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custom-properties+xml" PartName="/docProps/custom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externalLink+xml" PartName="/xl/externalLinks/externalLink25.xml"/>
  <Override ContentType="application/vnd.openxmlformats-officedocument.spreadsheetml.externalLink+xml" PartName="/xl/externalLinks/externalLink50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77.xml"/>
  <Override ContentType="application/vnd.openxmlformats-officedocument.spreadsheetml.externalLink+xml" PartName="/xl/externalLinks/externalLink76.xml"/>
  <Override ContentType="application/vnd.openxmlformats-officedocument.spreadsheetml.externalLink+xml" PartName="/xl/externalLinks/externalLink33.xml"/>
  <Override ContentType="application/vnd.openxmlformats-officedocument.spreadsheetml.externalLink+xml" PartName="/xl/externalLinks/externalLink59.xml"/>
  <Override ContentType="application/vnd.openxmlformats-officedocument.spreadsheetml.externalLink+xml" PartName="/xl/externalLinks/externalLink68.xml"/>
  <Override ContentType="application/vnd.openxmlformats-officedocument.spreadsheetml.externalLink+xml" PartName="/xl/externalLinks/externalLink16.xml"/>
  <Override ContentType="application/vnd.openxmlformats-officedocument.spreadsheetml.externalLink+xml" PartName="/xl/externalLinks/externalLink42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18.xml"/>
  <Override ContentType="application/vnd.openxmlformats-officedocument.spreadsheetml.externalLink+xml" PartName="/xl/externalLinks/externalLink43.xml"/>
  <Override ContentType="application/vnd.openxmlformats-officedocument.spreadsheetml.externalLink+xml" PartName="/xl/externalLinks/externalLink26.xml"/>
  <Override ContentType="application/vnd.openxmlformats-officedocument.spreadsheetml.externalLink+xml" PartName="/xl/externalLinks/externalLink35.xml"/>
  <Override ContentType="application/vnd.openxmlformats-officedocument.spreadsheetml.externalLink+xml" PartName="/xl/externalLinks/externalLink51.xml"/>
  <Override ContentType="application/vnd.openxmlformats-officedocument.spreadsheetml.externalLink+xml" PartName="/xl/externalLinks/externalLink60.xml"/>
  <Override ContentType="application/vnd.openxmlformats-officedocument.spreadsheetml.externalLink+xml" PartName="/xl/externalLinks/externalLink34.xml"/>
  <Override ContentType="application/vnd.openxmlformats-officedocument.spreadsheetml.externalLink+xml" PartName="/xl/externalLinks/externalLink52.xml"/>
  <Override ContentType="application/vnd.openxmlformats-officedocument.spreadsheetml.externalLink+xml" PartName="/xl/externalLinks/externalLink69.xml"/>
  <Override ContentType="application/vnd.openxmlformats-officedocument.spreadsheetml.externalLink+xml" PartName="/xl/externalLinks/externalLink17.xml"/>
  <Override ContentType="application/vnd.openxmlformats-officedocument.spreadsheetml.externalLink+xml" PartName="/xl/externalLinks/externalLink49.xml"/>
  <Override ContentType="application/vnd.openxmlformats-officedocument.spreadsheetml.externalLink+xml" PartName="/xl/externalLinks/externalLink66.xml"/>
  <Override ContentType="application/vnd.openxmlformats-officedocument.spreadsheetml.externalLink+xml" PartName="/xl/externalLinks/externalLink23.xml"/>
  <Override ContentType="application/vnd.openxmlformats-officedocument.spreadsheetml.externalLink+xml" PartName="/xl/externalLinks/externalLink36.xml"/>
  <Override ContentType="application/vnd.openxmlformats-officedocument.spreadsheetml.externalLink+xml" PartName="/xl/externalLinks/externalLink10.xml"/>
  <Override ContentType="application/vnd.openxmlformats-officedocument.spreadsheetml.externalLink+xml" PartName="/xl/externalLinks/externalLink40.xml"/>
  <Override ContentType="application/vnd.openxmlformats-officedocument.spreadsheetml.externalLink+xml" PartName="/xl/externalLinks/externalLink53.xml"/>
  <Override ContentType="application/vnd.openxmlformats-officedocument.spreadsheetml.externalLink+xml" PartName="/xl/externalLinks/externalLink70.xml"/>
  <Override ContentType="application/vnd.openxmlformats-officedocument.spreadsheetml.externalLink+xml" PartName="/xl/externalLinks/externalLink9.xml"/>
  <Override ContentType="application/vnd.openxmlformats-officedocument.spreadsheetml.externalLink+xml" PartName="/xl/externalLinks/externalLink67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11.xml"/>
  <Override ContentType="application/vnd.openxmlformats-officedocument.spreadsheetml.externalLink+xml" PartName="/xl/externalLinks/externalLink24.xml"/>
  <Override ContentType="application/vnd.openxmlformats-officedocument.spreadsheetml.externalLink+xml" PartName="/xl/externalLinks/externalLink37.xml"/>
  <Override ContentType="application/vnd.openxmlformats-officedocument.spreadsheetml.externalLink+xml" PartName="/xl/externalLinks/externalLink71.xml"/>
  <Override ContentType="application/vnd.openxmlformats-officedocument.spreadsheetml.externalLink+xml" PartName="/xl/externalLinks/externalLink19.xml"/>
  <Override ContentType="application/vnd.openxmlformats-officedocument.spreadsheetml.externalLink+xml" PartName="/xl/externalLinks/externalLink54.xml"/>
  <Override ContentType="application/vnd.openxmlformats-officedocument.spreadsheetml.externalLink+xml" PartName="/xl/externalLinks/externalLink41.xml"/>
  <Override ContentType="application/vnd.openxmlformats-officedocument.spreadsheetml.externalLink+xml" PartName="/xl/externalLinks/externalLink55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12.xml"/>
  <Override ContentType="application/vnd.openxmlformats-officedocument.spreadsheetml.externalLink+xml" PartName="/xl/externalLinks/externalLink38.xml"/>
  <Override ContentType="application/vnd.openxmlformats-officedocument.spreadsheetml.externalLink+xml" PartName="/xl/externalLinks/externalLink63.xml"/>
  <Override ContentType="application/vnd.openxmlformats-officedocument.spreadsheetml.externalLink+xml" PartName="/xl/externalLinks/externalLink20.xml"/>
  <Override ContentType="application/vnd.openxmlformats-officedocument.spreadsheetml.externalLink+xml" PartName="/xl/externalLinks/externalLink64.xml"/>
  <Override ContentType="application/vnd.openxmlformats-officedocument.spreadsheetml.externalLink+xml" PartName="/xl/externalLinks/externalLink46.xml"/>
  <Override ContentType="application/vnd.openxmlformats-officedocument.spreadsheetml.externalLink+xml" PartName="/xl/externalLinks/externalLink72.xml"/>
  <Override ContentType="application/vnd.openxmlformats-officedocument.spreadsheetml.externalLink+xml" PartName="/xl/externalLinks/externalLink29.xml"/>
  <Override ContentType="application/vnd.openxmlformats-officedocument.spreadsheetml.externalLink+xml" PartName="/xl/externalLinks/externalLink48.xml"/>
  <Override ContentType="application/vnd.openxmlformats-officedocument.spreadsheetml.externalLink+xml" PartName="/xl/externalLinks/externalLink73.xml"/>
  <Override ContentType="application/vnd.openxmlformats-officedocument.spreadsheetml.externalLink+xml" PartName="/xl/externalLinks/externalLink13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21.xml"/>
  <Override ContentType="application/vnd.openxmlformats-officedocument.spreadsheetml.externalLink+xml" PartName="/xl/externalLinks/externalLink22.xml"/>
  <Override ContentType="application/vnd.openxmlformats-officedocument.spreadsheetml.externalLink+xml" PartName="/xl/externalLinks/externalLink39.xml"/>
  <Override ContentType="application/vnd.openxmlformats-officedocument.spreadsheetml.externalLink+xml" PartName="/xl/externalLinks/externalLink65.xml"/>
  <Override ContentType="application/vnd.openxmlformats-officedocument.spreadsheetml.externalLink+xml" PartName="/xl/externalLinks/externalLink47.xml"/>
  <Override ContentType="application/vnd.openxmlformats-officedocument.spreadsheetml.externalLink+xml" PartName="/xl/externalLinks/externalLink30.xml"/>
  <Override ContentType="application/vnd.openxmlformats-officedocument.spreadsheetml.externalLink+xml" PartName="/xl/externalLinks/externalLink56.xml"/>
  <Override ContentType="application/vnd.openxmlformats-officedocument.spreadsheetml.externalLink+xml" PartName="/xl/externalLinks/externalLink31.xml"/>
  <Override ContentType="application/vnd.openxmlformats-officedocument.spreadsheetml.externalLink+xml" PartName="/xl/externalLinks/externalLink74.xml"/>
  <Override ContentType="application/vnd.openxmlformats-officedocument.spreadsheetml.externalLink+xml" PartName="/xl/externalLinks/externalLink61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27.xml"/>
  <Override ContentType="application/vnd.openxmlformats-officedocument.spreadsheetml.externalLink+xml" PartName="/xl/externalLinks/externalLink14.xml"/>
  <Override ContentType="application/vnd.openxmlformats-officedocument.spreadsheetml.externalLink+xml" PartName="/xl/externalLinks/externalLink44.xml"/>
  <Override ContentType="application/vnd.openxmlformats-officedocument.spreadsheetml.externalLink+xml" PartName="/xl/externalLinks/externalLink57.xml"/>
  <Override ContentType="application/vnd.openxmlformats-officedocument.spreadsheetml.externalLink+xml" PartName="/xl/externalLinks/externalLink32.xml"/>
  <Override ContentType="application/vnd.openxmlformats-officedocument.spreadsheetml.externalLink+xml" PartName="/xl/externalLinks/externalLink75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62.xml"/>
  <Override ContentType="application/vnd.openxmlformats-officedocument.spreadsheetml.externalLink+xml" PartName="/xl/externalLinks/externalLink15.xml"/>
  <Override ContentType="application/vnd.openxmlformats-officedocument.spreadsheetml.externalLink+xml" PartName="/xl/externalLinks/externalLink58.xml"/>
  <Override ContentType="application/vnd.openxmlformats-officedocument.spreadsheetml.externalLink+xml" PartName="/xl/externalLinks/externalLink28.xml"/>
  <Override ContentType="application/vnd.openxmlformats-officedocument.spreadsheetml.externalLink+xml" PartName="/xl/externalLinks/externalLink4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BOD Slides" sheetId="1" r:id="rId4"/>
    <sheet state="hidden" name="Actual vs Budget" sheetId="2" r:id="rId5"/>
    <sheet state="hidden" name="Reports" sheetId="3" r:id="rId6"/>
    <sheet state="visible" name="FS" sheetId="4" r:id="rId7"/>
    <sheet state="visible" name="GL_LTD" sheetId="5" r:id="rId8"/>
    <sheet state="visible" name="GL_INC" sheetId="6" r:id="rId9"/>
    <sheet state="visible" name="AJE_LTD" sheetId="7" r:id="rId10"/>
    <sheet state="visible" name="CF" sheetId="8" r:id="rId11"/>
    <sheet state="visible" name="TB INC" sheetId="9" r:id="rId12"/>
    <sheet state="visible" name="Shareholders Equity" sheetId="10" r:id="rId13"/>
    <sheet state="hidden" name="WP_LTD" sheetId="11" r:id="rId14"/>
    <sheet state="visible" name="Accounts_LTD" sheetId="12" r:id="rId15"/>
    <sheet state="hidden" name="Severence pay" sheetId="13" r:id="rId16"/>
    <sheet state="hidden" name="הרכב קרן הפרשי תרגום" sheetId="14" r:id="rId17"/>
    <sheet state="hidden" name="שע&quot;ח +סבירות " sheetId="15" r:id="rId18"/>
    <sheet state="hidden" name="שע&quot;ח" sheetId="16" r:id="rId19"/>
    <sheet state="hidden" name="Captable-2018" sheetId="17" r:id="rId20"/>
    <sheet state="hidden" name="Captable-2019" sheetId="18" r:id="rId21"/>
    <sheet state="visible" name="AJE_INC" sheetId="19" r:id="rId22"/>
    <sheet state="visible" name="intercompany match" sheetId="20" r:id="rId23"/>
    <sheet state="visible" name="Accounts_INC" sheetId="21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</externalReferences>
  <definedNames>
    <definedName name="____re8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rem8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thinkcellH0YAAAAAAAAAAAAAAbeHRFzlWE2uPyH9A6Q3vA">'[1]Master List technology spli EPC'!$A$94:$H$100</definedName>
    <definedName name="___thinkcellH0YAAAAAAAAAAAAAs6d8nGaIbUK8FJH9dh7DkA">'[1]Master List technology spli EPC'!$A$118:$H$124</definedName>
    <definedName name="___thinkcellhkMAAAAAAAAAAAAA57beSTVytE2I7JqSMJDRqw">'[2]Evaluations master list (order)'!$B$18:$J$29</definedName>
    <definedName name="___thinkcellhkMAAAAAAAAAAAAA7gglqEXtAUuFGRX83IhJHg">'[2]Evaluations master list (order)'!$B$49:$J$60</definedName>
    <definedName name="___thinkcellhkMAAAAAAAAAAAAAA1OlPiG7vUyRVcey.zE4.A">'[2]Order year by technology'!$A$53:$G$60</definedName>
    <definedName name="___thinkcellhkMAAAAAAAAAAAAAE9cDjjT78EGiGoFzh4BoJQ">'[2]Evaluation installation p. year'!$B$18:$J$29</definedName>
    <definedName name="___thinkcellhkMAAAAAAAAAAAAAEmg5knyxEkumYODT3xUZvQ">'[2]Order year by technology'!$A$92:$G$99</definedName>
    <definedName name="___thinkcellhkMAAAAAAAAAAAAAOVPfM9XMWkyNTmxP7c1ogQ">'[2]arab countries market'!$A$19:$H$30</definedName>
    <definedName name="___thinkcellhkMAAAAAAAAAAAAAr5FRo9lrKESOsRa6pwZ6Bg">'[2]arab countries market'!$A$38:$H$49</definedName>
    <definedName name="___thinkcellhkMAAAAAAAAAAAAAzvzDuBaOvUalz8oQYLRn9w">'[2]Order year by technology'!$A$82:$G$89</definedName>
    <definedName name="___thinkcellJ0YAAAAAAAAAAAAAxxe2w0vIYkSwqa8CViiJMQ">'[3]Alignment with E O'!$C$120:$L$123</definedName>
    <definedName name="___thinkcellM0YAAAAAAAAAAAAAGuVyKWbgm0ejNwDEIyQmkA">[4]Mix!#REF!</definedName>
    <definedName name="___thinkcellM0YAAAAAAAAAAAAAYIORGssyX0y.C0TzDAVkSg">'[5]MW CSP market old-new'!$X$28:$AE$39</definedName>
    <definedName name="___thinkcellM0YAAAAAAAABAAAAtU6bd5Iu8kaYiGYthvGSMA">[4]Mix!#REF!</definedName>
    <definedName name="___thinkcellM0YAAAAAAAADAAAATfJU.3Wkd0uyHxwS.whxcg">'[4]Grafics Base'!#REF!</definedName>
    <definedName name="___thinkcellM0YAAAAAAAAEAAAACkePQ7R9WEyWVDXXuP7rxQ">[4]Mix!#REF!</definedName>
    <definedName name="___thinkcellNUMAAAAAAAAAAAAAHgEoWX6oDE6.igFHPsGu1w">'[6]High Growth'!$C$79:$F$85</definedName>
    <definedName name="___thinkcellNUMAAAAAAAAAAAAAIHAYpfVrAUez_kl9E5ssXw">'[6]High Growth'!$C$68:$I$75</definedName>
    <definedName name="___thinkcellNUMAAAAAAAAAAAAAPY1DxDuJ5k.TTl.AC9jLcw">'[6]High Growth'!$I$79:$L$85</definedName>
    <definedName name="___thinkcellNUMAAAAAAAAAAAAAqat2s5B2Vk.JDGESv5MRgg">'[6]High Growth'!$C$78:$L$85</definedName>
    <definedName name="___thinkcellNUMAAAAAAAABAAAAuS77Vn0yBEGHmXJ23nirYg">'[6]High Growth'!$C$68:$I$75</definedName>
    <definedName name="___thinkcellNUMAAAEAAAAGAAAAbzZc6A_Px0ee7cWD5d.4cg">'[7]Overview incentive schemes'!$AD$147:$AG$170</definedName>
    <definedName name="___thinkcellNUMAAAEAAAAGAAAAODW1t7nePUuNNcMPfPA2PA">'[7] TWh targets'!$N$3:$Q$39</definedName>
    <definedName name="___thinkcellNUMAAAEAAAAGAAAAX6Cf49KrXUi..OiyrcHesQ">'[7] TWh targets'!$N$3:$Q$37</definedName>
    <definedName name="___thinkcellNUYAAAAAAAAAAAAA4yIzjySHZkKlh2BSSzfi7g">[8]ER_EVA_ROCE!#REF!</definedName>
    <definedName name="___thinkcellPkYAAAAAAAABAAAACfCgeAUy_0SCaTmpBKZuCA">'[9]Technology Split'!#REF!</definedName>
    <definedName name="___thinkcellw0UAAAAAAAAAAAAA3kbAzw87l0uvbu92dkE79A">'[2]Order year by technology'!$A$92:$E$99</definedName>
    <definedName name="___thinkcellw0UAAAAAAAAAAAAAc8D3Alwu2k2l_67NaHwtMg">'[2]Order year by techn. EPC update'!$A$82:$E$89</definedName>
    <definedName name="___thinkcellykUAAAAAAAABAAAA9r94OUzIGk6hKuNZuf3xQA">[10]Bilder!$B$169:$C$175</definedName>
    <definedName name="___thinkcellykUAAAAAAAABAAAAlK5PatKEZUGah_xHFk7jrQ">[10]Bilder!$D$169:$E$175</definedName>
    <definedName name="___thinkcellykUAAAAAAAABAAAAsYrXHDHqaUqmY0d3tALWZg">[10]Bilder!$F$169:$G$175</definedName>
    <definedName name="__a1">{"mgmt forecast",#N/A,FALSE,"Mgmt Forecast";"dcf table",#N/A,FALSE,"Mgmt Forecast";"sensitivity",#N/A,FALSE,"Mgmt Forecast";"table inputs",#N/A,FALSE,"Mgmt Forecast";"calculations",#N/A,FALSE,"Mgmt Forecast"}</definedName>
    <definedName name="__a2">{"mgmt forecast",#N/A,FALSE,"Mgmt Forecast";"dcf table",#N/A,FALSE,"Mgmt Forecast";"sensitivity",#N/A,FALSE,"Mgmt Forecast";"table inputs",#N/A,FALSE,"Mgmt Forecast";"calculations",#N/A,FALSE,"Mgmt Forecast"}</definedName>
    <definedName name="__app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_DCF1">{"Back Page",#N/A,FALSE,"Front and Back"}</definedName>
    <definedName name="__FDS_HYPERLINK_TOGGLE_STATE__">"ON"</definedName>
    <definedName name="__P2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q2">{"Total1",#N/A,FALSE,"Total Summary";"Risk1",#N/A,FALSE,"Risks"}</definedName>
    <definedName name="__re8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rem8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1_???">0.17</definedName>
    <definedName name="_1__xlfn.COUNTIFS">#NAME?</definedName>
    <definedName name="_a1">{"mgmt forecast",#N/A,FALSE,"Mgmt Forecast";"dcf table",#N/A,FALSE,"Mgmt Forecast";"sensitivity",#N/A,FALSE,"Mgmt Forecast";"table inputs",#N/A,FALSE,"Mgmt Forecast";"calculations",#N/A,FALSE,"Mgmt Forecast"}</definedName>
    <definedName name="_a2">{"mgmt forecast",#N/A,FALSE,"Mgmt Forecast";"dcf table",#N/A,FALSE,"Mgmt Forecast";"sensitivity",#N/A,FALSE,"Mgmt Forecast";"table inputs",#N/A,FALSE,"Mgmt Forecast";"calculations",#N/A,FALSE,"Mgmt Forecast"}</definedName>
    <definedName name="_app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BvA">[11]pswzParams!$J$1</definedName>
    <definedName name="_DAT3">'[12]Anl 0.5'!#REF!</definedName>
    <definedName name="_DCF1">{"Back Page",#N/A,FALSE,"Front and Back"}</definedName>
    <definedName name="_GSRATES_1">"CT300001Latest          "</definedName>
    <definedName name="_GSRATES_2">"H20070129Latest  USDEUR1000001"</definedName>
    <definedName name="_GSRATES_3">"H20060711Latest  EURUSD1000001"</definedName>
    <definedName name="_GSRATES_4">"H20051206Latest  USDEUR1000001"</definedName>
    <definedName name="_GSRATES_5">"H20060307Latest  GBPEUR1000001"</definedName>
    <definedName name="_GSRATES_6">"H20060714Latest  GBPUSD1000001"</definedName>
    <definedName name="_GSRATES_7">"CT30000119980930        "</definedName>
    <definedName name="_GSRATES_8">"CT30000119980630        "</definedName>
    <definedName name="_GSRATES_9">"CT30000119980331        "</definedName>
    <definedName name="_GSRATES_COUNT">1</definedName>
    <definedName name="_newDAT3">'[12]Anl 0.5'!#REF!</definedName>
    <definedName name="_Order1">255</definedName>
    <definedName name="_Order2">255</definedName>
    <definedName name="_P2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q2">{"Total1",#N/A,FALSE,"Total Summary";"Risk1",#N/A,FALSE,"Risks"}</definedName>
    <definedName name="_Regression_Int">1</definedName>
    <definedName localSheetId="7" name="a">{#N/A,#N/A,FALSE,"מאזן בוחן";"כל_מאזן_בוחן",#N/A,FALSE,"מאזן בוחן"}</definedName>
    <definedName localSheetId="2" name="a">{#N/A,#N/A,FALSE,"מאזן בוחן";"כל_מאזן_בוחן",#N/A,FALSE,"מאזן בוחן"}</definedName>
    <definedName localSheetId="12" name="a">{#N/A,#N/A,FALSE,"מאזן בוחן";"כל_מאזן_בוחן",#N/A,FALSE,"מאזן בוחן"}</definedName>
    <definedName localSheetId="13" name="a">{#N/A,#N/A,FALSE,"מאזן בוחן";"כל_מאזן_בוחן",#N/A,FALSE,"מאזן בוחן"}</definedName>
    <definedName name="a">{#N/A,#N/A,FALSE,"מאזן בוחן";"כל_מאזן_בוחן",#N/A,FALSE,"מאזן בוחן"}</definedName>
    <definedName name="aa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aaa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AAA_DOCTOPS">"AAA_SET"</definedName>
    <definedName name="AAA_duser">"OFF"</definedName>
    <definedName name="aaaaaaaaaaaaa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aaaaaaaaaaaaaaaaaaaaaaaaa">{"Front Page",#N/A,FALSE,"Front and Back"}</definedName>
    <definedName name="AAB_Addin5">"AAB_Description for addin 5,Description for addin 5,Description for addin 5,Description for addin 5,Description for addin 5,Description for addin 5"</definedName>
    <definedName name="AAB_GSPPG">"AAB_Goldman Sachs PPG Chart Utilities 1.0g"</definedName>
    <definedName name="aappppppppppppppp">{"EUUTIGRP","COMPANIES",TRUE}</definedName>
    <definedName name="AASSS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abc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bcv">{"'TYPE (2)'!$A$1:$Q$76"}</definedName>
    <definedName localSheetId="13" name="abroad">[13]Assumptions!$C$10</definedName>
    <definedName name="Actual_Q_Uptodate">'[14]General Assumptions'!$G$6</definedName>
    <definedName name="and">{"fax (BS)",#N/A,FALSE,"BS";"fax (CF)",#N/A,FALSE,"CF";"fax (seg)",#N/A,FALSE,"Seg";"fax (telecomm)",#N/A,FALSE,"telecomm";"fax (infodisplay)",#N/A,FALSE,"infodisplay";"fax (am)",#N/A,FALSE,"AM";"fax (is)",#N/A,FALSE,"IS"}</definedName>
    <definedName name="anscount">3</definedName>
    <definedName name="aomnc">{"fax (BS)",#N/A,FALSE,"BS";"fax (CF)",#N/A,FALSE,"CF";"fax (seg)",#N/A,FALSE,"Seg";"fax (telecomm)",#N/A,FALSE,"telecomm";"fax (infodisplay)",#N/A,FALSE,"infodisplay";"fax (am)",#N/A,FALSE,"AM";"fax (is)",#N/A,FALSE,"IS"}</definedName>
    <definedName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S2DocOpenMode">"AS2DocumentEdit"</definedName>
    <definedName name="AS2ReportLS">1</definedName>
    <definedName name="AS2SyncStepLS">0</definedName>
    <definedName name="AS2VersionLS">300</definedName>
    <definedName name="asd">{"10yp profit and loss",#N/A,FALSE,"Celtel alternative 6"}</definedName>
    <definedName name="asdf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asdfghjkl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localSheetId="7" name="ASDXASC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localSheetId="13" name="ASDXASC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ASDXASC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Avarge_exchange_rate__2002">'[15]General assumptions'!$B$6</definedName>
    <definedName localSheetId="13" name="AVG">[16]WP!$C$7</definedName>
    <definedName name="AVG">[17]WP!$C$7</definedName>
    <definedName name="Avg_Travel_Cost">'[14]General Assumptions'!$F$37</definedName>
    <definedName name="Avg_Travel_Cost_PRD">'[18]General Assumptions'!$F$48</definedName>
    <definedName name="B">{"Total1",#N/A,FALSE,"Total Summary";"Risk1",#N/A,FALSE,"Risks"}</definedName>
    <definedName name="balance_03_01">[20]BS!$L$12:$L$62</definedName>
    <definedName name="balance_03_02">[20]BS!$M$12:$M$62</definedName>
    <definedName name="balance_03_03">[20]BS!$N$12:$N$62</definedName>
    <definedName name="balance_03_04">[20]BS!$O$12:$O$62</definedName>
    <definedName name="balance_03_05">[20]BS!$P$12:$P$62</definedName>
    <definedName name="balance_03_06">[20]BS!$Q$12:$Q$62</definedName>
    <definedName name="balance_03_07">[20]BS!$R$12:$R$62</definedName>
    <definedName name="balance_03_08">[20]BS!$S$12:$S$62</definedName>
    <definedName name="balance_03_09">[20]BS!$T$12:$T$62</definedName>
    <definedName name="balance_03_10">[20]BS!$U$12:$U$62</definedName>
    <definedName name="balance_03_11">[20]BS!$V$12:$V$62</definedName>
    <definedName name="balance_03_12">[20]BS!$W$12:$W$62</definedName>
    <definedName name="balance_05_01">[20]BS!$X$12:$X$62</definedName>
    <definedName name="balance_05_02">[20]BS!$Y$12:$Y$62</definedName>
    <definedName name="balance_05_03">[20]BS!$Z$12:$Z$62</definedName>
    <definedName name="balance_05_04">[20]BS!$AA$12:$AA$62</definedName>
    <definedName name="balance_05_05">[20]BS!$AB$12:$AB$62</definedName>
    <definedName name="balance_05_06">[20]BS!$AC$12:$AC$62</definedName>
    <definedName name="balance_05_07">[20]BS!$AD$12:$AD$62</definedName>
    <definedName name="balance_05_08">[20]BS!$AE$12:$AE$62</definedName>
    <definedName name="balance_05_09">[20]BS!$AF$12:$AF$62</definedName>
    <definedName name="balance_05_10">[20]BS!$AG$12:$AG$62</definedName>
    <definedName name="balance_05_11">[20]BS!$AH$12:$AH$62</definedName>
    <definedName name="balance_05_12">[20]BS!$AI$12:$AI$62</definedName>
    <definedName name="balance_cards_selection">[20]BS!$A$12:$A$59</definedName>
    <definedName name="balances_01">'[21]general ledger'!$K$2:$K$800</definedName>
    <definedName name="balances_02">'[21]general ledger'!$N$2:$N$800</definedName>
    <definedName name="balances_03">'[21]general ledger'!$Q$2:$Q$800</definedName>
    <definedName name="balances_04">'[21]general ledger'!$T$2:$T$800</definedName>
    <definedName name="balances_05">'[21]general ledger'!$W$2:$W$800</definedName>
    <definedName name="balances_06">'[21]general ledger'!$Z$2:$Z$800</definedName>
    <definedName name="balances_07">'[21]general ledger'!$AC$2:$AC$800</definedName>
    <definedName name="balances_08">'[21]general ledger'!$AF$2:$AF$800</definedName>
    <definedName name="balances_09">'[21]general ledger'!$AI$2:$AI$800</definedName>
    <definedName name="balances_10">'[21]general ledger'!$AL$2:$AL$800</definedName>
    <definedName name="balances_11">'[21]general ledger'!$AO$2:$AO$800</definedName>
    <definedName name="balances_12">'[21]general ledger'!$AR$2:$AR$800</definedName>
    <definedName name="balances_12_NIS">'[21]general ledger'!$AU$3:$AU$673</definedName>
    <definedName name="balances_bbs_01">[22]BBS!$J$11:$J$504</definedName>
    <definedName name="balances_bbs_02">[22]BBS!$K$11:$K$504</definedName>
    <definedName name="balances_bbs_03">'[21]BBS '!$N$12:$N$62</definedName>
    <definedName name="balances_bbs_04">[22]BBS!$M$11:$M$504</definedName>
    <definedName name="balances_bbs_05">[22]BBS!$N$11:$N$504</definedName>
    <definedName name="balances_bbs_06">'[21]BBS '!$Q$12:$Q$62</definedName>
    <definedName name="balances_bbs_07">[22]BBS!$P$11:$P$504</definedName>
    <definedName name="balances_bbs_08">[22]BBS!$Q$11:$Q$504</definedName>
    <definedName name="balances_bbs_09">'[21]BBS '!$T$12:$T$62</definedName>
    <definedName name="balances_bbs_10">[22]BBS!$S$11:$S$504</definedName>
    <definedName name="balances_bbs_11">[22]BBS!$T$11:$T$504</definedName>
    <definedName name="balances_bbs_12">'[21]BBS '!$W$12:$W$62</definedName>
    <definedName name="balances_bpl_02">[22]BPL!$J$10:$J$527</definedName>
    <definedName name="balances_bpl_03">[22]BPL!$L$10:$L$527</definedName>
    <definedName name="balances_bpl_04">[22]BPL!$N$10:$N$527</definedName>
    <definedName name="balances_bpl_05">[22]BPL!$P$10:$P$527</definedName>
    <definedName name="balances_bpl_06">[22]BPL!$R$10:$R$527</definedName>
    <definedName name="balances_bpl_07">[22]BPL!$T$10:$T$527</definedName>
    <definedName name="balances_bpl_08">[22]BPL!$V$10:$V$527</definedName>
    <definedName name="balances_bpl_09">[22]BPL!$X$10:$X$527</definedName>
    <definedName name="balances_bpl_10">[22]BPL!$Z$10:$Z$527</definedName>
    <definedName name="balances_bpl_11">[22]BPL!$AB$10:$AB$527</definedName>
    <definedName name="balances_bpl_12">[22]BPL!$AD$10:$AD$527</definedName>
    <definedName name="balances_bplm_03">'[21]BP&amp;L'!$P$11:$P$157</definedName>
    <definedName name="balances_bplm_06">'[21]BP&amp;L'!$V$11:$V$157</definedName>
    <definedName name="balances_bplm_09">'[21]BP&amp;L'!$AB$11:$AB$157</definedName>
    <definedName name="balances_bplm_12">'[21]BP&amp;L'!$AH$11:$AH$157</definedName>
    <definedName name="Bank">'[23]Balance Sheet'!$E$15,'[23]Balance Sheet'!$E$20</definedName>
    <definedName name="Bank_interest_p">'[20]Basic data'!$F$55</definedName>
    <definedName name="BankBal">'[24]Balance Sheet'!#REF!,'[24]Balance Sheet'!#REF!</definedName>
    <definedName name="bbbb">{"Total1",#N/A,FALSE,"Total Summary";"Risk1",#N/A,FALSE,"Risks"}</definedName>
    <definedName localSheetId="20" name="BD">'[25]Budget New'!#REF!</definedName>
    <definedName localSheetId="18" name="BD">'[25]Budget New'!#REF!</definedName>
    <definedName localSheetId="7" name="BD">'[25]Budget New'!#REF!</definedName>
    <definedName localSheetId="5" name="BD">'[25]Budget New'!#REF!</definedName>
    <definedName localSheetId="13" name="BD">'[25]Budget New'!#REF!</definedName>
    <definedName name="BD">'[25]Budget New'!#REF!</definedName>
    <definedName name="Beg_Bal">'[26]Loan Amortization Schedule'!$C$18:$C$377</definedName>
    <definedName name="Bericht1">[27]Ueb8!$B$180:$R$297</definedName>
    <definedName name="BG_Del">15</definedName>
    <definedName name="BG_Ins">4</definedName>
    <definedName name="BG_Mod">6</definedName>
    <definedName name="bischoff">{#N/A,#N/A,FALSE,"Full";#N/A,#N/A,FALSE,"Half";#N/A,#N/A,FALSE,"Op Expenses";#N/A,#N/A,FALSE,"Cap Charge";#N/A,#N/A,FALSE,"Cost C";#N/A,#N/A,FALSE,"PP&amp;E";#N/A,#N/A,FALSE,"R&amp;D"}</definedName>
    <definedName name="blah">{"page 1",#N/A,FALSE,"Comps";"page 2",#N/A,FALSE,"Comps"}</definedName>
    <definedName name="blk_FY0">[28]tbl_Config!$C$14</definedName>
    <definedName name="blk_LvlName">[28]tbl_Config!$C$33</definedName>
    <definedName name="blk_TypeVolID">[29]Configuration!$D$30</definedName>
    <definedName name="BLPH1">'[30]Share price data'!#REF!</definedName>
    <definedName name="BLPH2">'[30]Share price data'!#REF!</definedName>
    <definedName name="BLPH3">'[30]Share price data'!#REF!</definedName>
    <definedName name="BLPH4">'[30]Share price data'!#REF!</definedName>
    <definedName name="BLPH5">'[30]Share price data'!#REF!</definedName>
    <definedName name="BLPH6">'[30]Share price data'!#REF!</definedName>
    <definedName name="bn">{"EUUTIGRP","COMPANIES",TRUE}</definedName>
    <definedName name="BU_SW">'[31]Customer Support Group'!$A$58:$F$61</definedName>
    <definedName localSheetId="20" name="Bud_cut">'[32]Summary 2001-2002'!#REF!</definedName>
    <definedName localSheetId="18" name="Bud_cut">'[32]Summary 2001-2002'!#REF!</definedName>
    <definedName localSheetId="5" name="Bud_cut">'[32]Summary 2001-2002'!#REF!</definedName>
    <definedName name="Bud_cut">'[32]Summary 2001-2002'!#REF!</definedName>
    <definedName localSheetId="20" name="Bud_cut1">'[33]2002 budget vs Actual ariel'!#REF!</definedName>
    <definedName localSheetId="18" name="Bud_cut1">'[33]2002 budget vs Actual ariel'!#REF!</definedName>
    <definedName localSheetId="5" name="Bud_cut1">'[33]2002 budget vs Actual ariel'!#REF!</definedName>
    <definedName name="Bud_cut1">'[33]2002 budget vs Actual ariel'!#REF!</definedName>
    <definedName name="budget_balance_04">"$'Budget Balance Sheet'.$#REF!$12:$#REF!$61"</definedName>
    <definedName name="budget_balance_05">"$'Budget Balance Sheet'.$#REF!$12:$#REF!$61"</definedName>
    <definedName name="budget_balance_06">"$'Budget Balance Sheet'.$#REF!$12:$#REF!$61"</definedName>
    <definedName name="budget_balance_07">"$'Budget Balance Sheet'.$#REF!$12:$#REF!$61"</definedName>
    <definedName name="budget_balance_08">"$'Budget Balance Sheet'.$#REF!$12:$#REF!$61"</definedName>
    <definedName name="budget_balance_09">"$'Budget Balance Sheet'.$#REF!$12:$#REF!$62"</definedName>
    <definedName name="budget_balance_10">"$'Budget Balance Sheet'.$#REF!$12:$#REF!$61"</definedName>
    <definedName name="budget_balance_11">"$'Budget Balance Sheet'.$#REF!$12:$#REF!$61"</definedName>
    <definedName name="budget_balance_12">[20]BS!$H$12:$H$61</definedName>
    <definedName name="Budget_names">[21]Index!$A$3:$A$151</definedName>
    <definedName name="capital_10">"#REF!"</definedName>
    <definedName name="Car_02NIS">'[20]Basic data'!$E$32</definedName>
    <definedName name="Car_03NIS">'[20]Basic data'!$E$33</definedName>
    <definedName name="Card_number">[22]Index!$B$4:$B$1002</definedName>
    <definedName name="cards_selections">'[21]general ledger'!$E$2:$E$800</definedName>
    <definedName name="cards_selections_bbs">'[21]BBS '!$A$12:$A$62</definedName>
    <definedName name="cards_selections_bpl">'[21]BP&amp;L'!$A$11:$A$157</definedName>
    <definedName name="Carlease">[20]Assumptions!$G$14</definedName>
    <definedName name="Cashflo">'[24]Balance Sheet'!#REF!,'[24]Balance Sheet'!#REF!</definedName>
    <definedName name="cb_sChart1560B1BF_opts">"1, 9, 1, False, 2, False, False, , 0, False, False, 1, 1"</definedName>
    <definedName name="cb_sChart1560B326_opts">"1, 9, 1, False, 2, False, False, , 0, False, False, 1, 1"</definedName>
    <definedName name="cb_sChart1560B5DC_opts">"1, 9, 1, False, 2, False, False, , 0, False, False, 1, 1"</definedName>
    <definedName name="cb_sChart1560C23F_opts">"1, 9, 1, False, 2, False, False, , 0, False, False, 1, 1"</definedName>
    <definedName name="cb_sChart1B28B2AD_opts">"1, 3, 1, False, 2, False, False, , 0, False, True, 1, 1"</definedName>
    <definedName name="cb_sChart1B28B8C8_opts">"1, 3, 1, False, 2, False, False, , 0, False, True, 1, 1"</definedName>
    <definedName name="cb_sChart1B28BF3F_opts">"1, 3, 1, False, 2, False, False, , 0, False, True, 1, 1"</definedName>
    <definedName name="cb_sChart1B28C218_opts">"1, 3, 1, False, 2, False, False, , 0, False, True, 1, 1"</definedName>
    <definedName name="cb_sChart1B28C96B_opts">"1, 3, 1, False, 2, False, False, , 0, False, True, 1, 1"</definedName>
    <definedName name="cc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ccccc">{"10yp key data",#N/A,FALSE,"Market Data"}</definedName>
    <definedName name="Charts_AvgMonthlyCostPerHC">OFFSET([34]Charts!$C$112:$N$112,,,1,COUNTIF([34]Charts!$C$82:$N$82,1))</definedName>
    <definedName name="Charts_cash_Diff">OFFSET([34]Charts!$C$108:$N$108,,,1,COUNTIF([34]Charts!$C$82:$N$82,1))</definedName>
    <definedName name="Charts_CashEndOfPeriod">OFFSET([34]Charts!$C$86:$N$86,,,1,COUNTIF([34]Charts!$C$82:$N$82,1))</definedName>
    <definedName name="Charts_changeInCash">OFFSET([34]Charts!$C$105:$N$105,,,1,COUNTIF([34]Charts!$C$82:$N$82,1))</definedName>
    <definedName name="Charts_COS">OFFSET([34]Charts!$C$90:$N$90,,,1,COUNTIF([34]Charts!$C$82:$N$82,1))</definedName>
    <definedName name="Charts_EBITDA">OFFSET([34]Charts!$C$101:$N$101,,,1,COUNTIF([34]Charts!$C$82:$N$82,1))</definedName>
    <definedName name="Charts_month">OFFSET([34]Charts!$C$83:$N$83,,,1,COUNTIF([34]Charts!$82:$82,1))</definedName>
    <definedName name="Charts_Opex">OFFSET([34]Charts!$C$100:$N$100,,,1,COUNTIF([34]Charts!$C$82:$N$82,1))</definedName>
    <definedName name="Charts_OpexDivTotalHC">OFFSET([34]Charts!$C$111:$N$111,,,1,COUNTIF([34]Charts!$C$82:$N$82,1))</definedName>
    <definedName name="Charts_OpexRow112">OFFSET([34]Charts!$C$92:$N$92,,,1,COUNTIF([34]Charts!$C$82:$N$82,1))</definedName>
    <definedName name="Charts_OpexRow113">OFFSET([34]Charts!$C$93:$N$93,,,1,COUNTIF([34]Charts!$C$82:$N$82,1))</definedName>
    <definedName name="Charts_OpexRow114">OFFSET([34]Charts!$C$94:$N$94,,,1,COUNTIF([34]Charts!$C$82:$N$82,1))</definedName>
    <definedName name="Charts_OpexRow115">OFFSET([34]Charts!$C$95:$N$95,,,1,COUNTIF([34]Charts!$C$82:$N$82,1))</definedName>
    <definedName name="Charts_OpexRow116">OFFSET([34]Charts!$C$96:$N$96,,,1,COUNTIF([34]Charts!$C$82:$N$82,1))</definedName>
    <definedName name="Charts_OpexRow117">OFFSET([34]Charts!$C$97:$N$97,,,1,COUNTIF([34]Charts!$C$82:$N$82,1))</definedName>
    <definedName name="Charts_OpexRow118">OFFSET([34]Charts!$C$98:$N$98,,,1,COUNTIF([34]Charts!$C$82:$N$82,1))</definedName>
    <definedName name="Charts_revenue">OFFSET([34]Charts!$C$89:$N$89,,,1,COUNTIF([34]Charts!$C$82:$C$82,1))</definedName>
    <definedName name="Charts_TotalHC">OFFSET([34]Charts!$C$110:$N$110,,,1,COUNTIF([34]Charts!$C$82:$N$82,1))</definedName>
    <definedName localSheetId="20" name="China_Share">'[35]Overall market'!#REF!</definedName>
    <definedName localSheetId="18" name="China_Share">'[35]Overall market'!#REF!</definedName>
    <definedName localSheetId="7" name="China_Share">'[35]Overall market'!#REF!</definedName>
    <definedName localSheetId="5" name="China_Share">'[35]Overall market'!#REF!</definedName>
    <definedName localSheetId="13" name="China_Share">'[35]Overall market'!#REF!</definedName>
    <definedName name="China_Share">'[35]Overall market'!#REF!</definedName>
    <definedName name="CIQWBGuid">"659eba4b-4dfc-4a3c-a347-4270bb3c3666"</definedName>
    <definedName name="City_tax_per_m_Ltd">'[20]Basic data'!$F$52</definedName>
    <definedName name="client">[36]Help_Data!$C$2</definedName>
    <definedName name="comparator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CONNEX_RELATIVE_PATH">""</definedName>
    <definedName name="Contingency">'[20]Basic data'!$F$57</definedName>
    <definedName name="csDesignMode">1</definedName>
    <definedName name="CurMonth">[36]Help_Data!$C$6</definedName>
    <definedName name="cy_net_income">'[37]Income Statement'!$D$37</definedName>
    <definedName localSheetId="20" name="d">'[35]Overall market'!#REF!</definedName>
    <definedName localSheetId="18" name="d">'[35]Overall market'!#REF!</definedName>
    <definedName localSheetId="7" name="d">'[35]Overall market'!#REF!</definedName>
    <definedName localSheetId="5" name="d">'[35]Overall market'!#REF!</definedName>
    <definedName localSheetId="13" name="d">'[35]Overall market'!#REF!</definedName>
    <definedName name="d">'[35]Overall market'!#REF!</definedName>
    <definedName name="Datumkurzbis">[40]Infoblatt!$D$3</definedName>
    <definedName name="Datumkurzvon">[40]Infoblatt!$C$3</definedName>
    <definedName name="days">[20]Assumptions!$N$5:$N$7</definedName>
    <definedName name="dcd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DCF">{#N/A,#N/A,TRUE,"Cover sheet";#N/A,#N/A,TRUE,"INPUTS";#N/A,#N/A,TRUE,"OUTPUTS";#N/A,#N/A,TRUE,"VALUATION"}</definedName>
    <definedName name="DCF_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d">Main.SAPF4Help()</definedName>
    <definedName name="ddd">{#N/A,#N/A,FALSE,"מאזן בוחן";"כל_מאזן_בוחן",#N/A,FALSE,"מאזן בוחן"}</definedName>
    <definedName name="dddd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ddddd">{"10yp tariffs",#N/A,FALSE,"Celtel alternative 6"}</definedName>
    <definedName name="dddddd">{"10yp profit and loss",#N/A,FALSE,"Celtel alternative 6"}</definedName>
    <definedName name="ddddddddddddddddddd">{"P and L Detail Page 1",#N/A,FALSE,"Data";"P and L Detail Page 2",#N/A,FALSE,"Data"}</definedName>
    <definedName name="deletethisformula">#NAME?</definedName>
    <definedName name="DetailedCapShares">'[41]Detailed Cap'!$J$110</definedName>
    <definedName name="df">{#N/A,#N/A,TRUE,"Cover sheet";#N/A,#N/A,TRUE,"INPUTS";#N/A,#N/A,TRUE,"OUTPUTS";#N/A,#N/A,TRUE,"VALUATION"}</definedName>
    <definedName name="dfa">{#N/A,#N/A,FALSE,"Spain MKT";#N/A,#N/A,FALSE,"Assumptions";#N/A,#N/A,FALSE,"Adve";#N/A,#N/A,FALSE,"E-Commerce";#N/A,#N/A,FALSE,"Opex";#N/A,#N/A,FALSE,"P&amp;L";#N/A,#N/A,FALSE,"FCF &amp; DCF"}</definedName>
    <definedName name="dffere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dfg">{#N/A,#N/A,TRUE,"Cover sheet";#N/A,#N/A,TRUE,"INPUTS";#N/A,#N/A,TRUE,"OUTPUTS";#N/A,#N/A,TRUE,"VALUATION"}</definedName>
    <definedName name="dfs">{#N/A,#N/A,FALSE,"inc state";#N/A,#N/A,FALSE,"Products";#N/A,#N/A,FALSE,"bal sht"}</definedName>
    <definedName name="Diag_DCF">{#N/A,#N/A,TRUE,"Cover sheet";#N/A,#N/A,TRUE,"INPUTS";#N/A,#N/A,TRUE,"OUTPUTS";#N/A,#N/A,TRUE,"VALUATION"}</definedName>
    <definedName name="Diag_min_max2">{#N/A,#N/A,TRUE,"Cover sheet";#N/A,#N/A,TRUE,"INPUTS";#N/A,#N/A,TRUE,"OUTPUTS";#N/A,#N/A,TRUE,"VALUATION"}</definedName>
    <definedName name="DiskOnChip_BU">'[31]Customer Support Group'!$A$2:$F$18</definedName>
    <definedName localSheetId="20" name="DOC_BU">'[25]Budget New'!#REF!</definedName>
    <definedName localSheetId="18" name="DOC_BU">'[25]Budget New'!#REF!</definedName>
    <definedName localSheetId="5" name="DOC_BU">'[25]Budget New'!#REF!</definedName>
    <definedName name="DOC_BU">'[25]Budget New'!#REF!</definedName>
    <definedName localSheetId="20" name="DOC_General">'[25]Budget New'!#REF!</definedName>
    <definedName localSheetId="18" name="DOC_General">'[25]Budget New'!#REF!</definedName>
    <definedName localSheetId="5" name="DOC_General">'[25]Budget New'!#REF!</definedName>
    <definedName name="DOC_General">'[25]Budget New'!#REF!</definedName>
    <definedName localSheetId="20" name="DOC_Mkt">'[25]Budget New'!#REF!</definedName>
    <definedName localSheetId="18" name="DOC_Mkt">'[25]Budget New'!#REF!</definedName>
    <definedName localSheetId="5" name="DOC_Mkt">'[25]Budget New'!#REF!</definedName>
    <definedName name="DOC_Mkt">'[25]Budget New'!#REF!</definedName>
    <definedName localSheetId="20" name="DOC_RandD">'[25]Budget New'!#REF!</definedName>
    <definedName localSheetId="18" name="DOC_RandD">'[25]Budget New'!#REF!</definedName>
    <definedName localSheetId="5" name="DOC_RandD">'[25]Budget New'!#REF!</definedName>
    <definedName name="DOC_RandD">'[25]Budget New'!#REF!</definedName>
    <definedName localSheetId="20" name="DOC_Total">'[25]Budget New'!#REF!</definedName>
    <definedName localSheetId="18" name="DOC_Total">'[25]Budget New'!#REF!</definedName>
    <definedName localSheetId="5" name="DOC_Total">'[25]Budget New'!#REF!</definedName>
    <definedName name="DOC_Total">'[25]Budget New'!#REF!</definedName>
    <definedName localSheetId="20" name="DOCRandD">'[25]Budget New'!#REF!</definedName>
    <definedName localSheetId="18" name="DOCRandD">'[25]Budget New'!#REF!</definedName>
    <definedName localSheetId="5" name="DOCRandD">'[25]Budget New'!#REF!</definedName>
    <definedName name="DOCRandD">'[25]Budget New'!#REF!</definedName>
    <definedName localSheetId="20" name="DOCRD">'[25]Budget New'!#REF!</definedName>
    <definedName localSheetId="18" name="DOCRD">'[25]Budget New'!#REF!</definedName>
    <definedName localSheetId="5" name="DOCRD">'[25]Budget New'!#REF!</definedName>
    <definedName name="DOCRD">'[25]Budget New'!#REF!</definedName>
    <definedName name="draka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drfhr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ds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dsdda">{"mgmt forecast",#N/A,FALSE,"Mgmt Forecast";"dcf table",#N/A,FALSE,"Mgmt Forecast";"sensitivity",#N/A,FALSE,"Mgmt Forecast";"table inputs",#N/A,FALSE,"Mgmt Forecast";"calculations",#N/A,FALSE,"Mgmt Forecast"}</definedName>
    <definedName localSheetId="20" name="e">'[35]Overall market'!#REF!</definedName>
    <definedName localSheetId="18" name="e">'[35]Overall market'!#REF!</definedName>
    <definedName localSheetId="5" name="e">'[35]Overall market'!#REF!</definedName>
    <definedName name="e">'[35]Overall market'!#REF!</definedName>
    <definedName name="edp">{"assumption 50 50",#N/A,TRUE,"Merger";"has gets cash",#N/A,TRUE,"Merger";"accretion dilution",#N/A,TRUE,"Merger";"comparison credit stats",#N/A,TRUE,"Merger";"pf credit stats",#N/A,TRUE,"Merger";"pf sheets",#N/A,TRUE,"Merger"}</definedName>
    <definedName name="e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e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eeeee">{"budget992000 tariff and usage",#N/A,FALSE,"Celtel alternative 6"}</definedName>
    <definedName name="eeeeee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eeeelll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ee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F">{#N/A,#N/A,TRUE,"Cover sheet";#N/A,#N/A,TRUE,"DCF analysis";#N/A,#N/A,TRUE,"WACC calculation"}</definedName>
    <definedName name="Electricity_per_m_Ltd">'[20]Basic data'!$F$53</definedName>
    <definedName name="End_Bal">'[26]Loan Amortization Schedule'!$I$18:$I$377</definedName>
    <definedName name="enr">{"FTSE100","COMPANIES",TRUE}</definedName>
    <definedName name="Entity_name">[22]Index!$H$20:$H$25</definedName>
    <definedName name="Entity_split">'[22]Trial balance'!$A$5:$A$3049</definedName>
    <definedName localSheetId="20" name="ER">[42]TPE9507!#REF!</definedName>
    <definedName localSheetId="18" name="ER">[42]TPE9507!#REF!</definedName>
    <definedName localSheetId="7" name="ER">[42]TPE9507!#REF!</definedName>
    <definedName localSheetId="5" name="ER">[42]TPE9507!#REF!</definedName>
    <definedName name="ER">[42]TPE9507!#REF!</definedName>
    <definedName localSheetId="20" name="Europe_Share">'[35]Overall market'!#REF!</definedName>
    <definedName localSheetId="18" name="Europe_Share">'[35]Overall market'!#REF!</definedName>
    <definedName localSheetId="5" name="Europe_Share">'[35]Overall market'!#REF!</definedName>
    <definedName name="Europe_Share">'[35]Overall market'!#REF!</definedName>
    <definedName name="EV__LASTREFTIME__">40163.5174884259</definedName>
    <definedName name="ExactAddinConnection">"001"</definedName>
    <definedName name="ExactAddinConnection.001">"SO-W2K-PRO;005;jank;1"</definedName>
    <definedName name="Excel_BuiltIn__FilterDatabase_10">"#REF!"</definedName>
    <definedName name="Extra_Pay">'[26]Loan Amortization Schedule'!$E$18:$E$377</definedName>
    <definedName localSheetId="20" name="f">'[35]Overall market'!#REF!</definedName>
    <definedName localSheetId="18" name="f">'[35]Overall market'!#REF!</definedName>
    <definedName localSheetId="5" name="f">'[35]Overall market'!#REF!</definedName>
    <definedName name="f">'[35]Overall market'!#REF!</definedName>
    <definedName name="FactorB1">'[20]Basic data'!$F$45</definedName>
    <definedName name="fdasfds">{#N/A,#N/A,TRUE,"Cover sheet";#N/A,#N/A,TRUE,"INPUTS";#N/A,#N/A,TRUE,"OUTPUTS";#N/A,#N/A,TRUE,"VALUATION"}</definedName>
    <definedName name="fds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fdsaf">{#N/A,#N/A,TRUE,"Cover sheet";#N/A,#N/A,TRUE,"INPUTS";#N/A,#N/A,TRUE,"OUTPUTS";#N/A,#N/A,TRUE,"VALUATION"}</definedName>
    <definedName name="ff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fff">{"'TYPE (2)'!$A$1:$Q$76"}</definedName>
    <definedName name="ffff">Main.SAPF4Help()</definedName>
    <definedName name="fffff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ffffff">{"budget992000 capex",#N/A,FALSE,"Celtel alternative 6"}</definedName>
    <definedName name="fjdalöfjdsalköfdjsalö">{#N/A,#N/A,TRUE,"Cover sheet";#N/A,#N/A,TRUE,"INPUTS";#N/A,#N/A,TRUE,"OUTPUTS";#N/A,#N/A,TRUE,"VALUATION"}</definedName>
    <definedName name="FSB">'[20]Basic data'!$A$18</definedName>
    <definedName name="Full_Print">'[26]Loan Amortization Schedule'!$A$1:$I$377</definedName>
    <definedName name="FXTable">[45]FX!$A$1:$AI$52</definedName>
    <definedName name="g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g_faktor">'[46]SW Olbernhau 1999'!#REF!</definedName>
    <definedName name="GA">'[31]Customer Support Group'!$A$63:$F$95</definedName>
    <definedName localSheetId="20" name="GandA">'[25]Budget New'!#REF!</definedName>
    <definedName localSheetId="18" name="GandA">'[25]Budget New'!#REF!</definedName>
    <definedName localSheetId="5" name="GandA">'[25]Budget New'!#REF!</definedName>
    <definedName name="GandA">'[25]Budget New'!#REF!</definedName>
    <definedName name="GDT">'[47]Financial Summary'!$B$38</definedName>
    <definedName name="gg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localSheetId="20" name="ggg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localSheetId="11" name="ggg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localSheetId="7" name="ggg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localSheetId="2" name="ggg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localSheetId="12" name="ggg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localSheetId="13" name="ggg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ggg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ggggg">{"budget992000_customers",#N/A,FALSE,"Celtel alternative 6"}</definedName>
    <definedName name="ggggggg">{"budget992000 profit and loss",#N/A,FALSE,"Celtel alternative 6"}</definedName>
    <definedName name="Girokreditering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GL_DB_RNG">OFFSET('[48]GL DB'!$B$3,0,0,COUNTA('[48]GL DB'!$B:$B)-1,COUNTA('[48]GL DB'!$B$3:$BA$3))</definedName>
    <definedName name="GL_type">[22]Index!$D$4:$D$1002</definedName>
    <definedName name="gr_25598_vp">{#N/A,#N/A,FALSE,"profile ";#N/A,#N/A,FALSE,"rank";#N/A,#N/A,FALSE,"overbase";#N/A,#N/A,FALSE,"overcash";#N/A,#N/A,FALSE,"overtfp";#N/A,#N/A,FALSE,"overtcc"}</definedName>
    <definedName name="grp_WalkMeArrows">"shp_ArrowCurved,txt_WalkMeArrows,shp_ArrowStraight"</definedName>
    <definedName name="grp_WalkMeBrace">"shp_BraceBottom,txt_WalkMeBrace,shp_BraceLeft"</definedName>
    <definedName name="Havraha">'[20]Basic data'!$F$29</definedName>
    <definedName name="Header_Row">ROW('[26]Loan Amortization Schedule'!$17:$17)</definedName>
    <definedName name="health">'[20]Basic data'!$F$28</definedName>
    <definedName localSheetId="20" name="hhh">{#N/A,#N/A,FALSE,"מאזן בוחן";"כל_מאזן_בוחן",#N/A,FALSE,"מאזן בוחן"}</definedName>
    <definedName localSheetId="11" name="hhh">{#N/A,#N/A,FALSE,"מאזן בוחן";"כל_מאזן_בוחן",#N/A,FALSE,"מאזן בוחן"}</definedName>
    <definedName localSheetId="7" name="hhh">{#N/A,#N/A,FALSE,"מאזן בוחן";"כל_מאזן_בוחן",#N/A,FALSE,"מאזן בוחן"}</definedName>
    <definedName localSheetId="2" name="hhh">{#N/A,#N/A,FALSE,"מאזן בוחן";"כל_מאזן_בוחן",#N/A,FALSE,"מאזן בוחן"}</definedName>
    <definedName localSheetId="12" name="hhh">{#N/A,#N/A,FALSE,"מאזן בוחן";"כל_מאזן_בוחן",#N/A,FALSE,"מאזן בוחן"}</definedName>
    <definedName localSheetId="13" name="hhh">{#N/A,#N/A,FALSE,"מאזן בוחן";"כל_מאזן_בוחן",#N/A,FALSE,"מאזן בוחן"}</definedName>
    <definedName name="hhh">{#N/A,#N/A,FALSE,"מאזן בוחן";"כל_מאזן_בוחן",#N/A,FALSE,"מאזן בוחן"}</definedName>
    <definedName name="hhhh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hhhsdf">{"up stand alones",#N/A,FALSE,"Acquiror"}</definedName>
    <definedName name="HTML_CodePage">1252</definedName>
    <definedName name="HTML_Control">{"'Sheet1'!$A$1:$H$145"}</definedName>
    <definedName name="HTML_Description">""</definedName>
    <definedName name="HTML_Email">""</definedName>
    <definedName name="HTML_Header">"Country Risk Premiums"</definedName>
    <definedName name="HTML_LastUpdate">"2/19/99"</definedName>
    <definedName name="HTML_LineAfter">TRUE</definedName>
    <definedName name="HTML_LineBefore">TRUE</definedName>
    <definedName name="HTML_Name">"Aswath Damodaran"</definedName>
    <definedName name="HTML_OBDlg2">TRUE</definedName>
    <definedName name="HTML_OBDlg4">TRUE</definedName>
    <definedName name="HTML_OS">1</definedName>
    <definedName name="HTML_PathFile">"C:\Mes documents\budget\budget 2002\MonHTML.htm"</definedName>
    <definedName name="HTML_PathFileMac">"Macintosh HD:HomePageStuff:New_Home_Page:datafile:ctryprem.html"</definedName>
    <definedName name="HTML_Title">"Country Risk Premiums"</definedName>
    <definedName name="HTML1_1">"[FCFF3]Sheet1!$A$1:$L$34"</definedName>
    <definedName name="HTML1_10">""</definedName>
    <definedName name="HTML1_11">1</definedName>
    <definedName name="HTML1_12">"Aswath:Adobe SiteMill™ 1.0.2:MyHomePage:FCFF3.html"</definedName>
    <definedName name="HTML1_2">1</definedName>
    <definedName name="HTML1_3">"FCFF3"</definedName>
    <definedName name="HTML1_4">"Three-Stage FCFF Model"</definedName>
    <definedName name="HTML1_5">""</definedName>
    <definedName name="HTML1_6">-4146</definedName>
    <definedName name="HTML1_7">-4146</definedName>
    <definedName name="HTML1_8">"10/22/96"</definedName>
    <definedName name="HTML1_9">"Aswath Damodaran"</definedName>
    <definedName name="HTMLCount">1</definedName>
    <definedName name="HUUUU">Scheduled_Payment+Extra_Payment</definedName>
    <definedName name="Hyundai">{#N/A,#N/A,TRUE,"Cover sheet";#N/A,#N/A,TRUE,"INPUTS";#N/A,#N/A,TRUE,"OUTPUTS";#N/A,#N/A,TRUE,"VALUATION"}</definedName>
    <definedName name="iii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localSheetId="7" name="iiii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localSheetId="12" name="iiii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localSheetId="13" name="iiii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iiii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ijhgdbdb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Income_tax">[49]Parameters!$C$64</definedName>
    <definedName name="index01">[21]Index!$A$3:$B$151</definedName>
    <definedName name="Int">'[26]Loan Amortization Schedule'!$H$18:$H$377</definedName>
    <definedName name="Interest_Rate">'[26]Loan Amortization Schedule'!$D$5</definedName>
    <definedName name="IntermediateCapShares">'[41]Intermediate cap'!$J$37</definedName>
    <definedName name="io">[50]利润表!$A$1:$H$32</definedName>
    <definedName name="IQ_1_4_FAMILY_JUNIOR_LIENS_CHARGE_OFFS_FDIC">"c6605"</definedName>
    <definedName name="IQ_1_4_FAMILY_JUNIOR_LIENS_NET_CHARGE_OFFS_FDIC">"c6643"</definedName>
    <definedName name="IQ_1_4_FAMILY_JUNIOR_LIENS_RECOVERIES_FDIC">"c6624"</definedName>
    <definedName name="IQ_1_4_FAMILY_SENIOR_LIENS_CHARGE_OFFS_FDIC">"c6604"</definedName>
    <definedName name="IQ_1_4_FAMILY_SENIOR_LIENS_NET_CHARGE_OFFS_FDIC">"c6642"</definedName>
    <definedName name="IQ_1_4_FAMILY_SENIOR_LIENS_RECOVERIES_FDIC">"c6623"</definedName>
    <definedName name="IQ_1_4_HOME_EQUITY_NET_LOANS_FDIC">"c6441"</definedName>
    <definedName name="IQ_1_4_RESIDENTIAL_FIRST_LIENS_NET_LOANS_FDIC">"c6439"</definedName>
    <definedName name="IQ_1_4_RESIDENTIAL_JUNIOR_LIENS_NET_LOANS_FDIC">"c6440"</definedName>
    <definedName name="IQ_1_4_RESIDENTIAL_LOANS_FDIC">"c6310"</definedName>
    <definedName name="IQ_30YR_FIXED_MORTGAGE">"c6811"</definedName>
    <definedName name="IQ_30YR_FIXED_MORTGAGE_FC">"c7691"</definedName>
    <definedName name="IQ_30YR_FIXED_MORTGAGE_POP">"c7031"</definedName>
    <definedName name="IQ_30YR_FIXED_MORTGAGE_POP_FC">"c7911"</definedName>
    <definedName name="IQ_30YR_FIXED_MORTGAGE_YOY">"c7251"</definedName>
    <definedName name="IQ_30YR_FIXED_MORTGAGE_YOY_FC">"c8131"</definedName>
    <definedName name="IQ_ACCOUNT_CHANGE">"c1449"</definedName>
    <definedName name="IQ_ACCOUNTING_STANDARD">"c4539"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CAGR">"c6159"</definedName>
    <definedName name="IQ_ACCT_RECV_10YR_ANN_GROWTH">"c1924"</definedName>
    <definedName name="IQ_ACCT_RECV_1YR_ANN_GROWTH">"c1919"</definedName>
    <definedName name="IQ_ACCT_RECV_2YR_ANN_CAGR">"c6155"</definedName>
    <definedName name="IQ_ACCT_RECV_2YR_ANN_GROWTH">"c1920"</definedName>
    <definedName name="IQ_ACCT_RECV_3YR_ANN_CAGR">"c6156"</definedName>
    <definedName name="IQ_ACCT_RECV_3YR_ANN_GROWTH">"c1921"</definedName>
    <definedName name="IQ_ACCT_RECV_5YR_ANN_CAGR">"c6157"</definedName>
    <definedName name="IQ_ACCT_RECV_5YR_ANN_GROWTH">"c1922"</definedName>
    <definedName name="IQ_ACCT_RECV_7YR_ANN_CAGR">"c6158"</definedName>
    <definedName name="IQ_ACCT_RECV_7YR_ANN_GROWTH">"c1923"</definedName>
    <definedName name="IQ_ACCUM_DEP">"c1340"</definedName>
    <definedName name="IQ_ACCUMULATED_PENSION_OBLIGATION">"c2244"</definedName>
    <definedName name="IQ_ACCUMULATED_PENSION_OBLIGATION_DOMESTIC">"c2657"</definedName>
    <definedName name="IQ_ACCUMULATED_PENSION_OBLIGATION_FOREIGN">"c2665"</definedName>
    <definedName name="IQ_ACQ_COST_SUB">"c2125"</definedName>
    <definedName name="IQ_ACQ_COSTS_CAPITALIZED">"c5"</definedName>
    <definedName name="IQ_ACQUIRE_REAL_ESTATE_CF">"c6"</definedName>
    <definedName name="IQ_ACQUIRED_BY_REPORTING_BANK_FDIC">"c6535"</definedName>
    <definedName name="IQ_ACQUISITION_RE_ASSETS">"c1628"</definedName>
    <definedName name="IQ_ACTUAL_PRODUCTION_ALUM">"c9247"</definedName>
    <definedName name="IQ_ACTUAL_PRODUCTION_CATHODE_COP">"c9192"</definedName>
    <definedName name="IQ_ACTUAL_PRODUCTION_COAL">"c9821"</definedName>
    <definedName name="IQ_ACTUAL_PRODUCTION_COP">"c9191"</definedName>
    <definedName name="IQ_ACTUAL_PRODUCTION_DIAM">"c9671"</definedName>
    <definedName name="IQ_ACTUAL_PRODUCTION_GOLD">"c9032"</definedName>
    <definedName name="IQ_ACTUAL_PRODUCTION_IRON">"c9406"</definedName>
    <definedName name="IQ_ACTUAL_PRODUCTION_LEAD">"c9459"</definedName>
    <definedName name="IQ_ACTUAL_PRODUCTION_MANG">"c9512"</definedName>
    <definedName name="IQ_ACTUAL_PRODUCTION_MET_COAL">"c9761"</definedName>
    <definedName name="IQ_ACTUAL_PRODUCTION_MOLYB">"c9724"</definedName>
    <definedName name="IQ_ACTUAL_PRODUCTION_NICK">"c9300"</definedName>
    <definedName name="IQ_ACTUAL_PRODUCTION_PLAT">"c9138"</definedName>
    <definedName name="IQ_ACTUAL_PRODUCTION_SILVER">"c9085"</definedName>
    <definedName name="IQ_ACTUAL_PRODUCTION_STEAM">"c9791"</definedName>
    <definedName name="IQ_ACTUAL_PRODUCTION_TITAN">"c9565"</definedName>
    <definedName name="IQ_ACTUAL_PRODUCTION_URAN">"c9618"</definedName>
    <definedName name="IQ_ACTUAL_PRODUCTION_ZINC">"c9353"</definedName>
    <definedName name="IQ_AD">"c7"</definedName>
    <definedName name="IQ_ADD_PAID_IN">"c1344"</definedName>
    <definedName name="IQ_ADDIN">"AUTO"</definedName>
    <definedName name="IQ_ADDITIONAL_NON_INT_INC_FDIC">"c6574"</definedName>
    <definedName name="IQ_ADJ_AVG_BANK_ASSETS">"c2671"</definedName>
    <definedName name="IQ_ADJUSTABLE_RATE_LOANS_FDIC">"c6375"</definedName>
    <definedName name="IQ_ADJUSTED_NAV_COVERED">"c9963"</definedName>
    <definedName name="IQ_ADJUSTED_NAV_GROUP">"c9949"</definedName>
    <definedName name="IQ_ADMIN_RATIO">"c2784"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">"c6195"</definedName>
    <definedName name="IQ_AE_REIT">"c13"</definedName>
    <definedName name="IQ_AE_UTI">"c14"</definedName>
    <definedName name="IQ_AFFO">"c8756"</definedName>
    <definedName name="IQ_AFFO_PER_SHARE_BASIC">"c8869"</definedName>
    <definedName name="IQ_AFFO_PER_SHARE_DILUTED">"c8870"</definedName>
    <definedName name="IQ_AFTER_TAX_INCOME_FDIC">"c6583"</definedName>
    <definedName name="IQ_AGRICULTURAL_PRODUCTION_CHARGE_OFFS_FDIC">"c6597"</definedName>
    <definedName name="IQ_AGRICULTURAL_PRODUCTION_CHARGE_OFFS_LESS_THAN_300M_FDIC">"c6655"</definedName>
    <definedName name="IQ_AGRICULTURAL_PRODUCTION_NET_CHARGE_OFFS_FDIC">"c6635"</definedName>
    <definedName name="IQ_AGRICULTURAL_PRODUCTION_NET_CHARGE_OFFS_LESS_THAN_300M_FDIC">"c6657"</definedName>
    <definedName name="IQ_AGRICULTURAL_PRODUCTION_RECOVERIES_FDIC">"c6616"</definedName>
    <definedName name="IQ_AGRICULTURAL_PRODUCTION_RECOVERIES_LESS_THAN_300M_FDIC">"c6656"</definedName>
    <definedName name="IQ_AH_EARNED">"c2744"</definedName>
    <definedName name="IQ_AH_POLICY_BENEFITS_EXP">"c2789"</definedName>
    <definedName name="IQ_AIR_AIRPLANES_NOT_IN_SERVICE">"c2842"</definedName>
    <definedName name="IQ_AIR_AIRPLANES_SUBLEASED">"c2841"</definedName>
    <definedName name="IQ_AIR_ASK">"c2813"</definedName>
    <definedName name="IQ_AIR_ASK_INCREASE">"c2826"</definedName>
    <definedName name="IQ_AIR_ASM">"c2812"</definedName>
    <definedName name="IQ_AIR_ASM_INCREASE">"c2825"</definedName>
    <definedName name="IQ_AIR_AVG_AGE">"c2843"</definedName>
    <definedName name="IQ_AIR_AVG_PSGR_FARE">"c10029"</definedName>
    <definedName name="IQ_AIR_BREAK_EVEN_FACTOR">"c2822"</definedName>
    <definedName name="IQ_AIR_CAPITAL_LEASE">"c2833"</definedName>
    <definedName name="IQ_AIR_COMPLETION_FACTOR">"c2824"</definedName>
    <definedName name="IQ_AIR_ENPLANED_PSGRS">"c2809"</definedName>
    <definedName name="IQ_AIR_FUEL_CONSUMED">"c2806"</definedName>
    <definedName name="IQ_AIR_FUEL_CONSUMED_L">"c2807"</definedName>
    <definedName name="IQ_AIR_FUEL_COST">"c2803"</definedName>
    <definedName name="IQ_AIR_FUEL_COST_L">"c2804"</definedName>
    <definedName name="IQ_AIR_FUEL_EXP">"c2802"</definedName>
    <definedName name="IQ_AIR_FUEL_EXP_PERCENT">"c2805"</definedName>
    <definedName name="IQ_AIR_LEASED">"c2835"</definedName>
    <definedName name="IQ_AIR_LOAD_FACTOR">"c2823"</definedName>
    <definedName name="IQ_AIR_NEW_AIRPLANES">"c2839"</definedName>
    <definedName name="IQ_AIR_NUMBER_HRS_FLOWN">"c10037"</definedName>
    <definedName name="IQ_AIR_NUMBER_OPERATING_AIRCRAFT_AVG">"c10035"</definedName>
    <definedName name="IQ_AIR_NUMBER_TRIPS_FLOWN">"c10030"</definedName>
    <definedName name="IQ_AIR_OPER_EXP_ASK">"c2821"</definedName>
    <definedName name="IQ_AIR_OPER_EXP_ASM">"c2820"</definedName>
    <definedName name="IQ_AIR_OPER_LEASE">"c2834"</definedName>
    <definedName name="IQ_AIR_OPER_REV_YIELD_ASK">"c2819"</definedName>
    <definedName name="IQ_AIR_OPER_REV_YIELD_ASM">"c2818"</definedName>
    <definedName name="IQ_AIR_OPEX_PER_ASK_EXCL_FUEL">"c10034"</definedName>
    <definedName name="IQ_AIR_OPEX_PER_ASM_EXCL_FUEL">"c10033"</definedName>
    <definedName name="IQ_AIR_OPTIONS">"c2837"</definedName>
    <definedName name="IQ_AIR_ORDERS">"c2836"</definedName>
    <definedName name="IQ_AIR_OWNED">"c2832"</definedName>
    <definedName name="IQ_AIR_PERCENTAGE_SALES_VIA_INTERNET">"c10036"</definedName>
    <definedName name="IQ_AIR_PSGR_HAUL_AVG_LENGTH_KM">"c10032"</definedName>
    <definedName name="IQ_AIR_PSGR_HAUL_AVG_LENGTH_MILES">"c10031"</definedName>
    <definedName name="IQ_AIR_PSGR_REV_YIELD_ASK">"c2817"</definedName>
    <definedName name="IQ_AIR_PSGR_REV_YIELD_ASM">"c2816"</definedName>
    <definedName name="IQ_AIR_PSGR_REV_YIELD_RPK">"c2815"</definedName>
    <definedName name="IQ_AIR_PSGR_REV_YIELD_RPM">"c2814"</definedName>
    <definedName name="IQ_AIR_PURCHASE_RIGHTS">"c2838"</definedName>
    <definedName name="IQ_AIR_RETIRED_AIRPLANES">"c2840"</definedName>
    <definedName name="IQ_AIR_REV_PSGRS_CARRIED">"c2808"</definedName>
    <definedName name="IQ_AIR_REV_SCHEDULED_SERVICE">"c2830"</definedName>
    <definedName name="IQ_AIR_RPK">"c2811"</definedName>
    <definedName name="IQ_AIR_RPM">"c2810"</definedName>
    <definedName name="IQ_AIR_STAGE_LENGTH">"c2828"</definedName>
    <definedName name="IQ_AIR_STAGE_LENGTH_KM">"c2829"</definedName>
    <definedName name="IQ_AIR_TOTAL">"c2831"</definedName>
    <definedName name="IQ_AIR_UTILIZATION">"c2827"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CAGR">"c6035"</definedName>
    <definedName name="IQ_ALLOWANCE_10YR_ANN_GROWTH">"c18"</definedName>
    <definedName name="IQ_ALLOWANCE_1YR_ANN_GROWTH">"c19"</definedName>
    <definedName name="IQ_ALLOWANCE_2YR_ANN_CAGR">"c6036"</definedName>
    <definedName name="IQ_ALLOWANCE_2YR_ANN_GROWTH">"c20"</definedName>
    <definedName name="IQ_ALLOWANCE_3YR_ANN_CAGR">"c6037"</definedName>
    <definedName name="IQ_ALLOWANCE_3YR_ANN_GROWTH">"c21"</definedName>
    <definedName name="IQ_ALLOWANCE_5YR_ANN_CAGR">"c6038"</definedName>
    <definedName name="IQ_ALLOWANCE_5YR_ANN_GROWTH">"c22"</definedName>
    <definedName name="IQ_ALLOWANCE_7YR_ANN_CAGR">"c6039"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ENDED_BALANCE_PREVIOUS_YR_FDIC">"c6499"</definedName>
    <definedName name="IQ_AMORT_EXPENSE_FDIC">"c6677"</definedName>
    <definedName name="IQ_AMORTIZATION">"c1591"</definedName>
    <definedName name="IQ_AMORTIZED_COST_FDIC">"c6426"</definedName>
    <definedName name="IQ_AMT_OUT">"c2145"</definedName>
    <definedName name="IQ_ANNU_DISTRIBUTION_UNIT">"c3004"</definedName>
    <definedName name="IQ_ANNUAL_PREMIUM_EQUIVALENT_NEW_BUSINESS">"c9972"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">"c6196"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">"c6197"</definedName>
    <definedName name="IQ_AR_REIT">"c43"</definedName>
    <definedName name="IQ_AR_TURNS">"c44"</definedName>
    <definedName name="IQ_AR_UTI">"c45"</definedName>
    <definedName name="IQ_ARPU">"c2126"</definedName>
    <definedName name="IQ_ASSET_BACKED_FDIC">"c6301"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">"c6198"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">"c6199"</definedName>
    <definedName name="IQ_ASSET_WRITEDOWN_REIT">"c60"</definedName>
    <definedName name="IQ_ASSET_WRITEDOWN_UTI">"c61"</definedName>
    <definedName name="IQ_ASSETS_AP">"c8883"</definedName>
    <definedName name="IQ_ASSETS_AP_ABS">"c8902"</definedName>
    <definedName name="IQ_ASSETS_CAP_LEASE_DEPR">"c2068"</definedName>
    <definedName name="IQ_ASSETS_CAP_LEASE_GROSS">"c2069"</definedName>
    <definedName name="IQ_ASSETS_HELD_FDIC">"c6305"</definedName>
    <definedName name="IQ_ASSETS_NAME_AP">"c8921"</definedName>
    <definedName name="IQ_ASSETS_NAME_AP_ABS">"c8940"</definedName>
    <definedName name="IQ_ASSETS_OPER_LEASE_DEPR">"c2070"</definedName>
    <definedName name="IQ_ASSETS_OPER_LEASE_GROSS">"c2071"</definedName>
    <definedName name="IQ_ASSETS_PER_EMPLOYEE_FDIC">"c6737"</definedName>
    <definedName name="IQ_ASSETS_SOLD_1_4_FAMILY_LOANS_FDIC">"c6686"</definedName>
    <definedName name="IQ_ASSETS_SOLD_AUTO_LOANS_FDIC">"c6680"</definedName>
    <definedName name="IQ_ASSETS_SOLD_CL_LOANS_FDIC">"c6681"</definedName>
    <definedName name="IQ_ASSETS_SOLD_CREDIT_CARDS_RECEIVABLES_FDIC">"c6683"</definedName>
    <definedName name="IQ_ASSETS_SOLD_HOME_EQUITY_LINES_FDIC">"c6684"</definedName>
    <definedName name="IQ_ASSETS_SOLD_OTHER_CONSUMER_LOANS_FDIC">"c6682"</definedName>
    <definedName name="IQ_ASSETS_SOLD_OTHER_LOANS_FDIC">"c6685"</definedName>
    <definedName name="IQ_ASSUMED_AH_EARNED">"c2741"</definedName>
    <definedName name="IQ_ASSUMED_EARNED">"c2731"</definedName>
    <definedName name="IQ_ASSUMED_LIFE_EARNED">"c2736"</definedName>
    <definedName name="IQ_ASSUMED_LIFE_IN_FORCE">"c2766"</definedName>
    <definedName name="IQ_ASSUMED_PC_EARNED">"c2746"</definedName>
    <definedName name="IQ_ASSUMED_WRITTEN">"c2725"</definedName>
    <definedName name="IQ_AUDITOR_NAME">"c1539"</definedName>
    <definedName name="IQ_AUDITOR_OPINION">"c1540"</definedName>
    <definedName name="IQ_AUM">"c10043"</definedName>
    <definedName name="IQ_AUM_EQUITY_FUNDS">"c10039"</definedName>
    <definedName name="IQ_AUM_FIXED_INCOME_FUNDS">"c10040"</definedName>
    <definedName name="IQ_AUM_MONEY_MARKET_FUNDS">"c10041"</definedName>
    <definedName name="IQ_AUM_OTHER">"c10042"</definedName>
    <definedName name="IQ_AUTO_REGIST_NEW">"c6923"</definedName>
    <definedName name="IQ_AUTO_REGIST_NEW_APR">"c7583"</definedName>
    <definedName name="IQ_AUTO_REGIST_NEW_APR_FC">"c8463"</definedName>
    <definedName name="IQ_AUTO_REGIST_NEW_FC">"c7803"</definedName>
    <definedName name="IQ_AUTO_REGIST_NEW_POP">"c7143"</definedName>
    <definedName name="IQ_AUTO_REGIST_NEW_POP_FC">"c8023"</definedName>
    <definedName name="IQ_AUTO_REGIST_NEW_YOY">"c7363"</definedName>
    <definedName name="IQ_AUTO_REGIST_NEW_YOY_FC">"c8243"</definedName>
    <definedName name="IQ_AUTO_SALES_DOM">"c6852"</definedName>
    <definedName name="IQ_AUTO_SALES_DOM_APR">"c7512"</definedName>
    <definedName name="IQ_AUTO_SALES_DOM_APR_FC">"c8392"</definedName>
    <definedName name="IQ_AUTO_SALES_DOM_FC">"c7732"</definedName>
    <definedName name="IQ_AUTO_SALES_DOM_POP">"c7072"</definedName>
    <definedName name="IQ_AUTO_SALES_DOM_POP_FC">"c7952"</definedName>
    <definedName name="IQ_AUTO_SALES_DOM_YOY">"c7292"</definedName>
    <definedName name="IQ_AUTO_SALES_DOM_YOY_FC">"c8172"</definedName>
    <definedName name="IQ_AUTO_SALES_FOREIGN">"c6873"</definedName>
    <definedName name="IQ_AUTO_SALES_FOREIGN_APR">"c7533"</definedName>
    <definedName name="IQ_AUTO_SALES_FOREIGN_APR_FC">"c8413"</definedName>
    <definedName name="IQ_AUTO_SALES_FOREIGN_FC">"c7753"</definedName>
    <definedName name="IQ_AUTO_SALES_FOREIGN_POP">"c7093"</definedName>
    <definedName name="IQ_AUTO_SALES_FOREIGN_POP_FC">"c7973"</definedName>
    <definedName name="IQ_AUTO_SALES_FOREIGN_YOY">"c7313"</definedName>
    <definedName name="IQ_AUTO_SALES_FOREIGN_YOY_FC">"c8193"</definedName>
    <definedName name="IQ_AUTO_WRITTEN">"c62"</definedName>
    <definedName name="IQ_AVAILABLE_FOR_SALE_FDIC">"c6409"</definedName>
    <definedName name="IQ_AVERAGE_ASSETS_FDIC">"c6362"</definedName>
    <definedName name="IQ_AVERAGE_ASSETS_QUART_FDIC">"c6363"</definedName>
    <definedName name="IQ_AVERAGE_EARNING_ASSETS_FDIC">"c6748"</definedName>
    <definedName name="IQ_AVERAGE_EQUITY_FDIC">"c6749"</definedName>
    <definedName name="IQ_AVERAGE_LOANS_FDIC">"c6750"</definedName>
    <definedName name="IQ_AVG_BANK_ASSETS">"c2072"</definedName>
    <definedName name="IQ_AVG_BANK_LOANS">"c2073"</definedName>
    <definedName name="IQ_AVG_BROKER_REC">"c63"</definedName>
    <definedName name="IQ_AVG_BROKER_REC_NO">"c64"</definedName>
    <definedName name="IQ_AVG_BROKER_REC_NO_REUT">"c5315"</definedName>
    <definedName name="IQ_AVG_BROKER_REC_REUT">"c3630"</definedName>
    <definedName name="IQ_AVG_CALORIFIC_VALUE_COAL">"c9828"</definedName>
    <definedName name="IQ_AVG_CALORIFIC_VALUE_MET_COAL">"c9764"</definedName>
    <definedName name="IQ_AVG_CALORIFIC_VALUE_STEAM">"c9794"</definedName>
    <definedName name="IQ_AVG_DAILY_VOL">"c65"</definedName>
    <definedName name="IQ_AVG_EMPLOYEES">"c6019"</definedName>
    <definedName name="IQ_AVG_GRADE_ALUM">"c9254"</definedName>
    <definedName name="IQ_AVG_GRADE_COP">"c9201"</definedName>
    <definedName name="IQ_AVG_GRADE_DIAM">"c9678"</definedName>
    <definedName name="IQ_AVG_GRADE_GOLD">"c9039"</definedName>
    <definedName name="IQ_AVG_GRADE_IRON">"c9413"</definedName>
    <definedName name="IQ_AVG_GRADE_LEAD">"c9466"</definedName>
    <definedName name="IQ_AVG_GRADE_MANG">"c9519"</definedName>
    <definedName name="IQ_AVG_GRADE_MOLYB">"c9731"</definedName>
    <definedName name="IQ_AVG_GRADE_NICK">"c9307"</definedName>
    <definedName name="IQ_AVG_GRADE_PLAT">"c9145"</definedName>
    <definedName name="IQ_AVG_GRADE_SILVER">"c9092"</definedName>
    <definedName name="IQ_AVG_GRADE_TITAN">"c9572"</definedName>
    <definedName name="IQ_AVG_GRADE_URAN">"c9625"</definedName>
    <definedName name="IQ_AVG_GRADE_ZINC">"c9360"</definedName>
    <definedName name="IQ_AVG_INDUSTRY_REC">"c4455"</definedName>
    <definedName name="IQ_AVG_INDUSTRY_REC_NO">"c4454"</definedName>
    <definedName name="IQ_AVG_INT_BEAR_LIAB">"c66"</definedName>
    <definedName name="IQ_AVG_INT_BEAR_LIAB_10YR_ANN_CAGR">"c6040"</definedName>
    <definedName name="IQ_AVG_INT_BEAR_LIAB_10YR_ANN_GROWTH">"c67"</definedName>
    <definedName name="IQ_AVG_INT_BEAR_LIAB_1YR_ANN_GROWTH">"c68"</definedName>
    <definedName name="IQ_AVG_INT_BEAR_LIAB_2YR_ANN_CAGR">"c6041"</definedName>
    <definedName name="IQ_AVG_INT_BEAR_LIAB_2YR_ANN_GROWTH">"c69"</definedName>
    <definedName name="IQ_AVG_INT_BEAR_LIAB_3YR_ANN_CAGR">"c6042"</definedName>
    <definedName name="IQ_AVG_INT_BEAR_LIAB_3YR_ANN_GROWTH">"c70"</definedName>
    <definedName name="IQ_AVG_INT_BEAR_LIAB_5YR_ANN_CAGR">"c6043"</definedName>
    <definedName name="IQ_AVG_INT_BEAR_LIAB_5YR_ANN_GROWTH">"c71"</definedName>
    <definedName name="IQ_AVG_INT_BEAR_LIAB_7YR_ANN_CAGR">"c6044"</definedName>
    <definedName name="IQ_AVG_INT_BEAR_LIAB_7YR_ANN_GROWTH">"c72"</definedName>
    <definedName name="IQ_AVG_INT_EARN_ASSETS">"c73"</definedName>
    <definedName name="IQ_AVG_INT_EARN_ASSETS_10YR_ANN_CAGR">"c6045"</definedName>
    <definedName name="IQ_AVG_INT_EARN_ASSETS_10YR_ANN_GROWTH">"c74"</definedName>
    <definedName name="IQ_AVG_INT_EARN_ASSETS_1YR_ANN_GROWTH">"c75"</definedName>
    <definedName name="IQ_AVG_INT_EARN_ASSETS_2YR_ANN_CAGR">"c6046"</definedName>
    <definedName name="IQ_AVG_INT_EARN_ASSETS_2YR_ANN_GROWTH">"c76"</definedName>
    <definedName name="IQ_AVG_INT_EARN_ASSETS_3YR_ANN_CAGR">"c6047"</definedName>
    <definedName name="IQ_AVG_INT_EARN_ASSETS_3YR_ANN_GROWTH">"c77"</definedName>
    <definedName name="IQ_AVG_INT_EARN_ASSETS_5YR_ANN_CAGR">"c6048"</definedName>
    <definedName name="IQ_AVG_INT_EARN_ASSETS_5YR_ANN_GROWTH">"c78"</definedName>
    <definedName name="IQ_AVG_INT_EARN_ASSETS_7YR_ANN_CAGR">"c6049"</definedName>
    <definedName name="IQ_AVG_INT_EARN_ASSETS_7YR_ANN_GROWTH">"c79"</definedName>
    <definedName name="IQ_AVG_MKTCAP">"c80"</definedName>
    <definedName name="IQ_AVG_PRICE">"c81"</definedName>
    <definedName name="IQ_AVG_PRODUCTION_PER_MINE_ALUM">"c9249"</definedName>
    <definedName name="IQ_AVG_PRODUCTION_PER_MINE_COAL">"c9823"</definedName>
    <definedName name="IQ_AVG_PRODUCTION_PER_MINE_COP">"c9194"</definedName>
    <definedName name="IQ_AVG_PRODUCTION_PER_MINE_DIAM">"c9673"</definedName>
    <definedName name="IQ_AVG_PRODUCTION_PER_MINE_GOLD">"c9034"</definedName>
    <definedName name="IQ_AVG_PRODUCTION_PER_MINE_IRON">"c9408"</definedName>
    <definedName name="IQ_AVG_PRODUCTION_PER_MINE_LEAD">"c9461"</definedName>
    <definedName name="IQ_AVG_PRODUCTION_PER_MINE_MANG">"c9514"</definedName>
    <definedName name="IQ_AVG_PRODUCTION_PER_MINE_MOLYB">"c9726"</definedName>
    <definedName name="IQ_AVG_PRODUCTION_PER_MINE_NICK">"c9302"</definedName>
    <definedName name="IQ_AVG_PRODUCTION_PER_MINE_PLAT">"c9140"</definedName>
    <definedName name="IQ_AVG_PRODUCTION_PER_MINE_SILVER">"c9087"</definedName>
    <definedName name="IQ_AVG_PRODUCTION_PER_MINE_TITAN">"c9567"</definedName>
    <definedName name="IQ_AVG_PRODUCTION_PER_MINE_URAN">"c9620"</definedName>
    <definedName name="IQ_AVG_PRODUCTION_PER_MINE_ZINC">"c9355"</definedName>
    <definedName name="IQ_AVG_REAL_PRICE_POST_TREAT_REFINING_ALUM">"c9259"</definedName>
    <definedName name="IQ_AVG_REAL_PRICE_POST_TREAT_REFINING_COP">"c9206"</definedName>
    <definedName name="IQ_AVG_REAL_PRICE_POST_TREAT_REFINING_DIAM">"c9683"</definedName>
    <definedName name="IQ_AVG_REAL_PRICE_POST_TREAT_REFINING_GOLD">"c9044"</definedName>
    <definedName name="IQ_AVG_REAL_PRICE_POST_TREAT_REFINING_IRON">"c9418"</definedName>
    <definedName name="IQ_AVG_REAL_PRICE_POST_TREAT_REFINING_LEAD">"c9471"</definedName>
    <definedName name="IQ_AVG_REAL_PRICE_POST_TREAT_REFINING_MANG">"c9524"</definedName>
    <definedName name="IQ_AVG_REAL_PRICE_POST_TREAT_REFINING_MOLYB">"c9736"</definedName>
    <definedName name="IQ_AVG_REAL_PRICE_POST_TREAT_REFINING_NICK">"c9311"</definedName>
    <definedName name="IQ_AVG_REAL_PRICE_POST_TREAT_REFINING_PLAT">"c9150"</definedName>
    <definedName name="IQ_AVG_REAL_PRICE_POST_TREAT_REFINING_SILVER">"c9097"</definedName>
    <definedName name="IQ_AVG_REAL_PRICE_POST_TREAT_REFINING_TITAN">"c9577"</definedName>
    <definedName name="IQ_AVG_REAL_PRICE_POST_TREAT_REFINING_URAN">"c9630"</definedName>
    <definedName name="IQ_AVG_REAL_PRICE_POST_TREAT_REFINING_ZINC">"c9365"</definedName>
    <definedName name="IQ_AVG_REAL_PRICE_PRE_TREAT_REFINING_ALUM">"c9258"</definedName>
    <definedName name="IQ_AVG_REAL_PRICE_PRE_TREAT_REFINING_COP">"c9205"</definedName>
    <definedName name="IQ_AVG_REAL_PRICE_PRE_TREAT_REFINING_DIAM">"c9682"</definedName>
    <definedName name="IQ_AVG_REAL_PRICE_PRE_TREAT_REFINING_GOLD">"c9043"</definedName>
    <definedName name="IQ_AVG_REAL_PRICE_PRE_TREAT_REFINING_IRON">"c9417"</definedName>
    <definedName name="IQ_AVG_REAL_PRICE_PRE_TREAT_REFINING_LEAD">"c9470"</definedName>
    <definedName name="IQ_AVG_REAL_PRICE_PRE_TREAT_REFINING_MANG">"c9523"</definedName>
    <definedName name="IQ_AVG_REAL_PRICE_PRE_TREAT_REFINING_MOLYB">"c9735"</definedName>
    <definedName name="IQ_AVG_REAL_PRICE_PRE_TREAT_REFINING_NICK">"c9312"</definedName>
    <definedName name="IQ_AVG_REAL_PRICE_PRE_TREAT_REFINING_PLAT">"c9149"</definedName>
    <definedName name="IQ_AVG_REAL_PRICE_PRE_TREAT_REFINING_SILVER">"c9096"</definedName>
    <definedName name="IQ_AVG_REAL_PRICE_PRE_TREAT_REFINING_TITAN">"c9576"</definedName>
    <definedName name="IQ_AVG_REAL_PRICE_PRE_TREAT_REFINING_URAN">"c9629"</definedName>
    <definedName name="IQ_AVG_REAL_PRICE_PRE_TREAT_REFINING_ZINC">"c9364"</definedName>
    <definedName name="IQ_AVG_REALIZED_PRICE_AFTER_HEDGING_ALUM">"c9257"</definedName>
    <definedName name="IQ_AVG_REALIZED_PRICE_AFTER_HEDGING_COAL">"c9830"</definedName>
    <definedName name="IQ_AVG_REALIZED_PRICE_AFTER_HEDGING_COP">"c9204"</definedName>
    <definedName name="IQ_AVG_REALIZED_PRICE_AFTER_HEDGING_DIAM">"c9681"</definedName>
    <definedName name="IQ_AVG_REALIZED_PRICE_AFTER_HEDGING_GOLD">"c9042"</definedName>
    <definedName name="IQ_AVG_REALIZED_PRICE_AFTER_HEDGING_IRON">"c9416"</definedName>
    <definedName name="IQ_AVG_REALIZED_PRICE_AFTER_HEDGING_LEAD">"c9469"</definedName>
    <definedName name="IQ_AVG_REALIZED_PRICE_AFTER_HEDGING_MANG">"c9522"</definedName>
    <definedName name="IQ_AVG_REALIZED_PRICE_AFTER_HEDGING_MET_COAL">"c9766"</definedName>
    <definedName name="IQ_AVG_REALIZED_PRICE_AFTER_HEDGING_MOLYB">"c9734"</definedName>
    <definedName name="IQ_AVG_REALIZED_PRICE_AFTER_HEDGING_NICK">"c9310"</definedName>
    <definedName name="IQ_AVG_REALIZED_PRICE_AFTER_HEDGING_PLAT">"c9148"</definedName>
    <definedName name="IQ_AVG_REALIZED_PRICE_AFTER_HEDGING_SILVER">"c9095"</definedName>
    <definedName name="IQ_AVG_REALIZED_PRICE_AFTER_HEDGING_STEAM">"c9796"</definedName>
    <definedName name="IQ_AVG_REALIZED_PRICE_AFTER_HEDGING_TITAN">"c9575"</definedName>
    <definedName name="IQ_AVG_REALIZED_PRICE_AFTER_HEDGING_URAN">"c9628"</definedName>
    <definedName name="IQ_AVG_REALIZED_PRICE_AFTER_HEDGING_ZINC">"c9363"</definedName>
    <definedName name="IQ_AVG_REALIZED_PRICE_BEFORE_HEDGING_ALUM">"c9256"</definedName>
    <definedName name="IQ_AVG_REALIZED_PRICE_BEFORE_HEDGING_COAL">"c9829"</definedName>
    <definedName name="IQ_AVG_REALIZED_PRICE_BEFORE_HEDGING_COP">"c9203"</definedName>
    <definedName name="IQ_AVG_REALIZED_PRICE_BEFORE_HEDGING_DIAM">"c9680"</definedName>
    <definedName name="IQ_AVG_REALIZED_PRICE_BEFORE_HEDGING_GOLD">"c9041"</definedName>
    <definedName name="IQ_AVG_REALIZED_PRICE_BEFORE_HEDGING_IRON">"c9415"</definedName>
    <definedName name="IQ_AVG_REALIZED_PRICE_BEFORE_HEDGING_LEAD">"c9468"</definedName>
    <definedName name="IQ_AVG_REALIZED_PRICE_BEFORE_HEDGING_MANG">"c9521"</definedName>
    <definedName name="IQ_AVG_REALIZED_PRICE_BEFORE_HEDGING_MET_COAL">"c9765"</definedName>
    <definedName name="IQ_AVG_REALIZED_PRICE_BEFORE_HEDGING_MOLYB">"c9733"</definedName>
    <definedName name="IQ_AVG_REALIZED_PRICE_BEFORE_HEDGING_NICK">"c9309"</definedName>
    <definedName name="IQ_AVG_REALIZED_PRICE_BEFORE_HEDGING_PLAT">"c9147"</definedName>
    <definedName name="IQ_AVG_REALIZED_PRICE_BEFORE_HEDGING_SILVER">"c9094"</definedName>
    <definedName name="IQ_AVG_REALIZED_PRICE_BEFORE_HEDGING_STEAM">"c9795"</definedName>
    <definedName name="IQ_AVG_REALIZED_PRICE_BEFORE_HEDGING_TITAN">"c9574"</definedName>
    <definedName name="IQ_AVG_REALIZED_PRICE_BEFORE_HEDGING_URAN">"c9627"</definedName>
    <definedName name="IQ_AVG_REALIZED_PRICE_BEFORE_HEDGING_ZINC">"c9362"</definedName>
    <definedName name="IQ_AVG_SHAREOUTSTANDING">"c83"</definedName>
    <definedName name="IQ_AVG_TEMP_EMPLOYEES">"c6020"</definedName>
    <definedName name="IQ_AVG_TEV">"c84"</definedName>
    <definedName name="IQ_AVG_VOLUME">"c1346"</definedName>
    <definedName name="IQ_AVG_WAGES">"c6812"</definedName>
    <definedName name="IQ_AVG_WAGES_APR">"c7472"</definedName>
    <definedName name="IQ_AVG_WAGES_APR_FC">"c8352"</definedName>
    <definedName name="IQ_AVG_WAGES_FC">"c7692"</definedName>
    <definedName name="IQ_AVG_WAGES_POP">"c7032"</definedName>
    <definedName name="IQ_AVG_WAGES_POP_FC">"c7912"</definedName>
    <definedName name="IQ_AVG_WAGES_YOY">"c7252"</definedName>
    <definedName name="IQ_AVG_WAGES_YOY_FC">"c8132"</definedName>
    <definedName name="IQ_BALANCE_GOODS_APR_FC_UNUSED_UNUSED_UNUSED">"c8353"</definedName>
    <definedName name="IQ_BALANCE_GOODS_APR_UNUSED_UNUSED_UNUSED">"c7473"</definedName>
    <definedName name="IQ_BALANCE_GOODS_FC_UNUSED_UNUSED_UNUSED">"c7693"</definedName>
    <definedName name="IQ_BALANCE_GOODS_POP_FC_UNUSED_UNUSED_UNUSED">"c7913"</definedName>
    <definedName name="IQ_BALANCE_GOODS_POP_UNUSED_UNUSED_UNUSED">"c7033"</definedName>
    <definedName name="IQ_BALANCE_GOODS_REAL">"c6952"</definedName>
    <definedName name="IQ_BALANCE_GOODS_REAL_APR">"c7612"</definedName>
    <definedName name="IQ_BALANCE_GOODS_REAL_APR_FC">"c8492"</definedName>
    <definedName name="IQ_BALANCE_GOODS_REAL_FC">"c7832"</definedName>
    <definedName name="IQ_BALANCE_GOODS_REAL_POP">"c7172"</definedName>
    <definedName name="IQ_BALANCE_GOODS_REAL_POP_FC">"c8052"</definedName>
    <definedName name="IQ_BALANCE_GOODS_REAL_SAAR">"c6953"</definedName>
    <definedName name="IQ_BALANCE_GOODS_REAL_SAAR_APR">"c7613"</definedName>
    <definedName name="IQ_BALANCE_GOODS_REAL_SAAR_APR_FC">"c8493"</definedName>
    <definedName name="IQ_BALANCE_GOODS_REAL_SAAR_FC">"c7833"</definedName>
    <definedName name="IQ_BALANCE_GOODS_REAL_SAAR_POP">"c7173"</definedName>
    <definedName name="IQ_BALANCE_GOODS_REAL_SAAR_POP_FC">"c8053"</definedName>
    <definedName name="IQ_BALANCE_GOODS_REAL_SAAR_USD_APR_FC">"c11893"</definedName>
    <definedName name="IQ_BALANCE_GOODS_REAL_SAAR_USD_FC">"c11890"</definedName>
    <definedName name="IQ_BALANCE_GOODS_REAL_SAAR_USD_POP_FC">"c11891"</definedName>
    <definedName name="IQ_BALANCE_GOODS_REAL_SAAR_USD_YOY_FC">"c11892"</definedName>
    <definedName name="IQ_BALANCE_GOODS_REAL_SAAR_YOY">"c7393"</definedName>
    <definedName name="IQ_BALANCE_GOODS_REAL_SAAR_YOY_FC">"c8273"</definedName>
    <definedName name="IQ_BALANCE_GOODS_REAL_USD_APR_FC">"c11889"</definedName>
    <definedName name="IQ_BALANCE_GOODS_REAL_USD_FC">"c11886"</definedName>
    <definedName name="IQ_BALANCE_GOODS_REAL_USD_POP_FC">"c11887"</definedName>
    <definedName name="IQ_BALANCE_GOODS_REAL_USD_YOY_FC">"c11888"</definedName>
    <definedName name="IQ_BALANCE_GOODS_REAL_YOY">"c7392"</definedName>
    <definedName name="IQ_BALANCE_GOODS_REAL_YOY_FC">"c8272"</definedName>
    <definedName name="IQ_BALANCE_GOODS_SAAR">"c6814"</definedName>
    <definedName name="IQ_BALANCE_GOODS_SAAR_APR">"c7474"</definedName>
    <definedName name="IQ_BALANCE_GOODS_SAAR_APR_FC">"c8354"</definedName>
    <definedName name="IQ_BALANCE_GOODS_SAAR_FC">"c7694"</definedName>
    <definedName name="IQ_BALANCE_GOODS_SAAR_POP">"c7034"</definedName>
    <definedName name="IQ_BALANCE_GOODS_SAAR_POP_FC">"c7914"</definedName>
    <definedName name="IQ_BALANCE_GOODS_SAAR_USD_APR_FC">"c11762"</definedName>
    <definedName name="IQ_BALANCE_GOODS_SAAR_USD_FC">"c11759"</definedName>
    <definedName name="IQ_BALANCE_GOODS_SAAR_USD_POP_FC">"c11760"</definedName>
    <definedName name="IQ_BALANCE_GOODS_SAAR_USD_YOY_FC">"c11761"</definedName>
    <definedName name="IQ_BALANCE_GOODS_SAAR_YOY">"c7254"</definedName>
    <definedName name="IQ_BALANCE_GOODS_SAAR_YOY_FC">"c8134"</definedName>
    <definedName name="IQ_BALANCE_GOODS_UNUSED_UNUSED_UNUSED">"c6813"</definedName>
    <definedName name="IQ_BALANCE_GOODS_USD_APR_FC">"c11758"</definedName>
    <definedName name="IQ_BALANCE_GOODS_USD_FC">"c11755"</definedName>
    <definedName name="IQ_BALANCE_GOODS_USD_POP_FC">"c11756"</definedName>
    <definedName name="IQ_BALANCE_GOODS_USD_YOY_FC">"c11757"</definedName>
    <definedName name="IQ_BALANCE_GOODS_YOY_FC_UNUSED_UNUSED_UNUSED">"c8133"</definedName>
    <definedName name="IQ_BALANCE_GOODS_YOY_UNUSED_UNUSED_UNUSED">"c7253"</definedName>
    <definedName name="IQ_BALANCE_SERV_APR_FC_UNUSED_UNUSED_UNUSED">"c8355"</definedName>
    <definedName name="IQ_BALANCE_SERV_APR_UNUSED_UNUSED_UNUSED">"c7475"</definedName>
    <definedName name="IQ_BALANCE_SERV_FC_UNUSED_UNUSED_UNUSED">"c7695"</definedName>
    <definedName name="IQ_BALANCE_SERV_POP_FC_UNUSED_UNUSED_UNUSED">"c7915"</definedName>
    <definedName name="IQ_BALANCE_SERV_POP_UNUSED_UNUSED_UNUSED">"c7035"</definedName>
    <definedName name="IQ_BALANCE_SERV_SAAR">"c6816"</definedName>
    <definedName name="IQ_BALANCE_SERV_SAAR_APR">"c7476"</definedName>
    <definedName name="IQ_BALANCE_SERV_SAAR_APR_FC">"c8356"</definedName>
    <definedName name="IQ_BALANCE_SERV_SAAR_FC">"c7696"</definedName>
    <definedName name="IQ_BALANCE_SERV_SAAR_POP">"c7036"</definedName>
    <definedName name="IQ_BALANCE_SERV_SAAR_POP_FC">"c7916"</definedName>
    <definedName name="IQ_BALANCE_SERV_SAAR_YOY">"c7256"</definedName>
    <definedName name="IQ_BALANCE_SERV_SAAR_YOY_FC">"c8136"</definedName>
    <definedName name="IQ_BALANCE_SERV_UNUSED_UNUSED_UNUSED">"c6815"</definedName>
    <definedName name="IQ_BALANCE_SERV_USD_APR_FC">"c11766"</definedName>
    <definedName name="IQ_BALANCE_SERV_USD_FC">"c11763"</definedName>
    <definedName name="IQ_BALANCE_SERV_USD_POP_FC">"c11764"</definedName>
    <definedName name="IQ_BALANCE_SERV_USD_YOY_FC">"c11765"</definedName>
    <definedName name="IQ_BALANCE_SERV_YOY_FC_UNUSED_UNUSED_UNUSED">"c8135"</definedName>
    <definedName name="IQ_BALANCE_SERV_YOY_UNUSED_UNUSED_UNUSED">"c7255"</definedName>
    <definedName name="IQ_BALANCE_SERVICES_REAL">"c6954"</definedName>
    <definedName name="IQ_BALANCE_SERVICES_REAL_APR">"c7614"</definedName>
    <definedName name="IQ_BALANCE_SERVICES_REAL_APR_FC">"c8494"</definedName>
    <definedName name="IQ_BALANCE_SERVICES_REAL_FC">"c7834"</definedName>
    <definedName name="IQ_BALANCE_SERVICES_REAL_POP">"c7174"</definedName>
    <definedName name="IQ_BALANCE_SERVICES_REAL_POP_FC">"c8054"</definedName>
    <definedName name="IQ_BALANCE_SERVICES_REAL_SAAR">"c6955"</definedName>
    <definedName name="IQ_BALANCE_SERVICES_REAL_SAAR_APR">"c7615"</definedName>
    <definedName name="IQ_BALANCE_SERVICES_REAL_SAAR_APR_FC">"c8495"</definedName>
    <definedName name="IQ_BALANCE_SERVICES_REAL_SAAR_FC">"c7835"</definedName>
    <definedName name="IQ_BALANCE_SERVICES_REAL_SAAR_POP">"c7175"</definedName>
    <definedName name="IQ_BALANCE_SERVICES_REAL_SAAR_POP_FC">"c8055"</definedName>
    <definedName name="IQ_BALANCE_SERVICES_REAL_SAAR_YOY">"c7395"</definedName>
    <definedName name="IQ_BALANCE_SERVICES_REAL_SAAR_YOY_FC">"c8275"</definedName>
    <definedName name="IQ_BALANCE_SERVICES_REAL_USD_APR_FC">"c11897"</definedName>
    <definedName name="IQ_BALANCE_SERVICES_REAL_USD_FC">"c11894"</definedName>
    <definedName name="IQ_BALANCE_SERVICES_REAL_USD_POP_FC">"c11895"</definedName>
    <definedName name="IQ_BALANCE_SERVICES_REAL_USD_YOY_FC">"c11896"</definedName>
    <definedName name="IQ_BALANCE_SERVICES_REAL_YOY">"c7394"</definedName>
    <definedName name="IQ_BALANCE_SERVICES_REAL_YOY_FC">"c8274"</definedName>
    <definedName name="IQ_BALANCE_TRADE_APR_FC_UNUSED_UNUSED_UNUSED">"c8357"</definedName>
    <definedName name="IQ_BALANCE_TRADE_APR_UNUSED_UNUSED_UNUSED">"c7477"</definedName>
    <definedName name="IQ_BALANCE_TRADE_FC_UNUSED_UNUSED_UNUSED">"c7697"</definedName>
    <definedName name="IQ_BALANCE_TRADE_POP_FC_UNUSED_UNUSED_UNUSED">"c7917"</definedName>
    <definedName name="IQ_BALANCE_TRADE_POP_UNUSED_UNUSED_UNUSED">"c7037"</definedName>
    <definedName name="IQ_BALANCE_TRADE_REAL">"c6956"</definedName>
    <definedName name="IQ_BALANCE_TRADE_REAL_APR">"c7616"</definedName>
    <definedName name="IQ_BALANCE_TRADE_REAL_APR_FC">"c8496"</definedName>
    <definedName name="IQ_BALANCE_TRADE_REAL_FC">"c7836"</definedName>
    <definedName name="IQ_BALANCE_TRADE_REAL_POP">"c7176"</definedName>
    <definedName name="IQ_BALANCE_TRADE_REAL_POP_FC">"c8056"</definedName>
    <definedName name="IQ_BALANCE_TRADE_REAL_SAAR">"c6957"</definedName>
    <definedName name="IQ_BALANCE_TRADE_REAL_SAAR_APR">"c7617"</definedName>
    <definedName name="IQ_BALANCE_TRADE_REAL_SAAR_APR_FC">"c8497"</definedName>
    <definedName name="IQ_BALANCE_TRADE_REAL_SAAR_FC">"c7837"</definedName>
    <definedName name="IQ_BALANCE_TRADE_REAL_SAAR_POP">"c7177"</definedName>
    <definedName name="IQ_BALANCE_TRADE_REAL_SAAR_POP_FC">"c8057"</definedName>
    <definedName name="IQ_BALANCE_TRADE_REAL_SAAR_USD_APR_FC">"c11905"</definedName>
    <definedName name="IQ_BALANCE_TRADE_REAL_SAAR_USD_FC">"c11902"</definedName>
    <definedName name="IQ_BALANCE_TRADE_REAL_SAAR_USD_POP_FC">"c11903"</definedName>
    <definedName name="IQ_BALANCE_TRADE_REAL_SAAR_USD_YOY_FC">"c11904"</definedName>
    <definedName name="IQ_BALANCE_TRADE_REAL_SAAR_YOY">"c7397"</definedName>
    <definedName name="IQ_BALANCE_TRADE_REAL_SAAR_YOY_FC">"c8277"</definedName>
    <definedName name="IQ_BALANCE_TRADE_REAL_USD_APR_FC">"c11901"</definedName>
    <definedName name="IQ_BALANCE_TRADE_REAL_USD_FC">"c11898"</definedName>
    <definedName name="IQ_BALANCE_TRADE_REAL_USD_POP_FC">"c11899"</definedName>
    <definedName name="IQ_BALANCE_TRADE_REAL_USD_YOY_FC">"c11900"</definedName>
    <definedName name="IQ_BALANCE_TRADE_REAL_YOY">"c7396"</definedName>
    <definedName name="IQ_BALANCE_TRADE_REAL_YOY_FC">"c8276"</definedName>
    <definedName name="IQ_BALANCE_TRADE_SAAR">"c6818"</definedName>
    <definedName name="IQ_BALANCE_TRADE_SAAR_APR">"c7478"</definedName>
    <definedName name="IQ_BALANCE_TRADE_SAAR_APR_FC">"c8358"</definedName>
    <definedName name="IQ_BALANCE_TRADE_SAAR_FC">"c7698"</definedName>
    <definedName name="IQ_BALANCE_TRADE_SAAR_POP">"c7038"</definedName>
    <definedName name="IQ_BALANCE_TRADE_SAAR_POP_FC">"c7918"</definedName>
    <definedName name="IQ_BALANCE_TRADE_SAAR_USD_APR_FC">"c11774"</definedName>
    <definedName name="IQ_BALANCE_TRADE_SAAR_USD_FC">"c11771"</definedName>
    <definedName name="IQ_BALANCE_TRADE_SAAR_USD_POP_FC">"c11772"</definedName>
    <definedName name="IQ_BALANCE_TRADE_SAAR_USD_YOY_FC">"c11773"</definedName>
    <definedName name="IQ_BALANCE_TRADE_SAAR_YOY">"c7258"</definedName>
    <definedName name="IQ_BALANCE_TRADE_SAAR_YOY_FC">"c8138"</definedName>
    <definedName name="IQ_BALANCE_TRADE_UNUSED_UNUSED_UNUSED">"c6817"</definedName>
    <definedName name="IQ_BALANCE_TRADE_USD_APR_FC">"c11770"</definedName>
    <definedName name="IQ_BALANCE_TRADE_USD_FC">"c11767"</definedName>
    <definedName name="IQ_BALANCE_TRADE_USD_POP_FC">"c11768"</definedName>
    <definedName name="IQ_BALANCE_TRADE_USD_YOY_FC">"c11769"</definedName>
    <definedName name="IQ_BALANCE_TRADE_YOY_FC_UNUSED_UNUSED_UNUSED">"c8137"</definedName>
    <definedName name="IQ_BALANCE_TRADE_YOY_UNUSED_UNUSED_UNUSED">"c7257"</definedName>
    <definedName name="IQ_BALANCES_DUE_DEPOSITORY_INSTITUTIONS_FDIC">"c6389"</definedName>
    <definedName name="IQ_BALANCES_DUE_FOREIGN_FDIC">"c6391"</definedName>
    <definedName name="IQ_BALANCES_DUE_FRB_FDIC">"c6393"</definedName>
    <definedName name="IQ_BANK_BENEFICIARY_FDIC">"c6505"</definedName>
    <definedName name="IQ_BANK_DEBT">"c2544"</definedName>
    <definedName name="IQ_BANK_DEBT_PCT">"c2545"</definedName>
    <definedName name="IQ_BANK_GUARANTOR_FDIC">"c6506"</definedName>
    <definedName name="IQ_BANK_PREMISES_FDIC">"c6329"</definedName>
    <definedName name="IQ_BANK_SECURITIZATION_1_4_FAMILY_LOANS_FDIC">"c6721"</definedName>
    <definedName name="IQ_BANK_SECURITIZATION_AUTO_LOANS_FDIC">"c6715"</definedName>
    <definedName name="IQ_BANK_SECURITIZATION_CL_LOANS_FDIC">"c6716"</definedName>
    <definedName name="IQ_BANK_SECURITIZATION_CREDIT_CARDS_RECEIVABLES_FDIC">"c6718"</definedName>
    <definedName name="IQ_BANK_SECURITIZATION_HOME_EQUITY_LINES_FDIC">"c6719"</definedName>
    <definedName name="IQ_BANK_SECURITIZATION_OTHER_CONSUMER_LOANS_FDIC">"c6717"</definedName>
    <definedName name="IQ_BANK_SECURITIZATION_OTHER_LOANS_FDIC">"c6720"</definedName>
    <definedName name="IQ_BANKS_FOREIGN_COUNTRIES_TOTAL_DEPOSITS_FDIC">"c6475"</definedName>
    <definedName name="IQ_BASIC_EPS_EXCL">"c85"</definedName>
    <definedName name="IQ_BASIC_EPS_INCL">"c86"</definedName>
    <definedName name="IQ_BASIC_NORMAL_EPS">"c1592"</definedName>
    <definedName name="IQ_BASIC_OUTSTANDING_CURRENT_EST">"c4128"</definedName>
    <definedName name="IQ_BASIC_OUTSTANDING_CURRENT_HIGH_EST">"c4129"</definedName>
    <definedName name="IQ_BASIC_OUTSTANDING_CURRENT_LOW_EST">"c4130"</definedName>
    <definedName name="IQ_BASIC_OUTSTANDING_CURRENT_MEDIAN_EST">"c4131"</definedName>
    <definedName name="IQ_BASIC_OUTSTANDING_CURRENT_NUM_EST">"c4132"</definedName>
    <definedName name="IQ_BASIC_OUTSTANDING_CURRENT_STDDEV_EST">"c4133"</definedName>
    <definedName name="IQ_BASIC_OUTSTANDING_EST">"c4134"</definedName>
    <definedName name="IQ_BASIC_OUTSTANDING_HIGH_EST">"c4135"</definedName>
    <definedName name="IQ_BASIC_OUTSTANDING_LOW_EST">"c4136"</definedName>
    <definedName name="IQ_BASIC_OUTSTANDING_MEDIAN_EST">"c4137"</definedName>
    <definedName name="IQ_BASIC_OUTSTANDING_NUM_EST">"c4138"</definedName>
    <definedName name="IQ_BASIC_OUTSTANDING_STDDEV_EST">"c4139"</definedName>
    <definedName name="IQ_BASIC_WEIGHT">"c87"</definedName>
    <definedName name="IQ_BASIC_WEIGHT_EST">"c4140"</definedName>
    <definedName name="IQ_BASIC_WEIGHT_GUIDANCE">"c4141"</definedName>
    <definedName name="IQ_BASIC_WEIGHT_HIGH_EST">"c4142"</definedName>
    <definedName name="IQ_BASIC_WEIGHT_LOW_EST">"c4143"</definedName>
    <definedName name="IQ_BASIC_WEIGHT_MEDIAN_EST">"c4144"</definedName>
    <definedName name="IQ_BASIC_WEIGHT_NUM_EST">"c4145"</definedName>
    <definedName name="IQ_BASIC_WEIGHT_STDDEV_EST">"c4146"</definedName>
    <definedName name="IQ_BENCHMARK_SECURITY">"c2154"</definedName>
    <definedName name="IQ_BENCHMARK_SPRD">"c2153"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OARD_MEMBER">"c96"</definedName>
    <definedName name="IQ_BOARD_MEMBER_BACKGROUND">"c2101"</definedName>
    <definedName name="IQ_BOARD_MEMBER_TITLE">"c97"</definedName>
    <definedName name="IQ_BOND_COUPON">"c2183"</definedName>
    <definedName name="IQ_BOND_COUPON_TYPE">"c2184"</definedName>
    <definedName name="IQ_BOND_PRICE">"c2162"</definedName>
    <definedName name="IQ_BROK_COMISSION">"c98"</definedName>
    <definedName name="IQ_BROK_COMMISSION">"c3514"</definedName>
    <definedName name="IQ_BROKERED_DEPOSITS_FDIC">"c6486"</definedName>
    <definedName name="IQ_BUDGET_BALANCE_APR_FC_UNUSED_UNUSED_UNUSED">"c8359"</definedName>
    <definedName name="IQ_BUDGET_BALANCE_APR_UNUSED_UNUSED_UNUSED">"c7479"</definedName>
    <definedName name="IQ_BUDGET_BALANCE_FC_UNUSED_UNUSED_UNUSED">"c7699"</definedName>
    <definedName name="IQ_BUDGET_BALANCE_POP_FC_UNUSED_UNUSED_UNUSED">"c7919"</definedName>
    <definedName name="IQ_BUDGET_BALANCE_POP_UNUSED_UNUSED_UNUSED">"c7039"</definedName>
    <definedName name="IQ_BUDGET_BALANCE_SAAR">"c6820"</definedName>
    <definedName name="IQ_BUDGET_BALANCE_SAAR_APR">"c7480"</definedName>
    <definedName name="IQ_BUDGET_BALANCE_SAAR_APR_FC">"c8360"</definedName>
    <definedName name="IQ_BUDGET_BALANCE_SAAR_FC">"c7700"</definedName>
    <definedName name="IQ_BUDGET_BALANCE_SAAR_POP">"c7040"</definedName>
    <definedName name="IQ_BUDGET_BALANCE_SAAR_POP_FC">"c7920"</definedName>
    <definedName name="IQ_BUDGET_BALANCE_SAAR_YOY">"c7260"</definedName>
    <definedName name="IQ_BUDGET_BALANCE_SAAR_YOY_FC">"c8140"</definedName>
    <definedName name="IQ_BUDGET_BALANCE_UNUSED_UNUSED_UNUSED">"c6819"</definedName>
    <definedName name="IQ_BUDGET_BALANCE_YOY_FC_UNUSED_UNUSED_UNUSED">"c8139"</definedName>
    <definedName name="IQ_BUDGET_BALANCE_YOY_UNUSED_UNUSED_UNUSED">"c7259"</definedName>
    <definedName name="IQ_BUDGET_RECEIPTS_APR_FC_UNUSED_UNUSED_UNUSED">"c8361"</definedName>
    <definedName name="IQ_BUDGET_RECEIPTS_APR_UNUSED_UNUSED_UNUSED">"c7481"</definedName>
    <definedName name="IQ_BUDGET_RECEIPTS_FC_UNUSED_UNUSED_UNUSED">"c7701"</definedName>
    <definedName name="IQ_BUDGET_RECEIPTS_POP_FC_UNUSED_UNUSED_UNUSED">"c7921"</definedName>
    <definedName name="IQ_BUDGET_RECEIPTS_POP_UNUSED_UNUSED_UNUSED">"c7041"</definedName>
    <definedName name="IQ_BUDGET_RECEIPTS_UNUSED_UNUSED_UNUSED">"c6821"</definedName>
    <definedName name="IQ_BUDGET_RECEIPTS_YOY_FC_UNUSED_UNUSED_UNUSED">"c8141"</definedName>
    <definedName name="IQ_BUDGET_RECEIPTS_YOY_UNUSED_UNUSED_UNUSED">"c7261"</definedName>
    <definedName name="IQ_BUDGET_SPENDING">"c6822"</definedName>
    <definedName name="IQ_BUDGET_SPENDING_APR">"c7482"</definedName>
    <definedName name="IQ_BUDGET_SPENDING_APR_FC">"c8362"</definedName>
    <definedName name="IQ_BUDGET_SPENDING_FC">"c7702"</definedName>
    <definedName name="IQ_BUDGET_SPENDING_POP">"c7042"</definedName>
    <definedName name="IQ_BUDGET_SPENDING_POP_FC">"c7922"</definedName>
    <definedName name="IQ_BUDGET_SPENDING_REAL">"c6958"</definedName>
    <definedName name="IQ_BUDGET_SPENDING_REAL_APR">"c7618"</definedName>
    <definedName name="IQ_BUDGET_SPENDING_REAL_APR_FC">"c8498"</definedName>
    <definedName name="IQ_BUDGET_SPENDING_REAL_FC">"c7838"</definedName>
    <definedName name="IQ_BUDGET_SPENDING_REAL_POP">"c7178"</definedName>
    <definedName name="IQ_BUDGET_SPENDING_REAL_POP_FC">"c8058"</definedName>
    <definedName name="IQ_BUDGET_SPENDING_REAL_SAAR">"c6959"</definedName>
    <definedName name="IQ_BUDGET_SPENDING_REAL_SAAR_APR">"c7619"</definedName>
    <definedName name="IQ_BUDGET_SPENDING_REAL_SAAR_APR_FC">"c8499"</definedName>
    <definedName name="IQ_BUDGET_SPENDING_REAL_SAAR_FC">"c7839"</definedName>
    <definedName name="IQ_BUDGET_SPENDING_REAL_SAAR_POP">"c7179"</definedName>
    <definedName name="IQ_BUDGET_SPENDING_REAL_SAAR_POP_FC">"c8059"</definedName>
    <definedName name="IQ_BUDGET_SPENDING_REAL_SAAR_USD">"c11906"</definedName>
    <definedName name="IQ_BUDGET_SPENDING_REAL_SAAR_USD_APR">"c11909"</definedName>
    <definedName name="IQ_BUDGET_SPENDING_REAL_SAAR_USD_POP">"c11907"</definedName>
    <definedName name="IQ_BUDGET_SPENDING_REAL_SAAR_USD_YOY">"c11908"</definedName>
    <definedName name="IQ_BUDGET_SPENDING_REAL_SAAR_YOY">"c7399"</definedName>
    <definedName name="IQ_BUDGET_SPENDING_REAL_SAAR_YOY_FC">"c8279"</definedName>
    <definedName name="IQ_BUDGET_SPENDING_REAL_YOY">"c7398"</definedName>
    <definedName name="IQ_BUDGET_SPENDING_REAL_YOY_FC">"c8278"</definedName>
    <definedName name="IQ_BUDGET_SPENDING_SAAR">"c6823"</definedName>
    <definedName name="IQ_BUDGET_SPENDING_SAAR_APR">"c7483"</definedName>
    <definedName name="IQ_BUDGET_SPENDING_SAAR_APR_FC">"c8363"</definedName>
    <definedName name="IQ_BUDGET_SPENDING_SAAR_FC">"c7703"</definedName>
    <definedName name="IQ_BUDGET_SPENDING_SAAR_POP">"c7043"</definedName>
    <definedName name="IQ_BUDGET_SPENDING_SAAR_POP_FC">"c7923"</definedName>
    <definedName name="IQ_BUDGET_SPENDING_SAAR_USD_APR_FC">"c11782"</definedName>
    <definedName name="IQ_BUDGET_SPENDING_SAAR_USD_FC">"c11779"</definedName>
    <definedName name="IQ_BUDGET_SPENDING_SAAR_USD_POP_FC">"c11780"</definedName>
    <definedName name="IQ_BUDGET_SPENDING_SAAR_USD_YOY_FC">"c11781"</definedName>
    <definedName name="IQ_BUDGET_SPENDING_SAAR_YOY">"c7263"</definedName>
    <definedName name="IQ_BUDGET_SPENDING_SAAR_YOY_FC">"c8143"</definedName>
    <definedName name="IQ_BUDGET_SPENDING_USD_APR_FC">"c11778"</definedName>
    <definedName name="IQ_BUDGET_SPENDING_USD_FC">"c11775"</definedName>
    <definedName name="IQ_BUDGET_SPENDING_USD_POP_FC">"c11776"</definedName>
    <definedName name="IQ_BUDGET_SPENDING_USD_YOY_FC">"c11777"</definedName>
    <definedName name="IQ_BUDGET_SPENDING_YOY">"c7262"</definedName>
    <definedName name="IQ_BUDGET_SPENDING_YOY_FC">"c8142"</definedName>
    <definedName name="IQ_BUILDINGS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REV">"c4068"</definedName>
    <definedName name="IQ_BUS_SEG_REV_ABS">"c4090"</definedName>
    <definedName name="IQ_BUS_SEG_REV_TOTAL">"c4106"</definedName>
    <definedName name="IQ_BUSINESS_DESCRIPTION">"c322"</definedName>
    <definedName name="IQ_BV_EST">"c5624"</definedName>
    <definedName name="IQ_BV_HIGH_EST">"c5626"</definedName>
    <definedName name="IQ_BV_LOW_EST">"c5627"</definedName>
    <definedName name="IQ_BV_MEDIAN_EST">"c5625"</definedName>
    <definedName name="IQ_BV_NUM_EST">"c5628"</definedName>
    <definedName name="IQ_BV_OVER_SHARES">"c1349"</definedName>
    <definedName name="IQ_BV_SHARE">"c100"</definedName>
    <definedName name="IQ_BV_SHARE_ACT_OR_EST">"c3587"</definedName>
    <definedName name="IQ_BV_SHARE_ACT_OR_EST_REUT">"c5477"</definedName>
    <definedName name="IQ_BV_SHARE_EST">"c3541"</definedName>
    <definedName name="IQ_BV_SHARE_EST_REUT">"c5439"</definedName>
    <definedName name="IQ_BV_SHARE_HIGH_EST">"c3542"</definedName>
    <definedName name="IQ_BV_SHARE_HIGH_EST_REUT">"c5441"</definedName>
    <definedName name="IQ_BV_SHARE_LOW_EST">"c3543"</definedName>
    <definedName name="IQ_BV_SHARE_LOW_EST_REUT">"c5442"</definedName>
    <definedName name="IQ_BV_SHARE_MEDIAN_EST">"c3544"</definedName>
    <definedName name="IQ_BV_SHARE_MEDIAN_EST_REUT">"c5440"</definedName>
    <definedName name="IQ_BV_SHARE_NUM_EST">"c3539"</definedName>
    <definedName name="IQ_BV_SHARE_NUM_EST_REUT">"c5443"</definedName>
    <definedName name="IQ_BV_SHARE_STDDEV_EST">"c3540"</definedName>
    <definedName name="IQ_BV_SHARE_STDDEV_EST_REUT">"c5444"</definedName>
    <definedName name="IQ_BV_STDDEV_EST">"c5629"</definedName>
    <definedName name="IQ_CA_AP">"c8881"</definedName>
    <definedName name="IQ_CA_AP_ABS">"c8900"</definedName>
    <definedName name="IQ_CA_NAME_AP">"c8919"</definedName>
    <definedName name="IQ_CA_NAME_AP_ABS">"c8938"</definedName>
    <definedName name="IQ_CABLE_ARPU">"c2869"</definedName>
    <definedName name="IQ_CABLE_ARPU_ANALOG">"c2864"</definedName>
    <definedName name="IQ_CABLE_ARPU_BASIC">"c2866"</definedName>
    <definedName name="IQ_CABLE_ARPU_BBAND">"c2867"</definedName>
    <definedName name="IQ_CABLE_ARPU_DIG">"c2865"</definedName>
    <definedName name="IQ_CABLE_ARPU_PHONE">"c2868"</definedName>
    <definedName name="IQ_CABLE_BASIC_PENETRATION">"c2850"</definedName>
    <definedName name="IQ_CABLE_BBAND_PENETRATION">"c2852"</definedName>
    <definedName name="IQ_CABLE_BBAND_PENETRATION_THP">"c2851"</definedName>
    <definedName name="IQ_CABLE_CHURN">"c2874"</definedName>
    <definedName name="IQ_CABLE_CHURN_BASIC">"c2871"</definedName>
    <definedName name="IQ_CABLE_CHURN_BBAND">"c2872"</definedName>
    <definedName name="IQ_CABLE_CHURN_DIG">"c2870"</definedName>
    <definedName name="IQ_CABLE_CHURN_PHONE">"c2873"</definedName>
    <definedName name="IQ_CABLE_HOMES_PER_MILE">"c2849"</definedName>
    <definedName name="IQ_CABLE_HP_BBAND">"c2845"</definedName>
    <definedName name="IQ_CABLE_HP_DIG">"c2844"</definedName>
    <definedName name="IQ_CABLE_HP_PHONE">"c2846"</definedName>
    <definedName name="IQ_CABLE_MILES_PASSED">"c2848"</definedName>
    <definedName name="IQ_CABLE_OTHER_REV">"c2882"</definedName>
    <definedName name="IQ_CABLE_PHONE_PENETRATION">"c2853"</definedName>
    <definedName name="IQ_CABLE_PROGRAMMING_COSTS">"c2884"</definedName>
    <definedName name="IQ_CABLE_REV_ADVERT">"c2880"</definedName>
    <definedName name="IQ_CABLE_REV_ANALOG">"c2875"</definedName>
    <definedName name="IQ_CABLE_REV_BASIC">"c2877"</definedName>
    <definedName name="IQ_CABLE_REV_BBAND">"c2878"</definedName>
    <definedName name="IQ_CABLE_REV_COMMERCIAL">"c2881"</definedName>
    <definedName name="IQ_CABLE_REV_DIG">"c2876"</definedName>
    <definedName name="IQ_CABLE_REV_PHONE">"c2879"</definedName>
    <definedName name="IQ_CABLE_RGU">"c2863"</definedName>
    <definedName name="IQ_CABLE_SUBS_ANALOG">"c2855"</definedName>
    <definedName name="IQ_CABLE_SUBS_BASIC">"c2857"</definedName>
    <definedName name="IQ_CABLE_SUBS_BBAND">"c2858"</definedName>
    <definedName name="IQ_CABLE_SUBS_BUNDLED">"c2861"</definedName>
    <definedName name="IQ_CABLE_SUBS_DIG">"c2856"</definedName>
    <definedName name="IQ_CABLE_SUBS_NON_VIDEO">"c2860"</definedName>
    <definedName name="IQ_CABLE_SUBS_PHONE">"c2859"</definedName>
    <definedName name="IQ_CABLE_SUBS_TOTAL">"c2862"</definedName>
    <definedName name="IQ_CABLE_THP">"c2847"</definedName>
    <definedName name="IQ_CABLE_TOTAL_PENETRATION">"c2854"</definedName>
    <definedName name="IQ_CABLE_TOTAL_REV">"c2883"</definedName>
    <definedName name="IQ_CAL_Q">"c101"</definedName>
    <definedName name="IQ_CAL_Y">"c102"</definedName>
    <definedName name="IQ_CALC_TYPE_BS">"c3086"</definedName>
    <definedName name="IQ_CALC_TYPE_CF">"c3085"</definedName>
    <definedName name="IQ_CALC_TYPE_IS">"c3084"</definedName>
    <definedName name="IQ_CALL_DATE_SCHEDULE">"c2481"</definedName>
    <definedName name="IQ_CALL_FEATURE">"c2197"</definedName>
    <definedName name="IQ_CALL_PRICE_SCHEDULE">"c2482"</definedName>
    <definedName name="IQ_CALLABLE">"c2196"</definedName>
    <definedName name="IQ_CAP_LOSS_CF_1YR">"c3474"</definedName>
    <definedName name="IQ_CAP_LOSS_CF_2YR">"c3475"</definedName>
    <definedName name="IQ_CAP_LOSS_CF_3YR">"c3476"</definedName>
    <definedName name="IQ_CAP_LOSS_CF_4YR">"c3477"</definedName>
    <definedName name="IQ_CAP_LOSS_CF_5YR">"c3478"</definedName>
    <definedName name="IQ_CAP_LOSS_CF_AFTER_FIVE">"c3479"</definedName>
    <definedName name="IQ_CAP_LOSS_CF_MAX_YEAR">"c3482"</definedName>
    <definedName name="IQ_CAP_LOSS_CF_NO_EXP">"c3480"</definedName>
    <definedName name="IQ_CAP_LOSS_CF_TOTAL">"c3481"</definedName>
    <definedName name="IQ_CAP_UTIL_RATE">"c6824"</definedName>
    <definedName name="IQ_CAP_UTIL_RATE_POP">"c7044"</definedName>
    <definedName name="IQ_CAP_UTIL_RATE_YOY">"c7264"</definedName>
    <definedName name="IQ_CAPEX">"c103"</definedName>
    <definedName name="IQ_CAPEX_10YR_ANN_CAGR">"c6050"</definedName>
    <definedName name="IQ_CAPEX_10YR_ANN_GROWTH">"c104"</definedName>
    <definedName name="IQ_CAPEX_1YR_ANN_GROWTH">"c105"</definedName>
    <definedName name="IQ_CAPEX_2YR_ANN_CAGR">"c6051"</definedName>
    <definedName name="IQ_CAPEX_2YR_ANN_GROWTH">"c106"</definedName>
    <definedName name="IQ_CAPEX_3YR_ANN_CAGR">"c6052"</definedName>
    <definedName name="IQ_CAPEX_3YR_ANN_GROWTH">"c107"</definedName>
    <definedName name="IQ_CAPEX_5YR_ANN_CAGR">"c6053"</definedName>
    <definedName name="IQ_CAPEX_5YR_ANN_GROWTH">"c108"</definedName>
    <definedName name="IQ_CAPEX_7YR_ANN_CAGR">"c6054"</definedName>
    <definedName name="IQ_CAPEX_7YR_ANN_GROWTH">"c109"</definedName>
    <definedName name="IQ_CAPEX_ACT_OR_EST">"c3584"</definedName>
    <definedName name="IQ_CAPEX_ACT_OR_EST_REUT">"c5474"</definedName>
    <definedName name="IQ_CAPEX_BNK">"c110"</definedName>
    <definedName name="IQ_CAPEX_BR">"c111"</definedName>
    <definedName name="IQ_CAPEX_EST">"c3523"</definedName>
    <definedName name="IQ_CAPEX_EST_REUT">"c3969"</definedName>
    <definedName name="IQ_CAPEX_FIN">"c112"</definedName>
    <definedName name="IQ_CAPEX_GUIDANCE">"c4150"</definedName>
    <definedName name="IQ_CAPEX_HIGH_EST">"c3524"</definedName>
    <definedName name="IQ_CAPEX_HIGH_EST_REUT">"c3971"</definedName>
    <definedName name="IQ_CAPEX_HIGH_GUIDANCE">"c4180"</definedName>
    <definedName name="IQ_CAPEX_INS">"c113"</definedName>
    <definedName name="IQ_CAPEX_LOW_EST">"c3525"</definedName>
    <definedName name="IQ_CAPEX_LOW_EST_REUT">"c3972"</definedName>
    <definedName name="IQ_CAPEX_LOW_GUIDANCE">"c4220"</definedName>
    <definedName name="IQ_CAPEX_MEDIAN_EST">"c3526"</definedName>
    <definedName name="IQ_CAPEX_MEDIAN_EST_REUT">"c3970"</definedName>
    <definedName name="IQ_CAPEX_NUM_EST">"c3521"</definedName>
    <definedName name="IQ_CAPEX_NUM_EST_REUT">"c3973"</definedName>
    <definedName name="IQ_CAPEX_STDDEV_EST">"c3522"</definedName>
    <definedName name="IQ_CAPEX_STDDEV_EST_REUT">"c3974"</definedName>
    <definedName name="IQ_CAPEX_UTI">"c114"</definedName>
    <definedName name="IQ_CAPITAL_LEASE">"c1350"</definedName>
    <definedName name="IQ_CAPITAL_LEASES">"c115"</definedName>
    <definedName name="IQ_CAPITAL_LEASES_TOTAL">"c3031"</definedName>
    <definedName name="IQ_CAPITAL_LEASES_TOTAL_PCT">"c2506"</definedName>
    <definedName name="IQ_CAPITAL_RAISED_PERIOD_COVERED">"c9959"</definedName>
    <definedName name="IQ_CAPITAL_RAISED_PERIOD_GROUP">"c9945"</definedName>
    <definedName name="IQ_CAPITALIZED_INTEREST">"c2076"</definedName>
    <definedName name="IQ_CAPITALIZED_INTEREST_BOP">"c3459"</definedName>
    <definedName name="IQ_CAPITALIZED_INTEREST_EOP">"c3464"</definedName>
    <definedName name="IQ_CAPITALIZED_INTEREST_EXP">"c3461"</definedName>
    <definedName name="IQ_CAPITALIZED_INTEREST_OTHER_ADJ">"c3463"</definedName>
    <definedName name="IQ_CAPITALIZED_INTEREST_WRITE_OFF">"c3462"</definedName>
    <definedName name="IQ_CASH">"c1458"</definedName>
    <definedName name="IQ_CASH_ACQUIRE_CF">"c116"</definedName>
    <definedName name="IQ_CASH_CONVERSION">"c117"</definedName>
    <definedName name="IQ_CASH_COST_ALUM">"c9252"</definedName>
    <definedName name="IQ_CASH_COST_COAL">"c9825"</definedName>
    <definedName name="IQ_CASH_COST_COP">"c9199"</definedName>
    <definedName name="IQ_CASH_COST_DIAM">"c9676"</definedName>
    <definedName name="IQ_CASH_COST_GOLD">"c9037"</definedName>
    <definedName name="IQ_CASH_COST_IRON">"c9411"</definedName>
    <definedName name="IQ_CASH_COST_LEAD">"c9464"</definedName>
    <definedName name="IQ_CASH_COST_MANG">"c9517"</definedName>
    <definedName name="IQ_CASH_COST_MET_COAL">"c9762"</definedName>
    <definedName name="IQ_CASH_COST_MOLYB">"c9729"</definedName>
    <definedName name="IQ_CASH_COST_NICK">"c9305"</definedName>
    <definedName name="IQ_CASH_COST_PLAT">"c9143"</definedName>
    <definedName name="IQ_CASH_COST_SILVER">"c9090"</definedName>
    <definedName name="IQ_CASH_COST_STEAM">"c9792"</definedName>
    <definedName name="IQ_CASH_COST_TITAN">"c9570"</definedName>
    <definedName name="IQ_CASH_COST_URAN">"c9623"</definedName>
    <definedName name="IQ_CASH_COST_ZINC">"c9358"</definedName>
    <definedName name="IQ_CASH_DIVIDENDS_NET_INCOME_FDIC">"c6738"</definedName>
    <definedName name="IQ_CASH_DUE_BANKS">"c1351"</definedName>
    <definedName name="IQ_CASH_EPS_ACT_OR_EST">"c5638"</definedName>
    <definedName name="IQ_CASH_EPS_EST">"c5631"</definedName>
    <definedName name="IQ_CASH_EPS_HIGH_EST">"c5633"</definedName>
    <definedName name="IQ_CASH_EPS_LOW_EST">"c5634"</definedName>
    <definedName name="IQ_CASH_EPS_MEDIAN_EST">"c5632"</definedName>
    <definedName name="IQ_CASH_EPS_NUM_EST">"c5635"</definedName>
    <definedName name="IQ_CASH_EPS_STDDEV_EST">"c5636"</definedName>
    <definedName name="IQ_CASH_EQUIV">"c118"</definedName>
    <definedName name="IQ_CASH_FINAN">"c119"</definedName>
    <definedName name="IQ_CASH_FINAN_AP">"c8890"</definedName>
    <definedName name="IQ_CASH_FINAN_AP_ABS">"c8909"</definedName>
    <definedName name="IQ_CASH_FINAN_NAME_AP">"c8928"</definedName>
    <definedName name="IQ_CASH_FINAN_NAME_AP_ABS">"c8947"</definedName>
    <definedName name="IQ_CASH_FINAN_SUBTOTAL_AP">"c10111"</definedName>
    <definedName name="IQ_CASH_FLOW_ACT_OR_EST">"c4154"</definedName>
    <definedName name="IQ_CASH_FLOW_EST">"c4153"</definedName>
    <definedName name="IQ_CASH_FLOW_GUIDANCE">"c4155"</definedName>
    <definedName name="IQ_CASH_FLOW_HIGH_EST">"c4156"</definedName>
    <definedName name="IQ_CASH_FLOW_HIGH_GUIDANCE">"c4201"</definedName>
    <definedName name="IQ_CASH_FLOW_LOW_EST">"c4157"</definedName>
    <definedName name="IQ_CASH_FLOW_LOW_GUIDANCE">"c4241"</definedName>
    <definedName name="IQ_CASH_FLOW_MEDIAN_EST">"c4158"</definedName>
    <definedName name="IQ_CASH_FLOW_NUM_EST">"c4159"</definedName>
    <definedName name="IQ_CASH_FLOW_STDDEV_EST">"c4160"</definedName>
    <definedName name="IQ_CASH_IN_PROCESS_FDIC">"c6386"</definedName>
    <definedName name="IQ_CASH_INTEREST">"c120"</definedName>
    <definedName name="IQ_CASH_INTEREST_FINAN">"c6295"</definedName>
    <definedName name="IQ_CASH_INTEREST_INVEST">"c6294"</definedName>
    <definedName name="IQ_CASH_INTEREST_OPER">"c6293"</definedName>
    <definedName name="IQ_CASH_INVEST">"c121"</definedName>
    <definedName name="IQ_CASH_INVEST_AP">"c8889"</definedName>
    <definedName name="IQ_CASH_INVEST_AP_ABS">"c8908"</definedName>
    <definedName name="IQ_CASH_INVEST_NAME_AP">"c8927"</definedName>
    <definedName name="IQ_CASH_INVEST_NAME_AP_ABS">"c8946"</definedName>
    <definedName name="IQ_CASH_INVEST_SUBTOTAL_AP">"c8991"</definedName>
    <definedName name="IQ_CASH_OPER">"c122"</definedName>
    <definedName name="IQ_CASH_OPER_ACT_OR_EST">"c4164"</definedName>
    <definedName name="IQ_CASH_OPER_AP">"c8888"</definedName>
    <definedName name="IQ_CASH_OPER_AP_ABS">"c8907"</definedName>
    <definedName name="IQ_CASH_OPER_EST">"c4163"</definedName>
    <definedName name="IQ_CASH_OPER_GUIDANCE">"c4165"</definedName>
    <definedName name="IQ_CASH_OPER_HIGH_EST">"c4166"</definedName>
    <definedName name="IQ_CASH_OPER_HIGH_GUIDANCE">"c4185"</definedName>
    <definedName name="IQ_CASH_OPER_LOW_EST">"c4244"</definedName>
    <definedName name="IQ_CASH_OPER_LOW_GUIDANCE">"c4225"</definedName>
    <definedName name="IQ_CASH_OPER_MEDIAN_EST">"c4245"</definedName>
    <definedName name="IQ_CASH_OPER_NAME_AP">"c8926"</definedName>
    <definedName name="IQ_CASH_OPER_NAME_AP_ABS">"c8945"</definedName>
    <definedName name="IQ_CASH_OPER_NUM_EST">"c4246"</definedName>
    <definedName name="IQ_CASH_OPER_STDDEV_EST">"c4247"</definedName>
    <definedName name="IQ_CASH_OPER_SUBTOTAL_AP">"c8990"</definedName>
    <definedName name="IQ_CASH_OTHER_ADJ_AP">"c8891"</definedName>
    <definedName name="IQ_CASH_OTHER_ADJ_AP_ABS">"c8910"</definedName>
    <definedName name="IQ_CASH_OTHER_ADJ_NAME_AP">"c8929"</definedName>
    <definedName name="IQ_CASH_OTHER_ADJ_NAME_AP_ABS">"c8948"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ST_INVEST_EST">"c4249"</definedName>
    <definedName name="IQ_CASH_ST_INVEST_GUIDANCE">"c4250"</definedName>
    <definedName name="IQ_CASH_ST_INVEST_HIGH_EST">"c4251"</definedName>
    <definedName name="IQ_CASH_ST_INVEST_HIGH_GUIDANCE">"c4195"</definedName>
    <definedName name="IQ_CASH_ST_INVEST_LOW_EST">"c4252"</definedName>
    <definedName name="IQ_CASH_ST_INVEST_LOW_GUIDANCE">"c4235"</definedName>
    <definedName name="IQ_CASH_ST_INVEST_MEDIAN_EST">"c4253"</definedName>
    <definedName name="IQ_CASH_ST_INVEST_NUM_EST">"c4254"</definedName>
    <definedName name="IQ_CASH_ST_INVEST_STDDEV_EST">"c4255"</definedName>
    <definedName name="IQ_CASH_TAXES">"c125"</definedName>
    <definedName name="IQ_CASH_TAXES_FINAN">"c6292"</definedName>
    <definedName name="IQ_CASH_TAXES_INVEST">"c6291"</definedName>
    <definedName name="IQ_CASH_TAXES_OPER">"c6290"</definedName>
    <definedName name="IQ_CCE_FDIC">"c6296"</definedName>
    <definedName name="IQ_CDS_5YR_CIQID">"c11751"</definedName>
    <definedName name="IQ_CDS_ASK">"c6027"</definedName>
    <definedName name="IQ_CDS_BID">"c6026"</definedName>
    <definedName name="IQ_CDS_CURRENCY">"c6031"</definedName>
    <definedName name="IQ_CDS_EVAL_DATE">"c6029"</definedName>
    <definedName name="IQ_CDS_MID">"c6028"</definedName>
    <definedName name="IQ_CDS_NAME">"c6034"</definedName>
    <definedName name="IQ_CDS_TERM">"c6030"</definedName>
    <definedName name="IQ_CDS_TYPE">"c6025"</definedName>
    <definedName name="IQ_CEDED_AH_EARNED">"c2743"</definedName>
    <definedName name="IQ_CEDED_CLAIM_EXP_INCUR">"c2756"</definedName>
    <definedName name="IQ_CEDED_CLAIM_EXP_PAID">"c2759"</definedName>
    <definedName name="IQ_CEDED_CLAIM_EXP_RES">"c2753"</definedName>
    <definedName name="IQ_CEDED_EARNED">"c2733"</definedName>
    <definedName name="IQ_CEDED_LIFE_EARNED">"c2738"</definedName>
    <definedName name="IQ_CEDED_LIFE_IN_FORCE">"c2768"</definedName>
    <definedName name="IQ_CEDED_PC_EARNED">"c2748"</definedName>
    <definedName name="IQ_CEDED_WRITTEN">"c2727"</definedName>
    <definedName name="IQ_CFO_10YR_ANN_CAGR">"c6055"</definedName>
    <definedName name="IQ_CFO_10YR_ANN_GROWTH">"c126"</definedName>
    <definedName name="IQ_CFO_1YR_ANN_GROWTH">"c127"</definedName>
    <definedName name="IQ_CFO_2YR_ANN_CAGR">"c6056"</definedName>
    <definedName name="IQ_CFO_2YR_ANN_GROWTH">"c128"</definedName>
    <definedName name="IQ_CFO_3YR_ANN_CAGR">"c6057"</definedName>
    <definedName name="IQ_CFO_3YR_ANN_GROWTH">"c129"</definedName>
    <definedName name="IQ_CFO_5YR_ANN_CAGR">"c6058"</definedName>
    <definedName name="IQ_CFO_5YR_ANN_GROWTH">"c130"</definedName>
    <definedName name="IQ_CFO_7YR_ANN_CAGR">"c6059"</definedName>
    <definedName name="IQ_CFO_7YR_ANN_GROWTH">"c131"</definedName>
    <definedName name="IQ_CFO_CURRENT_LIAB">"c132"</definedName>
    <definedName name="IQ_CFPS_ACT_OR_EST">"c2217"</definedName>
    <definedName name="IQ_CFPS_ACT_OR_EST_REUT">"c5463"</definedName>
    <definedName name="IQ_CFPS_EST">"c1667"</definedName>
    <definedName name="IQ_CFPS_EST_REUT">"c3844"</definedName>
    <definedName name="IQ_CFPS_GUIDANCE">"c4256"</definedName>
    <definedName name="IQ_CFPS_HIGH_EST">"c1669"</definedName>
    <definedName name="IQ_CFPS_HIGH_EST_REUT">"c3846"</definedName>
    <definedName name="IQ_CFPS_HIGH_GUIDANCE">"c4167"</definedName>
    <definedName name="IQ_CFPS_LOW_EST">"c1670"</definedName>
    <definedName name="IQ_CFPS_LOW_EST_REUT">"c3847"</definedName>
    <definedName name="IQ_CFPS_LOW_GUIDANCE">"c4207"</definedName>
    <definedName name="IQ_CFPS_MEDIAN_EST">"c1668"</definedName>
    <definedName name="IQ_CFPS_MEDIAN_EST_REUT">"c3845"</definedName>
    <definedName name="IQ_CFPS_NUM_EST">"c1671"</definedName>
    <definedName name="IQ_CFPS_NUM_EST_REUT">"c3848"</definedName>
    <definedName name="IQ_CFPS_STDDEV_EST">"c1672"</definedName>
    <definedName name="IQ_CFPS_STDDEV_EST_REUT">"c3849"</definedName>
    <definedName name="IQ_CH">110000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">"c6200"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">"c6201"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">"c6826"</definedName>
    <definedName name="IQ_CHANGE_INVENT_APR">"c7486"</definedName>
    <definedName name="IQ_CHANGE_INVENT_POP">"c7046"</definedName>
    <definedName name="IQ_CHANGE_INVENT_REAL_APR_FC_UNUSED_UNUSED_UNUSED">"c8500"</definedName>
    <definedName name="IQ_CHANGE_INVENT_REAL_APR_UNUSED_UNUSED_UNUSED">"c7620"</definedName>
    <definedName name="IQ_CHANGE_INVENT_REAL_FC_UNUSED_UNUSED_UNUSED">"c7840"</definedName>
    <definedName name="IQ_CHANGE_INVENT_REAL_POP_FC_UNUSED_UNUSED_UNUSED">"c8060"</definedName>
    <definedName name="IQ_CHANGE_INVENT_REAL_POP_UNUSED_UNUSED_UNUSED">"c7180"</definedName>
    <definedName name="IQ_CHANGE_INVENT_REAL_SAAR">"c6962"</definedName>
    <definedName name="IQ_CHANGE_INVENT_REAL_SAAR_APR">"c7622"</definedName>
    <definedName name="IQ_CHANGE_INVENT_REAL_SAAR_APR_FC">"c8502"</definedName>
    <definedName name="IQ_CHANGE_INVENT_REAL_SAAR_FC">"c7842"</definedName>
    <definedName name="IQ_CHANGE_INVENT_REAL_SAAR_POP">"c7182"</definedName>
    <definedName name="IQ_CHANGE_INVENT_REAL_SAAR_POP_FC">"c8062"</definedName>
    <definedName name="IQ_CHANGE_INVENT_REAL_SAAR_USD_APR_FC">"c11917"</definedName>
    <definedName name="IQ_CHANGE_INVENT_REAL_SAAR_USD_FC">"c11914"</definedName>
    <definedName name="IQ_CHANGE_INVENT_REAL_SAAR_USD_POP_FC">"c11915"</definedName>
    <definedName name="IQ_CHANGE_INVENT_REAL_SAAR_USD_YOY_FC">"c11916"</definedName>
    <definedName name="IQ_CHANGE_INVENT_REAL_SAAR_YOY">"c7402"</definedName>
    <definedName name="IQ_CHANGE_INVENT_REAL_SAAR_YOY_FC">"c8282"</definedName>
    <definedName name="IQ_CHANGE_INVENT_REAL_UNUSED_UNUSED_UNUSED">"c6960"</definedName>
    <definedName name="IQ_CHANGE_INVENT_REAL_USD_APR_FC">"c11913"</definedName>
    <definedName name="IQ_CHANGE_INVENT_REAL_USD_FC">"c11910"</definedName>
    <definedName name="IQ_CHANGE_INVENT_REAL_USD_POP_FC">"c11911"</definedName>
    <definedName name="IQ_CHANGE_INVENT_REAL_USD_YOY_FC">"c11912"</definedName>
    <definedName name="IQ_CHANGE_INVENT_REAL_YOY_FC_UNUSED_UNUSED_UNUSED">"c8280"</definedName>
    <definedName name="IQ_CHANGE_INVENT_REAL_YOY_UNUSED_UNUSED_UNUSED">"c7400"</definedName>
    <definedName name="IQ_CHANGE_INVENT_SAAR">"c6827"</definedName>
    <definedName name="IQ_CHANGE_INVENT_SAAR_APR">"c7487"</definedName>
    <definedName name="IQ_CHANGE_INVENT_SAAR_APR_FC">"c8367"</definedName>
    <definedName name="IQ_CHANGE_INVENT_SAAR_FC">"c7707"</definedName>
    <definedName name="IQ_CHANGE_INVENT_SAAR_POP">"c7047"</definedName>
    <definedName name="IQ_CHANGE_INVENT_SAAR_POP_FC">"c7927"</definedName>
    <definedName name="IQ_CHANGE_INVENT_SAAR_YOY">"c7267"</definedName>
    <definedName name="IQ_CHANGE_INVENT_SAAR_YOY_FC">"c8147"</definedName>
    <definedName name="IQ_CHANGE_INVENT_YOY">"c7266"</definedName>
    <definedName name="IQ_CHANGE_INVENTORY">"c151"</definedName>
    <definedName name="IQ_CHANGE_NET_OPER_ASSETS">"c3592"</definedName>
    <definedName name="IQ_CHANGE_NET_WORKING_CAPITAL">"c1909"</definedName>
    <definedName name="IQ_CHANGE_OTHER_NET_OPER_ASSETS">"c3593"</definedName>
    <definedName name="IQ_CHANGE_OTHER_NET_OPER_ASSETS_BNK">"c3594"</definedName>
    <definedName name="IQ_CHANGE_OTHER_NET_OPER_ASSETS_BR">"c3595"</definedName>
    <definedName name="IQ_CHANGE_OTHER_NET_OPER_ASSETS_FIN">"c3596"</definedName>
    <definedName name="IQ_CHANGE_OTHER_NET_OPER_ASSETS_INS">"c3597"</definedName>
    <definedName name="IQ_CHANGE_OTHER_NET_OPER_ASSETS_RE">"c6285"</definedName>
    <definedName name="IQ_CHANGE_OTHER_NET_OPER_ASSETS_REIT">"c3598"</definedName>
    <definedName name="IQ_CHANGE_OTHER_NET_OPER_ASSETS_UTI">"c3599"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PRIVATE_INVENT">"c6828"</definedName>
    <definedName name="IQ_CHANGE_PRIVATE_INVENT_APR">"c7488"</definedName>
    <definedName name="IQ_CHANGE_PRIVATE_INVENT_APR_FC">"c8368"</definedName>
    <definedName name="IQ_CHANGE_PRIVATE_INVENT_FC">"c7708"</definedName>
    <definedName name="IQ_CHANGE_PRIVATE_INVENT_POP">"c7048"</definedName>
    <definedName name="IQ_CHANGE_PRIVATE_INVENT_POP_FC">"c7928"</definedName>
    <definedName name="IQ_CHANGE_PRIVATE_INVENT_YOY">"c7268"</definedName>
    <definedName name="IQ_CHANGE_PRIVATE_INVENT_YOY_FC">"c8148"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1_4_FAMILY_FDIC">"c6756"</definedName>
    <definedName name="IQ_CHARGE_OFFS_1_4_FAMILY_LOANS_FDIC">"c6714"</definedName>
    <definedName name="IQ_CHARGE_OFFS_AUTO_LOANS_FDIC">"c6708"</definedName>
    <definedName name="IQ_CHARGE_OFFS_CL_LOANS_FDIC">"c6709"</definedName>
    <definedName name="IQ_CHARGE_OFFS_COMMERCIAL_INDUSTRIAL_FDIC">"c6759"</definedName>
    <definedName name="IQ_CHARGE_OFFS_COMMERCIAL_RE_FDIC">"c6754"</definedName>
    <definedName name="IQ_CHARGE_OFFS_COMMERCIAL_RE_NOT_SECURED_FDIC">"c6764"</definedName>
    <definedName name="IQ_CHARGE_OFFS_CONSTRUCTION_DEVELOPMENT_FDIC">"c6753"</definedName>
    <definedName name="IQ_CHARGE_OFFS_CREDIT_CARDS_FDIC">"c6761"</definedName>
    <definedName name="IQ_CHARGE_OFFS_CREDIT_CARDS_RECEIVABLES_FDIC">"c6711"</definedName>
    <definedName name="IQ_CHARGE_OFFS_GROSS">"c162"</definedName>
    <definedName name="IQ_CHARGE_OFFS_HOME_EQUITY_FDIC">"c6757"</definedName>
    <definedName name="IQ_CHARGE_OFFS_HOME_EQUITY_LINES_FDIC">"c6712"</definedName>
    <definedName name="IQ_CHARGE_OFFS_INDIVIDUALS_FDIC">"c6760"</definedName>
    <definedName name="IQ_CHARGE_OFFS_MULTI_FAMILY_FDIC">"c6755"</definedName>
    <definedName name="IQ_CHARGE_OFFS_NET">"c163"</definedName>
    <definedName name="IQ_CHARGE_OFFS_OTHER_1_4_FAMILY_FDIC">"c6758"</definedName>
    <definedName name="IQ_CHARGE_OFFS_OTHER_CONSUMER_LOANS_FDIC">"c6710"</definedName>
    <definedName name="IQ_CHARGE_OFFS_OTHER_INDIVIDUAL_FDIC">"c6762"</definedName>
    <definedName name="IQ_CHARGE_OFFS_OTHER_LOANS_FDIC">"c6763"</definedName>
    <definedName name="IQ_CHARGE_OFFS_OTHER_LOANS_OTHER_FDIC">"c6713"</definedName>
    <definedName name="IQ_CHARGE_OFFS_RE_LOANS_FDIC">"c6752"</definedName>
    <definedName name="IQ_CHARGE_OFFS_RECOVERED">"c164"</definedName>
    <definedName name="IQ_CHARGE_OFFS_TOTAL_AVG_LOANS">"c165"</definedName>
    <definedName name="IQ_CHICAGO_PMI">"c6829"</definedName>
    <definedName name="IQ_CHICAGO_PMI_APR">"c7489"</definedName>
    <definedName name="IQ_CHICAGO_PMI_APR_FC">"c8369"</definedName>
    <definedName name="IQ_CHICAGO_PMI_FC">"c7709"</definedName>
    <definedName name="IQ_CHICAGO_PMI_POP">"c7049"</definedName>
    <definedName name="IQ_CHICAGO_PMI_POP_FC">"c7929"</definedName>
    <definedName name="IQ_CHICAGO_PMI_YOY">"c7269"</definedName>
    <definedName name="IQ_CHICAGO_PMI_YOY_FC">"c8149"</definedName>
    <definedName name="IQ_CITY">"c166"</definedName>
    <definedName name="IQ_CL_AP">"c8884"</definedName>
    <definedName name="IQ_CL_AP_ABS">"c8903"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NAME_AP">"c8922"</definedName>
    <definedName name="IQ_CL_NAME_AP_ABS">"c8941"</definedName>
    <definedName name="IQ_CL_OBLIGATION_IMMEDIATE">"c2253"</definedName>
    <definedName name="IQ_CLASSA_OPTIONS_BEG_OS">"c2679"</definedName>
    <definedName name="IQ_CLASSA_OPTIONS_CANCELLED">"c2682"</definedName>
    <definedName name="IQ_CLASSA_OPTIONS_END_OS">"c2683"</definedName>
    <definedName name="IQ_CLASSA_OPTIONS_EXERCISABLE_END_OS">"c5809"</definedName>
    <definedName name="IQ_CLASSA_OPTIONS_EXERCISED">"c2681"</definedName>
    <definedName name="IQ_CLASSA_OPTIONS_GRANTED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>"c2684"</definedName>
    <definedName name="IQ_CLASSA_OUTSTANDING_BS_DATE">"c1971"</definedName>
    <definedName name="IQ_CLASSA_OUTSTANDING_FILING_DATE">"c1973"</definedName>
    <definedName name="IQ_CLASSA_STRIKE_PRICE_GRANTED">"c2685"</definedName>
    <definedName name="IQ_CLASSA_WARRANTS_BEG_OS">"c2705"</definedName>
    <definedName name="IQ_CLASSA_WARRANTS_CANCELLED">"c2708"</definedName>
    <definedName name="IQ_CLASSA_WARRANTS_END_OS">"c2709"</definedName>
    <definedName name="IQ_CLASSA_WARRANTS_EXERCISED">"c2707"</definedName>
    <definedName name="IQ_CLASSA_WARRANTS_ISSUED">"c2706"</definedName>
    <definedName name="IQ_CLASSA_WARRANTS_STRIKE_PRICE_ISSUED">"c2711"</definedName>
    <definedName name="IQ_CLASSA_WARRANTS_STRIKE_PRICE_OS">"c2710"</definedName>
    <definedName name="IQ_CLOSEPRICE">"c174"</definedName>
    <definedName name="IQ_CLOSEPRICE_ADJ">"c2115"</definedName>
    <definedName name="IQ_CMO_FDIC">"c6406"</definedName>
    <definedName name="IQ_COGS">"c175"</definedName>
    <definedName name="IQ_COLLECTION_DOMESTIC_FDIC">"c6387"</definedName>
    <definedName name="IQ_COMBINED_RATIO">"c176"</definedName>
    <definedName name="IQ_COMMERCIAL_BANKS_DEPOSITS_FOREIGN_FDIC">"c6480"</definedName>
    <definedName name="IQ_COMMERCIAL_BANKS_LOANS_FDIC">"c6434"</definedName>
    <definedName name="IQ_COMMERCIAL_BANKS_NONTRANSACTION_ACCOUNTS_FDIC">"c6548"</definedName>
    <definedName name="IQ_COMMERCIAL_BANKS_TOTAL_DEPOSITS_FDIC">"c6474"</definedName>
    <definedName name="IQ_COMMERCIAL_BANKS_TOTAL_LOANS_FOREIGN_FDIC">"c6444"</definedName>
    <definedName name="IQ_COMMERCIAL_BANKS_TRANSACTION_ACCOUNTS_FDIC">"c6540"</definedName>
    <definedName name="IQ_COMMERCIAL_DOM">"c177"</definedName>
    <definedName name="IQ_COMMERCIAL_FIRE_WRITTEN">"c178"</definedName>
    <definedName name="IQ_COMMERCIAL_INDUSTRIAL_CHARGE_OFFS_FDIC">"c6598"</definedName>
    <definedName name="IQ_COMMERCIAL_INDUSTRIAL_LOANS_NET_FDIC">"c6317"</definedName>
    <definedName name="IQ_COMMERCIAL_INDUSTRIAL_NET_CHARGE_OFFS_FDIC">"c6636"</definedName>
    <definedName name="IQ_COMMERCIAL_INDUSTRIAL_RECOVERIES_FDIC">"c6617"</definedName>
    <definedName name="IQ_COMMERCIAL_INDUSTRIAL_TOTAL_LOANS_FOREIGN_FDIC">"c6451"</definedName>
    <definedName name="IQ_COMMERCIAL_MORT">"c179"</definedName>
    <definedName name="IQ_COMMERCIAL_RE_CONSTRUCTION_LAND_DEV_FDIC">"c6526"</definedName>
    <definedName name="IQ_COMMERCIAL_RE_LOANS_FDIC">"c6312"</definedName>
    <definedName name="IQ_COMMISS_FEES">"c180"</definedName>
    <definedName name="IQ_COMMISSION_DEF">"c181"</definedName>
    <definedName name="IQ_COMMITMENTS_MATURITY_EXCEEDING_1YR_FDIC">"c6531"</definedName>
    <definedName name="IQ_COMMITMENTS_NOT_SECURED_RE_FDIC">"c6528"</definedName>
    <definedName name="IQ_COMMITMENTS_SECURED_RE_FDIC">"c6527"</definedName>
    <definedName name="IQ_COMMODITY_EXPOSURES_FDIC">"c6665"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">"c6202"</definedName>
    <definedName name="IQ_COMMON_APIC_REIT">"c188"</definedName>
    <definedName name="IQ_COMMON_APIC_UTI">"c189"</definedName>
    <definedName name="IQ_COMMON_DIV">"c3006"</definedName>
    <definedName name="IQ_COMMON_DIV_CF">"c190"</definedName>
    <definedName name="IQ_COMMON_EQUITY_10YR_ANN_CAGR">"c6060"</definedName>
    <definedName name="IQ_COMMON_EQUITY_10YR_ANN_GROWTH">"c191"</definedName>
    <definedName name="IQ_COMMON_EQUITY_1YR_ANN_GROWTH">"c192"</definedName>
    <definedName name="IQ_COMMON_EQUITY_2YR_ANN_CAGR">"c6061"</definedName>
    <definedName name="IQ_COMMON_EQUITY_2YR_ANN_GROWTH">"c193"</definedName>
    <definedName name="IQ_COMMON_EQUITY_3YR_ANN_CAGR">"c6062"</definedName>
    <definedName name="IQ_COMMON_EQUITY_3YR_ANN_GROWTH">"c194"</definedName>
    <definedName name="IQ_COMMON_EQUITY_5YR_ANN_CAGR">"c6063"</definedName>
    <definedName name="IQ_COMMON_EQUITY_5YR_ANN_GROWTH">"c195"</definedName>
    <definedName name="IQ_COMMON_EQUITY_7YR_ANN_CAGR">"c6064"</definedName>
    <definedName name="IQ_COMMON_EQUITY_7YR_ANN_GROWTH">"c196"</definedName>
    <definedName name="IQ_COMMON_FDIC">"c6350"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">"c6203"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">"c6204"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ID">"c3513"</definedName>
    <definedName name="IQ_COMPANY_NAME">"c215"</definedName>
    <definedName name="IQ_COMPANY_NAME_LONG">"c1585"</definedName>
    <definedName name="IQ_COMPANY_NOTE">"c6792"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MPOSITE_CYCLICAL_IND">"c6830"</definedName>
    <definedName name="IQ_COMPOSITE_CYCLICAL_IND_APR">"c7490"</definedName>
    <definedName name="IQ_COMPOSITE_CYCLICAL_IND_APR_FC">"c8370"</definedName>
    <definedName name="IQ_COMPOSITE_CYCLICAL_IND_FC">"c7710"</definedName>
    <definedName name="IQ_COMPOSITE_CYCLICAL_IND_POP">"c7050"</definedName>
    <definedName name="IQ_COMPOSITE_CYCLICAL_IND_POP_FC">"c7930"</definedName>
    <definedName name="IQ_COMPOSITE_CYCLICAL_IND_YOY">"c7270"</definedName>
    <definedName name="IQ_COMPOSITE_CYCLICAL_IND_YOY_FC">"c8150"</definedName>
    <definedName name="IQ_CONSOL_BEDS">"c8782"</definedName>
    <definedName name="IQ_CONSOL_PROP_OPERATIONAL">"c8758"</definedName>
    <definedName name="IQ_CONSOL_PROP_OTHER_OWNED">"c8760"</definedName>
    <definedName name="IQ_CONSOL_PROP_TOTAL">"c8761"</definedName>
    <definedName name="IQ_CONSOL_PROP_UNDEVELOPED">"c8759"</definedName>
    <definedName name="IQ_CONSOL_ROOMS">"c8786"</definedName>
    <definedName name="IQ_CONSOL_SQ_FT_OPERATIONAL">"c8774"</definedName>
    <definedName name="IQ_CONSOL_SQ_FT_OTHER_OWNED">"c8776"</definedName>
    <definedName name="IQ_CONSOL_SQ_FT_TOTAL">"c8777"</definedName>
    <definedName name="IQ_CONSOL_SQ_FT_UNDEVELOPED">"c8775"</definedName>
    <definedName name="IQ_CONSOL_UNITS_OPERATIONAL">"c8766"</definedName>
    <definedName name="IQ_CONSOL_UNITS_OTHER_OWNED">"c8768"</definedName>
    <definedName name="IQ_CONSOL_UNITS_TOTAL">"c8769"</definedName>
    <definedName name="IQ_CONSOL_UNITS_UNDEVELOPED">"c8767"</definedName>
    <definedName name="IQ_CONSTRUCTION_DEV_LOANS_FDIC">"c6313"</definedName>
    <definedName name="IQ_CONSTRUCTION_LAND_DEVELOPMENT_CHARGE_OFFS_FDIC">"c6594"</definedName>
    <definedName name="IQ_CONSTRUCTION_LAND_DEVELOPMENT_NET_CHARGE_OFFS_FDIC">"c6632"</definedName>
    <definedName name="IQ_CONSTRUCTION_LAND_DEVELOPMENT_RECOVERIES_FDIC">"c6613"</definedName>
    <definedName name="IQ_CONSTRUCTION_LOANS">"c222"</definedName>
    <definedName name="IQ_CONSUMER_COMFORT">"c6831"</definedName>
    <definedName name="IQ_CONSUMER_COMFORT_APR">"c7491"</definedName>
    <definedName name="IQ_CONSUMER_COMFORT_APR_FC">"c8371"</definedName>
    <definedName name="IQ_CONSUMER_COMFORT_FC">"c7711"</definedName>
    <definedName name="IQ_CONSUMER_COMFORT_POP">"c7051"</definedName>
    <definedName name="IQ_CONSUMER_COMFORT_POP_FC">"c7931"</definedName>
    <definedName name="IQ_CONSUMER_CONFIDENCE">"c6832"</definedName>
    <definedName name="IQ_CONSUMER_CONFIDENCE_APR">"c7492"</definedName>
    <definedName name="IQ_CONSUMER_CONFIDENCE_APR_FC">"c8372"</definedName>
    <definedName name="IQ_CONSUMER_CONFIDENCE_FC">"c7712"</definedName>
    <definedName name="IQ_CONSUMER_CONFIDENCE_POP">"c7052"</definedName>
    <definedName name="IQ_CONSUMER_CONFIDENCE_POP_FC">"c7932"</definedName>
    <definedName name="IQ_CONSUMER_CONFIDENCE_YOY">"c7272"</definedName>
    <definedName name="IQ_CONSUMER_CONFIDENCE_YOY_FC">"c8152"</definedName>
    <definedName name="IQ_CONSUMER_LENDING">"c6833"</definedName>
    <definedName name="IQ_CONSUMER_LENDING_APR">"c7493"</definedName>
    <definedName name="IQ_CONSUMER_LENDING_APR_FC">"c8373"</definedName>
    <definedName name="IQ_CONSUMER_LENDING_FC">"c7713"</definedName>
    <definedName name="IQ_CONSUMER_LENDING_GROSS">"c6878"</definedName>
    <definedName name="IQ_CONSUMER_LENDING_GROSS_APR">"c7538"</definedName>
    <definedName name="IQ_CONSUMER_LENDING_GROSS_APR_FC">"c8418"</definedName>
    <definedName name="IQ_CONSUMER_LENDING_GROSS_FC">"c7758"</definedName>
    <definedName name="IQ_CONSUMER_LENDING_GROSS_POP">"c7098"</definedName>
    <definedName name="IQ_CONSUMER_LENDING_GROSS_POP_FC">"c7978"</definedName>
    <definedName name="IQ_CONSUMER_LENDING_GROSS_YOY">"c7318"</definedName>
    <definedName name="IQ_CONSUMER_LENDING_GROSS_YOY_FC">"c8198"</definedName>
    <definedName name="IQ_CONSUMER_LENDING_NET">"c6922"</definedName>
    <definedName name="IQ_CONSUMER_LENDING_NET_APR">"c7582"</definedName>
    <definedName name="IQ_CONSUMER_LENDING_NET_APR_FC">"c8462"</definedName>
    <definedName name="IQ_CONSUMER_LENDING_NET_FC">"c7802"</definedName>
    <definedName name="IQ_CONSUMER_LENDING_NET_POP">"c7142"</definedName>
    <definedName name="IQ_CONSUMER_LENDING_NET_POP_FC">"c8022"</definedName>
    <definedName name="IQ_CONSUMER_LENDING_NET_YOY">"c7362"</definedName>
    <definedName name="IQ_CONSUMER_LENDING_NET_YOY_FC">"c8242"</definedName>
    <definedName name="IQ_CONSUMER_LENDING_POP">"c7053"</definedName>
    <definedName name="IQ_CONSUMER_LENDING_POP_FC">"c7933"</definedName>
    <definedName name="IQ_CONSUMER_LENDING_TOTAL">"c7018"</definedName>
    <definedName name="IQ_CONSUMER_LENDING_TOTAL_APR">"c7678"</definedName>
    <definedName name="IQ_CONSUMER_LENDING_TOTAL_APR_FC">"c8558"</definedName>
    <definedName name="IQ_CONSUMER_LENDING_TOTAL_FC">"c7898"</definedName>
    <definedName name="IQ_CONSUMER_LENDING_TOTAL_POP">"c7238"</definedName>
    <definedName name="IQ_CONSUMER_LENDING_TOTAL_POP_FC">"c8118"</definedName>
    <definedName name="IQ_CONSUMER_LENDING_TOTAL_YOY">"c7458"</definedName>
    <definedName name="IQ_CONSUMER_LENDING_TOTAL_YOY_FC">"c8338"</definedName>
    <definedName name="IQ_CONSUMER_LENDING_YOY">"c7273"</definedName>
    <definedName name="IQ_CONSUMER_LENDING_YOY_FC">"c8153"</definedName>
    <definedName name="IQ_CONSUMER_LOANS">"c223"</definedName>
    <definedName name="IQ_CONSUMER_SPENDING">"c6834"</definedName>
    <definedName name="IQ_CONSUMER_SPENDING_APR">"c7494"</definedName>
    <definedName name="IQ_CONSUMER_SPENDING_APR_FC">"c8374"</definedName>
    <definedName name="IQ_CONSUMER_SPENDING_DURABLE">"c6835"</definedName>
    <definedName name="IQ_CONSUMER_SPENDING_DURABLE_APR">"c7495"</definedName>
    <definedName name="IQ_CONSUMER_SPENDING_DURABLE_APR_FC">"c8375"</definedName>
    <definedName name="IQ_CONSUMER_SPENDING_DURABLE_FC">"c7715"</definedName>
    <definedName name="IQ_CONSUMER_SPENDING_DURABLE_POP">"c7055"</definedName>
    <definedName name="IQ_CONSUMER_SPENDING_DURABLE_POP_FC">"c7935"</definedName>
    <definedName name="IQ_CONSUMER_SPENDING_DURABLE_REAL">"c6964"</definedName>
    <definedName name="IQ_CONSUMER_SPENDING_DURABLE_REAL_APR">"c7624"</definedName>
    <definedName name="IQ_CONSUMER_SPENDING_DURABLE_REAL_APR_FC">"c8504"</definedName>
    <definedName name="IQ_CONSUMER_SPENDING_DURABLE_REAL_FC">"c7844"</definedName>
    <definedName name="IQ_CONSUMER_SPENDING_DURABLE_REAL_POP">"c7184"</definedName>
    <definedName name="IQ_CONSUMER_SPENDING_DURABLE_REAL_POP_FC">"c8064"</definedName>
    <definedName name="IQ_CONSUMER_SPENDING_DURABLE_REAL_SAAR">"c6965"</definedName>
    <definedName name="IQ_CONSUMER_SPENDING_DURABLE_REAL_SAAR_APR">"c7625"</definedName>
    <definedName name="IQ_CONSUMER_SPENDING_DURABLE_REAL_SAAR_APR_FC">"c8505"</definedName>
    <definedName name="IQ_CONSUMER_SPENDING_DURABLE_REAL_SAAR_FC">"c7845"</definedName>
    <definedName name="IQ_CONSUMER_SPENDING_DURABLE_REAL_SAAR_POP">"c7185"</definedName>
    <definedName name="IQ_CONSUMER_SPENDING_DURABLE_REAL_SAAR_POP_FC">"c8065"</definedName>
    <definedName name="IQ_CONSUMER_SPENDING_DURABLE_REAL_SAAR_YOY">"c7405"</definedName>
    <definedName name="IQ_CONSUMER_SPENDING_DURABLE_REAL_SAAR_YOY_FC">"c8285"</definedName>
    <definedName name="IQ_CONSUMER_SPENDING_DURABLE_REAL_YOY">"c7404"</definedName>
    <definedName name="IQ_CONSUMER_SPENDING_DURABLE_REAL_YOY_FC">"c8284"</definedName>
    <definedName name="IQ_CONSUMER_SPENDING_DURABLE_YOY">"c7275"</definedName>
    <definedName name="IQ_CONSUMER_SPENDING_DURABLE_YOY_FC">"c8155"</definedName>
    <definedName name="IQ_CONSUMER_SPENDING_FC">"c7714"</definedName>
    <definedName name="IQ_CONSUMER_SPENDING_NONDURABLE">"c6836"</definedName>
    <definedName name="IQ_CONSUMER_SPENDING_NONDURABLE_APR">"c7496"</definedName>
    <definedName name="IQ_CONSUMER_SPENDING_NONDURABLE_APR_FC">"c8376"</definedName>
    <definedName name="IQ_CONSUMER_SPENDING_NONDURABLE_FC">"c7716"</definedName>
    <definedName name="IQ_CONSUMER_SPENDING_NONDURABLE_POP">"c7056"</definedName>
    <definedName name="IQ_CONSUMER_SPENDING_NONDURABLE_POP_FC">"c7936"</definedName>
    <definedName name="IQ_CONSUMER_SPENDING_NONDURABLE_REAL">"c6966"</definedName>
    <definedName name="IQ_CONSUMER_SPENDING_NONDURABLE_REAL_APR">"c7626"</definedName>
    <definedName name="IQ_CONSUMER_SPENDING_NONDURABLE_REAL_APR_FC">"c8506"</definedName>
    <definedName name="IQ_CONSUMER_SPENDING_NONDURABLE_REAL_FC">"c7846"</definedName>
    <definedName name="IQ_CONSUMER_SPENDING_NONDURABLE_REAL_POP">"c7186"</definedName>
    <definedName name="IQ_CONSUMER_SPENDING_NONDURABLE_REAL_POP_FC">"c8066"</definedName>
    <definedName name="IQ_CONSUMER_SPENDING_NONDURABLE_REAL_SAAR">"c6967"</definedName>
    <definedName name="IQ_CONSUMER_SPENDING_NONDURABLE_REAL_SAAR_APR">"c7627"</definedName>
    <definedName name="IQ_CONSUMER_SPENDING_NONDURABLE_REAL_SAAR_APR_FC">"c8507"</definedName>
    <definedName name="IQ_CONSUMER_SPENDING_NONDURABLE_REAL_SAAR_FC">"c7847"</definedName>
    <definedName name="IQ_CONSUMER_SPENDING_NONDURABLE_REAL_SAAR_POP">"c7187"</definedName>
    <definedName name="IQ_CONSUMER_SPENDING_NONDURABLE_REAL_SAAR_POP_FC">"c8067"</definedName>
    <definedName name="IQ_CONSUMER_SPENDING_NONDURABLE_REAL_SAAR_YOY">"c7407"</definedName>
    <definedName name="IQ_CONSUMER_SPENDING_NONDURABLE_REAL_SAAR_YOY_FC">"c8287"</definedName>
    <definedName name="IQ_CONSUMER_SPENDING_NONDURABLE_REAL_YOY">"c7406"</definedName>
    <definedName name="IQ_CONSUMER_SPENDING_NONDURABLE_REAL_YOY_FC">"c8286"</definedName>
    <definedName name="IQ_CONSUMER_SPENDING_NONDURABLE_YOY">"c7276"</definedName>
    <definedName name="IQ_CONSUMER_SPENDING_NONDURABLE_YOY_FC">"c8156"</definedName>
    <definedName name="IQ_CONSUMER_SPENDING_POP">"c7054"</definedName>
    <definedName name="IQ_CONSUMER_SPENDING_POP_FC">"c7934"</definedName>
    <definedName name="IQ_CONSUMER_SPENDING_REAL">"c6963"</definedName>
    <definedName name="IQ_CONSUMER_SPENDING_REAL_APR">"c7623"</definedName>
    <definedName name="IQ_CONSUMER_SPENDING_REAL_APR_FC">"c8503"</definedName>
    <definedName name="IQ_CONSUMER_SPENDING_REAL_FC">"c7843"</definedName>
    <definedName name="IQ_CONSUMER_SPENDING_REAL_POP">"c7183"</definedName>
    <definedName name="IQ_CONSUMER_SPENDING_REAL_POP_FC">"c8063"</definedName>
    <definedName name="IQ_CONSUMER_SPENDING_REAL_SAAR">"c6968"</definedName>
    <definedName name="IQ_CONSUMER_SPENDING_REAL_SAAR_APR">"c7628"</definedName>
    <definedName name="IQ_CONSUMER_SPENDING_REAL_SAAR_APR_FC">"c8508"</definedName>
    <definedName name="IQ_CONSUMER_SPENDING_REAL_SAAR_FC">"c7848"</definedName>
    <definedName name="IQ_CONSUMER_SPENDING_REAL_SAAR_POP">"c7188"</definedName>
    <definedName name="IQ_CONSUMER_SPENDING_REAL_SAAR_POP_FC">"c8068"</definedName>
    <definedName name="IQ_CONSUMER_SPENDING_REAL_SAAR_YOY">"c7408"</definedName>
    <definedName name="IQ_CONSUMER_SPENDING_REAL_SAAR_YOY_FC">"c8288"</definedName>
    <definedName name="IQ_CONSUMER_SPENDING_REAL_USD_APR_FC">"c11921"</definedName>
    <definedName name="IQ_CONSUMER_SPENDING_REAL_USD_FC">"c11918"</definedName>
    <definedName name="IQ_CONSUMER_SPENDING_REAL_USD_POP_FC">"c11919"</definedName>
    <definedName name="IQ_CONSUMER_SPENDING_REAL_USD_YOY_FC">"c11920"</definedName>
    <definedName name="IQ_CONSUMER_SPENDING_REAL_YOY">"c7403"</definedName>
    <definedName name="IQ_CONSUMER_SPENDING_REAL_YOY_FC">"c8283"</definedName>
    <definedName name="IQ_CONSUMER_SPENDING_SERVICES">"c6837"</definedName>
    <definedName name="IQ_CONSUMER_SPENDING_SERVICES_APR">"c7497"</definedName>
    <definedName name="IQ_CONSUMER_SPENDING_SERVICES_APR_FC">"c8377"</definedName>
    <definedName name="IQ_CONSUMER_SPENDING_SERVICES_FC">"c7717"</definedName>
    <definedName name="IQ_CONSUMER_SPENDING_SERVICES_POP">"c7057"</definedName>
    <definedName name="IQ_CONSUMER_SPENDING_SERVICES_POP_FC">"c7937"</definedName>
    <definedName name="IQ_CONSUMER_SPENDING_SERVICES_REAL">"c6969"</definedName>
    <definedName name="IQ_CONSUMER_SPENDING_SERVICES_REAL_APR">"c7629"</definedName>
    <definedName name="IQ_CONSUMER_SPENDING_SERVICES_REAL_APR_FC">"c8509"</definedName>
    <definedName name="IQ_CONSUMER_SPENDING_SERVICES_REAL_FC">"c7849"</definedName>
    <definedName name="IQ_CONSUMER_SPENDING_SERVICES_REAL_POP">"c7189"</definedName>
    <definedName name="IQ_CONSUMER_SPENDING_SERVICES_REAL_POP_FC">"c8069"</definedName>
    <definedName name="IQ_CONSUMER_SPENDING_SERVICES_REAL_SAAR">"c6970"</definedName>
    <definedName name="IQ_CONSUMER_SPENDING_SERVICES_REAL_SAAR_APR">"c7630"</definedName>
    <definedName name="IQ_CONSUMER_SPENDING_SERVICES_REAL_SAAR_APR_FC">"c8510"</definedName>
    <definedName name="IQ_CONSUMER_SPENDING_SERVICES_REAL_SAAR_FC">"c7850"</definedName>
    <definedName name="IQ_CONSUMER_SPENDING_SERVICES_REAL_SAAR_POP">"c7190"</definedName>
    <definedName name="IQ_CONSUMER_SPENDING_SERVICES_REAL_SAAR_POP_FC">"c8070"</definedName>
    <definedName name="IQ_CONSUMER_SPENDING_SERVICES_REAL_SAAR_YOY">"c7410"</definedName>
    <definedName name="IQ_CONSUMER_SPENDING_SERVICES_REAL_SAAR_YOY_FC">"c8290"</definedName>
    <definedName name="IQ_CONSUMER_SPENDING_SERVICES_REAL_YOY">"c7409"</definedName>
    <definedName name="IQ_CONSUMER_SPENDING_SERVICES_REAL_YOY_FC">"c8289"</definedName>
    <definedName name="IQ_CONSUMER_SPENDING_SERVICES_YOY">"c7277"</definedName>
    <definedName name="IQ_CONSUMER_SPENDING_SERVICES_YOY_FC">"c8157"</definedName>
    <definedName name="IQ_CONSUMER_SPENDING_YOY">"c7274"</definedName>
    <definedName name="IQ_CONSUMER_SPENDING_YOY_FC">"c8154"</definedName>
    <definedName name="IQ_CONTRACTS_OTHER_COMMODITIES_EQUITIES._FDIC">"c6522"</definedName>
    <definedName name="IQ_CONTRACTS_OTHER_COMMODITIES_EQUITIES_FDIC">"c6522"</definedName>
    <definedName name="IQ_CONV_DATE">"c2191"</definedName>
    <definedName name="IQ_CONV_EXP_DATE">"c3043"</definedName>
    <definedName name="IQ_CONV_PREMIUM">"c2195"</definedName>
    <definedName name="IQ_CONV_PRICE">"c2193"</definedName>
    <definedName name="IQ_CONV_RATIO">"c2192"</definedName>
    <definedName name="IQ_CONV_SECURITY">"c2189"</definedName>
    <definedName name="IQ_CONV_SECURITY_ISSUER">"c2190"</definedName>
    <definedName name="IQ_CONV_SECURITY_PRICE">"c2194"</definedName>
    <definedName name="IQ_CONVERT">"c2536"</definedName>
    <definedName name="IQ_CONVERT_PCT">"c2537"</definedName>
    <definedName name="IQ_CONVEXITY">"c2182"</definedName>
    <definedName name="IQ_CONVEYED_TO_OTHERS_FDIC">"c6534"</definedName>
    <definedName name="IQ_CORE_CAPITAL_RATIO_FDIC">"c6745"</definedName>
    <definedName name="IQ_CORP_GOODS_PRICE_INDEX_APR_FC_UNUSED_UNUSED_UNUSED">"c8381"</definedName>
    <definedName name="IQ_CORP_GOODS_PRICE_INDEX_APR_UNUSED_UNUSED_UNUSED">"c7501"</definedName>
    <definedName name="IQ_CORP_GOODS_PRICE_INDEX_FC_UNUSED_UNUSED_UNUSED">"c7721"</definedName>
    <definedName name="IQ_CORP_GOODS_PRICE_INDEX_POP_FC_UNUSED_UNUSED_UNUSED">"c7941"</definedName>
    <definedName name="IQ_CORP_GOODS_PRICE_INDEX_POP_UNUSED_UNUSED_UNUSED">"c7061"</definedName>
    <definedName name="IQ_CORP_GOODS_PRICE_INDEX_UNUSED_UNUSED_UNUSED">"c6841"</definedName>
    <definedName name="IQ_CORP_GOODS_PRICE_INDEX_YOY_FC_UNUSED_UNUSED_UNUSED">"c8161"</definedName>
    <definedName name="IQ_CORP_GOODS_PRICE_INDEX_YOY_UNUSED_UNUSED_UNUSED">"c7281"</definedName>
    <definedName name="IQ_CORP_PROFITS">"c6843"</definedName>
    <definedName name="IQ_CORP_PROFITS_AFTER_TAX_SAAR">"c6842"</definedName>
    <definedName name="IQ_CORP_PROFITS_AFTER_TAX_SAAR_APR">"c7502"</definedName>
    <definedName name="IQ_CORP_PROFITS_AFTER_TAX_SAAR_APR_FC">"c8382"</definedName>
    <definedName name="IQ_CORP_PROFITS_AFTER_TAX_SAAR_FC">"c7722"</definedName>
    <definedName name="IQ_CORP_PROFITS_AFTER_TAX_SAAR_POP">"c7062"</definedName>
    <definedName name="IQ_CORP_PROFITS_AFTER_TAX_SAAR_POP_FC">"c7942"</definedName>
    <definedName name="IQ_CORP_PROFITS_AFTER_TAX_SAAR_YOY">"c7282"</definedName>
    <definedName name="IQ_CORP_PROFITS_AFTER_TAX_SAAR_YOY_FC">"c8162"</definedName>
    <definedName name="IQ_CORP_PROFITS_APR">"c7503"</definedName>
    <definedName name="IQ_CORP_PROFITS_APR_FC">"c8383"</definedName>
    <definedName name="IQ_CORP_PROFITS_FC">"c7723"</definedName>
    <definedName name="IQ_CORP_PROFITS_POP">"c7063"</definedName>
    <definedName name="IQ_CORP_PROFITS_POP_FC">"c7943"</definedName>
    <definedName name="IQ_CORP_PROFITS_SAAR">"c6844"</definedName>
    <definedName name="IQ_CORP_PROFITS_SAAR_APR">"c7504"</definedName>
    <definedName name="IQ_CORP_PROFITS_SAAR_APR_FC">"c8384"</definedName>
    <definedName name="IQ_CORP_PROFITS_SAAR_FC">"c7724"</definedName>
    <definedName name="IQ_CORP_PROFITS_SAAR_POP">"c7064"</definedName>
    <definedName name="IQ_CORP_PROFITS_SAAR_POP_FC">"c7944"</definedName>
    <definedName name="IQ_CORP_PROFITS_SAAR_YOY">"c7284"</definedName>
    <definedName name="IQ_CORP_PROFITS_SAAR_YOY_FC">"c8164"</definedName>
    <definedName name="IQ_CORP_PROFITS_YOY">"c7283"</definedName>
    <definedName name="IQ_CORP_PROFITS_YOY_FC">"c8163"</definedName>
    <definedName name="IQ_COST_BORROWING">"c2936"</definedName>
    <definedName name="IQ_COST_BORROWINGS">"c225"</definedName>
    <definedName name="IQ_COST_CAPITAL_NEW_BUSINESS">"c9968"</definedName>
    <definedName name="IQ_COST_OF_FUNDING_ASSETS_FDIC">"c6725"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SOLVENCY_CAPITAL_COVERED">"c9965"</definedName>
    <definedName name="IQ_COST_SOLVENCY_CAPITAL_GROUP">"c9951"</definedName>
    <definedName name="IQ_COST_TOTAL_BORROWINGS">"c229"</definedName>
    <definedName name="IQ_COUNTRY_NAME">"c230"</definedName>
    <definedName name="IQ_COUNTRY_NAME_ECON">"c11752"</definedName>
    <definedName name="IQ_COVERED_POPS">"c2124"</definedName>
    <definedName name="IQ_CP">"c2495"</definedName>
    <definedName name="IQ_CP_PCT">"c2496"</definedName>
    <definedName name="IQ_CPI">"c6845"</definedName>
    <definedName name="IQ_CPI_APR">"c7505"</definedName>
    <definedName name="IQ_CPI_APR_FC">"c8385"</definedName>
    <definedName name="IQ_CPI_CORE">"c6838"</definedName>
    <definedName name="IQ_CPI_CORE_APR">"c7498"</definedName>
    <definedName name="IQ_CPI_CORE_POP">"c7058"</definedName>
    <definedName name="IQ_CPI_CORE_YOY">"c7278"</definedName>
    <definedName name="IQ_CPI_FC">"c7725"</definedName>
    <definedName name="IQ_CPI_POP">"c7065"</definedName>
    <definedName name="IQ_CPI_POP_FC">"c7945"</definedName>
    <definedName name="IQ_CPI_YOY">"c7285"</definedName>
    <definedName name="IQ_CPI_YOY_FC">"c8165"</definedName>
    <definedName name="IQ_CQ">5000</definedName>
    <definedName name="IQ_CREDIT_CARD_CHARGE_OFFS_FDIC">"c6652"</definedName>
    <definedName name="IQ_CREDIT_CARD_FEE_BNK">"c231"</definedName>
    <definedName name="IQ_CREDIT_CARD_FEE_FIN">"c1583"</definedName>
    <definedName name="IQ_CREDIT_CARD_LINES_FDIC">"c6525"</definedName>
    <definedName name="IQ_CREDIT_CARD_LOANS_FDIC">"c6319"</definedName>
    <definedName name="IQ_CREDIT_CARD_NET_CHARGE_OFFS_FDIC">"c6654"</definedName>
    <definedName name="IQ_CREDIT_CARD_RECOVERIES_FDIC">"c6653"</definedName>
    <definedName name="IQ_CREDIT_EXPOSURE">"c10038"</definedName>
    <definedName name="IQ_CREDIT_LOSS_CF">"c232"</definedName>
    <definedName name="IQ_CREDIT_LOSS_PROVISION_NET_CHARGE_OFFS_FDIC">"c6734"</definedName>
    <definedName name="IQ_CUMULATIVE_SPLIT_FACTOR">"c2094"</definedName>
    <definedName name="IQ_CURR_ACCT_BALANCE_APR_FC_UNUSED_UNUSED_UNUSED">"c8387"</definedName>
    <definedName name="IQ_CURR_ACCT_BALANCE_APR_UNUSED_UNUSED_UNUSED">"c7507"</definedName>
    <definedName name="IQ_CURR_ACCT_BALANCE_FC_UNUSED_UNUSED_UNUSED">"c7727"</definedName>
    <definedName name="IQ_CURR_ACCT_BALANCE_PCT">"c6846"</definedName>
    <definedName name="IQ_CURR_ACCT_BALANCE_PCT_FC">"c7726"</definedName>
    <definedName name="IQ_CURR_ACCT_BALANCE_PCT_POP">"c7066"</definedName>
    <definedName name="IQ_CURR_ACCT_BALANCE_PCT_POP_FC">"c7946"</definedName>
    <definedName name="IQ_CURR_ACCT_BALANCE_PCT_YOY">"c7286"</definedName>
    <definedName name="IQ_CURR_ACCT_BALANCE_PCT_YOY_FC">"c8166"</definedName>
    <definedName name="IQ_CURR_ACCT_BALANCE_POP_FC_UNUSED_UNUSED_UNUSED">"c7947"</definedName>
    <definedName name="IQ_CURR_ACCT_BALANCE_POP_UNUSED_UNUSED_UNUSED">"c7067"</definedName>
    <definedName name="IQ_CURR_ACCT_BALANCE_SAAR">"c6848"</definedName>
    <definedName name="IQ_CURR_ACCT_BALANCE_SAAR_APR">"c7508"</definedName>
    <definedName name="IQ_CURR_ACCT_BALANCE_SAAR_APR_FC">"c8388"</definedName>
    <definedName name="IQ_CURR_ACCT_BALANCE_SAAR_FC">"c7728"</definedName>
    <definedName name="IQ_CURR_ACCT_BALANCE_SAAR_POP">"c7068"</definedName>
    <definedName name="IQ_CURR_ACCT_BALANCE_SAAR_POP_FC">"c7948"</definedName>
    <definedName name="IQ_CURR_ACCT_BALANCE_SAAR_USD_APR_FC">"c11797"</definedName>
    <definedName name="IQ_CURR_ACCT_BALANCE_SAAR_USD_FC">"c11794"</definedName>
    <definedName name="IQ_CURR_ACCT_BALANCE_SAAR_USD_POP_FC">"c11795"</definedName>
    <definedName name="IQ_CURR_ACCT_BALANCE_SAAR_USD_YOY_FC">"c11796"</definedName>
    <definedName name="IQ_CURR_ACCT_BALANCE_SAAR_YOY">"c7288"</definedName>
    <definedName name="IQ_CURR_ACCT_BALANCE_SAAR_YOY_FC">"c8168"</definedName>
    <definedName name="IQ_CURR_ACCT_BALANCE_UNUSED_UNUSED_UNUSED">"c6847"</definedName>
    <definedName name="IQ_CURR_ACCT_BALANCE_USD">"c11786"</definedName>
    <definedName name="IQ_CURR_ACCT_BALANCE_USD_APR">"c11789"</definedName>
    <definedName name="IQ_CURR_ACCT_BALANCE_USD_APR_FC">"c11793"</definedName>
    <definedName name="IQ_CURR_ACCT_BALANCE_USD_FC">"c11790"</definedName>
    <definedName name="IQ_CURR_ACCT_BALANCE_USD_POP">"c11787"</definedName>
    <definedName name="IQ_CURR_ACCT_BALANCE_USD_POP_FC">"c11791"</definedName>
    <definedName name="IQ_CURR_ACCT_BALANCE_USD_YOY">"c11788"</definedName>
    <definedName name="IQ_CURR_ACCT_BALANCE_USD_YOY_FC">"c11792"</definedName>
    <definedName name="IQ_CURR_ACCT_BALANCE_YOY_FC_UNUSED_UNUSED_UNUSED">"c8167"</definedName>
    <definedName name="IQ_CURR_ACCT_BALANCE_YOY_UNUSED_UNUSED_UNUSED">"c7287"</definedName>
    <definedName name="IQ_CURR_ACCT_INC_RECEIPTS">"c6849"</definedName>
    <definedName name="IQ_CURR_ACCT_INC_RECEIPTS_APR">"c7509"</definedName>
    <definedName name="IQ_CURR_ACCT_INC_RECEIPTS_APR_FC">"c8389"</definedName>
    <definedName name="IQ_CURR_ACCT_INC_RECEIPTS_FC">"c7729"</definedName>
    <definedName name="IQ_CURR_ACCT_INC_RECEIPTS_POP">"c7069"</definedName>
    <definedName name="IQ_CURR_ACCT_INC_RECEIPTS_POP_FC">"c7949"</definedName>
    <definedName name="IQ_CURR_ACCT_INC_RECEIPTS_YOY">"c7289"</definedName>
    <definedName name="IQ_CURR_ACCT_INC_RECEIPTS_YOY_FC">"c8169"</definedName>
    <definedName name="IQ_CURR_DOMESTIC_TAXES">"c2074"</definedName>
    <definedName name="IQ_CURR_FOREIGN_TAXES">"c2075"</definedName>
    <definedName name="IQ_CURRENCY_COIN_DOMESTIC_FDIC">"c6388"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">"c6205"</definedName>
    <definedName name="IQ_CURRENCY_GAIN_REIT">"c239"</definedName>
    <definedName name="IQ_CURRENCY_GAIN_UTI">"c240"</definedName>
    <definedName name="IQ_CURRENT_BENCHMARK">"c6780"</definedName>
    <definedName name="IQ_CURRENT_BENCHMARK_CIQID">"c6781"</definedName>
    <definedName name="IQ_CURRENT_BENCHMARK_MATURITY">"c6782"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">"c6283"</definedName>
    <definedName name="IQ_CURRENT_PORT_DEBT_REIT">"c1570"</definedName>
    <definedName name="IQ_CURRENT_PORT_DEBT_UTI">"c1571"</definedName>
    <definedName name="IQ_CURRENT_PORT_FHLB_DEBT">"c5657"</definedName>
    <definedName name="IQ_CURRENT_PORT_LEASES">"c245"</definedName>
    <definedName name="IQ_CURRENT_PORT_PCT">"c2541"</definedName>
    <definedName name="IQ_CURRENT_RATIO">"c246"</definedName>
    <definedName name="IQ_CUSIP">"c2245"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">"c6206"</definedName>
    <definedName name="IQ_DA_CF_REIT">"c254"</definedName>
    <definedName name="IQ_DA_CF_UTI">"c255"</definedName>
    <definedName name="IQ_DA_EBITDA">"c5528"</definedName>
    <definedName name="IQ_DA_FIN">"c256"</definedName>
    <definedName name="IQ_DA_INS">"c257"</definedName>
    <definedName name="IQ_DA_RE">"c6207"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">"c6208"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">"c6209"</definedName>
    <definedName name="IQ_DA_SUPPL_REIT">"c270"</definedName>
    <definedName name="IQ_DA_SUPPL_UTI">"c271"</definedName>
    <definedName name="IQ_DA_UTI">"c272"</definedName>
    <definedName name="IQ_DAILY">500000</definedName>
    <definedName name="IQ_DATED_DATE">"c2185"</definedName>
    <definedName name="IQ_DAY_COUNT">"c2161"</definedName>
    <definedName name="IQ_DAYS_COVER_SHORT">"c1578"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BT_ADJ">"c2515"</definedName>
    <definedName name="IQ_DEBT_ADJ_PCT">"c2516"</definedName>
    <definedName name="IQ_DEBT_EQUITY_EST">"c4257"</definedName>
    <definedName name="IQ_DEBT_EQUITY_HIGH_EST">"c4258"</definedName>
    <definedName name="IQ_DEBT_EQUITY_LOW_EST">"c4259"</definedName>
    <definedName name="IQ_DEBT_EQUITY_MEDIAN_EST">"c4260"</definedName>
    <definedName name="IQ_DEBT_EQUITY_NUM_EST">"c4261"</definedName>
    <definedName name="IQ_DEBT_EQUITY_STDDEV_EST">"c4262"</definedName>
    <definedName name="IQ_DEBT_EQUIV_NET_PBO">"c2938"</definedName>
    <definedName name="IQ_DEBT_EQUIV_OPER_LEASE">"c2935"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INTEREST_COST_DOMESTIC">"c2652"</definedName>
    <definedName name="IQ_DEF_BENEFIT_INTEREST_COST_FOREIGN">"c2660"</definedName>
    <definedName name="IQ_DEF_BENEFIT_OTHER_COST">"c284"</definedName>
    <definedName name="IQ_DEF_BENEFIT_OTHER_COST_DOMESTIC">"c2654"</definedName>
    <definedName name="IQ_DEF_BENEFIT_OTHER_COST_FOREIGN">"c2662"</definedName>
    <definedName name="IQ_DEF_BENEFIT_ROA">"c285"</definedName>
    <definedName name="IQ_DEF_BENEFIT_ROA_DOMESTIC">"c2653"</definedName>
    <definedName name="IQ_DEF_BENEFIT_ROA_FOREIGN">"c2661"</definedName>
    <definedName name="IQ_DEF_BENEFIT_SERVICE_COST">"c286"</definedName>
    <definedName name="IQ_DEF_BENEFIT_SERVICE_COST_DOMESTIC">"c2651"</definedName>
    <definedName name="IQ_DEF_BENEFIT_SERVICE_COST_FOREIGN">"c2659"</definedName>
    <definedName name="IQ_DEF_BENEFIT_TOTAL_COST">"c287"</definedName>
    <definedName name="IQ_DEF_BENEFIT_TOTAL_COST_DOMESTIC">"c2655"</definedName>
    <definedName name="IQ_DEF_BENEFIT_TOTAL_COST_FOREIGN">"c2663"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">"c6210"</definedName>
    <definedName name="IQ_DEF_CHARGES_LT_REIT">"c297"</definedName>
    <definedName name="IQ_DEF_CHARGES_LT_UTI">"c298"</definedName>
    <definedName name="IQ_DEF_CHARGES_RE">"c6211"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SPENDING_REAL_SAAR">"c6971"</definedName>
    <definedName name="IQ_DEF_SPENDING_REAL_SAAR_APR">"c7631"</definedName>
    <definedName name="IQ_DEF_SPENDING_REAL_SAAR_APR_FC">"c8511"</definedName>
    <definedName name="IQ_DEF_SPENDING_REAL_SAAR_FC">"c7851"</definedName>
    <definedName name="IQ_DEF_SPENDING_REAL_SAAR_POP">"c7191"</definedName>
    <definedName name="IQ_DEF_SPENDING_REAL_SAAR_POP_FC">"c8071"</definedName>
    <definedName name="IQ_DEF_SPENDING_REAL_SAAR_YOY">"c7411"</definedName>
    <definedName name="IQ_DEF_SPENDING_REAL_SAAR_YOY_FC">"c8291"</definedName>
    <definedName name="IQ_DEF_TAX_ASSET_LT_BR">"c304"</definedName>
    <definedName name="IQ_DEF_TAX_ASSET_LT_FIN">"c305"</definedName>
    <definedName name="IQ_DEF_TAX_ASSET_LT_INS">"c306"</definedName>
    <definedName name="IQ_DEF_TAX_ASSET_LT_RE">"c6212"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">"c6213"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MAND_DEPOSITS_FDIC">"c6489"</definedName>
    <definedName name="IQ_DEPOSIT_ACCOUNTS_LESS_THAN_100K_FDIC">"c6494"</definedName>
    <definedName name="IQ_DEPOSIT_ACCOUNTS_MORE_THAN_100K_FDIC">"c6492"</definedName>
    <definedName name="IQ_DEPOSITORY_INSTITUTIONS_CHARGE_OFFS_FDIC">"c6596"</definedName>
    <definedName name="IQ_DEPOSITORY_INSTITUTIONS_NET_CHARGE_OFFS_FDIC">"c6634"</definedName>
    <definedName name="IQ_DEPOSITORY_INSTITUTIONS_RECOVERIES_FDIC">"c6615"</definedName>
    <definedName name="IQ_DEPOSITS_FIN">"c321"</definedName>
    <definedName name="IQ_DEPOSITS_HELD_DOMESTIC_FDIC">"c6340"</definedName>
    <definedName name="IQ_DEPOSITS_HELD_FOREIGN_FDIC">"c6341"</definedName>
    <definedName name="IQ_DEPOSITS_INTEREST_SECURITIES">"c5509"</definedName>
    <definedName name="IQ_DEPOSITS_LESS_THAN_100K_AFTER_THREE_YEARS_FDIC">"c6464"</definedName>
    <definedName name="IQ_DEPOSITS_LESS_THAN_100K_THREE_MONTHS_FDIC">"c6461"</definedName>
    <definedName name="IQ_DEPOSITS_LESS_THAN_100K_THREE_YEARS_FDIC">"c6463"</definedName>
    <definedName name="IQ_DEPOSITS_LESS_THAN_100K_TWELVE_MONTHS_FDIC">"c6462"</definedName>
    <definedName name="IQ_DEPOSITS_MORE_THAN_100K_AFTER_THREE_YEARS_FDIC">"c6469"</definedName>
    <definedName name="IQ_DEPOSITS_MORE_THAN_100K_THREE_MONTHS_FDIC">"c6466"</definedName>
    <definedName name="IQ_DEPOSITS_MORE_THAN_100K_THREE_YEARS_FDIC">"c6468"</definedName>
    <definedName name="IQ_DEPOSITS_MORE_THAN_100K_TWELVE_MONTHS_FDIC">"c6467"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RIVATIVES_FDIC">"c6523"</definedName>
    <definedName name="IQ_DESCRIPTION_LONG">"c1520"</definedName>
    <definedName name="IQ_DEVELOP_LAND">"c323"</definedName>
    <definedName name="IQ_DIFF_LASTCLOSE_TARGET_PRICE">"c1854"</definedName>
    <definedName name="IQ_DIFF_LASTCLOSE_TARGET_PRICE_REUT">"c5436"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OUTSTANDING_CURRENT_EST">"c4263"</definedName>
    <definedName name="IQ_DILUT_OUTSTANDING_CURRENT_HIGH_EST">"c4264"</definedName>
    <definedName name="IQ_DILUT_OUTSTANDING_CURRENT_LOW_EST">"c4265"</definedName>
    <definedName name="IQ_DILUT_OUTSTANDING_CURRENT_MEDIAN_EST">"c4266"</definedName>
    <definedName name="IQ_DILUT_OUTSTANDING_CURRENT_NUM_EST">"c4267"</definedName>
    <definedName name="IQ_DILUT_OUTSTANDING_CURRENT_STDDEV_EST">"c4268"</definedName>
    <definedName name="IQ_DILUT_WEIGHT">"c326"</definedName>
    <definedName name="IQ_DILUT_WEIGHT_EST">"c4269"</definedName>
    <definedName name="IQ_DILUT_WEIGHT_GUIDANCE">"c4270"</definedName>
    <definedName name="IQ_DILUT_WEIGHT_HIGH_EST">"c4271"</definedName>
    <definedName name="IQ_DILUT_WEIGHT_LOW_EST">"c4272"</definedName>
    <definedName name="IQ_DILUT_WEIGHT_MEDIAN_EST">"c4273"</definedName>
    <definedName name="IQ_DILUT_WEIGHT_NUM_EST">"c4274"</definedName>
    <definedName name="IQ_DILUT_WEIGHT_STDDEV_EST">"c4275"</definedName>
    <definedName name="IQ_DIRECT_AH_EARNED">"c2740"</definedName>
    <definedName name="IQ_DIRECT_EARNED">"c2730"</definedName>
    <definedName name="IQ_DIRECT_LIFE_EARNED">"c2735"</definedName>
    <definedName name="IQ_DIRECT_LIFE_IN_FORCE">"c2765"</definedName>
    <definedName name="IQ_DIRECT_PC_EARNED">"c2745"</definedName>
    <definedName name="IQ_DIRECT_WRITTEN">"c2724"</definedName>
    <definedName name="IQ_DISCONT_OPER">"c1367"</definedName>
    <definedName name="IQ_DISCOUNT_RATE_PENSION_DOMESTIC">"c327"</definedName>
    <definedName name="IQ_DISCOUNT_RATE_PENSION_FOREIGN">"c328"</definedName>
    <definedName name="IQ_DISPOSABLE_PERSONAL_INC">"c6850"</definedName>
    <definedName name="IQ_DISPOSABLE_PERSONAL_INC_APR">"c7510"</definedName>
    <definedName name="IQ_DISPOSABLE_PERSONAL_INC_APR_FC">"c8390"</definedName>
    <definedName name="IQ_DISPOSABLE_PERSONAL_INC_FC">"c7730"</definedName>
    <definedName name="IQ_DISPOSABLE_PERSONAL_INC_POP">"c7070"</definedName>
    <definedName name="IQ_DISPOSABLE_PERSONAL_INC_POP_FC">"c7950"</definedName>
    <definedName name="IQ_DISPOSABLE_PERSONAL_INC_REAL">"c11922"</definedName>
    <definedName name="IQ_DISPOSABLE_PERSONAL_INC_REAL_APR">"c11925"</definedName>
    <definedName name="IQ_DISPOSABLE_PERSONAL_INC_REAL_POP">"c11923"</definedName>
    <definedName name="IQ_DISPOSABLE_PERSONAL_INC_REAL_YOY">"c11924"</definedName>
    <definedName name="IQ_DISPOSABLE_PERSONAL_INC_SAAR">"c6851"</definedName>
    <definedName name="IQ_DISPOSABLE_PERSONAL_INC_SAAR_APR">"c7511"</definedName>
    <definedName name="IQ_DISPOSABLE_PERSONAL_INC_SAAR_APR_FC">"c8391"</definedName>
    <definedName name="IQ_DISPOSABLE_PERSONAL_INC_SAAR_FC">"c7731"</definedName>
    <definedName name="IQ_DISPOSABLE_PERSONAL_INC_SAAR_POP">"c7071"</definedName>
    <definedName name="IQ_DISPOSABLE_PERSONAL_INC_SAAR_POP_FC">"c7951"</definedName>
    <definedName name="IQ_DISPOSABLE_PERSONAL_INC_SAAR_USD_APR_FC">"c11805"</definedName>
    <definedName name="IQ_DISPOSABLE_PERSONAL_INC_SAAR_USD_FC">"c11802"</definedName>
    <definedName name="IQ_DISPOSABLE_PERSONAL_INC_SAAR_USD_POP_FC">"c11803"</definedName>
    <definedName name="IQ_DISPOSABLE_PERSONAL_INC_SAAR_USD_YOY_FC">"c11804"</definedName>
    <definedName name="IQ_DISPOSABLE_PERSONAL_INC_SAAR_YOY">"c7291"</definedName>
    <definedName name="IQ_DISPOSABLE_PERSONAL_INC_SAAR_YOY_FC">"c8171"</definedName>
    <definedName name="IQ_DISPOSABLE_PERSONAL_INC_USD_APR_FC">"c11801"</definedName>
    <definedName name="IQ_DISPOSABLE_PERSONAL_INC_USD_FC">"c11798"</definedName>
    <definedName name="IQ_DISPOSABLE_PERSONAL_INC_USD_POP_FC">"c11799"</definedName>
    <definedName name="IQ_DISPOSABLE_PERSONAL_INC_USD_YOY_FC">"c11800"</definedName>
    <definedName name="IQ_DISPOSABLE_PERSONAL_INC_YOY">"c7290"</definedName>
    <definedName name="IQ_DISPOSABLE_PERSONAL_INC_YOY_FC">"c8170"</definedName>
    <definedName name="IQ_DISTR_EXCESS_EARN">"c329"</definedName>
    <definedName name="IQ_DISTRIBUTABLE_CASH">"c3002"</definedName>
    <definedName name="IQ_DISTRIBUTABLE_CASH_ACT_OR_EST">"c4278"</definedName>
    <definedName name="IQ_DISTRIBUTABLE_CASH_EST">"c4277"</definedName>
    <definedName name="IQ_DISTRIBUTABLE_CASH_GUIDANCE">"c4279"</definedName>
    <definedName name="IQ_DISTRIBUTABLE_CASH_HIGH_EST">"c4280"</definedName>
    <definedName name="IQ_DISTRIBUTABLE_CASH_HIGH_GUIDANCE">"c4198"</definedName>
    <definedName name="IQ_DISTRIBUTABLE_CASH_LOW_EST">"c4281"</definedName>
    <definedName name="IQ_DISTRIBUTABLE_CASH_LOW_GUIDANCE">"c4238"</definedName>
    <definedName name="IQ_DISTRIBUTABLE_CASH_MEDIAN_EST">"c4282"</definedName>
    <definedName name="IQ_DISTRIBUTABLE_CASH_NUM_EST">"c4283"</definedName>
    <definedName name="IQ_DISTRIBUTABLE_CASH_PAYOUT">"c3005"</definedName>
    <definedName name="IQ_DISTRIBUTABLE_CASH_SHARE">"c3003"</definedName>
    <definedName name="IQ_DISTRIBUTABLE_CASH_SHARE_ACT_OR_EST">"c4286"</definedName>
    <definedName name="IQ_DISTRIBUTABLE_CASH_SHARE_EST">"c4285"</definedName>
    <definedName name="IQ_DISTRIBUTABLE_CASH_SHARE_GUIDANCE">"c4287"</definedName>
    <definedName name="IQ_DISTRIBUTABLE_CASH_SHARE_HIGH_EST">"c4288"</definedName>
    <definedName name="IQ_DISTRIBUTABLE_CASH_SHARE_HIGH_GUIDANCE">"c4199"</definedName>
    <definedName name="IQ_DISTRIBUTABLE_CASH_SHARE_LOW_EST">"c4289"</definedName>
    <definedName name="IQ_DISTRIBUTABLE_CASH_SHARE_LOW_GUIDANCE">"c4239"</definedName>
    <definedName name="IQ_DISTRIBUTABLE_CASH_SHARE_MEDIAN_EST">"c4290"</definedName>
    <definedName name="IQ_DISTRIBUTABLE_CASH_SHARE_NUM_EST">"c4291"</definedName>
    <definedName name="IQ_DISTRIBUTABLE_CASH_SHARE_STDDEV_EST">"c4292"</definedName>
    <definedName name="IQ_DISTRIBUTABLE_CASH_STDDEV_EST">"c4294"</definedName>
    <definedName name="IQ_DIV_AMOUNT">"c3041"</definedName>
    <definedName name="IQ_DIV_PAYMENT_DATE">"c2205"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EST">"c4296"</definedName>
    <definedName name="IQ_DIVIDEND_HIGH_EST">"c4297"</definedName>
    <definedName name="IQ_DIVIDEND_LOW_EST">"c4298"</definedName>
    <definedName name="IQ_DIVIDEND_MEDIAN_EST">"c4299"</definedName>
    <definedName name="IQ_DIVIDEND_NUM_EST">"c4300"</definedName>
    <definedName name="IQ_DIVIDEND_STDDEV_EST">"c4301"</definedName>
    <definedName name="IQ_DIVIDEND_YIELD">"c332"</definedName>
    <definedName name="IQ_DIVIDENDS_DECLARED_COMMON_FDIC">"c6659"</definedName>
    <definedName name="IQ_DIVIDENDS_DECLARED_PREFERRED_FDIC">"c6658"</definedName>
    <definedName name="IQ_DIVIDENDS_FDIC">"c6660"</definedName>
    <definedName name="IQ_DIVIDENDS_PAID_DECLARED_PERIOD_COVERED">"c9960"</definedName>
    <definedName name="IQ_DIVIDENDS_PAID_DECLARED_PERIOD_GROUP">"c9946"</definedName>
    <definedName name="IQ_DNB_OTHER_EXP_INC_TAX_US">"c6787"</definedName>
    <definedName name="IQ_DNTM">700000</definedName>
    <definedName name="IQ_DO">"c333"</definedName>
    <definedName name="IQ_DO_ASSETS_CURRENT">"c334"</definedName>
    <definedName name="IQ_DO_ASSETS_LT">"c335"</definedName>
    <definedName name="IQ_DO_CF">"c336"</definedName>
    <definedName name="IQ_DOC_CLAUSE">"c6032"</definedName>
    <definedName name="IQ_DPAC_ACC">"c2799"</definedName>
    <definedName name="IQ_DPAC_AMORT">"c2795"</definedName>
    <definedName name="IQ_DPAC_BEG">"c2791"</definedName>
    <definedName name="IQ_DPAC_COMMISSIONS">"c2792"</definedName>
    <definedName name="IQ_DPAC_END">"c2801"</definedName>
    <definedName name="IQ_DPAC_FX">"c2798"</definedName>
    <definedName name="IQ_DPAC_OTHER_ADJ">"c2800"</definedName>
    <definedName name="IQ_DPAC_OTHERS">"c2793"</definedName>
    <definedName name="IQ_DPAC_PERIOD">"c2794"</definedName>
    <definedName name="IQ_DPAC_REAL_GAIN">"c2797"</definedName>
    <definedName name="IQ_DPAC_UNREAL_GAIN">"c2796"</definedName>
    <definedName name="IQ_DPS_10YR_ANN_CAGR">"c6065"</definedName>
    <definedName name="IQ_DPS_10YR_ANN_GROWTH">"c337"</definedName>
    <definedName name="IQ_DPS_1YR_ANN_GROWTH">"c338"</definedName>
    <definedName name="IQ_DPS_2YR_ANN_CAGR">"c6066"</definedName>
    <definedName name="IQ_DPS_2YR_ANN_GROWTH">"c339"</definedName>
    <definedName name="IQ_DPS_3YR_ANN_CAGR">"c6067"</definedName>
    <definedName name="IQ_DPS_3YR_ANN_GROWTH">"c340"</definedName>
    <definedName name="IQ_DPS_5YR_ANN_CAGR">"c6068"</definedName>
    <definedName name="IQ_DPS_5YR_ANN_GROWTH">"c341"</definedName>
    <definedName name="IQ_DPS_7YR_ANN_CAGR">"c6069"</definedName>
    <definedName name="IQ_DPS_7YR_ANN_GROWTH">"c342"</definedName>
    <definedName name="IQ_DPS_ACT_OR_EST">"c2218"</definedName>
    <definedName name="IQ_DPS_ACT_OR_EST_REUT">"c5464"</definedName>
    <definedName name="IQ_DPS_EST">"c1674"</definedName>
    <definedName name="IQ_DPS_EST_BOTTOM_UP">"c5493"</definedName>
    <definedName name="IQ_DPS_EST_BOTTOM_UP_REUT">"c5501"</definedName>
    <definedName name="IQ_DPS_EST_REUT">"c3851"</definedName>
    <definedName name="IQ_DPS_GUIDANCE">"c4302"</definedName>
    <definedName name="IQ_DPS_HIGH_EST">"c1676"</definedName>
    <definedName name="IQ_DPS_HIGH_EST_REUT">"c3853"</definedName>
    <definedName name="IQ_DPS_HIGH_GUIDANCE">"c4168"</definedName>
    <definedName name="IQ_DPS_LOW_EST">"c1677"</definedName>
    <definedName name="IQ_DPS_LOW_EST_REUT">"c3854"</definedName>
    <definedName name="IQ_DPS_LOW_GUIDANCE">"c4208"</definedName>
    <definedName name="IQ_DPS_MEDIAN_EST">"c1675"</definedName>
    <definedName name="IQ_DPS_MEDIAN_EST_REUT">"c3852"</definedName>
    <definedName name="IQ_DPS_NUM_EST">"c1678"</definedName>
    <definedName name="IQ_DPS_NUM_EST_REUT">"c3855"</definedName>
    <definedName name="IQ_DPS_STDDEV_EST">"c1679"</definedName>
    <definedName name="IQ_DPS_STDDEV_EST_REUT">"c3856"</definedName>
    <definedName name="IQ_DURABLE_INVENTORIES">"c6853"</definedName>
    <definedName name="IQ_DURABLE_INVENTORIES_APR">"c7513"</definedName>
    <definedName name="IQ_DURABLE_INVENTORIES_APR_FC">"c8393"</definedName>
    <definedName name="IQ_DURABLE_INVENTORIES_FC">"c7733"</definedName>
    <definedName name="IQ_DURABLE_INVENTORIES_POP">"c7073"</definedName>
    <definedName name="IQ_DURABLE_INVENTORIES_POP_FC">"c7953"</definedName>
    <definedName name="IQ_DURABLE_INVENTORIES_YOY">"c7293"</definedName>
    <definedName name="IQ_DURABLE_INVENTORIES_YOY_FC">"c8173"</definedName>
    <definedName name="IQ_DURABLE_ORDERS">"c6854"</definedName>
    <definedName name="IQ_DURABLE_ORDERS_APR">"c7514"</definedName>
    <definedName name="IQ_DURABLE_ORDERS_APR_FC">"c8394"</definedName>
    <definedName name="IQ_DURABLE_ORDERS_FC">"c7734"</definedName>
    <definedName name="IQ_DURABLE_ORDERS_POP">"c7074"</definedName>
    <definedName name="IQ_DURABLE_ORDERS_POP_FC">"c7954"</definedName>
    <definedName name="IQ_DURABLE_ORDERS_YOY">"c7294"</definedName>
    <definedName name="IQ_DURABLE_ORDERS_YOY_FC">"c8174"</definedName>
    <definedName name="IQ_DURABLE_SHIPMENTS">"c6855"</definedName>
    <definedName name="IQ_DURABLE_SHIPMENTS_APR">"c7515"</definedName>
    <definedName name="IQ_DURABLE_SHIPMENTS_APR_FC">"c8395"</definedName>
    <definedName name="IQ_DURABLE_SHIPMENTS_FC">"c7735"</definedName>
    <definedName name="IQ_DURABLE_SHIPMENTS_POP">"c7075"</definedName>
    <definedName name="IQ_DURABLE_SHIPMENTS_POP_FC">"c7955"</definedName>
    <definedName name="IQ_DURABLE_SHIPMENTS_YOY">"c7295"</definedName>
    <definedName name="IQ_DURABLE_SHIPMENTS_YOY_FC">"c8175"</definedName>
    <definedName name="IQ_DURATION">"c2181"</definedName>
    <definedName name="IQ_EARNING_ASSET_YIELD">"c343"</definedName>
    <definedName name="IQ_EARNING_ASSETS_FDIC">"c6360"</definedName>
    <definedName name="IQ_EARNING_ASSETS_YIELD_FDIC">"c6724"</definedName>
    <definedName name="IQ_EARNING_CO">"c344"</definedName>
    <definedName name="IQ_EARNING_CO_10YR_ANN_CAGR">"c6070"</definedName>
    <definedName name="IQ_EARNING_CO_10YR_ANN_GROWTH">"c345"</definedName>
    <definedName name="IQ_EARNING_CO_1YR_ANN_GROWTH">"c346"</definedName>
    <definedName name="IQ_EARNING_CO_2YR_ANN_CAGR">"c6071"</definedName>
    <definedName name="IQ_EARNING_CO_2YR_ANN_GROWTH">"c347"</definedName>
    <definedName name="IQ_EARNING_CO_3YR_ANN_CAGR">"c6072"</definedName>
    <definedName name="IQ_EARNING_CO_3YR_ANN_GROWTH">"c348"</definedName>
    <definedName name="IQ_EARNING_CO_5YR_ANN_CAGR">"c6073"</definedName>
    <definedName name="IQ_EARNING_CO_5YR_ANN_GROWTH">"c349"</definedName>
    <definedName name="IQ_EARNING_CO_7YR_ANN_CAGR">"c6074"</definedName>
    <definedName name="IQ_EARNING_CO_7YR_ANN_GROWTH">"c350"</definedName>
    <definedName name="IQ_EARNING_CO_MARGIN">"c351"</definedName>
    <definedName name="IQ_EARNINGS_ANNOUNCE_DATE">"c1649"</definedName>
    <definedName name="IQ_EARNINGS_ANNOUNCE_DATE_REUT">"c5314"</definedName>
    <definedName name="IQ_EARNINGS_COVERAGE_NET_CHARGE_OFFS_FDIC">"c6735"</definedName>
    <definedName name="IQ_EARNINGS_PERIOD_COVERED">"c9958"</definedName>
    <definedName name="IQ_EARNINGS_PERIOD_GROUP">"c9944"</definedName>
    <definedName name="IQ_EBIT">"c352"</definedName>
    <definedName name="IQ_EBIT_10YR_ANN_CAGR">"c6075"</definedName>
    <definedName name="IQ_EBIT_10YR_ANN_GROWTH">"c353"</definedName>
    <definedName name="IQ_EBIT_1YR_ANN_GROWTH">"c354"</definedName>
    <definedName name="IQ_EBIT_2YR_ANN_CAGR">"c6076"</definedName>
    <definedName name="IQ_EBIT_2YR_ANN_GROWTH">"c355"</definedName>
    <definedName name="IQ_EBIT_3YR_ANN_CAGR">"c6077"</definedName>
    <definedName name="IQ_EBIT_3YR_ANN_GROWTH">"c356"</definedName>
    <definedName name="IQ_EBIT_5YR_ANN_CAGR">"c6078"</definedName>
    <definedName name="IQ_EBIT_5YR_ANN_GROWTH">"c357"</definedName>
    <definedName name="IQ_EBIT_7YR_ANN_CAGR">"c6079"</definedName>
    <definedName name="IQ_EBIT_7YR_ANN_GROWTH">"c358"</definedName>
    <definedName name="IQ_EBIT_ACT_OR_EST">"c2219"</definedName>
    <definedName name="IQ_EBIT_ACT_OR_EST_REUT">"c5465"</definedName>
    <definedName name="IQ_EBIT_EQ_INC">"c3498"</definedName>
    <definedName name="IQ_EBIT_EQ_INC_EXCL_SBC">"c3502"</definedName>
    <definedName name="IQ_EBIT_EST">"c1681"</definedName>
    <definedName name="IQ_EBIT_EST_REUT">"c5333"</definedName>
    <definedName name="IQ_EBIT_EXCL_SBC">"c3082"</definedName>
    <definedName name="IQ_EBIT_GUIDANCE">"c4303"</definedName>
    <definedName name="IQ_EBIT_GW_ACT_OR_EST">"c4306"</definedName>
    <definedName name="IQ_EBIT_GW_EST">"c4305"</definedName>
    <definedName name="IQ_EBIT_GW_GUIDANCE">"c4307"</definedName>
    <definedName name="IQ_EBIT_GW_HIGH_EST">"c4308"</definedName>
    <definedName name="IQ_EBIT_GW_HIGH_GUIDANCE">"c4171"</definedName>
    <definedName name="IQ_EBIT_GW_LOW_EST">"c4309"</definedName>
    <definedName name="IQ_EBIT_GW_LOW_GUIDANCE">"c4211"</definedName>
    <definedName name="IQ_EBIT_GW_MEDIAN_EST">"c4310"</definedName>
    <definedName name="IQ_EBIT_GW_NUM_EST">"c4311"</definedName>
    <definedName name="IQ_EBIT_GW_STDDEV_EST">"c4312"</definedName>
    <definedName name="IQ_EBIT_HIGH_EST">"c1683"</definedName>
    <definedName name="IQ_EBIT_HIGH_EST_REUT">"c5335"</definedName>
    <definedName name="IQ_EBIT_HIGH_GUIDANCE">"c4172"</definedName>
    <definedName name="IQ_EBIT_INT">"c360"</definedName>
    <definedName name="IQ_EBIT_LOW_EST">"c1684"</definedName>
    <definedName name="IQ_EBIT_LOW_EST_REUT">"c5336"</definedName>
    <definedName name="IQ_EBIT_LOW_GUIDANCE">"c4212"</definedName>
    <definedName name="IQ_EBIT_MARGIN">"c359"</definedName>
    <definedName name="IQ_EBIT_MEDIAN_EST">"c1682"</definedName>
    <definedName name="IQ_EBIT_MEDIAN_EST_REUT">"c5334"</definedName>
    <definedName name="IQ_EBIT_NUM_EST">"c1685"</definedName>
    <definedName name="IQ_EBIT_NUM_EST_REUT">"c5337"</definedName>
    <definedName name="IQ_EBIT_OVER_IE">"c1369"</definedName>
    <definedName name="IQ_EBIT_SBC_ACT_OR_EST">"c4316"</definedName>
    <definedName name="IQ_EBIT_SBC_EST">"c4315"</definedName>
    <definedName name="IQ_EBIT_SBC_GUIDANCE">"c4317"</definedName>
    <definedName name="IQ_EBIT_SBC_GW_ACT_OR_EST">"c4320"</definedName>
    <definedName name="IQ_EBIT_SBC_GW_EST">"c4319"</definedName>
    <definedName name="IQ_EBIT_SBC_GW_GUIDANCE">"c4321"</definedName>
    <definedName name="IQ_EBIT_SBC_GW_HIGH_EST">"c4322"</definedName>
    <definedName name="IQ_EBIT_SBC_GW_HIGH_GUIDANCE">"c4193"</definedName>
    <definedName name="IQ_EBIT_SBC_GW_LOW_EST">"c4323"</definedName>
    <definedName name="IQ_EBIT_SBC_GW_LOW_GUIDANCE">"c4233"</definedName>
    <definedName name="IQ_EBIT_SBC_GW_MEDIAN_EST">"c4324"</definedName>
    <definedName name="IQ_EBIT_SBC_GW_NUM_EST">"c4325"</definedName>
    <definedName name="IQ_EBIT_SBC_GW_STDDEV_EST">"c4326"</definedName>
    <definedName name="IQ_EBIT_SBC_HIGH_EST">"c4328"</definedName>
    <definedName name="IQ_EBIT_SBC_HIGH_GUIDANCE">"c4192"</definedName>
    <definedName name="IQ_EBIT_SBC_LOW_EST">"c4329"</definedName>
    <definedName name="IQ_EBIT_SBC_LOW_GUIDANCE">"c4232"</definedName>
    <definedName name="IQ_EBIT_SBC_MEDIAN_EST">"c4330"</definedName>
    <definedName name="IQ_EBIT_SBC_NUM_EST">"c4331"</definedName>
    <definedName name="IQ_EBIT_SBC_STDDEV_EST">"c4332"</definedName>
    <definedName name="IQ_EBIT_STDDEV_EST">"c1686"</definedName>
    <definedName name="IQ_EBIT_STDDEV_EST_REUT">"c5338"</definedName>
    <definedName name="IQ_EBITA">"c1910"</definedName>
    <definedName name="IQ_EBITA_10YR_ANN_CAGR">"c6184"</definedName>
    <definedName name="IQ_EBITA_10YR_ANN_GROWTH">"c1954"</definedName>
    <definedName name="IQ_EBITA_1YR_ANN_GROWTH">"c1949"</definedName>
    <definedName name="IQ_EBITA_2YR_ANN_CAGR">"c6180"</definedName>
    <definedName name="IQ_EBITA_2YR_ANN_GROWTH">"c1950"</definedName>
    <definedName name="IQ_EBITA_3YR_ANN_CAGR">"c6181"</definedName>
    <definedName name="IQ_EBITA_3YR_ANN_GROWTH">"c1951"</definedName>
    <definedName name="IQ_EBITA_5YR_ANN_CAGR">"c6182"</definedName>
    <definedName name="IQ_EBITA_5YR_ANN_GROWTH">"c1952"</definedName>
    <definedName name="IQ_EBITA_7YR_ANN_CAGR">"c6183"</definedName>
    <definedName name="IQ_EBITA_7YR_ANN_GROWTH">"c1953"</definedName>
    <definedName name="IQ_EBITA_EQ_INC">"c3497"</definedName>
    <definedName name="IQ_EBITA_EQ_INC_EXCL_SBC">"c3501"</definedName>
    <definedName name="IQ_EBITA_EXCL_SBC">"c3080"</definedName>
    <definedName name="IQ_EBITA_MARGIN">"c1963"</definedName>
    <definedName name="IQ_EBITDA">"c361"</definedName>
    <definedName name="IQ_EBITDA_10YR_ANN_CAGR">"c6080"</definedName>
    <definedName name="IQ_EBITDA_10YR_ANN_GROWTH">"c362"</definedName>
    <definedName name="IQ_EBITDA_1YR_ANN_GROWTH">"c363"</definedName>
    <definedName name="IQ_EBITDA_2YR_ANN_CAGR">"c6081"</definedName>
    <definedName name="IQ_EBITDA_2YR_ANN_GROWTH">"c364"</definedName>
    <definedName name="IQ_EBITDA_3YR_ANN_CAGR">"c6082"</definedName>
    <definedName name="IQ_EBITDA_3YR_ANN_GROWTH">"c365"</definedName>
    <definedName name="IQ_EBITDA_5YR_ANN_CAGR">"c6083"</definedName>
    <definedName name="IQ_EBITDA_5YR_ANN_GROWTH">"c366"</definedName>
    <definedName name="IQ_EBITDA_7YR_ANN_CAGR">"c6084"</definedName>
    <definedName name="IQ_EBITDA_7YR_ANN_GROWTH">"c367"</definedName>
    <definedName name="IQ_EBITDA_ACT_OR_EST">"c2215"</definedName>
    <definedName name="IQ_EBITDA_ACT_OR_EST_REUT">"c5462"</definedName>
    <definedName name="IQ_EBITDA_CAPEX_INT">"c368"</definedName>
    <definedName name="IQ_EBITDA_CAPEX_OVER_TOTAL_IE">"c1370"</definedName>
    <definedName name="IQ_EBITDA_EQ_INC">"c3496"</definedName>
    <definedName name="IQ_EBITDA_EQ_INC_EXCL_SBC">"c3500"</definedName>
    <definedName name="IQ_EBITDA_EST">"c369"</definedName>
    <definedName name="IQ_EBITDA_EST_REUT">"c3640"</definedName>
    <definedName name="IQ_EBITDA_EXCL_SBC">"c3081"</definedName>
    <definedName name="IQ_EBITDA_GUIDANCE">"c4334"</definedName>
    <definedName name="IQ_EBITDA_HIGH_EST">"c370"</definedName>
    <definedName name="IQ_EBITDA_HIGH_EST_REUT">"c3642"</definedName>
    <definedName name="IQ_EBITDA_HIGH_GUIDANCE">"c4170"</definedName>
    <definedName name="IQ_EBITDA_INT">"c373"</definedName>
    <definedName name="IQ_EBITDA_LOW_EST">"c371"</definedName>
    <definedName name="IQ_EBITDA_LOW_EST_REUT">"c3643"</definedName>
    <definedName name="IQ_EBITDA_LOW_GUIDANCE">"c4210"</definedName>
    <definedName name="IQ_EBITDA_MARGIN">"c372"</definedName>
    <definedName name="IQ_EBITDA_MEDIAN_EST">"c1663"</definedName>
    <definedName name="IQ_EBITDA_MEDIAN_EST_REUT">"c3641"</definedName>
    <definedName name="IQ_EBITDA_NUM_EST">"c374"</definedName>
    <definedName name="IQ_EBITDA_NUM_EST_REUT">"c3644"</definedName>
    <definedName name="IQ_EBITDA_OVER_TOTAL_IE">"c1371"</definedName>
    <definedName name="IQ_EBITDA_SBC_ACT_OR_EST">"c4337"</definedName>
    <definedName name="IQ_EBITDA_SBC_EST">"c4336"</definedName>
    <definedName name="IQ_EBITDA_SBC_GUIDANCE">"c4338"</definedName>
    <definedName name="IQ_EBITDA_SBC_HIGH_EST">"c4339"</definedName>
    <definedName name="IQ_EBITDA_SBC_HIGH_GUIDANCE">"c4194"</definedName>
    <definedName name="IQ_EBITDA_SBC_LOW_EST">"c4340"</definedName>
    <definedName name="IQ_EBITDA_SBC_LOW_GUIDANCE">"c4234"</definedName>
    <definedName name="IQ_EBITDA_SBC_MEDIAN_EST">"c4341"</definedName>
    <definedName name="IQ_EBITDA_SBC_NUM_EST">"c4342"</definedName>
    <definedName name="IQ_EBITDA_SBC_STDDEV_EST">"c4343"</definedName>
    <definedName name="IQ_EBITDA_STDDEV_EST">"c375"</definedName>
    <definedName name="IQ_EBITDA_STDDEV_EST_REUT">"c3645"</definedName>
    <definedName name="IQ_EBITDAR">"c2989"</definedName>
    <definedName name="IQ_EBITDAR_EQ_INC">"c3499"</definedName>
    <definedName name="IQ_EBITDAR_EQ_INC_EXCL_SBC">"c3503"</definedName>
    <definedName name="IQ_EBITDAR_EXCL_SBC">"c3083"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">"c6214"</definedName>
    <definedName name="IQ_EBT_EXCL_REIT">"c384"</definedName>
    <definedName name="IQ_EBT_EXCL_UTI">"c385"</definedName>
    <definedName name="IQ_EBT_FIN">"c386"</definedName>
    <definedName name="IQ_EBT_GAAP_GUIDANCE">"c4345"</definedName>
    <definedName name="IQ_EBT_GAAP_HIGH_GUIDANCE">"c4174"</definedName>
    <definedName name="IQ_EBT_GAAP_LOW_GUIDANCE">"c4214"</definedName>
    <definedName name="IQ_EBT_GUIDANCE">"c4346"</definedName>
    <definedName name="IQ_EBT_GW_GUIDANCE">"c4347"</definedName>
    <definedName name="IQ_EBT_GW_HIGH_GUIDANCE">"c4175"</definedName>
    <definedName name="IQ_EBT_GW_LOW_GUIDANCE">"c4215"</definedName>
    <definedName name="IQ_EBT_HIGH_GUIDANCE">"c4173"</definedName>
    <definedName name="IQ_EBT_INCL_MARGIN">"c387"</definedName>
    <definedName name="IQ_EBT_INS">"c388"</definedName>
    <definedName name="IQ_EBT_LOW_GUIDANCE">"c4213"</definedName>
    <definedName name="IQ_EBT_RE">"c6215"</definedName>
    <definedName name="IQ_EBT_REIT">"c389"</definedName>
    <definedName name="IQ_EBT_SBC_ACT_OR_EST">"c4350"</definedName>
    <definedName name="IQ_EBT_SBC_EST">"c4349"</definedName>
    <definedName name="IQ_EBT_SBC_GUIDANCE">"c4351"</definedName>
    <definedName name="IQ_EBT_SBC_GW_ACT_OR_EST">"c4354"</definedName>
    <definedName name="IQ_EBT_SBC_GW_EST">"c4353"</definedName>
    <definedName name="IQ_EBT_SBC_GW_GUIDANCE">"c4355"</definedName>
    <definedName name="IQ_EBT_SBC_GW_HIGH_EST">"c4356"</definedName>
    <definedName name="IQ_EBT_SBC_GW_HIGH_GUIDANCE">"c4191"</definedName>
    <definedName name="IQ_EBT_SBC_GW_LOW_EST">"c4357"</definedName>
    <definedName name="IQ_EBT_SBC_GW_LOW_GUIDANCE">"c4231"</definedName>
    <definedName name="IQ_EBT_SBC_GW_MEDIAN_EST">"c4358"</definedName>
    <definedName name="IQ_EBT_SBC_GW_NUM_EST">"c4359"</definedName>
    <definedName name="IQ_EBT_SBC_GW_STDDEV_EST">"c4360"</definedName>
    <definedName name="IQ_EBT_SBC_HIGH_EST">"c4362"</definedName>
    <definedName name="IQ_EBT_SBC_HIGH_GUIDANCE">"c4190"</definedName>
    <definedName name="IQ_EBT_SBC_LOW_EST">"c4363"</definedName>
    <definedName name="IQ_EBT_SBC_LOW_GUIDANCE">"c4230"</definedName>
    <definedName name="IQ_EBT_SBC_MEDIAN_EST">"c4364"</definedName>
    <definedName name="IQ_EBT_SBC_NUM_EST">"c4365"</definedName>
    <definedName name="IQ_EBT_SBC_STDDEV_EST">"c4366"</definedName>
    <definedName name="IQ_EBT_SUBTOTAL_AP">"c8982"</definedName>
    <definedName name="IQ_EBT_UTI">"c390"</definedName>
    <definedName name="IQ_ECO_METRIC_6825_UNUSED_UNUSED_UNUSED">"c6825"</definedName>
    <definedName name="IQ_ECO_METRIC_6839_UNUSED_UNUSED_UNUSED">"c6839"</definedName>
    <definedName name="IQ_ECO_METRIC_6896_UNUSED_UNUSED_UNUSED">"c6896"</definedName>
    <definedName name="IQ_ECO_METRIC_6897_UNUSED_UNUSED_UNUSED">"c6897"</definedName>
    <definedName name="IQ_ECO_METRIC_6927">"c6927"</definedName>
    <definedName name="IQ_ECO_METRIC_6988_UNUSED_UNUSED_UNUSED">"c6988"</definedName>
    <definedName name="IQ_ECO_METRIC_7045_UNUSED_UNUSED_UNUSED">"c7045"</definedName>
    <definedName name="IQ_ECO_METRIC_7059_UNUSED_UNUSED_UNUSED">"c7059"</definedName>
    <definedName name="IQ_ECO_METRIC_7116_UNUSED_UNUSED_UNUSED">"c7116"</definedName>
    <definedName name="IQ_ECO_METRIC_7117_UNUSED_UNUSED_UNUSED">"c7117"</definedName>
    <definedName name="IQ_ECO_METRIC_7147">"c7147"</definedName>
    <definedName name="IQ_ECO_METRIC_7208_UNUSED_UNUSED_UNUSED">"c7208"</definedName>
    <definedName name="IQ_ECO_METRIC_7265_UNUSED_UNUSED_UNUSED">"c7265"</definedName>
    <definedName name="IQ_ECO_METRIC_7279_UNUSED_UNUSED_UNUSED">"c7279"</definedName>
    <definedName name="IQ_ECO_METRIC_7336_UNUSED_UNUSED_UNUSED">"c7336"</definedName>
    <definedName name="IQ_ECO_METRIC_7337_UNUSED_UNUSED_UNUSED">"c7337"</definedName>
    <definedName name="IQ_ECO_METRIC_7367">"c7367"</definedName>
    <definedName name="IQ_ECO_METRIC_7428_UNUSED_UNUSED_UNUSED">"c7428"</definedName>
    <definedName name="IQ_ECO_METRIC_7556_UNUSED_UNUSED_UNUSED">"c7556"</definedName>
    <definedName name="IQ_ECO_METRIC_7557_UNUSED_UNUSED_UNUSED">"c7557"</definedName>
    <definedName name="IQ_ECO_METRIC_7587">"c7587"</definedName>
    <definedName name="IQ_ECO_METRIC_7648_UNUSED_UNUSED_UNUSED">"c7648"</definedName>
    <definedName name="IQ_ECO_METRIC_7704">"c7704"</definedName>
    <definedName name="IQ_ECO_METRIC_7705_UNUSED_UNUSED_UNUSED">"c7705"</definedName>
    <definedName name="IQ_ECO_METRIC_7706">"c7706"</definedName>
    <definedName name="IQ_ECO_METRIC_7718">"c7718"</definedName>
    <definedName name="IQ_ECO_METRIC_7719_UNUSED_UNUSED_UNUSED">"c7719"</definedName>
    <definedName name="IQ_ECO_METRIC_7776_UNUSED_UNUSED_UNUSED">"c7776"</definedName>
    <definedName name="IQ_ECO_METRIC_7777_UNUSED_UNUSED_UNUSED">"c7777"</definedName>
    <definedName name="IQ_ECO_METRIC_7807">"c7807"</definedName>
    <definedName name="IQ_ECO_METRIC_7811">"c7811"</definedName>
    <definedName name="IQ_ECO_METRIC_7868_UNUSED_UNUSED_UNUSED">"c7868"</definedName>
    <definedName name="IQ_ECO_METRIC_7873">"c7873"</definedName>
    <definedName name="IQ_ECO_METRIC_7924">"c7924"</definedName>
    <definedName name="IQ_ECO_METRIC_7925_UNUSED_UNUSED_UNUSED">"c7925"</definedName>
    <definedName name="IQ_ECO_METRIC_7926">"c7926"</definedName>
    <definedName name="IQ_ECO_METRIC_7938">"c7938"</definedName>
    <definedName name="IQ_ECO_METRIC_7939_UNUSED_UNUSED_UNUSED">"c7939"</definedName>
    <definedName name="IQ_ECO_METRIC_7996_UNUSED_UNUSED_UNUSED">"c7996"</definedName>
    <definedName name="IQ_ECO_METRIC_7997_UNUSED_UNUSED_UNUSED">"c7997"</definedName>
    <definedName name="IQ_ECO_METRIC_8027">"c8027"</definedName>
    <definedName name="IQ_ECO_METRIC_8031">"c8031"</definedName>
    <definedName name="IQ_ECO_METRIC_8088_UNUSED_UNUSED_UNUSED">"c8088"</definedName>
    <definedName name="IQ_ECO_METRIC_8093">"c8093"</definedName>
    <definedName name="IQ_ECO_METRIC_8144">"c8144"</definedName>
    <definedName name="IQ_ECO_METRIC_8145_UNUSED_UNUSED_UNUSED">"c8145"</definedName>
    <definedName name="IQ_ECO_METRIC_8146">"c8146"</definedName>
    <definedName name="IQ_ECO_METRIC_8158">"c8158"</definedName>
    <definedName name="IQ_ECO_METRIC_8159_UNUSED_UNUSED_UNUSED">"c8159"</definedName>
    <definedName name="IQ_ECO_METRIC_8216_UNUSED_UNUSED_UNUSED">"c8216"</definedName>
    <definedName name="IQ_ECO_METRIC_8217_UNUSED_UNUSED_UNUSED">"c8217"</definedName>
    <definedName name="IQ_ECO_METRIC_8247">"c8247"</definedName>
    <definedName name="IQ_ECO_METRIC_8251">"c8251"</definedName>
    <definedName name="IQ_ECO_METRIC_8308_UNUSED_UNUSED_UNUSED">"c8308"</definedName>
    <definedName name="IQ_ECO_METRIC_8313">"c8313"</definedName>
    <definedName name="IQ_ECO_METRIC_8366">"c8366"</definedName>
    <definedName name="IQ_ECO_METRIC_8378">"c8378"</definedName>
    <definedName name="IQ_ECO_METRIC_8436_UNUSED_UNUSED_UNUSED">"c8436"</definedName>
    <definedName name="IQ_ECO_METRIC_8437_UNUSED_UNUSED_UNUSED">"c8437"</definedName>
    <definedName name="IQ_ECO_METRIC_8467">"c8467"</definedName>
    <definedName name="IQ_ECO_METRIC_8471">"c8471"</definedName>
    <definedName name="IQ_ECO_METRIC_8528_UNUSED_UNUSED_UNUSED">"c8528"</definedName>
    <definedName name="IQ_ECO_METRIC_8533">"c8533"</definedName>
    <definedName name="IQ_ECS_AUTHORIZED_SHARES">"c5583"</definedName>
    <definedName name="IQ_ECS_AUTHORIZED_SHARES_ABS">"c5597"</definedName>
    <definedName name="IQ_ECS_CONVERT_FACTOR">"c5581"</definedName>
    <definedName name="IQ_ECS_CONVERT_FACTOR_ABS">"c5595"</definedName>
    <definedName name="IQ_ECS_CONVERT_INTO">"c5580"</definedName>
    <definedName name="IQ_ECS_CONVERT_INTO_ABS">"c5594"</definedName>
    <definedName name="IQ_ECS_CONVERT_TYPE">"c5579"</definedName>
    <definedName name="IQ_ECS_CONVERT_TYPE_ABS">"c5593"</definedName>
    <definedName name="IQ_ECS_INACTIVE_DATE">"c5576"</definedName>
    <definedName name="IQ_ECS_INACTIVE_DATE_ABS">"c5590"</definedName>
    <definedName name="IQ_ECS_NAME">"c5571"</definedName>
    <definedName name="IQ_ECS_NAME_ABS">"c5585"</definedName>
    <definedName name="IQ_ECS_NUM_SHAREHOLDERS">"c5584"</definedName>
    <definedName name="IQ_ECS_NUM_SHAREHOLDERS_ABS">"c5598"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SHARES_OUT_BS_DATE">"c5572"</definedName>
    <definedName name="IQ_ECS_SHARES_OUT_BS_DATE_ABS">"c5586"</definedName>
    <definedName name="IQ_ECS_SHARES_OUT_FILING_DATE">"c5573"</definedName>
    <definedName name="IQ_ECS_SHARES_OUT_FILING_DATE_ABS">"c5587"</definedName>
    <definedName name="IQ_ECS_START_DATE">"c5575"</definedName>
    <definedName name="IQ_ECS_START_DATE_ABS">"c5589"</definedName>
    <definedName name="IQ_ECS_TYPE">"c5574"</definedName>
    <definedName name="IQ_ECS_TYPE_ABS">"c5588"</definedName>
    <definedName name="IQ_ECS_VOTING">"c5582"</definedName>
    <definedName name="IQ_ECS_VOTING_ABS">"c5596"</definedName>
    <definedName name="IQ_EFFECT_SPECIAL_CHARGE">"c1595"</definedName>
    <definedName name="IQ_EFFECT_TAX_RATE">"c1899"</definedName>
    <definedName name="IQ_EFFICIENCY_RATIO">"c391"</definedName>
    <definedName name="IQ_EFFICIENCY_RATIO_FDIC">"c6736"</definedName>
    <definedName name="IQ_EMBEDDED_VAL_COVERED">"c9962"</definedName>
    <definedName name="IQ_EMBEDDED_VAL_COVERED_BEG">"c9957"</definedName>
    <definedName name="IQ_EMBEDDED_VAL_GROUP">"c9948"</definedName>
    <definedName name="IQ_EMBEDDED_VAL_GROUP_BEG">"c9943"</definedName>
    <definedName name="IQ_EMPLOY_COST_INDEX_BENEFITS">"c6857"</definedName>
    <definedName name="IQ_EMPLOY_COST_INDEX_BENEFITS_APR">"c7517"</definedName>
    <definedName name="IQ_EMPLOY_COST_INDEX_BENEFITS_APR_FC">"c8397"</definedName>
    <definedName name="IQ_EMPLOY_COST_INDEX_BENEFITS_FC">"c7737"</definedName>
    <definedName name="IQ_EMPLOY_COST_INDEX_BENEFITS_POP">"c7077"</definedName>
    <definedName name="IQ_EMPLOY_COST_INDEX_BENEFITS_POP_FC">"c7957"</definedName>
    <definedName name="IQ_EMPLOY_COST_INDEX_BENEFITS_YOY">"c7297"</definedName>
    <definedName name="IQ_EMPLOY_COST_INDEX_BENEFITS_YOY_FC">"c8177"</definedName>
    <definedName name="IQ_EMPLOY_COST_INDEX_COMP">"c6856"</definedName>
    <definedName name="IQ_EMPLOY_COST_INDEX_COMP_APR">"c7516"</definedName>
    <definedName name="IQ_EMPLOY_COST_INDEX_COMP_APR_FC">"c8396"</definedName>
    <definedName name="IQ_EMPLOY_COST_INDEX_COMP_FC">"c7736"</definedName>
    <definedName name="IQ_EMPLOY_COST_INDEX_COMP_POP">"c7076"</definedName>
    <definedName name="IQ_EMPLOY_COST_INDEX_COMP_POP_FC">"c7956"</definedName>
    <definedName name="IQ_EMPLOY_COST_INDEX_COMP_YOY">"c7296"</definedName>
    <definedName name="IQ_EMPLOY_COST_INDEX_COMP_YOY_FC">"c8176"</definedName>
    <definedName name="IQ_EMPLOY_COST_INDEX_WAGE_SALARY">"c6858"</definedName>
    <definedName name="IQ_EMPLOY_COST_INDEX_WAGE_SALARY_APR">"c7518"</definedName>
    <definedName name="IQ_EMPLOY_COST_INDEX_WAGE_SALARY_APR_FC">"c8398"</definedName>
    <definedName name="IQ_EMPLOY_COST_INDEX_WAGE_SALARY_FC">"c7738"</definedName>
    <definedName name="IQ_EMPLOY_COST_INDEX_WAGE_SALARY_POP">"c7078"</definedName>
    <definedName name="IQ_EMPLOY_COST_INDEX_WAGE_SALARY_POP_FC">"c7958"</definedName>
    <definedName name="IQ_EMPLOY_COST_INDEX_WAGE_SALARY_YOY">"c7298"</definedName>
    <definedName name="IQ_EMPLOY_COST_INDEX_WAGE_SALARY_YOY_FC">"c8178"</definedName>
    <definedName name="IQ_EMPLOYEES">"c392"</definedName>
    <definedName name="IQ_ENTERPRISE_VALUE">"c1348"</definedName>
    <definedName name="IQ_ENTREPRENEURAL_PROPERTY_INC">"c6859"</definedName>
    <definedName name="IQ_ENTREPRENEURAL_PROPERTY_INC_APR">"c7519"</definedName>
    <definedName name="IQ_ENTREPRENEURAL_PROPERTY_INC_APR_FC">"c8399"</definedName>
    <definedName name="IQ_ENTREPRENEURAL_PROPERTY_INC_FC">"c7739"</definedName>
    <definedName name="IQ_ENTREPRENEURAL_PROPERTY_INC_POP">"c7079"</definedName>
    <definedName name="IQ_ENTREPRENEURAL_PROPERTY_INC_POP_FC">"c7959"</definedName>
    <definedName name="IQ_ENTREPRENEURAL_PROPERTY_INC_YOY">"c7299"</definedName>
    <definedName name="IQ_ENTREPRENEURAL_PROPERTY_INC_YOY_FC">"c8179"</definedName>
    <definedName name="IQ_EPS_10YR_ANN_CAGR">"c6085"</definedName>
    <definedName name="IQ_EPS_10YR_ANN_GROWTH">"c393"</definedName>
    <definedName name="IQ_EPS_1YR_ANN_GROWTH">"c394"</definedName>
    <definedName name="IQ_EPS_2YR_ANN_CAGR">"c6086"</definedName>
    <definedName name="IQ_EPS_2YR_ANN_GROWTH">"c395"</definedName>
    <definedName name="IQ_EPS_3YR_ANN_CAGR">"c6087"</definedName>
    <definedName name="IQ_EPS_3YR_ANN_GROWTH">"c396"</definedName>
    <definedName name="IQ_EPS_5YR_ANN_CAGR">"c6088"</definedName>
    <definedName name="IQ_EPS_5YR_ANN_GROWTH">"c397"</definedName>
    <definedName name="IQ_EPS_7YR_ANN_CAGR">"c6089"</definedName>
    <definedName name="IQ_EPS_7YR_ANN_GROWTH">"c398"</definedName>
    <definedName name="IQ_EPS_ACT_OR_EST">"c2213"</definedName>
    <definedName name="IQ_EPS_ACT_OR_EST_REUT">"c5460"</definedName>
    <definedName name="IQ_EPS_AP">"c8880"</definedName>
    <definedName name="IQ_EPS_AP_ABS">"c8899"</definedName>
    <definedName name="IQ_EPS_EST">"c399"</definedName>
    <definedName name="IQ_EPS_EST_BOTTOM_UP">"c5489"</definedName>
    <definedName name="IQ_EPS_EST_BOTTOM_UP_REUT">"c5497"</definedName>
    <definedName name="IQ_EPS_EST_REUT">"c5453"</definedName>
    <definedName name="IQ_EPS_EXCL_GUIDANCE">"c4368"</definedName>
    <definedName name="IQ_EPS_EXCL_HIGH_GUIDANCE">"c4369"</definedName>
    <definedName name="IQ_EPS_EXCL_LOW_GUIDANCE">"c4204"</definedName>
    <definedName name="IQ_EPS_GAAP_GUIDANCE">"c4370"</definedName>
    <definedName name="IQ_EPS_GAAP_HIGH_GUIDANCE">"c4371"</definedName>
    <definedName name="IQ_EPS_GAAP_LOW_GUIDANCE">"c4205"</definedName>
    <definedName name="IQ_EPS_GW_ACT_OR_EST">"c2223"</definedName>
    <definedName name="IQ_EPS_GW_ACT_OR_EST_REUT">"c5469"</definedName>
    <definedName name="IQ_EPS_GW_EST">"c1737"</definedName>
    <definedName name="IQ_EPS_GW_EST_BOTTOM_UP">"c5491"</definedName>
    <definedName name="IQ_EPS_GW_EST_BOTTOM_UP_REUT">"c5499"</definedName>
    <definedName name="IQ_EPS_GW_EST_REUT">"c5389"</definedName>
    <definedName name="IQ_EPS_GW_GUIDANCE">"c4372"</definedName>
    <definedName name="IQ_EPS_GW_HIGH_EST">"c1739"</definedName>
    <definedName name="IQ_EPS_GW_HIGH_EST_REUT">"c5391"</definedName>
    <definedName name="IQ_EPS_GW_HIGH_GUIDANCE">"c4373"</definedName>
    <definedName name="IQ_EPS_GW_LOW_EST">"c1740"</definedName>
    <definedName name="IQ_EPS_GW_LOW_EST_REUT">"c5392"</definedName>
    <definedName name="IQ_EPS_GW_LOW_GUIDANCE">"c4206"</definedName>
    <definedName name="IQ_EPS_GW_MEDIAN_EST">"c1738"</definedName>
    <definedName name="IQ_EPS_GW_MEDIAN_EST_REUT">"c5390"</definedName>
    <definedName name="IQ_EPS_GW_NUM_EST">"c1741"</definedName>
    <definedName name="IQ_EPS_GW_NUM_EST_REUT">"c5393"</definedName>
    <definedName name="IQ_EPS_GW_STDDEV_EST">"c1742"</definedName>
    <definedName name="IQ_EPS_GW_STDDEV_EST_REUT">"c5394"</definedName>
    <definedName name="IQ_EPS_HIGH_EST">"c400"</definedName>
    <definedName name="IQ_EPS_HIGH_EST_REUT">"c5454"</definedName>
    <definedName name="IQ_EPS_LOW_EST">"c401"</definedName>
    <definedName name="IQ_EPS_LOW_EST_REUT">"c5455"</definedName>
    <definedName name="IQ_EPS_MEDIAN_EST">"c1661"</definedName>
    <definedName name="IQ_EPS_MEDIAN_EST_REUT">"c5456"</definedName>
    <definedName name="IQ_EPS_NAME_AP">"c8918"</definedName>
    <definedName name="IQ_EPS_NAME_AP_ABS">"c8937"</definedName>
    <definedName name="IQ_EPS_NORM">"c1902"</definedName>
    <definedName name="IQ_EPS_NORM_EST">"c2226"</definedName>
    <definedName name="IQ_EPS_NORM_EST_BOTTOM_UP">"c5490"</definedName>
    <definedName name="IQ_EPS_NORM_EST_BOTTOM_UP_REUT">"c5498"</definedName>
    <definedName name="IQ_EPS_NORM_EST_REUT">"c5326"</definedName>
    <definedName name="IQ_EPS_NORM_HIGH_EST">"c2228"</definedName>
    <definedName name="IQ_EPS_NORM_HIGH_EST_REUT">"c5328"</definedName>
    <definedName name="IQ_EPS_NORM_LOW_EST">"c2229"</definedName>
    <definedName name="IQ_EPS_NORM_LOW_EST_REUT">"c5329"</definedName>
    <definedName name="IQ_EPS_NORM_MEDIAN_EST">"c2227"</definedName>
    <definedName name="IQ_EPS_NORM_MEDIAN_EST_REUT">"c5327"</definedName>
    <definedName name="IQ_EPS_NORM_NUM_EST">"c2230"</definedName>
    <definedName name="IQ_EPS_NORM_NUM_EST_REUT">"c5330"</definedName>
    <definedName name="IQ_EPS_NORM_STDDEV_EST">"c2231"</definedName>
    <definedName name="IQ_EPS_NORM_STDDEV_EST_REUT">"c5331"</definedName>
    <definedName name="IQ_EPS_NUM_EST">"c402"</definedName>
    <definedName name="IQ_EPS_NUM_EST_REUT">"c5451"</definedName>
    <definedName name="IQ_EPS_REPORT_ACT_OR_EST">"c2224"</definedName>
    <definedName name="IQ_EPS_REPORT_ACT_OR_EST_REUT">"c5470"</definedName>
    <definedName name="IQ_EPS_REPORTED_EST">"c1744"</definedName>
    <definedName name="IQ_EPS_REPORTED_EST_BOTTOM_UP">"c5492"</definedName>
    <definedName name="IQ_EPS_REPORTED_EST_BOTTOM_UP_REUT">"c5500"</definedName>
    <definedName name="IQ_EPS_REPORTED_EST_REUT">"c5396"</definedName>
    <definedName name="IQ_EPS_REPORTED_HIGH_EST">"c1746"</definedName>
    <definedName name="IQ_EPS_REPORTED_HIGH_EST_REUT">"c5398"</definedName>
    <definedName name="IQ_EPS_REPORTED_LOW_EST">"c1747"</definedName>
    <definedName name="IQ_EPS_REPORTED_LOW_EST_REUT">"c5399"</definedName>
    <definedName name="IQ_EPS_REPORTED_MEDIAN_EST">"c1745"</definedName>
    <definedName name="IQ_EPS_REPORTED_MEDIAN_EST_REUT">"c5397"</definedName>
    <definedName name="IQ_EPS_REPORTED_NUM_EST">"c1748"</definedName>
    <definedName name="IQ_EPS_REPORTED_NUM_EST_REUT">"c5400"</definedName>
    <definedName name="IQ_EPS_REPORTED_STDDEV_EST">"c1749"</definedName>
    <definedName name="IQ_EPS_REPORTED_STDDEV_EST_REUT">"c5401"</definedName>
    <definedName name="IQ_EPS_SBC_ACT_OR_EST">"c4376"</definedName>
    <definedName name="IQ_EPS_SBC_EST">"c4375"</definedName>
    <definedName name="IQ_EPS_SBC_GUIDANCE">"c4377"</definedName>
    <definedName name="IQ_EPS_SBC_GW_ACT_OR_EST">"c4380"</definedName>
    <definedName name="IQ_EPS_SBC_GW_EST">"c4379"</definedName>
    <definedName name="IQ_EPS_SBC_GW_GUIDANCE">"c4381"</definedName>
    <definedName name="IQ_EPS_SBC_GW_HIGH_EST">"c4382"</definedName>
    <definedName name="IQ_EPS_SBC_GW_HIGH_GUIDANCE">"c4189"</definedName>
    <definedName name="IQ_EPS_SBC_GW_LOW_EST">"c4383"</definedName>
    <definedName name="IQ_EPS_SBC_GW_LOW_GUIDANCE">"c4229"</definedName>
    <definedName name="IQ_EPS_SBC_GW_MEDIAN_EST">"c4384"</definedName>
    <definedName name="IQ_EPS_SBC_GW_NUM_EST">"c4385"</definedName>
    <definedName name="IQ_EPS_SBC_GW_STDDEV_EST">"c4386"</definedName>
    <definedName name="IQ_EPS_SBC_HIGH_EST">"c4388"</definedName>
    <definedName name="IQ_EPS_SBC_HIGH_GUIDANCE">"c4188"</definedName>
    <definedName name="IQ_EPS_SBC_LOW_EST">"c4389"</definedName>
    <definedName name="IQ_EPS_SBC_LOW_GUIDANCE">"c4228"</definedName>
    <definedName name="IQ_EPS_SBC_MEDIAN_EST">"c4390"</definedName>
    <definedName name="IQ_EPS_SBC_NUM_EST">"c4391"</definedName>
    <definedName name="IQ_EPS_SBC_STDDEV_EST">"c4392"</definedName>
    <definedName name="IQ_EPS_STDDEV_EST">"c403"</definedName>
    <definedName name="IQ_EPS_STDDEV_EST_REUT">"c5452"</definedName>
    <definedName name="IQ_EQUITY_AFFIL">"c1451"</definedName>
    <definedName name="IQ_EQUITY_AP">"c8887"</definedName>
    <definedName name="IQ_EQUITY_AP_ABS">"c8906"</definedName>
    <definedName name="IQ_EQUITY_CAPITAL_ASSETS_FDIC">"c6744"</definedName>
    <definedName name="IQ_EQUITY_FDIC">"c6353"</definedName>
    <definedName name="IQ_EQUITY_METHOD">"c404"</definedName>
    <definedName name="IQ_EQUITY_NAME_AP">"c8925"</definedName>
    <definedName name="IQ_EQUITY_NAME_AP_ABS">"c8944"</definedName>
    <definedName name="IQ_EQUITY_SECURITIES_FDIC">"c6304"</definedName>
    <definedName name="IQ_EQUITY_SECURITY_EXPOSURES_FDIC">"c6664"</definedName>
    <definedName name="IQ_EQV_OVER_BV">"c1596"</definedName>
    <definedName name="IQ_EQV_OVER_LTM_PRETAX_INC">"c1390"</definedName>
    <definedName name="IQ_ESOP_DEBT">"c1597"</definedName>
    <definedName name="IQ_EST_ACT_BV">"c5630"</definedName>
    <definedName name="IQ_EST_ACT_BV_SHARE">"c3549"</definedName>
    <definedName name="IQ_EST_ACT_BV_SHARE_REUT">"c5445"</definedName>
    <definedName name="IQ_EST_ACT_CAPEX">"c3546"</definedName>
    <definedName name="IQ_EST_ACT_CAPEX_REUT">"c3975"</definedName>
    <definedName name="IQ_EST_ACT_CASH_EPS">"c5637"</definedName>
    <definedName name="IQ_EST_ACT_CASH_FLOW">"c4394"</definedName>
    <definedName name="IQ_EST_ACT_CASH_OPER">"c4395"</definedName>
    <definedName name="IQ_EST_ACT_CFPS">"c1673"</definedName>
    <definedName name="IQ_EST_ACT_CFPS_REUT">"c3850"</definedName>
    <definedName name="IQ_EST_ACT_DISTRIBUTABLE_CASH">"c4396"</definedName>
    <definedName name="IQ_EST_ACT_DISTRIBUTABLE_CASH_SHARE">"c4397"</definedName>
    <definedName name="IQ_EST_ACT_DPS">"c1680"</definedName>
    <definedName name="IQ_EST_ACT_DPS_REUT">"c3857"</definedName>
    <definedName name="IQ_EST_ACT_EBIT">"c1687"</definedName>
    <definedName name="IQ_EST_ACT_EBIT_GW">"c4398"</definedName>
    <definedName name="IQ_EST_ACT_EBIT_REUT">"c5339"</definedName>
    <definedName name="IQ_EST_ACT_EBIT_SBC">"c4399"</definedName>
    <definedName name="IQ_EST_ACT_EBIT_SBC_GW">"c4400"</definedName>
    <definedName name="IQ_EST_ACT_EBITDA">"c1664"</definedName>
    <definedName name="IQ_EST_ACT_EBITDA_REUT">"c3836"</definedName>
    <definedName name="IQ_EST_ACT_EBITDA_SBC">"c4401"</definedName>
    <definedName name="IQ_EST_ACT_EBT_SBC">"c4402"</definedName>
    <definedName name="IQ_EST_ACT_EBT_SBC_GW">"c4403"</definedName>
    <definedName name="IQ_EST_ACT_EPS">"c1648"</definedName>
    <definedName name="IQ_EST_ACT_EPS_GW">"c1743"</definedName>
    <definedName name="IQ_EST_ACT_EPS_GW_REUT">"c5395"</definedName>
    <definedName name="IQ_EST_ACT_EPS_NORM">"c2232"</definedName>
    <definedName name="IQ_EST_ACT_EPS_NORM_REUT">"c5332"</definedName>
    <definedName name="IQ_EST_ACT_EPS_REPORTED">"c1750"</definedName>
    <definedName name="IQ_EST_ACT_EPS_REPORTED_REUT">"c5402"</definedName>
    <definedName name="IQ_EST_ACT_EPS_REUT">"c5457"</definedName>
    <definedName name="IQ_EST_ACT_EPS_SBC">"c4404"</definedName>
    <definedName name="IQ_EST_ACT_EPS_SBC_GW">"c4405"</definedName>
    <definedName name="IQ_EST_ACT_FFO">"c1666"</definedName>
    <definedName name="IQ_EST_ACT_FFO_ADJ">"c4406"</definedName>
    <definedName name="IQ_EST_ACT_FFO_REUT">"c3843"</definedName>
    <definedName name="IQ_EST_ACT_FFO_SHARE">"c4407"</definedName>
    <definedName name="IQ_EST_ACT_GROSS_MARGIN">"c5553"</definedName>
    <definedName name="IQ_EST_ACT_MAINT_CAPEX">"c4408"</definedName>
    <definedName name="IQ_EST_ACT_NAV">"c1757"</definedName>
    <definedName name="IQ_EST_ACT_NAV_SHARE">"c5608"</definedName>
    <definedName name="IQ_EST_ACT_NAV_SHARE_REUT">"c5616"</definedName>
    <definedName name="IQ_EST_ACT_NET_DEBT">"c3545"</definedName>
    <definedName name="IQ_EST_ACT_NET_DEBT_REUT">"c5446"</definedName>
    <definedName name="IQ_EST_ACT_NI">"c1722"</definedName>
    <definedName name="IQ_EST_ACT_NI_GW_REUT">"c5381"</definedName>
    <definedName name="IQ_EST_ACT_NI_REPORTED">"c1736"</definedName>
    <definedName name="IQ_EST_ACT_NI_REPORTED_REUT">"c5388"</definedName>
    <definedName name="IQ_EST_ACT_NI_REUT">"c5374"</definedName>
    <definedName name="IQ_EST_ACT_NI_SBC">"c4409"</definedName>
    <definedName name="IQ_EST_ACT_NI_SBC_GW">"c4410"</definedName>
    <definedName name="IQ_EST_ACT_OPER_INC">"c1694"</definedName>
    <definedName name="IQ_EST_ACT_OPER_INC_REUT">"c5346"</definedName>
    <definedName name="IQ_EST_ACT_PRETAX_GW_INC">"c1708"</definedName>
    <definedName name="IQ_EST_ACT_PRETAX_GW_INC_REUT">"c5360"</definedName>
    <definedName name="IQ_EST_ACT_PRETAX_INC">"c1701"</definedName>
    <definedName name="IQ_EST_ACT_PRETAX_INC_REUT">"c5353"</definedName>
    <definedName name="IQ_EST_ACT_PRETAX_REPORT_INC">"c1715"</definedName>
    <definedName name="IQ_EST_ACT_PRETAX_REPORT_INC_REUT">"c5367"</definedName>
    <definedName name="IQ_EST_ACT_RECURRING_PROFIT">"c4411"</definedName>
    <definedName name="IQ_EST_ACT_RECURRING_PROFIT_SHARE">"c4412"</definedName>
    <definedName name="IQ_EST_ACT_RETURN_ASSETS">"c3547"</definedName>
    <definedName name="IQ_EST_ACT_RETURN_ASSETS_REUT">"c3996"</definedName>
    <definedName name="IQ_EST_ACT_RETURN_EQUITY">"c3548"</definedName>
    <definedName name="IQ_EST_ACT_RETURN_EQUITY_REUT">"c3989"</definedName>
    <definedName name="IQ_EST_ACT_REV">"c2113"</definedName>
    <definedName name="IQ_EST_ACT_REV_REUT">"c3835"</definedName>
    <definedName name="IQ_EST_BV_SHARE_DIFF">"c4147"</definedName>
    <definedName name="IQ_EST_BV_SHARE_SURPRISE_PERCENT">"c4148"</definedName>
    <definedName name="IQ_EST_CAPEX_DIFF">"c4149"</definedName>
    <definedName name="IQ_EST_CAPEX_GROWTH_1YR">"c3588"</definedName>
    <definedName name="IQ_EST_CAPEX_GROWTH_1YR_REUT">"c5447"</definedName>
    <definedName name="IQ_EST_CAPEX_GROWTH_2YR">"c3589"</definedName>
    <definedName name="IQ_EST_CAPEX_GROWTH_2YR_REUT">"c5448"</definedName>
    <definedName name="IQ_EST_CAPEX_GROWTH_Q_1YR">"c3590"</definedName>
    <definedName name="IQ_EST_CAPEX_GROWTH_Q_1YR_REUT">"c5449"</definedName>
    <definedName name="IQ_EST_CAPEX_SEQ_GROWTH_Q">"c3591"</definedName>
    <definedName name="IQ_EST_CAPEX_SEQ_GROWTH_Q_REUT">"c5450"</definedName>
    <definedName name="IQ_EST_CAPEX_SURPRISE_PERCENT">"c4151"</definedName>
    <definedName name="IQ_EST_CASH_FLOW_DIFF">"c4152"</definedName>
    <definedName name="IQ_EST_CASH_FLOW_SURPRISE_PERCENT">"c4161"</definedName>
    <definedName name="IQ_EST_CASH_OPER_DIFF">"c4162"</definedName>
    <definedName name="IQ_EST_CASH_OPER_SURPRISE_PERCENT">"c4248"</definedName>
    <definedName name="IQ_EST_CFPS_DIFF">"c1871"</definedName>
    <definedName name="IQ_EST_CFPS_DIFF_REUT">"c3892"</definedName>
    <definedName name="IQ_EST_CFPS_GROWTH_1YR">"c1774"</definedName>
    <definedName name="IQ_EST_CFPS_GROWTH_1YR_REUT">"c3878"</definedName>
    <definedName name="IQ_EST_CFPS_GROWTH_2YR">"c1775"</definedName>
    <definedName name="IQ_EST_CFPS_GROWTH_2YR_REUT">"c3879"</definedName>
    <definedName name="IQ_EST_CFPS_GROWTH_Q_1YR">"c1776"</definedName>
    <definedName name="IQ_EST_CFPS_GROWTH_Q_1YR_REUT">"c3880"</definedName>
    <definedName name="IQ_EST_CFPS_SEQ_GROWTH_Q">"c1777"</definedName>
    <definedName name="IQ_EST_CFPS_SEQ_GROWTH_Q_REUT">"c3881"</definedName>
    <definedName name="IQ_EST_CFPS_SURPRISE_PERCENT">"c1872"</definedName>
    <definedName name="IQ_EST_CFPS_SURPRISE_PERCENT_REUT">"c3893"</definedName>
    <definedName name="IQ_EST_CURRENCY">"c2140"</definedName>
    <definedName name="IQ_EST_CURRENCY_REUT">"c5437"</definedName>
    <definedName name="IQ_EST_DATE">"c1634"</definedName>
    <definedName name="IQ_EST_DATE_REUT">"c5438"</definedName>
    <definedName name="IQ_EST_DISTRIBUTABLE_CASH_DIFF">"c4276"</definedName>
    <definedName name="IQ_EST_DISTRIBUTABLE_CASH_GROWTH_1YR">"c4413"</definedName>
    <definedName name="IQ_EST_DISTRIBUTABLE_CASH_GROWTH_2YR">"c4414"</definedName>
    <definedName name="IQ_EST_DISTRIBUTABLE_CASH_GROWTH_Q_1YR">"c4415"</definedName>
    <definedName name="IQ_EST_DISTRIBUTABLE_CASH_SEQ_GROWTH_Q">"c4416"</definedName>
    <definedName name="IQ_EST_DISTRIBUTABLE_CASH_SHARE_DIFF">"c4284"</definedName>
    <definedName name="IQ_EST_DISTRIBUTABLE_CASH_SHARE_GROWTH_1YR">"c4417"</definedName>
    <definedName name="IQ_EST_DISTRIBUTABLE_CASH_SHARE_GROWTH_2YR">"c4418"</definedName>
    <definedName name="IQ_EST_DISTRIBUTABLE_CASH_SHARE_GROWTH_Q_1YR">"c4419"</definedName>
    <definedName name="IQ_EST_DISTRIBUTABLE_CASH_SHARE_SEQ_GROWTH_Q">"c4420"</definedName>
    <definedName name="IQ_EST_DISTRIBUTABLE_CASH_SHARE_SURPRISE_PERCENT">"c4293"</definedName>
    <definedName name="IQ_EST_DISTRIBUTABLE_CASH_SURPRISE_PERCENT">"c4295"</definedName>
    <definedName name="IQ_EST_DPS_DIFF">"c1873"</definedName>
    <definedName name="IQ_EST_DPS_DIFF_REUT">"c3894"</definedName>
    <definedName name="IQ_EST_DPS_GROWTH_1YR">"c1778"</definedName>
    <definedName name="IQ_EST_DPS_GROWTH_1YR_REUT">"c3882"</definedName>
    <definedName name="IQ_EST_DPS_GROWTH_2YR">"c1779"</definedName>
    <definedName name="IQ_EST_DPS_GROWTH_2YR_REUT">"c3883"</definedName>
    <definedName name="IQ_EST_DPS_GROWTH_Q_1YR">"c1780"</definedName>
    <definedName name="IQ_EST_DPS_GROWTH_Q_1YR_REUT">"c3884"</definedName>
    <definedName name="IQ_EST_DPS_SEQ_GROWTH_Q">"c1781"</definedName>
    <definedName name="IQ_EST_DPS_SEQ_GROWTH_Q_REUT">"c3885"</definedName>
    <definedName name="IQ_EST_DPS_SURPRISE_PERCENT">"c1874"</definedName>
    <definedName name="IQ_EST_DPS_SURPRISE_PERCENT_REUT">"c3895"</definedName>
    <definedName name="IQ_EST_EBIT_DIFF">"c1875"</definedName>
    <definedName name="IQ_EST_EBIT_DIFF_REUT">"c5413"</definedName>
    <definedName name="IQ_EST_EBIT_GW_DIFF">"c4304"</definedName>
    <definedName name="IQ_EST_EBIT_GW_SURPRISE_PERCENT">"c4313"</definedName>
    <definedName name="IQ_EST_EBIT_SBC_DIFF">"c4314"</definedName>
    <definedName name="IQ_EST_EBIT_SBC_GW_DIFF">"c4318"</definedName>
    <definedName name="IQ_EST_EBIT_SBC_GW_SURPRISE_PERCENT">"c4327"</definedName>
    <definedName name="IQ_EST_EBIT_SBC_SURPRISE_PERCENT">"c4333"</definedName>
    <definedName name="IQ_EST_EBIT_SURPRISE_PERCENT">"c1876"</definedName>
    <definedName name="IQ_EST_EBIT_SURPRISE_PERCENT_REUT">"c5414"</definedName>
    <definedName name="IQ_EST_EBITDA_DIFF">"c1867"</definedName>
    <definedName name="IQ_EST_EBITDA_DIFF_REUT">"c3888"</definedName>
    <definedName name="IQ_EST_EBITDA_GROWTH_1YR">"c1766"</definedName>
    <definedName name="IQ_EST_EBITDA_GROWTH_1YR_REUT">"c3864"</definedName>
    <definedName name="IQ_EST_EBITDA_GROWTH_2YR">"c1767"</definedName>
    <definedName name="IQ_EST_EBITDA_GROWTH_2YR_REUT">"c3865"</definedName>
    <definedName name="IQ_EST_EBITDA_GROWTH_Q_1YR">"c1768"</definedName>
    <definedName name="IQ_EST_EBITDA_GROWTH_Q_1YR_REUT">"c3866"</definedName>
    <definedName name="IQ_EST_EBITDA_SBC_DIFF">"c4335"</definedName>
    <definedName name="IQ_EST_EBITDA_SBC_SURPRISE_PERCENT">"c4344"</definedName>
    <definedName name="IQ_EST_EBITDA_SEQ_GROWTH_Q">"c1769"</definedName>
    <definedName name="IQ_EST_EBITDA_SEQ_GROWTH_Q_REUT">"c3867"</definedName>
    <definedName name="IQ_EST_EBITDA_SURPRISE_PERCENT">"c1868"</definedName>
    <definedName name="IQ_EST_EBITDA_SURPRISE_PERCENT_REUT">"c3889"</definedName>
    <definedName name="IQ_EST_EBT_SBC_DIFF">"c4348"</definedName>
    <definedName name="IQ_EST_EBT_SBC_GW_DIFF">"c4352"</definedName>
    <definedName name="IQ_EST_EBT_SBC_GW_SURPRISE_PERCENT">"c4361"</definedName>
    <definedName name="IQ_EST_EBT_SBC_SURPRISE_PERCENT">"c4367"</definedName>
    <definedName name="IQ_EST_EPS_DIFF">"c1864"</definedName>
    <definedName name="IQ_EST_EPS_DIFF_REUT">"c5458"</definedName>
    <definedName name="IQ_EST_EPS_GROWTH_1YR">"c1636"</definedName>
    <definedName name="IQ_EST_EPS_GROWTH_1YR_REUT">"c3646"</definedName>
    <definedName name="IQ_EST_EPS_GROWTH_2YR">"c1637"</definedName>
    <definedName name="IQ_EST_EPS_GROWTH_2YR_REUT">"c3858"</definedName>
    <definedName name="IQ_EST_EPS_GROWTH_5YR">"c1655"</definedName>
    <definedName name="IQ_EST_EPS_GROWTH_5YR_BOTTOM_UP">"c5487"</definedName>
    <definedName name="IQ_EST_EPS_GROWTH_5YR_BOTTOM_UP_REUT">"c5495"</definedName>
    <definedName name="IQ_EST_EPS_GROWTH_5YR_HIGH">"c1657"</definedName>
    <definedName name="IQ_EST_EPS_GROWTH_5YR_HIGH_REUT">"c5322"</definedName>
    <definedName name="IQ_EST_EPS_GROWTH_5YR_LOW">"c1658"</definedName>
    <definedName name="IQ_EST_EPS_GROWTH_5YR_LOW_REUT">"c5323"</definedName>
    <definedName name="IQ_EST_EPS_GROWTH_5YR_MEDIAN">"c1656"</definedName>
    <definedName name="IQ_EST_EPS_GROWTH_5YR_MEDIAN_REUT">"c5321"</definedName>
    <definedName name="IQ_EST_EPS_GROWTH_5YR_NUM">"c1659"</definedName>
    <definedName name="IQ_EST_EPS_GROWTH_5YR_NUM_REUT">"c5324"</definedName>
    <definedName name="IQ_EST_EPS_GROWTH_5YR_REUT">"c3633"</definedName>
    <definedName name="IQ_EST_EPS_GROWTH_5YR_STDDEV">"c1660"</definedName>
    <definedName name="IQ_EST_EPS_GROWTH_5YR_STDDEV_REUT">"c5325"</definedName>
    <definedName name="IQ_EST_EPS_GROWTH_Q_1YR">"c1641"</definedName>
    <definedName name="IQ_EST_EPS_GROWTH_Q_1YR_REUT">"c5410"</definedName>
    <definedName name="IQ_EST_EPS_GW_DIFF">"c1891"</definedName>
    <definedName name="IQ_EST_EPS_GW_DIFF_REUT">"c5429"</definedName>
    <definedName name="IQ_EST_EPS_GW_SURPRISE_PERCENT">"c1892"</definedName>
    <definedName name="IQ_EST_EPS_GW_SURPRISE_PERCENT_REUT">"c5430"</definedName>
    <definedName name="IQ_EST_EPS_NORM_DIFF">"c2247"</definedName>
    <definedName name="IQ_EST_EPS_NORM_DIFF_REUT">"c5411"</definedName>
    <definedName name="IQ_EST_EPS_NORM_SURPRISE_PERCENT">"c2248"</definedName>
    <definedName name="IQ_EST_EPS_NORM_SURPRISE_PERCENT_REUT">"c5412"</definedName>
    <definedName name="IQ_EST_EPS_REPORT_DIFF">"c1893"</definedName>
    <definedName name="IQ_EST_EPS_REPORT_DIFF_REUT">"c5431"</definedName>
    <definedName name="IQ_EST_EPS_REPORT_SURPRISE_PERCENT">"c1894"</definedName>
    <definedName name="IQ_EST_EPS_REPORT_SURPRISE_PERCENT_REUT">"c5432"</definedName>
    <definedName name="IQ_EST_EPS_SBC_DIFF">"c4374"</definedName>
    <definedName name="IQ_EST_EPS_SBC_GW_DIFF">"c4378"</definedName>
    <definedName name="IQ_EST_EPS_SBC_GW_SURPRISE_PERCENT">"c4387"</definedName>
    <definedName name="IQ_EST_EPS_SBC_SURPRISE_PERCENT">"c4393"</definedName>
    <definedName name="IQ_EST_EPS_SEQ_GROWTH_Q">"c1764"</definedName>
    <definedName name="IQ_EST_EPS_SEQ_GROWTH_Q_REUT">"c3859"</definedName>
    <definedName name="IQ_EST_EPS_SURPRISE_PERCENT">"c1635"</definedName>
    <definedName name="IQ_EST_EPS_SURPRISE_PERCENT_REUT">"c5459"</definedName>
    <definedName name="IQ_EST_FFO_ADJ_DIFF">"c4433"</definedName>
    <definedName name="IQ_EST_FFO_ADJ_GROWTH_1YR">"c4421"</definedName>
    <definedName name="IQ_EST_FFO_ADJ_GROWTH_2YR">"c4422"</definedName>
    <definedName name="IQ_EST_FFO_ADJ_GROWTH_Q_1YR">"c4423"</definedName>
    <definedName name="IQ_EST_FFO_ADJ_SEQ_GROWTH_Q">"c4424"</definedName>
    <definedName name="IQ_EST_FFO_ADJ_SURPRISE_PERCENT">"c4442"</definedName>
    <definedName name="IQ_EST_FFO_DIFF">"c1869"</definedName>
    <definedName name="IQ_EST_FFO_DIFF_REUT">"c3890"</definedName>
    <definedName name="IQ_EST_FFO_GROWTH_1YR">"c1770"</definedName>
    <definedName name="IQ_EST_FFO_GROWTH_1YR_REUT">"c3874"</definedName>
    <definedName name="IQ_EST_FFO_GROWTH_2YR">"c1771"</definedName>
    <definedName name="IQ_EST_FFO_GROWTH_2YR_REUT">"c3875"</definedName>
    <definedName name="IQ_EST_FFO_GROWTH_Q_1YR">"c1772"</definedName>
    <definedName name="IQ_EST_FFO_GROWTH_Q_1YR_REUT">"c3876"</definedName>
    <definedName name="IQ_EST_FFO_SEQ_GROWTH_Q">"c1773"</definedName>
    <definedName name="IQ_EST_FFO_SEQ_GROWTH_Q_REUT">"c3877"</definedName>
    <definedName name="IQ_EST_FFO_SHARE_DIFF">"c4444"</definedName>
    <definedName name="IQ_EST_FFO_SHARE_GROWTH_1YR">"c4425"</definedName>
    <definedName name="IQ_EST_FFO_SHARE_GROWTH_2YR">"c4426"</definedName>
    <definedName name="IQ_EST_FFO_SHARE_GROWTH_Q_1YR">"c4427"</definedName>
    <definedName name="IQ_EST_FFO_SHARE_SEQ_GROWTH_Q">"c4428"</definedName>
    <definedName name="IQ_EST_FFO_SHARE_SURPRISE_PERCENT">"c4453"</definedName>
    <definedName name="IQ_EST_FFO_SURPRISE_PERCENT">"c1870"</definedName>
    <definedName name="IQ_EST_FFO_SURPRISE_PERCENT_REUT">"c3891"</definedName>
    <definedName name="IQ_EST_FOOTNOTE">"c4540"</definedName>
    <definedName name="IQ_EST_FOOTNOTE_REUT">"c5478"</definedName>
    <definedName name="IQ_EST_MAINT_CAPEX_DIFF">"c4456"</definedName>
    <definedName name="IQ_EST_MAINT_CAPEX_GROWTH_1YR">"c4429"</definedName>
    <definedName name="IQ_EST_MAINT_CAPEX_GROWTH_2YR">"c4430"</definedName>
    <definedName name="IQ_EST_MAINT_CAPEX_GROWTH_Q_1YR">"c4431"</definedName>
    <definedName name="IQ_EST_MAINT_CAPEX_SEQ_GROWTH_Q">"c4432"</definedName>
    <definedName name="IQ_EST_MAINT_CAPEX_SURPRISE_PERCENT">"c4465"</definedName>
    <definedName name="IQ_EST_NAV_DIFF">"c1895"</definedName>
    <definedName name="IQ_EST_NAV_SHARE_SURPRISE_PERCENT">"c1896"</definedName>
    <definedName name="IQ_EST_NET_DEBT_DIFF">"c4466"</definedName>
    <definedName name="IQ_EST_NET_DEBT_SURPRISE_PERCENT">"c4468"</definedName>
    <definedName name="IQ_EST_NI_DIFF">"c1885"</definedName>
    <definedName name="IQ_EST_NI_DIFF_REUT">"c5423"</definedName>
    <definedName name="IQ_EST_NI_GW_DIFF_REUT">"c5425"</definedName>
    <definedName name="IQ_EST_NI_GW_SURPRISE_PERCENT_REUT">"c5426"</definedName>
    <definedName name="IQ_EST_NI_REPORT_DIFF">"c1889"</definedName>
    <definedName name="IQ_EST_NI_REPORT_DIFF_REUT">"c5427"</definedName>
    <definedName name="IQ_EST_NI_REPORT_SURPRISE_PERCENT">"c1890"</definedName>
    <definedName name="IQ_EST_NI_REPORT_SURPRISE_PERCENT_REUT">"c5428"</definedName>
    <definedName name="IQ_EST_NI_SBC_DIFF">"c4472"</definedName>
    <definedName name="IQ_EST_NI_SBC_GW_DIFF">"c4476"</definedName>
    <definedName name="IQ_EST_NI_SBC_GW_SURPRISE_PERCENT">"c4485"</definedName>
    <definedName name="IQ_EST_NI_SBC_SURPRISE_PERCENT">"c4491"</definedName>
    <definedName name="IQ_EST_NI_SURPRISE_PERCENT">"c1886"</definedName>
    <definedName name="IQ_EST_NI_SURPRISE_PERCENT_REUT">"c5424"</definedName>
    <definedName name="IQ_EST_NUM_BUY">"c1759"</definedName>
    <definedName name="IQ_EST_NUM_HIGH_REC">"c5649"</definedName>
    <definedName name="IQ_EST_NUM_HIGH_REC_REUT">"c3870"</definedName>
    <definedName name="IQ_EST_NUM_HIGHEST_REC">"c5648"</definedName>
    <definedName name="IQ_EST_NUM_HIGHEST_REC_REUT">"c3869"</definedName>
    <definedName name="IQ_EST_NUM_HOLD">"c1761"</definedName>
    <definedName name="IQ_EST_NUM_LOW_REC">"c5651"</definedName>
    <definedName name="IQ_EST_NUM_LOW_REC_REUT">"c3872"</definedName>
    <definedName name="IQ_EST_NUM_LOWEST_REC">"c5652"</definedName>
    <definedName name="IQ_EST_NUM_LOWEST_REC_REUT">"c3873"</definedName>
    <definedName name="IQ_EST_NUM_NEUTRAL_REC">"c5650"</definedName>
    <definedName name="IQ_EST_NUM_NEUTRAL_REC_REUT">"c3871"</definedName>
    <definedName name="IQ_EST_NUM_NO_OPINION">"c1758"</definedName>
    <definedName name="IQ_EST_NUM_NO_OPINION_REUT">"c3868"</definedName>
    <definedName name="IQ_EST_NUM_OUTPERFORM">"c1760"</definedName>
    <definedName name="IQ_EST_NUM_SELL">"c1763"</definedName>
    <definedName name="IQ_EST_NUM_UNDERPERFORM">"c1762"</definedName>
    <definedName name="IQ_EST_OPER_INC_DIFF">"c1877"</definedName>
    <definedName name="IQ_EST_OPER_INC_DIFF_REUT">"c5415"</definedName>
    <definedName name="IQ_EST_OPER_INC_SURPRISE_PERCENT">"c1878"</definedName>
    <definedName name="IQ_EST_OPER_INC_SURPRISE_PERCENT_REUT">"c5416"</definedName>
    <definedName name="IQ_EST_PRE_TAX_DIFF">"c1879"</definedName>
    <definedName name="IQ_EST_PRE_TAX_DIFF_REUT">"c5417"</definedName>
    <definedName name="IQ_EST_PRE_TAX_GW_DIFF">"c1881"</definedName>
    <definedName name="IQ_EST_PRE_TAX_GW_DIFF_REUT">"c5419"</definedName>
    <definedName name="IQ_EST_PRE_TAX_GW_SURPRISE_PERCENT">"c1882"</definedName>
    <definedName name="IQ_EST_PRE_TAX_GW_SURPRISE_PERCENT_REUT">"c5420"</definedName>
    <definedName name="IQ_EST_PRE_TAX_REPORT_DIFF">"c1883"</definedName>
    <definedName name="IQ_EST_PRE_TAX_REPORT_DIFF_REUT">"c5421"</definedName>
    <definedName name="IQ_EST_PRE_TAX_REPORT_SURPRISE_PERCENT">"c1884"</definedName>
    <definedName name="IQ_EST_PRE_TAX_REPORT_SURPRISE_PERCENT_REUT">"c5422"</definedName>
    <definedName name="IQ_EST_PRE_TAX_SURPRISE_PERCENT">"c1880"</definedName>
    <definedName name="IQ_EST_PRE_TAX_SURPRISE_PERCENT_REUT">"c5418"</definedName>
    <definedName name="IQ_EST_RECURRING_PROFIT_SHARE_DIFF">"c4505"</definedName>
    <definedName name="IQ_EST_RECURRING_PROFIT_SHARE_SURPRISE_PERCENT">"c4515"</definedName>
    <definedName name="IQ_EST_REV_DIFF">"c1865"</definedName>
    <definedName name="IQ_EST_REV_DIFF_REUT">"c3886"</definedName>
    <definedName name="IQ_EST_REV_GROWTH_1YR">"c1638"</definedName>
    <definedName name="IQ_EST_REV_GROWTH_1YR_REUT">"c3860"</definedName>
    <definedName name="IQ_EST_REV_GROWTH_2YR">"c1639"</definedName>
    <definedName name="IQ_EST_REV_GROWTH_2YR_REUT">"c3861"</definedName>
    <definedName name="IQ_EST_REV_GROWTH_Q_1YR">"c1640"</definedName>
    <definedName name="IQ_EST_REV_GROWTH_Q_1YR_REUT">"c3862"</definedName>
    <definedName name="IQ_EST_REV_SEQ_GROWTH_Q">"c1765"</definedName>
    <definedName name="IQ_EST_REV_SEQ_GROWTH_Q_REUT">"c3863"</definedName>
    <definedName name="IQ_EST_REV_SURPRISE_PERCENT">"c1866"</definedName>
    <definedName name="IQ_EST_REV_SURPRISE_PERCENT_REUT">"c3887"</definedName>
    <definedName name="IQ_EST_VENDOR">"c5564"</definedName>
    <definedName name="IQ_ESTIMATED_ASSESSABLE_DEPOSITS_FDIC">"c6490"</definedName>
    <definedName name="IQ_ESTIMATED_INSURED_DEPOSITS_FDIC">"c6491"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VAL_DATE">"c2180"</definedName>
    <definedName name="IQ_EXCHANGE">"c405"</definedName>
    <definedName name="IQ_EXCISE_TAXES_EXCL_SALES">"c5515"</definedName>
    <definedName name="IQ_EXCISE_TAXES_INCL_SALES">"c5514"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ENSES_AP">"c8875"</definedName>
    <definedName name="IQ_EXPENSES_AP_ABS">"c8894"</definedName>
    <definedName name="IQ_EXPENSES_NAME_AP">"c8913"</definedName>
    <definedName name="IQ_EXPENSES_NAME_AP_ABS">"c8932"</definedName>
    <definedName name="IQ_EXPLORATION_EXPENDITURE_ALUM">"c9255"</definedName>
    <definedName name="IQ_EXPLORATION_EXPENDITURE_COAL">"c9827"</definedName>
    <definedName name="IQ_EXPLORATION_EXPENDITURE_COP">"c9202"</definedName>
    <definedName name="IQ_EXPLORATION_EXPENDITURE_DIAM">"c9679"</definedName>
    <definedName name="IQ_EXPLORATION_EXPENDITURE_GOLD">"c9040"</definedName>
    <definedName name="IQ_EXPLORATION_EXPENDITURE_IRON">"c9414"</definedName>
    <definedName name="IQ_EXPLORATION_EXPENDITURE_LEAD">"c9467"</definedName>
    <definedName name="IQ_EXPLORATION_EXPENDITURE_MANG">"c9520"</definedName>
    <definedName name="IQ_EXPLORATION_EXPENDITURE_MOLYB">"c9732"</definedName>
    <definedName name="IQ_EXPLORATION_EXPENDITURE_NICK">"c9308"</definedName>
    <definedName name="IQ_EXPLORATION_EXPENDITURE_PLAT">"c9146"</definedName>
    <definedName name="IQ_EXPLORATION_EXPENDITURE_SILVER">"c9093"</definedName>
    <definedName name="IQ_EXPLORATION_EXPENDITURE_TITAN">"c9573"</definedName>
    <definedName name="IQ_EXPLORATION_EXPENDITURE_URAN">"c9626"</definedName>
    <definedName name="IQ_EXPLORATION_EXPENDITURE_ZINC">"c9361"</definedName>
    <definedName name="IQ_EXPLORE_DRILL">"c409"</definedName>
    <definedName name="IQ_EXPORT_PRICE_INDEX">"c6860"</definedName>
    <definedName name="IQ_EXPORT_PRICE_INDEX_APR">"c7520"</definedName>
    <definedName name="IQ_EXPORT_PRICE_INDEX_APR_FC">"c8400"</definedName>
    <definedName name="IQ_EXPORT_PRICE_INDEX_FC">"c7740"</definedName>
    <definedName name="IQ_EXPORT_PRICE_INDEX_POP">"c7080"</definedName>
    <definedName name="IQ_EXPORT_PRICE_INDEX_POP_FC">"c7960"</definedName>
    <definedName name="IQ_EXPORT_PRICE_INDEX_YOY">"c7300"</definedName>
    <definedName name="IQ_EXPORT_PRICE_INDEX_YOY_FC">"c8180"</definedName>
    <definedName name="IQ_EXPORTS_APR_FC_UNUSED_UNUSED_UNUSED">"c8401"</definedName>
    <definedName name="IQ_EXPORTS_APR_UNUSED_UNUSED_UNUSED">"c7521"</definedName>
    <definedName name="IQ_EXPORTS_FACTOR_SERVICES">"c6862"</definedName>
    <definedName name="IQ_EXPORTS_FACTOR_SERVICES_APR">"c7522"</definedName>
    <definedName name="IQ_EXPORTS_FACTOR_SERVICES_APR_FC">"c8402"</definedName>
    <definedName name="IQ_EXPORTS_FACTOR_SERVICES_FC">"c7742"</definedName>
    <definedName name="IQ_EXPORTS_FACTOR_SERVICES_POP">"c7082"</definedName>
    <definedName name="IQ_EXPORTS_FACTOR_SERVICES_POP_FC">"c7962"</definedName>
    <definedName name="IQ_EXPORTS_FACTOR_SERVICES_SAAR">"c6863"</definedName>
    <definedName name="IQ_EXPORTS_FACTOR_SERVICES_SAAR_APR">"c7523"</definedName>
    <definedName name="IQ_EXPORTS_FACTOR_SERVICES_SAAR_APR_FC">"c8403"</definedName>
    <definedName name="IQ_EXPORTS_FACTOR_SERVICES_SAAR_FC">"c7743"</definedName>
    <definedName name="IQ_EXPORTS_FACTOR_SERVICES_SAAR_POP">"c7083"</definedName>
    <definedName name="IQ_EXPORTS_FACTOR_SERVICES_SAAR_POP_FC">"c7963"</definedName>
    <definedName name="IQ_EXPORTS_FACTOR_SERVICES_SAAR_USD_APR_FC">"c11817"</definedName>
    <definedName name="IQ_EXPORTS_FACTOR_SERVICES_SAAR_USD_FC">"c11814"</definedName>
    <definedName name="IQ_EXPORTS_FACTOR_SERVICES_SAAR_USD_POP_FC">"c11815"</definedName>
    <definedName name="IQ_EXPORTS_FACTOR_SERVICES_SAAR_USD_YOY_FC">"c11816"</definedName>
    <definedName name="IQ_EXPORTS_FACTOR_SERVICES_SAAR_YOY">"c7303"</definedName>
    <definedName name="IQ_EXPORTS_FACTOR_SERVICES_SAAR_YOY_FC">"c8183"</definedName>
    <definedName name="IQ_EXPORTS_FACTOR_SERVICES_USD_APR_FC">"c11813"</definedName>
    <definedName name="IQ_EXPORTS_FACTOR_SERVICES_USD_FC">"c11810"</definedName>
    <definedName name="IQ_EXPORTS_FACTOR_SERVICES_USD_POP_FC">"c11811"</definedName>
    <definedName name="IQ_EXPORTS_FACTOR_SERVICES_USD_YOY_FC">"c11812"</definedName>
    <definedName name="IQ_EXPORTS_FACTOR_SERVICES_YOY">"c7302"</definedName>
    <definedName name="IQ_EXPORTS_FACTOR_SERVICES_YOY_FC">"c8182"</definedName>
    <definedName name="IQ_EXPORTS_FC_UNUSED_UNUSED_UNUSED">"c7741"</definedName>
    <definedName name="IQ_EXPORTS_GOODS">"c6864"</definedName>
    <definedName name="IQ_EXPORTS_GOODS_APR">"c7524"</definedName>
    <definedName name="IQ_EXPORTS_GOODS_APR_FC">"c8404"</definedName>
    <definedName name="IQ_EXPORTS_GOODS_FC">"c7744"</definedName>
    <definedName name="IQ_EXPORTS_GOODS_NONFACTOR_SERVICES">"c6865"</definedName>
    <definedName name="IQ_EXPORTS_GOODS_NONFACTOR_SERVICES_APR">"c7525"</definedName>
    <definedName name="IQ_EXPORTS_GOODS_NONFACTOR_SERVICES_APR_FC">"c8405"</definedName>
    <definedName name="IQ_EXPORTS_GOODS_NONFACTOR_SERVICES_FC">"c7745"</definedName>
    <definedName name="IQ_EXPORTS_GOODS_NONFACTOR_SERVICES_POP">"c7085"</definedName>
    <definedName name="IQ_EXPORTS_GOODS_NONFACTOR_SERVICES_POP_FC">"c7965"</definedName>
    <definedName name="IQ_EXPORTS_GOODS_NONFACTOR_SERVICES_YOY">"c7305"</definedName>
    <definedName name="IQ_EXPORTS_GOODS_NONFACTOR_SERVICES_YOY_FC">"c8185"</definedName>
    <definedName name="IQ_EXPORTS_GOODS_POP">"c7084"</definedName>
    <definedName name="IQ_EXPORTS_GOODS_POP_FC">"c7964"</definedName>
    <definedName name="IQ_EXPORTS_GOODS_REAL">"c6973"</definedName>
    <definedName name="IQ_EXPORTS_GOODS_REAL_APR">"c7633"</definedName>
    <definedName name="IQ_EXPORTS_GOODS_REAL_APR_FC">"c8513"</definedName>
    <definedName name="IQ_EXPORTS_GOODS_REAL_FC">"c7853"</definedName>
    <definedName name="IQ_EXPORTS_GOODS_REAL_POP">"c7193"</definedName>
    <definedName name="IQ_EXPORTS_GOODS_REAL_POP_FC">"c8073"</definedName>
    <definedName name="IQ_EXPORTS_GOODS_REAL_SAAR">"c11930"</definedName>
    <definedName name="IQ_EXPORTS_GOODS_REAL_SAAR_APR">"c11933"</definedName>
    <definedName name="IQ_EXPORTS_GOODS_REAL_SAAR_APR_FC_UNUSED_UNUSED_UNUSED">"c8512"</definedName>
    <definedName name="IQ_EXPORTS_GOODS_REAL_SAAR_APR_UNUSED_UNUSED_UNUSED">"c7632"</definedName>
    <definedName name="IQ_EXPORTS_GOODS_REAL_SAAR_FC_UNUSED_UNUSED_UNUSED">"c7852"</definedName>
    <definedName name="IQ_EXPORTS_GOODS_REAL_SAAR_POP">"c11931"</definedName>
    <definedName name="IQ_EXPORTS_GOODS_REAL_SAAR_POP_FC_UNUSED_UNUSED_UNUSED">"c8072"</definedName>
    <definedName name="IQ_EXPORTS_GOODS_REAL_SAAR_POP_UNUSED_UNUSED_UNUSED">"c7192"</definedName>
    <definedName name="IQ_EXPORTS_GOODS_REAL_SAAR_UNUSED_UNUSED_UNUSED">"c6972"</definedName>
    <definedName name="IQ_EXPORTS_GOODS_REAL_SAAR_YOY">"c11932"</definedName>
    <definedName name="IQ_EXPORTS_GOODS_REAL_SAAR_YOY_FC_UNUSED_UNUSED_UNUSED">"c8292"</definedName>
    <definedName name="IQ_EXPORTS_GOODS_REAL_SAAR_YOY_UNUSED_UNUSED_UNUSED">"c7412"</definedName>
    <definedName name="IQ_EXPORTS_GOODS_REAL_YOY">"c7413"</definedName>
    <definedName name="IQ_EXPORTS_GOODS_REAL_YOY_FC">"c8293"</definedName>
    <definedName name="IQ_EXPORTS_GOODS_SERVICES">"c6866"</definedName>
    <definedName name="IQ_EXPORTS_GOODS_SERVICES_APR">"c7526"</definedName>
    <definedName name="IQ_EXPORTS_GOODS_SERVICES_APR_FC">"c8406"</definedName>
    <definedName name="IQ_EXPORTS_GOODS_SERVICES_FC">"c7746"</definedName>
    <definedName name="IQ_EXPORTS_GOODS_SERVICES_POP">"c7086"</definedName>
    <definedName name="IQ_EXPORTS_GOODS_SERVICES_POP_FC">"c7966"</definedName>
    <definedName name="IQ_EXPORTS_GOODS_SERVICES_REAL">"c6974"</definedName>
    <definedName name="IQ_EXPORTS_GOODS_SERVICES_REAL_APR">"c7634"</definedName>
    <definedName name="IQ_EXPORTS_GOODS_SERVICES_REAL_APR_FC">"c8514"</definedName>
    <definedName name="IQ_EXPORTS_GOODS_SERVICES_REAL_FC">"c7854"</definedName>
    <definedName name="IQ_EXPORTS_GOODS_SERVICES_REAL_POP">"c7194"</definedName>
    <definedName name="IQ_EXPORTS_GOODS_SERVICES_REAL_POP_FC">"c8074"</definedName>
    <definedName name="IQ_EXPORTS_GOODS_SERVICES_REAL_SAAR">"c6975"</definedName>
    <definedName name="IQ_EXPORTS_GOODS_SERVICES_REAL_SAAR_APR">"c7635"</definedName>
    <definedName name="IQ_EXPORTS_GOODS_SERVICES_REAL_SAAR_APR_FC">"c8515"</definedName>
    <definedName name="IQ_EXPORTS_GOODS_SERVICES_REAL_SAAR_FC">"c7855"</definedName>
    <definedName name="IQ_EXPORTS_GOODS_SERVICES_REAL_SAAR_POP">"c7195"</definedName>
    <definedName name="IQ_EXPORTS_GOODS_SERVICES_REAL_SAAR_POP_FC">"c8075"</definedName>
    <definedName name="IQ_EXPORTS_GOODS_SERVICES_REAL_SAAR_YOY">"c7415"</definedName>
    <definedName name="IQ_EXPORTS_GOODS_SERVICES_REAL_SAAR_YOY_FC">"c8295"</definedName>
    <definedName name="IQ_EXPORTS_GOODS_SERVICES_REAL_USD">"c11926"</definedName>
    <definedName name="IQ_EXPORTS_GOODS_SERVICES_REAL_USD_APR">"c11929"</definedName>
    <definedName name="IQ_EXPORTS_GOODS_SERVICES_REAL_USD_POP">"c11927"</definedName>
    <definedName name="IQ_EXPORTS_GOODS_SERVICES_REAL_USD_YOY">"c11928"</definedName>
    <definedName name="IQ_EXPORTS_GOODS_SERVICES_REAL_YOY">"c7414"</definedName>
    <definedName name="IQ_EXPORTS_GOODS_SERVICES_REAL_YOY_FC">"c8294"</definedName>
    <definedName name="IQ_EXPORTS_GOODS_SERVICES_SAAR">"c6867"</definedName>
    <definedName name="IQ_EXPORTS_GOODS_SERVICES_SAAR_APR">"c7527"</definedName>
    <definedName name="IQ_EXPORTS_GOODS_SERVICES_SAAR_APR_FC">"c8407"</definedName>
    <definedName name="IQ_EXPORTS_GOODS_SERVICES_SAAR_FC">"c7747"</definedName>
    <definedName name="IQ_EXPORTS_GOODS_SERVICES_SAAR_POP">"c7087"</definedName>
    <definedName name="IQ_EXPORTS_GOODS_SERVICES_SAAR_POP_FC">"c7967"</definedName>
    <definedName name="IQ_EXPORTS_GOODS_SERVICES_SAAR_YOY">"c7307"</definedName>
    <definedName name="IQ_EXPORTS_GOODS_SERVICES_SAAR_YOY_FC">"c8187"</definedName>
    <definedName name="IQ_EXPORTS_GOODS_SERVICES_USD">"c11822"</definedName>
    <definedName name="IQ_EXPORTS_GOODS_SERVICES_USD_APR">"c11825"</definedName>
    <definedName name="IQ_EXPORTS_GOODS_SERVICES_USD_POP">"c11823"</definedName>
    <definedName name="IQ_EXPORTS_GOODS_SERVICES_USD_YOY">"c11824"</definedName>
    <definedName name="IQ_EXPORTS_GOODS_SERVICES_YOY">"c7306"</definedName>
    <definedName name="IQ_EXPORTS_GOODS_SERVICES_YOY_FC">"c8186"</definedName>
    <definedName name="IQ_EXPORTS_GOODS_USD">"c11818"</definedName>
    <definedName name="IQ_EXPORTS_GOODS_USD_APR">"c11821"</definedName>
    <definedName name="IQ_EXPORTS_GOODS_USD_POP">"c11819"</definedName>
    <definedName name="IQ_EXPORTS_GOODS_USD_YOY">"c11820"</definedName>
    <definedName name="IQ_EXPORTS_GOODS_YOY">"c7304"</definedName>
    <definedName name="IQ_EXPORTS_GOODS_YOY_FC">"c8184"</definedName>
    <definedName name="IQ_EXPORTS_NONFACTOR_SERVICES">"c6868"</definedName>
    <definedName name="IQ_EXPORTS_NONFACTOR_SERVICES_APR">"c7528"</definedName>
    <definedName name="IQ_EXPORTS_NONFACTOR_SERVICES_APR_FC">"c8408"</definedName>
    <definedName name="IQ_EXPORTS_NONFACTOR_SERVICES_FC">"c7748"</definedName>
    <definedName name="IQ_EXPORTS_NONFACTOR_SERVICES_POP">"c7088"</definedName>
    <definedName name="IQ_EXPORTS_NONFACTOR_SERVICES_POP_FC">"c7968"</definedName>
    <definedName name="IQ_EXPORTS_NONFACTOR_SERVICES_YOY">"c7308"</definedName>
    <definedName name="IQ_EXPORTS_NONFACTOR_SERVICES_YOY_FC">"c8188"</definedName>
    <definedName name="IQ_EXPORTS_POP_FC_UNUSED_UNUSED_UNUSED">"c7961"</definedName>
    <definedName name="IQ_EXPORTS_POP_UNUSED_UNUSED_UNUSED">"c7081"</definedName>
    <definedName name="IQ_EXPORTS_SERVICES_REAL">"c6977"</definedName>
    <definedName name="IQ_EXPORTS_SERVICES_REAL_APR">"c7637"</definedName>
    <definedName name="IQ_EXPORTS_SERVICES_REAL_APR_FC">"c8517"</definedName>
    <definedName name="IQ_EXPORTS_SERVICES_REAL_FC">"c7857"</definedName>
    <definedName name="IQ_EXPORTS_SERVICES_REAL_POP">"c7197"</definedName>
    <definedName name="IQ_EXPORTS_SERVICES_REAL_POP_FC">"c8077"</definedName>
    <definedName name="IQ_EXPORTS_SERVICES_REAL_SAAR">"c11934"</definedName>
    <definedName name="IQ_EXPORTS_SERVICES_REAL_SAAR_APR">"c11937"</definedName>
    <definedName name="IQ_EXPORTS_SERVICES_REAL_SAAR_APR_FC_UNUSED_UNUSED_UNUSED">"c8516"</definedName>
    <definedName name="IQ_EXPORTS_SERVICES_REAL_SAAR_APR_UNUSED_UNUSED_UNUSED">"c7636"</definedName>
    <definedName name="IQ_EXPORTS_SERVICES_REAL_SAAR_FC_UNUSED_UNUSED_UNUSED">"c7856"</definedName>
    <definedName name="IQ_EXPORTS_SERVICES_REAL_SAAR_POP">"c11935"</definedName>
    <definedName name="IQ_EXPORTS_SERVICES_REAL_SAAR_POP_FC_UNUSED_UNUSED_UNUSED">"c8076"</definedName>
    <definedName name="IQ_EXPORTS_SERVICES_REAL_SAAR_POP_UNUSED_UNUSED_UNUSED">"c7196"</definedName>
    <definedName name="IQ_EXPORTS_SERVICES_REAL_SAAR_UNUSED_UNUSED_UNUSED">"c6976"</definedName>
    <definedName name="IQ_EXPORTS_SERVICES_REAL_SAAR_YOY">"c11936"</definedName>
    <definedName name="IQ_EXPORTS_SERVICES_REAL_SAAR_YOY_FC_UNUSED_UNUSED_UNUSED">"c8296"</definedName>
    <definedName name="IQ_EXPORTS_SERVICES_REAL_SAAR_YOY_UNUSED_UNUSED_UNUSED">"c7416"</definedName>
    <definedName name="IQ_EXPORTS_SERVICES_REAL_YOY">"c7417"</definedName>
    <definedName name="IQ_EXPORTS_SERVICES_REAL_YOY_FC">"c8297"</definedName>
    <definedName name="IQ_EXPORTS_UNUSED_UNUSED_UNUSED">"c6861"</definedName>
    <definedName name="IQ_EXPORTS_USD">"c11806"</definedName>
    <definedName name="IQ_EXPORTS_USD_APR">"c11809"</definedName>
    <definedName name="IQ_EXPORTS_USD_POP">"c11807"</definedName>
    <definedName name="IQ_EXPORTS_USD_YOY">"c11808"</definedName>
    <definedName name="IQ_EXPORTS_YOY_FC_UNUSED_UNUSED_UNUSED">"c8181"</definedName>
    <definedName name="IQ_EXPORTS_YOY_UNUSED_UNUSED_UNUSED">"c7301"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">"c6216"</definedName>
    <definedName name="IQ_EXTRA_ACC_ITEMS_REIT">"c415"</definedName>
    <definedName name="IQ_EXTRA_ACC_ITEMS_UTI">"c416"</definedName>
    <definedName name="IQ_EXTRA_ITEMS">"c1459"</definedName>
    <definedName name="IQ_EXTRAORDINARY_GAINS_FDIC">"c6586"</definedName>
    <definedName name="IQ_FAD">"c8757"</definedName>
    <definedName name="IQ_FAD_PAYOUT_RATIO">"c8872"</definedName>
    <definedName name="IQ_FAIR_VALUE_FDIC">"c6427"</definedName>
    <definedName name="IQ_FARM_LOANS_NET_FDIC">"c6316"</definedName>
    <definedName name="IQ_FARM_LOANS_TOTAL_LOANS_FOREIGN_FDIC">"c6450"</definedName>
    <definedName name="IQ_FARMLAND_LOANS_FDIC">"c6314"</definedName>
    <definedName name="IQ_FDIC">"c417"</definedName>
    <definedName name="IQ_FED_BUDGET_RECEIPTS">"c6869"</definedName>
    <definedName name="IQ_FED_BUDGET_RECEIPTS_APR">"c7529"</definedName>
    <definedName name="IQ_FED_BUDGET_RECEIPTS_APR_FC">"c8409"</definedName>
    <definedName name="IQ_FED_BUDGET_RECEIPTS_FC">"c7749"</definedName>
    <definedName name="IQ_FED_BUDGET_RECEIPTS_POP">"c7089"</definedName>
    <definedName name="IQ_FED_BUDGET_RECEIPTS_POP_FC">"c7969"</definedName>
    <definedName name="IQ_FED_BUDGET_RECEIPTS_YOY">"c7309"</definedName>
    <definedName name="IQ_FED_BUDGET_RECEIPTS_YOY_FC">"c8189"</definedName>
    <definedName name="IQ_FED_FUNDS_PURCHASED_FDIC">"c6343"</definedName>
    <definedName name="IQ_FED_FUNDS_SOLD_FDIC">"c6307"</definedName>
    <definedName name="IQ_FEDFUNDS_SOLD">"c2256"</definedName>
    <definedName name="IQ_FFO">"c1574"</definedName>
    <definedName name="IQ_FFO_ACT_OR_EST">"c2216"</definedName>
    <definedName name="IQ_FFO_ADJ_ACT_OR_EST">"c4435"</definedName>
    <definedName name="IQ_FFO_ADJ_EST">"c4434"</definedName>
    <definedName name="IQ_FFO_ADJ_GUIDANCE">"c4436"</definedName>
    <definedName name="IQ_FFO_ADJ_HIGH_EST">"c4437"</definedName>
    <definedName name="IQ_FFO_ADJ_HIGH_GUIDANCE">"c4202"</definedName>
    <definedName name="IQ_FFO_ADJ_LOW_EST">"c4438"</definedName>
    <definedName name="IQ_FFO_ADJ_LOW_GUIDANCE">"c4242"</definedName>
    <definedName name="IQ_FFO_ADJ_MEDIAN_EST">"c4439"</definedName>
    <definedName name="IQ_FFO_ADJ_NUM_EST">"c4440"</definedName>
    <definedName name="IQ_FFO_ADJ_STDDEV_EST">"c4441"</definedName>
    <definedName name="IQ_FFO_EST">"c418"</definedName>
    <definedName name="IQ_FFO_EST_REUT">"c3837"</definedName>
    <definedName name="IQ_FFO_GUIDANCE">"c4443"</definedName>
    <definedName name="IQ_FFO_HIGH_EST">"c419"</definedName>
    <definedName name="IQ_FFO_HIGH_EST_REUT">"c3839"</definedName>
    <definedName name="IQ_FFO_HIGH_GUIDANCE">"c4184"</definedName>
    <definedName name="IQ_FFO_LOW_EST">"c420"</definedName>
    <definedName name="IQ_FFO_LOW_EST_REUT">"c3840"</definedName>
    <definedName name="IQ_FFO_LOW_GUIDANCE">"c4224"</definedName>
    <definedName name="IQ_FFO_MEDIAN_EST">"c1665"</definedName>
    <definedName name="IQ_FFO_MEDIAN_EST_REUT">"c3838"</definedName>
    <definedName name="IQ_FFO_NUM_EST">"c421"</definedName>
    <definedName name="IQ_FFO_NUM_EST_REUT">"c3841"</definedName>
    <definedName name="IQ_FFO_PAYOUT_RATIO">"c3492"</definedName>
    <definedName name="IQ_FFO_PER_SHARE_BASIC">"c8867"</definedName>
    <definedName name="IQ_FFO_PER_SHARE_DILUTED">"c8868"</definedName>
    <definedName name="IQ_FFO_SHARE_ACT_OR_EST">"c4446"</definedName>
    <definedName name="IQ_FFO_SHARE_EST">"c4445"</definedName>
    <definedName name="IQ_FFO_SHARE_GUIDANCE">"c4447"</definedName>
    <definedName name="IQ_FFO_SHARE_HIGH_EST">"c4448"</definedName>
    <definedName name="IQ_FFO_SHARE_HIGH_GUIDANCE">"c4203"</definedName>
    <definedName name="IQ_FFO_SHARE_LOW_EST">"c4449"</definedName>
    <definedName name="IQ_FFO_SHARE_LOW_GUIDANCE">"c4243"</definedName>
    <definedName name="IQ_FFO_SHARE_MEDIAN_EST">"c4450"</definedName>
    <definedName name="IQ_FFO_SHARE_NUM_EST">"c4451"</definedName>
    <definedName name="IQ_FFO_SHARE_STDDEV_EST">"c4452"</definedName>
    <definedName name="IQ_FFO_STDDEV_EST">"c422"</definedName>
    <definedName name="IQ_FFO_STDDEV_EST_REUT">"c3842"</definedName>
    <definedName name="IQ_FH">100000</definedName>
    <definedName name="IQ_FHLB_ADVANCES_FDIC">"c6366"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DUCIARY_ACTIVITIES_FDIC">"c6571"</definedName>
    <definedName name="IQ_FIFETEEN_YEAR_FIXED_AND_FLOATING_RATE_FDIC">"c6423"</definedName>
    <definedName name="IQ_FIFETEEN_YEAR_MORTGAGE_PASS_THROUGHS_FDIC">"c6415"</definedName>
    <definedName name="IQ_FILING_CURRENCY">"c2129"</definedName>
    <definedName name="IQ_FILING_CURRENCY_AP">"c11747"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ATA_SOURCE">"c6788"</definedName>
    <definedName name="IQ_FIN_DIV_ASSETS_CURRENT">"c427"</definedName>
    <definedName name="IQ_FIN_DIV_ASSETS_LT">"c428"</definedName>
    <definedName name="IQ_FIN_DIV_CASH_EQUIV">"c6289"</definedName>
    <definedName name="IQ_FIN_DIV_CURRENT_PORT_DEBT_TOTAL">"c5524"</definedName>
    <definedName name="IQ_FIN_DIV_CURRENT_PORT_LEASES_TOTAL">"c5523"</definedName>
    <definedName name="IQ_FIN_DIV_DEBT_CURRENT">"c429"</definedName>
    <definedName name="IQ_FIN_DIV_DEBT_LT">"c430"</definedName>
    <definedName name="IQ_FIN_DIV_DEBT_LT_TOTAL">"c5526"</definedName>
    <definedName name="IQ_FIN_DIV_DEBT_TOTAL">"c5656"</definedName>
    <definedName name="IQ_FIN_DIV_EXP">"c431"</definedName>
    <definedName name="IQ_FIN_DIV_INT_EXP">"c432"</definedName>
    <definedName name="IQ_FIN_DIV_LEASES_LT_TOTAL">"c5525"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LT_DEBT_TOTAL">"c5655"</definedName>
    <definedName name="IQ_FIN_DIV_NOTES_PAY_TOTAL">"c5522"</definedName>
    <definedName name="IQ_FIN_DIV_REV">"c437"</definedName>
    <definedName name="IQ_FIN_DIV_ST_DEBT_TOTAL">"c5527"</definedName>
    <definedName name="IQ_FIN_DIV_ST_INVEST">"c6288"</definedName>
    <definedName name="IQ_FINANCING_CASH">"c1405"</definedName>
    <definedName name="IQ_FINANCING_CASH_SUPPL">"c1406"</definedName>
    <definedName name="IQ_FINANCING_OBLIG_CURRENT">"c6190"</definedName>
    <definedName name="IQ_FINANCING_OBLIG_NON_CURRENT">"c6191"</definedName>
    <definedName name="IQ_FINISHED_INV">"c438"</definedName>
    <definedName name="IQ_FIRST_INT_DATE">"c2186"</definedName>
    <definedName name="IQ_FIRST_YEAR_LIFE">"c439"</definedName>
    <definedName name="IQ_FIRST_YEAR_LIFE_PREM">"c2787"</definedName>
    <definedName name="IQ_FIRST_YEAR_PREM">"c2786"</definedName>
    <definedName name="IQ_FIRSTPRICINGDATE">"c3050"</definedName>
    <definedName name="IQ_FISCAL_Q">"c440"</definedName>
    <definedName name="IQ_FISCAL_Y">"c441"</definedName>
    <definedName name="IQ_FIVE_PERCENT_OWNER">"c442"</definedName>
    <definedName name="IQ_FIVE_YEAR_FIXED_AND_FLOATING_RATE_FDIC">"c6422"</definedName>
    <definedName name="IQ_FIVE_YEAR_MORTGAGE_PASS_THROUGHS_FDIC">"c6414"</definedName>
    <definedName name="IQ_FIVEPERCENT_PERCENT">"c443"</definedName>
    <definedName name="IQ_FIVEPERCENT_SHARES">"c444"</definedName>
    <definedName name="IQ_FIXED_ASSET_TURNS">"c445"</definedName>
    <definedName name="IQ_FIXED_INVEST_APR_FC_UNUSED_UNUSED_UNUSED">"c8410"</definedName>
    <definedName name="IQ_FIXED_INVEST_APR_UNUSED_UNUSED_UNUSED">"c7530"</definedName>
    <definedName name="IQ_FIXED_INVEST_FC_UNUSED_UNUSED_UNUSED">"c7750"</definedName>
    <definedName name="IQ_FIXED_INVEST_MACH_EQUIP">"c6871"</definedName>
    <definedName name="IQ_FIXED_INVEST_MACH_EQUIP_APR">"c7531"</definedName>
    <definedName name="IQ_FIXED_INVEST_MACH_EQUIP_APR_FC">"c8411"</definedName>
    <definedName name="IQ_FIXED_INVEST_MACH_EQUIP_FC">"c7751"</definedName>
    <definedName name="IQ_FIXED_INVEST_MACH_EQUIP_POP">"c7091"</definedName>
    <definedName name="IQ_FIXED_INVEST_MACH_EQUIP_POP_FC">"c7971"</definedName>
    <definedName name="IQ_FIXED_INVEST_MACH_EQUIP_REAL">"c6979"</definedName>
    <definedName name="IQ_FIXED_INVEST_MACH_EQUIP_REAL_APR">"c7639"</definedName>
    <definedName name="IQ_FIXED_INVEST_MACH_EQUIP_REAL_APR_FC">"c8519"</definedName>
    <definedName name="IQ_FIXED_INVEST_MACH_EQUIP_REAL_FC">"c7859"</definedName>
    <definedName name="IQ_FIXED_INVEST_MACH_EQUIP_REAL_POP">"c7199"</definedName>
    <definedName name="IQ_FIXED_INVEST_MACH_EQUIP_REAL_POP_FC">"c8079"</definedName>
    <definedName name="IQ_FIXED_INVEST_MACH_EQUIP_REAL_YOY">"c7419"</definedName>
    <definedName name="IQ_FIXED_INVEST_MACH_EQUIP_REAL_YOY_FC">"c8299"</definedName>
    <definedName name="IQ_FIXED_INVEST_MACH_EQUIP_YOY">"c7311"</definedName>
    <definedName name="IQ_FIXED_INVEST_MACH_EQUIP_YOY_FC">"c8191"</definedName>
    <definedName name="IQ_FIXED_INVEST_POP_FC_UNUSED_UNUSED_UNUSED">"c7970"</definedName>
    <definedName name="IQ_FIXED_INVEST_POP_UNUSED_UNUSED_UNUSED">"c7090"</definedName>
    <definedName name="IQ_FIXED_INVEST_REAL_APR_FC_UNUSED_UNUSED_UNUSED">"c8518"</definedName>
    <definedName name="IQ_FIXED_INVEST_REAL_APR_UNUSED_UNUSED_UNUSED">"c7638"</definedName>
    <definedName name="IQ_FIXED_INVEST_REAL_FC_UNUSED_UNUSED_UNUSED">"c7858"</definedName>
    <definedName name="IQ_FIXED_INVEST_REAL_POP_FC_UNUSED_UNUSED_UNUSED">"c8078"</definedName>
    <definedName name="IQ_FIXED_INVEST_REAL_POP_UNUSED_UNUSED_UNUSED">"c7198"</definedName>
    <definedName name="IQ_FIXED_INVEST_REAL_SAAR">"c6980"</definedName>
    <definedName name="IQ_FIXED_INVEST_REAL_SAAR_APR">"c7640"</definedName>
    <definedName name="IQ_FIXED_INVEST_REAL_SAAR_APR_FC">"c8520"</definedName>
    <definedName name="IQ_FIXED_INVEST_REAL_SAAR_FC">"c7860"</definedName>
    <definedName name="IQ_FIXED_INVEST_REAL_SAAR_POP">"c7200"</definedName>
    <definedName name="IQ_FIXED_INVEST_REAL_SAAR_POP_FC">"c8080"</definedName>
    <definedName name="IQ_FIXED_INVEST_REAL_SAAR_USD_APR_FC">"c11945"</definedName>
    <definedName name="IQ_FIXED_INVEST_REAL_SAAR_USD_FC">"c11942"</definedName>
    <definedName name="IQ_FIXED_INVEST_REAL_SAAR_USD_POP_FC">"c11943"</definedName>
    <definedName name="IQ_FIXED_INVEST_REAL_SAAR_USD_YOY_FC">"c11944"</definedName>
    <definedName name="IQ_FIXED_INVEST_REAL_SAAR_YOY">"c7420"</definedName>
    <definedName name="IQ_FIXED_INVEST_REAL_SAAR_YOY_FC">"c8300"</definedName>
    <definedName name="IQ_FIXED_INVEST_REAL_UNUSED_UNUSED_UNUSED">"c6978"</definedName>
    <definedName name="IQ_FIXED_INVEST_REAL_USD_APR_FC">"c11941"</definedName>
    <definedName name="IQ_FIXED_INVEST_REAL_USD_FC">"c11938"</definedName>
    <definedName name="IQ_FIXED_INVEST_REAL_USD_POP_FC">"c11939"</definedName>
    <definedName name="IQ_FIXED_INVEST_REAL_USD_YOY_FC">"c11940"</definedName>
    <definedName name="IQ_FIXED_INVEST_REAL_YOY_FC_UNUSED_UNUSED_UNUSED">"c8298"</definedName>
    <definedName name="IQ_FIXED_INVEST_REAL_YOY_UNUSED_UNUSED_UNUSED">"c7418"</definedName>
    <definedName name="IQ_FIXED_INVEST_SAAR">"c6872"</definedName>
    <definedName name="IQ_FIXED_INVEST_SAAR_APR">"c7532"</definedName>
    <definedName name="IQ_FIXED_INVEST_SAAR_APR_FC">"c8412"</definedName>
    <definedName name="IQ_FIXED_INVEST_SAAR_FC">"c7752"</definedName>
    <definedName name="IQ_FIXED_INVEST_SAAR_POP">"c7092"</definedName>
    <definedName name="IQ_FIXED_INVEST_SAAR_POP_FC">"c7972"</definedName>
    <definedName name="IQ_FIXED_INVEST_SAAR_USD_APR_FC">"c11833"</definedName>
    <definedName name="IQ_FIXED_INVEST_SAAR_USD_FC">"c11830"</definedName>
    <definedName name="IQ_FIXED_INVEST_SAAR_USD_POP_FC">"c11831"</definedName>
    <definedName name="IQ_FIXED_INVEST_SAAR_USD_YOY_FC">"c11832"</definedName>
    <definedName name="IQ_FIXED_INVEST_SAAR_YOY">"c7312"</definedName>
    <definedName name="IQ_FIXED_INVEST_SAAR_YOY_FC">"c8192"</definedName>
    <definedName name="IQ_FIXED_INVEST_UNUSED_UNUSED_UNUSED">"c6870"</definedName>
    <definedName name="IQ_FIXED_INVEST_USD_APR_FC">"c11829"</definedName>
    <definedName name="IQ_FIXED_INVEST_USD_FC">"c11826"</definedName>
    <definedName name="IQ_FIXED_INVEST_USD_POP_FC">"c11827"</definedName>
    <definedName name="IQ_FIXED_INVEST_USD_YOY_FC">"c11828"</definedName>
    <definedName name="IQ_FIXED_INVEST_YOY_FC_UNUSED_UNUSED_UNUSED">"c8190"</definedName>
    <definedName name="IQ_FIXED_INVEST_YOY_UNUSED_UNUSED_UNUSED">"c7310"</definedName>
    <definedName name="IQ_FLOAT_PERCENT">"c1575"</definedName>
    <definedName name="IQ_FNMA_FHLMC_FDIC">"c6397"</definedName>
    <definedName name="IQ_FNMA_FHLMC_GNMA_FDIC">"c6399"</definedName>
    <definedName name="IQ_FORECLOSED_PROPERTIES_FDIC">"c6459"</definedName>
    <definedName name="IQ_FOREIGN_BANK_LOANS_FDIC">"c6437"</definedName>
    <definedName name="IQ_FOREIGN_BANKS_DEPOSITS_FOREIGN_FDIC">"c6481"</definedName>
    <definedName name="IQ_FOREIGN_BANKS_LOAN_CHARG_OFFS_FDIC">"c6645"</definedName>
    <definedName name="IQ_FOREIGN_BANKS_NET_CHARGE_OFFS_FDIC">"c6647"</definedName>
    <definedName name="IQ_FOREIGN_BANKS_NONTRANSACTION_ACCOUNTS_FDIC">"c6550"</definedName>
    <definedName name="IQ_FOREIGN_BANKS_RECOVERIES_FDIC">"c6646"</definedName>
    <definedName name="IQ_FOREIGN_BANKS_TRANSACTION_ACCOUNTS_FDIC">"c6542"</definedName>
    <definedName name="IQ_FOREIGN_BRANCHES_U.S._BANKS_LOANS_FDIC">"c6438"</definedName>
    <definedName name="IQ_FOREIGN_BRANCHES_US_BANKS_FDIC">"c6392"</definedName>
    <definedName name="IQ_FOREIGN_BRANCHES_US_BANKS_LOANS_FDIC">"c6438"</definedName>
    <definedName name="IQ_FOREIGN_COUNTRIES_BANKS_TOTAL_LOANS_FOREIGN_FDIC">"c6445"</definedName>
    <definedName name="IQ_FOREIGN_DEBT_SECURITIES_FDIC">"c6303"</definedName>
    <definedName name="IQ_FOREIGN_DEP_IB">"c446"</definedName>
    <definedName name="IQ_FOREIGN_DEP_NON_IB">"c447"</definedName>
    <definedName name="IQ_FOREIGN_DEPOSITS_NONTRANSACTION_ACCOUNTS_FDIC">"c6549"</definedName>
    <definedName name="IQ_FOREIGN_DEPOSITS_TRANSACTION_ACCOUNTS_FDIC">"c6541"</definedName>
    <definedName name="IQ_FOREIGN_EXCHANGE">"c1376"</definedName>
    <definedName name="IQ_FOREIGN_EXCHANGE_EXPOSURES_FDIC">"c6663"</definedName>
    <definedName name="IQ_FOREIGN_GOVERNMENT_LOANS_FDIC">"c6430"</definedName>
    <definedName name="IQ_FOREIGN_GOVERNMENTS_CHARGE_OFFS_FDIC">"c6600"</definedName>
    <definedName name="IQ_FOREIGN_GOVERNMENTS_DEPOSITS_FOREIGN_FDIC">"c6482"</definedName>
    <definedName name="IQ_FOREIGN_GOVERNMENTS_NET_CHARGE_OFFS_FDIC">"c6638"</definedName>
    <definedName name="IQ_FOREIGN_GOVERNMENTS_NONTRANSACTION_ACCOUNTS_FDIC">"c6551"</definedName>
    <definedName name="IQ_FOREIGN_GOVERNMENTS_RECOVERIES_FDIC">"c6619"</definedName>
    <definedName name="IQ_FOREIGN_GOVERNMENTS_TOTAL_DEPOSITS_FDIC">"c6476"</definedName>
    <definedName name="IQ_FOREIGN_GOVERNMENTS_TRANSACTION_ACCOUNTS_FDIC">"c6543"</definedName>
    <definedName name="IQ_FOREIGN_LOANS">"c448"</definedName>
    <definedName name="IQ_FQ">500</definedName>
    <definedName name="IQ_FUEL">"c449"</definedName>
    <definedName name="IQ_FULL_TIME">"c450"</definedName>
    <definedName name="IQ_FULLY_INSURED_DEPOSITS_FDIC">"c6487"</definedName>
    <definedName name="IQ_FUTURES_FORWARD_CONTRACTS_NOTIONAL_AMOUNT_FDIC">"c6518"</definedName>
    <definedName name="IQ_FUTURES_FORWARD_CONTRACTS_RATE_RISK_FDIC">"c6508"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X_CONTRACTS_FDIC">"c6517"</definedName>
    <definedName name="IQ_FX_CONTRACTS_SPOT_FDIC">"c6356"</definedName>
    <definedName name="IQ_FY">1000</definedName>
    <definedName name="IQ_GA_EXP">"c2241"</definedName>
    <definedName name="IQ_GAAP_BS">"c6789"</definedName>
    <definedName name="IQ_GAAP_CF">"c6790"</definedName>
    <definedName name="IQ_GAAP_IS">"c6194"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">"c6217"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">"c6218"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">"c6219"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">"c6220"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">"c6278"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">"c6221"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AIN_SALE_LOANS_FDIC">"c6673"</definedName>
    <definedName name="IQ_GAIN_SALE_RE_FDIC">"c6674"</definedName>
    <definedName name="IQ_GAINS_SALE_ASSETS_FDIC">"c6675"</definedName>
    <definedName name="IQ_GDP">"c6874"</definedName>
    <definedName name="IQ_GDP_APR">"c7534"</definedName>
    <definedName name="IQ_GDP_APR_FC">"c8414"</definedName>
    <definedName name="IQ_GDP_FC">"c7754"</definedName>
    <definedName name="IQ_GDP_POP">"c7094"</definedName>
    <definedName name="IQ_GDP_POP_FC">"c7974"</definedName>
    <definedName name="IQ_GDP_REAL">"c6981"</definedName>
    <definedName name="IQ_GDP_REAL_APR">"c7641"</definedName>
    <definedName name="IQ_GDP_REAL_APR_FC">"c8521"</definedName>
    <definedName name="IQ_GDP_REAL_FC">"c7861"</definedName>
    <definedName name="IQ_GDP_REAL_POP">"c7201"</definedName>
    <definedName name="IQ_GDP_REAL_POP_FC">"c8081"</definedName>
    <definedName name="IQ_GDP_REAL_SAAR">"c6982"</definedName>
    <definedName name="IQ_GDP_REAL_SAAR_APR">"c7642"</definedName>
    <definedName name="IQ_GDP_REAL_SAAR_APR_FC">"c8522"</definedName>
    <definedName name="IQ_GDP_REAL_SAAR_FC">"c7862"</definedName>
    <definedName name="IQ_GDP_REAL_SAAR_POP">"c7202"</definedName>
    <definedName name="IQ_GDP_REAL_SAAR_POP_FC">"c8082"</definedName>
    <definedName name="IQ_GDP_REAL_SAAR_YOY">"c7422"</definedName>
    <definedName name="IQ_GDP_REAL_SAAR_YOY_FC">"c8302"</definedName>
    <definedName name="IQ_GDP_REAL_USD">"c11946"</definedName>
    <definedName name="IQ_GDP_REAL_USD_APR">"c11949"</definedName>
    <definedName name="IQ_GDP_REAL_USD_POP">"c11947"</definedName>
    <definedName name="IQ_GDP_REAL_USD_YOY">"c11948"</definedName>
    <definedName name="IQ_GDP_REAL_YOY">"c7421"</definedName>
    <definedName name="IQ_GDP_REAL_YOY_FC">"c8301"</definedName>
    <definedName name="IQ_GDP_SAAR">"c6875"</definedName>
    <definedName name="IQ_GDP_SAAR_APR">"c7535"</definedName>
    <definedName name="IQ_GDP_SAAR_APR_FC">"c8415"</definedName>
    <definedName name="IQ_GDP_SAAR_FC">"c7755"</definedName>
    <definedName name="IQ_GDP_SAAR_POP">"c7095"</definedName>
    <definedName name="IQ_GDP_SAAR_POP_FC">"c7975"</definedName>
    <definedName name="IQ_GDP_SAAR_YOY">"c7315"</definedName>
    <definedName name="IQ_GDP_SAAR_YOY_FC">"c8195"</definedName>
    <definedName name="IQ_GDP_USD">"c11834"</definedName>
    <definedName name="IQ_GDP_USD_APR">"c11837"</definedName>
    <definedName name="IQ_GDP_USD_POP">"c11835"</definedName>
    <definedName name="IQ_GDP_USD_YOY">"c11836"</definedName>
    <definedName name="IQ_GDP_YOY">"c7314"</definedName>
    <definedName name="IQ_GDP_YOY_FC">"c8194"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LA_PCT_LEASED_CONSOL">"c8810"</definedName>
    <definedName name="IQ_GLA_PCT_LEASED_MANAGED">"c8812"</definedName>
    <definedName name="IQ_GLA_PCT_LEASED_OTHER">"c8813"</definedName>
    <definedName name="IQ_GLA_PCT_LEASED_TOTAL">"c8814"</definedName>
    <definedName name="IQ_GLA_PCT_LEASED_UNCONSOL">"c8811"</definedName>
    <definedName name="IQ_GLA_SQ_FT_CONSOL">"c8790"</definedName>
    <definedName name="IQ_GLA_SQ_FT_MANAGED">"c8792"</definedName>
    <definedName name="IQ_GLA_SQ_FT_OTHER">"c8793"</definedName>
    <definedName name="IQ_GLA_SQ_FT_TOTAL">"c8794"</definedName>
    <definedName name="IQ_GLA_SQ_FT_UNCONSOL">"c8791"</definedName>
    <definedName name="IQ_GLA_SQ_METER_CONSOL">"c8795"</definedName>
    <definedName name="IQ_GLA_SQ_METER_MANAGED">"c8797"</definedName>
    <definedName name="IQ_GLA_SQ_METER_OTHER">"c8798"</definedName>
    <definedName name="IQ_GLA_SQ_METER_TOTAL">"c8799"</definedName>
    <definedName name="IQ_GLA_SQ_METER_UNCONSOL">"c8796"</definedName>
    <definedName name="IQ_GNMA_FDIC">"c6398"</definedName>
    <definedName name="IQ_GOODWILL_FDIC">"c6334"</definedName>
    <definedName name="IQ_GOODWILL_IMPAIRMENT_FDIC">"c6678"</definedName>
    <definedName name="IQ_GOODWILL_INTAN_FDIC">"c6333"</definedName>
    <definedName name="IQ_GOODWILL_NET">"c1380"</definedName>
    <definedName name="IQ_GOVT_PERSONAL_TAXES_RECEIPTS">"c6876"</definedName>
    <definedName name="IQ_GOVT_PERSONAL_TAXES_RECEIPTS_APR">"c7536"</definedName>
    <definedName name="IQ_GOVT_PERSONAL_TAXES_RECEIPTS_APR_FC">"c8416"</definedName>
    <definedName name="IQ_GOVT_PERSONAL_TAXES_RECEIPTS_FC">"c7756"</definedName>
    <definedName name="IQ_GOVT_PERSONAL_TAXES_RECEIPTS_POP">"c7096"</definedName>
    <definedName name="IQ_GOVT_PERSONAL_TAXES_RECEIPTS_POP_FC">"c7976"</definedName>
    <definedName name="IQ_GOVT_PERSONAL_TAXES_RECEIPTS_YOY">"c7316"</definedName>
    <definedName name="IQ_GOVT_PERSONAL_TAXES_RECEIPTS_YOY_FC">"c8196"</definedName>
    <definedName name="IQ_GOVT_RECEIPTS">"c6877"</definedName>
    <definedName name="IQ_GOVT_RECEIPTS_APR">"c7537"</definedName>
    <definedName name="IQ_GOVT_RECEIPTS_APR_FC">"c8417"</definedName>
    <definedName name="IQ_GOVT_RECEIPTS_FC">"c7757"</definedName>
    <definedName name="IQ_GOVT_RECEIPTS_POP">"c7097"</definedName>
    <definedName name="IQ_GOVT_RECEIPTS_POP_FC">"c7977"</definedName>
    <definedName name="IQ_GOVT_RECEIPTS_YOY">"c7317"</definedName>
    <definedName name="IQ_GOVT_RECEIPTS_YOY_FC">"c8197"</definedName>
    <definedName name="IQ_GP">"c511"</definedName>
    <definedName name="IQ_GP_10YR_ANN_CAGR">"c6090"</definedName>
    <definedName name="IQ_GP_10YR_ANN_GROWTH">"c512"</definedName>
    <definedName name="IQ_GP_1YR_ANN_GROWTH">"c513"</definedName>
    <definedName name="IQ_GP_2YR_ANN_CAGR">"c6091"</definedName>
    <definedName name="IQ_GP_2YR_ANN_GROWTH">"c514"</definedName>
    <definedName name="IQ_GP_3YR_ANN_CAGR">"c6092"</definedName>
    <definedName name="IQ_GP_3YR_ANN_GROWTH">"c515"</definedName>
    <definedName name="IQ_GP_5YR_ANN_CAGR">"c6093"</definedName>
    <definedName name="IQ_GP_5YR_ANN_GROWTH">"c516"</definedName>
    <definedName name="IQ_GP_7YR_ANN_CAGR">"c6094"</definedName>
    <definedName name="IQ_GP_7YR_ANN_GROWTH">"c517"</definedName>
    <definedName name="IQ_GPPE">"c518"</definedName>
    <definedName name="IQ_GROSS_AH_EARNED">"c2742"</definedName>
    <definedName name="IQ_GROSS_CLAIM_EXP_INCUR">"c2755"</definedName>
    <definedName name="IQ_GROSS_CLAIM_EXP_PAID">"c2758"</definedName>
    <definedName name="IQ_GROSS_CLAIM_EXP_RES">"c2752"</definedName>
    <definedName name="IQ_GROSS_DIVID">"c1446"</definedName>
    <definedName name="IQ_GROSS_EARNED">"c2732"</definedName>
    <definedName name="IQ_GROSS_LIFE_EARNED">"c2737"</definedName>
    <definedName name="IQ_GROSS_LIFE_IN_FORCE">"c2767"</definedName>
    <definedName name="IQ_GROSS_LOANS">"c521"</definedName>
    <definedName name="IQ_GROSS_LOANS_10YR_ANN_CAGR">"c6095"</definedName>
    <definedName name="IQ_GROSS_LOANS_10YR_ANN_GROWTH">"c522"</definedName>
    <definedName name="IQ_GROSS_LOANS_1YR_ANN_GROWTH">"c523"</definedName>
    <definedName name="IQ_GROSS_LOANS_2YR_ANN_CAGR">"c6096"</definedName>
    <definedName name="IQ_GROSS_LOANS_2YR_ANN_GROWTH">"c524"</definedName>
    <definedName name="IQ_GROSS_LOANS_3YR_ANN_CAGR">"c6097"</definedName>
    <definedName name="IQ_GROSS_LOANS_3YR_ANN_GROWTH">"c525"</definedName>
    <definedName name="IQ_GROSS_LOANS_5YR_ANN_CAGR">"c6098"</definedName>
    <definedName name="IQ_GROSS_LOANS_5YR_ANN_GROWTH">"c526"</definedName>
    <definedName name="IQ_GROSS_LOANS_7YR_ANN_CAGR">"c6099"</definedName>
    <definedName name="IQ_GROSS_LOANS_7YR_ANN_GROWTH">"c527"</definedName>
    <definedName name="IQ_GROSS_LOANS_TOTAL_DEPOSITS">"c528"</definedName>
    <definedName name="IQ_GROSS_MARGIN">"c529"</definedName>
    <definedName name="IQ_GROSS_MARGIN_ACT_OR_EST">"c5554"</definedName>
    <definedName name="IQ_GROSS_MARGIN_EST">"c5547"</definedName>
    <definedName name="IQ_GROSS_MARGIN_HIGH_EST">"c5549"</definedName>
    <definedName name="IQ_GROSS_MARGIN_LOW_EST">"c5550"</definedName>
    <definedName name="IQ_GROSS_MARGIN_MEDIAN_EST">"c5548"</definedName>
    <definedName name="IQ_GROSS_MARGIN_NUM_EST">"c5551"</definedName>
    <definedName name="IQ_GROSS_MARGIN_STDDEV_EST">"c5552"</definedName>
    <definedName name="IQ_GROSS_PC_EARNED">"c2747"</definedName>
    <definedName name="IQ_GROSS_PROFIT">"c1378"</definedName>
    <definedName name="IQ_GROSS_SPRD">"c2155"</definedName>
    <definedName name="IQ_GROSS_WRITTEN">"c2726"</definedName>
    <definedName name="IQ_GROUP_EMBEDDED_VALUE_ASSET_MANAGEMENT">"c9955"</definedName>
    <definedName name="IQ_GROUP_EMBEDDED_VALUE_HEALTH">"c9954"</definedName>
    <definedName name="IQ_GROUP_EMBEDDED_VALUE_LIFE">"c9953"</definedName>
    <definedName name="IQ_GROUP_EMBEDDED_VALUE_LIFE_OTHER">"c9956"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">"c6279"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">"c6280"</definedName>
    <definedName name="IQ_GW_INTAN_AMORT_REIT">"c1480"</definedName>
    <definedName name="IQ_GW_INTAN_AMORT_UTI">"c1481"</definedName>
    <definedName name="IQ_HC_ADJUSTED_DISCHARGES">"c9977"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SO_COVERED_LIVES">"c9982"</definedName>
    <definedName name="IQ_HC_ASO_MEMBERSHIP">"c9985"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CASES">"c9978"</definedName>
    <definedName name="IQ_HC_CLAIMS_RESERVES">"c9989"</definedName>
    <definedName name="IQ_HC_DAYS_REV_OUT">"c5993"</definedName>
    <definedName name="IQ_HC_DISCHARGES">"c9976"</definedName>
    <definedName name="IQ_HC_EQUIV_ADMISSIONS_GROWTH">"c5998"</definedName>
    <definedName name="IQ_HC_EQUIVALENT_ADMISSIONS">"c5958"</definedName>
    <definedName name="IQ_HC_EQUIVALENT_ADMISSIONS_SF">"c6007"</definedName>
    <definedName name="IQ_HC_EQUIVALENT_PATIENT_DAYS">"c9980"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L_EXPENSE_RATIO">"c9987"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CASE">"c9979"</definedName>
    <definedName name="IQ_HC_REV_PER_DISCHARGE">"c9990"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RISK_COVERED_LIVES">"c9981"</definedName>
    <definedName name="IQ_HC_RISK_MEMBERSHIP">"c9984"</definedName>
    <definedName name="IQ_HC_SALARIES_PCT_REV">"c5970"</definedName>
    <definedName name="IQ_HC_SGA_MARGIN">"c9988"</definedName>
    <definedName name="IQ_HC_SUPPLIES_PCT_REV">"c5971"</definedName>
    <definedName name="IQ_HC_TOTAL_COVERED_LIVES">"c9983"</definedName>
    <definedName name="IQ_HC_TOTAL_MEMBERSHIP">"c9986"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ELD_MATURITY_FDIC">"c6408"</definedName>
    <definedName name="IQ_HG_ACQUIRED_FRANCHISE_HOTEL_PROPERTIES">"c8584"</definedName>
    <definedName name="IQ_HG_ACQUIRED_FRANCHISE_ROOMS">"c8614"</definedName>
    <definedName name="IQ_HG_ACQUIRED_HOTEL_PROPERTIES">"c8572"</definedName>
    <definedName name="IQ_HG_ACQUIRED_MANAGED_HOTEL_PROPERTIES">"c8590"</definedName>
    <definedName name="IQ_HG_ACQUIRED_MANAGED_ROOMS">"c8620"</definedName>
    <definedName name="IQ_HG_ACQUIRED_OTHER_HOTEL_PROPERTIES">"c8596"</definedName>
    <definedName name="IQ_HG_ACQUIRED_OTHER_ROOMS">"c8626"</definedName>
    <definedName name="IQ_HG_ACQUIRED_OWNED_HOTEL_PROPERTIES">"c8578"</definedName>
    <definedName name="IQ_HG_ACQUIRED_OWNED_ROOMS">"c8608"</definedName>
    <definedName name="IQ_HG_ACQUIRED_ROOMS">"c8602"</definedName>
    <definedName name="IQ_HG_ADR_CHANGE_FRANCHISE">"c8684"</definedName>
    <definedName name="IQ_HG_ADR_CHANGE_MANAGED">"c8685"</definedName>
    <definedName name="IQ_HG_ADR_CHANGE_OTHER">"c8686"</definedName>
    <definedName name="IQ_HG_ADR_CHANGE_OWNED">"c8683"</definedName>
    <definedName name="IQ_HG_ADR_CHANGE_OWNED_COMP">"c8709"</definedName>
    <definedName name="IQ_HG_ADR_CHANGE_TOTAL">"c8687"</definedName>
    <definedName name="IQ_HG_ADR_CHANGE_TOTAL_COMP">"c8710"</definedName>
    <definedName name="IQ_HG_ADR_FRANCHISE">"c8664"</definedName>
    <definedName name="IQ_HG_ADR_MANAGED">"c8665"</definedName>
    <definedName name="IQ_HG_ADR_OTHER">"c8666"</definedName>
    <definedName name="IQ_HG_ADR_OWNED">"c8663"</definedName>
    <definedName name="IQ_HG_ADR_OWNED_COMP">"c8701"</definedName>
    <definedName name="IQ_HG_ADR_TOTAL">"c8667"</definedName>
    <definedName name="IQ_HG_ADR_TOTAL_COMP">"c8702"</definedName>
    <definedName name="IQ_HG_CASINOS_JV">"c8631"</definedName>
    <definedName name="IQ_HG_CASINOS_MANAGED">"c8632"</definedName>
    <definedName name="IQ_HG_CASINOS_OWNED">"c8630"</definedName>
    <definedName name="IQ_HG_CASINOS_TOTAL">"c8633"</definedName>
    <definedName name="IQ_HG_CLOSED_FRANCHISE_HOTEL_PROPERTIES">"c8586"</definedName>
    <definedName name="IQ_HG_CLOSED_FRANCHISE_ROOMS">"c8616"</definedName>
    <definedName name="IQ_HG_CLOSED_HOTEL_PROPERTIES">"c8574"</definedName>
    <definedName name="IQ_HG_CLOSED_MANAGED_HOTEL_PROPERTIES">"c8592"</definedName>
    <definedName name="IQ_HG_CLOSED_MANAGED_ROOMS">"c8622"</definedName>
    <definedName name="IQ_HG_CLOSED_OTHER_HOTEL_PROPERTIES">"c8598"</definedName>
    <definedName name="IQ_HG_CLOSED_OTHER_ROOMS">"c8628"</definedName>
    <definedName name="IQ_HG_CLOSED_OWNED_HOTEL_PROPERTIES">"c8580"</definedName>
    <definedName name="IQ_HG_CLOSED_OWNED_ROOMS">"c8610"</definedName>
    <definedName name="IQ_HG_CLOSED_ROOMS">"c8604"</definedName>
    <definedName name="IQ_HG_EXP_CASINO">"c8733"</definedName>
    <definedName name="IQ_HG_EXP_DEVELOPMENT">"c8738"</definedName>
    <definedName name="IQ_HG_EXP_ENTERTAINMENT">"c8736"</definedName>
    <definedName name="IQ_HG_EXP_FOOD_BEV">"c8734"</definedName>
    <definedName name="IQ_HG_EXP_FRANCHISE_MANAGEMENT">"c8744"</definedName>
    <definedName name="IQ_HG_EXP_OTHER_MNGD_FRANCHISE_PROP">"c8742"</definedName>
    <definedName name="IQ_HG_EXP_OWNED_LEASED_CONSOL_JV">"c8740"</definedName>
    <definedName name="IQ_HG_EXP_REIMBURSEMENTS">"c8743"</definedName>
    <definedName name="IQ_HG_EXP_RETAIL">"c8737"</definedName>
    <definedName name="IQ_HG_EXP_ROOMS">"c8735"</definedName>
    <definedName name="IQ_HG_EXP_THEATRE_CONCESSION">"c8739"</definedName>
    <definedName name="IQ_HG_EXP_VACA_OWNERSHIP_RES">"c8741"</definedName>
    <definedName name="IQ_HG_FOOD_PROM_COSTS">"c8746"</definedName>
    <definedName name="IQ_HG_FRANCHISE_HOTEL_PROPERTIES_BEG">"c8582"</definedName>
    <definedName name="IQ_HG_FRANCHISE_ROOMS_BEG">"c8612"</definedName>
    <definedName name="IQ_HG_GAMING_SPACE_JV">"c8635"</definedName>
    <definedName name="IQ_HG_GAMING_SPACE_MANAGED">"c8636"</definedName>
    <definedName name="IQ_HG_GAMING_SPACE_OWNED">"c8634"</definedName>
    <definedName name="IQ_HG_GAMING_SPACE_TOTAL">"c8637"</definedName>
    <definedName name="IQ_HG_HOTEL_PROPERTIES_BEG">"c8570"</definedName>
    <definedName name="IQ_HG_LAND_AVAIL_JV">"c8647"</definedName>
    <definedName name="IQ_HG_LAND_AVAIL_MANAGED">"c8648"</definedName>
    <definedName name="IQ_HG_LAND_AVAIL_OWNED">"c8646"</definedName>
    <definedName name="IQ_HG_LAND_AVAIL_TOTAL">"c8649"</definedName>
    <definedName name="IQ_HG_LAND_JV">"c8651"</definedName>
    <definedName name="IQ_HG_LAND_MANAGED">"c8652"</definedName>
    <definedName name="IQ_HG_LAND_OWNED">"c8650"</definedName>
    <definedName name="IQ_HG_LAND_TOTAL">"c8653"</definedName>
    <definedName name="IQ_HG_MANAGED_HOTEL_PROPERTIES_BEG">"c8588"</definedName>
    <definedName name="IQ_HG_MANAGED_ROOMS_BEG">"c8618"</definedName>
    <definedName name="IQ_HG_OCCUPANCY_CHANGE_FRANCHISE">"c8675"</definedName>
    <definedName name="IQ_HG_OCCUPANCY_CHANGE_MANAGED">"c8677"</definedName>
    <definedName name="IQ_HG_OCCUPANCY_CHANGE_OTHER">"c8679"</definedName>
    <definedName name="IQ_HG_OCCUPANCY_CHANGE_OWNED">"c8673"</definedName>
    <definedName name="IQ_HG_OCCUPANCY_CHANGE_OWNED_COMP">"c8705"</definedName>
    <definedName name="IQ_HG_OCCUPANCY_CHANGE_TOTAL">"c8681"</definedName>
    <definedName name="IQ_HG_OCCUPANCY_CHANGE_TOTAL_COMP">"c8707"</definedName>
    <definedName name="IQ_HG_OCCUPANCY_FRANCHISE">"c8659"</definedName>
    <definedName name="IQ_HG_OCCUPANCY_INCDEC_FRANCHISE">"c8676"</definedName>
    <definedName name="IQ_HG_OCCUPANCY_INCDEC_MANAGED">"c8678"</definedName>
    <definedName name="IQ_HG_OCCUPANCY_INCDEC_OTHER">"c8680"</definedName>
    <definedName name="IQ_HG_OCCUPANCY_INCDEC_OWNED">"c8674"</definedName>
    <definedName name="IQ_HG_OCCUPANCY_INCDEC_OWNED_COMP">"c8706"</definedName>
    <definedName name="IQ_HG_OCCUPANCY_INCDEC_TOTAL">"c8682"</definedName>
    <definedName name="IQ_HG_OCCUPANCY_INCDEC_TOTAL_COMP">"c8708"</definedName>
    <definedName name="IQ_HG_OCCUPANCY_MANAGED">"c8660"</definedName>
    <definedName name="IQ_HG_OCCUPANCY_OTHER">"c8661"</definedName>
    <definedName name="IQ_HG_OCCUPANCY_OWNED">"c8658"</definedName>
    <definedName name="IQ_HG_OCCUPANCY_OWNED_COMP">"c8699"</definedName>
    <definedName name="IQ_HG_OCCUPANCY_TOTAL">"c8662"</definedName>
    <definedName name="IQ_HG_OCCUPANCY_TOTAL_COMP">"c8700"</definedName>
    <definedName name="IQ_HG_OPENED_FRANCHISE_HOTEL_PROPERTIES">"c8583"</definedName>
    <definedName name="IQ_HG_OPENED_FRANCHISE_ROOMS">"c8613"</definedName>
    <definedName name="IQ_HG_OPENED_HOTEL_PROPERTIES">"c8571"</definedName>
    <definedName name="IQ_HG_OPENED_MANAGED_HOTEL_PROPERTIES">"c8589"</definedName>
    <definedName name="IQ_HG_OPENED_MANAGED_ROOMS">"c8619"</definedName>
    <definedName name="IQ_HG_OPENED_OTHER_HOTEL_PROPERTIES">"c8595"</definedName>
    <definedName name="IQ_HG_OPENED_OTHER_ROOMS">"c8625"</definedName>
    <definedName name="IQ_HG_OPENED_OWNED_HOTEL_PROPERTIES">"c8577"</definedName>
    <definedName name="IQ_HG_OPENED_OWNED_ROOMS">"c8607"</definedName>
    <definedName name="IQ_HG_OPENED_ROOMS">"c8601"</definedName>
    <definedName name="IQ_HG_OTHER_HOTEL_PROPERTIES_BEG">"c8594"</definedName>
    <definedName name="IQ_HG_OTHER_PROM_COSTS">"c8747"</definedName>
    <definedName name="IQ_HG_OTHER_ROOMS_BEG">"c8624"</definedName>
    <definedName name="IQ_HG_OWNED_HOTEL_PROPERTIES_BEG">"c8576"</definedName>
    <definedName name="IQ_HG_OWNED_ROOMS_BEG">"c8606"</definedName>
    <definedName name="IQ_HG_PARKING_SPACES_JV">"c8655"</definedName>
    <definedName name="IQ_HG_PARKING_SPACES_MANAGED">"c8656"</definedName>
    <definedName name="IQ_HG_PARKING_SPACES_OWNED">"c8654"</definedName>
    <definedName name="IQ_HG_PARKING_SPACES_TOTAL">"c8657"</definedName>
    <definedName name="IQ_HG_REV_BASE_MANAGEMENT_FEES">"c8726"</definedName>
    <definedName name="IQ_HG_REV_CASINO">"c8713"</definedName>
    <definedName name="IQ_HG_REV_COST_REIMBURSEMENT">"c8728"</definedName>
    <definedName name="IQ_HG_REV_ENTERTAINMENT">"c8716"</definedName>
    <definedName name="IQ_HG_REV_FOOD_BEV">"c8714"</definedName>
    <definedName name="IQ_HG_REV_FRANCHISE">"c8725"</definedName>
    <definedName name="IQ_HG_REV_INCENTIVE_MANAGEMENT_FEES">"c8727"</definedName>
    <definedName name="IQ_HG_REV_MANAGEMENT_FEES">"c8718"</definedName>
    <definedName name="IQ_HG_REV_OTHER_MNGD_FRANCHISE_PROP">"c8730"</definedName>
    <definedName name="IQ_HG_REV_OTHER_OP_SEGMENT">"c8721"</definedName>
    <definedName name="IQ_HG_REV_OTHER_OWNERSHIP_MIX">"c8731"</definedName>
    <definedName name="IQ_HG_REV_OWNED_LEASED_CONSOL_JV_HOTELS">"c8724"</definedName>
    <definedName name="IQ_HG_REV_PROMOTIONAL_ALLOWANCE">"c8722"</definedName>
    <definedName name="IQ_HG_REV_RACING">"c8719"</definedName>
    <definedName name="IQ_HG_REV_RETAIL">"c8717"</definedName>
    <definedName name="IQ_HG_REV_ROOMS">"c8715"</definedName>
    <definedName name="IQ_HG_REV_THEATRE_CONCESSION">"c8720"</definedName>
    <definedName name="IQ_HG_REV_TOTAL_OP_SEGMENT">"c8723"</definedName>
    <definedName name="IQ_HG_REV_TOTAL_OWNERSHIP_MIX">"c8732"</definedName>
    <definedName name="IQ_HG_REV_VACA_OWNERSHIP_RES_SALES_SVCS">"c8729"</definedName>
    <definedName name="IQ_HG_REVENUES_CHANGE_OWNED_COMP">"c8697"</definedName>
    <definedName name="IQ_HG_REVENUES_CHANGE_TOTAL_COMP">"c8698"</definedName>
    <definedName name="IQ_HG_REVPAR_CHANGE_MANAGED">"c8690"</definedName>
    <definedName name="IQ_HG_REVPAR_CHANGE_OTHER">"c8691"</definedName>
    <definedName name="IQ_HG_REVPAR_CHANGE_OWNED">"c8688"</definedName>
    <definedName name="IQ_HG_REVPAR_CHANGE_OWNED_COMP">"c8711"</definedName>
    <definedName name="IQ_HG_REVPAR_CHANGE_TOTAL">"c8692"</definedName>
    <definedName name="IQ_HG_REVPAR_CHANGE_TOTAL_COMP">"c8712"</definedName>
    <definedName name="IQ_HG_REVPAR_CHNAGE_FRANCHISE">"c8689"</definedName>
    <definedName name="IQ_HG_REVPAR_FRANCHISE">"c8669"</definedName>
    <definedName name="IQ_HG_REVPAR_MANAGED">"c8670"</definedName>
    <definedName name="IQ_HG_REVPAR_OTHER">"c8671"</definedName>
    <definedName name="IQ_HG_REVPAR_OWNED">"c8668"</definedName>
    <definedName name="IQ_HG_REVPAR_OWNED_COMP">"c8703"</definedName>
    <definedName name="IQ_HG_REVPAR_TOTAL">"c8672"</definedName>
    <definedName name="IQ_HG_REVPAR_TOTAL_COMP">"c8704"</definedName>
    <definedName name="IQ_HG_ROOM_PROM_COSTS">"c8745"</definedName>
    <definedName name="IQ_HG_ROOMS_BEG">"c8600"</definedName>
    <definedName name="IQ_HG_SLOT_MACHINES_JV">"c8639"</definedName>
    <definedName name="IQ_HG_SLOT_MACHINES_MANAGED">"c8640"</definedName>
    <definedName name="IQ_HG_SLOT_MACHINES_OWNED">"c8638"</definedName>
    <definedName name="IQ_HG_SLOT_MACHINES_TOTAL">"c8641"</definedName>
    <definedName name="IQ_HG_SOLD_FRANCHISE_HOTEL_PROPERTIES">"c8585"</definedName>
    <definedName name="IQ_HG_SOLD_FRANCHISE_ROOMS">"c8615"</definedName>
    <definedName name="IQ_HG_SOLD_HOTEL_PROPERTIES">"c8573"</definedName>
    <definedName name="IQ_HG_SOLD_MANAGED_HOTEL_PROPERTIES">"c8591"</definedName>
    <definedName name="IQ_HG_SOLD_MANAGED_ROOMS">"c8621"</definedName>
    <definedName name="IQ_HG_SOLD_OTHER_HOTEL_PROPERTIES">"c8597"</definedName>
    <definedName name="IQ_HG_SOLD_OTHER_ROOMS">"c8627"</definedName>
    <definedName name="IQ_HG_SOLD_OWNED_HOTEL_PROPERTIES">"c8579"</definedName>
    <definedName name="IQ_HG_SOLD_OWNED_ROOMS">"c8609"</definedName>
    <definedName name="IQ_HG_SOLD_ROOMS">"c8603"</definedName>
    <definedName name="IQ_HG_TABLE_GAMES_JV">"c8643"</definedName>
    <definedName name="IQ_HG_TABLE_GAMES_MANAGED">"c8644"</definedName>
    <definedName name="IQ_HG_TABLE_GAMES_OWNED">"c8642"</definedName>
    <definedName name="IQ_HG_TABLE_GAMES_TOTAL">"c8645"</definedName>
    <definedName name="IQ_HG_TOTAL_FRANCHISE_HOTEL_PROPERTIES">"c8587"</definedName>
    <definedName name="IQ_HG_TOTAL_FRANCHISE_ROOMS">"c8617"</definedName>
    <definedName name="IQ_HG_TOTAL_HOTEL_PROPERTIES">"c8575"</definedName>
    <definedName name="IQ_HG_TOTAL_MANAGED_HOTEL_PROPERTIES">"c8593"</definedName>
    <definedName name="IQ_HG_TOTAL_MANAGED_ROOMS">"c8623"</definedName>
    <definedName name="IQ_HG_TOTAL_OTHER_HOTEL_PROPERTIES">"c8599"</definedName>
    <definedName name="IQ_HG_TOTAL_OTHER_ROOMS">"c8629"</definedName>
    <definedName name="IQ_HG_TOTAL_OWNED_HOTEL_PROPERTIES">"c8581"</definedName>
    <definedName name="IQ_HG_TOTAL_OWNED_PROPERTIES_COMP">"c8693"</definedName>
    <definedName name="IQ_HG_TOTAL_OWNED_ROOMS">"c8611"</definedName>
    <definedName name="IQ_HG_TOTAL_OWNED_ROOMS_COMP">"c8695"</definedName>
    <definedName name="IQ_HG_TOTAL_PROM_COSTS">"c8748"</definedName>
    <definedName name="IQ_HG_TOTAL_PROPERTIES_COMP">"c8694"</definedName>
    <definedName name="IQ_HG_TOTAL_ROOMS">"c8605"</definedName>
    <definedName name="IQ_HG_TOTAL_ROOMS_COMP">"c8696"</definedName>
    <definedName name="IQ_HIGH_TARGET_PRICE">"c1651"</definedName>
    <definedName name="IQ_HIGH_TARGET_PRICE_REUT">"c5317"</definedName>
    <definedName name="IQ_HIGHPRICE">"c545"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EQUITY_LOC_NET_CHARGE_OFFS_FDIC">"c6644"</definedName>
    <definedName name="IQ_HOME_EQUITY_LOC_TOTAL_CHARGE_OFFS_FDIC">"c6606"</definedName>
    <definedName name="IQ_HOME_EQUITY_LOC_TOTAL_RECOVERIES_FDIC">"c6625"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SALES_NEW">"c6924"</definedName>
    <definedName name="IQ_HOME_SALES_NEW_APR">"c7584"</definedName>
    <definedName name="IQ_HOME_SALES_NEW_APR_FC">"c8464"</definedName>
    <definedName name="IQ_HOME_SALES_NEW_FC">"c7804"</definedName>
    <definedName name="IQ_HOME_SALES_NEW_POP">"c7144"</definedName>
    <definedName name="IQ_HOME_SALES_NEW_POP_FC">"c8024"</definedName>
    <definedName name="IQ_HOME_SALES_NEW_YOY">"c7364"</definedName>
    <definedName name="IQ_HOME_SALES_NEW_YOY_FC">"c8244"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OWNERS_WRITTEN">"c546"</definedName>
    <definedName name="IQ_HOURLY_COMP">"c6879"</definedName>
    <definedName name="IQ_HOURLY_COMP_APR">"c7539"</definedName>
    <definedName name="IQ_HOURLY_COMP_APR_FC">"c8419"</definedName>
    <definedName name="IQ_HOURLY_COMP_FC">"c7759"</definedName>
    <definedName name="IQ_HOURLY_COMP_POP">"c7099"</definedName>
    <definedName name="IQ_HOURLY_COMP_POP_FC">"c7979"</definedName>
    <definedName name="IQ_HOURLY_COMP_YOY">"c7319"</definedName>
    <definedName name="IQ_HOURLY_COMP_YOY_FC">"c8199"</definedName>
    <definedName name="IQ_HOUSING_COMPLETIONS">"c6881"</definedName>
    <definedName name="IQ_HOUSING_COMPLETIONS_APR">"c7541"</definedName>
    <definedName name="IQ_HOUSING_COMPLETIONS_APR_FC">"c8421"</definedName>
    <definedName name="IQ_HOUSING_COMPLETIONS_FC">"c7761"</definedName>
    <definedName name="IQ_HOUSING_COMPLETIONS_POP">"c7101"</definedName>
    <definedName name="IQ_HOUSING_COMPLETIONS_POP_FC">"c7981"</definedName>
    <definedName name="IQ_HOUSING_COMPLETIONS_SINGLE_FAM_APR_FC_UNUSED_UNUSED_UNUSED">"c8422"</definedName>
    <definedName name="IQ_HOUSING_COMPLETIONS_SINGLE_FAM_APR_UNUSED_UNUSED_UNUSED">"c7542"</definedName>
    <definedName name="IQ_HOUSING_COMPLETIONS_SINGLE_FAM_FC_UNUSED_UNUSED_UNUSED">"c7762"</definedName>
    <definedName name="IQ_HOUSING_COMPLETIONS_SINGLE_FAM_POP_FC_UNUSED_UNUSED_UNUSED">"c7982"</definedName>
    <definedName name="IQ_HOUSING_COMPLETIONS_SINGLE_FAM_POP_UNUSED_UNUSED_UNUSED">"c7102"</definedName>
    <definedName name="IQ_HOUSING_COMPLETIONS_SINGLE_FAM_UNUSED_UNUSED_UNUSED">"c6882"</definedName>
    <definedName name="IQ_HOUSING_COMPLETIONS_SINGLE_FAM_YOY_FC_UNUSED_UNUSED_UNUSED">"c8202"</definedName>
    <definedName name="IQ_HOUSING_COMPLETIONS_SINGLE_FAM_YOY_UNUSED_UNUSED_UNUSED">"c7322"</definedName>
    <definedName name="IQ_HOUSING_COMPLETIONS_YOY">"c7321"</definedName>
    <definedName name="IQ_HOUSING_COMPLETIONS_YOY_FC">"c8201"</definedName>
    <definedName name="IQ_HOUSING_PERMITS">"c6883"</definedName>
    <definedName name="IQ_HOUSING_PERMITS_APR">"c7543"</definedName>
    <definedName name="IQ_HOUSING_PERMITS_APR_FC">"c8423"</definedName>
    <definedName name="IQ_HOUSING_PERMITS_FC">"c7763"</definedName>
    <definedName name="IQ_HOUSING_PERMITS_POP">"c7103"</definedName>
    <definedName name="IQ_HOUSING_PERMITS_POP_FC">"c7983"</definedName>
    <definedName name="IQ_HOUSING_PERMITS_YOY">"c7323"</definedName>
    <definedName name="IQ_HOUSING_PERMITS_YOY_FC">"c8203"</definedName>
    <definedName name="IQ_HOUSING_STARTS">"c6884"</definedName>
    <definedName name="IQ_HOUSING_STARTS_APR">"c7544"</definedName>
    <definedName name="IQ_HOUSING_STARTS_APR_FC">"c8424"</definedName>
    <definedName name="IQ_HOUSING_STARTS_FC">"c7764"</definedName>
    <definedName name="IQ_HOUSING_STARTS_POP">"c7104"</definedName>
    <definedName name="IQ_HOUSING_STARTS_POP_FC">"c7984"</definedName>
    <definedName name="IQ_HOUSING_STARTS_SAAR">"c6885"</definedName>
    <definedName name="IQ_HOUSING_STARTS_SAAR_APR">"c7545"</definedName>
    <definedName name="IQ_HOUSING_STARTS_SAAR_APR_FC">"c8425"</definedName>
    <definedName name="IQ_HOUSING_STARTS_SAAR_FC">"c7765"</definedName>
    <definedName name="IQ_HOUSING_STARTS_SAAR_POP">"c7105"</definedName>
    <definedName name="IQ_HOUSING_STARTS_SAAR_POP_FC">"c7985"</definedName>
    <definedName name="IQ_HOUSING_STARTS_SAAR_YOY">"c7325"</definedName>
    <definedName name="IQ_HOUSING_STARTS_SAAR_YOY_FC">"c8205"</definedName>
    <definedName name="IQ_HOUSING_STARTS_YOY">"c7324"</definedName>
    <definedName name="IQ_HOUSING_STARTS_YOY_FC">"c8204"</definedName>
    <definedName name="IQ_HRS_WORKED_FULL_PT">"c6880"</definedName>
    <definedName name="IQ_HRS_WORKED_FULL_PT_APR">"c7540"</definedName>
    <definedName name="IQ_HRS_WORKED_FULL_PT_APR_FC">"c8420"</definedName>
    <definedName name="IQ_HRS_WORKED_FULL_PT_FC">"c7760"</definedName>
    <definedName name="IQ_HRS_WORKED_FULL_PT_POP">"c7100"</definedName>
    <definedName name="IQ_HRS_WORKED_FULL_PT_POP_FC">"c7980"</definedName>
    <definedName name="IQ_HRS_WORKED_FULL_PT_YOY">"c7320"</definedName>
    <definedName name="IQ_HRS_WORKED_FULL_PT_YOY_FC">"c8200"</definedName>
    <definedName name="IQ_IM_AVG_REV_PER_CLICK">"c9991"</definedName>
    <definedName name="IQ_IM_NUMBER_PAGE_VIEWS">"c9993"</definedName>
    <definedName name="IQ_IM_NUMBER_PAID_CLICKS">"c9995"</definedName>
    <definedName name="IQ_IM_NUMBER_PAID_CLICKS_GROWTH">"c9996"</definedName>
    <definedName name="IQ_IM_PAGE_VIEWS_GROWTH">"c9994"</definedName>
    <definedName name="IQ_IM_REV_PER_PAGE_VIEW_GROWTH">"c9992"</definedName>
    <definedName name="IQ_IM_TRAFFIC_ACQUISITION_CHANGE">"c9998"</definedName>
    <definedName name="IQ_IM_TRAFFIC_ACQUISITION_COST_TO_AD_REV_RATIO">"c10000"</definedName>
    <definedName name="IQ_IM_TRAFFIC_ACQUISITION_COST_TO_TOTAL_REV_RATIO">"c9999"</definedName>
    <definedName name="IQ_IM_TRAFFIC_ACQUISITION_COSTS">"c9997"</definedName>
    <definedName name="IQ_IMPAIR_OIL">"c547"</definedName>
    <definedName name="IQ_IMPAIRMENT_GW">"c548"</definedName>
    <definedName name="IQ_IMPORT_PRICE_INDEX">"c6886"</definedName>
    <definedName name="IQ_IMPORT_PRICE_INDEX_APR">"c7546"</definedName>
    <definedName name="IQ_IMPORT_PRICE_INDEX_APR_FC">"c8426"</definedName>
    <definedName name="IQ_IMPORT_PRICE_INDEX_FC">"c7766"</definedName>
    <definedName name="IQ_IMPORT_PRICE_INDEX_POP">"c7106"</definedName>
    <definedName name="IQ_IMPORT_PRICE_INDEX_POP_FC">"c7986"</definedName>
    <definedName name="IQ_IMPORT_PRICE_INDEX_YOY">"c7326"</definedName>
    <definedName name="IQ_IMPORT_PRICE_INDEX_YOY_FC">"c8206"</definedName>
    <definedName name="IQ_IMPORTS_GOODS">"c6887"</definedName>
    <definedName name="IQ_IMPORTS_GOODS_APR">"c7547"</definedName>
    <definedName name="IQ_IMPORTS_GOODS_APR_FC">"c8427"</definedName>
    <definedName name="IQ_IMPORTS_GOODS_FC">"c7767"</definedName>
    <definedName name="IQ_IMPORTS_GOODS_NONFACTOR_SERVICES">"c6888"</definedName>
    <definedName name="IQ_IMPORTS_GOODS_NONFACTOR_SERVICES_APR">"c7548"</definedName>
    <definedName name="IQ_IMPORTS_GOODS_NONFACTOR_SERVICES_APR_FC">"c8428"</definedName>
    <definedName name="IQ_IMPORTS_GOODS_NONFACTOR_SERVICES_FC">"c7768"</definedName>
    <definedName name="IQ_IMPORTS_GOODS_NONFACTOR_SERVICES_POP">"c7108"</definedName>
    <definedName name="IQ_IMPORTS_GOODS_NONFACTOR_SERVICES_POP_FC">"c7988"</definedName>
    <definedName name="IQ_IMPORTS_GOODS_NONFACTOR_SERVICES_YOY">"c7328"</definedName>
    <definedName name="IQ_IMPORTS_GOODS_NONFACTOR_SERVICES_YOY_FC">"c8208"</definedName>
    <definedName name="IQ_IMPORTS_GOODS_POP">"c7107"</definedName>
    <definedName name="IQ_IMPORTS_GOODS_POP_FC">"c7987"</definedName>
    <definedName name="IQ_IMPORTS_GOODS_REAL">"c11950"</definedName>
    <definedName name="IQ_IMPORTS_GOODS_REAL_APR">"c11953"</definedName>
    <definedName name="IQ_IMPORTS_GOODS_REAL_POP">"c11951"</definedName>
    <definedName name="IQ_IMPORTS_GOODS_REAL_SAAR_APR_FC_UNUSED_UNUSED_UNUSED">"c8523"</definedName>
    <definedName name="IQ_IMPORTS_GOODS_REAL_SAAR_APR_UNUSED_UNUSED_UNUSED">"c7643"</definedName>
    <definedName name="IQ_IMPORTS_GOODS_REAL_SAAR_FC_UNUSED_UNUSED_UNUSED">"c7863"</definedName>
    <definedName name="IQ_IMPORTS_GOODS_REAL_SAAR_POP_FC_UNUSED_UNUSED_UNUSED">"c8083"</definedName>
    <definedName name="IQ_IMPORTS_GOODS_REAL_SAAR_POP_UNUSED_UNUSED_UNUSED">"c7203"</definedName>
    <definedName name="IQ_IMPORTS_GOODS_REAL_SAAR_UNUSED_UNUSED_UNUSED">"c6983"</definedName>
    <definedName name="IQ_IMPORTS_GOODS_REAL_SAAR_YOY_FC_UNUSED_UNUSED_UNUSED">"c8303"</definedName>
    <definedName name="IQ_IMPORTS_GOODS_REAL_SAAR_YOY_UNUSED_UNUSED_UNUSED">"c7423"</definedName>
    <definedName name="IQ_IMPORTS_GOODS_REAL_YOY">"c11952"</definedName>
    <definedName name="IQ_IMPORTS_GOODS_SAAR">"c6891"</definedName>
    <definedName name="IQ_IMPORTS_GOODS_SAAR_APR">"c7551"</definedName>
    <definedName name="IQ_IMPORTS_GOODS_SAAR_APR_FC">"c8431"</definedName>
    <definedName name="IQ_IMPORTS_GOODS_SAAR_FC">"c7771"</definedName>
    <definedName name="IQ_IMPORTS_GOODS_SAAR_POP">"c7111"</definedName>
    <definedName name="IQ_IMPORTS_GOODS_SAAR_POP_FC">"c7991"</definedName>
    <definedName name="IQ_IMPORTS_GOODS_SAAR_USD_APR_FC">"c11849"</definedName>
    <definedName name="IQ_IMPORTS_GOODS_SAAR_USD_FC">"c11846"</definedName>
    <definedName name="IQ_IMPORTS_GOODS_SAAR_USD_POP_FC">"c11847"</definedName>
    <definedName name="IQ_IMPORTS_GOODS_SAAR_USD_YOY_FC">"c11848"</definedName>
    <definedName name="IQ_IMPORTS_GOODS_SAAR_YOY">"c7331"</definedName>
    <definedName name="IQ_IMPORTS_GOODS_SAAR_YOY_FC">"c8211"</definedName>
    <definedName name="IQ_IMPORTS_GOODS_SERVICES_APR_FC_UNUSED_UNUSED_UNUSED">"c8429"</definedName>
    <definedName name="IQ_IMPORTS_GOODS_SERVICES_APR_UNUSED_UNUSED_UNUSED">"c7549"</definedName>
    <definedName name="IQ_IMPORTS_GOODS_SERVICES_FC_UNUSED_UNUSED_UNUSED">"c7769"</definedName>
    <definedName name="IQ_IMPORTS_GOODS_SERVICES_POP_FC_UNUSED_UNUSED_UNUSED">"c7989"</definedName>
    <definedName name="IQ_IMPORTS_GOODS_SERVICES_POP_UNUSED_UNUSED_UNUSED">"c7109"</definedName>
    <definedName name="IQ_IMPORTS_GOODS_SERVICES_REAL">"c6985"</definedName>
    <definedName name="IQ_IMPORTS_GOODS_SERVICES_REAL_APR">"c7645"</definedName>
    <definedName name="IQ_IMPORTS_GOODS_SERVICES_REAL_APR_FC">"c8525"</definedName>
    <definedName name="IQ_IMPORTS_GOODS_SERVICES_REAL_FC">"c7865"</definedName>
    <definedName name="IQ_IMPORTS_GOODS_SERVICES_REAL_POP">"c7205"</definedName>
    <definedName name="IQ_IMPORTS_GOODS_SERVICES_REAL_POP_FC">"c8085"</definedName>
    <definedName name="IQ_IMPORTS_GOODS_SERVICES_REAL_SAAR">"c11958"</definedName>
    <definedName name="IQ_IMPORTS_GOODS_SERVICES_REAL_SAAR_APR">"c11961"</definedName>
    <definedName name="IQ_IMPORTS_GOODS_SERVICES_REAL_SAAR_APR_FC_UNUSED_UNUSED_UNUSED">"c8524"</definedName>
    <definedName name="IQ_IMPORTS_GOODS_SERVICES_REAL_SAAR_APR_UNUSED_UNUSED_UNUSED">"c7644"</definedName>
    <definedName name="IQ_IMPORTS_GOODS_SERVICES_REAL_SAAR_FC_UNUSED_UNUSED_UNUSED">"c7864"</definedName>
    <definedName name="IQ_IMPORTS_GOODS_SERVICES_REAL_SAAR_POP">"c11959"</definedName>
    <definedName name="IQ_IMPORTS_GOODS_SERVICES_REAL_SAAR_POP_FC_UNUSED_UNUSED_UNUSED">"c8084"</definedName>
    <definedName name="IQ_IMPORTS_GOODS_SERVICES_REAL_SAAR_POP_UNUSED_UNUSED_UNUSED">"c7204"</definedName>
    <definedName name="IQ_IMPORTS_GOODS_SERVICES_REAL_SAAR_UNUSED_UNUSED_UNUSED">"c6984"</definedName>
    <definedName name="IQ_IMPORTS_GOODS_SERVICES_REAL_SAAR_USD">"c11962"</definedName>
    <definedName name="IQ_IMPORTS_GOODS_SERVICES_REAL_SAAR_USD_APR">"c11965"</definedName>
    <definedName name="IQ_IMPORTS_GOODS_SERVICES_REAL_SAAR_USD_APR_FC">"c11969"</definedName>
    <definedName name="IQ_IMPORTS_GOODS_SERVICES_REAL_SAAR_USD_FC">"c11966"</definedName>
    <definedName name="IQ_IMPORTS_GOODS_SERVICES_REAL_SAAR_USD_POP">"c11963"</definedName>
    <definedName name="IQ_IMPORTS_GOODS_SERVICES_REAL_SAAR_USD_POP_FC">"c11967"</definedName>
    <definedName name="IQ_IMPORTS_GOODS_SERVICES_REAL_SAAR_USD_YOY">"c11964"</definedName>
    <definedName name="IQ_IMPORTS_GOODS_SERVICES_REAL_SAAR_USD_YOY_FC">"c11968"</definedName>
    <definedName name="IQ_IMPORTS_GOODS_SERVICES_REAL_SAAR_YOY">"c11960"</definedName>
    <definedName name="IQ_IMPORTS_GOODS_SERVICES_REAL_SAAR_YOY_FC_UNUSED_UNUSED_UNUSED">"c8304"</definedName>
    <definedName name="IQ_IMPORTS_GOODS_SERVICES_REAL_SAAR_YOY_UNUSED_UNUSED_UNUSED">"c7424"</definedName>
    <definedName name="IQ_IMPORTS_GOODS_SERVICES_REAL_USD">"c11954"</definedName>
    <definedName name="IQ_IMPORTS_GOODS_SERVICES_REAL_USD_APR">"c11957"</definedName>
    <definedName name="IQ_IMPORTS_GOODS_SERVICES_REAL_USD_POP">"c11955"</definedName>
    <definedName name="IQ_IMPORTS_GOODS_SERVICES_REAL_USD_YOY">"c11956"</definedName>
    <definedName name="IQ_IMPORTS_GOODS_SERVICES_REAL_YOY">"c7425"</definedName>
    <definedName name="IQ_IMPORTS_GOODS_SERVICES_REAL_YOY_FC">"c8305"</definedName>
    <definedName name="IQ_IMPORTS_GOODS_SERVICES_SAAR">"c6890"</definedName>
    <definedName name="IQ_IMPORTS_GOODS_SERVICES_SAAR_APR">"c7550"</definedName>
    <definedName name="IQ_IMPORTS_GOODS_SERVICES_SAAR_APR_FC">"c8430"</definedName>
    <definedName name="IQ_IMPORTS_GOODS_SERVICES_SAAR_FC">"c7770"</definedName>
    <definedName name="IQ_IMPORTS_GOODS_SERVICES_SAAR_POP">"c7110"</definedName>
    <definedName name="IQ_IMPORTS_GOODS_SERVICES_SAAR_POP_FC">"c7990"</definedName>
    <definedName name="IQ_IMPORTS_GOODS_SERVICES_SAAR_YOY">"c7330"</definedName>
    <definedName name="IQ_IMPORTS_GOODS_SERVICES_SAAR_YOY_FC">"c8210"</definedName>
    <definedName name="IQ_IMPORTS_GOODS_SERVICES_UNUSED_UNUSED_UNUSED">"c6889"</definedName>
    <definedName name="IQ_IMPORTS_GOODS_SERVICES_USD">"c11842"</definedName>
    <definedName name="IQ_IMPORTS_GOODS_SERVICES_USD_APR">"c11845"</definedName>
    <definedName name="IQ_IMPORTS_GOODS_SERVICES_USD_POP">"c11843"</definedName>
    <definedName name="IQ_IMPORTS_GOODS_SERVICES_USD_YOY">"c11844"</definedName>
    <definedName name="IQ_IMPORTS_GOODS_SERVICES_YOY_FC_UNUSED_UNUSED_UNUSED">"c8209"</definedName>
    <definedName name="IQ_IMPORTS_GOODS_SERVICES_YOY_UNUSED_UNUSED_UNUSED">"c7329"</definedName>
    <definedName name="IQ_IMPORTS_GOODS_USD_APR_FC">"c11841"</definedName>
    <definedName name="IQ_IMPORTS_GOODS_USD_FC">"c11838"</definedName>
    <definedName name="IQ_IMPORTS_GOODS_USD_POP_FC">"c11839"</definedName>
    <definedName name="IQ_IMPORTS_GOODS_USD_YOY_FC">"c11840"</definedName>
    <definedName name="IQ_IMPORTS_GOODS_YOY">"c7327"</definedName>
    <definedName name="IQ_IMPORTS_GOODS_YOY_FC">"c8207"</definedName>
    <definedName name="IQ_IMPORTS_NONFACTOR_SERVICES">"c6892"</definedName>
    <definedName name="IQ_IMPORTS_NONFACTOR_SERVICES_APR">"c7552"</definedName>
    <definedName name="IQ_IMPORTS_NONFACTOR_SERVICES_APR_FC">"c8432"</definedName>
    <definedName name="IQ_IMPORTS_NONFACTOR_SERVICES_FC">"c7772"</definedName>
    <definedName name="IQ_IMPORTS_NONFACTOR_SERVICES_POP">"c7112"</definedName>
    <definedName name="IQ_IMPORTS_NONFACTOR_SERVICES_POP_FC">"c7992"</definedName>
    <definedName name="IQ_IMPORTS_NONFACTOR_SERVICES_SAAR">"c6893"</definedName>
    <definedName name="IQ_IMPORTS_NONFACTOR_SERVICES_SAAR_APR">"c7553"</definedName>
    <definedName name="IQ_IMPORTS_NONFACTOR_SERVICES_SAAR_APR_FC">"c8433"</definedName>
    <definedName name="IQ_IMPORTS_NONFACTOR_SERVICES_SAAR_FC">"c7773"</definedName>
    <definedName name="IQ_IMPORTS_NONFACTOR_SERVICES_SAAR_POP">"c7113"</definedName>
    <definedName name="IQ_IMPORTS_NONFACTOR_SERVICES_SAAR_POP_FC">"c7993"</definedName>
    <definedName name="IQ_IMPORTS_NONFACTOR_SERVICES_SAAR_USD_APR_FC">"c11857"</definedName>
    <definedName name="IQ_IMPORTS_NONFACTOR_SERVICES_SAAR_USD_FC">"c11854"</definedName>
    <definedName name="IQ_IMPORTS_NONFACTOR_SERVICES_SAAR_USD_POP_FC">"c11855"</definedName>
    <definedName name="IQ_IMPORTS_NONFACTOR_SERVICES_SAAR_USD_YOY_FC">"c11856"</definedName>
    <definedName name="IQ_IMPORTS_NONFACTOR_SERVICES_SAAR_YOY">"c7333"</definedName>
    <definedName name="IQ_IMPORTS_NONFACTOR_SERVICES_SAAR_YOY_FC">"c8213"</definedName>
    <definedName name="IQ_IMPORTS_NONFACTOR_SERVICES_USD_APR_FC">"c11853"</definedName>
    <definedName name="IQ_IMPORTS_NONFACTOR_SERVICES_USD_FC">"c11850"</definedName>
    <definedName name="IQ_IMPORTS_NONFACTOR_SERVICES_USD_POP_FC">"c11851"</definedName>
    <definedName name="IQ_IMPORTS_NONFACTOR_SERVICES_USD_YOY_FC">"c11852"</definedName>
    <definedName name="IQ_IMPORTS_NONFACTOR_SERVICES_YOY">"c7332"</definedName>
    <definedName name="IQ_IMPORTS_NONFACTOR_SERVICES_YOY_FC">"c8212"</definedName>
    <definedName name="IQ_IMPORTS_SERVICES">"c11858"</definedName>
    <definedName name="IQ_IMPORTS_SERVICES_APR">"c11861"</definedName>
    <definedName name="IQ_IMPORTS_SERVICES_POP">"c11859"</definedName>
    <definedName name="IQ_IMPORTS_SERVICES_REAL">"c6986"</definedName>
    <definedName name="IQ_IMPORTS_SERVICES_REAL_APR">"c7646"</definedName>
    <definedName name="IQ_IMPORTS_SERVICES_REAL_APR_FC">"c8526"</definedName>
    <definedName name="IQ_IMPORTS_SERVICES_REAL_FC">"c7866"</definedName>
    <definedName name="IQ_IMPORTS_SERVICES_REAL_POP">"c7206"</definedName>
    <definedName name="IQ_IMPORTS_SERVICES_REAL_POP_FC">"c8086"</definedName>
    <definedName name="IQ_IMPORTS_SERVICES_REAL_YOY">"c7426"</definedName>
    <definedName name="IQ_IMPORTS_SERVICES_REAL_YOY_FC">"c8306"</definedName>
    <definedName name="IQ_IMPORTS_SERVICES_YOY">"c11860"</definedName>
    <definedName name="IQ_IMPUT_OPER_LEASE_DEPR">"c2987"</definedName>
    <definedName name="IQ_IMPUT_OPER_LEASE_INT_EXP">"c2986"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">"c6222"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CIDENTAL_CHANGES_BUSINESS_COMBINATIONS_FDIC">"c6502"</definedName>
    <definedName name="IQ_INCOME_BEFORE_EXTRA_FDIC">"c6585"</definedName>
    <definedName name="IQ_INCOME_EARNED_FDIC">"c6359"</definedName>
    <definedName name="IQ_INCOME_TAXES_FDIC">"c6582"</definedName>
    <definedName name="IQ_INDEX_LEADING_IND">"c6894"</definedName>
    <definedName name="IQ_INDEX_LEADING_IND_APR">"c7554"</definedName>
    <definedName name="IQ_INDEX_LEADING_IND_APR_FC">"c8434"</definedName>
    <definedName name="IQ_INDEX_LEADING_IND_FC">"c7774"</definedName>
    <definedName name="IQ_INDEX_LEADING_IND_POP">"c7114"</definedName>
    <definedName name="IQ_INDEX_LEADING_IND_POP_FC">"c7994"</definedName>
    <definedName name="IQ_INDEX_LEADING_IND_YOY">"c7334"</definedName>
    <definedName name="IQ_INDEX_LEADING_IND_YOY_FC">"c8214"</definedName>
    <definedName name="IQ_INDICATED_ATTRIB_ORE_RESOURCES_ALUM">"c9238"</definedName>
    <definedName name="IQ_INDICATED_ATTRIB_ORE_RESOURCES_COP">"c9182"</definedName>
    <definedName name="IQ_INDICATED_ATTRIB_ORE_RESOURCES_DIAM">"c9662"</definedName>
    <definedName name="IQ_INDICATED_ATTRIB_ORE_RESOURCES_GOLD">"c9023"</definedName>
    <definedName name="IQ_INDICATED_ATTRIB_ORE_RESOURCES_IRON">"c9397"</definedName>
    <definedName name="IQ_INDICATED_ATTRIB_ORE_RESOURCES_LEAD">"c9450"</definedName>
    <definedName name="IQ_INDICATED_ATTRIB_ORE_RESOURCES_MANG">"c9503"</definedName>
    <definedName name="IQ_INDICATED_ATTRIB_ORE_RESOURCES_MOLYB">"c9715"</definedName>
    <definedName name="IQ_INDICATED_ATTRIB_ORE_RESOURCES_NICK">"c9291"</definedName>
    <definedName name="IQ_INDICATED_ATTRIB_ORE_RESOURCES_PLAT">"c9129"</definedName>
    <definedName name="IQ_INDICATED_ATTRIB_ORE_RESOURCES_SILVER">"c9076"</definedName>
    <definedName name="IQ_INDICATED_ATTRIB_ORE_RESOURCES_TITAN">"c9556"</definedName>
    <definedName name="IQ_INDICATED_ATTRIB_ORE_RESOURCES_URAN">"c9609"</definedName>
    <definedName name="IQ_INDICATED_ATTRIB_ORE_RESOURCES_ZINC">"c9344"</definedName>
    <definedName name="IQ_INDICATED_ORE_RESOURCES_ALUM">"c9224"</definedName>
    <definedName name="IQ_INDICATED_ORE_RESOURCES_COP">"c9168"</definedName>
    <definedName name="IQ_INDICATED_ORE_RESOURCES_DIAM">"c9648"</definedName>
    <definedName name="IQ_INDICATED_ORE_RESOURCES_GOLD">"c9009"</definedName>
    <definedName name="IQ_INDICATED_ORE_RESOURCES_IRON">"c9383"</definedName>
    <definedName name="IQ_INDICATED_ORE_RESOURCES_LEAD">"c9436"</definedName>
    <definedName name="IQ_INDICATED_ORE_RESOURCES_MANG">"c9489"</definedName>
    <definedName name="IQ_INDICATED_ORE_RESOURCES_MOLYB">"c9701"</definedName>
    <definedName name="IQ_INDICATED_ORE_RESOURCES_NICK">"c9277"</definedName>
    <definedName name="IQ_INDICATED_ORE_RESOURCES_PLAT">"c9115"</definedName>
    <definedName name="IQ_INDICATED_ORE_RESOURCES_SILVER">"c9062"</definedName>
    <definedName name="IQ_INDICATED_ORE_RESOURCES_TITAN">"c9542"</definedName>
    <definedName name="IQ_INDICATED_ORE_RESOURCES_URAN">"c9595"</definedName>
    <definedName name="IQ_INDICATED_ORE_RESOURCES_ZINC">"c9330"</definedName>
    <definedName name="IQ_INDICATED_RECOV_ATTRIB_RESOURCES_ALUM">"c9243"</definedName>
    <definedName name="IQ_INDICATED_RECOV_ATTRIB_RESOURCES_COAL">"c9817"</definedName>
    <definedName name="IQ_INDICATED_RECOV_ATTRIB_RESOURCES_COP">"c9187"</definedName>
    <definedName name="IQ_INDICATED_RECOV_ATTRIB_RESOURCES_DIAM">"c9667"</definedName>
    <definedName name="IQ_INDICATED_RECOV_ATTRIB_RESOURCES_GOLD">"c9028"</definedName>
    <definedName name="IQ_INDICATED_RECOV_ATTRIB_RESOURCES_IRON">"c9402"</definedName>
    <definedName name="IQ_INDICATED_RECOV_ATTRIB_RESOURCES_LEAD">"c9455"</definedName>
    <definedName name="IQ_INDICATED_RECOV_ATTRIB_RESOURCES_MANG">"c9508"</definedName>
    <definedName name="IQ_INDICATED_RECOV_ATTRIB_RESOURCES_MET_COAL">"c9757"</definedName>
    <definedName name="IQ_INDICATED_RECOV_ATTRIB_RESOURCES_MOLYB">"c9720"</definedName>
    <definedName name="IQ_INDICATED_RECOV_ATTRIB_RESOURCES_NICK">"c9296"</definedName>
    <definedName name="IQ_INDICATED_RECOV_ATTRIB_RESOURCES_PLAT">"c9134"</definedName>
    <definedName name="IQ_INDICATED_RECOV_ATTRIB_RESOURCES_SILVER">"c9081"</definedName>
    <definedName name="IQ_INDICATED_RECOV_ATTRIB_RESOURCES_STEAM">"c9787"</definedName>
    <definedName name="IQ_INDICATED_RECOV_ATTRIB_RESOURCES_TITAN">"c9561"</definedName>
    <definedName name="IQ_INDICATED_RECOV_ATTRIB_RESOURCES_URAN">"c9614"</definedName>
    <definedName name="IQ_INDICATED_RECOV_ATTRIB_RESOURCES_ZINC">"c9349"</definedName>
    <definedName name="IQ_INDICATED_RECOV_RESOURCES_ALUM">"c9233"</definedName>
    <definedName name="IQ_INDICATED_RECOV_RESOURCES_COAL">"c9812"</definedName>
    <definedName name="IQ_INDICATED_RECOV_RESOURCES_COP">"c9177"</definedName>
    <definedName name="IQ_INDICATED_RECOV_RESOURCES_DIAM">"c9657"</definedName>
    <definedName name="IQ_INDICATED_RECOV_RESOURCES_GOLD">"c9018"</definedName>
    <definedName name="IQ_INDICATED_RECOV_RESOURCES_IRON">"c9392"</definedName>
    <definedName name="IQ_INDICATED_RECOV_RESOURCES_LEAD">"c9445"</definedName>
    <definedName name="IQ_INDICATED_RECOV_RESOURCES_MANG">"c9498"</definedName>
    <definedName name="IQ_INDICATED_RECOV_RESOURCES_MET_COAL">"c9752"</definedName>
    <definedName name="IQ_INDICATED_RECOV_RESOURCES_MOLYB">"c9710"</definedName>
    <definedName name="IQ_INDICATED_RECOV_RESOURCES_NICK">"c9286"</definedName>
    <definedName name="IQ_INDICATED_RECOV_RESOURCES_PLAT">"c9124"</definedName>
    <definedName name="IQ_INDICATED_RECOV_RESOURCES_SILVER">"c9071"</definedName>
    <definedName name="IQ_INDICATED_RECOV_RESOURCES_STEAM">"c9782"</definedName>
    <definedName name="IQ_INDICATED_RECOV_RESOURCES_TITAN">"c9551"</definedName>
    <definedName name="IQ_INDICATED_RECOV_RESOURCES_URAN">"c9604"</definedName>
    <definedName name="IQ_INDICATED_RECOV_RESOURCES_ZINC">"c9339"</definedName>
    <definedName name="IQ_INDICATED_RESOURCES_CALORIFIC_VALUE_COAL">"c9807"</definedName>
    <definedName name="IQ_INDICATED_RESOURCES_CALORIFIC_VALUE_MET_COAL">"c9747"</definedName>
    <definedName name="IQ_INDICATED_RESOURCES_CALORIFIC_VALUE_STEAM">"c9777"</definedName>
    <definedName name="IQ_INDICATED_RESOURCES_GRADE_ALUM">"c9225"</definedName>
    <definedName name="IQ_INDICATED_RESOURCES_GRADE_COP">"c9169"</definedName>
    <definedName name="IQ_INDICATED_RESOURCES_GRADE_DIAM">"c9649"</definedName>
    <definedName name="IQ_INDICATED_RESOURCES_GRADE_GOLD">"c9010"</definedName>
    <definedName name="IQ_INDICATED_RESOURCES_GRADE_IRON">"c9384"</definedName>
    <definedName name="IQ_INDICATED_RESOURCES_GRADE_LEAD">"c9437"</definedName>
    <definedName name="IQ_INDICATED_RESOURCES_GRADE_MANG">"c9490"</definedName>
    <definedName name="IQ_INDICATED_RESOURCES_GRADE_MOLYB">"c9702"</definedName>
    <definedName name="IQ_INDICATED_RESOURCES_GRADE_NICK">"c9278"</definedName>
    <definedName name="IQ_INDICATED_RESOURCES_GRADE_PLAT">"c9116"</definedName>
    <definedName name="IQ_INDICATED_RESOURCES_GRADE_SILVER">"c9063"</definedName>
    <definedName name="IQ_INDICATED_RESOURCES_GRADE_TITAN">"c9543"</definedName>
    <definedName name="IQ_INDICATED_RESOURCES_GRADE_URAN">"c9596"</definedName>
    <definedName name="IQ_INDICATED_RESOURCES_GRADE_ZINC">"c9331"</definedName>
    <definedName name="IQ_INDIVIDUALS_CHARGE_OFFS_FDIC">"c6599"</definedName>
    <definedName name="IQ_INDIVIDUALS_LOANS_FDIC">"c6318"</definedName>
    <definedName name="IQ_INDIVIDUALS_NET_CHARGE_OFFS_FDIC">"c6637"</definedName>
    <definedName name="IQ_INDIVIDUALS_OTHER_LOANS_FDIC">"c6321"</definedName>
    <definedName name="IQ_INDIVIDUALS_PARTNERSHIPS_CORP_DEPOSITS_FOREIGN_FDIC">"c6479"</definedName>
    <definedName name="IQ_INDIVIDUALS_PARTNERSHIPS_CORP_NONTRANSACTION_ACCOUNTS_FDIC">"c6545"</definedName>
    <definedName name="IQ_INDIVIDUALS_PARTNERSHIPS_CORP_TOTAL_DEPOSITS_FDIC">"c6471"</definedName>
    <definedName name="IQ_INDIVIDUALS_PARTNERSHIPS_CORP_TRANSACTION_ACCOUNTS_FDIC">"c6537"</definedName>
    <definedName name="IQ_INDIVIDUALS_RECOVERIES_FDIC">"c6618"</definedName>
    <definedName name="IQ_INDUSTRIAL_PROD">"c6895"</definedName>
    <definedName name="IQ_INDUSTRIAL_PROD_APR">"c7555"</definedName>
    <definedName name="IQ_INDUSTRIAL_PROD_APR_FC">"c8435"</definedName>
    <definedName name="IQ_INDUSTRIAL_PROD_FC">"c7775"</definedName>
    <definedName name="IQ_INDUSTRIAL_PROD_POP">"c7115"</definedName>
    <definedName name="IQ_INDUSTRIAL_PROD_POP_FC">"c7995"</definedName>
    <definedName name="IQ_INDUSTRIAL_PROD_YOY">"c7335"</definedName>
    <definedName name="IQ_INDUSTRIAL_PROD_YOY_FC">"c8215"</definedName>
    <definedName name="IQ_INDUSTRY">"c3601"</definedName>
    <definedName name="IQ_INDUSTRY_GROUP">"c3602"</definedName>
    <definedName name="IQ_INDUSTRY_SECTOR">"c3603"</definedName>
    <definedName name="IQ_INFERRED_ATTRIB_ORE_RESOURCES_ALUM">"c9240"</definedName>
    <definedName name="IQ_INFERRED_ATTRIB_ORE_RESOURCES_COP">"c9184"</definedName>
    <definedName name="IQ_INFERRED_ATTRIB_ORE_RESOURCES_DIAM">"c9664"</definedName>
    <definedName name="IQ_INFERRED_ATTRIB_ORE_RESOURCES_GOLD">"c9025"</definedName>
    <definedName name="IQ_INFERRED_ATTRIB_ORE_RESOURCES_IRON">"c9399"</definedName>
    <definedName name="IQ_INFERRED_ATTRIB_ORE_RESOURCES_LEAD">"c9452"</definedName>
    <definedName name="IQ_INFERRED_ATTRIB_ORE_RESOURCES_MANG">"c9505"</definedName>
    <definedName name="IQ_INFERRED_ATTRIB_ORE_RESOURCES_MOLYB">"c9717"</definedName>
    <definedName name="IQ_INFERRED_ATTRIB_ORE_RESOURCES_NICK">"c9293"</definedName>
    <definedName name="IQ_INFERRED_ATTRIB_ORE_RESOURCES_PLAT">"c9131"</definedName>
    <definedName name="IQ_INFERRED_ATTRIB_ORE_RESOURCES_SILVER">"c9078"</definedName>
    <definedName name="IQ_INFERRED_ATTRIB_ORE_RESOURCES_TITAN">"c9558"</definedName>
    <definedName name="IQ_INFERRED_ATTRIB_ORE_RESOURCES_URAN">"c9611"</definedName>
    <definedName name="IQ_INFERRED_ATTRIB_ORE_RESOURCES_ZINC">"c9346"</definedName>
    <definedName name="IQ_INFERRED_ORE_RESOURCES_ALUM">"c9228"</definedName>
    <definedName name="IQ_INFERRED_ORE_RESOURCES_COP">"c9172"</definedName>
    <definedName name="IQ_INFERRED_ORE_RESOURCES_DIAM">"c9652"</definedName>
    <definedName name="IQ_INFERRED_ORE_RESOURCES_GOLD">"c9013"</definedName>
    <definedName name="IQ_INFERRED_ORE_RESOURCES_IRON">"c9387"</definedName>
    <definedName name="IQ_INFERRED_ORE_RESOURCES_LEAD">"c9440"</definedName>
    <definedName name="IQ_INFERRED_ORE_RESOURCES_MANG">"c9493"</definedName>
    <definedName name="IQ_INFERRED_ORE_RESOURCES_MOLYB">"c9705"</definedName>
    <definedName name="IQ_INFERRED_ORE_RESOURCES_NICK">"c9281"</definedName>
    <definedName name="IQ_INFERRED_ORE_RESOURCES_PLAT">"c9119"</definedName>
    <definedName name="IQ_INFERRED_ORE_RESOURCES_SILVER">"c9066"</definedName>
    <definedName name="IQ_INFERRED_ORE_RESOURCES_TITAN">"c9546"</definedName>
    <definedName name="IQ_INFERRED_ORE_RESOURCES_URAN">"c9599"</definedName>
    <definedName name="IQ_INFERRED_ORE_RESOURCES_ZINC">"c9334"</definedName>
    <definedName name="IQ_INFERRED_RECOV_ATTRIB_RESOURCES_ALUM">"c9245"</definedName>
    <definedName name="IQ_INFERRED_RECOV_ATTRIB_RESOURCES_COAL">"c9819"</definedName>
    <definedName name="IQ_INFERRED_RECOV_ATTRIB_RESOURCES_COP">"c9189"</definedName>
    <definedName name="IQ_INFERRED_RECOV_ATTRIB_RESOURCES_DIAM">"c9669"</definedName>
    <definedName name="IQ_INFERRED_RECOV_ATTRIB_RESOURCES_GOLD">"c9030"</definedName>
    <definedName name="IQ_INFERRED_RECOV_ATTRIB_RESOURCES_IRON">"c9404"</definedName>
    <definedName name="IQ_INFERRED_RECOV_ATTRIB_RESOURCES_LEAD">"c9457"</definedName>
    <definedName name="IQ_INFERRED_RECOV_ATTRIB_RESOURCES_MANG">"c9510"</definedName>
    <definedName name="IQ_INFERRED_RECOV_ATTRIB_RESOURCES_MET_COAL">"c9759"</definedName>
    <definedName name="IQ_INFERRED_RECOV_ATTRIB_RESOURCES_MOLYB">"c9722"</definedName>
    <definedName name="IQ_INFERRED_RECOV_ATTRIB_RESOURCES_NICK">"c9298"</definedName>
    <definedName name="IQ_INFERRED_RECOV_ATTRIB_RESOURCES_PLAT">"c9136"</definedName>
    <definedName name="IQ_INFERRED_RECOV_ATTRIB_RESOURCES_SILVER">"c9083"</definedName>
    <definedName name="IQ_INFERRED_RECOV_ATTRIB_RESOURCES_STEAM">"c9789"</definedName>
    <definedName name="IQ_INFERRED_RECOV_ATTRIB_RESOURCES_TITAN">"c9563"</definedName>
    <definedName name="IQ_INFERRED_RECOV_ATTRIB_RESOURCES_URAN">"c9616"</definedName>
    <definedName name="IQ_INFERRED_RECOV_ATTRIB_RESOURCES_ZINC">"c9351"</definedName>
    <definedName name="IQ_INFERRED_RECOV_RESOURCES_ALUM">"c9235"</definedName>
    <definedName name="IQ_INFERRED_RECOV_RESOURCES_COAL">"c9814"</definedName>
    <definedName name="IQ_INFERRED_RECOV_RESOURCES_COP">"c9179"</definedName>
    <definedName name="IQ_INFERRED_RECOV_RESOURCES_DIAM">"c9659"</definedName>
    <definedName name="IQ_INFERRED_RECOV_RESOURCES_GOLD">"c9020"</definedName>
    <definedName name="IQ_INFERRED_RECOV_RESOURCES_IRON">"c9394"</definedName>
    <definedName name="IQ_INFERRED_RECOV_RESOURCES_LEAD">"c9447"</definedName>
    <definedName name="IQ_INFERRED_RECOV_RESOURCES_MANG">"c9500"</definedName>
    <definedName name="IQ_INFERRED_RECOV_RESOURCES_MET_COAL">"c9754"</definedName>
    <definedName name="IQ_INFERRED_RECOV_RESOURCES_MOLYB">"c9712"</definedName>
    <definedName name="IQ_INFERRED_RECOV_RESOURCES_NICK">"c9288"</definedName>
    <definedName name="IQ_INFERRED_RECOV_RESOURCES_PLAT">"c9126"</definedName>
    <definedName name="IQ_INFERRED_RECOV_RESOURCES_SILVER">"c9073"</definedName>
    <definedName name="IQ_INFERRED_RECOV_RESOURCES_STEAM">"c9784"</definedName>
    <definedName name="IQ_INFERRED_RECOV_RESOURCES_TITAN">"c9553"</definedName>
    <definedName name="IQ_INFERRED_RECOV_RESOURCES_URAN">"c9606"</definedName>
    <definedName name="IQ_INFERRED_RECOV_RESOURCES_ZINC">"c9341"</definedName>
    <definedName name="IQ_INFERRED_RESOURCES_CALORIFIC_VALUE_COAL">"c9809"</definedName>
    <definedName name="IQ_INFERRED_RESOURCES_CALORIFIC_VALUE_MET_COAL">"c9749"</definedName>
    <definedName name="IQ_INFERRED_RESOURCES_CALORIFIC_VALUE_STEAM">"c9779"</definedName>
    <definedName name="IQ_INFERRED_RESOURCES_GRADE_ALUM">"c9229"</definedName>
    <definedName name="IQ_INFERRED_RESOURCES_GRADE_COP">"c9173"</definedName>
    <definedName name="IQ_INFERRED_RESOURCES_GRADE_DIAM">"c9653"</definedName>
    <definedName name="IQ_INFERRED_RESOURCES_GRADE_GOLD">"c9014"</definedName>
    <definedName name="IQ_INFERRED_RESOURCES_GRADE_IRON">"c9388"</definedName>
    <definedName name="IQ_INFERRED_RESOURCES_GRADE_LEAD">"c9441"</definedName>
    <definedName name="IQ_INFERRED_RESOURCES_GRADE_MANG">"c9494"</definedName>
    <definedName name="IQ_INFERRED_RESOURCES_GRADE_MOLYB">"c9706"</definedName>
    <definedName name="IQ_INFERRED_RESOURCES_GRADE_NICK">"c9282"</definedName>
    <definedName name="IQ_INFERRED_RESOURCES_GRADE_PLAT">"c9120"</definedName>
    <definedName name="IQ_INFERRED_RESOURCES_GRADE_SILVER">"c9067"</definedName>
    <definedName name="IQ_INFERRED_RESOURCES_GRADE_TITAN">"c9547"</definedName>
    <definedName name="IQ_INFERRED_RESOURCES_GRADE_URAN">"c9600"</definedName>
    <definedName name="IQ_INFERRED_RESOURCES_GRADE_ZINC">"c9335"</definedName>
    <definedName name="IQ_INFLATION_RATE">"c6899"</definedName>
    <definedName name="IQ_INFLATION_RATE_CORE">"c11783"</definedName>
    <definedName name="IQ_INFLATION_RATE_CORE_POP">"c11784"</definedName>
    <definedName name="IQ_INFLATION_RATE_CORE_YOY">"c11785"</definedName>
    <definedName name="IQ_INFLATION_RATE_FC">"c7779"</definedName>
    <definedName name="IQ_INFLATION_RATE_POP">"c7119"</definedName>
    <definedName name="IQ_INFLATION_RATE_POP_FC">"c7999"</definedName>
    <definedName name="IQ_INFLATION_RATE_YOY">"c7339"</definedName>
    <definedName name="IQ_INFLATION_RATE_YOY_FC">"c8219"</definedName>
    <definedName name="IQ_INITIAL_CLAIMS">"c6900"</definedName>
    <definedName name="IQ_INITIAL_CLAIMS_APR">"c7560"</definedName>
    <definedName name="IQ_INITIAL_CLAIMS_APR_FC">"c8440"</definedName>
    <definedName name="IQ_INITIAL_CLAIMS_FC">"c7780"</definedName>
    <definedName name="IQ_INITIAL_CLAIMS_POP">"c7120"</definedName>
    <definedName name="IQ_INITIAL_CLAIMS_POP_FC">"c8000"</definedName>
    <definedName name="IQ_INS_ANNUITY_LIAB">"c563"</definedName>
    <definedName name="IQ_INS_ANNUITY_REV">"c2788"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">"c6223"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LOANS_FDIC">"c6365"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_DEPOSITS">"c89"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TITUTIONS_EARNINGS_GAINS_FDIC">"c6723"</definedName>
    <definedName name="IQ_INSUR_RECEIV">"c1600"</definedName>
    <definedName name="IQ_INSURANCE_COMMISSION_FEES_FDIC">"c6670"</definedName>
    <definedName name="IQ_INSURANCE_UNDERWRITING_INCOME_FDIC">"c6671"</definedName>
    <definedName name="IQ_INT_BEARING_DEPOSITS">"c1166"</definedName>
    <definedName name="IQ_INT_BORROW">"c583"</definedName>
    <definedName name="IQ_INT_DEMAND_NOTES_FDIC">"c6567"</definedName>
    <definedName name="IQ_INT_DEPOSITS">"c584"</definedName>
    <definedName name="IQ_INT_DIV_INC">"c585"</definedName>
    <definedName name="IQ_INT_DOMESTIC_DEPOSITS_FDIC">"c6564"</definedName>
    <definedName name="IQ_INT_EXP_BR">"c586"</definedName>
    <definedName name="IQ_INT_EXP_COVERAGE">"c587"</definedName>
    <definedName name="IQ_INT_EXP_FIN">"c588"</definedName>
    <definedName name="IQ_INT_EXP_INCL_CAP">"c2988"</definedName>
    <definedName name="IQ_INT_EXP_INS">"c589"</definedName>
    <definedName name="IQ_INT_EXP_LTD">"c2086"</definedName>
    <definedName name="IQ_INT_EXP_RE">"c6224"</definedName>
    <definedName name="IQ_INT_EXP_REIT">"c590"</definedName>
    <definedName name="IQ_INT_EXP_TOTAL">"c591"</definedName>
    <definedName name="IQ_INT_EXP_TOTAL_BNK_SUBTOTAL_AP">"c8977"</definedName>
    <definedName name="IQ_INT_EXP_TOTAL_FDIC">"c6569"</definedName>
    <definedName name="IQ_INT_EXP_UTI">"c592"</definedName>
    <definedName name="IQ_INT_FED_FUNDS_FDIC">"c6566"</definedName>
    <definedName name="IQ_INT_FOREIGN_DEPOSITS_FDIC">"c6565"</definedName>
    <definedName name="IQ_INT_INC_BR">"c593"</definedName>
    <definedName name="IQ_INT_INC_DEPOSITORY_INST_FDIC">"c6558"</definedName>
    <definedName name="IQ_INT_INC_DOM_LOANS_FDIC">"c6555"</definedName>
    <definedName name="IQ_INT_INC_FED_FUNDS_FDIC">"c6561"</definedName>
    <definedName name="IQ_INT_INC_FIN">"c594"</definedName>
    <definedName name="IQ_INT_INC_FOREIGN_LOANS_FDIC">"c6556"</definedName>
    <definedName name="IQ_INT_INC_INVEST">"c595"</definedName>
    <definedName name="IQ_INT_INC_LEASE_RECEIVABLES_FDIC">"c6557"</definedName>
    <definedName name="IQ_INT_INC_LOANS">"c596"</definedName>
    <definedName name="IQ_INT_INC_OTHER_FDIC">"c6562"</definedName>
    <definedName name="IQ_INT_INC_RE">"c6225"</definedName>
    <definedName name="IQ_INT_INC_REIT">"c597"</definedName>
    <definedName name="IQ_INT_INC_SECURITIES_FDIC">"c6559"</definedName>
    <definedName name="IQ_INT_INC_TOTAL">"c598"</definedName>
    <definedName name="IQ_INT_INC_TOTAL_BNK_SUBTOTAL_AP">"c8976"</definedName>
    <definedName name="IQ_INT_INC_TOTAL_FDIC">"c6563"</definedName>
    <definedName name="IQ_INT_INC_TRADING_ACCOUNTS_FDIC">"c6560"</definedName>
    <definedName name="IQ_INT_INC_UTI">"c599"</definedName>
    <definedName name="IQ_INT_INV_INC">"c600"</definedName>
    <definedName name="IQ_INT_INV_INC_RE">"c6226"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_SUB_NOTES_FDIC">"c6568"</definedName>
    <definedName name="IQ_INTANGIBLES_NET">"c1407"</definedName>
    <definedName name="IQ_INTEREST_BEARING_BALANCES_FDIC">"c6371"</definedName>
    <definedName name="IQ_INTEREST_BEARING_DEPOSITS_DOMESTIC_FDIC">"c6478"</definedName>
    <definedName name="IQ_INTEREST_BEARING_DEPOSITS_FDIC">"c6373"</definedName>
    <definedName name="IQ_INTEREST_BEARING_DEPOSITS_FOREIGN_FDIC">"c6485"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NON">"c1384"</definedName>
    <definedName name="IQ_INTEREST_INVEST_INC">"c619"</definedName>
    <definedName name="IQ_INTEREST_RATE_CONTRACTS_FDIC">"c6512"</definedName>
    <definedName name="IQ_INTEREST_RATE_EXPOSURES_FDIC">"c6662"</definedName>
    <definedName name="IQ_INV_10YR_ANN_CAGR">"c6164"</definedName>
    <definedName name="IQ_INV_10YR_ANN_GROWTH">"c1930"</definedName>
    <definedName name="IQ_INV_1YR_ANN_GROWTH">"c1925"</definedName>
    <definedName name="IQ_INV_2YR_ANN_CAGR">"c6160"</definedName>
    <definedName name="IQ_INV_2YR_ANN_GROWTH">"c1926"</definedName>
    <definedName name="IQ_INV_3YR_ANN_CAGR">"c6161"</definedName>
    <definedName name="IQ_INV_3YR_ANN_GROWTH">"c1927"</definedName>
    <definedName name="IQ_INV_5YR_ANN_CAGR">"c6162"</definedName>
    <definedName name="IQ_INV_5YR_ANN_GROWTH">"c1928"</definedName>
    <definedName name="IQ_INV_7YR_ANN_CAGR">"c6163"</definedName>
    <definedName name="IQ_INV_7YR_ANN_GROWTH">"c1929"</definedName>
    <definedName name="IQ_INV_BANKING_FEE">"c620"</definedName>
    <definedName name="IQ_INV_METHOD">"c621"</definedName>
    <definedName name="IQ_INVENTORIES">"c6901"</definedName>
    <definedName name="IQ_INVENTORIES_APR">"c7561"</definedName>
    <definedName name="IQ_INVENTORIES_APR_FC">"c8441"</definedName>
    <definedName name="IQ_INVENTORIES_FC">"c7781"</definedName>
    <definedName name="IQ_INVENTORIES_POP">"c7121"</definedName>
    <definedName name="IQ_INVENTORIES_POP_FC">"c8001"</definedName>
    <definedName name="IQ_INVENTORIES_YOY">"c7341"</definedName>
    <definedName name="IQ_INVENTORIES_YOY_FC">"c8221"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GOV_SECURITY">"c5510"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">"c6227"</definedName>
    <definedName name="IQ_INVEST_LOANS_CF_REIT">"c633"</definedName>
    <definedName name="IQ_INVEST_LOANS_CF_UTI">"c634"</definedName>
    <definedName name="IQ_INVEST_MUNI_SECURITY">"c5512"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">"c6228"</definedName>
    <definedName name="IQ_INVEST_SECURITY_CF_REIT">"c642"</definedName>
    <definedName name="IQ_INVEST_SECURITY_CF_UTI">"c643"</definedName>
    <definedName name="IQ_INVEST_SECURITY_SUPPL">"c5511"</definedName>
    <definedName name="IQ_INVESTMENT_BANKING_OTHER_FEES_FDIC">"c6666"</definedName>
    <definedName name="IQ_IPRD">"c644"</definedName>
    <definedName name="IQ_IRA_KEOGH_ACCOUNTS_FDIC">"c6496"</definedName>
    <definedName name="IQ_ISM_INDEX">"c6902"</definedName>
    <definedName name="IQ_ISM_INDEX_APR">"c7562"</definedName>
    <definedName name="IQ_ISM_INDEX_APR_FC">"c8442"</definedName>
    <definedName name="IQ_ISM_INDEX_FC">"c7782"</definedName>
    <definedName name="IQ_ISM_INDEX_POP">"c7122"</definedName>
    <definedName name="IQ_ISM_INDEX_POP_FC">"c8002"</definedName>
    <definedName name="IQ_ISM_INDEX_YOY">"c7342"</definedName>
    <definedName name="IQ_ISM_INDEX_YOY_FC">"c8222"</definedName>
    <definedName name="IQ_ISM_SERVICES_APR_FC_UNUSED_UNUSED_UNUSED">"c8443"</definedName>
    <definedName name="IQ_ISM_SERVICES_APR_UNUSED_UNUSED_UNUSED">"c7563"</definedName>
    <definedName name="IQ_ISM_SERVICES_FC_UNUSED_UNUSED_UNUSED">"c7783"</definedName>
    <definedName name="IQ_ISM_SERVICES_INDEX">"c11862"</definedName>
    <definedName name="IQ_ISM_SERVICES_INDEX_APR">"c11865"</definedName>
    <definedName name="IQ_ISM_SERVICES_INDEX_POP">"c11863"</definedName>
    <definedName name="IQ_ISM_SERVICES_INDEX_YOY">"c11864"</definedName>
    <definedName name="IQ_ISM_SERVICES_POP_FC_UNUSED_UNUSED_UNUSED">"c8003"</definedName>
    <definedName name="IQ_ISM_SERVICES_POP_UNUSED_UNUSED_UNUSED">"c7123"</definedName>
    <definedName name="IQ_ISM_SERVICES_UNUSED_UNUSED_UNUSED">"c6903"</definedName>
    <definedName name="IQ_ISM_SERVICES_YOY_FC_UNUSED_UNUSED_UNUSED">"c8223"</definedName>
    <definedName name="IQ_ISM_SERVICES_YOY_UNUSED_UNUSED_UNUSED">"c7343"</definedName>
    <definedName name="IQ_ISS_DEBT_NET">"c1391"</definedName>
    <definedName name="IQ_ISS_STOCK_NET">"c1601"</definedName>
    <definedName name="IQ_ISSUE_CURRENCY">"c2156"</definedName>
    <definedName name="IQ_ISSUE_NAME">"c2142"</definedName>
    <definedName name="IQ_ISSUED_GUARANTEED_US_FDIC">"c6404"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JR_SUB_DEBT">"c2534"</definedName>
    <definedName name="IQ_JR_SUB_DEBT_EBITDA">"c2560"</definedName>
    <definedName name="IQ_JR_SUB_DEBT_EBITDA_CAPEX">"c2561"</definedName>
    <definedName name="IQ_JR_SUB_DEBT_PCT">"c2535"</definedName>
    <definedName name="IQ_LAND">"c645"</definedName>
    <definedName name="IQ_LARGE_CAP_LABOR_COST_INDEX">"c6904"</definedName>
    <definedName name="IQ_LARGE_CAP_LABOR_COST_INDEX_APR">"c7564"</definedName>
    <definedName name="IQ_LARGE_CAP_LABOR_COST_INDEX_APR_FC">"c8444"</definedName>
    <definedName name="IQ_LARGE_CAP_LABOR_COST_INDEX_FC">"c7784"</definedName>
    <definedName name="IQ_LARGE_CAP_LABOR_COST_INDEX_POP">"c7124"</definedName>
    <definedName name="IQ_LARGE_CAP_LABOR_COST_INDEX_POP_FC">"c8004"</definedName>
    <definedName name="IQ_LARGE_CAP_LABOR_COST_INDEX_YOY">"c7344"</definedName>
    <definedName name="IQ_LARGE_CAP_LABOR_COST_INDEX_YOY_FC">"c8224"</definedName>
    <definedName name="IQ_LAST_PMT_DATE">"c2188"</definedName>
    <definedName name="IQ_LAST_SPLIT_DATE">"c2095"</definedName>
    <definedName name="IQ_LAST_SPLIT_FACTOR">"c2093"</definedName>
    <definedName name="IQ_LASTPRICINGDATE">"c3051"</definedName>
    <definedName name="IQ_LASTSALEPRICE">"c646"</definedName>
    <definedName name="IQ_LASTSALEPRICE_DATE">"c2109"</definedName>
    <definedName name="IQ_LATESTK">1000</definedName>
    <definedName name="IQ_LATESTQ">500</definedName>
    <definedName name="IQ_LEASE_FINANCING_RECEIVABLES_CHARGE_OFFS_FDIC">"c6602"</definedName>
    <definedName name="IQ_LEASE_FINANCING_RECEIVABLES_FDIC">"c6433"</definedName>
    <definedName name="IQ_LEASE_FINANCING_RECEIVABLES_NET_CHARGE_OFFS_FDIC">"c6640"</definedName>
    <definedName name="IQ_LEASE_FINANCING_RECEIVABLES_RECOVERIES_FDIC">"c6621"</definedName>
    <definedName name="IQ_LEASE_FINANCING_RECEIVABLES_TOTAL_LOANS_FOREIGN_FDIC">"c6449"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">"c6229"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CAGR">"c6174"</definedName>
    <definedName name="IQ_LFCF_10YR_ANN_GROWTH">"c1942"</definedName>
    <definedName name="IQ_LFCF_1YR_ANN_GROWTH">"c1937"</definedName>
    <definedName name="IQ_LFCF_2YR_ANN_CAGR">"c6170"</definedName>
    <definedName name="IQ_LFCF_2YR_ANN_GROWTH">"c1938"</definedName>
    <definedName name="IQ_LFCF_3YR_ANN_CAGR">"c6171"</definedName>
    <definedName name="IQ_LFCF_3YR_ANN_GROWTH">"c1939"</definedName>
    <definedName name="IQ_LFCF_5YR_ANN_CAGR">"c6172"</definedName>
    <definedName name="IQ_LFCF_5YR_ANN_GROWTH">"c1940"</definedName>
    <definedName name="IQ_LFCF_7YR_ANN_CAGR">"c6173"</definedName>
    <definedName name="IQ_LFCF_7YR_ANN_GROWTH">"c1941"</definedName>
    <definedName name="IQ_LFCF_MARGIN">"c1961"</definedName>
    <definedName name="IQ_LH_STATUTORY_SURPLUS">"c2771"</definedName>
    <definedName name="IQ_LIAB_AP">"c8886"</definedName>
    <definedName name="IQ_LIAB_AP_ABS">"c8905"</definedName>
    <definedName name="IQ_LIAB_NAME_AP">"c8924"</definedName>
    <definedName name="IQ_LIAB_NAME_AP_ABS">"c8943"</definedName>
    <definedName name="IQ_LICENSED_POPS">"c2123"</definedName>
    <definedName name="IQ_LIFE_EARNED">"c2739"</definedName>
    <definedName name="IQ_LIFE_INSURANCE_ASSETS_FDIC">"c6372"</definedName>
    <definedName name="IQ_LIFOR">"c655"</definedName>
    <definedName name="IQ_LL">"c656"</definedName>
    <definedName name="IQ_LOAN_COMMITMENTS_REVOLVING_FDIC">"c6524"</definedName>
    <definedName name="IQ_LOAN_LEASE_RECEIV">"c657"</definedName>
    <definedName name="IQ_LOAN_LOSS">"c1386"</definedName>
    <definedName name="IQ_LOAN_LOSS_ALLOW_FDIC">"c6326"</definedName>
    <definedName name="IQ_LOAN_LOSS_ALLOWANCE_NONCURRENT_LOANS_FDIC">"c6740"</definedName>
    <definedName name="IQ_LOAN_LOSSES_FDIC">"c6580"</definedName>
    <definedName name="IQ_LOAN_SERVICE_REV">"c658"</definedName>
    <definedName name="IQ_LOANS_AND_LEASES_HELD_FDIC">"c6367"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">"c6230"</definedName>
    <definedName name="IQ_LOANS_CF_REIT">"c664"</definedName>
    <definedName name="IQ_LOANS_CF_UTI">"c665"</definedName>
    <definedName name="IQ_LOANS_DEPOSITORY_INSTITUTIONS_FDIC">"c6382"</definedName>
    <definedName name="IQ_LOANS_FOR_SALE">"c666"</definedName>
    <definedName name="IQ_LOANS_HELD_FOREIGN_FDIC">"c6315"</definedName>
    <definedName name="IQ_LOANS_LEASES_FOREIGN_FDIC">"c6383"</definedName>
    <definedName name="IQ_LOANS_LEASES_GROSS_FDIC">"c6323"</definedName>
    <definedName name="IQ_LOANS_LEASES_GROSS_FOREIGN_FDIC">"c6384"</definedName>
    <definedName name="IQ_LOANS_LEASES_NET_FDIC">"c6327"</definedName>
    <definedName name="IQ_LOANS_LEASES_NET_UNEARNED_FDIC">"c6325"</definedName>
    <definedName name="IQ_LOANS_NOT_SECURED_RE_FDIC">"c6381"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ANS_SECURED_BY_RE_CHARGE_OFFS_FDIC">"c6588"</definedName>
    <definedName name="IQ_LOANS_SECURED_BY_RE_RECOVERIES_FDIC">"c6607"</definedName>
    <definedName name="IQ_LOANS_SECURED_NON_US_FDIC">"c6380"</definedName>
    <definedName name="IQ_LOANS_SECURED_RE_NET_CHARGE_OFFS_FDIC">"c6626"</definedName>
    <definedName name="IQ_LOANS_TO_DEPOSITORY_INSTITUTIONS_FOREIGN_FDIC">"c6453"</definedName>
    <definedName name="IQ_LOANS_TO_FOREIGN_GOVERNMENTS_FDIC">"c6448"</definedName>
    <definedName name="IQ_LOANS_TO_INDIVIDUALS_FOREIGN_FDIC">"c6452"</definedName>
    <definedName name="IQ_LONG_TERM_ASSETS_FDIC">"c6361"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ALLOWANCE_LOANS_FDIC">"c6739"</definedName>
    <definedName name="IQ_LOSS_LOSS_EXP">"c672"</definedName>
    <definedName name="IQ_LOSS_TO_NET_EARNED">"c2751"</definedName>
    <definedName name="IQ_LOW_TARGET_PRICE">"c1652"</definedName>
    <definedName name="IQ_LOW_TARGET_PRICE_REUT">"c5318"</definedName>
    <definedName name="IQ_LOWPRICE">"c673"</definedName>
    <definedName name="IQ_LT_ASSETS_AP">"c8882"</definedName>
    <definedName name="IQ_LT_ASSETS_AP_ABS">"c8901"</definedName>
    <definedName name="IQ_LT_ASSETS_NAME_AP">"c8920"</definedName>
    <definedName name="IQ_LT_ASSETS_NAME_AP_ABS">"c8939"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CAPITAL_LEASES">"c2542"</definedName>
    <definedName name="IQ_LT_DEBT_CAPITAL_LEASES_PCT">"c2543"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">"c6231"</definedName>
    <definedName name="IQ_LT_DEBT_ISSUED_REIT">"c686"</definedName>
    <definedName name="IQ_LT_DEBT_ISSUED_UTI">"c687"</definedName>
    <definedName name="IQ_LT_DEBT_RE">"c6232"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">"c6233"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">"c6234"</definedName>
    <definedName name="IQ_LT_INVEST_REIT">"c700"</definedName>
    <definedName name="IQ_LT_INVEST_UTI">"c701"</definedName>
    <definedName name="IQ_LT_LIAB_AP">"c8885"</definedName>
    <definedName name="IQ_LT_LIAB_AP_ABS">"c8904"</definedName>
    <definedName name="IQ_LT_LIAB_NAME_AP">"c8923"</definedName>
    <definedName name="IQ_LT_LIAB_NAME_AP_ABS">"c8942"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"c1437"</definedName>
    <definedName name="IQ_LTMMONTH">120000</definedName>
    <definedName name="IQ_M1">"c6906"</definedName>
    <definedName name="IQ_M1_APR">"c7566"</definedName>
    <definedName name="IQ_M1_APR_FC">"c8446"</definedName>
    <definedName name="IQ_M1_FC">"c7786"</definedName>
    <definedName name="IQ_M1_POP">"c7126"</definedName>
    <definedName name="IQ_M1_POP_FC">"c8006"</definedName>
    <definedName name="IQ_M1_YOY">"c7346"</definedName>
    <definedName name="IQ_M1_YOY_FC">"c8226"</definedName>
    <definedName name="IQ_M2">"c6907"</definedName>
    <definedName name="IQ_M2_APR">"c7567"</definedName>
    <definedName name="IQ_M2_APR_FC">"c8447"</definedName>
    <definedName name="IQ_M2_FC">"c7787"</definedName>
    <definedName name="IQ_M2_POP">"c7127"</definedName>
    <definedName name="IQ_M2_POP_FC">"c8007"</definedName>
    <definedName name="IQ_M2_YOY">"c7347"</definedName>
    <definedName name="IQ_M2_YOY_FC">"c8227"</definedName>
    <definedName name="IQ_M3">"c6908"</definedName>
    <definedName name="IQ_M3_APR">"c7568"</definedName>
    <definedName name="IQ_M3_APR_FC">"c8448"</definedName>
    <definedName name="IQ_M3_FC">"c7788"</definedName>
    <definedName name="IQ_M3_POP">"c7128"</definedName>
    <definedName name="IQ_M3_POP_FC">"c8008"</definedName>
    <definedName name="IQ_M3_YOY">"c7348"</definedName>
    <definedName name="IQ_M3_YOY_FC">"c8228"</definedName>
    <definedName name="IQ_MACHINERY">"c711"</definedName>
    <definedName name="IQ_MAINT_CAPEX">"c2947"</definedName>
    <definedName name="IQ_MAINT_CAPEX_ACT_OR_EST">"c4458"</definedName>
    <definedName name="IQ_MAINT_CAPEX_EST">"c4457"</definedName>
    <definedName name="IQ_MAINT_CAPEX_GUIDANCE">"c4459"</definedName>
    <definedName name="IQ_MAINT_CAPEX_HIGH_EST">"c4460"</definedName>
    <definedName name="IQ_MAINT_CAPEX_HIGH_GUIDANCE">"c4197"</definedName>
    <definedName name="IQ_MAINT_CAPEX_LOW_EST">"c4461"</definedName>
    <definedName name="IQ_MAINT_CAPEX_LOW_GUIDANCE">"c4237"</definedName>
    <definedName name="IQ_MAINT_CAPEX_MEDIAN_EST">"c4462"</definedName>
    <definedName name="IQ_MAINT_CAPEX_NUM_EST">"c4463"</definedName>
    <definedName name="IQ_MAINT_CAPEX_STDDEV_EST">"c4464"</definedName>
    <definedName name="IQ_MAINT_REPAIR">"c2087"</definedName>
    <definedName name="IQ_MAKE_WHOLE_END_DATE">"c2493"</definedName>
    <definedName name="IQ_MAKE_WHOLE_SPREAD">"c2494"</definedName>
    <definedName name="IQ_MAKE_WHOLE_START_DATE">"c2492"</definedName>
    <definedName name="IQ_MAN_INVENTORIES">"c6913"</definedName>
    <definedName name="IQ_MAN_INVENTORIES_APR">"c7573"</definedName>
    <definedName name="IQ_MAN_INVENTORIES_APR_FC">"c8453"</definedName>
    <definedName name="IQ_MAN_INVENTORIES_FC">"c7793"</definedName>
    <definedName name="IQ_MAN_INVENTORIES_POP">"c7133"</definedName>
    <definedName name="IQ_MAN_INVENTORIES_POP_FC">"c8013"</definedName>
    <definedName name="IQ_MAN_INVENTORIES_YOY">"c7353"</definedName>
    <definedName name="IQ_MAN_INVENTORIES_YOY_FC">"c8233"</definedName>
    <definedName name="IQ_MAN_IS_RATIO">"c6912"</definedName>
    <definedName name="IQ_MAN_IS_RATIO_APR">"c7572"</definedName>
    <definedName name="IQ_MAN_IS_RATIO_APR_FC">"c8452"</definedName>
    <definedName name="IQ_MAN_IS_RATIO_FC">"c7792"</definedName>
    <definedName name="IQ_MAN_IS_RATIO_POP">"c7132"</definedName>
    <definedName name="IQ_MAN_IS_RATIO_POP_FC">"c8012"</definedName>
    <definedName name="IQ_MAN_IS_RATIO_YOY">"c7352"</definedName>
    <definedName name="IQ_MAN_IS_RATIO_YOY_FC">"c8232"</definedName>
    <definedName name="IQ_MAN_ORDERS">"c6914"</definedName>
    <definedName name="IQ_MAN_ORDERS_APR">"c7574"</definedName>
    <definedName name="IQ_MAN_ORDERS_APR_FC">"c8454"</definedName>
    <definedName name="IQ_MAN_ORDERS_FC">"c7794"</definedName>
    <definedName name="IQ_MAN_ORDERS_POP">"c7134"</definedName>
    <definedName name="IQ_MAN_ORDERS_POP_FC">"c8014"</definedName>
    <definedName name="IQ_MAN_ORDERS_YOY">"c7354"</definedName>
    <definedName name="IQ_MAN_ORDERS_YOY_FC">"c8234"</definedName>
    <definedName name="IQ_MAN_OUTPUT_HR">"c6915"</definedName>
    <definedName name="IQ_MAN_OUTPUT_HR_APR">"c7575"</definedName>
    <definedName name="IQ_MAN_OUTPUT_HR_APR_FC">"c8455"</definedName>
    <definedName name="IQ_MAN_OUTPUT_HR_FC">"c7795"</definedName>
    <definedName name="IQ_MAN_OUTPUT_HR_POP">"c7135"</definedName>
    <definedName name="IQ_MAN_OUTPUT_HR_POP_FC">"c8015"</definedName>
    <definedName name="IQ_MAN_OUTPUT_HR_YOY">"c7355"</definedName>
    <definedName name="IQ_MAN_OUTPUT_HR_YOY_FC">"c8235"</definedName>
    <definedName name="IQ_MAN_PAYROLLS">"c6916"</definedName>
    <definedName name="IQ_MAN_PAYROLLS_APR">"c7576"</definedName>
    <definedName name="IQ_MAN_PAYROLLS_APR_FC">"c8456"</definedName>
    <definedName name="IQ_MAN_PAYROLLS_FC">"c7796"</definedName>
    <definedName name="IQ_MAN_PAYROLLS_POP">"c7136"</definedName>
    <definedName name="IQ_MAN_PAYROLLS_POP_FC">"c8016"</definedName>
    <definedName name="IQ_MAN_PAYROLLS_YOY">"c7356"</definedName>
    <definedName name="IQ_MAN_PAYROLLS_YOY_FC">"c8236"</definedName>
    <definedName name="IQ_MAN_SHIPMENTS">"c6917"</definedName>
    <definedName name="IQ_MAN_SHIPMENTS_APR">"c7577"</definedName>
    <definedName name="IQ_MAN_SHIPMENTS_APR_FC">"c8457"</definedName>
    <definedName name="IQ_MAN_SHIPMENTS_FC">"c7797"</definedName>
    <definedName name="IQ_MAN_SHIPMENTS_POP">"c7137"</definedName>
    <definedName name="IQ_MAN_SHIPMENTS_POP_FC">"c8017"</definedName>
    <definedName name="IQ_MAN_SHIPMENTS_YOY">"c7357"</definedName>
    <definedName name="IQ_MAN_SHIPMENTS_YOY_FC">"c8237"</definedName>
    <definedName name="IQ_MAN_TOTAL_HR">"c6918"</definedName>
    <definedName name="IQ_MAN_TOTAL_HR_APR">"c7578"</definedName>
    <definedName name="IQ_MAN_TOTAL_HR_APR_FC">"c8458"</definedName>
    <definedName name="IQ_MAN_TOTAL_HR_FC">"c7798"</definedName>
    <definedName name="IQ_MAN_TOTAL_HR_POP">"c7138"</definedName>
    <definedName name="IQ_MAN_TOTAL_HR_POP_FC">"c8018"</definedName>
    <definedName name="IQ_MAN_TOTAL_HR_YOY">"c7358"</definedName>
    <definedName name="IQ_MAN_TOTAL_HR_YOY_FC">"c8238"</definedName>
    <definedName name="IQ_MAN_TRADE_INVENTORIES">"c6910"</definedName>
    <definedName name="IQ_MAN_TRADE_INVENTORIES_APR">"c7570"</definedName>
    <definedName name="IQ_MAN_TRADE_INVENTORIES_APR_FC">"c8450"</definedName>
    <definedName name="IQ_MAN_TRADE_INVENTORIES_FC">"c7790"</definedName>
    <definedName name="IQ_MAN_TRADE_INVENTORIES_POP">"c7130"</definedName>
    <definedName name="IQ_MAN_TRADE_INVENTORIES_POP_FC">"c8010"</definedName>
    <definedName name="IQ_MAN_TRADE_INVENTORIES_YOY">"c7350"</definedName>
    <definedName name="IQ_MAN_TRADE_INVENTORIES_YOY_FC">"c8230"</definedName>
    <definedName name="IQ_MAN_TRADE_IS_RATIO">"c6909"</definedName>
    <definedName name="IQ_MAN_TRADE_IS_RATIO_FC">"c7789"</definedName>
    <definedName name="IQ_MAN_TRADE_IS_RATIO_POP">"c7129"</definedName>
    <definedName name="IQ_MAN_TRADE_IS_RATIO_POP_FC">"c8009"</definedName>
    <definedName name="IQ_MAN_TRADE_IS_RATIO_YOY">"c7349"</definedName>
    <definedName name="IQ_MAN_TRADE_IS_RATIO_YOY_FC">"c8229"</definedName>
    <definedName name="IQ_MAN_TRADE_SALES">"c6911"</definedName>
    <definedName name="IQ_MAN_TRADE_SALES_APR">"c7571"</definedName>
    <definedName name="IQ_MAN_TRADE_SALES_APR_FC">"c8451"</definedName>
    <definedName name="IQ_MAN_TRADE_SALES_FC">"c7791"</definedName>
    <definedName name="IQ_MAN_TRADE_SALES_POP">"c7131"</definedName>
    <definedName name="IQ_MAN_TRADE_SALES_POP_FC">"c8011"</definedName>
    <definedName name="IQ_MAN_TRADE_SALES_YOY">"c7351"</definedName>
    <definedName name="IQ_MAN_TRADE_SALES_YOY_FC">"c8231"</definedName>
    <definedName name="IQ_MAN_WAGES">"c6919"</definedName>
    <definedName name="IQ_MAN_WAGES_APR">"c7579"</definedName>
    <definedName name="IQ_MAN_WAGES_APR_FC">"c8459"</definedName>
    <definedName name="IQ_MAN_WAGES_FC">"c7799"</definedName>
    <definedName name="IQ_MAN_WAGES_POP">"c7139"</definedName>
    <definedName name="IQ_MAN_WAGES_POP_FC">"c8019"</definedName>
    <definedName name="IQ_MAN_WAGES_YOY">"c7359"</definedName>
    <definedName name="IQ_MAN_WAGES_YOY_FC">"c8239"</definedName>
    <definedName name="IQ_MANAGED_PROP">"c8763"</definedName>
    <definedName name="IQ_MANAGED_SQ_FT">"c8779"</definedName>
    <definedName name="IQ_MANAGED_UNITS">"c8771"</definedName>
    <definedName name="IQ_MARGIN_ANNUAL_PREMIUM_EQUIVALENT_NEW_BUSINESS">"c9970"</definedName>
    <definedName name="IQ_MARGIN_PV_PREMIUMS_NEW_BUSINESS">"c9971"</definedName>
    <definedName name="IQ_MARKET_CAP_LFCF">"c2209"</definedName>
    <definedName name="IQ_MARKETCAP">"c712"</definedName>
    <definedName name="IQ_MARKETING">"c2239"</definedName>
    <definedName name="IQ_MATURITY_DATE">"c2146"</definedName>
    <definedName name="IQ_MATURITY_ONE_YEAR_LESS_FDIC">"c6425"</definedName>
    <definedName name="IQ_MC_ASO_COVERED_LIVES">"c9918"</definedName>
    <definedName name="IQ_MC_ASO_MEMBERSHIP">"c9921"</definedName>
    <definedName name="IQ_MC_CLAIMS_RESERVES">"c9941"</definedName>
    <definedName name="IQ_MC_COMBINED_RATIO">"c9933"</definedName>
    <definedName name="IQ_MC_DAYS_CLAIMS_PAYABLE">"c9937"</definedName>
    <definedName name="IQ_MC_DAYS_CLAIMS_PAYABLE_EXCL_CAPITATION">"c9938"</definedName>
    <definedName name="IQ_MC_MEDICAL_COSTS_PMPM">"c9925"</definedName>
    <definedName name="IQ_MC_PARENT_CASH">"c9942"</definedName>
    <definedName name="IQ_MC_PREMIUMS_PMPM">"c9924"</definedName>
    <definedName name="IQ_MC_RATIO">"c2783"</definedName>
    <definedName name="IQ_MC_RECEIPT_CYCLE_TIME_DAYS">"c9939"</definedName>
    <definedName name="IQ_MC_RECEIPT_CYCLE_TIME_MONTHS">"c9940"</definedName>
    <definedName name="IQ_MC_RISK_COVERED_LIVES">"c9917"</definedName>
    <definedName name="IQ_MC_RISK_MEMBERSHIP">"c9920"</definedName>
    <definedName name="IQ_MC_SELLILNG_COSTS_RATIO">"c9928"</definedName>
    <definedName name="IQ_MC_SGA_PMPM">"c9926"</definedName>
    <definedName name="IQ_MC_STATUTORY_SURPLUS">"c2772"</definedName>
    <definedName name="IQ_MC_TOTAL_COVERED_LIVES">"c9919"</definedName>
    <definedName name="IQ_MC_TOTAL_MEMBERSHIP">"c9922"</definedName>
    <definedName name="IQ_MC_TOTAL_MEMBERSHIP_CAPITATION">"c9923"</definedName>
    <definedName name="IQ_MC_UNPROCESSED_CLAIMS_INVENTORY_DAYS">"c9936"</definedName>
    <definedName name="IQ_MC_UNPROCESSED_CLAIMS_INVENTORY_NUMBER">"c9934"</definedName>
    <definedName name="IQ_MC_UNPROCESSED_CLAIMS_INVENTORY_VALUE">"c9935"</definedName>
    <definedName name="IQ_MEASURED_ATTRIB_ORE_RESOURCES_ALUM">"c9237"</definedName>
    <definedName name="IQ_MEASURED_ATTRIB_ORE_RESOURCES_COP">"c9181"</definedName>
    <definedName name="IQ_MEASURED_ATTRIB_ORE_RESOURCES_DIAM">"c9661"</definedName>
    <definedName name="IQ_MEASURED_ATTRIB_ORE_RESOURCES_GOLD">"c9022"</definedName>
    <definedName name="IQ_MEASURED_ATTRIB_ORE_RESOURCES_IRON">"c9396"</definedName>
    <definedName name="IQ_MEASURED_ATTRIB_ORE_RESOURCES_LEAD">"c9449"</definedName>
    <definedName name="IQ_MEASURED_ATTRIB_ORE_RESOURCES_MANG">"c9502"</definedName>
    <definedName name="IQ_MEASURED_ATTRIB_ORE_RESOURCES_MOLYB">"c9714"</definedName>
    <definedName name="IQ_MEASURED_ATTRIB_ORE_RESOURCES_NICK">"c9290"</definedName>
    <definedName name="IQ_MEASURED_ATTRIB_ORE_RESOURCES_PLAT">"c9128"</definedName>
    <definedName name="IQ_MEASURED_ATTRIB_ORE_RESOURCES_SILVER">"c9075"</definedName>
    <definedName name="IQ_MEASURED_ATTRIB_ORE_RESOURCES_TITAN">"c9555"</definedName>
    <definedName name="IQ_MEASURED_ATTRIB_ORE_RESOURCES_URAN">"c9608"</definedName>
    <definedName name="IQ_MEASURED_ATTRIB_ORE_RESOURCES_ZINC">"c9343"</definedName>
    <definedName name="IQ_MEASURED_INDICATED_ATTRIB_ORE_RESOURCES_ALUM">"c9239"</definedName>
    <definedName name="IQ_MEASURED_INDICATED_ATTRIB_ORE_RESOURCES_COP">"c9183"</definedName>
    <definedName name="IQ_MEASURED_INDICATED_ATTRIB_ORE_RESOURCES_DIAM">"c9663"</definedName>
    <definedName name="IQ_MEASURED_INDICATED_ATTRIB_ORE_RESOURCES_GOLD">"c9024"</definedName>
    <definedName name="IQ_MEASURED_INDICATED_ATTRIB_ORE_RESOURCES_IRON">"c9398"</definedName>
    <definedName name="IQ_MEASURED_INDICATED_ATTRIB_ORE_RESOURCES_LEAD">"c9451"</definedName>
    <definedName name="IQ_MEASURED_INDICATED_ATTRIB_ORE_RESOURCES_MANG">"c9504"</definedName>
    <definedName name="IQ_MEASURED_INDICATED_ATTRIB_ORE_RESOURCES_MOLYB">"c9716"</definedName>
    <definedName name="IQ_MEASURED_INDICATED_ATTRIB_ORE_RESOURCES_NICK">"c9292"</definedName>
    <definedName name="IQ_MEASURED_INDICATED_ATTRIB_ORE_RESOURCES_PLAT">"c9130"</definedName>
    <definedName name="IQ_MEASURED_INDICATED_ATTRIB_ORE_RESOURCES_SILVER">"c9077"</definedName>
    <definedName name="IQ_MEASURED_INDICATED_ATTRIB_ORE_RESOURCES_TITAN">"c9557"</definedName>
    <definedName name="IQ_MEASURED_INDICATED_ATTRIB_ORE_RESOURCES_URAN">"c9610"</definedName>
    <definedName name="IQ_MEASURED_INDICATED_ATTRIB_ORE_RESOURCES_ZINC">"c9345"</definedName>
    <definedName name="IQ_MEASURED_INDICATED_ORE_RESOURCES_ALUM">"c9226"</definedName>
    <definedName name="IQ_MEASURED_INDICATED_ORE_RESOURCES_COP">"c9170"</definedName>
    <definedName name="IQ_MEASURED_INDICATED_ORE_RESOURCES_DIAM">"c9650"</definedName>
    <definedName name="IQ_MEASURED_INDICATED_ORE_RESOURCES_GOLD">"c9011"</definedName>
    <definedName name="IQ_MEASURED_INDICATED_ORE_RESOURCES_IRON">"c9385"</definedName>
    <definedName name="IQ_MEASURED_INDICATED_ORE_RESOURCES_LEAD">"c9438"</definedName>
    <definedName name="IQ_MEASURED_INDICATED_ORE_RESOURCES_MANG">"c9491"</definedName>
    <definedName name="IQ_MEASURED_INDICATED_ORE_RESOURCES_MOLYB">"c9703"</definedName>
    <definedName name="IQ_MEASURED_INDICATED_ORE_RESOURCES_NICK">"c9279"</definedName>
    <definedName name="IQ_MEASURED_INDICATED_ORE_RESOURCES_PLAT">"c9117"</definedName>
    <definedName name="IQ_MEASURED_INDICATED_ORE_RESOURCES_SILVER">"c9064"</definedName>
    <definedName name="IQ_MEASURED_INDICATED_ORE_RESOURCES_TITAN">"c9544"</definedName>
    <definedName name="IQ_MEASURED_INDICATED_ORE_RESOURCES_URAN">"c9597"</definedName>
    <definedName name="IQ_MEASURED_INDICATED_ORE_RESOURCES_ZINC">"c9332"</definedName>
    <definedName name="IQ_MEASURED_INDICATED_RECOV_RESOURCES_ALUM">"c9234"</definedName>
    <definedName name="IQ_MEASURED_INDICATED_RECOV_RESOURCES_COAL">"c9813"</definedName>
    <definedName name="IQ_MEASURED_INDICATED_RECOV_RESOURCES_COP">"c9178"</definedName>
    <definedName name="IQ_MEASURED_INDICATED_RECOV_RESOURCES_DIAM">"c9658"</definedName>
    <definedName name="IQ_MEASURED_INDICATED_RECOV_RESOURCES_GOLD">"c9019"</definedName>
    <definedName name="IQ_MEASURED_INDICATED_RECOV_RESOURCES_IRON">"c9393"</definedName>
    <definedName name="IQ_MEASURED_INDICATED_RECOV_RESOURCES_LEAD">"c9446"</definedName>
    <definedName name="IQ_MEASURED_INDICATED_RECOV_RESOURCES_MANG">"c9499"</definedName>
    <definedName name="IQ_MEASURED_INDICATED_RECOV_RESOURCES_MET_COAL">"c9753"</definedName>
    <definedName name="IQ_MEASURED_INDICATED_RECOV_RESOURCES_MOLYB">"c9711"</definedName>
    <definedName name="IQ_MEASURED_INDICATED_RECOV_RESOURCES_NICK">"c9287"</definedName>
    <definedName name="IQ_MEASURED_INDICATED_RECOV_RESOURCES_PLAT">"c9125"</definedName>
    <definedName name="IQ_MEASURED_INDICATED_RECOV_RESOURCES_SILVER">"c9072"</definedName>
    <definedName name="IQ_MEASURED_INDICATED_RECOV_RESOURCES_STEAM">"c9783"</definedName>
    <definedName name="IQ_MEASURED_INDICATED_RECOV_RESOURCES_TITAN">"c9552"</definedName>
    <definedName name="IQ_MEASURED_INDICATED_RECOV_RESOURCES_URAN">"c9605"</definedName>
    <definedName name="IQ_MEASURED_INDICATED_RECOV_RESOURCES_ZINC">"c9340"</definedName>
    <definedName name="IQ_MEASURED_INDICATED_RESOURCES_GRADE_ALUM">"c9227"</definedName>
    <definedName name="IQ_MEASURED_INDICATED_RESOURCES_GRADE_COP">"c9171"</definedName>
    <definedName name="IQ_MEASURED_INDICATED_RESOURCES_GRADE_DIAM">"c9651"</definedName>
    <definedName name="IQ_MEASURED_INDICATED_RESOURCES_GRADE_GOLD">"c9012"</definedName>
    <definedName name="IQ_MEASURED_INDICATED_RESOURCES_GRADE_IRON">"c9386"</definedName>
    <definedName name="IQ_MEASURED_INDICATED_RESOURCES_GRADE_LEAD">"c9439"</definedName>
    <definedName name="IQ_MEASURED_INDICATED_RESOURCES_GRADE_MANG">"c9492"</definedName>
    <definedName name="IQ_MEASURED_INDICATED_RESOURCES_GRADE_MOLYB">"c9704"</definedName>
    <definedName name="IQ_MEASURED_INDICATED_RESOURCES_GRADE_NICK">"c9280"</definedName>
    <definedName name="IQ_MEASURED_INDICATED_RESOURCES_GRADE_PLAT">"c9118"</definedName>
    <definedName name="IQ_MEASURED_INDICATED_RESOURCES_GRADE_SILVER">"c9065"</definedName>
    <definedName name="IQ_MEASURED_INDICATED_RESOURCES_GRADE_TITAN">"c9545"</definedName>
    <definedName name="IQ_MEASURED_INDICATED_RESOURCES_GRADE_URAN">"c9598"</definedName>
    <definedName name="IQ_MEASURED_INDICATED_RESOURCES_GRADE_ZINC">"c9333"</definedName>
    <definedName name="IQ_MEASURED_ORE_RESOURCES_ALUM">"c9222"</definedName>
    <definedName name="IQ_MEASURED_ORE_RESOURCES_COP">"c9166"</definedName>
    <definedName name="IQ_MEASURED_ORE_RESOURCES_DIAM">"c9646"</definedName>
    <definedName name="IQ_MEASURED_ORE_RESOURCES_GOLD">"c9007"</definedName>
    <definedName name="IQ_MEASURED_ORE_RESOURCES_IRON">"c9381"</definedName>
    <definedName name="IQ_MEASURED_ORE_RESOURCES_LEAD">"c9434"</definedName>
    <definedName name="IQ_MEASURED_ORE_RESOURCES_MANG">"c9487"</definedName>
    <definedName name="IQ_MEASURED_ORE_RESOURCES_MOLYB">"c9699"</definedName>
    <definedName name="IQ_MEASURED_ORE_RESOURCES_NICK">"c9275"</definedName>
    <definedName name="IQ_MEASURED_ORE_RESOURCES_PLAT">"c9113"</definedName>
    <definedName name="IQ_MEASURED_ORE_RESOURCES_SILVER">"c9060"</definedName>
    <definedName name="IQ_MEASURED_ORE_RESOURCES_TITAN">"c9540"</definedName>
    <definedName name="IQ_MEASURED_ORE_RESOURCES_URAN">"c9593"</definedName>
    <definedName name="IQ_MEASURED_ORE_RESOURCES_ZINC">"c9328"</definedName>
    <definedName name="IQ_MEASURED_RECOV_ATTRIB_RESOURCES_ALUM">"c9242"</definedName>
    <definedName name="IQ_MEASURED_RECOV_ATTRIB_RESOURCES_COAL">"c9816"</definedName>
    <definedName name="IQ_MEASURED_RECOV_ATTRIB_RESOURCES_COP">"c9186"</definedName>
    <definedName name="IQ_MEASURED_RECOV_ATTRIB_RESOURCES_DIAM">"c9666"</definedName>
    <definedName name="IQ_MEASURED_RECOV_ATTRIB_RESOURCES_GOLD">"c9027"</definedName>
    <definedName name="IQ_MEASURED_RECOV_ATTRIB_RESOURCES_IRON">"c9401"</definedName>
    <definedName name="IQ_MEASURED_RECOV_ATTRIB_RESOURCES_LEAD">"c9454"</definedName>
    <definedName name="IQ_MEASURED_RECOV_ATTRIB_RESOURCES_MANG">"c9507"</definedName>
    <definedName name="IQ_MEASURED_RECOV_ATTRIB_RESOURCES_MET_COAL">"c9756"</definedName>
    <definedName name="IQ_MEASURED_RECOV_ATTRIB_RESOURCES_MOLYB">"c9719"</definedName>
    <definedName name="IQ_MEASURED_RECOV_ATTRIB_RESOURCES_NICK">"c9295"</definedName>
    <definedName name="IQ_MEASURED_RECOV_ATTRIB_RESOURCES_PLAT">"c9133"</definedName>
    <definedName name="IQ_MEASURED_RECOV_ATTRIB_RESOURCES_SILVER">"c9080"</definedName>
    <definedName name="IQ_MEASURED_RECOV_ATTRIB_RESOURCES_STEAM">"c9786"</definedName>
    <definedName name="IQ_MEASURED_RECOV_ATTRIB_RESOURCES_TITAN">"c9560"</definedName>
    <definedName name="IQ_MEASURED_RECOV_ATTRIB_RESOURCES_URAN">"c9613"</definedName>
    <definedName name="IQ_MEASURED_RECOV_ATTRIB_RESOURCES_ZINC">"c9348"</definedName>
    <definedName name="IQ_MEASURED_RECOV_RESOURCES_ALUM">"c9232"</definedName>
    <definedName name="IQ_MEASURED_RECOV_RESOURCES_COAL">"c9811"</definedName>
    <definedName name="IQ_MEASURED_RECOV_RESOURCES_COP">"c9176"</definedName>
    <definedName name="IQ_MEASURED_RECOV_RESOURCES_DIAM">"c9656"</definedName>
    <definedName name="IQ_MEASURED_RECOV_RESOURCES_GOLD">"c9017"</definedName>
    <definedName name="IQ_MEASURED_RECOV_RESOURCES_IRON">"c9391"</definedName>
    <definedName name="IQ_MEASURED_RECOV_RESOURCES_LEAD">"c9444"</definedName>
    <definedName name="IQ_MEASURED_RECOV_RESOURCES_MANG">"c9497"</definedName>
    <definedName name="IQ_MEASURED_RECOV_RESOURCES_MET_COAL">"c9751"</definedName>
    <definedName name="IQ_MEASURED_RECOV_RESOURCES_MOLYB">"c9709"</definedName>
    <definedName name="IQ_MEASURED_RECOV_RESOURCES_NICK">"c9285"</definedName>
    <definedName name="IQ_MEASURED_RECOV_RESOURCES_PLAT">"c9123"</definedName>
    <definedName name="IQ_MEASURED_RECOV_RESOURCES_SILVER">"c9070"</definedName>
    <definedName name="IQ_MEASURED_RECOV_RESOURCES_STEAM">"c9781"</definedName>
    <definedName name="IQ_MEASURED_RECOV_RESOURCES_TITAN">"c9550"</definedName>
    <definedName name="IQ_MEASURED_RECOV_RESOURCES_URAN">"c9603"</definedName>
    <definedName name="IQ_MEASURED_RECOV_RESOURCES_ZINC">"c9338"</definedName>
    <definedName name="IQ_MEASURED_RESOURCES_CALORIFIC_VALUE_COAL">"c9806"</definedName>
    <definedName name="IQ_MEASURED_RESOURCES_CALORIFIC_VALUE_MET_COAL">"c9746"</definedName>
    <definedName name="IQ_MEASURED_RESOURCES_CALORIFIC_VALUE_STEAM">"c9776"</definedName>
    <definedName name="IQ_MEASURED_RESOURCES_GRADE_ALUM">"c9223"</definedName>
    <definedName name="IQ_MEASURED_RESOURCES_GRADE_COP">"c9167"</definedName>
    <definedName name="IQ_MEASURED_RESOURCES_GRADE_DIAM">"c9647"</definedName>
    <definedName name="IQ_MEASURED_RESOURCES_GRADE_GOLD">"c9008"</definedName>
    <definedName name="IQ_MEASURED_RESOURCES_GRADE_IRON">"c9382"</definedName>
    <definedName name="IQ_MEASURED_RESOURCES_GRADE_LEAD">"c9435"</definedName>
    <definedName name="IQ_MEASURED_RESOURCES_GRADE_MANG">"c9488"</definedName>
    <definedName name="IQ_MEASURED_RESOURCES_GRADE_MOLYB">"c9700"</definedName>
    <definedName name="IQ_MEASURED_RESOURCES_GRADE_NICK">"c9276"</definedName>
    <definedName name="IQ_MEASURED_RESOURCES_GRADE_PLAT">"c9114"</definedName>
    <definedName name="IQ_MEASURED_RESOURCES_GRADE_SILVER">"c9061"</definedName>
    <definedName name="IQ_MEASURED_RESOURCES_GRADE_TITAN">"c9541"</definedName>
    <definedName name="IQ_MEASURED_RESOURCES_GRADE_URAN">"c9594"</definedName>
    <definedName name="IQ_MEASURED_RESOURCES_GRADE_ZINC">"c9329"</definedName>
    <definedName name="IQ_MEDIAN_NEW_HOME_SALES_APR_FC_UNUSED_UNUSED_UNUSED">"c8460"</definedName>
    <definedName name="IQ_MEDIAN_NEW_HOME_SALES_APR_UNUSED_UNUSED_UNUSED">"c7580"</definedName>
    <definedName name="IQ_MEDIAN_NEW_HOME_SALES_FC_UNUSED_UNUSED_UNUSED">"c7800"</definedName>
    <definedName name="IQ_MEDIAN_NEW_HOME_SALES_POP_FC_UNUSED_UNUSED_UNUSED">"c8020"</definedName>
    <definedName name="IQ_MEDIAN_NEW_HOME_SALES_POP_UNUSED_UNUSED_UNUSED">"c7140"</definedName>
    <definedName name="IQ_MEDIAN_NEW_HOME_SALES_UNUSED_UNUSED_UNUSED">"c6920"</definedName>
    <definedName name="IQ_MEDIAN_NEW_HOME_SALES_YOY_FC_UNUSED_UNUSED_UNUSED">"c8240"</definedName>
    <definedName name="IQ_MEDIAN_NEW_HOME_SALES_YOY_UNUSED_UNUSED_UNUSED">"c7360"</definedName>
    <definedName name="IQ_MEDIAN_TARGET_PRICE">"c1650"</definedName>
    <definedName name="IQ_MEDIAN_TARGET_PRICE_REUT">"c5316"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">"c6235"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">"c6236"</definedName>
    <definedName name="IQ_MERGER_RESTRUCTURE_REIT">"c724"</definedName>
    <definedName name="IQ_MERGER_RESTRUCTURE_UTI">"c725"</definedName>
    <definedName name="IQ_MERGER_UTI">"c726"</definedName>
    <definedName name="IQ_MI_RECOV_ATTRIB_RESOURCES_ALUM">"c9244"</definedName>
    <definedName name="IQ_MI_RECOV_ATTRIB_RESOURCES_COAL">"c9818"</definedName>
    <definedName name="IQ_MI_RECOV_ATTRIB_RESOURCES_COP">"c9188"</definedName>
    <definedName name="IQ_MI_RECOV_ATTRIB_RESOURCES_DIAM">"c9668"</definedName>
    <definedName name="IQ_MI_RECOV_ATTRIB_RESOURCES_GOLD">"c9029"</definedName>
    <definedName name="IQ_MI_RECOV_ATTRIB_RESOURCES_IRON">"c9403"</definedName>
    <definedName name="IQ_MI_RECOV_ATTRIB_RESOURCES_LEAD">"c9456"</definedName>
    <definedName name="IQ_MI_RECOV_ATTRIB_RESOURCES_MANG">"c9509"</definedName>
    <definedName name="IQ_MI_RECOV_ATTRIB_RESOURCES_MET_COAL">"c9758"</definedName>
    <definedName name="IQ_MI_RECOV_ATTRIB_RESOURCES_MOLYB">"c9721"</definedName>
    <definedName name="IQ_MI_RECOV_ATTRIB_RESOURCES_NICK">"c9297"</definedName>
    <definedName name="IQ_MI_RECOV_ATTRIB_RESOURCES_PLAT">"c9135"</definedName>
    <definedName name="IQ_MI_RECOV_ATTRIB_RESOURCES_SILVER">"c9082"</definedName>
    <definedName name="IQ_MI_RECOV_ATTRIB_RESOURCES_STEAM">"c9788"</definedName>
    <definedName name="IQ_MI_RECOV_ATTRIB_RESOURCES_TITAN">"c9562"</definedName>
    <definedName name="IQ_MI_RECOV_ATTRIB_RESOURCES_URAN">"c9615"</definedName>
    <definedName name="IQ_MI_RECOV_ATTRIB_RESOURCES_ZINC">"c9350"</definedName>
    <definedName name="IQ_MI_RESOURCES_CALORIFIC_VALUE_COAL">"c9808"</definedName>
    <definedName name="IQ_MI_RESOURCES_CALORIFIC_VALUE_MET_COAL">"c9748"</definedName>
    <definedName name="IQ_MI_RESOURCES_CALORIFIC_VALUE_STEAM">"c9778"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">"c6237"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KTCAP_TOTAL_REV_FWD_REUT">"c4048"</definedName>
    <definedName name="IQ_MM_ACCOUNT">"c743"</definedName>
    <definedName name="IQ_MM_ACCRETION_EXPENSE">"c9845"</definedName>
    <definedName name="IQ_MM_ARO_BEG">"c9842"</definedName>
    <definedName name="IQ_MM_ARO_TOTAL">"c9850"</definedName>
    <definedName name="IQ_MM_CURRENT_PORT_ARO">"c9851"</definedName>
    <definedName name="IQ_MM_DEVELOPED_ACREAGE">"c9832"</definedName>
    <definedName name="IQ_MM_DEVELOPED_SQ_KMS">"c9831"</definedName>
    <definedName name="IQ_MM_DEVELOPED_SQ_MILES">"c9833"</definedName>
    <definedName name="IQ_MM_EXPLORATION_EXPENDITURE_TOT">"c9840"</definedName>
    <definedName name="IQ_MM_FX_ADJUSTMENT">"c9847"</definedName>
    <definedName name="IQ_MM_LIABILITIES_INCURRED_ACQUIRED">"c9843"</definedName>
    <definedName name="IQ_MM_LIABILITIES_REL_SPIN_OFFS">"c9848"</definedName>
    <definedName name="IQ_MM_LIABILITIES_SETTLED_DISPOSED">"c9844"</definedName>
    <definedName name="IQ_MM_NON_CURRENT_PORT_ARO">"c9852"</definedName>
    <definedName name="IQ_MM_NUMBER_MINES">"c9839"</definedName>
    <definedName name="IQ_MM_OTHER_ADJUSTMENTS_ARO">"c9849"</definedName>
    <definedName name="IQ_MM_REMAINING_MINE_LIFE">"c9838"</definedName>
    <definedName name="IQ_MM_RESOURCES_INCL_EXCL_RESERVES">"c9841"</definedName>
    <definedName name="IQ_MM_REVISIONS_ESTIMATE">"c9846"</definedName>
    <definedName name="IQ_MM_STRIPPING_RATIO">"c9837"</definedName>
    <definedName name="IQ_MM_UNDEVELOPED_ACREAGE">"c9835"</definedName>
    <definedName name="IQ_MM_UNDEVELOPED_SQ_KMS">"c9834"</definedName>
    <definedName name="IQ_MM_UNDEVELOPED_SQ_MILES">"c9836"</definedName>
    <definedName name="IQ_MONEY_MARKET_DEPOSIT_ACCOUNTS_FDIC">"c6553"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BACKED_SECURITIES_FDIC">"c6402"</definedName>
    <definedName name="IQ_MORTGAGE_SERV_RIGHTS">"c2242"</definedName>
    <definedName name="IQ_MORTGAGE_SERVICING_FDIC">"c6335"</definedName>
    <definedName name="IQ_MTD">800000</definedName>
    <definedName name="IQ_MULTIFAMILY_RESIDENTIAL_LOANS_FDIC">"c6311"</definedName>
    <definedName name="IQ_NAMES_REVISION_DATE_">40876.5114583333</definedName>
    <definedName name="IQ_NAPM_BUS_CONDITIONS">"c6921"</definedName>
    <definedName name="IQ_NAPM_BUS_CONDITIONS_APR">"c7581"</definedName>
    <definedName name="IQ_NAPM_BUS_CONDITIONS_APR_FC">"c8461"</definedName>
    <definedName name="IQ_NAPM_BUS_CONDITIONS_FC">"c7801"</definedName>
    <definedName name="IQ_NAPM_BUS_CONDITIONS_POP">"c7141"</definedName>
    <definedName name="IQ_NAPM_BUS_CONDITIONS_POP_FC">"c8021"</definedName>
    <definedName name="IQ_NAPM_BUS_CONDITIONS_YOY">"c7361"</definedName>
    <definedName name="IQ_NAPM_BUS_CONDITIONS_YOY_FC">"c8241"</definedName>
    <definedName name="IQ_NAV_EST">"c1751"</definedName>
    <definedName name="IQ_NAV_HIGH_EST">"c1753"</definedName>
    <definedName name="IQ_NAV_LOW_EST">"c1754"</definedName>
    <definedName name="IQ_NAV_MEDIAN_EST">"c1752"</definedName>
    <definedName name="IQ_NAV_NUM_EST">"c1755"</definedName>
    <definedName name="IQ_NAV_SHARE_ACT_OR_EST">"c2225"</definedName>
    <definedName name="IQ_NAV_SHARE_ACT_OR_EST_REUT">"c5623"</definedName>
    <definedName name="IQ_NAV_SHARE_EST">"c5609"</definedName>
    <definedName name="IQ_NAV_SHARE_EST_REUT">"c5617"</definedName>
    <definedName name="IQ_NAV_SHARE_HIGH_EST">"c5612"</definedName>
    <definedName name="IQ_NAV_SHARE_HIGH_EST_REUT">"c5620"</definedName>
    <definedName name="IQ_NAV_SHARE_LOW_EST">"c5613"</definedName>
    <definedName name="IQ_NAV_SHARE_LOW_EST_REUT">"c5621"</definedName>
    <definedName name="IQ_NAV_SHARE_MEDIAN_EST">"c5610"</definedName>
    <definedName name="IQ_NAV_SHARE_MEDIAN_EST_REUT">"c5618"</definedName>
    <definedName name="IQ_NAV_SHARE_NUM_EST">"c5614"</definedName>
    <definedName name="IQ_NAV_SHARE_NUM_EST_REUT">"c5622"</definedName>
    <definedName name="IQ_NAV_SHARE_STDDEV_EST">"c5611"</definedName>
    <definedName name="IQ_NAV_SHARE_STDDEV_EST_REUT">"c5619"</definedName>
    <definedName name="IQ_NAV_STDDEV_EST">"c1756"</definedName>
    <definedName name="IQ_NET_CHANGE">"c749"</definedName>
    <definedName name="IQ_NET_CHARGE_OFFS_FDIC">"c6641"</definedName>
    <definedName name="IQ_NET_CHARGE_OFFS_LOANS_FDIC">"c6751"</definedName>
    <definedName name="IQ_NET_CLAIM_EXP_INCUR">"c2757"</definedName>
    <definedName name="IQ_NET_CLAIM_EXP_INCUR_CY">"c2761"</definedName>
    <definedName name="IQ_NET_CLAIM_EXP_INCUR_PY">"c2762"</definedName>
    <definedName name="IQ_NET_CLAIM_EXP_PAID">"c2760"</definedName>
    <definedName name="IQ_NET_CLAIM_EXP_PAID_CY">"c2763"</definedName>
    <definedName name="IQ_NET_CLAIM_EXP_PAID_PY">"c2764"</definedName>
    <definedName name="IQ_NET_CLAIM_EXP_RES">"c2754"</definedName>
    <definedName name="IQ_NET_DEBT">"c1584"</definedName>
    <definedName name="IQ_NET_DEBT_ACT_OR_EST">"c3583"</definedName>
    <definedName name="IQ_NET_DEBT_ACT_OR_EST_REUT">"c5473"</definedName>
    <definedName name="IQ_NET_DEBT_EBITDA">"c750"</definedName>
    <definedName name="IQ_NET_DEBT_EBITDA_CAPEX">"c2949"</definedName>
    <definedName name="IQ_NET_DEBT_EST">"c3517"</definedName>
    <definedName name="IQ_NET_DEBT_EST_REUT">"c3976"</definedName>
    <definedName name="IQ_NET_DEBT_GUIDANCE">"c4467"</definedName>
    <definedName name="IQ_NET_DEBT_HIGH_EST">"c3518"</definedName>
    <definedName name="IQ_NET_DEBT_HIGH_EST_REUT">"c3978"</definedName>
    <definedName name="IQ_NET_DEBT_HIGH_GUIDANCE">"c4181"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">"c6238"</definedName>
    <definedName name="IQ_NET_DEBT_ISSUED_REIT">"c756"</definedName>
    <definedName name="IQ_NET_DEBT_ISSUED_UTI">"c757"</definedName>
    <definedName name="IQ_NET_DEBT_LOW_EST">"c3519"</definedName>
    <definedName name="IQ_NET_DEBT_LOW_EST_REUT">"c3979"</definedName>
    <definedName name="IQ_NET_DEBT_LOW_GUIDANCE">"c4221"</definedName>
    <definedName name="IQ_NET_DEBT_MEDIAN_EST">"c3520"</definedName>
    <definedName name="IQ_NET_DEBT_MEDIAN_EST_REUT">"c3977"</definedName>
    <definedName name="IQ_NET_DEBT_NUM_EST">"c3515"</definedName>
    <definedName name="IQ_NET_DEBT_NUM_EST_REUT">"c3980"</definedName>
    <definedName name="IQ_NET_DEBT_STDDEV_EST">"c3516"</definedName>
    <definedName name="IQ_NET_DEBT_STDDEV_EST_REUT">"c3981"</definedName>
    <definedName name="IQ_NET_EARNED">"c2734"</definedName>
    <definedName name="IQ_NET_INC">"c1394"</definedName>
    <definedName name="IQ_NET_INC_BEFORE">"c1368"</definedName>
    <definedName name="IQ_NET_INC_CF">"c1397"</definedName>
    <definedName name="IQ_NET_INC_MARGIN">"c1398"</definedName>
    <definedName name="IQ_NET_INCOME_FDIC">"c6587"</definedName>
    <definedName name="IQ_NET_INT_INC_10YR_ANN_CAGR">"c6100"</definedName>
    <definedName name="IQ_NET_INT_INC_10YR_ANN_GROWTH">"c758"</definedName>
    <definedName name="IQ_NET_INT_INC_1YR_ANN_GROWTH">"c759"</definedName>
    <definedName name="IQ_NET_INT_INC_2YR_ANN_CAGR">"c6101"</definedName>
    <definedName name="IQ_NET_INT_INC_2YR_ANN_GROWTH">"c760"</definedName>
    <definedName name="IQ_NET_INT_INC_3YR_ANN_CAGR">"c6102"</definedName>
    <definedName name="IQ_NET_INT_INC_3YR_ANN_GROWTH">"c761"</definedName>
    <definedName name="IQ_NET_INT_INC_5YR_ANN_CAGR">"c6103"</definedName>
    <definedName name="IQ_NET_INT_INC_5YR_ANN_GROWTH">"c762"</definedName>
    <definedName name="IQ_NET_INT_INC_7YR_ANN_CAGR">"c6104"</definedName>
    <definedName name="IQ_NET_INT_INC_7YR_ANN_GROWTH">"c763"</definedName>
    <definedName name="IQ_NET_INT_INC_AFTER_LL_BNK_SUBTOTAL_AP">"c8979"</definedName>
    <definedName name="IQ_NET_INT_INC_BNK">"c764"</definedName>
    <definedName name="IQ_NET_INT_INC_BNK_AP">"c8874"</definedName>
    <definedName name="IQ_NET_INT_INC_BNK_AP_ABS">"c8893"</definedName>
    <definedName name="IQ_NET_INT_INC_BNK_FDIC">"c6570"</definedName>
    <definedName name="IQ_NET_INT_INC_BNK_NAME_AP">"c8912"</definedName>
    <definedName name="IQ_NET_INT_INC_BNK_NAME_AP_ABS">"c8931"</definedName>
    <definedName name="IQ_NET_INT_INC_BNK_SUBTOTAL_AP">"c8978"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">"c6239"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INTEREST_MARGIN_FDIC">"c6726"</definedName>
    <definedName name="IQ_NET_LIFE_INS_IN_FORCE">"c2769"</definedName>
    <definedName name="IQ_NET_LOANS">"c772"</definedName>
    <definedName name="IQ_NET_LOANS_10YR_ANN_CAGR">"c6105"</definedName>
    <definedName name="IQ_NET_LOANS_10YR_ANN_GROWTH">"c773"</definedName>
    <definedName name="IQ_NET_LOANS_1YR_ANN_GROWTH">"c774"</definedName>
    <definedName name="IQ_NET_LOANS_2YR_ANN_CAGR">"c6106"</definedName>
    <definedName name="IQ_NET_LOANS_2YR_ANN_GROWTH">"c775"</definedName>
    <definedName name="IQ_NET_LOANS_3YR_ANN_CAGR">"c6107"</definedName>
    <definedName name="IQ_NET_LOANS_3YR_ANN_GROWTH">"c776"</definedName>
    <definedName name="IQ_NET_LOANS_5YR_ANN_CAGR">"c6108"</definedName>
    <definedName name="IQ_NET_LOANS_5YR_ANN_GROWTH">"c777"</definedName>
    <definedName name="IQ_NET_LOANS_7YR_ANN_CAGR">"c6109"</definedName>
    <definedName name="IQ_NET_LOANS_7YR_ANN_GROWTH">"c778"</definedName>
    <definedName name="IQ_NET_LOANS_LEASES_CORE_DEPOSITS_FDIC">"c6743"</definedName>
    <definedName name="IQ_NET_LOANS_LEASES_DEPOSITS_FDIC">"c6742"</definedName>
    <definedName name="IQ_NET_LOANS_TOTAL_DEPOSITS">"c779"</definedName>
    <definedName name="IQ_NET_OPERATING_INCOME_ASSETS_FDIC">"c6729"</definedName>
    <definedName name="IQ_NET_RENTAL_EXP_FN">"c780"</definedName>
    <definedName name="IQ_NET_SECURITIZATION_INCOME_FDIC">"c6669"</definedName>
    <definedName name="IQ_NET_SERVICING_FEES_FDIC">"c6668"</definedName>
    <definedName name="IQ_NET_TO_GROSS_EARNED">"c2750"</definedName>
    <definedName name="IQ_NET_TO_GROSS_WRITTEN">"c2729"</definedName>
    <definedName name="IQ_NET_WORKING_CAP">"c3493"</definedName>
    <definedName name="IQ_NET_WRITTEN">"c2728"</definedName>
    <definedName name="IQ_NEW_PREM">"c2785"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EXT_SINK_FUND_AMOUNT">"c2490"</definedName>
    <definedName name="IQ_NEXT_SINK_FUND_DATE">"c2489"</definedName>
    <definedName name="IQ_NEXT_SINK_FUND_PRICE">"c2491"</definedName>
    <definedName name="IQ_NEXT_YR_PROD_EST_MAX_ALUM">"c9251"</definedName>
    <definedName name="IQ_NEXT_YR_PROD_EST_MAX_CATHODE_COP">"c9198"</definedName>
    <definedName name="IQ_NEXT_YR_PROD_EST_MAX_COP">"c9196"</definedName>
    <definedName name="IQ_NEXT_YR_PROD_EST_MAX_DIAM">"c9675"</definedName>
    <definedName name="IQ_NEXT_YR_PROD_EST_MAX_GOLD">"c9036"</definedName>
    <definedName name="IQ_NEXT_YR_PROD_EST_MAX_IRON">"c9410"</definedName>
    <definedName name="IQ_NEXT_YR_PROD_EST_MAX_LEAD">"c9463"</definedName>
    <definedName name="IQ_NEXT_YR_PROD_EST_MAX_MANG">"c9516"</definedName>
    <definedName name="IQ_NEXT_YR_PROD_EST_MAX_MOLYB">"c9728"</definedName>
    <definedName name="IQ_NEXT_YR_PROD_EST_MAX_NICK">"c9304"</definedName>
    <definedName name="IQ_NEXT_YR_PROD_EST_MAX_PLAT">"c9142"</definedName>
    <definedName name="IQ_NEXT_YR_PROD_EST_MAX_SILVER">"c9089"</definedName>
    <definedName name="IQ_NEXT_YR_PROD_EST_MAX_TITAN">"c9569"</definedName>
    <definedName name="IQ_NEXT_YR_PROD_EST_MAX_URAN">"c9622"</definedName>
    <definedName name="IQ_NEXT_YR_PROD_EST_MAX_ZINC">"c9357"</definedName>
    <definedName name="IQ_NEXT_YR_PROD_EST_MIN_ALUM">"c9250"</definedName>
    <definedName name="IQ_NEXT_YR_PROD_EST_MIN_CATHODE_COP">"c9197"</definedName>
    <definedName name="IQ_NEXT_YR_PROD_EST_MIN_COP">"c9195"</definedName>
    <definedName name="IQ_NEXT_YR_PROD_EST_MIN_DIAM">"c9674"</definedName>
    <definedName name="IQ_NEXT_YR_PROD_EST_MIN_GOLD">"c9035"</definedName>
    <definedName name="IQ_NEXT_YR_PROD_EST_MIN_IRON">"c9409"</definedName>
    <definedName name="IQ_NEXT_YR_PROD_EST_MIN_LEAD">"c9462"</definedName>
    <definedName name="IQ_NEXT_YR_PROD_EST_MIN_MANG">"c9515"</definedName>
    <definedName name="IQ_NEXT_YR_PROD_EST_MIN_MOLYB">"c9727"</definedName>
    <definedName name="IQ_NEXT_YR_PROD_EST_MIN_NICK">"c9303"</definedName>
    <definedName name="IQ_NEXT_YR_PROD_EST_MIN_PLAT">"c9141"</definedName>
    <definedName name="IQ_NEXT_YR_PROD_EST_MIN_SILVER">"c9088"</definedName>
    <definedName name="IQ_NEXT_YR_PROD_EST_MIN_TITAN">"c9568"</definedName>
    <definedName name="IQ_NEXT_YR_PROD_EST_MIN_URAN">"c9621"</definedName>
    <definedName name="IQ_NEXT_YR_PROD_EST_MIN_ZINC">"c9356"</definedName>
    <definedName name="IQ_NI">"c781"</definedName>
    <definedName name="IQ_NI_10YR_ANN_CAGR">"c6110"</definedName>
    <definedName name="IQ_NI_10YR_ANN_GROWTH">"c782"</definedName>
    <definedName name="IQ_NI_1YR_ANN_GROWTH">"c783"</definedName>
    <definedName name="IQ_NI_2YR_ANN_CAGR">"c6111"</definedName>
    <definedName name="IQ_NI_2YR_ANN_GROWTH">"c784"</definedName>
    <definedName name="IQ_NI_3YR_ANN_CAGR">"c6112"</definedName>
    <definedName name="IQ_NI_3YR_ANN_GROWTH">"c785"</definedName>
    <definedName name="IQ_NI_5YR_ANN_CAGR">"c6113"</definedName>
    <definedName name="IQ_NI_5YR_ANN_GROWTH">"c786"</definedName>
    <definedName name="IQ_NI_7YR_ANN_CAGR">"c6114"</definedName>
    <definedName name="IQ_NI_7YR_ANN_GROWTH">"c787"</definedName>
    <definedName name="IQ_NI_ACT_OR_EST">"c2222"</definedName>
    <definedName name="IQ_NI_ACT_OR_EST_REUT">"c5468"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AVAIL_SUBTOTAL_AP">"c8984"</definedName>
    <definedName name="IQ_NI_BEFORE_CAPITALIZED">"c792"</definedName>
    <definedName name="IQ_NI_CF">"c793"</definedName>
    <definedName name="IQ_NI_CHARGES_AP">"c8879"</definedName>
    <definedName name="IQ_NI_CHARGES_AP_ABS">"c8898"</definedName>
    <definedName name="IQ_NI_CHARGES_NAME_AP">"c8917"</definedName>
    <definedName name="IQ_NI_CHARGES_NAME_AP_ABS">"c8936"</definedName>
    <definedName name="IQ_NI_EST">"c1716"</definedName>
    <definedName name="IQ_NI_EST_REUT">"c5368"</definedName>
    <definedName name="IQ_NI_GAAP_GUIDANCE">"c4470"</definedName>
    <definedName name="IQ_NI_GAAP_HIGH_GUIDANCE">"c4177"</definedName>
    <definedName name="IQ_NI_GAAP_LOW_GUIDANCE">"c4217"</definedName>
    <definedName name="IQ_NI_GUIDANCE">"c4469"</definedName>
    <definedName name="IQ_NI_GW_EST_REUT">"c5375"</definedName>
    <definedName name="IQ_NI_GW_GUIDANCE">"c4471"</definedName>
    <definedName name="IQ_NI_GW_HIGH_EST_REUT">"c5377"</definedName>
    <definedName name="IQ_NI_GW_HIGH_GUIDANCE">"c4178"</definedName>
    <definedName name="IQ_NI_GW_LOW_EST_REUT">"c5378"</definedName>
    <definedName name="IQ_NI_GW_LOW_GUIDANCE">"c4218"</definedName>
    <definedName name="IQ_NI_GW_MEDIAN_EST_REUT">"c5376"</definedName>
    <definedName name="IQ_NI_GW_NUM_EST_REUT">"c5379"</definedName>
    <definedName name="IQ_NI_GW_STDDEV_EST_REUT">"c5380"</definedName>
    <definedName name="IQ_NI_HIGH_EST">"c1718"</definedName>
    <definedName name="IQ_NI_HIGH_EST_REUT">"c5370"</definedName>
    <definedName name="IQ_NI_HIGH_GUIDANCE">"c4176"</definedName>
    <definedName name="IQ_NI_LOW_EST">"c1719"</definedName>
    <definedName name="IQ_NI_LOW_EST_REUT">"c5371"</definedName>
    <definedName name="IQ_NI_LOW_GUIDANCE">"c4216"</definedName>
    <definedName name="IQ_NI_MARGIN">"c794"</definedName>
    <definedName name="IQ_NI_MEDIAN_EST">"c1717"</definedName>
    <definedName name="IQ_NI_MEDIAN_EST_REUT">"c5369"</definedName>
    <definedName name="IQ_NI_NORM">"c1901"</definedName>
    <definedName name="IQ_NI_NORM_10YR_ANN_CAGR">"c6189"</definedName>
    <definedName name="IQ_NI_NORM_10YR_ANN_GROWTH">"c1960"</definedName>
    <definedName name="IQ_NI_NORM_1YR_ANN_GROWTH">"c1955"</definedName>
    <definedName name="IQ_NI_NORM_2YR_ANN_CAGR">"c6185"</definedName>
    <definedName name="IQ_NI_NORM_2YR_ANN_GROWTH">"c1956"</definedName>
    <definedName name="IQ_NI_NORM_3YR_ANN_CAGR">"c6186"</definedName>
    <definedName name="IQ_NI_NORM_3YR_ANN_GROWTH">"c1957"</definedName>
    <definedName name="IQ_NI_NORM_5YR_ANN_CAGR">"c6187"</definedName>
    <definedName name="IQ_NI_NORM_5YR_ANN_GROWTH">"c1958"</definedName>
    <definedName name="IQ_NI_NORM_7YR_ANN_CAGR">"c6188"</definedName>
    <definedName name="IQ_NI_NORM_7YR_ANN_GROWTH">"c1959"</definedName>
    <definedName name="IQ_NI_NORM_MARGIN">"c1964"</definedName>
    <definedName name="IQ_NI_NUM_EST">"c1720"</definedName>
    <definedName name="IQ_NI_NUM_EST_REUT">"c5372"</definedName>
    <definedName name="IQ_NI_REPORTED_EST">"c1730"</definedName>
    <definedName name="IQ_NI_REPORTED_EST_REUT">"c5382"</definedName>
    <definedName name="IQ_NI_REPORTED_HIGH_EST">"c1732"</definedName>
    <definedName name="IQ_NI_REPORTED_HIGH_EST_REUT">"c5384"</definedName>
    <definedName name="IQ_NI_REPORTED_LOW_EST">"c1733"</definedName>
    <definedName name="IQ_NI_REPORTED_LOW_EST_REUT">"c5385"</definedName>
    <definedName name="IQ_NI_REPORTED_MEDIAN_EST">"c1731"</definedName>
    <definedName name="IQ_NI_REPORTED_MEDIAN_EST_REUT">"c5383"</definedName>
    <definedName name="IQ_NI_REPORTED_NUM_EST">"c1734"</definedName>
    <definedName name="IQ_NI_REPORTED_NUM_EST_REUT">"c5386"</definedName>
    <definedName name="IQ_NI_REPORTED_STDDEV_EST">"c1735"</definedName>
    <definedName name="IQ_NI_REPORTED_STDDEV_EST_REUT">"c5387"</definedName>
    <definedName name="IQ_NI_SBC_ACT_OR_EST">"c4474"</definedName>
    <definedName name="IQ_NI_SBC_EST">"c4473"</definedName>
    <definedName name="IQ_NI_SBC_GUIDANCE">"c4475"</definedName>
    <definedName name="IQ_NI_SBC_GW_ACT_OR_EST">"c4478"</definedName>
    <definedName name="IQ_NI_SBC_GW_EST">"c4477"</definedName>
    <definedName name="IQ_NI_SBC_GW_GUIDANCE">"c4479"</definedName>
    <definedName name="IQ_NI_SBC_GW_HIGH_EST">"c4480"</definedName>
    <definedName name="IQ_NI_SBC_GW_HIGH_GUIDANCE">"c4187"</definedName>
    <definedName name="IQ_NI_SBC_GW_LOW_EST">"c4481"</definedName>
    <definedName name="IQ_NI_SBC_GW_LOW_GUIDANCE">"c4227"</definedName>
    <definedName name="IQ_NI_SBC_GW_MEDIAN_EST">"c4482"</definedName>
    <definedName name="IQ_NI_SBC_GW_NUM_EST">"c4483"</definedName>
    <definedName name="IQ_NI_SBC_GW_STDDEV_EST">"c4484"</definedName>
    <definedName name="IQ_NI_SBC_HIGH_EST">"c4486"</definedName>
    <definedName name="IQ_NI_SBC_HIGH_GUIDANCE">"c4186"</definedName>
    <definedName name="IQ_NI_SBC_LOW_EST">"c4487"</definedName>
    <definedName name="IQ_NI_SBC_LOW_GUIDANCE">"c4226"</definedName>
    <definedName name="IQ_NI_SBC_MEDIAN_EST">"c4488"</definedName>
    <definedName name="IQ_NI_SBC_NUM_EST">"c4489"</definedName>
    <definedName name="IQ_NI_SBC_STDDEV_EST">"c4490"</definedName>
    <definedName name="IQ_NI_SFAS">"c795"</definedName>
    <definedName name="IQ_NI_STDDEV_EST">"c1721"</definedName>
    <definedName name="IQ_NI_STDDEV_EST_REUT">"c5373"</definedName>
    <definedName name="IQ_NI_SUBTOTAL_AP">"c8983"</definedName>
    <definedName name="IQ_NLA_PCT_LEASED_CONSOL">"c8815"</definedName>
    <definedName name="IQ_NLA_PCT_LEASED_MANAGED">"c8817"</definedName>
    <definedName name="IQ_NLA_PCT_LEASED_OTHER">"c8818"</definedName>
    <definedName name="IQ_NLA_PCT_LEASED_TOTAL">"c8819"</definedName>
    <definedName name="IQ_NLA_PCT_LEASED_UNCONSOL">"c8816"</definedName>
    <definedName name="IQ_NLA_SQ_FT_CONSOL">"c8800"</definedName>
    <definedName name="IQ_NLA_SQ_FT_MANAGED">"c8802"</definedName>
    <definedName name="IQ_NLA_SQ_FT_OTHER">"c8803"</definedName>
    <definedName name="IQ_NLA_SQ_FT_TOTAL">"c8804"</definedName>
    <definedName name="IQ_NLA_SQ_FT_UNCONSOL">"c8801"</definedName>
    <definedName name="IQ_NLA_SQ_METER_CONSOL">"c8805"</definedName>
    <definedName name="IQ_NLA_SQ_METER_MANAGED">"c8807"</definedName>
    <definedName name="IQ_NLA_SQ_METER_OTHER">"c8808"</definedName>
    <definedName name="IQ_NLA_SQ_METER_TOTAL">"c8809"</definedName>
    <definedName name="IQ_NLA_SQ_METER_UNCONSOL">"c8806"</definedName>
    <definedName name="IQ_NOL_CF_1YR">"c3465"</definedName>
    <definedName name="IQ_NOL_CF_2YR">"c3466"</definedName>
    <definedName name="IQ_NOL_CF_3YR">"c3467"</definedName>
    <definedName name="IQ_NOL_CF_4YR">"c3468"</definedName>
    <definedName name="IQ_NOL_CF_5YR">"c3469"</definedName>
    <definedName name="IQ_NOL_CF_AFTER_FIVE">"c3470"</definedName>
    <definedName name="IQ_NOL_CF_MAX_YEAR">"c3473"</definedName>
    <definedName name="IQ_NOL_CF_NO_EXP">"c3471"</definedName>
    <definedName name="IQ_NOL_CF_TOTAL">"c3472"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BEARING_DEPOSITS">"c800"</definedName>
    <definedName name="IQ_NON_INT_EXP">"c801"</definedName>
    <definedName name="IQ_NON_INT_EXP_BNK_AP">"c8877"</definedName>
    <definedName name="IQ_NON_INT_EXP_BNK_AP_ABS">"c8896"</definedName>
    <definedName name="IQ_NON_INT_EXP_BNK_NAME_AP">"c8915"</definedName>
    <definedName name="IQ_NON_INT_EXP_BNK_NAME_AP_ABS">"c8934"</definedName>
    <definedName name="IQ_NON_INT_EXP_BNK_SUBTOTAL_AP">"c8981"</definedName>
    <definedName name="IQ_NON_INT_EXP_FDIC">"c6579"</definedName>
    <definedName name="IQ_NON_INT_INC">"c802"</definedName>
    <definedName name="IQ_NON_INT_INC_10YR_ANN_CAGR">"c6115"</definedName>
    <definedName name="IQ_NON_INT_INC_10YR_ANN_GROWTH">"c803"</definedName>
    <definedName name="IQ_NON_INT_INC_1YR_ANN_GROWTH">"c804"</definedName>
    <definedName name="IQ_NON_INT_INC_2YR_ANN_CAGR">"c6116"</definedName>
    <definedName name="IQ_NON_INT_INC_2YR_ANN_GROWTH">"c805"</definedName>
    <definedName name="IQ_NON_INT_INC_3YR_ANN_CAGR">"c6117"</definedName>
    <definedName name="IQ_NON_INT_INC_3YR_ANN_GROWTH">"c806"</definedName>
    <definedName name="IQ_NON_INT_INC_5YR_ANN_CAGR">"c6118"</definedName>
    <definedName name="IQ_NON_INT_INC_5YR_ANN_GROWTH">"c807"</definedName>
    <definedName name="IQ_NON_INT_INC_7YR_ANN_CAGR">"c6119"</definedName>
    <definedName name="IQ_NON_INT_INC_7YR_ANN_GROWTH">"c808"</definedName>
    <definedName name="IQ_NON_INT_INC_BNK_AP">"c8876"</definedName>
    <definedName name="IQ_NON_INT_INC_BNK_AP_ABS">"c8895"</definedName>
    <definedName name="IQ_NON_INT_INC_BNK_NAME_AP">"c8914"</definedName>
    <definedName name="IQ_NON_INT_INC_BNK_NAME_AP_ABS">"c8933"</definedName>
    <definedName name="IQ_NON_INT_INC_BNK_SUBTOTAL_AP">"c8980"</definedName>
    <definedName name="IQ_NON_INT_INC_FDIC">"c6575"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CAGR">"c6120"</definedName>
    <definedName name="IQ_NON_PERF_ASSETS_10YR_ANN_GROWTH">"c811"</definedName>
    <definedName name="IQ_NON_PERF_ASSETS_1YR_ANN_GROWTH">"c812"</definedName>
    <definedName name="IQ_NON_PERF_ASSETS_2YR_ANN_CAGR">"c6121"</definedName>
    <definedName name="IQ_NON_PERF_ASSETS_2YR_ANN_GROWTH">"c813"</definedName>
    <definedName name="IQ_NON_PERF_ASSETS_3YR_ANN_CAGR">"c6122"</definedName>
    <definedName name="IQ_NON_PERF_ASSETS_3YR_ANN_GROWTH">"c814"</definedName>
    <definedName name="IQ_NON_PERF_ASSETS_5YR_ANN_CAGR">"c6123"</definedName>
    <definedName name="IQ_NON_PERF_ASSETS_5YR_ANN_GROWTH">"c815"</definedName>
    <definedName name="IQ_NON_PERF_ASSETS_7YR_ANN_CAGR">"c6124"</definedName>
    <definedName name="IQ_NON_PERF_ASSETS_7YR_ANN_GROWTH">"c816"</definedName>
    <definedName name="IQ_NON_PERF_ASSETS_TOTAL_ASSETS">"c817"</definedName>
    <definedName name="IQ_NON_PERF_LOANS_10YR_ANN_CAGR">"c6125"</definedName>
    <definedName name="IQ_NON_PERF_LOANS_10YR_ANN_GROWTH">"c818"</definedName>
    <definedName name="IQ_NON_PERF_LOANS_1YR_ANN_GROWTH">"c819"</definedName>
    <definedName name="IQ_NON_PERF_LOANS_2YR_ANN_CAGR">"c6126"</definedName>
    <definedName name="IQ_NON_PERF_LOANS_2YR_ANN_GROWTH">"c820"</definedName>
    <definedName name="IQ_NON_PERF_LOANS_3YR_ANN_CAGR">"c6127"</definedName>
    <definedName name="IQ_NON_PERF_LOANS_3YR_ANN_GROWTH">"c821"</definedName>
    <definedName name="IQ_NON_PERF_LOANS_5YR_ANN_CAGR">"c6128"</definedName>
    <definedName name="IQ_NON_PERF_LOANS_5YR_ANN_GROWTH">"c822"</definedName>
    <definedName name="IQ_NON_PERF_LOANS_7YR_ANN_CAGR">"c6129"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_US_ADDRESSEES_TOTAL_LOANS_FOREIGN_FDIC">"c6443"</definedName>
    <definedName name="IQ_NON_US_CHARGE_OFFS_AND_RECOVERIES_FDIC">"c6650"</definedName>
    <definedName name="IQ_NON_US_CHARGE_OFFS_FDIC">"c6648"</definedName>
    <definedName name="IQ_NON_US_COMMERCIAL_INDUSTRIAL_CHARGE_OFFS_FDIC">"c6651"</definedName>
    <definedName name="IQ_NON_US_NET_LOANS_FDIC">"c6376"</definedName>
    <definedName name="IQ_NON_US_RECOVERIES_FDIC">"c6649"</definedName>
    <definedName name="IQ_NONCASH_PENSION_EXP">"c3000"</definedName>
    <definedName name="IQ_NONCURRENT_LOANS_1_4_FAMILY_FDIC">"c6770"</definedName>
    <definedName name="IQ_NONCURRENT_LOANS_COMMERCIAL_INDUSTRIAL_FDIC">"c6773"</definedName>
    <definedName name="IQ_NONCURRENT_LOANS_COMMERCIAL_RE_FDIC">"c6768"</definedName>
    <definedName name="IQ_NONCURRENT_LOANS_COMMERCIAL_RE_NOT_SECURED_FDIC">"c6778"</definedName>
    <definedName name="IQ_NONCURRENT_LOANS_CONSTRUCTION_LAND_DEV_FDIC">"c6767"</definedName>
    <definedName name="IQ_NONCURRENT_LOANS_CREDIT_CARD_FDIC">"c6775"</definedName>
    <definedName name="IQ_NONCURRENT_LOANS_GUARANTEED_FDIC">"c6358"</definedName>
    <definedName name="IQ_NONCURRENT_LOANS_HOME_EQUITY_FDIC">"c6771"</definedName>
    <definedName name="IQ_NONCURRENT_LOANS_INDIVIDUALS_FDIC">"c6774"</definedName>
    <definedName name="IQ_NONCURRENT_LOANS_LEASES_FDIC">"c6357"</definedName>
    <definedName name="IQ_NONCURRENT_LOANS_MULTIFAMILY_FDIC">"c6769"</definedName>
    <definedName name="IQ_NONCURRENT_LOANS_OTHER_FAMILY_FDIC">"c6772"</definedName>
    <definedName name="IQ_NONCURRENT_LOANS_OTHER_INDIVIDUAL_FDIC">"c6776"</definedName>
    <definedName name="IQ_NONCURRENT_LOANS_OTHER_LOANS_FDIC">"c6777"</definedName>
    <definedName name="IQ_NONCURRENT_LOANS_RE_FDIC">"c6766"</definedName>
    <definedName name="IQ_NONCURRENT_LOANS_TOTAL_LOANS_FDIC">"c6765"</definedName>
    <definedName name="IQ_NONCURRENT_OREO_ASSETS_FDIC">"c6741"</definedName>
    <definedName name="IQ_NONDEF_CAPITAL_GOODS_ORDERS">"c6932"</definedName>
    <definedName name="IQ_NONDEF_CAPITAL_GOODS_ORDERS_APR">"c7592"</definedName>
    <definedName name="IQ_NONDEF_CAPITAL_GOODS_ORDERS_APR_FC">"c8472"</definedName>
    <definedName name="IQ_NONDEF_CAPITAL_GOODS_ORDERS_FC">"c7812"</definedName>
    <definedName name="IQ_NONDEF_CAPITAL_GOODS_ORDERS_POP">"c7152"</definedName>
    <definedName name="IQ_NONDEF_CAPITAL_GOODS_ORDERS_POP_FC">"c8032"</definedName>
    <definedName name="IQ_NONDEF_CAPITAL_GOODS_ORDERS_YOY">"c7372"</definedName>
    <definedName name="IQ_NONDEF_CAPITAL_GOODS_ORDERS_YOY_FC">"c8252"</definedName>
    <definedName name="IQ_NONDEF_CAPITAL_GOODS_SHIPMENTS">"c6933"</definedName>
    <definedName name="IQ_NONDEF_CAPITAL_GOODS_SHIPMENTS_APR">"c7593"</definedName>
    <definedName name="IQ_NONDEF_CAPITAL_GOODS_SHIPMENTS_APR_FC">"c8473"</definedName>
    <definedName name="IQ_NONDEF_CAPITAL_GOODS_SHIPMENTS_FC">"c7813"</definedName>
    <definedName name="IQ_NONDEF_CAPITAL_GOODS_SHIPMENTS_POP">"c7153"</definedName>
    <definedName name="IQ_NONDEF_CAPITAL_GOODS_SHIPMENTS_POP_FC">"c8033"</definedName>
    <definedName name="IQ_NONDEF_CAPITAL_GOODS_SHIPMENTS_YOY">"c7373"</definedName>
    <definedName name="IQ_NONDEF_CAPITAL_GOODS_SHIPMENTS_YOY_FC">"c8253"</definedName>
    <definedName name="IQ_NONDEF_SPENDING_SAAR">"c6934"</definedName>
    <definedName name="IQ_NONDEF_SPENDING_SAAR_APR">"c7594"</definedName>
    <definedName name="IQ_NONDEF_SPENDING_SAAR_APR_FC">"c8474"</definedName>
    <definedName name="IQ_NONDEF_SPENDING_SAAR_FC">"c7814"</definedName>
    <definedName name="IQ_NONDEF_SPENDING_SAAR_POP">"c7154"</definedName>
    <definedName name="IQ_NONDEF_SPENDING_SAAR_POP_FC">"c8034"</definedName>
    <definedName name="IQ_NONDEF_SPENDING_SAAR_YOY">"c7374"</definedName>
    <definedName name="IQ_NONDEF_SPENDING_SAAR_YOY_FC">"c8254"</definedName>
    <definedName name="IQ_NONFARM_EMP_HRS_PCT_CHANGE">"c6935"</definedName>
    <definedName name="IQ_NONFARM_EMP_HRS_PCT_CHANGE_FC">"c7815"</definedName>
    <definedName name="IQ_NONFARM_EMP_HRS_PCT_CHANGE_POP">"c7155"</definedName>
    <definedName name="IQ_NONFARM_EMP_HRS_PCT_CHANGE_POP_FC">"c8035"</definedName>
    <definedName name="IQ_NONFARM_EMP_HRS_PCT_CHANGE_YOY">"c7375"</definedName>
    <definedName name="IQ_NONFARM_EMP_HRS_PCT_CHANGE_YOY_FC">"c8255"</definedName>
    <definedName name="IQ_NONFARM_OUTPUT_PER_HR">"c6936"</definedName>
    <definedName name="IQ_NONFARM_OUTPUT_PER_HR_APR">"c7596"</definedName>
    <definedName name="IQ_NONFARM_OUTPUT_PER_HR_APR_FC">"c8476"</definedName>
    <definedName name="IQ_NONFARM_OUTPUT_PER_HR_FC">"c7816"</definedName>
    <definedName name="IQ_NONFARM_OUTPUT_PER_HR_POP">"c7156"</definedName>
    <definedName name="IQ_NONFARM_OUTPUT_PER_HR_POP_FC">"c8036"</definedName>
    <definedName name="IQ_NONFARM_OUTPUT_PER_HR_YOY">"c7376"</definedName>
    <definedName name="IQ_NONFARM_OUTPUT_PER_HR_YOY_FC">"c8256"</definedName>
    <definedName name="IQ_NONFARM_PAYROLLS">"c6926"</definedName>
    <definedName name="IQ_NONFARM_PAYROLLS_APR">"c7586"</definedName>
    <definedName name="IQ_NONFARM_PAYROLLS_APR_FC">"c8466"</definedName>
    <definedName name="IQ_NONFARM_PAYROLLS_FC">"c7806"</definedName>
    <definedName name="IQ_NONFARM_PAYROLLS_POP">"c7146"</definedName>
    <definedName name="IQ_NONFARM_PAYROLLS_POP_FC">"c8026"</definedName>
    <definedName name="IQ_NONFARM_PAYROLLS_YOY">"c7366"</definedName>
    <definedName name="IQ_NONFARM_PAYROLLS_YOY_FC">"c8246"</definedName>
    <definedName name="IQ_NONFARM_TOTAL_HR_INDEX">"c6937"</definedName>
    <definedName name="IQ_NONFARM_TOTAL_HR_INDEX_APR">"c7597"</definedName>
    <definedName name="IQ_NONFARM_TOTAL_HR_INDEX_APR_FC">"c8477"</definedName>
    <definedName name="IQ_NONFARM_TOTAL_HR_INDEX_FC">"c7817"</definedName>
    <definedName name="IQ_NONFARM_TOTAL_HR_INDEX_POP">"c7157"</definedName>
    <definedName name="IQ_NONFARM_TOTAL_HR_INDEX_POP_FC">"c8037"</definedName>
    <definedName name="IQ_NONFARM_TOTAL_HR_INDEX_YOY">"c7377"</definedName>
    <definedName name="IQ_NONFARM_TOTAL_HR_INDEX_YOY_FC">"c8257"</definedName>
    <definedName name="IQ_NONFARM_WAGES">"c6938"</definedName>
    <definedName name="IQ_NONFARM_WAGES_APR">"c7598"</definedName>
    <definedName name="IQ_NONFARM_WAGES_APR_FC">"c8478"</definedName>
    <definedName name="IQ_NONFARM_WAGES_FC">"c7818"</definedName>
    <definedName name="IQ_NONFARM_WAGES_INDEX">"c6939"</definedName>
    <definedName name="IQ_NONFARM_WAGES_INDEX_APR">"c7599"</definedName>
    <definedName name="IQ_NONFARM_WAGES_INDEX_APR_FC">"c8479"</definedName>
    <definedName name="IQ_NONFARM_WAGES_INDEX_FC">"c7819"</definedName>
    <definedName name="IQ_NONFARM_WAGES_INDEX_POP">"c7159"</definedName>
    <definedName name="IQ_NONFARM_WAGES_INDEX_POP_FC">"c8039"</definedName>
    <definedName name="IQ_NONFARM_WAGES_INDEX_YOY">"c7379"</definedName>
    <definedName name="IQ_NONFARM_WAGES_INDEX_YOY_FC">"c8259"</definedName>
    <definedName name="IQ_NONFARM_WAGES_POP">"c7158"</definedName>
    <definedName name="IQ_NONFARM_WAGES_POP_FC">"c8038"</definedName>
    <definedName name="IQ_NONFARM_WAGES_YOY">"c7378"</definedName>
    <definedName name="IQ_NONFARM_WAGES_YOY_FC">"c8258"</definedName>
    <definedName name="IQ_NONINTEREST_BEARING_BALANCES_FDIC">"c6394"</definedName>
    <definedName name="IQ_NONINTEREST_BEARING_DEPOSITS_DOMESTIC_FDIC">"c6477"</definedName>
    <definedName name="IQ_NONINTEREST_BEARING_DEPOSITS_FOREIGN_FDIC">"c6484"</definedName>
    <definedName name="IQ_NONINTEREST_EXPENSE_EARNING_ASSETS_FDIC">"c6728"</definedName>
    <definedName name="IQ_NONINTEREST_INCOME_EARNING_ASSETS_FDIC">"c6727"</definedName>
    <definedName name="IQ_NONMORTGAGE_SERVICING_FDIC">"c6336"</definedName>
    <definedName name="IQ_NONRECOURSE_DEBT">"c2550"</definedName>
    <definedName name="IQ_NONRECOURSE_DEBT_PCT">"c2551"</definedName>
    <definedName name="IQ_NONRES_FIXED_INVEST">"c6931"</definedName>
    <definedName name="IQ_NONRES_FIXED_INVEST_APR">"c7591"</definedName>
    <definedName name="IQ_NONRES_FIXED_INVEST_POP">"c7151"</definedName>
    <definedName name="IQ_NONRES_FIXED_INVEST_PRIV_APR_FC_UNUSED_UNUSED_UNUSED">"c8468"</definedName>
    <definedName name="IQ_NONRES_FIXED_INVEST_PRIV_APR_UNUSED_UNUSED_UNUSED">"c7588"</definedName>
    <definedName name="IQ_NONRES_FIXED_INVEST_PRIV_FC_UNUSED_UNUSED_UNUSED">"c7808"</definedName>
    <definedName name="IQ_NONRES_FIXED_INVEST_PRIV_POP_FC_UNUSED_UNUSED_UNUSED">"c8028"</definedName>
    <definedName name="IQ_NONRES_FIXED_INVEST_PRIV_POP_UNUSED_UNUSED_UNUSED">"c7148"</definedName>
    <definedName name="IQ_NONRES_FIXED_INVEST_PRIV_REAL">"c6989"</definedName>
    <definedName name="IQ_NONRES_FIXED_INVEST_PRIV_REAL_APR">"c7649"</definedName>
    <definedName name="IQ_NONRES_FIXED_INVEST_PRIV_REAL_APR_FC">"c8529"</definedName>
    <definedName name="IQ_NONRES_FIXED_INVEST_PRIV_REAL_FC">"c7869"</definedName>
    <definedName name="IQ_NONRES_FIXED_INVEST_PRIV_REAL_POP">"c7209"</definedName>
    <definedName name="IQ_NONRES_FIXED_INVEST_PRIV_REAL_POP_FC">"c8089"</definedName>
    <definedName name="IQ_NONRES_FIXED_INVEST_PRIV_REAL_SAAR">"c6990"</definedName>
    <definedName name="IQ_NONRES_FIXED_INVEST_PRIV_REAL_SAAR_APR">"c7650"</definedName>
    <definedName name="IQ_NONRES_FIXED_INVEST_PRIV_REAL_SAAR_APR_FC">"c8530"</definedName>
    <definedName name="IQ_NONRES_FIXED_INVEST_PRIV_REAL_SAAR_FC">"c7870"</definedName>
    <definedName name="IQ_NONRES_FIXED_INVEST_PRIV_REAL_SAAR_POP">"c7210"</definedName>
    <definedName name="IQ_NONRES_FIXED_INVEST_PRIV_REAL_SAAR_POP_FC">"c8090"</definedName>
    <definedName name="IQ_NONRES_FIXED_INVEST_PRIV_REAL_SAAR_USD_APR_FC">"c11981"</definedName>
    <definedName name="IQ_NONRES_FIXED_INVEST_PRIV_REAL_SAAR_USD_FC">"c11978"</definedName>
    <definedName name="IQ_NONRES_FIXED_INVEST_PRIV_REAL_SAAR_USD_POP_FC">"c11979"</definedName>
    <definedName name="IQ_NONRES_FIXED_INVEST_PRIV_REAL_SAAR_USD_YOY_FC">"c11980"</definedName>
    <definedName name="IQ_NONRES_FIXED_INVEST_PRIV_REAL_SAAR_YOY">"c7430"</definedName>
    <definedName name="IQ_NONRES_FIXED_INVEST_PRIV_REAL_SAAR_YOY_FC">"c8310"</definedName>
    <definedName name="IQ_NONRES_FIXED_INVEST_PRIV_REAL_USD_APR_FC">"c11977"</definedName>
    <definedName name="IQ_NONRES_FIXED_INVEST_PRIV_REAL_USD_FC">"c11974"</definedName>
    <definedName name="IQ_NONRES_FIXED_INVEST_PRIV_REAL_USD_POP_FC">"c11975"</definedName>
    <definedName name="IQ_NONRES_FIXED_INVEST_PRIV_REAL_USD_YOY_FC">"c11976"</definedName>
    <definedName name="IQ_NONRES_FIXED_INVEST_PRIV_REAL_YOY">"c7429"</definedName>
    <definedName name="IQ_NONRES_FIXED_INVEST_PRIV_REAL_YOY_FC">"c8309"</definedName>
    <definedName name="IQ_NONRES_FIXED_INVEST_PRIV_SAAR">"c6929"</definedName>
    <definedName name="IQ_NONRES_FIXED_INVEST_PRIV_SAAR_APR">"c7589"</definedName>
    <definedName name="IQ_NONRES_FIXED_INVEST_PRIV_SAAR_APR_FC">"c8469"</definedName>
    <definedName name="IQ_NONRES_FIXED_INVEST_PRIV_SAAR_FC">"c7809"</definedName>
    <definedName name="IQ_NONRES_FIXED_INVEST_PRIV_SAAR_POP">"c7149"</definedName>
    <definedName name="IQ_NONRES_FIXED_INVEST_PRIV_SAAR_POP_FC">"c8029"</definedName>
    <definedName name="IQ_NONRES_FIXED_INVEST_PRIV_SAAR_USD_APR_FC">"c11877"</definedName>
    <definedName name="IQ_NONRES_FIXED_INVEST_PRIV_SAAR_USD_FC">"c11874"</definedName>
    <definedName name="IQ_NONRES_FIXED_INVEST_PRIV_SAAR_USD_POP_FC">"c11875"</definedName>
    <definedName name="IQ_NONRES_FIXED_INVEST_PRIV_SAAR_USD_YOY_FC">"c11876"</definedName>
    <definedName name="IQ_NONRES_FIXED_INVEST_PRIV_SAAR_YOY">"c7369"</definedName>
    <definedName name="IQ_NONRES_FIXED_INVEST_PRIV_SAAR_YOY_FC">"c8249"</definedName>
    <definedName name="IQ_NONRES_FIXED_INVEST_PRIV_UNUSED_UNUSED_UNUSED">"c6928"</definedName>
    <definedName name="IQ_NONRES_FIXED_INVEST_PRIV_USD_APR_FC">"c11873"</definedName>
    <definedName name="IQ_NONRES_FIXED_INVEST_PRIV_USD_FC">"c11870"</definedName>
    <definedName name="IQ_NONRES_FIXED_INVEST_PRIV_USD_POP_FC">"c11871"</definedName>
    <definedName name="IQ_NONRES_FIXED_INVEST_PRIV_USD_YOY_FC">"c11872"</definedName>
    <definedName name="IQ_NONRES_FIXED_INVEST_PRIV_YOY_FC_UNUSED_UNUSED_UNUSED">"c8248"</definedName>
    <definedName name="IQ_NONRES_FIXED_INVEST_PRIV_YOY_UNUSED_UNUSED_UNUSED">"c7368"</definedName>
    <definedName name="IQ_NONRES_FIXED_INVEST_REAL">"c6993"</definedName>
    <definedName name="IQ_NONRES_FIXED_INVEST_REAL_APR">"c7653"</definedName>
    <definedName name="IQ_NONRES_FIXED_INVEST_REAL_POP">"c7213"</definedName>
    <definedName name="IQ_NONRES_FIXED_INVEST_REAL_SAAR">"c6987"</definedName>
    <definedName name="IQ_NONRES_FIXED_INVEST_REAL_SAAR_APR">"c7647"</definedName>
    <definedName name="IQ_NONRES_FIXED_INVEST_REAL_SAAR_APR_FC">"c8527"</definedName>
    <definedName name="IQ_NONRES_FIXED_INVEST_REAL_SAAR_FC">"c7867"</definedName>
    <definedName name="IQ_NONRES_FIXED_INVEST_REAL_SAAR_POP">"c7207"</definedName>
    <definedName name="IQ_NONRES_FIXED_INVEST_REAL_SAAR_POP_FC">"c8087"</definedName>
    <definedName name="IQ_NONRES_FIXED_INVEST_REAL_SAAR_YOY">"c7427"</definedName>
    <definedName name="IQ_NONRES_FIXED_INVEST_REAL_SAAR_YOY_FC">"c8307"</definedName>
    <definedName name="IQ_NONRES_FIXED_INVEST_REAL_USD_APR_FC">"c11973"</definedName>
    <definedName name="IQ_NONRES_FIXED_INVEST_REAL_USD_FC">"c11970"</definedName>
    <definedName name="IQ_NONRES_FIXED_INVEST_REAL_USD_POP_FC">"c11971"</definedName>
    <definedName name="IQ_NONRES_FIXED_INVEST_REAL_USD_YOY_FC">"c11972"</definedName>
    <definedName name="IQ_NONRES_FIXED_INVEST_REAL_YOY">"c7433"</definedName>
    <definedName name="IQ_NONRES_FIXED_INVEST_STRUCT">"c6930"</definedName>
    <definedName name="IQ_NONRES_FIXED_INVEST_STRUCT_APR">"c7590"</definedName>
    <definedName name="IQ_NONRES_FIXED_INVEST_STRUCT_APR_FC">"c8470"</definedName>
    <definedName name="IQ_NONRES_FIXED_INVEST_STRUCT_FC">"c7810"</definedName>
    <definedName name="IQ_NONRES_FIXED_INVEST_STRUCT_POP">"c7150"</definedName>
    <definedName name="IQ_NONRES_FIXED_INVEST_STRUCT_POP_FC">"c8030"</definedName>
    <definedName name="IQ_NONRES_FIXED_INVEST_STRUCT_REAL">"c6992"</definedName>
    <definedName name="IQ_NONRES_FIXED_INVEST_STRUCT_REAL_APR">"c7652"</definedName>
    <definedName name="IQ_NONRES_FIXED_INVEST_STRUCT_REAL_APR_FC">"c8532"</definedName>
    <definedName name="IQ_NONRES_FIXED_INVEST_STRUCT_REAL_FC">"c7872"</definedName>
    <definedName name="IQ_NONRES_FIXED_INVEST_STRUCT_REAL_POP">"c7212"</definedName>
    <definedName name="IQ_NONRES_FIXED_INVEST_STRUCT_REAL_POP_FC">"c8092"</definedName>
    <definedName name="IQ_NONRES_FIXED_INVEST_STRUCT_REAL_SAAR">"c6991"</definedName>
    <definedName name="IQ_NONRES_FIXED_INVEST_STRUCT_REAL_SAAR_APR">"c7651"</definedName>
    <definedName name="IQ_NONRES_FIXED_INVEST_STRUCT_REAL_SAAR_APR_FC">"c8531"</definedName>
    <definedName name="IQ_NONRES_FIXED_INVEST_STRUCT_REAL_SAAR_FC">"c7871"</definedName>
    <definedName name="IQ_NONRES_FIXED_INVEST_STRUCT_REAL_SAAR_POP">"c7211"</definedName>
    <definedName name="IQ_NONRES_FIXED_INVEST_STRUCT_REAL_SAAR_POP_FC">"c8091"</definedName>
    <definedName name="IQ_NONRES_FIXED_INVEST_STRUCT_REAL_SAAR_YOY">"c7431"</definedName>
    <definedName name="IQ_NONRES_FIXED_INVEST_STRUCT_REAL_SAAR_YOY_FC">"c8311"</definedName>
    <definedName name="IQ_NONRES_FIXED_INVEST_STRUCT_REAL_USD_APR_FC">"c11985"</definedName>
    <definedName name="IQ_NONRES_FIXED_INVEST_STRUCT_REAL_USD_FC">"c11982"</definedName>
    <definedName name="IQ_NONRES_FIXED_INVEST_STRUCT_REAL_USD_POP_FC">"c11983"</definedName>
    <definedName name="IQ_NONRES_FIXED_INVEST_STRUCT_REAL_USD_YOY_FC">"c11984"</definedName>
    <definedName name="IQ_NONRES_FIXED_INVEST_STRUCT_REAL_YOY">"c7432"</definedName>
    <definedName name="IQ_NONRES_FIXED_INVEST_STRUCT_REAL_YOY_FC">"c8312"</definedName>
    <definedName name="IQ_NONRES_FIXED_INVEST_STRUCT_USD_APR_FC">"c11881"</definedName>
    <definedName name="IQ_NONRES_FIXED_INVEST_STRUCT_USD_FC">"c11878"</definedName>
    <definedName name="IQ_NONRES_FIXED_INVEST_STRUCT_USD_POP_FC">"c11879"</definedName>
    <definedName name="IQ_NONRES_FIXED_INVEST_STRUCT_USD_YOY_FC">"c11880"</definedName>
    <definedName name="IQ_NONRES_FIXED_INVEST_STRUCT_YOY">"c7370"</definedName>
    <definedName name="IQ_NONRES_FIXED_INVEST_STRUCT_YOY_FC">"c8250"</definedName>
    <definedName name="IQ_NONRES_FIXED_INVEST_USD_APR_FC">"c11869"</definedName>
    <definedName name="IQ_NONRES_FIXED_INVEST_USD_FC">"c11866"</definedName>
    <definedName name="IQ_NONRES_FIXED_INVEST_USD_POP_FC">"c11867"</definedName>
    <definedName name="IQ_NONRES_FIXED_INVEST_USD_YOY_FC">"c11868"</definedName>
    <definedName name="IQ_NONRES_FIXED_INVEST_YOY">"c7371"</definedName>
    <definedName name="IQ_NONTRANSACTION_ACCOUNTS_FDIC">"c6552"</definedName>
    <definedName name="IQ_NONUTIL_REV">"c2089"</definedName>
    <definedName name="IQ_NORM_EPS_ACT_OR_EST">"c2249"</definedName>
    <definedName name="IQ_NORM_EPS_ACT_OR_EST_REUT">"c5472"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TIONAL_AMOUNT_CREDIT_DERIVATIVES_FDIC">"c6507"</definedName>
    <definedName name="IQ_NOTIONAL_VALUE_EXCHANGE_SWAPS_FDIC">"c6516"</definedName>
    <definedName name="IQ_NOTIONAL_VALUE_OTHER_SWAPS_FDIC">"c6521"</definedName>
    <definedName name="IQ_NOTIONAL_VALUE_RATE_SWAPS_FDIC">"c6511"</definedName>
    <definedName name="IQ_NOW_ACCOUNT">"c828"</definedName>
    <definedName name="IQ_NPPE">"c829"</definedName>
    <definedName name="IQ_NPPE_10YR_ANN_CAGR">"c6130"</definedName>
    <definedName name="IQ_NPPE_10YR_ANN_GROWTH">"c830"</definedName>
    <definedName name="IQ_NPPE_1YR_ANN_GROWTH">"c831"</definedName>
    <definedName name="IQ_NPPE_2YR_ANN_CAGR">"c6131"</definedName>
    <definedName name="IQ_NPPE_2YR_ANN_GROWTH">"c832"</definedName>
    <definedName name="IQ_NPPE_3YR_ANN_CAGR">"c6132"</definedName>
    <definedName name="IQ_NPPE_3YR_ANN_GROWTH">"c833"</definedName>
    <definedName name="IQ_NPPE_5YR_ANN_CAGR">"c6133"</definedName>
    <definedName name="IQ_NPPE_5YR_ANN_GROWTH">"c834"</definedName>
    <definedName name="IQ_NPPE_7YR_ANN_CAGR">"c6134"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BER_ADRHOLDERS">"c1970"</definedName>
    <definedName name="IQ_NUMBER_DAYS">"c1904"</definedName>
    <definedName name="IQ_NUMBER_DEPOSITS_LESS_THAN_100K_FDIC">"c6495"</definedName>
    <definedName name="IQ_NUMBER_DEPOSITS_MORE_THAN_100K_FDIC">"c6493"</definedName>
    <definedName name="IQ_NUMBER_MINES_ALUM">"c9248"</definedName>
    <definedName name="IQ_NUMBER_MINES_COAL">"c9822"</definedName>
    <definedName name="IQ_NUMBER_MINES_COP">"c9193"</definedName>
    <definedName name="IQ_NUMBER_MINES_DIAM">"c9672"</definedName>
    <definedName name="IQ_NUMBER_MINES_GOLD">"c9033"</definedName>
    <definedName name="IQ_NUMBER_MINES_IRON">"c9407"</definedName>
    <definedName name="IQ_NUMBER_MINES_LEAD">"c9460"</definedName>
    <definedName name="IQ_NUMBER_MINES_MANG">"c9513"</definedName>
    <definedName name="IQ_NUMBER_MINES_MOLYB">"c9725"</definedName>
    <definedName name="IQ_NUMBER_MINES_NICK">"c9301"</definedName>
    <definedName name="IQ_NUMBER_MINES_PLAT">"c9139"</definedName>
    <definedName name="IQ_NUMBER_MINES_SILVER">"c9086"</definedName>
    <definedName name="IQ_NUMBER_MINES_TITAN">"c9566"</definedName>
    <definedName name="IQ_NUMBER_MINES_URAN">"c9619"</definedName>
    <definedName name="IQ_NUMBER_MINES_ZINC">"c9354"</definedName>
    <definedName name="IQ_NUMBER_SHAREHOLDERS">"c1967"</definedName>
    <definedName name="IQ_NUMBER_SHAREHOLDERS_CLASSA">"c1968"</definedName>
    <definedName name="IQ_NUMBER_SHAREHOLDERS_OTHER">"c1969"</definedName>
    <definedName name="IQ_OBLIGATIONS_OF_STATES_TOTAL_LOANS_FOREIGN_FDIC">"c6447"</definedName>
    <definedName name="IQ_OBLIGATIONS_STATES_FDIC">"c6431"</definedName>
    <definedName name="IQ_OCCUPANCY_CONSOL">"c8840"</definedName>
    <definedName name="IQ_OCCUPANCY_MANAGED">"c8842"</definedName>
    <definedName name="IQ_OCCUPANCY_OTHER">"c8843"</definedName>
    <definedName name="IQ_OCCUPANCY_SAME_PROP">"c8845"</definedName>
    <definedName name="IQ_OCCUPANCY_TOTAL">"c8844"</definedName>
    <definedName name="IQ_OCCUPANCY_UNCONSOL">"c8841"</definedName>
    <definedName name="IQ_OCCUPY_EXP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AVG_DAILY_GAS_EQUIV_PRODUCTION_MMCFE">"c10061"</definedName>
    <definedName name="IQ_OG_AVG_DAILY_OIL_EQUIV_PRODUCTION_KBOE">"c10060"</definedName>
    <definedName name="IQ_OG_AVG_DAILY_PROD_GAS">"c2910"</definedName>
    <definedName name="IQ_OG_AVG_DAILY_PROD_NGL">"c2911"</definedName>
    <definedName name="IQ_OG_AVG_DAILY_PROD_OIL">"c2909"</definedName>
    <definedName name="IQ_OG_AVG_DAILY_PRODUCTION_GAS_MMCM">"c10059"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AVG_GAS_PRICE_CBM_HEDGED">"c10054"</definedName>
    <definedName name="IQ_OG_AVG_GAS_PRICE_CBM_UNHEDGED">"c10055"</definedName>
    <definedName name="IQ_OG_AVG_PRODUCTION_COST_BBL">"c10062"</definedName>
    <definedName name="IQ_OG_AVG_PRODUCTION_COST_BOE">"c10064"</definedName>
    <definedName name="IQ_OG_AVG_PRODUCTION_COST_MCF">"c10063"</definedName>
    <definedName name="IQ_OG_AVG_PRODUCTION_COST_MCFE">"c10065"</definedName>
    <definedName name="IQ_OG_CLOSE_BALANCE_GAS">"c2049"</definedName>
    <definedName name="IQ_OG_CLOSE_BALANCE_NGL">"c2920"</definedName>
    <definedName name="IQ_OG_CLOSE_BALANCE_OIL">"c2037"</definedName>
    <definedName name="IQ_OG_DAILY_PRDUCTION_GROWTH_GAS">"c10073"</definedName>
    <definedName name="IQ_OG_DAILY_PRDUCTION_GROWTH_GAS_EQUIVALENT">"c10076"</definedName>
    <definedName name="IQ_OG_DAILY_PRDUCTION_GROWTH_NGL">"c10074"</definedName>
    <definedName name="IQ_OG_DAILY_PRDUCTION_GROWTH_OIL">"c10072"</definedName>
    <definedName name="IQ_OG_DAILY_PRDUCTION_GROWTH_OIL_EQUIVALENT">"c10075"</definedName>
    <definedName name="IQ_OG_DAILY_PRODUCTION_GROWTH_GAS">"c10073"</definedName>
    <definedName name="IQ_OG_DAILY_PRODUCTION_GROWTH_GAS_EQUIVALENT">"c10076"</definedName>
    <definedName name="IQ_OG_DAILY_PRODUCTION_GROWTH_NGL">"c10074"</definedName>
    <definedName name="IQ_OG_DAILY_PRODUCTION_GROWTH_OIL">"c10072"</definedName>
    <definedName name="IQ_OG_DAILY_PRODUCTION_GROWTH_OIL_EQUIVALENT">"c10075"</definedName>
    <definedName name="IQ_OG_DCF_BEFORE_TAXES">"c2023"</definedName>
    <definedName name="IQ_OG_DCF_BEFORE_TAXES_GAS">"c2025"</definedName>
    <definedName name="IQ_OG_DCF_BEFORE_TAXES_OIL">"c2024"</definedName>
    <definedName name="IQ_OG_DEVELOPED_ACRE_GROSS_EQ_INC">"c5802"</definedName>
    <definedName name="IQ_OG_DEVELOPED_ACRE_NET_EQ_INC">"c5803"</definedName>
    <definedName name="IQ_OG_DEVELOPED_RESERVES_GAS">"c2053"</definedName>
    <definedName name="IQ_OG_DEVELOPED_RESERVES_GAS_BCM">"c10045"</definedName>
    <definedName name="IQ_OG_DEVELOPED_RESERVES_NGL">"c2922"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AFFILIATES_RESERVES_GAS_BCM">"c10047"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NGL">"c2921"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PLORATION_DEVELOPMENT_COST">"c10081"</definedName>
    <definedName name="IQ_OG_EXT_DISC_GAS">"c2043"</definedName>
    <definedName name="IQ_OG_EXT_DISC_NGL">"c2914"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GROSS_DEVELOPED_AREA_SQ_KM">"c10079"</definedName>
    <definedName name="IQ_OG_GROSS_DEVELOPMENT_DRY_WELLS_DRILLED">"c10098"</definedName>
    <definedName name="IQ_OG_GROSS_DEVELOPMENT_PRODUCTIVE_WELLS_DRILLED">"c10097"</definedName>
    <definedName name="IQ_OG_GROSS_DEVELOPMENT_TOTAL_WELLS_DRILLED">"c10099"</definedName>
    <definedName name="IQ_OG_GROSS_EXPLORATORY_DRY_WELLS_DRILLED">"c10095"</definedName>
    <definedName name="IQ_OG_GROSS_EXPLORATORY_PRODUCTIVE_WELLS_DRILLED">"c10094"</definedName>
    <definedName name="IQ_OG_GROSS_EXPLORATORY_TOTAL_WELLS_DRILLED">"c10096"</definedName>
    <definedName name="IQ_OG_GROSS_OPERATED_WELLS">"c10092"</definedName>
    <definedName name="IQ_OG_GROSS_PRODUCTIVE_WELLS_GAS">"c10087"</definedName>
    <definedName name="IQ_OG_GROSS_PRODUCTIVE_WELLS_OIL">"c10086"</definedName>
    <definedName name="IQ_OG_GROSS_PRODUCTIVE_WELLS_TOTAL">"c10088"</definedName>
    <definedName name="IQ_OG_GROSS_TOTAL_WELLS_DRILLED">"c10100"</definedName>
    <definedName name="IQ_OG_GROSS_UNDEVELOPED_AREA_SQ_KM">"c10077"</definedName>
    <definedName name="IQ_OG_GROSS_WELLS_DRILLING">"c10108"</definedName>
    <definedName name="IQ_OG_IMPROVED_RECOVERY_GAS">"c2044"</definedName>
    <definedName name="IQ_OG_IMPROVED_RECOVERY_NGL">"c2915"</definedName>
    <definedName name="IQ_OG_IMPROVED_RECOVERY_OIL">"c2032"</definedName>
    <definedName name="IQ_OG_LIQUID_GAS_PRICE_HEDGED">"c2233"</definedName>
    <definedName name="IQ_OG_LIQUID_GAS_PRICE_UNHEDGED">"c2234"</definedName>
    <definedName name="IQ_OG_NET_DEVELOPED_AREA_SQ_KM">"c10080"</definedName>
    <definedName name="IQ_OG_NET_DEVELOPMENT_DRY_WELLS_DRILLED">"c10105"</definedName>
    <definedName name="IQ_OG_NET_DEVELOPMENT_PRODUCTIVE_WELLS_DRILLED">"c10104"</definedName>
    <definedName name="IQ_OG_NET_DEVELOPMENT_TOTAL_WELLS_DRILLED">"c10106"</definedName>
    <definedName name="IQ_OG_NET_EXPLORATORY_DRY_WELLS_DRILLED">"c10102"</definedName>
    <definedName name="IQ_OG_NET_EXPLORATORY_PRODUCTIVE_WELLS_DRILLED">"c10101"</definedName>
    <definedName name="IQ_OG_NET_EXPLORATORY_TOTAL_WELLS_DRILLED">"c10103"</definedName>
    <definedName name="IQ_OG_NET_FUTURE_CASH_FLOWS">"c1996"</definedName>
    <definedName name="IQ_OG_NET_FUTURE_CASH_FLOWS_GAS">"c2016"</definedName>
    <definedName name="IQ_OG_NET_FUTURE_CASH_FLOWS_OIL">"c2006"</definedName>
    <definedName name="IQ_OG_NET_OPERATED_WELLS">"c10093"</definedName>
    <definedName name="IQ_OG_NET_PRODUCTIVE_WELLS_GAS">"c10090"</definedName>
    <definedName name="IQ_OG_NET_PRODUCTIVE_WELLS_OIL">"c10089"</definedName>
    <definedName name="IQ_OG_NET_PRODUCTIVE_WELLS_TOTAL">"c10091"</definedName>
    <definedName name="IQ_OG_NET_TOTAL_WELLS_DRILLED">"c10107"</definedName>
    <definedName name="IQ_OG_NET_UNDEVELOPED_AREA_SQ_KM">"c10078"</definedName>
    <definedName name="IQ_OG_NET_WELLS_DRILLING">"c10109"</definedName>
    <definedName name="IQ_OG_NUMBER_WELLS_NEW">"c10085"</definedName>
    <definedName name="IQ_OG_OIL_PRICE_HEDGED">"c2055"</definedName>
    <definedName name="IQ_OG_OIL_PRICE_UNHEDGED">"c2057"</definedName>
    <definedName name="IQ_OG_OPEN_BALANCE_GAS">"c2041"</definedName>
    <definedName name="IQ_OG_OPEN_BALANCE_NGL">"c2912"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NGL">"c2919"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DUCTION_GROWTH_GAS">"c10067"</definedName>
    <definedName name="IQ_OG_PRDUCTION_GROWTH_GAS_EQUIVALENT">"c10070"</definedName>
    <definedName name="IQ_OG_PRDUCTION_GROWTH_NGL">"c10068"</definedName>
    <definedName name="IQ_OG_PRDUCTION_GROWTH_OIL">"c10066"</definedName>
    <definedName name="IQ_OG_PRDUCTION_GROWTH_OIL_EQUIVALENT">"c10069"</definedName>
    <definedName name="IQ_OG_PRDUCTION_GROWTH_TOAL">"c10071"</definedName>
    <definedName name="IQ_OG_PRODUCTION_GAS">"c2047"</definedName>
    <definedName name="IQ_OG_PRODUCTION_GROWTH_GAS">"c10067"</definedName>
    <definedName name="IQ_OG_PRODUCTION_GROWTH_GAS_EQUIVALENT">"c10070"</definedName>
    <definedName name="IQ_OG_PRODUCTION_GROWTH_NGL">"c10068"</definedName>
    <definedName name="IQ_OG_PRODUCTION_GROWTH_OIL">"c10066"</definedName>
    <definedName name="IQ_OG_PRODUCTION_GROWTH_OIL_EQUIVALENT">"c10069"</definedName>
    <definedName name="IQ_OG_PRODUCTION_GROWTH_TOTAL">"c10071"</definedName>
    <definedName name="IQ_OG_PRODUCTION_NGL">"c2918"</definedName>
    <definedName name="IQ_OG_PRODUCTION_OIL">"c2035"</definedName>
    <definedName name="IQ_OG_PURCHASES_GAS">"c2045"</definedName>
    <definedName name="IQ_OG_PURCHASES_NGL">"c2916"</definedName>
    <definedName name="IQ_OG_PURCHASES_OIL">"c2033"</definedName>
    <definedName name="IQ_OG_RESERVE_REPLACEMENT_RATIO">"c5799"</definedName>
    <definedName name="IQ_OG_REVISIONS_GAS">"c2042"</definedName>
    <definedName name="IQ_OG_REVISIONS_NGL">"c2913"</definedName>
    <definedName name="IQ_OG_REVISIONS_OIL">"c2030"</definedName>
    <definedName name="IQ_OG_RIGS_NON_OPERATED">"c10083"</definedName>
    <definedName name="IQ_OG_RIGS_OPERATED">"c10082"</definedName>
    <definedName name="IQ_OG_RIGS_TOTAL">"c10084"</definedName>
    <definedName name="IQ_OG_SALES_IN_PLACE_GAS">"c2046"</definedName>
    <definedName name="IQ_OG_SALES_IN_PLACE_NGL">"c2917"</definedName>
    <definedName name="IQ_OG_SALES_IN_PLACE_OIL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EQUIV_PRODUCTION_BCFE">"c10058"</definedName>
    <definedName name="IQ_OG_TOTAL_GAS_PRODUCTION">"c2060"</definedName>
    <definedName name="IQ_OG_TOTAL_LIQUID_GAS_PRODUCTION">"c2235"</definedName>
    <definedName name="IQ_OG_TOTAL_OIL_EQUIV_PRODUCTION_MMBOE">"c10057"</definedName>
    <definedName name="IQ_OG_TOTAL_OIL_PRODUCTION">"c2059"</definedName>
    <definedName name="IQ_OG_TOTAL_OIL_PRODUCTON">"c2059"</definedName>
    <definedName name="IQ_OG_TOTAL_POSSIBLE_RESERVES_GAS_BCF">"c10050"</definedName>
    <definedName name="IQ_OG_TOTAL_POSSIBLE_RESERVES_GAS_BCM">"c10051"</definedName>
    <definedName name="IQ_OG_TOTAL_POSSIBLE_RESERVES_OIL_MMBBLS">"c10053"</definedName>
    <definedName name="IQ_OG_TOTAL_PROBABLE_RESERVES_GAS_BCF">"c10048"</definedName>
    <definedName name="IQ_OG_TOTAL_PROBABLE_RESERVES_GAS_BCM">"c10049"</definedName>
    <definedName name="IQ_OG_TOTAL_PROBABLE_RESERVES_OIL_MMBBLS">"c10052"</definedName>
    <definedName name="IQ_OG_TOTAL_PRODUCTION_GAS_BCM">"c10056"</definedName>
    <definedName name="IQ_OG_TOTAL_PROVED_RESERVES_GAS_BCM">"c10046"</definedName>
    <definedName name="IQ_OG_UNDEVELOPED_ACRE_GROSS_EQ_INC">"c5800"</definedName>
    <definedName name="IQ_OG_UNDEVELOPED_ACRE_NET_EQ_INC">"c5801"</definedName>
    <definedName name="IQ_OG_UNDEVELOPED_RESERVES_GAS">"c2051"</definedName>
    <definedName name="IQ_OG_UNDEVELOPED_RESERVES_GAS_BCM">"c10044"</definedName>
    <definedName name="IQ_OG_UNDEVELOPED_RESERVES_NGL">"c2923"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B_ACCRUED_LIAB">"c3308"</definedName>
    <definedName name="IQ_OPEB_ACCRUED_LIAB_DOM">"c3306"</definedName>
    <definedName name="IQ_OPEB_ACCRUED_LIAB_FOREIGN">"c3307"</definedName>
    <definedName name="IQ_OPEB_ACCUM_OTHER_CI">"c3314"</definedName>
    <definedName name="IQ_OPEB_ACCUM_OTHER_CI_DOM">"c3312"</definedName>
    <definedName name="IQ_OPEB_ACCUM_OTHER_CI_FOREIGN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>"c3356"</definedName>
    <definedName name="IQ_OPEB_ASSETS_ACQ">"c3347"</definedName>
    <definedName name="IQ_OPEB_ASSETS_ACQ_DOM">"c3345"</definedName>
    <definedName name="IQ_OPEB_ASSETS_ACQ_FOREIGN">"c3346"</definedName>
    <definedName name="IQ_OPEB_ASSETS_ACTUAL_RETURN">"c3332"</definedName>
    <definedName name="IQ_OPEB_ASSETS_ACTUAL_RETURN_DOM">"c3330"</definedName>
    <definedName name="IQ_OPEB_ASSETS_ACTUAL_RETURN_FOREIGN">"c3331"</definedName>
    <definedName name="IQ_OPEB_ASSETS_BEG">"c3329"</definedName>
    <definedName name="IQ_OPEB_ASSETS_BEG_DOM">"c3327"</definedName>
    <definedName name="IQ_OPEB_ASSETS_BEG_FOREIGN">"c3328"</definedName>
    <definedName name="IQ_OPEB_ASSETS_BENEFITS_PAID">"c3341"</definedName>
    <definedName name="IQ_OPEB_ASSETS_BENEFITS_PAID_DOM">"c3339"</definedName>
    <definedName name="IQ_OPEB_ASSETS_BENEFITS_PAID_FOREIGN">"c3340"</definedName>
    <definedName name="IQ_OPEB_ASSETS_CURTAIL">"c3350"</definedName>
    <definedName name="IQ_OPEB_ASSETS_CURTAIL_DOM">"c3348"</definedName>
    <definedName name="IQ_OPEB_ASSETS_CURTAIL_FOREIGN">"c3349"</definedName>
    <definedName name="IQ_OPEB_ASSETS_DOM">"c3354"</definedName>
    <definedName name="IQ_OPEB_ASSETS_EMPLOYER_CONTRIBUTIONS">"c3335"</definedName>
    <definedName name="IQ_OPEB_ASSETS_EMPLOYER_CONTRIBUTIONS_DOM">"c3333"</definedName>
    <definedName name="IQ_OPEB_ASSETS_EMPLOYER_CONTRIBUTIONS_FOREIGN">"c3334"</definedName>
    <definedName name="IQ_OPEB_ASSETS_FOREIGN">"c3355"</definedName>
    <definedName name="IQ_OPEB_ASSETS_FX_ADJ">"c3344"</definedName>
    <definedName name="IQ_OPEB_ASSETS_FX_ADJ_DOM">"c3342"</definedName>
    <definedName name="IQ_OPEB_ASSETS_FX_ADJ_FOREIGN">"c3343"</definedName>
    <definedName name="IQ_OPEB_ASSETS_OTHER_PLAN_ADJ">"c3353"</definedName>
    <definedName name="IQ_OPEB_ASSETS_OTHER_PLAN_ADJ_DOM">"c3351"</definedName>
    <definedName name="IQ_OPEB_ASSETS_OTHER_PLAN_ADJ_FOREIGN">"c3352"</definedName>
    <definedName name="IQ_OPEB_ASSETS_PARTICIP_CONTRIBUTIONS">"c3338"</definedName>
    <definedName name="IQ_OPEB_ASSETS_PARTICIP_CONTRIBUTIONS_DOM">"c3336"</definedName>
    <definedName name="IQ_OPEB_ASSETS_PARTICIP_CONTRIBUTIONS_FOREIGN">"c3337"</definedName>
    <definedName name="IQ_OPEB_BENEFIT_INFO_DATE">"c3410"</definedName>
    <definedName name="IQ_OPEB_BENEFIT_INFO_DATE_DOM">"c3408"</definedName>
    <definedName name="IQ_OPEB_BENEFIT_INFO_DATE_FOREIGN">"c3409"</definedName>
    <definedName name="IQ_OPEB_BREAKDOWN_EQ">"c3275"</definedName>
    <definedName name="IQ_OPEB_BREAKDOWN_EQ_DOM">"c3273"</definedName>
    <definedName name="IQ_OPEB_BREAKDOWN_EQ_FOREIGN">"c3274"</definedName>
    <definedName name="IQ_OPEB_BREAKDOWN_FI">"c3278"</definedName>
    <definedName name="IQ_OPEB_BREAKDOWN_FI_DOM">"c3276"</definedName>
    <definedName name="IQ_OPEB_BREAKDOWN_FI_FOREIGN">"c3277"</definedName>
    <definedName name="IQ_OPEB_BREAKDOWN_OTHER">"c3284"</definedName>
    <definedName name="IQ_OPEB_BREAKDOWN_OTHER_DOM">"c3282"</definedName>
    <definedName name="IQ_OPEB_BREAKDOWN_OTHER_FOREIGN">"c3283"</definedName>
    <definedName name="IQ_OPEB_BREAKDOWN_PCT_EQ">"c3263"</definedName>
    <definedName name="IQ_OPEB_BREAKDOWN_PCT_EQ_DOM">"c3261"</definedName>
    <definedName name="IQ_OPEB_BREAKDOWN_PCT_EQ_FOREIGN">"c3262"</definedName>
    <definedName name="IQ_OPEB_BREAKDOWN_PCT_FI">"c3266"</definedName>
    <definedName name="IQ_OPEB_BREAKDOWN_PCT_FI_DOM">"c3264"</definedName>
    <definedName name="IQ_OPEB_BREAKDOWN_PCT_FI_FOREIGN">"c3265"</definedName>
    <definedName name="IQ_OPEB_BREAKDOWN_PCT_OTHER">"c3272"</definedName>
    <definedName name="IQ_OPEB_BREAKDOWN_PCT_OTHER_DOM">"c3270"</definedName>
    <definedName name="IQ_OPEB_BREAKDOWN_PCT_OTHER_FOREIGN">"c3271"</definedName>
    <definedName name="IQ_OPEB_BREAKDOWN_PCT_RE">"c3269"</definedName>
    <definedName name="IQ_OPEB_BREAKDOWN_PCT_RE_DOM">"c3267"</definedName>
    <definedName name="IQ_OPEB_BREAKDOWN_PCT_RE_FOREIGN">"c3268"</definedName>
    <definedName name="IQ_OPEB_BREAKDOWN_RE">"c3281"</definedName>
    <definedName name="IQ_OPEB_BREAKDOWN_RE_DOM">"c3279"</definedName>
    <definedName name="IQ_OPEB_BREAKDOWN_RE_FOREIGN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>"c3458"</definedName>
    <definedName name="IQ_OPEB_DECREASE_EFFECT_PBO_DOM">"c3456"</definedName>
    <definedName name="IQ_OPEB_DECREASE_EFFECT_PBO_FOREIGN">"c3457"</definedName>
    <definedName name="IQ_OPEB_DECREASE_EFFECT_SERVICE_INT_COST">"c3455"</definedName>
    <definedName name="IQ_OPEB_DECREASE_EFFECT_SERVICE_INT_COST_DOM">"c3453"</definedName>
    <definedName name="IQ_OPEB_DECREASE_EFFECT_SERVICE_INT_COST_FOREIGN">"c3454"</definedName>
    <definedName name="IQ_OPEB_DISC_RATE_MAX">"c3422"</definedName>
    <definedName name="IQ_OPEB_DISC_RATE_MAX_DOM">"c3420"</definedName>
    <definedName name="IQ_OPEB_DISC_RATE_MAX_FOREIGN">"c3421"</definedName>
    <definedName name="IQ_OPEB_DISC_RATE_MIN">"c3419"</definedName>
    <definedName name="IQ_OPEB_DISC_RATE_MIN_DOM">"c3417"</definedName>
    <definedName name="IQ_OPEB_DISC_RATE_MIN_FOREIGN">"c3418"</definedName>
    <definedName name="IQ_OPEB_EST_BENEFIT_1YR">"c3287"</definedName>
    <definedName name="IQ_OPEB_EST_BENEFIT_1YR_DOM">"c3285"</definedName>
    <definedName name="IQ_OPEB_EST_BENEFIT_1YR_FOREIGN">"c3286"</definedName>
    <definedName name="IQ_OPEB_EST_BENEFIT_2YR">"c3290"</definedName>
    <definedName name="IQ_OPEB_EST_BENEFIT_2YR_DOM">"c3288"</definedName>
    <definedName name="IQ_OPEB_EST_BENEFIT_2YR_FOREIGN">"c3289"</definedName>
    <definedName name="IQ_OPEB_EST_BENEFIT_3YR">"c3293"</definedName>
    <definedName name="IQ_OPEB_EST_BENEFIT_3YR_DOM">"c3291"</definedName>
    <definedName name="IQ_OPEB_EST_BENEFIT_3YR_FOREIGN">"c3292"</definedName>
    <definedName name="IQ_OPEB_EST_BENEFIT_4YR">"c3296"</definedName>
    <definedName name="IQ_OPEB_EST_BENEFIT_4YR_DOM">"c3294"</definedName>
    <definedName name="IQ_OPEB_EST_BENEFIT_4YR_FOREIGN">"c3295"</definedName>
    <definedName name="IQ_OPEB_EST_BENEFIT_5YR">"c3299"</definedName>
    <definedName name="IQ_OPEB_EST_BENEFIT_5YR_DOM">"c3297"</definedName>
    <definedName name="IQ_OPEB_EST_BENEFIT_5YR_FOREIGN">"c3298"</definedName>
    <definedName name="IQ_OPEB_EST_BENEFIT_AFTER5">"c3302"</definedName>
    <definedName name="IQ_OPEB_EST_BENEFIT_AFTER5_DOM">"c3300"</definedName>
    <definedName name="IQ_OPEB_EST_BENEFIT_AFTER5_FOREIGN">"c3301"</definedName>
    <definedName name="IQ_OPEB_EXP_RATE_RETURN_MAX">"c3434"</definedName>
    <definedName name="IQ_OPEB_EXP_RATE_RETURN_MAX_DOM">"c3432"</definedName>
    <definedName name="IQ_OPEB_EXP_RATE_RETURN_MAX_FOREIGN">"c3433"</definedName>
    <definedName name="IQ_OPEB_EXP_RATE_RETURN_MIN">"c3431"</definedName>
    <definedName name="IQ_OPEB_EXP_RATE_RETURN_MIN_DOM">"c3429"</definedName>
    <definedName name="IQ_OPEB_EXP_RATE_RETURN_MIN_FOREIGN">"c3430"</definedName>
    <definedName name="IQ_OPEB_EXP_RETURN">"c3398"</definedName>
    <definedName name="IQ_OPEB_EXP_RETURN_DOM">"c3396"</definedName>
    <definedName name="IQ_OPEB_EXP_RETURN_FOREIGN">"c3397"</definedName>
    <definedName name="IQ_OPEB_HEALTH_COST_TREND_INITIAL">"c3413"</definedName>
    <definedName name="IQ_OPEB_HEALTH_COST_TREND_INITIAL_DOM">"c3411"</definedName>
    <definedName name="IQ_OPEB_HEALTH_COST_TREND_INITIAL_FOREIGN">"c3412"</definedName>
    <definedName name="IQ_OPEB_HEALTH_COST_TREND_ULTIMATE">"c3416"</definedName>
    <definedName name="IQ_OPEB_HEALTH_COST_TREND_ULTIMATE_DOM">"c3414"</definedName>
    <definedName name="IQ_OPEB_HEALTH_COST_TREND_ULTIMATE_FOREIGN">"c3415"</definedName>
    <definedName name="IQ_OPEB_INCREASE_EFFECT_PBO">"c3452"</definedName>
    <definedName name="IQ_OPEB_INCREASE_EFFECT_PBO_DOM">"c3450"</definedName>
    <definedName name="IQ_OPEB_INCREASE_EFFECT_PBO_FOREIGN">"c3451"</definedName>
    <definedName name="IQ_OPEB_INCREASE_EFFECT_SERVICE_INT_COST">"c3449"</definedName>
    <definedName name="IQ_OPEB_INCREASE_EFFECT_SERVICE_INT_COST_DOM">"c3447"</definedName>
    <definedName name="IQ_OPEB_INCREASE_EFFECT_SERVICE_INT_COST_FOREIGN">"c3448"</definedName>
    <definedName name="IQ_OPEB_INTAN_ASSETS">"c3311"</definedName>
    <definedName name="IQ_OPEB_INTAN_ASSETS_DOM">"c3309"</definedName>
    <definedName name="IQ_OPEB_INTAN_ASSETS_FOREIGN">"c3310"</definedName>
    <definedName name="IQ_OPEB_INTEREST_COST">"c3395"</definedName>
    <definedName name="IQ_OPEB_INTEREST_COST_DOM">"c3393"</definedName>
    <definedName name="IQ_OPEB_INTEREST_COST_FOREIGN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>"c3326"</definedName>
    <definedName name="IQ_OPEB_NET_ASSET_RECOG_DOM">"c3324"</definedName>
    <definedName name="IQ_OPEB_NET_ASSET_RECOG_FOREIGN">"c3325"</definedName>
    <definedName name="IQ_OPEB_OBLIGATION_ACCUMULATED">"c3407"</definedName>
    <definedName name="IQ_OPEB_OBLIGATION_ACCUMULATED_DOM">"c3405"</definedName>
    <definedName name="IQ_OPEB_OBLIGATION_ACCUMULATED_FOREIGN">"c3406"</definedName>
    <definedName name="IQ_OPEB_OBLIGATION_ACQ">"c3380"</definedName>
    <definedName name="IQ_OPEB_OBLIGATION_ACQ_DOM">"c3378"</definedName>
    <definedName name="IQ_OPEB_OBLIGATION_ACQ_FOREIGN">"c3379"</definedName>
    <definedName name="IQ_OPEB_OBLIGATION_ACTUARIAL_GAIN_LOSS">"c3371"</definedName>
    <definedName name="IQ_OPEB_OBLIGATION_ACTUARIAL_GAIN_LOSS_DOM">"c3369"</definedName>
    <definedName name="IQ_OPEB_OBLIGATION_ACTUARIAL_GAIN_LOSS_FOREIGN">"c3370"</definedName>
    <definedName name="IQ_OPEB_OBLIGATION_BEG">"c3359"</definedName>
    <definedName name="IQ_OPEB_OBLIGATION_BEG_DOM">"c3357"</definedName>
    <definedName name="IQ_OPEB_OBLIGATION_BEG_FOREIGN">"c3358"</definedName>
    <definedName name="IQ_OPEB_OBLIGATION_CURTAIL">"c3383"</definedName>
    <definedName name="IQ_OPEB_OBLIGATION_CURTAIL_DOM">"c3381"</definedName>
    <definedName name="IQ_OPEB_OBLIGATION_CURTAIL_FOREIGN">"c3382"</definedName>
    <definedName name="IQ_OPEB_OBLIGATION_EMPLOYEE_CONTRIBUTIONS">"c3368"</definedName>
    <definedName name="IQ_OPEB_OBLIGATION_EMPLOYEE_CONTRIBUTIONS_DOM">"c3366"</definedName>
    <definedName name="IQ_OPEB_OBLIGATION_EMPLOYEE_CONTRIBUTIONS_FOREIGN">"c3367"</definedName>
    <definedName name="IQ_OPEB_OBLIGATION_FX_ADJ">"c3377"</definedName>
    <definedName name="IQ_OPEB_OBLIGATION_FX_ADJ_DOM">"c3375"</definedName>
    <definedName name="IQ_OPEB_OBLIGATION_FX_ADJ_FOREIGN">"c3376"</definedName>
    <definedName name="IQ_OPEB_OBLIGATION_INTEREST_COST">"c3365"</definedName>
    <definedName name="IQ_OPEB_OBLIGATION_INTEREST_COST_DOM">"c3363"</definedName>
    <definedName name="IQ_OPEB_OBLIGATION_INTEREST_COST_FOREIGN">"c3364"</definedName>
    <definedName name="IQ_OPEB_OBLIGATION_OTHER_PLAN_ADJ">"c3386"</definedName>
    <definedName name="IQ_OPEB_OBLIGATION_OTHER_PLAN_ADJ_DOM">"c3384"</definedName>
    <definedName name="IQ_OPEB_OBLIGATION_OTHER_PLAN_ADJ_FOREIGN">"c3385"</definedName>
    <definedName name="IQ_OPEB_OBLIGATION_PAID">"c3374"</definedName>
    <definedName name="IQ_OPEB_OBLIGATION_PAID_DOM">"c3372"</definedName>
    <definedName name="IQ_OPEB_OBLIGATION_PAID_FOREIGN">"c3373"</definedName>
    <definedName name="IQ_OPEB_OBLIGATION_PROJECTED">"c3389"</definedName>
    <definedName name="IQ_OPEB_OBLIGATION_PROJECTED_DOM">"c3387"</definedName>
    <definedName name="IQ_OPEB_OBLIGATION_PROJECTED_FOREIGN">"c3388"</definedName>
    <definedName name="IQ_OPEB_OBLIGATION_SERVICE_COST">"c3362"</definedName>
    <definedName name="IQ_OPEB_OBLIGATION_SERVICE_COST_DOM">"c3360"</definedName>
    <definedName name="IQ_OPEB_OBLIGATION_SERVICE_COST_FOREIGN">"c3361"</definedName>
    <definedName name="IQ_OPEB_OTHER">"c3317"</definedName>
    <definedName name="IQ_OPEB_OTHER_ADJ">"c3323"</definedName>
    <definedName name="IQ_OPEB_OTHER_ADJ_DOM">"c3321"</definedName>
    <definedName name="IQ_OPEB_OTHER_ADJ_FOREIGN">"c3322"</definedName>
    <definedName name="IQ_OPEB_OTHER_COST">"c3401"</definedName>
    <definedName name="IQ_OPEB_OTHER_COST_DOM">"c3399"</definedName>
    <definedName name="IQ_OPEB_OTHER_COST_FOREIGN">"c3400"</definedName>
    <definedName name="IQ_OPEB_OTHER_DOM">"c3315"</definedName>
    <definedName name="IQ_OPEB_OTHER_FOREIGN">"c3316"</definedName>
    <definedName name="IQ_OPEB_PBO_ASSUMED_RATE_RET_MAX">"c3440"</definedName>
    <definedName name="IQ_OPEB_PBO_ASSUMED_RATE_RET_MAX_DOM">"c3438"</definedName>
    <definedName name="IQ_OPEB_PBO_ASSUMED_RATE_RET_MAX_FOREIGN">"c3439"</definedName>
    <definedName name="IQ_OPEB_PBO_ASSUMED_RATE_RET_MIN">"c3437"</definedName>
    <definedName name="IQ_OPEB_PBO_ASSUMED_RATE_RET_MIN_DOM">"c3435"</definedName>
    <definedName name="IQ_OPEB_PBO_ASSUMED_RATE_RET_MIN_FOREIGN">"c3436"</definedName>
    <definedName name="IQ_OPEB_PBO_RATE_COMP_INCREASE_MAX">"c3446"</definedName>
    <definedName name="IQ_OPEB_PBO_RATE_COMP_INCREASE_MAX_DOM">"c3444"</definedName>
    <definedName name="IQ_OPEB_PBO_RATE_COMP_INCREASE_MAX_FOREIGN">"c3445"</definedName>
    <definedName name="IQ_OPEB_PBO_RATE_COMP_INCREASE_MIN">"c3443"</definedName>
    <definedName name="IQ_OPEB_PBO_RATE_COMP_INCREASE_MIN_DOM">"c3441"</definedName>
    <definedName name="IQ_OPEB_PBO_RATE_COMP_INCREASE_MIN_FOREIGN">"c3442"</definedName>
    <definedName name="IQ_OPEB_PREPAID_COST">"c3305"</definedName>
    <definedName name="IQ_OPEB_PREPAID_COST_DOM">"c3303"</definedName>
    <definedName name="IQ_OPEB_PREPAID_COST_FOREIGN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>"c3428"</definedName>
    <definedName name="IQ_OPEB_RATE_COMP_INCREASE_MAX_DOM">"c3426"</definedName>
    <definedName name="IQ_OPEB_RATE_COMP_INCREASE_MAX_FOREIGN">"c3427"</definedName>
    <definedName name="IQ_OPEB_RATE_COMP_INCREASE_MIN">"c3425"</definedName>
    <definedName name="IQ_OPEB_RATE_COMP_INCREASE_MIN_DOM">"c3423"</definedName>
    <definedName name="IQ_OPEB_RATE_COMP_INCREASE_MIN_FOREIGN">"c3424"</definedName>
    <definedName name="IQ_OPEB_SERVICE_COST">"c3392"</definedName>
    <definedName name="IQ_OPEB_SERVICE_COST_DOM">"c3390"</definedName>
    <definedName name="IQ_OPEB_SERVICE_COST_FOREIGN">"c3391"</definedName>
    <definedName name="IQ_OPEB_TOTAL_COST">"c3404"</definedName>
    <definedName name="IQ_OPEB_TOTAL_COST_DOM">"c3402"</definedName>
    <definedName name="IQ_OPEB_TOTAL_COST_FOREIGN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>"c3320"</definedName>
    <definedName name="IQ_OPEB_UNRECOG_PRIOR_DOM">"c3318"</definedName>
    <definedName name="IQ_OPEB_UNRECOG_PRIOR_FOREIGN">"c3319"</definedName>
    <definedName name="IQ_OPENPRICE">"c848"</definedName>
    <definedName name="IQ_OPER_INC">"c849"</definedName>
    <definedName name="IQ_OPER_INC_ACT_OR_EST">"c2220"</definedName>
    <definedName name="IQ_OPER_INC_ACT_OR_EST_REUT">"c5466"</definedName>
    <definedName name="IQ_OPER_INC_BR">"c850"</definedName>
    <definedName name="IQ_OPER_INC_EST">"c1688"</definedName>
    <definedName name="IQ_OPER_INC_EST_REUT">"c5340"</definedName>
    <definedName name="IQ_OPER_INC_FIN">"c851"</definedName>
    <definedName name="IQ_OPER_INC_HIGH_EST">"c1690"</definedName>
    <definedName name="IQ_OPER_INC_HIGH_EST_REUT">"c5342"</definedName>
    <definedName name="IQ_OPER_INC_INS">"c852"</definedName>
    <definedName name="IQ_OPER_INC_LOW_EST">"c1691"</definedName>
    <definedName name="IQ_OPER_INC_LOW_EST_REUT">"c5343"</definedName>
    <definedName name="IQ_OPER_INC_MARGIN">"c1448"</definedName>
    <definedName name="IQ_OPER_INC_MEDIAN_EST">"c1689"</definedName>
    <definedName name="IQ_OPER_INC_MEDIAN_EST_REUT">"c5341"</definedName>
    <definedName name="IQ_OPER_INC_NUM_EST">"c1692"</definedName>
    <definedName name="IQ_OPER_INC_NUM_EST_REUT">"c5344"</definedName>
    <definedName name="IQ_OPER_INC_RE">"c6240"</definedName>
    <definedName name="IQ_OPER_INC_REIT">"c853"</definedName>
    <definedName name="IQ_OPER_INC_STDDEV_EST">"c1693"</definedName>
    <definedName name="IQ_OPER_INC_STDDEV_EST_REUT">"c5345"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ABLE_END_OS">"c5804"</definedName>
    <definedName name="IQ_OPTIONS_EXERCISED">"c2116"</definedName>
    <definedName name="IQ_OPTIONS_GRANTED">"c2673"</definedName>
    <definedName name="IQ_OPTIONS_ISSUED">"c857"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>"c2678"</definedName>
    <definedName name="IQ_OPTIONS_STRIKE_PRICE_OS">"c2677"</definedName>
    <definedName name="IQ_ORDER_BACKLOG">"c2090"</definedName>
    <definedName name="IQ_OREO_1_4_RESIDENTIAL_FDIC">"c6454"</definedName>
    <definedName name="IQ_OREO_COMMERCIAL_RE_FDIC">"c6456"</definedName>
    <definedName name="IQ_OREO_CONSTRUCTION_DEVELOPMENT_FDIC">"c6457"</definedName>
    <definedName name="IQ_OREO_FARMLAND_FDIC">"c6458"</definedName>
    <definedName name="IQ_OREO_FOREIGN_FDIC">"c6460"</definedName>
    <definedName name="IQ_OREO_MULTI_FAMILY_RESIDENTIAL_FDIC">"c6455"</definedName>
    <definedName name="IQ_OTHER_ADJUST_GROSS_LOANS">"c859"</definedName>
    <definedName name="IQ_OTHER_ADJUSTMENTS_COVERED">"c9961"</definedName>
    <definedName name="IQ_OTHER_ADJUSTMENTS_GROUP">"c9947"</definedName>
    <definedName name="IQ_OTHER_AMORT">"c5563"</definedName>
    <definedName name="IQ_OTHER_AMORT_BNK">"c5565"</definedName>
    <definedName name="IQ_OTHER_AMORT_BR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>"c860"</definedName>
    <definedName name="IQ_OTHER_ASSETS_BNK">"c861"</definedName>
    <definedName name="IQ_OTHER_ASSETS_BR">"c862"</definedName>
    <definedName name="IQ_OTHER_ASSETS_FDIC">"c6338"</definedName>
    <definedName name="IQ_OTHER_ASSETS_FIN">"c863"</definedName>
    <definedName name="IQ_OTHER_ASSETS_INS">"c864"</definedName>
    <definedName name="IQ_OTHER_ASSETS_RE">"c6241"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DS">"c8784"</definedName>
    <definedName name="IQ_OTHER_BENEFITS_OBLIGATION">"c867"</definedName>
    <definedName name="IQ_OTHER_BORROWED_FUNDS_FDIC">"c6345"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">"c6242"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INS">"C6021"</definedName>
    <definedName name="IQ_OTHER_CL_SUPPL_RE">"c6243"</definedName>
    <definedName name="IQ_OTHER_CL_SUPPL_REIT">"c882"</definedName>
    <definedName name="IQ_OTHER_CL_SUPPL_UTI">"c883"</definedName>
    <definedName name="IQ_OTHER_CL_UTI">"c884"</definedName>
    <definedName name="IQ_OTHER_COMPREHENSIVE_INCOME_FDIC">"c6503"</definedName>
    <definedName name="IQ_OTHER_CURRENT_ASSETS">"c1403"</definedName>
    <definedName name="IQ_OTHER_CURRENT_LIAB">"c1404"</definedName>
    <definedName name="IQ_OTHER_DEBT">"c2507"</definedName>
    <definedName name="IQ_OTHER_DEBT_PCT">"c2508"</definedName>
    <definedName name="IQ_OTHER_DEP">"c885"</definedName>
    <definedName name="IQ_OTHER_DEPOSITORY_INSTITUTIONS_LOANS_FDIC">"c6436"</definedName>
    <definedName name="IQ_OTHER_DEPOSITORY_INSTITUTIONS_TOTAL_LOANS_FOREIGN_FDIC">"c6442"</definedName>
    <definedName name="IQ_OTHER_DOMESTIC_DEBT_SECURITIES_FDIC">"c6302"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">"c6244"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">"c6245"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">"c6246"</definedName>
    <definedName name="IQ_OTHER_FINANCE_ACT_SUPPL_REIT">"c904"</definedName>
    <definedName name="IQ_OTHER_FINANCE_ACT_SUPPL_UTI">"c905"</definedName>
    <definedName name="IQ_OTHER_FINANCE_ACT_UTI">"c906"</definedName>
    <definedName name="IQ_OTHER_INSURANCE_FEES_FDIC">"c6672"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">"c6247"</definedName>
    <definedName name="IQ_OTHER_INTAN_REIT">"c912"</definedName>
    <definedName name="IQ_OTHER_INTAN_UTI">"c913"</definedName>
    <definedName name="IQ_OTHER_INTANGIBLE_FDIC">"c6337"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">"c6248"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">"c6249"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">"c6250"</definedName>
    <definedName name="IQ_OTHER_LIAB_LT_REIT">"c940"</definedName>
    <definedName name="IQ_OTHER_LIAB_LT_UTI">"c941"</definedName>
    <definedName name="IQ_OTHER_LIAB_RE">"c6251"</definedName>
    <definedName name="IQ_OTHER_LIAB_REIT">"c942"</definedName>
    <definedName name="IQ_OTHER_LIAB_UTI">"c943"</definedName>
    <definedName name="IQ_OTHER_LIAB_WRITTEN">"c944"</definedName>
    <definedName name="IQ_OTHER_LIABILITIES_FDIC">"c6347"</definedName>
    <definedName name="IQ_OTHER_LOANS">"c945"</definedName>
    <definedName name="IQ_OTHER_LOANS_CHARGE_OFFS_FDIC">"c6601"</definedName>
    <definedName name="IQ_OTHER_LOANS_FOREIGN_FDIC">"c6446"</definedName>
    <definedName name="IQ_OTHER_LOANS_LEASES_FDIC">"c6322"</definedName>
    <definedName name="IQ_OTHER_LOANS_NET_CHARGE_OFFS_FDIC">"c6639"</definedName>
    <definedName name="IQ_OTHER_LOANS_RECOVERIES_FDIC">"c6620"</definedName>
    <definedName name="IQ_OTHER_LOANS_TOTAL_FDIC">"c6432"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">"c6252"</definedName>
    <definedName name="IQ_OTHER_LT_ASSETS_REIT">"c951"</definedName>
    <definedName name="IQ_OTHER_LT_ASSETS_UTI">"c952"</definedName>
    <definedName name="IQ_OTHER_NET">"c1453"</definedName>
    <definedName name="IQ_OTHER_NON_INT_EXP">"c953"</definedName>
    <definedName name="IQ_OTHER_NON_INT_EXP_FDIC">"c6578"</definedName>
    <definedName name="IQ_OTHER_NON_INT_EXP_TOTAL">"c954"</definedName>
    <definedName name="IQ_OTHER_NON_INT_EXPENSE_FDIC">"c6679"</definedName>
    <definedName name="IQ_OTHER_NON_INT_INC">"c955"</definedName>
    <definedName name="IQ_OTHER_NON_INT_INC_FDIC">"c6676"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">"c6253"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">"c6254"</definedName>
    <definedName name="IQ_OTHER_NON_OPER_EXP_SUPPL_REIT">"c965"</definedName>
    <definedName name="IQ_OTHER_NON_OPER_EXP_SUPPL_UTI">"c966"</definedName>
    <definedName name="IQ_OTHER_NON_OPER_EXP_UTI">"c967"</definedName>
    <definedName name="IQ_OTHER_OFF_BS_LIAB_FDIC">"c6533"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">"c6255"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">"c6256"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">"c6257"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">"c6258"</definedName>
    <definedName name="IQ_OTHER_OPER_TOT_REIT">"c1003"</definedName>
    <definedName name="IQ_OTHER_OPER_TOT_UTI">"c1004"</definedName>
    <definedName name="IQ_OTHER_OPER_UTI">"c1005"</definedName>
    <definedName name="IQ_OTHER_OPTIONS_BEG_OS">"c2686"</definedName>
    <definedName name="IQ_OTHER_OPTIONS_CANCELLED">"c2689"</definedName>
    <definedName name="IQ_OTHER_OPTIONS_END_OS">"c2690"</definedName>
    <definedName name="IQ_OTHER_OPTIONS_EXERCISABLE_END_OS">"c5814"</definedName>
    <definedName name="IQ_OTHER_OPTIONS_EXERCISED">"c2688"</definedName>
    <definedName name="IQ_OTHER_OPTIONS_GRANTED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>"c2691"</definedName>
    <definedName name="IQ_OTHER_OUTSTANDING_BS_DATE">"c1972"</definedName>
    <definedName name="IQ_OTHER_OUTSTANDING_FILING_DATE">"c1974"</definedName>
    <definedName name="IQ_OTHER_PC_WRITTEN">"c1006"</definedName>
    <definedName name="IQ_OTHER_PROP">"c8764"</definedName>
    <definedName name="IQ_OTHER_RE_OWNED_FDIC">"c6330"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">"c6259"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">"c6260"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ROOMS">"c8788"</definedName>
    <definedName name="IQ_OTHER_SAVINGS_DEPOSITS_FDIC">"c6554"</definedName>
    <definedName name="IQ_OTHER_SQ_FT">"c8780"</definedName>
    <definedName name="IQ_OTHER_STRIKE_PRICE_GRANTED">"c2692"</definedName>
    <definedName name="IQ_OTHER_TRANSACTIONS_FDIC">"c6504"</definedName>
    <definedName name="IQ_OTHER_UNDRAWN">"c2522"</definedName>
    <definedName name="IQ_OTHER_UNITS">"c8772"</definedName>
    <definedName name="IQ_OTHER_UNUSED_COMMITMENTS_FDIC">"c6530"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">"c6282"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">"c6281"</definedName>
    <definedName name="IQ_OTHER_UNUSUAL_SUPPL_REIT">"c1499"</definedName>
    <definedName name="IQ_OTHER_UNUSUAL_SUPPL_UTI">"c1500"</definedName>
    <definedName name="IQ_OTHER_UNUSUAL_UTI">"c1565"</definedName>
    <definedName name="IQ_OTHER_WARRANTS_BEG_OS">"c2712"</definedName>
    <definedName name="IQ_OTHER_WARRANTS_CANCELLED">"c2715"</definedName>
    <definedName name="IQ_OTHER_WARRANTS_END_OS">"c2716"</definedName>
    <definedName name="IQ_OTHER_WARRANTS_EXERCISED">"c2714"</definedName>
    <definedName name="IQ_OTHER_WARRANTS_ISSUED">"c2713"</definedName>
    <definedName name="IQ_OTHER_WARRANTS_STRIKE_PRICE_ISSUED">"c2718"</definedName>
    <definedName name="IQ_OTHER_WARRANTS_STRIKE_PRICE_OS">"c2717"</definedName>
    <definedName name="IQ_OUTSTANDING_BS_DATE">"c2128"</definedName>
    <definedName name="IQ_OUTSTANDING_FILING_DATE">"c1023"</definedName>
    <definedName name="IQ_OVER_FIFETEEN_YEAR_MORTGAGE_PASS_THROUGHS_FDIC">"c6416"</definedName>
    <definedName name="IQ_OVER_FIFTEEN_YEAR_FIXED_AND_FLOATING_RATE_FDIC">"c6424"</definedName>
    <definedName name="IQ_OVER_THREE_YEARS_FDIC">"c6418"</definedName>
    <definedName name="IQ_OWNERSHIP">"c2160"</definedName>
    <definedName name="IQ_PART_TIME">"c1024"</definedName>
    <definedName name="IQ_PARTICIPATION_POOLS_RESIDENTIAL_MORTGAGES_FDIC">"c6403"</definedName>
    <definedName name="IQ_PARTNERSHIP_INC_RE">"c12039"</definedName>
    <definedName name="IQ_PAST_DUE_30_1_4_FAMILY_LOANS_FDIC">"c6693"</definedName>
    <definedName name="IQ_PAST_DUE_30_AUTO_LOANS_FDIC">"c6687"</definedName>
    <definedName name="IQ_PAST_DUE_30_CL_LOANS_FDIC">"c6688"</definedName>
    <definedName name="IQ_PAST_DUE_30_CREDIT_CARDS_RECEIVABLES_FDIC">"c6690"</definedName>
    <definedName name="IQ_PAST_DUE_30_HOME_EQUITY_LINES_FDIC">"c6691"</definedName>
    <definedName name="IQ_PAST_DUE_30_OTHER_CONSUMER_LOANS_FDIC">"c6689"</definedName>
    <definedName name="IQ_PAST_DUE_30_OTHER_LOANS_FDIC">"c6692"</definedName>
    <definedName name="IQ_PAST_DUE_90_1_4_FAMILY_LOANS_FDIC">"c6700"</definedName>
    <definedName name="IQ_PAST_DUE_90_AUTO_LOANS_FDIC">"c6694"</definedName>
    <definedName name="IQ_PAST_DUE_90_CL_LOANS_FDIC">"c6695"</definedName>
    <definedName name="IQ_PAST_DUE_90_CREDIT_CARDS_RECEIVABLES_FDIC">"c6697"</definedName>
    <definedName name="IQ_PAST_DUE_90_HOME_EQUITY_LINES_FDIC">"c6698"</definedName>
    <definedName name="IQ_PAST_DUE_90_OTHER_CONSUMER_LOANS_FDIC">"c6696"</definedName>
    <definedName name="IQ_PAST_DUE_90_OTHER_LOANS_FDIC">"c6699"</definedName>
    <definedName name="IQ_PAY_ACCRUED">"c1457"</definedName>
    <definedName name="IQ_PAYOUT_RATIO">"c1900"</definedName>
    <definedName name="IQ_PBV">"c1025"</definedName>
    <definedName name="IQ_PBV_AVG">"c1026"</definedName>
    <definedName name="IQ_PC_EARNED">"c2749"</definedName>
    <definedName name="IQ_PC_GAAP_COMBINED_RATIO">"c2781"</definedName>
    <definedName name="IQ_PC_GAAP_COMBINED_RATIO_EXCL_CL">"c2782"</definedName>
    <definedName name="IQ_PC_GAAP_EXPENSE_RATIO">"c2780"</definedName>
    <definedName name="IQ_PC_GAAP_LOSS">"c2779"</definedName>
    <definedName name="IQ_PC_POLICY_BENEFITS_EXP">"c2790"</definedName>
    <definedName name="IQ_PC_STAT_COMBINED_RATIO">"c2778"</definedName>
    <definedName name="IQ_PC_STAT_COMBINED_RATIO_EXCL_DIV">"c2777"</definedName>
    <definedName name="IQ_PC_STAT_DIVIDEND_RATIO">"c2776"</definedName>
    <definedName name="IQ_PC_STAT_EXPENSE_RATIO">"c2775"</definedName>
    <definedName name="IQ_PC_STAT_LOSS_RATIO">"c2774"</definedName>
    <definedName name="IQ_PC_STATUTORY_SURPLUS">"c2770"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EXCL_FWD_REUT">"c4049"</definedName>
    <definedName name="IQ_PE_NORMALIZED">"c2207"</definedName>
    <definedName name="IQ_PE_RATIO">"c1610"</definedName>
    <definedName name="IQ_PEG_FWD">"c1863"</definedName>
    <definedName name="IQ_PEG_FWD_REUT">"c4052"</definedName>
    <definedName name="IQ_PENSION">"c1031"</definedName>
    <definedName name="IQ_PENSION_ACCRUED_LIAB">"c3134"</definedName>
    <definedName name="IQ_PENSION_ACCRUED_LIAB_DOM">"c3132"</definedName>
    <definedName name="IQ_PENSION_ACCRUED_LIAB_FOREIGN">"c3133"</definedName>
    <definedName name="IQ_PENSION_ACCUM_OTHER_CI">"c3140"</definedName>
    <definedName name="IQ_PENSION_ACCUM_OTHER_CI_DOM">"c3138"</definedName>
    <definedName name="IQ_PENSION_ACCUM_OTHER_CI_FOREIGN">"c3139"</definedName>
    <definedName name="IQ_PENSION_ACCUMULATED_OBLIGATION">"c3570"</definedName>
    <definedName name="IQ_PENSION_ACCUMULATED_OBLIGATION_DOMESTIC">"c3568"</definedName>
    <definedName name="IQ_PENSION_ACCUMULATED_OBLIGATION_FOREIGN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>"c3182"</definedName>
    <definedName name="IQ_PENSION_ASSETS_ACQ">"c3173"</definedName>
    <definedName name="IQ_PENSION_ASSETS_ACQ_DOM">"c3171"</definedName>
    <definedName name="IQ_PENSION_ASSETS_ACQ_FOREIGN">"c3172"</definedName>
    <definedName name="IQ_PENSION_ASSETS_ACTUAL_RETURN">"c3158"</definedName>
    <definedName name="IQ_PENSION_ASSETS_ACTUAL_RETURN_DOM">"c3156"</definedName>
    <definedName name="IQ_PENSION_ASSETS_ACTUAL_RETURN_FOREIGN">"c3157"</definedName>
    <definedName name="IQ_PENSION_ASSETS_BEG">"c3155"</definedName>
    <definedName name="IQ_PENSION_ASSETS_BEG_DOM">"c3153"</definedName>
    <definedName name="IQ_PENSION_ASSETS_BEG_FOREIGN">"c3154"</definedName>
    <definedName name="IQ_PENSION_ASSETS_BENEFITS_PAID">"c3167"</definedName>
    <definedName name="IQ_PENSION_ASSETS_BENEFITS_PAID_DOM">"c3165"</definedName>
    <definedName name="IQ_PENSION_ASSETS_BENEFITS_PAID_FOREIGN">"c3166"</definedName>
    <definedName name="IQ_PENSION_ASSETS_CURTAIL">"c3176"</definedName>
    <definedName name="IQ_PENSION_ASSETS_CURTAIL_DOM">"c3174"</definedName>
    <definedName name="IQ_PENSION_ASSETS_CURTAIL_FOREIGN">"c3175"</definedName>
    <definedName name="IQ_PENSION_ASSETS_DOM">"c3180"</definedName>
    <definedName name="IQ_PENSION_ASSETS_EMPLOYER_CONTRIBUTIONS">"c3161"</definedName>
    <definedName name="IQ_PENSION_ASSETS_EMPLOYER_CONTRIBUTIONS_DOM">"c3159"</definedName>
    <definedName name="IQ_PENSION_ASSETS_EMPLOYER_CONTRIBUTIONS_FOREIGN">"c3160"</definedName>
    <definedName name="IQ_PENSION_ASSETS_FOREIGN">"c3181"</definedName>
    <definedName name="IQ_PENSION_ASSETS_FX_ADJ">"c3170"</definedName>
    <definedName name="IQ_PENSION_ASSETS_FX_ADJ_DOM">"c3168"</definedName>
    <definedName name="IQ_PENSION_ASSETS_FX_ADJ_FOREIGN">"c3169"</definedName>
    <definedName name="IQ_PENSION_ASSETS_OTHER_PLAN_ADJ">"c3179"</definedName>
    <definedName name="IQ_PENSION_ASSETS_OTHER_PLAN_ADJ_DOM">"c3177"</definedName>
    <definedName name="IQ_PENSION_ASSETS_OTHER_PLAN_ADJ_FOREIGN">"c3178"</definedName>
    <definedName name="IQ_PENSION_ASSETS_PARTICIP_CONTRIBUTIONS">"c3164"</definedName>
    <definedName name="IQ_PENSION_ASSETS_PARTICIP_CONTRIBUTIONS_DOM">"c3162"</definedName>
    <definedName name="IQ_PENSION_ASSETS_PARTICIP_CONTRIBUTIONS_FOREIGN">"c3163"</definedName>
    <definedName name="IQ_PENSION_BENEFIT_INFO_DATE">"c3230"</definedName>
    <definedName name="IQ_PENSION_BENEFIT_INFO_DATE_DOM">"c3228"</definedName>
    <definedName name="IQ_PENSION_BENEFIT_INFO_DATE_FOREIGN">"c3229"</definedName>
    <definedName name="IQ_PENSION_BREAKDOWN_EQ">"c3101"</definedName>
    <definedName name="IQ_PENSION_BREAKDOWN_EQ_DOM">"c3099"</definedName>
    <definedName name="IQ_PENSION_BREAKDOWN_EQ_FOREIGN">"c3100"</definedName>
    <definedName name="IQ_PENSION_BREAKDOWN_FI">"c3104"</definedName>
    <definedName name="IQ_PENSION_BREAKDOWN_FI_DOM">"c3102"</definedName>
    <definedName name="IQ_PENSION_BREAKDOWN_FI_FOREIGN">"c3103"</definedName>
    <definedName name="IQ_PENSION_BREAKDOWN_OTHER">"c3110"</definedName>
    <definedName name="IQ_PENSION_BREAKDOWN_OTHER_DOM">"c3108"</definedName>
    <definedName name="IQ_PENSION_BREAKDOWN_OTHER_FOREIGN">"c3109"</definedName>
    <definedName name="IQ_PENSION_BREAKDOWN_PCT_EQ">"c3089"</definedName>
    <definedName name="IQ_PENSION_BREAKDOWN_PCT_EQ_DOM">"c3087"</definedName>
    <definedName name="IQ_PENSION_BREAKDOWN_PCT_EQ_FOREIGN">"c3088"</definedName>
    <definedName name="IQ_PENSION_BREAKDOWN_PCT_FI">"c3092"</definedName>
    <definedName name="IQ_PENSION_BREAKDOWN_PCT_FI_DOM">"c3090"</definedName>
    <definedName name="IQ_PENSION_BREAKDOWN_PCT_FI_FOREIGN">"c3091"</definedName>
    <definedName name="IQ_PENSION_BREAKDOWN_PCT_OTHER">"c3098"</definedName>
    <definedName name="IQ_PENSION_BREAKDOWN_PCT_OTHER_DOM">"c3096"</definedName>
    <definedName name="IQ_PENSION_BREAKDOWN_PCT_OTHER_FOREIGN">"c3097"</definedName>
    <definedName name="IQ_PENSION_BREAKDOWN_PCT_RE">"c3095"</definedName>
    <definedName name="IQ_PENSION_BREAKDOWN_PCT_RE_DOM">"c3093"</definedName>
    <definedName name="IQ_PENSION_BREAKDOWN_PCT_RE_FOREIGN">"c3094"</definedName>
    <definedName name="IQ_PENSION_BREAKDOWN_RE">"c3107"</definedName>
    <definedName name="IQ_PENSION_BREAKDOWN_RE_DOM">"c3105"</definedName>
    <definedName name="IQ_PENSION_BREAKDOWN_RE_FOREIGN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>"c3559"</definedName>
    <definedName name="IQ_PENSION_DISC_RATE_MAX">"c3236"</definedName>
    <definedName name="IQ_PENSION_DISC_RATE_MAX_DOM">"c3234"</definedName>
    <definedName name="IQ_PENSION_DISC_RATE_MAX_FOREIGN">"c3235"</definedName>
    <definedName name="IQ_PENSION_DISC_RATE_MIN">"c3233"</definedName>
    <definedName name="IQ_PENSION_DISC_RATE_MIN_DOM">"c3231"</definedName>
    <definedName name="IQ_PENSION_DISC_RATE_MIN_FOREIGN">"c3232"</definedName>
    <definedName name="IQ_PENSION_DISCOUNT_RATE_DOMESTIC">"c3573"</definedName>
    <definedName name="IQ_PENSION_DISCOUNT_RATE_FOREIGN">"c3574"</definedName>
    <definedName name="IQ_PENSION_EST_BENEFIT_1YR">"c3113"</definedName>
    <definedName name="IQ_PENSION_EST_BENEFIT_1YR_DOM">"c3111"</definedName>
    <definedName name="IQ_PENSION_EST_BENEFIT_1YR_FOREIGN">"c3112"</definedName>
    <definedName name="IQ_PENSION_EST_BENEFIT_2YR">"c3116"</definedName>
    <definedName name="IQ_PENSION_EST_BENEFIT_2YR_DOM">"c3114"</definedName>
    <definedName name="IQ_PENSION_EST_BENEFIT_2YR_FOREIGN">"c3115"</definedName>
    <definedName name="IQ_PENSION_EST_BENEFIT_3YR">"c3119"</definedName>
    <definedName name="IQ_PENSION_EST_BENEFIT_3YR_DOM">"c3117"</definedName>
    <definedName name="IQ_PENSION_EST_BENEFIT_3YR_FOREIGN">"c3118"</definedName>
    <definedName name="IQ_PENSION_EST_BENEFIT_4YR">"c3122"</definedName>
    <definedName name="IQ_PENSION_EST_BENEFIT_4YR_DOM">"c3120"</definedName>
    <definedName name="IQ_PENSION_EST_BENEFIT_4YR_FOREIGN">"c3121"</definedName>
    <definedName name="IQ_PENSION_EST_BENEFIT_5YR">"c3125"</definedName>
    <definedName name="IQ_PENSION_EST_BENEFIT_5YR_DOM">"c3123"</definedName>
    <definedName name="IQ_PENSION_EST_BENEFIT_5YR_FOREIGN">"c3124"</definedName>
    <definedName name="IQ_PENSION_EST_BENEFIT_AFTER5">"c3128"</definedName>
    <definedName name="IQ_PENSION_EST_BENEFIT_AFTER5_DOM">"c3126"</definedName>
    <definedName name="IQ_PENSION_EST_BENEFIT_AFTER5_FOREIGN">"c3127"</definedName>
    <definedName name="IQ_PENSION_EST_CONTRIBUTIONS_NEXTYR">"c3218"</definedName>
    <definedName name="IQ_PENSION_EST_CONTRIBUTIONS_NEXTYR_DOM">"c3216"</definedName>
    <definedName name="IQ_PENSION_EST_CONTRIBUTIONS_NEXTYR_FOREIGN">"c3217"</definedName>
    <definedName name="IQ_PENSION_EXP_RATE_RETURN_MAX">"c3248"</definedName>
    <definedName name="IQ_PENSION_EXP_RATE_RETURN_MAX_DOM">"c3246"</definedName>
    <definedName name="IQ_PENSION_EXP_RATE_RETURN_MAX_FOREIGN">"c3247"</definedName>
    <definedName name="IQ_PENSION_EXP_RATE_RETURN_MIN">"c3245"</definedName>
    <definedName name="IQ_PENSION_EXP_RATE_RETURN_MIN_DOM">"c3243"</definedName>
    <definedName name="IQ_PENSION_EXP_RATE_RETURN_MIN_FOREIGN">"c3244"</definedName>
    <definedName name="IQ_PENSION_EXP_RETURN_DOMESTIC">"c3571"</definedName>
    <definedName name="IQ_PENSION_EXP_RETURN_FOREIGN">"c3572"</definedName>
    <definedName name="IQ_PENSION_INTAN_ASSETS">"c3137"</definedName>
    <definedName name="IQ_PENSION_INTAN_ASSETS_DOM">"c3135"</definedName>
    <definedName name="IQ_PENSION_INTAN_ASSETS_FOREIGN">"c3136"</definedName>
    <definedName name="IQ_PENSION_INTEREST_COST">"c3582"</definedName>
    <definedName name="IQ_PENSION_INTEREST_COST_DOM">"c3580"</definedName>
    <definedName name="IQ_PENSION_INTEREST_COST_FOREIGN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>"c3152"</definedName>
    <definedName name="IQ_PENSION_NET_ASSET_RECOG_DOM">"c3150"</definedName>
    <definedName name="IQ_PENSION_NET_ASSET_RECOG_FOREIGN">"c3151"</definedName>
    <definedName name="IQ_PENSION_OBLIGATION_ACQ">"c3206"</definedName>
    <definedName name="IQ_PENSION_OBLIGATION_ACQ_DOM">"c3204"</definedName>
    <definedName name="IQ_PENSION_OBLIGATION_ACQ_FOREIGN">"c3205"</definedName>
    <definedName name="IQ_PENSION_OBLIGATION_ACTUARIAL_GAIN_LOSS">"c3197"</definedName>
    <definedName name="IQ_PENSION_OBLIGATION_ACTUARIAL_GAIN_LOSS_DOM">"c3195"</definedName>
    <definedName name="IQ_PENSION_OBLIGATION_ACTUARIAL_GAIN_LOSS_FOREIGN">"c3196"</definedName>
    <definedName name="IQ_PENSION_OBLIGATION_BEG">"c3185"</definedName>
    <definedName name="IQ_PENSION_OBLIGATION_BEG_DOM">"c3183"</definedName>
    <definedName name="IQ_PENSION_OBLIGATION_BEG_FOREIGN">"c3184"</definedName>
    <definedName name="IQ_PENSION_OBLIGATION_CURTAIL">"c3209"</definedName>
    <definedName name="IQ_PENSION_OBLIGATION_CURTAIL_DOM">"c3207"</definedName>
    <definedName name="IQ_PENSION_OBLIGATION_CURTAIL_FOREIGN">"c3208"</definedName>
    <definedName name="IQ_PENSION_OBLIGATION_EMPLOYEE_CONTRIBUTIONS">"c3194"</definedName>
    <definedName name="IQ_PENSION_OBLIGATION_EMPLOYEE_CONTRIBUTIONS_DOM">"c3192"</definedName>
    <definedName name="IQ_PENSION_OBLIGATION_EMPLOYEE_CONTRIBUTIONS_FOREIGN">"c3193"</definedName>
    <definedName name="IQ_PENSION_OBLIGATION_FX_ADJ">"c3203"</definedName>
    <definedName name="IQ_PENSION_OBLIGATION_FX_ADJ_DOM">"c3201"</definedName>
    <definedName name="IQ_PENSION_OBLIGATION_FX_ADJ_FOREIGN">"c3202"</definedName>
    <definedName name="IQ_PENSION_OBLIGATION_INTEREST_COST">"c3191"</definedName>
    <definedName name="IQ_PENSION_OBLIGATION_INTEREST_COST_DOM">"c3189"</definedName>
    <definedName name="IQ_PENSION_OBLIGATION_INTEREST_COST_FOREIGN">"c3190"</definedName>
    <definedName name="IQ_PENSION_OBLIGATION_OTHER_COST">"c3555"</definedName>
    <definedName name="IQ_PENSION_OBLIGATION_OTHER_COST_DOM">"c3553"</definedName>
    <definedName name="IQ_PENSION_OBLIGATION_OTHER_COST_FOREIGN">"c3554"</definedName>
    <definedName name="IQ_PENSION_OBLIGATION_OTHER_PLAN_ADJ">"c3212"</definedName>
    <definedName name="IQ_PENSION_OBLIGATION_OTHER_PLAN_ADJ_DOM">"c3210"</definedName>
    <definedName name="IQ_PENSION_OBLIGATION_OTHER_PLAN_ADJ_FOREIGN">"c3211"</definedName>
    <definedName name="IQ_PENSION_OBLIGATION_PAID">"c3200"</definedName>
    <definedName name="IQ_PENSION_OBLIGATION_PAID_DOM">"c3198"</definedName>
    <definedName name="IQ_PENSION_OBLIGATION_PAID_FOREIGN">"c3199"</definedName>
    <definedName name="IQ_PENSION_OBLIGATION_PROJECTED">"c3215"</definedName>
    <definedName name="IQ_PENSION_OBLIGATION_PROJECTED_DOM">"c3213"</definedName>
    <definedName name="IQ_PENSION_OBLIGATION_PROJECTED_FOREIGN">"c3214"</definedName>
    <definedName name="IQ_PENSION_OBLIGATION_ROA">"c3552"</definedName>
    <definedName name="IQ_PENSION_OBLIGATION_ROA_DOM">"c3550"</definedName>
    <definedName name="IQ_PENSION_OBLIGATION_ROA_FOREIGN">"c3551"</definedName>
    <definedName name="IQ_PENSION_OBLIGATION_SERVICE_COST">"c3188"</definedName>
    <definedName name="IQ_PENSION_OBLIGATION_SERVICE_COST_DOM">"c3186"</definedName>
    <definedName name="IQ_PENSION_OBLIGATION_SERVICE_COST_FOREIGN">"c3187"</definedName>
    <definedName name="IQ_PENSION_OBLIGATION_TOTAL_COST">"c3558"</definedName>
    <definedName name="IQ_PENSION_OBLIGATION_TOTAL_COST_DOM">"c3556"</definedName>
    <definedName name="IQ_PENSION_OBLIGATION_TOTAL_COST_FOREIGN">"c3557"</definedName>
    <definedName name="IQ_PENSION_OTHER">"c3143"</definedName>
    <definedName name="IQ_PENSION_OTHER_ADJ">"c3149"</definedName>
    <definedName name="IQ_PENSION_OTHER_ADJ_DOM">"c3147"</definedName>
    <definedName name="IQ_PENSION_OTHER_ADJ_FOREIGN">"c3148"</definedName>
    <definedName name="IQ_PENSION_OTHER_DOM">"c3141"</definedName>
    <definedName name="IQ_PENSION_OTHER_FOREIGN">"c3142"</definedName>
    <definedName name="IQ_PENSION_PBO_ASSUMED_RATE_RET_MAX">"c3254"</definedName>
    <definedName name="IQ_PENSION_PBO_ASSUMED_RATE_RET_MAX_DOM">"c3252"</definedName>
    <definedName name="IQ_PENSION_PBO_ASSUMED_RATE_RET_MAX_FOREIGN">"c3253"</definedName>
    <definedName name="IQ_PENSION_PBO_ASSUMED_RATE_RET_MIN">"c3251"</definedName>
    <definedName name="IQ_PENSION_PBO_ASSUMED_RATE_RET_MIN_DOM">"c3249"</definedName>
    <definedName name="IQ_PENSION_PBO_ASSUMED_RATE_RET_MIN_FOREIGN">"c3250"</definedName>
    <definedName name="IQ_PENSION_PBO_RATE_COMP_INCREASE_MAX">"c3260"</definedName>
    <definedName name="IQ_PENSION_PBO_RATE_COMP_INCREASE_MAX_DOM">"c3258"</definedName>
    <definedName name="IQ_PENSION_PBO_RATE_COMP_INCREASE_MAX_FOREIGN">"c3259"</definedName>
    <definedName name="IQ_PENSION_PBO_RATE_COMP_INCREASE_MIN">"c3257"</definedName>
    <definedName name="IQ_PENSION_PBO_RATE_COMP_INCREASE_MIN_DOM">"c3255"</definedName>
    <definedName name="IQ_PENSION_PBO_RATE_COMP_INCREASE_MIN_FOREIGN">"c3256"</definedName>
    <definedName name="IQ_PENSION_PREPAID_COST">"c3131"</definedName>
    <definedName name="IQ_PENSION_PREPAID_COST_DOM">"c3129"</definedName>
    <definedName name="IQ_PENSION_PREPAID_COST_FOREIGN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>"c3566"</definedName>
    <definedName name="IQ_PENSION_PROJECTED_OBLIGATION_DOMESTIC">"c3564"</definedName>
    <definedName name="IQ_PENSION_PROJECTED_OBLIGATION_FOREIGN">"c3565"</definedName>
    <definedName name="IQ_PENSION_QUART_ADDL_CONTRIBUTIONS_EXP">"c3224"</definedName>
    <definedName name="IQ_PENSION_QUART_ADDL_CONTRIBUTIONS_EXP_DOM">"c3222"</definedName>
    <definedName name="IQ_PENSION_QUART_ADDL_CONTRIBUTIONS_EXP_FOREIGN">"c3223"</definedName>
    <definedName name="IQ_PENSION_QUART_EMPLOYER_CONTRIBUTIONS">"c3221"</definedName>
    <definedName name="IQ_PENSION_QUART_EMPLOYER_CONTRIBUTIONS_DOM">"c3219"</definedName>
    <definedName name="IQ_PENSION_QUART_EMPLOYER_CONTRIBUTIONS_FOREIGN">"c3220"</definedName>
    <definedName name="IQ_PENSION_RATE_COMP_GROWTH_DOMESTIC">"c3575"</definedName>
    <definedName name="IQ_PENSION_RATE_COMP_GROWTH_FOREIGN">"c3576"</definedName>
    <definedName name="IQ_PENSION_RATE_COMP_INCREASE_MAX">"c3242"</definedName>
    <definedName name="IQ_PENSION_RATE_COMP_INCREASE_MAX_DOM">"c3240"</definedName>
    <definedName name="IQ_PENSION_RATE_COMP_INCREASE_MAX_FOREIGN">"c3241"</definedName>
    <definedName name="IQ_PENSION_RATE_COMP_INCREASE_MIN">"c3239"</definedName>
    <definedName name="IQ_PENSION_RATE_COMP_INCREASE_MIN_DOM">"c3237"</definedName>
    <definedName name="IQ_PENSION_RATE_COMP_INCREASE_MIN_FOREIGN">"c3238"</definedName>
    <definedName name="IQ_PENSION_SERVICE_COST">"c3579"</definedName>
    <definedName name="IQ_PENSION_SERVICE_COST_DOM">"c3577"</definedName>
    <definedName name="IQ_PENSION_SERVICE_COST_FOREIGN">"c3578"</definedName>
    <definedName name="IQ_PENSION_TOTAL_ASSETS">"c3563"</definedName>
    <definedName name="IQ_PENSION_TOTAL_ASSETS_DOMESTIC">"c3561"</definedName>
    <definedName name="IQ_PENSION_TOTAL_ASSETS_FOREIGN">"c3562"</definedName>
    <definedName name="IQ_PENSION_TOTAL_EXP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>"c3227"</definedName>
    <definedName name="IQ_PENSION_UNFUNDED_ADDL_MIN_LIAB_DOM">"c3225"</definedName>
    <definedName name="IQ_PENSION_UNFUNDED_ADDL_MIN_LIAB_FOREIGN">"c3226"</definedName>
    <definedName name="IQ_PENSION_UNRECOG_PRIOR">"c3146"</definedName>
    <definedName name="IQ_PENSION_UNRECOG_PRIOR_DOM">"c3144"</definedName>
    <definedName name="IQ_PENSION_UNRECOG_PRIOR_FOREIGN">"c3145"</definedName>
    <definedName name="IQ_PENSION_UV_LIAB">"c3567"</definedName>
    <definedName name="IQ_PERCENT_CHANGE_EST_5YR_GROWTH_RATE_12MONTHS">"c1852"</definedName>
    <definedName name="IQ_PERCENT_CHANGE_EST_5YR_GROWTH_RATE_12MONTHS_REUT">"c3959"</definedName>
    <definedName name="IQ_PERCENT_CHANGE_EST_5YR_GROWTH_RATE_18MONTHS">"c1853"</definedName>
    <definedName name="IQ_PERCENT_CHANGE_EST_5YR_GROWTH_RATE_18MONTHS_REUT">"c3960"</definedName>
    <definedName name="IQ_PERCENT_CHANGE_EST_5YR_GROWTH_RATE_3MONTHS">"c1849"</definedName>
    <definedName name="IQ_PERCENT_CHANGE_EST_5YR_GROWTH_RATE_3MONTHS_REUT">"c3956"</definedName>
    <definedName name="IQ_PERCENT_CHANGE_EST_5YR_GROWTH_RATE_6MONTHS">"c1850"</definedName>
    <definedName name="IQ_PERCENT_CHANGE_EST_5YR_GROWTH_RATE_6MONTHS_REUT">"c3957"</definedName>
    <definedName name="IQ_PERCENT_CHANGE_EST_5YR_GROWTH_RATE_9MONTHS">"c1851"</definedName>
    <definedName name="IQ_PERCENT_CHANGE_EST_5YR_GROWTH_RATE_9MONTHS_REUT">"c3958"</definedName>
    <definedName name="IQ_PERCENT_CHANGE_EST_5YR_GROWTH_RATE_DAY">"c1846"</definedName>
    <definedName name="IQ_PERCENT_CHANGE_EST_5YR_GROWTH_RATE_DAY_REUT">"c3954"</definedName>
    <definedName name="IQ_PERCENT_CHANGE_EST_5YR_GROWTH_RATE_MONTH">"c1848"</definedName>
    <definedName name="IQ_PERCENT_CHANGE_EST_5YR_GROWTH_RATE_MONTH_REUT">"c3955"</definedName>
    <definedName name="IQ_PERCENT_CHANGE_EST_5YR_GROWTH_RATE_WEEK">"c1847"</definedName>
    <definedName name="IQ_PERCENT_CHANGE_EST_5YR_GROWTH_RATE_WEEK_REUT">"c5435"</definedName>
    <definedName name="IQ_PERCENT_CHANGE_EST_CFPS_12MONTHS">"c1812"</definedName>
    <definedName name="IQ_PERCENT_CHANGE_EST_CFPS_12MONTHS_REUT">"c3924"</definedName>
    <definedName name="IQ_PERCENT_CHANGE_EST_CFPS_18MONTHS">"c1813"</definedName>
    <definedName name="IQ_PERCENT_CHANGE_EST_CFPS_18MONTHS_REUT">"c3925"</definedName>
    <definedName name="IQ_PERCENT_CHANGE_EST_CFPS_3MONTHS">"c1809"</definedName>
    <definedName name="IQ_PERCENT_CHANGE_EST_CFPS_3MONTHS_REUT">"c3921"</definedName>
    <definedName name="IQ_PERCENT_CHANGE_EST_CFPS_6MONTHS">"c1810"</definedName>
    <definedName name="IQ_PERCENT_CHANGE_EST_CFPS_6MONTHS_REUT">"c3922"</definedName>
    <definedName name="IQ_PERCENT_CHANGE_EST_CFPS_9MONTHS">"c1811"</definedName>
    <definedName name="IQ_PERCENT_CHANGE_EST_CFPS_9MONTHS_REUT">"c3923"</definedName>
    <definedName name="IQ_PERCENT_CHANGE_EST_CFPS_DAY">"c1806"</definedName>
    <definedName name="IQ_PERCENT_CHANGE_EST_CFPS_DAY_REUT">"c3919"</definedName>
    <definedName name="IQ_PERCENT_CHANGE_EST_CFPS_MONTH">"c1808"</definedName>
    <definedName name="IQ_PERCENT_CHANGE_EST_CFPS_MONTH_REUT">"c3920"</definedName>
    <definedName name="IQ_PERCENT_CHANGE_EST_CFPS_WEEK">"c1807"</definedName>
    <definedName name="IQ_PERCENT_CHANGE_EST_CFPS_WEEK_REUT">"c3962"</definedName>
    <definedName name="IQ_PERCENT_CHANGE_EST_DPS_12MONTHS">"c1820"</definedName>
    <definedName name="IQ_PERCENT_CHANGE_EST_DPS_12MONTHS_REUT">"c3931"</definedName>
    <definedName name="IQ_PERCENT_CHANGE_EST_DPS_18MONTHS">"c1821"</definedName>
    <definedName name="IQ_PERCENT_CHANGE_EST_DPS_18MONTHS_REUT">"c3932"</definedName>
    <definedName name="IQ_PERCENT_CHANGE_EST_DPS_3MONTHS">"c1817"</definedName>
    <definedName name="IQ_PERCENT_CHANGE_EST_DPS_3MONTHS_REUT">"c3928"</definedName>
    <definedName name="IQ_PERCENT_CHANGE_EST_DPS_6MONTHS">"c1818"</definedName>
    <definedName name="IQ_PERCENT_CHANGE_EST_DPS_6MONTHS_REUT">"c3929"</definedName>
    <definedName name="IQ_PERCENT_CHANGE_EST_DPS_9MONTHS">"c1819"</definedName>
    <definedName name="IQ_PERCENT_CHANGE_EST_DPS_9MONTHS_REUT">"c3930"</definedName>
    <definedName name="IQ_PERCENT_CHANGE_EST_DPS_DAY">"c1814"</definedName>
    <definedName name="IQ_PERCENT_CHANGE_EST_DPS_DAY_REUT">"c3926"</definedName>
    <definedName name="IQ_PERCENT_CHANGE_EST_DPS_MONTH">"c1816"</definedName>
    <definedName name="IQ_PERCENT_CHANGE_EST_DPS_MONTH_REUT">"c3927"</definedName>
    <definedName name="IQ_PERCENT_CHANGE_EST_DPS_WEEK">"c1815"</definedName>
    <definedName name="IQ_PERCENT_CHANGE_EST_DPS_WEEK_REUT">"c3963"</definedName>
    <definedName name="IQ_PERCENT_CHANGE_EST_EBITDA_12MONTHS">"c1804"</definedName>
    <definedName name="IQ_PERCENT_CHANGE_EST_EBITDA_12MONTHS_REUT">"c3917"</definedName>
    <definedName name="IQ_PERCENT_CHANGE_EST_EBITDA_18MONTHS">"c1805"</definedName>
    <definedName name="IQ_PERCENT_CHANGE_EST_EBITDA_18MONTHS_REUT">"c3918"</definedName>
    <definedName name="IQ_PERCENT_CHANGE_EST_EBITDA_3MONTHS">"c1801"</definedName>
    <definedName name="IQ_PERCENT_CHANGE_EST_EBITDA_3MONTHS_REUT">"c3914"</definedName>
    <definedName name="IQ_PERCENT_CHANGE_EST_EBITDA_6MONTHS">"c1802"</definedName>
    <definedName name="IQ_PERCENT_CHANGE_EST_EBITDA_6MONTHS_REUT">"c3915"</definedName>
    <definedName name="IQ_PERCENT_CHANGE_EST_EBITDA_9MONTHS">"c1803"</definedName>
    <definedName name="IQ_PERCENT_CHANGE_EST_EBITDA_9MONTHS_REUT">"c3916"</definedName>
    <definedName name="IQ_PERCENT_CHANGE_EST_EBITDA_DAY">"c1798"</definedName>
    <definedName name="IQ_PERCENT_CHANGE_EST_EBITDA_DAY_REUT">"c3912"</definedName>
    <definedName name="IQ_PERCENT_CHANGE_EST_EBITDA_MONTH">"c1800"</definedName>
    <definedName name="IQ_PERCENT_CHANGE_EST_EBITDA_MONTH_REUT">"c3913"</definedName>
    <definedName name="IQ_PERCENT_CHANGE_EST_EBITDA_WEEK">"c1799"</definedName>
    <definedName name="IQ_PERCENT_CHANGE_EST_EBITDA_WEEK_REUT">"c3961"</definedName>
    <definedName name="IQ_PERCENT_CHANGE_EST_EPS_12MONTHS">"c1788"</definedName>
    <definedName name="IQ_PERCENT_CHANGE_EST_EPS_12MONTHS_REUT">"c3902"</definedName>
    <definedName name="IQ_PERCENT_CHANGE_EST_EPS_18MONTHS">"c1789"</definedName>
    <definedName name="IQ_PERCENT_CHANGE_EST_EPS_18MONTHS_REUT">"c3903"</definedName>
    <definedName name="IQ_PERCENT_CHANGE_EST_EPS_3MONTHS">"c1785"</definedName>
    <definedName name="IQ_PERCENT_CHANGE_EST_EPS_3MONTHS_REUT">"c3899"</definedName>
    <definedName name="IQ_PERCENT_CHANGE_EST_EPS_6MONTHS">"c1786"</definedName>
    <definedName name="IQ_PERCENT_CHANGE_EST_EPS_6MONTHS_REUT">"c3900"</definedName>
    <definedName name="IQ_PERCENT_CHANGE_EST_EPS_9MONTHS">"c1787"</definedName>
    <definedName name="IQ_PERCENT_CHANGE_EST_EPS_9MONTHS_REUT">"c3901"</definedName>
    <definedName name="IQ_PERCENT_CHANGE_EST_EPS_DAY">"c1782"</definedName>
    <definedName name="IQ_PERCENT_CHANGE_EST_EPS_DAY_REUT">"c3896"</definedName>
    <definedName name="IQ_PERCENT_CHANGE_EST_EPS_MONTH">"c1784"</definedName>
    <definedName name="IQ_PERCENT_CHANGE_EST_EPS_MONTH_REUT">"c3898"</definedName>
    <definedName name="IQ_PERCENT_CHANGE_EST_EPS_WEEK">"c1783"</definedName>
    <definedName name="IQ_PERCENT_CHANGE_EST_EPS_WEEK_REUT">"c3897"</definedName>
    <definedName name="IQ_PERCENT_CHANGE_EST_FFO_12MONTHS">"c1828"</definedName>
    <definedName name="IQ_PERCENT_CHANGE_EST_FFO_12MONTHS_REUT">"c3938"</definedName>
    <definedName name="IQ_PERCENT_CHANGE_EST_FFO_18MONTHS">"c1829"</definedName>
    <definedName name="IQ_PERCENT_CHANGE_EST_FFO_18MONTHS_REUT">"c3939"</definedName>
    <definedName name="IQ_PERCENT_CHANGE_EST_FFO_3MONTHS">"c1825"</definedName>
    <definedName name="IQ_PERCENT_CHANGE_EST_FFO_3MONTHS_REUT">"c3935"</definedName>
    <definedName name="IQ_PERCENT_CHANGE_EST_FFO_6MONTHS">"c1826"</definedName>
    <definedName name="IQ_PERCENT_CHANGE_EST_FFO_6MONTHS_REUT">"c3936"</definedName>
    <definedName name="IQ_PERCENT_CHANGE_EST_FFO_9MONTHS">"c1827"</definedName>
    <definedName name="IQ_PERCENT_CHANGE_EST_FFO_9MONTHS_REUT">"c3937"</definedName>
    <definedName name="IQ_PERCENT_CHANGE_EST_FFO_DAY">"c1822"</definedName>
    <definedName name="IQ_PERCENT_CHANGE_EST_FFO_DAY_REUT">"c3933"</definedName>
    <definedName name="IQ_PERCENT_CHANGE_EST_FFO_MONTH">"c1824"</definedName>
    <definedName name="IQ_PERCENT_CHANGE_EST_FFO_MONTH_REUT">"c3934"</definedName>
    <definedName name="IQ_PERCENT_CHANGE_EST_FFO_WEEK">"c1823"</definedName>
    <definedName name="IQ_PERCENT_CHANGE_EST_FFO_WEEK_REUT">"c3964"</definedName>
    <definedName name="IQ_PERCENT_CHANGE_EST_PRICE_TARGET_12MONTHS">"c1844"</definedName>
    <definedName name="IQ_PERCENT_CHANGE_EST_PRICE_TARGET_12MONTHS_REUT">"c3952"</definedName>
    <definedName name="IQ_PERCENT_CHANGE_EST_PRICE_TARGET_18MONTHS">"c1845"</definedName>
    <definedName name="IQ_PERCENT_CHANGE_EST_PRICE_TARGET_18MONTHS_REUT">"c3953"</definedName>
    <definedName name="IQ_PERCENT_CHANGE_EST_PRICE_TARGET_3MONTHS">"c1841"</definedName>
    <definedName name="IQ_PERCENT_CHANGE_EST_PRICE_TARGET_3MONTHS_REUT">"c3949"</definedName>
    <definedName name="IQ_PERCENT_CHANGE_EST_PRICE_TARGET_6MONTHS">"c1842"</definedName>
    <definedName name="IQ_PERCENT_CHANGE_EST_PRICE_TARGET_6MONTHS_REUT">"c3950"</definedName>
    <definedName name="IQ_PERCENT_CHANGE_EST_PRICE_TARGET_9MONTHS">"c1843"</definedName>
    <definedName name="IQ_PERCENT_CHANGE_EST_PRICE_TARGET_9MONTHS_REUT">"c3951"</definedName>
    <definedName name="IQ_PERCENT_CHANGE_EST_PRICE_TARGET_DAY">"c1838"</definedName>
    <definedName name="IQ_PERCENT_CHANGE_EST_PRICE_TARGET_DAY_REUT">"c3947"</definedName>
    <definedName name="IQ_PERCENT_CHANGE_EST_PRICE_TARGET_MONTH">"c1840"</definedName>
    <definedName name="IQ_PERCENT_CHANGE_EST_PRICE_TARGET_MONTH_REUT">"c3948"</definedName>
    <definedName name="IQ_PERCENT_CHANGE_EST_PRICE_TARGET_WEEK">"c1839"</definedName>
    <definedName name="IQ_PERCENT_CHANGE_EST_PRICE_TARGET_WEEK_REUT">"c3967"</definedName>
    <definedName name="IQ_PERCENT_CHANGE_EST_RECO_12MONTHS">"c1836"</definedName>
    <definedName name="IQ_PERCENT_CHANGE_EST_RECO_12MONTHS_REUT">"c3945"</definedName>
    <definedName name="IQ_PERCENT_CHANGE_EST_RECO_18MONTHS">"c1837"</definedName>
    <definedName name="IQ_PERCENT_CHANGE_EST_RECO_18MONTHS_REUT">"c3946"</definedName>
    <definedName name="IQ_PERCENT_CHANGE_EST_RECO_3MONTHS">"c1833"</definedName>
    <definedName name="IQ_PERCENT_CHANGE_EST_RECO_3MONTHS_REUT">"c3942"</definedName>
    <definedName name="IQ_PERCENT_CHANGE_EST_RECO_6MONTHS">"c1834"</definedName>
    <definedName name="IQ_PERCENT_CHANGE_EST_RECO_6MONTHS_REUT">"c3943"</definedName>
    <definedName name="IQ_PERCENT_CHANGE_EST_RECO_9MONTHS">"c1835"</definedName>
    <definedName name="IQ_PERCENT_CHANGE_EST_RECO_9MONTHS_REUT">"c3944"</definedName>
    <definedName name="IQ_PERCENT_CHANGE_EST_RECO_DAY">"c1830"</definedName>
    <definedName name="IQ_PERCENT_CHANGE_EST_RECO_DAY_REUT">"c3940"</definedName>
    <definedName name="IQ_PERCENT_CHANGE_EST_RECO_MONTH">"c1832"</definedName>
    <definedName name="IQ_PERCENT_CHANGE_EST_RECO_MONTH_REUT">"c3941"</definedName>
    <definedName name="IQ_PERCENT_CHANGE_EST_RECO_WEEK">"c1831"</definedName>
    <definedName name="IQ_PERCENT_CHANGE_EST_RECO_WEEK_REUT">"c3966"</definedName>
    <definedName name="IQ_PERCENT_CHANGE_EST_REV_12MONTHS">"c1796"</definedName>
    <definedName name="IQ_PERCENT_CHANGE_EST_REV_12MONTHS_REUT">"c3910"</definedName>
    <definedName name="IQ_PERCENT_CHANGE_EST_REV_18MONTHS">"c1797"</definedName>
    <definedName name="IQ_PERCENT_CHANGE_EST_REV_18MONTHS_REUT">"c3911"</definedName>
    <definedName name="IQ_PERCENT_CHANGE_EST_REV_3MONTHS">"c1793"</definedName>
    <definedName name="IQ_PERCENT_CHANGE_EST_REV_3MONTHS_REUT">"c3907"</definedName>
    <definedName name="IQ_PERCENT_CHANGE_EST_REV_6MONTHS">"c1794"</definedName>
    <definedName name="IQ_PERCENT_CHANGE_EST_REV_6MONTHS_REUT">"c3908"</definedName>
    <definedName name="IQ_PERCENT_CHANGE_EST_REV_9MONTHS">"c1795"</definedName>
    <definedName name="IQ_PERCENT_CHANGE_EST_REV_9MONTHS_REUT">"c3909"</definedName>
    <definedName name="IQ_PERCENT_CHANGE_EST_REV_DAY">"c1790"</definedName>
    <definedName name="IQ_PERCENT_CHANGE_EST_REV_DAY_REUT">"c3904"</definedName>
    <definedName name="IQ_PERCENT_CHANGE_EST_REV_MONTH">"c1792"</definedName>
    <definedName name="IQ_PERCENT_CHANGE_EST_REV_MONTH_REUT">"c3906"</definedName>
    <definedName name="IQ_PERCENT_CHANGE_EST_REV_WEEK">"c1791"</definedName>
    <definedName name="IQ_PERCENT_CHANGE_EST_REV_WEEK_REUT">"c3905"</definedName>
    <definedName name="IQ_PERCENT_INSURED_FDIC">"c6374"</definedName>
    <definedName name="IQ_PERIODDATE">"c1414"</definedName>
    <definedName name="IQ_PERIODDATE_AP">"c11745"</definedName>
    <definedName name="IQ_PERIODDATE_BS">"c1032"</definedName>
    <definedName name="IQ_PERIODDATE_CF">"c1033"</definedName>
    <definedName name="IQ_PERIODDATE_IS">"c1034"</definedName>
    <definedName name="IQ_PERIODLENGTH_AP">"c11746"</definedName>
    <definedName name="IQ_PERIODLENGTH_CF">"c1502"</definedName>
    <definedName name="IQ_PERIODLENGTH_IS">"c1503"</definedName>
    <definedName name="IQ_PERSONAL_CONSUMER_SPENDING_DURABLE">"c6942"</definedName>
    <definedName name="IQ_PERSONAL_CONSUMER_SPENDING_DURABLE_APR">"c7602"</definedName>
    <definedName name="IQ_PERSONAL_CONSUMER_SPENDING_DURABLE_APR_FC">"c8482"</definedName>
    <definedName name="IQ_PERSONAL_CONSUMER_SPENDING_DURABLE_FC">"c7822"</definedName>
    <definedName name="IQ_PERSONAL_CONSUMER_SPENDING_DURABLE_POP">"c7162"</definedName>
    <definedName name="IQ_PERSONAL_CONSUMER_SPENDING_DURABLE_POP_FC">"c8042"</definedName>
    <definedName name="IQ_PERSONAL_CONSUMER_SPENDING_DURABLE_YOY">"c7382"</definedName>
    <definedName name="IQ_PERSONAL_CONSUMER_SPENDING_DURABLE_YOY_FC">"c8262"</definedName>
    <definedName name="IQ_PERSONAL_CONSUMER_SPENDING_NONDURABLE">"c6940"</definedName>
    <definedName name="IQ_PERSONAL_CONSUMER_SPENDING_NONDURABLE_APR">"c7600"</definedName>
    <definedName name="IQ_PERSONAL_CONSUMER_SPENDING_NONDURABLE_APR_FC">"c8480"</definedName>
    <definedName name="IQ_PERSONAL_CONSUMER_SPENDING_NONDURABLE_FC">"c7820"</definedName>
    <definedName name="IQ_PERSONAL_CONSUMER_SPENDING_NONDURABLE_POP">"c7160"</definedName>
    <definedName name="IQ_PERSONAL_CONSUMER_SPENDING_NONDURABLE_POP_FC">"c8040"</definedName>
    <definedName name="IQ_PERSONAL_CONSUMER_SPENDING_NONDURABLE_YOY">"c7380"</definedName>
    <definedName name="IQ_PERSONAL_CONSUMER_SPENDING_NONDURABLE_YOY_FC">"c8260"</definedName>
    <definedName name="IQ_PERSONAL_CONSUMER_SPENDING_REAL">"c6994"</definedName>
    <definedName name="IQ_PERSONAL_CONSUMER_SPENDING_REAL_APR">"c7654"</definedName>
    <definedName name="IQ_PERSONAL_CONSUMER_SPENDING_REAL_APR_FC">"c8534"</definedName>
    <definedName name="IQ_PERSONAL_CONSUMER_SPENDING_REAL_FC">"c7874"</definedName>
    <definedName name="IQ_PERSONAL_CONSUMER_SPENDING_REAL_POP">"c7214"</definedName>
    <definedName name="IQ_PERSONAL_CONSUMER_SPENDING_REAL_POP_FC">"c8094"</definedName>
    <definedName name="IQ_PERSONAL_CONSUMER_SPENDING_REAL_YOY">"c7434"</definedName>
    <definedName name="IQ_PERSONAL_CONSUMER_SPENDING_REAL_YOY_FC">"c8314"</definedName>
    <definedName name="IQ_PERSONAL_CONSUMER_SPENDING_SERVICES">"c6941"</definedName>
    <definedName name="IQ_PERSONAL_CONSUMER_SPENDING_SERVICES_APR">"c7601"</definedName>
    <definedName name="IQ_PERSONAL_CONSUMER_SPENDING_SERVICES_APR_FC">"c8481"</definedName>
    <definedName name="IQ_PERSONAL_CONSUMER_SPENDING_SERVICES_FC">"c7821"</definedName>
    <definedName name="IQ_PERSONAL_CONSUMER_SPENDING_SERVICES_POP">"c7161"</definedName>
    <definedName name="IQ_PERSONAL_CONSUMER_SPENDING_SERVICES_POP_FC">"c8041"</definedName>
    <definedName name="IQ_PERSONAL_CONSUMER_SPENDING_SERVICES_YOY">"c7381"</definedName>
    <definedName name="IQ_PERSONAL_CONSUMER_SPENDING_SERVICES_YOY_FC">"c8261"</definedName>
    <definedName name="IQ_PERSONAL_INCOME">"c6943"</definedName>
    <definedName name="IQ_PERSONAL_INCOME_APR">"c7603"</definedName>
    <definedName name="IQ_PERSONAL_INCOME_APR_FC">"c8483"</definedName>
    <definedName name="IQ_PERSONAL_INCOME_FC">"c7823"</definedName>
    <definedName name="IQ_PERSONAL_INCOME_POP">"c7163"</definedName>
    <definedName name="IQ_PERSONAL_INCOME_POP_FC">"c8043"</definedName>
    <definedName name="IQ_PERSONAL_INCOME_SAAR">"c6944"</definedName>
    <definedName name="IQ_PERSONAL_INCOME_SAAR_APR">"c7604"</definedName>
    <definedName name="IQ_PERSONAL_INCOME_SAAR_APR_FC">"c8484"</definedName>
    <definedName name="IQ_PERSONAL_INCOME_SAAR_FC">"c7824"</definedName>
    <definedName name="IQ_PERSONAL_INCOME_SAAR_POP">"c7164"</definedName>
    <definedName name="IQ_PERSONAL_INCOME_SAAR_POP_FC">"c8044"</definedName>
    <definedName name="IQ_PERSONAL_INCOME_SAAR_YOY">"c7384"</definedName>
    <definedName name="IQ_PERSONAL_INCOME_SAAR_YOY_FC">"c8264"</definedName>
    <definedName name="IQ_PERSONAL_INCOME_USD_APR_FC">"c11885"</definedName>
    <definedName name="IQ_PERSONAL_INCOME_USD_FC">"c11882"</definedName>
    <definedName name="IQ_PERSONAL_INCOME_USD_POP_FC">"c11883"</definedName>
    <definedName name="IQ_PERSONAL_INCOME_USD_YOY_FC">"c11884"</definedName>
    <definedName name="IQ_PERSONAL_INCOME_YOY">"c7383"</definedName>
    <definedName name="IQ_PERSONAL_INCOME_YOY_FC">"c8263"</definedName>
    <definedName name="IQ_PERTYPE">"c1611"</definedName>
    <definedName name="IQ_PHARMBIO_NUMBER_LICENSED_PATENT_APP">"c10018"</definedName>
    <definedName name="IQ_PHARMBIO_NUMBER_LICENSED_PATENTS">"c10017"</definedName>
    <definedName name="IQ_PHARMBIO_NUMBER_PATENTS">"c10015"</definedName>
    <definedName name="IQ_PHARMBIO_NUMBER_PROD__APPROVED_DURING_PERIOD">"c10027"</definedName>
    <definedName name="IQ_PHARMBIO_NUMBER_PROD__CLINICAL_DEV">"c10022"</definedName>
    <definedName name="IQ_PHARMBIO_NUMBER_PROD__LAUNCHED_DURING_PERIOD">"c10028"</definedName>
    <definedName name="IQ_PHARMBIO_NUMBER_PROD__PHASE_I">"c10023"</definedName>
    <definedName name="IQ_PHARMBIO_NUMBER_PROD__PHASE_II">"c10024"</definedName>
    <definedName name="IQ_PHARMBIO_NUMBER_PROD__PHASE_III">"c10025"</definedName>
    <definedName name="IQ_PHARMBIO_NUMBER_PROD__PRE_CLINICAL_TRIALS">"c10021"</definedName>
    <definedName name="IQ_PHARMBIO_NUMBER_PROD__PRE_REGISTRATION">"c10026"</definedName>
    <definedName name="IQ_PHARMBIO_NUMBER_PROD__RESEARCH_DEV">"c10020"</definedName>
    <definedName name="IQ_PHARMBIO_NUMBER_PROD_APPROVED_DURING_PERIOD">"c10027"</definedName>
    <definedName name="IQ_PHARMBIO_NUMBER_PROD_CLINICAL_DEV">"c10022"</definedName>
    <definedName name="IQ_PHARMBIO_NUMBER_PROD_DISCOVERY_RESEARCH">"c10019"</definedName>
    <definedName name="IQ_PHARMBIO_NUMBER_PROD_LAUNCHED_DURING_PERIOD">"c10028"</definedName>
    <definedName name="IQ_PHARMBIO_NUMBER_PROD_PHASE_I">"c10023"</definedName>
    <definedName name="IQ_PHARMBIO_NUMBER_PROD_PHASE_II">"c10024"</definedName>
    <definedName name="IQ_PHARMBIO_NUMBER_PROD_PHASE_III">"c10025"</definedName>
    <definedName name="IQ_PHARMBIO_NUMBER_PROD_PRE_CLINICAL_TRIALS">"c10021"</definedName>
    <definedName name="IQ_PHARMBIO_NUMBER_PROD_PRE_REGISTRATION">"c10026"</definedName>
    <definedName name="IQ_PHARMBIO_NUMBER_PROD_RESEARCH_DEV">"c10020"</definedName>
    <definedName name="IQ_PHARMBIO_PATENT_APP">"c10016"</definedName>
    <definedName name="IQ_PHILADELPHIA_FED_DIFFUSION_INDEX">"c6945"</definedName>
    <definedName name="IQ_PHILADELPHIA_FED_DIFFUSION_INDEX_APR">"c7605"</definedName>
    <definedName name="IQ_PHILADELPHIA_FED_DIFFUSION_INDEX_APR_FC">"c8485"</definedName>
    <definedName name="IQ_PHILADELPHIA_FED_DIFFUSION_INDEX_FC">"c7825"</definedName>
    <definedName name="IQ_PHILADELPHIA_FED_DIFFUSION_INDEX_POP">"c7165"</definedName>
    <definedName name="IQ_PHILADELPHIA_FED_DIFFUSION_INDEX_POP_FC">"c8045"</definedName>
    <definedName name="IQ_PHILADELPHIA_FED_DIFFUSION_INDEX_YOY">"c7385"</definedName>
    <definedName name="IQ_PHILADELPHIA_FED_DIFFUSION_INDEX_YOY_FC">"c8265"</definedName>
    <definedName name="IQ_PLEDGED_SECURITIES_FDIC">"c6401"</definedName>
    <definedName name="IQ_PLL">"c2114"</definedName>
    <definedName name="IQ_PMAC_DIFFUSION_INDEX">"c6946"</definedName>
    <definedName name="IQ_PMAC_DIFFUSION_INDEX_APR">"c7606"</definedName>
    <definedName name="IQ_PMAC_DIFFUSION_INDEX_APR_FC">"c8486"</definedName>
    <definedName name="IQ_PMAC_DIFFUSION_INDEX_FC">"c7826"</definedName>
    <definedName name="IQ_PMAC_DIFFUSION_INDEX_POP">"c7166"</definedName>
    <definedName name="IQ_PMAC_DIFFUSION_INDEX_POP_FC">"c8046"</definedName>
    <definedName name="IQ_PMAC_DIFFUSION_INDEX_YOY">"c7386"</definedName>
    <definedName name="IQ_PMAC_DIFFUSION_INDEX_YOY_FC">"c8266"</definedName>
    <definedName name="IQ_PMT_FREQ">"c2236"</definedName>
    <definedName name="IQ_POISON_PUT_EFFECT_DATE">"c2486"</definedName>
    <definedName name="IQ_POISON_PUT_EXPIRATION_DATE">"c2487"</definedName>
    <definedName name="IQ_POISON_PUT_PRICE">"c2488"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OSTPAID_CHURN">"c2121"</definedName>
    <definedName name="IQ_POSTPAID_SUBS">"c2118"</definedName>
    <definedName name="IQ_POTENTIAL_UPSIDE">"c1855"</definedName>
    <definedName name="IQ_POTENTIAL_UPSIDE_REUT">"c3968"</definedName>
    <definedName name="IQ_PP_ATTRIB_ORE_RESERVES_ALUM">"c9218"</definedName>
    <definedName name="IQ_PP_ATTRIB_ORE_RESERVES_COP">"c9162"</definedName>
    <definedName name="IQ_PP_ATTRIB_ORE_RESERVES_DIAM">"c9642"</definedName>
    <definedName name="IQ_PP_ATTRIB_ORE_RESERVES_GOLD">"c9003"</definedName>
    <definedName name="IQ_PP_ATTRIB_ORE_RESERVES_IRON">"c9377"</definedName>
    <definedName name="IQ_PP_ATTRIB_ORE_RESERVES_LEAD">"c9430"</definedName>
    <definedName name="IQ_PP_ATTRIB_ORE_RESERVES_MANG">"c9483"</definedName>
    <definedName name="IQ_PP_ATTRIB_ORE_RESERVES_MOLYB">"c9695"</definedName>
    <definedName name="IQ_PP_ATTRIB_ORE_RESERVES_NICK">"c9271"</definedName>
    <definedName name="IQ_PP_ATTRIB_ORE_RESERVES_PLAT">"c9109"</definedName>
    <definedName name="IQ_PP_ATTRIB_ORE_RESERVES_SILVER">"c9056"</definedName>
    <definedName name="IQ_PP_ATTRIB_ORE_RESERVES_TITAN">"c9536"</definedName>
    <definedName name="IQ_PP_ATTRIB_ORE_RESERVES_URAN">"c9589"</definedName>
    <definedName name="IQ_PP_ATTRIB_ORE_RESERVES_ZINC">"c9324"</definedName>
    <definedName name="IQ_PP_ORE_RESERVES_ALUM">"c9211"</definedName>
    <definedName name="IQ_PP_ORE_RESERVES_COP">"c9155"</definedName>
    <definedName name="IQ_PP_ORE_RESERVES_DIAM">"c9635"</definedName>
    <definedName name="IQ_PP_ORE_RESERVES_GOLD">"c8996"</definedName>
    <definedName name="IQ_PP_ORE_RESERVES_IRON">"c9370"</definedName>
    <definedName name="IQ_PP_ORE_RESERVES_LEAD">"c9423"</definedName>
    <definedName name="IQ_PP_ORE_RESERVES_MANG">"c9476"</definedName>
    <definedName name="IQ_PP_ORE_RESERVES_MOLYB">"c9688"</definedName>
    <definedName name="IQ_PP_ORE_RESERVES_NICK">"c9264"</definedName>
    <definedName name="IQ_PP_ORE_RESERVES_PLAT">"c9102"</definedName>
    <definedName name="IQ_PP_ORE_RESERVES_SILVER">"c9049"</definedName>
    <definedName name="IQ_PP_ORE_RESERVES_TITAN">"c9529"</definedName>
    <definedName name="IQ_PP_ORE_RESERVES_URAN">"c9582"</definedName>
    <definedName name="IQ_PP_ORE_RESERVES_ZINC">"c9317"</definedName>
    <definedName name="IQ_PP_RECOV_ATTRIB_RESERVES_ALUM">"c9221"</definedName>
    <definedName name="IQ_PP_RECOV_ATTRIB_RESERVES_COAL">"c9805"</definedName>
    <definedName name="IQ_PP_RECOV_ATTRIB_RESERVES_COP">"c9165"</definedName>
    <definedName name="IQ_PP_RECOV_ATTRIB_RESERVES_DIAM">"c9645"</definedName>
    <definedName name="IQ_PP_RECOV_ATTRIB_RESERVES_GOLD">"c9006"</definedName>
    <definedName name="IQ_PP_RECOV_ATTRIB_RESERVES_IRON">"c9380"</definedName>
    <definedName name="IQ_PP_RECOV_ATTRIB_RESERVES_LEAD">"c9433"</definedName>
    <definedName name="IQ_PP_RECOV_ATTRIB_RESERVES_MANG">"c9486"</definedName>
    <definedName name="IQ_PP_RECOV_ATTRIB_RESERVES_MET_COAL">"c9745"</definedName>
    <definedName name="IQ_PP_RECOV_ATTRIB_RESERVES_MOLYB">"c9698"</definedName>
    <definedName name="IQ_PP_RECOV_ATTRIB_RESERVES_NICK">"c9274"</definedName>
    <definedName name="IQ_PP_RECOV_ATTRIB_RESERVES_PLAT">"c9112"</definedName>
    <definedName name="IQ_PP_RECOV_ATTRIB_RESERVES_SILVER">"c9059"</definedName>
    <definedName name="IQ_PP_RECOV_ATTRIB_RESERVES_STEAM">"c9775"</definedName>
    <definedName name="IQ_PP_RECOV_ATTRIB_RESERVES_TITAN">"c9539"</definedName>
    <definedName name="IQ_PP_RECOV_ATTRIB_RESERVES_URAN">"c9592"</definedName>
    <definedName name="IQ_PP_RECOV_ATTRIB_RESERVES_ZINC">"c9327"</definedName>
    <definedName name="IQ_PP_RECOV_RESERVES_ALUM">"c9215"</definedName>
    <definedName name="IQ_PP_RECOV_RESERVES_COAL">"c9802"</definedName>
    <definedName name="IQ_PP_RECOV_RESERVES_COP">"c9159"</definedName>
    <definedName name="IQ_PP_RECOV_RESERVES_DIAM">"c9639"</definedName>
    <definedName name="IQ_PP_RECOV_RESERVES_GOLD">"c9000"</definedName>
    <definedName name="IQ_PP_RECOV_RESERVES_IRON">"c9374"</definedName>
    <definedName name="IQ_PP_RECOV_RESERVES_LEAD">"c9427"</definedName>
    <definedName name="IQ_PP_RECOV_RESERVES_MANG">"c9480"</definedName>
    <definedName name="IQ_PP_RECOV_RESERVES_MET_COAL">"c9742"</definedName>
    <definedName name="IQ_PP_RECOV_RESERVES_MOLYB">"c9692"</definedName>
    <definedName name="IQ_PP_RECOV_RESERVES_NICK">"c9268"</definedName>
    <definedName name="IQ_PP_RECOV_RESERVES_PLAT">"c9106"</definedName>
    <definedName name="IQ_PP_RECOV_RESERVES_SILVER">"c9053"</definedName>
    <definedName name="IQ_PP_RECOV_RESERVES_STEAM">"c9772"</definedName>
    <definedName name="IQ_PP_RECOV_RESERVES_TITAN">"c9533"</definedName>
    <definedName name="IQ_PP_RECOV_RESERVES_URAN">"c9586"</definedName>
    <definedName name="IQ_PP_RECOV_RESERVES_ZINC">"c9321"</definedName>
    <definedName name="IQ_PP_RESERVES_CALORIFIC_VALUE_COAL">"c9799"</definedName>
    <definedName name="IQ_PP_RESERVES_CALORIFIC_VALUE_MET_COAL">"c9739"</definedName>
    <definedName name="IQ_PP_RESERVES_CALORIFIC_VALUE_STEAM">"c9769"</definedName>
    <definedName name="IQ_PP_RESERVES_GRADE_ALUM">"c9212"</definedName>
    <definedName name="IQ_PP_RESERVES_GRADE_COP">"c9156"</definedName>
    <definedName name="IQ_PP_RESERVES_GRADE_DIAM">"c9636"</definedName>
    <definedName name="IQ_PP_RESERVES_GRADE_GOLD">"c8997"</definedName>
    <definedName name="IQ_PP_RESERVES_GRADE_IRON">"c9371"</definedName>
    <definedName name="IQ_PP_RESERVES_GRADE_LEAD">"c9424"</definedName>
    <definedName name="IQ_PP_RESERVES_GRADE_MANG">"c9477"</definedName>
    <definedName name="IQ_PP_RESERVES_GRADE_MOLYB">"c9689"</definedName>
    <definedName name="IQ_PP_RESERVES_GRADE_NICK">"c9265"</definedName>
    <definedName name="IQ_PP_RESERVES_GRADE_PLAT">"c9103"</definedName>
    <definedName name="IQ_PP_RESERVES_GRADE_SILVER">"c9050"</definedName>
    <definedName name="IQ_PP_RESERVES_GRADE_TITAN">"c9530"</definedName>
    <definedName name="IQ_PP_RESERVES_GRADE_URAN">"c9583"</definedName>
    <definedName name="IQ_PP_RESERVES_GRADE_ZINC">"c9318"</definedName>
    <definedName name="IQ_PPI">"c6810"</definedName>
    <definedName name="IQ_PPI_APR">"c7470"</definedName>
    <definedName name="IQ_PPI_APR_FC">"c8350"</definedName>
    <definedName name="IQ_PPI_CORE">"c6840"</definedName>
    <definedName name="IQ_PPI_CORE_APR">"c7500"</definedName>
    <definedName name="IQ_PPI_CORE_APR_FC">"c8380"</definedName>
    <definedName name="IQ_PPI_CORE_FC">"c7720"</definedName>
    <definedName name="IQ_PPI_CORE_POP">"c7060"</definedName>
    <definedName name="IQ_PPI_CORE_POP_FC">"c7940"</definedName>
    <definedName name="IQ_PPI_CORE_YOY">"c7280"</definedName>
    <definedName name="IQ_PPI_CORE_YOY_FC">"c8160"</definedName>
    <definedName name="IQ_PPI_FC">"c7690"</definedName>
    <definedName name="IQ_PPI_POP">"c7030"</definedName>
    <definedName name="IQ_PPI_POP_FC">"c7910"</definedName>
    <definedName name="IQ_PPI_YOY">"c7250"</definedName>
    <definedName name="IQ_PPI_YOY_FC">"c8130"</definedName>
    <definedName name="IQ_PRE_OPEN_COST">"c1040"</definedName>
    <definedName name="IQ_PRE_TAX_ACT_OR_EST">"c2221"</definedName>
    <definedName name="IQ_PRE_TAX_ACT_OR_EST_REUT">"c5467"</definedName>
    <definedName name="IQ_PRE_TAX_INCOME_FDIC">"c6581"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">"c6261"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">"c6262"</definedName>
    <definedName name="IQ_PREF_OTHER_REIT">"c1058"</definedName>
    <definedName name="IQ_PREF_OTHER_UTI">"C6022"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">"c6263"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FERRED_FDIC">"c6349"</definedName>
    <definedName name="IQ_PREMISES_EQUIPMENT_FDIC">"c6577"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ETAX_GW_INC_EST">"c1702"</definedName>
    <definedName name="IQ_PRETAX_GW_INC_EST_REUT">"c5354"</definedName>
    <definedName name="IQ_PRETAX_GW_INC_HIGH_EST">"c1704"</definedName>
    <definedName name="IQ_PRETAX_GW_INC_HIGH_EST_REUT">"c5356"</definedName>
    <definedName name="IQ_PRETAX_GW_INC_LOW_EST">"c1705"</definedName>
    <definedName name="IQ_PRETAX_GW_INC_LOW_EST_REUT">"c5357"</definedName>
    <definedName name="IQ_PRETAX_GW_INC_MEDIAN_EST">"c1703"</definedName>
    <definedName name="IQ_PRETAX_GW_INC_MEDIAN_EST_REUT">"c5355"</definedName>
    <definedName name="IQ_PRETAX_GW_INC_NUM_EST">"c1706"</definedName>
    <definedName name="IQ_PRETAX_GW_INC_NUM_EST_REUT">"c5358"</definedName>
    <definedName name="IQ_PRETAX_GW_INC_STDDEV_EST">"c1707"</definedName>
    <definedName name="IQ_PRETAX_GW_INC_STDDEV_EST_REUT">"c5359"</definedName>
    <definedName name="IQ_PRETAX_INC_EST">"c1695"</definedName>
    <definedName name="IQ_PRETAX_INC_EST_REUT">"c5347"</definedName>
    <definedName name="IQ_PRETAX_INC_HIGH_EST">"c1697"</definedName>
    <definedName name="IQ_PRETAX_INC_HIGH_EST_REUT">"c5349"</definedName>
    <definedName name="IQ_PRETAX_INC_LOW_EST">"c1698"</definedName>
    <definedName name="IQ_PRETAX_INC_LOW_EST_REUT">"c5350"</definedName>
    <definedName name="IQ_PRETAX_INC_MEDIAN_EST">"c1696"</definedName>
    <definedName name="IQ_PRETAX_INC_MEDIAN_EST_REUT">"c5348"</definedName>
    <definedName name="IQ_PRETAX_INC_NUM_EST">"c1699"</definedName>
    <definedName name="IQ_PRETAX_INC_NUM_EST_REUT">"c5351"</definedName>
    <definedName name="IQ_PRETAX_INC_STDDEV_EST">"c1700"</definedName>
    <definedName name="IQ_PRETAX_INC_STDDEV_EST_REUT">"c5352"</definedName>
    <definedName name="IQ_PRETAX_REPORT_INC_EST">"c1709"</definedName>
    <definedName name="IQ_PRETAX_REPORT_INC_EST_REUT">"c5361"</definedName>
    <definedName name="IQ_PRETAX_REPORT_INC_HIGH_EST">"c1711"</definedName>
    <definedName name="IQ_PRETAX_REPORT_INC_HIGH_EST_REUT">"c5363"</definedName>
    <definedName name="IQ_PRETAX_REPORT_INC_LOW_EST">"c1712"</definedName>
    <definedName name="IQ_PRETAX_REPORT_INC_LOW_EST_REUT">"c5364"</definedName>
    <definedName name="IQ_PRETAX_REPORT_INC_MEDIAN_EST">"c1710"</definedName>
    <definedName name="IQ_PRETAX_REPORT_INC_MEDIAN_EST_REUT">"c5362"</definedName>
    <definedName name="IQ_PRETAX_REPORT_INC_NUM_EST">"c1713"</definedName>
    <definedName name="IQ_PRETAX_REPORT_INC_NUM_EST_REUT">"c5365"</definedName>
    <definedName name="IQ_PRETAX_REPORT_INC_STDDEV_EST">"c1714"</definedName>
    <definedName name="IQ_PRETAX_REPORT_INC_STDDEV_EST_REUT">"c5366"</definedName>
    <definedName name="IQ_PRETAX_RETURN_ASSETS_FDIC">"c6731"</definedName>
    <definedName name="IQ_PRICE_CFPS_FWD">"c2237"</definedName>
    <definedName name="IQ_PRICE_CFPS_FWD_REUT">"c4053"</definedName>
    <definedName name="IQ_PRICE_OVER_BVPS">"c1412"</definedName>
    <definedName name="IQ_PRICE_OVER_LTM_EPS">"c1413"</definedName>
    <definedName name="IQ_PRICE_PAID_FARM_INDEX">"c6948"</definedName>
    <definedName name="IQ_PRICE_PAID_FARM_INDEX_APR">"c7608"</definedName>
    <definedName name="IQ_PRICE_PAID_FARM_INDEX_APR_FC">"c8488"</definedName>
    <definedName name="IQ_PRICE_PAID_FARM_INDEX_FC">"c7828"</definedName>
    <definedName name="IQ_PRICE_PAID_FARM_INDEX_POP">"c7168"</definedName>
    <definedName name="IQ_PRICE_PAID_FARM_INDEX_POP_FC">"c8048"</definedName>
    <definedName name="IQ_PRICE_PAID_FARM_INDEX_YOY">"c7388"</definedName>
    <definedName name="IQ_PRICE_PAID_FARM_INDEX_YOY_FC">"c8268"</definedName>
    <definedName name="IQ_PRICE_TARGET">"c82"</definedName>
    <definedName name="IQ_PRICE_TARGET_BOTTOM_UP">"c5486"</definedName>
    <definedName name="IQ_PRICE_TARGET_BOTTOM_UP_REUT">"c5494"</definedName>
    <definedName name="IQ_PRICE_TARGET_REUT">"c3631"</definedName>
    <definedName name="IQ_PRICE_VOLATILITY_EST">"c4492"</definedName>
    <definedName name="IQ_PRICE_VOLATILITY_HIGH">"c4493"</definedName>
    <definedName name="IQ_PRICE_VOLATILITY_LOW">"c4494"</definedName>
    <definedName name="IQ_PRICE_VOLATILITY_MEDIAN">"c4495"</definedName>
    <definedName name="IQ_PRICE_VOLATILITY_NUM">"c4496"</definedName>
    <definedName name="IQ_PRICE_VOLATILITY_STDDEV">"c4497"</definedName>
    <definedName name="IQ_PRICEDATE">"c1069"</definedName>
    <definedName name="IQ_PRICING_DATE">"c1613"</definedName>
    <definedName name="IQ_PRIMARY_EPS_TYPE">"c4498"</definedName>
    <definedName name="IQ_PRIMARY_EPS_TYPE_REUT">"c5481"</definedName>
    <definedName name="IQ_PRIMARY_INDUSTRY">"c1070"</definedName>
    <definedName name="IQ_PRINCIPAL_AMT">"c2157"</definedName>
    <definedName name="IQ_PRIVATE_CONST_TOTAL_APR_FC_UNUSED_UNUSED_UNUSED">"c8559"</definedName>
    <definedName name="IQ_PRIVATE_CONST_TOTAL_APR_UNUSED_UNUSED_UNUSED">"c7679"</definedName>
    <definedName name="IQ_PRIVATE_CONST_TOTAL_FC_UNUSED_UNUSED_UNUSED">"c7899"</definedName>
    <definedName name="IQ_PRIVATE_CONST_TOTAL_POP_FC_UNUSED_UNUSED_UNUSED">"c8119"</definedName>
    <definedName name="IQ_PRIVATE_CONST_TOTAL_POP_UNUSED_UNUSED_UNUSED">"c7239"</definedName>
    <definedName name="IQ_PRIVATE_CONST_TOTAL_UNUSED_UNUSED_UNUSED">"c7019"</definedName>
    <definedName name="IQ_PRIVATE_CONST_TOTAL_YOY_FC_UNUSED_UNUSED_UNUSED">"c8339"</definedName>
    <definedName name="IQ_PRIVATE_CONST_TOTAL_YOY_UNUSED_UNUSED_UNUSED">"c7459"</definedName>
    <definedName name="IQ_PRIVATE_FIXED_INVEST_TOTAL">"c12006"</definedName>
    <definedName name="IQ_PRIVATE_FIXED_INVEST_TOTAL_APR">"c12009"</definedName>
    <definedName name="IQ_PRIVATE_FIXED_INVEST_TOTAL_POP">"c12007"</definedName>
    <definedName name="IQ_PRIVATE_FIXED_INVEST_TOTAL_YOY">"c12008"</definedName>
    <definedName name="IQ_PRIVATE_NONRES_CONST_IMPROV">"c6949"</definedName>
    <definedName name="IQ_PRIVATE_NONRES_CONST_IMPROV_APR">"c7609"</definedName>
    <definedName name="IQ_PRIVATE_NONRES_CONST_IMPROV_APR_FC">"c8489"</definedName>
    <definedName name="IQ_PRIVATE_NONRES_CONST_IMPROV_FC">"c7829"</definedName>
    <definedName name="IQ_PRIVATE_NONRES_CONST_IMPROV_POP">"c7169"</definedName>
    <definedName name="IQ_PRIVATE_NONRES_CONST_IMPROV_POP_FC">"c8049"</definedName>
    <definedName name="IQ_PRIVATE_NONRES_CONST_IMPROV_YOY">"c7389"</definedName>
    <definedName name="IQ_PRIVATE_NONRES_CONST_IMPROV_YOY_FC">"c8269"</definedName>
    <definedName name="IQ_PRIVATE_RES_CONST_IMPROV">"c6950"</definedName>
    <definedName name="IQ_PRIVATE_RES_CONST_IMPROV_APR">"c7610"</definedName>
    <definedName name="IQ_PRIVATE_RES_CONST_IMPROV_APR_FC">"c8490"</definedName>
    <definedName name="IQ_PRIVATE_RES_CONST_IMPROV_FC">"c7830"</definedName>
    <definedName name="IQ_PRIVATE_RES_CONST_IMPROV_POP">"c7170"</definedName>
    <definedName name="IQ_PRIVATE_RES_CONST_IMPROV_POP_FC">"c8050"</definedName>
    <definedName name="IQ_PRIVATE_RES_CONST_IMPROV_YOY">"c7390"</definedName>
    <definedName name="IQ_PRIVATE_RES_CONST_IMPROV_YOY_FC">"c8270"</definedName>
    <definedName name="IQ_PRIVATE_RES_CONST_REAL_APR_FC_UNUSED_UNUSED_UNUSED">"c8535"</definedName>
    <definedName name="IQ_PRIVATE_RES_CONST_REAL_APR_UNUSED_UNUSED_UNUSED">"c7655"</definedName>
    <definedName name="IQ_PRIVATE_RES_CONST_REAL_FC_UNUSED_UNUSED_UNUSED">"c7875"</definedName>
    <definedName name="IQ_PRIVATE_RES_CONST_REAL_POP_FC_UNUSED_UNUSED_UNUSED">"c8095"</definedName>
    <definedName name="IQ_PRIVATE_RES_CONST_REAL_POP_UNUSED_UNUSED_UNUSED">"c7215"</definedName>
    <definedName name="IQ_PRIVATE_RES_CONST_REAL_UNUSED_UNUSED_UNUSED">"c6995"</definedName>
    <definedName name="IQ_PRIVATE_RES_CONST_REAL_YOY_FC_UNUSED_UNUSED_UNUSED">"c8315"</definedName>
    <definedName name="IQ_PRIVATE_RES_CONST_REAL_YOY_UNUSED_UNUSED_UNUSED">"c7435"</definedName>
    <definedName name="IQ_PRIVATE_RES_FIXED_INVEST_REAL">"c11986"</definedName>
    <definedName name="IQ_PRIVATE_RES_FIXED_INVEST_REAL_APR">"c11989"</definedName>
    <definedName name="IQ_PRIVATE_RES_FIXED_INVEST_REAL_POP">"c11987"</definedName>
    <definedName name="IQ_PRIVATE_RES_FIXED_INVEST_REAL_YOY">"c11988"</definedName>
    <definedName name="IQ_PRIVATELY_ISSUED_MORTGAGE_BACKED_SECURITIES_FDIC">"c6407"</definedName>
    <definedName name="IQ_PRIVATELY_ISSUED_MORTGAGE_PASS_THROUGHS_FDIC">"c6405"</definedName>
    <definedName name="IQ_PRO_FORMA_BASIC_EPS">"c1614"</definedName>
    <definedName name="IQ_PRO_FORMA_DILUT_EPS">"c1615"</definedName>
    <definedName name="IQ_PRO_FORMA_NET_INC">"c1452"</definedName>
    <definedName name="IQ_PROBABLE_ATTRIB_ORE_RESERVES_ALUM">"c9217"</definedName>
    <definedName name="IQ_PROBABLE_ATTRIB_ORE_RESERVES_COP">"c9161"</definedName>
    <definedName name="IQ_PROBABLE_ATTRIB_ORE_RESERVES_DIAM">"c9641"</definedName>
    <definedName name="IQ_PROBABLE_ATTRIB_ORE_RESERVES_GOLD">"c9002"</definedName>
    <definedName name="IQ_PROBABLE_ATTRIB_ORE_RESERVES_IRON">"c9376"</definedName>
    <definedName name="IQ_PROBABLE_ATTRIB_ORE_RESERVES_LEAD">"c9429"</definedName>
    <definedName name="IQ_PROBABLE_ATTRIB_ORE_RESERVES_MANG">"c9482"</definedName>
    <definedName name="IQ_PROBABLE_ATTRIB_ORE_RESERVES_MOLYB">"c9694"</definedName>
    <definedName name="IQ_PROBABLE_ATTRIB_ORE_RESERVES_NICK">"c9270"</definedName>
    <definedName name="IQ_PROBABLE_ATTRIB_ORE_RESERVES_PLAT">"c9108"</definedName>
    <definedName name="IQ_PROBABLE_ATTRIB_ORE_RESERVES_SILVER">"c9055"</definedName>
    <definedName name="IQ_PROBABLE_ATTRIB_ORE_RESERVES_TITAN">"c9535"</definedName>
    <definedName name="IQ_PROBABLE_ATTRIB_ORE_RESERVES_URAN">"c9588"</definedName>
    <definedName name="IQ_PROBABLE_ATTRIB_ORE_RESERVES_ZINC">"c9323"</definedName>
    <definedName name="IQ_PROBABLE_ORE_RESERVES_ALUM">"c9209"</definedName>
    <definedName name="IQ_PROBABLE_ORE_RESERVES_COP">"c9153"</definedName>
    <definedName name="IQ_PROBABLE_ORE_RESERVES_DIAM">"c9633"</definedName>
    <definedName name="IQ_PROBABLE_ORE_RESERVES_GOLD">"c8994"</definedName>
    <definedName name="IQ_PROBABLE_ORE_RESERVES_IRON">"c9368"</definedName>
    <definedName name="IQ_PROBABLE_ORE_RESERVES_LEAD">"c9421"</definedName>
    <definedName name="IQ_PROBABLE_ORE_RESERVES_MANG">"c9474"</definedName>
    <definedName name="IQ_PROBABLE_ORE_RESERVES_MOLYB">"c9686"</definedName>
    <definedName name="IQ_PROBABLE_ORE_RESERVES_NICK">"c9262"</definedName>
    <definedName name="IQ_PROBABLE_ORE_RESERVES_PLAT">"c9100"</definedName>
    <definedName name="IQ_PROBABLE_ORE_RESERVES_SILVER">"c9047"</definedName>
    <definedName name="IQ_PROBABLE_ORE_RESERVES_TITAN">"c9527"</definedName>
    <definedName name="IQ_PROBABLE_ORE_RESERVES_URAN">"c9580"</definedName>
    <definedName name="IQ_PROBABLE_ORE_RESERVES_ZINC">"c9315"</definedName>
    <definedName name="IQ_PROBABLE_RECOV_ATTRIB_RESERVES_ALUM">"c9220"</definedName>
    <definedName name="IQ_PROBABLE_RECOV_ATTRIB_RESERVES_COAL">"c9804"</definedName>
    <definedName name="IQ_PROBABLE_RECOV_ATTRIB_RESERVES_COP">"c9164"</definedName>
    <definedName name="IQ_PROBABLE_RECOV_ATTRIB_RESERVES_DIAM">"c9644"</definedName>
    <definedName name="IQ_PROBABLE_RECOV_ATTRIB_RESERVES_GOLD">"c9005"</definedName>
    <definedName name="IQ_PROBABLE_RECOV_ATTRIB_RESERVES_IRON">"c9379"</definedName>
    <definedName name="IQ_PROBABLE_RECOV_ATTRIB_RESERVES_LEAD">"c9432"</definedName>
    <definedName name="IQ_PROBABLE_RECOV_ATTRIB_RESERVES_MANG">"c9485"</definedName>
    <definedName name="IQ_PROBABLE_RECOV_ATTRIB_RESERVES_MET_COAL">"c9744"</definedName>
    <definedName name="IQ_PROBABLE_RECOV_ATTRIB_RESERVES_MOLYB">"c9697"</definedName>
    <definedName name="IQ_PROBABLE_RECOV_ATTRIB_RESERVES_NICK">"c9273"</definedName>
    <definedName name="IQ_PROBABLE_RECOV_ATTRIB_RESERVES_PLAT">"c9111"</definedName>
    <definedName name="IQ_PROBABLE_RECOV_ATTRIB_RESERVES_SILVER">"c9058"</definedName>
    <definedName name="IQ_PROBABLE_RECOV_ATTRIB_RESERVES_STEAM">"c9774"</definedName>
    <definedName name="IQ_PROBABLE_RECOV_ATTRIB_RESERVES_TITAN">"c9538"</definedName>
    <definedName name="IQ_PROBABLE_RECOV_ATTRIB_RESERVES_URAN">"c9591"</definedName>
    <definedName name="IQ_PROBABLE_RECOV_ATTRIB_RESERVES_ZINC">"c9326"</definedName>
    <definedName name="IQ_PROBABLE_RECOV_RESERVES_ALUM">"c9214"</definedName>
    <definedName name="IQ_PROBABLE_RECOV_RESERVES_COAL">"c9801"</definedName>
    <definedName name="IQ_PROBABLE_RECOV_RESERVES_COP">"c9158"</definedName>
    <definedName name="IQ_PROBABLE_RECOV_RESERVES_DIAM">"c9638"</definedName>
    <definedName name="IQ_PROBABLE_RECOV_RESERVES_GOLD">"c8999"</definedName>
    <definedName name="IQ_PROBABLE_RECOV_RESERVES_IRON">"c9373"</definedName>
    <definedName name="IQ_PROBABLE_RECOV_RESERVES_LEAD">"c9426"</definedName>
    <definedName name="IQ_PROBABLE_RECOV_RESERVES_MANG">"c9479"</definedName>
    <definedName name="IQ_PROBABLE_RECOV_RESERVES_MET_COAL">"c9741"</definedName>
    <definedName name="IQ_PROBABLE_RECOV_RESERVES_MOLYB">"c9691"</definedName>
    <definedName name="IQ_PROBABLE_RECOV_RESERVES_NICK">"c9267"</definedName>
    <definedName name="IQ_PROBABLE_RECOV_RESERVES_PLAT">"c9105"</definedName>
    <definedName name="IQ_PROBABLE_RECOV_RESERVES_SILVER">"c9052"</definedName>
    <definedName name="IQ_PROBABLE_RECOV_RESERVES_STEAM">"c9771"</definedName>
    <definedName name="IQ_PROBABLE_RECOV_RESERVES_TITAN">"c9532"</definedName>
    <definedName name="IQ_PROBABLE_RECOV_RESERVES_URAN">"c9585"</definedName>
    <definedName name="IQ_PROBABLE_RECOV_RESERVES_ZINC">"c9320"</definedName>
    <definedName name="IQ_PROBABLE_RESERVES_CALORIFIC_VALUE_COAL">"c9798"</definedName>
    <definedName name="IQ_PROBABLE_RESERVES_CALORIFIC_VALUE_MET_COAL">"c9738"</definedName>
    <definedName name="IQ_PROBABLE_RESERVES_CALORIFIC_VALUE_STEAM">"c9768"</definedName>
    <definedName name="IQ_PROBABLE_RESERVES_GRADE_ALUM">"c9210"</definedName>
    <definedName name="IQ_PROBABLE_RESERVES_GRADE_COP">"c9154"</definedName>
    <definedName name="IQ_PROBABLE_RESERVES_GRADE_DIAM">"c9634"</definedName>
    <definedName name="IQ_PROBABLE_RESERVES_GRADE_GOLD">"c8995"</definedName>
    <definedName name="IQ_PROBABLE_RESERVES_GRADE_IRON">"c9369"</definedName>
    <definedName name="IQ_PROBABLE_RESERVES_GRADE_LEAD">"c9422"</definedName>
    <definedName name="IQ_PROBABLE_RESERVES_GRADE_MANG">"c9475"</definedName>
    <definedName name="IQ_PROBABLE_RESERVES_GRADE_MOLYB">"c9687"</definedName>
    <definedName name="IQ_PROBABLE_RESERVES_GRADE_NICK">"c9263"</definedName>
    <definedName name="IQ_PROBABLE_RESERVES_GRADE_PLAT">"c9101"</definedName>
    <definedName name="IQ_PROBABLE_RESERVES_GRADE_SILVER">"c9048"</definedName>
    <definedName name="IQ_PROBABLE_RESERVES_GRADE_TITAN">"c9528"</definedName>
    <definedName name="IQ_PROBABLE_RESERVES_GRADE_URAN">"c9581"</definedName>
    <definedName name="IQ_PROBABLE_RESERVES_GRADE_ZINC">"c9316"</definedName>
    <definedName name="IQ_PRODUCTION_COST_ALUM">"c9253"</definedName>
    <definedName name="IQ_PRODUCTION_COST_COAL">"c9826"</definedName>
    <definedName name="IQ_PRODUCTION_COST_COP">"c9200"</definedName>
    <definedName name="IQ_PRODUCTION_COST_DIAM">"c9677"</definedName>
    <definedName name="IQ_PRODUCTION_COST_GOLD">"c9038"</definedName>
    <definedName name="IQ_PRODUCTION_COST_IRON">"c9412"</definedName>
    <definedName name="IQ_PRODUCTION_COST_LEAD">"c9465"</definedName>
    <definedName name="IQ_PRODUCTION_COST_MANG">"c9518"</definedName>
    <definedName name="IQ_PRODUCTION_COST_MET_COAL">"c9763"</definedName>
    <definedName name="IQ_PRODUCTION_COST_MOLYB">"c9730"</definedName>
    <definedName name="IQ_PRODUCTION_COST_NICK">"c9306"</definedName>
    <definedName name="IQ_PRODUCTION_COST_PLAT">"c9144"</definedName>
    <definedName name="IQ_PRODUCTION_COST_SILVER">"c9091"</definedName>
    <definedName name="IQ_PRODUCTION_COST_STEAM">"c9793"</definedName>
    <definedName name="IQ_PRODUCTION_COST_TITAN">"c9571"</definedName>
    <definedName name="IQ_PRODUCTION_COST_URAN">"c9624"</definedName>
    <definedName name="IQ_PRODUCTION_COST_ZINC">"c9359"</definedName>
    <definedName name="IQ_PROFESSIONAL">"c1071"</definedName>
    <definedName name="IQ_PROFESSIONAL_TITLE">"c1072"</definedName>
    <definedName name="IQ_PROFIT_AFTER_COST_CAPITAL_NEW_BUSINESS">"c9969"</definedName>
    <definedName name="IQ_PROFIT_BEFORE_COST_CAPITAL_NEW_BUSINESS">"c9967"</definedName>
    <definedName name="IQ_PROJECTED_PENSION_OBLIGATION">"c1292"</definedName>
    <definedName name="IQ_PROJECTED_PENSION_OBLIGATION_DOMESTIC">"c2656"</definedName>
    <definedName name="IQ_PROJECTED_PENSION_OBLIGATION_FOREIGN">"c2664"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ED_ATTRIB_ORE_RESERVES_ALUM">"c9216"</definedName>
    <definedName name="IQ_PROVED_ATTRIB_ORE_RESERVES_COP">"c9160"</definedName>
    <definedName name="IQ_PROVED_ATTRIB_ORE_RESERVES_DIAM">"c9640"</definedName>
    <definedName name="IQ_PROVED_ATTRIB_ORE_RESERVES_GOLD">"c9001"</definedName>
    <definedName name="IQ_PROVED_ATTRIB_ORE_RESERVES_IRON">"c9375"</definedName>
    <definedName name="IQ_PROVED_ATTRIB_ORE_RESERVES_LEAD">"c9428"</definedName>
    <definedName name="IQ_PROVED_ATTRIB_ORE_RESERVES_MANG">"c9481"</definedName>
    <definedName name="IQ_PROVED_ATTRIB_ORE_RESERVES_MOLYB">"c9693"</definedName>
    <definedName name="IQ_PROVED_ATTRIB_ORE_RESERVES_NICK">"c9269"</definedName>
    <definedName name="IQ_PROVED_ATTRIB_ORE_RESERVES_PLAT">"c9107"</definedName>
    <definedName name="IQ_PROVED_ATTRIB_ORE_RESERVES_SILVER">"c9054"</definedName>
    <definedName name="IQ_PROVED_ATTRIB_ORE_RESERVES_TITAN">"c9534"</definedName>
    <definedName name="IQ_PROVED_ATTRIB_ORE_RESERVES_URAN">"c9587"</definedName>
    <definedName name="IQ_PROVED_ATTRIB_ORE_RESERVES_ZINC">"c9322"</definedName>
    <definedName name="IQ_PROVED_ORE_RESERVES_ALUM">"c9207"</definedName>
    <definedName name="IQ_PROVED_ORE_RESERVES_COP">"c9151"</definedName>
    <definedName name="IQ_PROVED_ORE_RESERVES_DIAM">"c9631"</definedName>
    <definedName name="IQ_PROVED_ORE_RESERVES_GOLD">"c8992"</definedName>
    <definedName name="IQ_PROVED_ORE_RESERVES_IRON">"c9366"</definedName>
    <definedName name="IQ_PROVED_ORE_RESERVES_LEAD">"c9419"</definedName>
    <definedName name="IQ_PROVED_ORE_RESERVES_MANG">"c9472"</definedName>
    <definedName name="IQ_PROVED_ORE_RESERVES_MOLYB">"c9684"</definedName>
    <definedName name="IQ_PROVED_ORE_RESERVES_NICK">"c9260"</definedName>
    <definedName name="IQ_PROVED_ORE_RESERVES_PLAT">"c9098"</definedName>
    <definedName name="IQ_PROVED_ORE_RESERVES_SILVER">"c9045"</definedName>
    <definedName name="IQ_PROVED_ORE_RESERVES_TITAN">"c9525"</definedName>
    <definedName name="IQ_PROVED_ORE_RESERVES_URAN">"c9578"</definedName>
    <definedName name="IQ_PROVED_ORE_RESERVES_ZINC">"c9313"</definedName>
    <definedName name="IQ_PROVED_RECOV_ATTRIB_RESERVES_ALUM">"c9219"</definedName>
    <definedName name="IQ_PROVED_RECOV_ATTRIB_RESERVES_COAL">"c9803"</definedName>
    <definedName name="IQ_PROVED_RECOV_ATTRIB_RESERVES_COP">"c9163"</definedName>
    <definedName name="IQ_PROVED_RECOV_ATTRIB_RESERVES_DIAM">"c9643"</definedName>
    <definedName name="IQ_PROVED_RECOV_ATTRIB_RESERVES_GOLD">"c9004"</definedName>
    <definedName name="IQ_PROVED_RECOV_ATTRIB_RESERVES_IRON">"c9378"</definedName>
    <definedName name="IQ_PROVED_RECOV_ATTRIB_RESERVES_LEAD">"c9431"</definedName>
    <definedName name="IQ_PROVED_RECOV_ATTRIB_RESERVES_MANG">"c9484"</definedName>
    <definedName name="IQ_PROVED_RECOV_ATTRIB_RESERVES_MET_COAL">"c9743"</definedName>
    <definedName name="IQ_PROVED_RECOV_ATTRIB_RESERVES_MOLYB">"c9696"</definedName>
    <definedName name="IQ_PROVED_RECOV_ATTRIB_RESERVES_NICK">"c9272"</definedName>
    <definedName name="IQ_PROVED_RECOV_ATTRIB_RESERVES_PLAT">"c9110"</definedName>
    <definedName name="IQ_PROVED_RECOV_ATTRIB_RESERVES_SILVER">"c9057"</definedName>
    <definedName name="IQ_PROVED_RECOV_ATTRIB_RESERVES_STEAM">"c9773"</definedName>
    <definedName name="IQ_PROVED_RECOV_ATTRIB_RESERVES_TITAN">"c9537"</definedName>
    <definedName name="IQ_PROVED_RECOV_ATTRIB_RESERVES_URAN">"c9590"</definedName>
    <definedName name="IQ_PROVED_RECOV_ATTRIB_RESERVES_ZINC">"c9325"</definedName>
    <definedName name="IQ_PROVED_RECOV_RESERVES_ALUM">"c9213"</definedName>
    <definedName name="IQ_PROVED_RECOV_RESERVES_COAL">"c9800"</definedName>
    <definedName name="IQ_PROVED_RECOV_RESERVES_COP">"c9157"</definedName>
    <definedName name="IQ_PROVED_RECOV_RESERVES_DIAM">"c9637"</definedName>
    <definedName name="IQ_PROVED_RECOV_RESERVES_GOLD">"c8998"</definedName>
    <definedName name="IQ_PROVED_RECOV_RESERVES_IRON">"c9372"</definedName>
    <definedName name="IQ_PROVED_RECOV_RESERVES_LEAD">"c9425"</definedName>
    <definedName name="IQ_PROVED_RECOV_RESERVES_MANG">"c9478"</definedName>
    <definedName name="IQ_PROVED_RECOV_RESERVES_MET_COAL">"c9740"</definedName>
    <definedName name="IQ_PROVED_RECOV_RESERVES_MOLYB">"c9690"</definedName>
    <definedName name="IQ_PROVED_RECOV_RESERVES_NICK">"c9266"</definedName>
    <definedName name="IQ_PROVED_RECOV_RESERVES_PLAT">"c9104"</definedName>
    <definedName name="IQ_PROVED_RECOV_RESERVES_SILVER">"c9051"</definedName>
    <definedName name="IQ_PROVED_RECOV_RESERVES_STEAM">"c9770"</definedName>
    <definedName name="IQ_PROVED_RECOV_RESERVES_TITAN">"c9531"</definedName>
    <definedName name="IQ_PROVED_RECOV_RESERVES_URAN">"c9584"</definedName>
    <definedName name="IQ_PROVED_RECOV_RESERVES_ZINC">"c9319"</definedName>
    <definedName name="IQ_PROVED_RESERVES_CALORIFIC_VALUE_COAL">"c9797"</definedName>
    <definedName name="IQ_PROVED_RESERVES_CALORIFIC_VALUE_MET_COAL">"c9737"</definedName>
    <definedName name="IQ_PROVED_RESERVES_CALORIFIC_VALUE_STEAM">"c9767"</definedName>
    <definedName name="IQ_PROVED_RESERVES_GRADE_ALUM">"c9208"</definedName>
    <definedName name="IQ_PROVED_RESERVES_GRADE_COP">"c9152"</definedName>
    <definedName name="IQ_PROVED_RESERVES_GRADE_DIAM">"c9632"</definedName>
    <definedName name="IQ_PROVED_RESERVES_GRADE_GOLD">"c8993"</definedName>
    <definedName name="IQ_PROVED_RESERVES_GRADE_IRON">"c9367"</definedName>
    <definedName name="IQ_PROVED_RESERVES_GRADE_LEAD">"c9420"</definedName>
    <definedName name="IQ_PROVED_RESERVES_GRADE_MANG">"c9473"</definedName>
    <definedName name="IQ_PROVED_RESERVES_GRADE_MOLYB">"c9685"</definedName>
    <definedName name="IQ_PROVED_RESERVES_GRADE_NICK">"c9261"</definedName>
    <definedName name="IQ_PROVED_RESERVES_GRADE_PLAT">"c9099"</definedName>
    <definedName name="IQ_PROVED_RESERVES_GRADE_SILVER">"c9046"</definedName>
    <definedName name="IQ_PROVED_RESERVES_GRADE_TITAN">"c9526"</definedName>
    <definedName name="IQ_PROVED_RESERVES_GRADE_URAN">"c9579"</definedName>
    <definedName name="IQ_PROVED_RESERVES_GRADE_ZINC">"c9314"</definedName>
    <definedName name="IQ_PROVISION_10YR_ANN_CAGR">"c6135"</definedName>
    <definedName name="IQ_PROVISION_10YR_ANN_GROWTH">"c1077"</definedName>
    <definedName name="IQ_PROVISION_1YR_ANN_GROWTH">"c1078"</definedName>
    <definedName name="IQ_PROVISION_2YR_ANN_CAGR">"c6136"</definedName>
    <definedName name="IQ_PROVISION_2YR_ANN_GROWTH">"c1079"</definedName>
    <definedName name="IQ_PROVISION_3YR_ANN_CAGR">"c6137"</definedName>
    <definedName name="IQ_PROVISION_3YR_ANN_GROWTH">"c1080"</definedName>
    <definedName name="IQ_PROVISION_5YR_ANN_CAGR">"c6138"</definedName>
    <definedName name="IQ_PROVISION_5YR_ANN_GROWTH">"c1081"</definedName>
    <definedName name="IQ_PROVISION_7YR_ANN_CAGR">"c6139"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PURCHASE_FOREIGN_CURRENCIES_FDIC">"c6513"</definedName>
    <definedName name="IQ_PURCHASED_OPTION_CONTRACTS_FDIC">"c6510"</definedName>
    <definedName name="IQ_PURCHASED_OPTION_CONTRACTS_FX_RISK_FDIC">"c6515"</definedName>
    <definedName name="IQ_PURCHASED_OPTION_CONTRACTS_NON_FX_IR_FDIC">"c6520"</definedName>
    <definedName name="IQ_PURCHASES_EQUIP_NONRES_SAAR_APR_FC_UNUSED_UNUSED_UNUSED">"c8491"</definedName>
    <definedName name="IQ_PURCHASES_EQUIP_NONRES_SAAR_APR_UNUSED_UNUSED_UNUSED">"c7611"</definedName>
    <definedName name="IQ_PURCHASES_EQUIP_NONRES_SAAR_FC_UNUSED_UNUSED_UNUSED">"c7831"</definedName>
    <definedName name="IQ_PURCHASES_EQUIP_NONRES_SAAR_POP_FC_UNUSED_UNUSED_UNUSED">"c8051"</definedName>
    <definedName name="IQ_PURCHASES_EQUIP_NONRES_SAAR_POP_UNUSED_UNUSED_UNUSED">"c7171"</definedName>
    <definedName name="IQ_PURCHASES_EQUIP_NONRES_SAAR_UNUSED_UNUSED_UNUSED">"c6951"</definedName>
    <definedName name="IQ_PURCHASES_EQUIP_NONRES_SAAR_YOY_FC_UNUSED_UNUSED_UNUSED">"c8271"</definedName>
    <definedName name="IQ_PURCHASES_EQUIP_NONRES_SAAR_YOY_UNUSED_UNUSED_UNUSED">"c7391"</definedName>
    <definedName name="IQ_PUT_DATE_SCHEDULE">"c2483"</definedName>
    <definedName name="IQ_PUT_NOTIFICATION">"c2485"</definedName>
    <definedName name="IQ_PUT_PRICE_SCHEDULE">"c2484"</definedName>
    <definedName name="IQ_PV_PREMIUMS_NEW_BUSINESS">"c9973"</definedName>
    <definedName name="IQ_QTD">750000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C">"c2497"</definedName>
    <definedName name="IQ_RC_PCT">"c2498"</definedName>
    <definedName name="IQ_RD_EXP">"c1090"</definedName>
    <definedName name="IQ_RD_EXP_FN">"c1091"</definedName>
    <definedName name="IQ_RE">"c1092"</definedName>
    <definedName name="IQ_RE_DEPR_AMORT">"c8750"</definedName>
    <definedName name="IQ_RE_FCCR">"c8858"</definedName>
    <definedName name="IQ_RE_FCCR_CONT_OPS">"c8859"</definedName>
    <definedName name="IQ_RE_FCCR_INCL_DISC_OPS">"c8860"</definedName>
    <definedName name="IQ_RE_FCCR_INCL_PREF_DIV">"c8861"</definedName>
    <definedName name="IQ_RE_FCCR_INCL_PREF_DIV_CONT_OPS">"c8862"</definedName>
    <definedName name="IQ_RE_FCCR_INCL_PREF_DIV_INCL_DISC_OPS">"c8863"</definedName>
    <definedName name="IQ_RE_FIXED_CHARGES">"c8856"</definedName>
    <definedName name="IQ_RE_FIXED_CHARGES_INCL_PREF_DIV">"c8857"</definedName>
    <definedName name="IQ_RE_FORECLOSURE_FDIC">"c6332"</definedName>
    <definedName name="IQ_RE_GAIN_LOSS_SALE_ASSETS">"c8751"</definedName>
    <definedName name="IQ_RE_INVEST_FDIC">"c6331"</definedName>
    <definedName name="IQ_RE_LOANS_DOMESTIC_CHARGE_OFFS_FDIC">"c6589"</definedName>
    <definedName name="IQ_RE_LOANS_DOMESTIC_FDIC">"c6309"</definedName>
    <definedName name="IQ_RE_LOANS_DOMESTIC_NET_CHARGE_OFFS_FDIC">"c6627"</definedName>
    <definedName name="IQ_RE_LOANS_DOMESTIC_RECOVERIES_FDIC">"c6608"</definedName>
    <definedName name="IQ_RE_LOANS_FDIC">"c6308"</definedName>
    <definedName name="IQ_RE_LOANS_FOREIGN_CHARGE_OFFS_FDIC">"c6595"</definedName>
    <definedName name="IQ_RE_LOANS_FOREIGN_NET_CHARGE_OFFS_FDIC">"c6633"</definedName>
    <definedName name="IQ_RE_LOANS_FOREIGN_RECOVERIES_FDIC">"c6614"</definedName>
    <definedName name="IQ_RE_MAINT_CAPEX">"c8755"</definedName>
    <definedName name="IQ_RE_MINORITY_INTEREST">"c8752"</definedName>
    <definedName name="IQ_RE_NET_INCOME">"c8749"</definedName>
    <definedName name="IQ_RE_NOI">"c8864"</definedName>
    <definedName name="IQ_RE_NOI_GROWTH_SAME_PROP">"c8866"</definedName>
    <definedName name="IQ_RE_NOI_SAME_PROP">"c8865"</definedName>
    <definedName name="IQ_RE_OTHER_ITEMS">"c8753"</definedName>
    <definedName name="IQ_REAL_ESTATE">"c1093"</definedName>
    <definedName name="IQ_REAL_ESTATE_ASSETS">"c1094"</definedName>
    <definedName name="IQ_RECOVERIES_1_4_FAMILY_LOANS_FDIC">"c6707"</definedName>
    <definedName name="IQ_RECOVERIES_AUTO_LOANS_FDIC">"c6701"</definedName>
    <definedName name="IQ_RECOVERIES_CL_LOANS_FDIC">"c6702"</definedName>
    <definedName name="IQ_RECOVERIES_CREDIT_CARDS_RECEIVABLES_FDIC">"c6704"</definedName>
    <definedName name="IQ_RECOVERIES_HOME_EQUITY_LINES_FDIC">"c6705"</definedName>
    <definedName name="IQ_RECOVERIES_OTHER_CONSUMER_LOANS_FDIC">"c6703"</definedName>
    <definedName name="IQ_RECOVERIES_OTHER_LOANS_FDIC">"c6706"</definedName>
    <definedName name="IQ_RECURRING_PROFIT_ACT_OR_EST">"c4507"</definedName>
    <definedName name="IQ_RECURRING_PROFIT_EST">"c4499"</definedName>
    <definedName name="IQ_RECURRING_PROFIT_GUIDANCE">"c4500"</definedName>
    <definedName name="IQ_RECURRING_PROFIT_HIGH_EST">"c4501"</definedName>
    <definedName name="IQ_RECURRING_PROFIT_HIGH_GUIDANCE">"c4179"</definedName>
    <definedName name="IQ_RECURRING_PROFIT_LOW_EST">"c4502"</definedName>
    <definedName name="IQ_RECURRING_PROFIT_LOW_GUIDANCE">"c4219"</definedName>
    <definedName name="IQ_RECURRING_PROFIT_MEDIAN_EST">"c4503"</definedName>
    <definedName name="IQ_RECURRING_PROFIT_NUM_EST">"c4504"</definedName>
    <definedName name="IQ_RECURRING_PROFIT_SHARE_ACT_OR_EST">"c4508"</definedName>
    <definedName name="IQ_RECURRING_PROFIT_SHARE_EST">"c4506"</definedName>
    <definedName name="IQ_RECURRING_PROFIT_SHARE_GUIDANCE">"c4509"</definedName>
    <definedName name="IQ_RECURRING_PROFIT_SHARE_HIGH_EST">"c4510"</definedName>
    <definedName name="IQ_RECURRING_PROFIT_SHARE_HIGH_GUIDANCE">"c4200"</definedName>
    <definedName name="IQ_RECURRING_PROFIT_SHARE_LOW_EST">"c4511"</definedName>
    <definedName name="IQ_RECURRING_PROFIT_SHARE_LOW_GUIDANCE">"c4240"</definedName>
    <definedName name="IQ_RECURRING_PROFIT_SHARE_MEDIAN_EST">"c4512"</definedName>
    <definedName name="IQ_RECURRING_PROFIT_SHARE_NUM_EST">"c4513"</definedName>
    <definedName name="IQ_RECURRING_PROFIT_SHARE_STDDEV_EST">"c4514"</definedName>
    <definedName name="IQ_RECURRING_PROFIT_STDDEV_EST">"c4516"</definedName>
    <definedName name="IQ_REDEEM_PREF_STOCK">"c1417"</definedName>
    <definedName name="IQ_REF_ENTITY">"c6033"</definedName>
    <definedName name="IQ_REF_ENTITY_CIQID">"c6024"</definedName>
    <definedName name="IQ_REF_ENTITY_TICKER">"c6023"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LATED_PLANS_FDIC">"c6320"</definedName>
    <definedName name="IQ_RENT_PER_SQ_FT_AVG_CONSOL">"c8846"</definedName>
    <definedName name="IQ_RENT_PER_SQ_FT_AVG_MANAGED">"c8848"</definedName>
    <definedName name="IQ_RENT_PER_SQ_FT_AVG_OTHER">"c8849"</definedName>
    <definedName name="IQ_RENT_PER_SQ_FT_AVG_TOTAL">"c8850"</definedName>
    <definedName name="IQ_RENT_PER_SQ_FT_AVG_UNCONSOL">"c8847"</definedName>
    <definedName name="IQ_RENT_PER_SQ_METER_AVG_CONSOL">"c8851"</definedName>
    <definedName name="IQ_RENT_PER_SQ_METER_AVG_MANAGED">"c8853"</definedName>
    <definedName name="IQ_RENT_PER_SQ_METER_AVG_OTHER">"c8854"</definedName>
    <definedName name="IQ_RENT_PER_SQ_METER_AVG_TOTAL">"c8855"</definedName>
    <definedName name="IQ_RENT_PER_SQ_METER_AVG_UNCONSOL">"c8852"</definedName>
    <definedName name="IQ_RENTAL_REV">"c1101"</definedName>
    <definedName name="IQ_RES_CONST_REAL_APR_FC_UNUSED_UNUSED_UNUSED">"c8536"</definedName>
    <definedName name="IQ_RES_CONST_REAL_APR_UNUSED_UNUSED_UNUSED">"c7656"</definedName>
    <definedName name="IQ_RES_CONST_REAL_FC_UNUSED_UNUSED_UNUSED">"c7876"</definedName>
    <definedName name="IQ_RES_CONST_REAL_POP_FC_UNUSED_UNUSED_UNUSED">"c8096"</definedName>
    <definedName name="IQ_RES_CONST_REAL_POP_UNUSED_UNUSED_UNUSED">"c7216"</definedName>
    <definedName name="IQ_RES_CONST_REAL_SAAR_APR_FC_UNUSED_UNUSED_UNUSED">"c8537"</definedName>
    <definedName name="IQ_RES_CONST_REAL_SAAR_APR_UNUSED_UNUSED_UNUSED">"c7657"</definedName>
    <definedName name="IQ_RES_CONST_REAL_SAAR_FC_UNUSED_UNUSED_UNUSED">"c7877"</definedName>
    <definedName name="IQ_RES_CONST_REAL_SAAR_POP_FC_UNUSED_UNUSED_UNUSED">"c8097"</definedName>
    <definedName name="IQ_RES_CONST_REAL_SAAR_POP_UNUSED_UNUSED_UNUSED">"c7217"</definedName>
    <definedName name="IQ_RES_CONST_REAL_SAAR_UNUSED_UNUSED_UNUSED">"c6997"</definedName>
    <definedName name="IQ_RES_CONST_REAL_SAAR_YOY_FC_UNUSED_UNUSED_UNUSED">"c8317"</definedName>
    <definedName name="IQ_RES_CONST_REAL_SAAR_YOY_UNUSED_UNUSED_UNUSED">"c7437"</definedName>
    <definedName name="IQ_RES_CONST_REAL_UNUSED_UNUSED_UNUSED">"c6996"</definedName>
    <definedName name="IQ_RES_CONST_REAL_YOY_FC_UNUSED_UNUSED_UNUSED">"c8316"</definedName>
    <definedName name="IQ_RES_CONST_REAL_YOY_UNUSED_UNUSED_UNUSED">"c7436"</definedName>
    <definedName name="IQ_RES_CONST_SAAR_APR_FC_UNUSED_UNUSED_UNUSED">"c8540"</definedName>
    <definedName name="IQ_RES_CONST_SAAR_APR_UNUSED_UNUSED_UNUSED">"c7660"</definedName>
    <definedName name="IQ_RES_CONST_SAAR_FC_UNUSED_UNUSED_UNUSED">"c7880"</definedName>
    <definedName name="IQ_RES_CONST_SAAR_POP_FC_UNUSED_UNUSED_UNUSED">"c8100"</definedName>
    <definedName name="IQ_RES_CONST_SAAR_POP_UNUSED_UNUSED_UNUSED">"c7220"</definedName>
    <definedName name="IQ_RES_CONST_SAAR_UNUSED_UNUSED_UNUSED">"c7000"</definedName>
    <definedName name="IQ_RES_CONST_SAAR_YOY_FC_UNUSED_UNUSED_UNUSED">"c8320"</definedName>
    <definedName name="IQ_RES_CONST_SAAR_YOY_UNUSED_UNUSED_UNUSED">"c7440"</definedName>
    <definedName name="IQ_RES_FIXED_INVEST">"c7001"</definedName>
    <definedName name="IQ_RES_FIXED_INVEST_APR">"c7661"</definedName>
    <definedName name="IQ_RES_FIXED_INVEST_APR_FC">"c8541"</definedName>
    <definedName name="IQ_RES_FIXED_INVEST_FC">"c7881"</definedName>
    <definedName name="IQ_RES_FIXED_INVEST_POP">"c7221"</definedName>
    <definedName name="IQ_RES_FIXED_INVEST_POP_FC">"c8101"</definedName>
    <definedName name="IQ_RES_FIXED_INVEST_REAL">"c6998"</definedName>
    <definedName name="IQ_RES_FIXED_INVEST_REAL_APR">"c7658"</definedName>
    <definedName name="IQ_RES_FIXED_INVEST_REAL_APR_FC">"c8538"</definedName>
    <definedName name="IQ_RES_FIXED_INVEST_REAL_FC">"c7878"</definedName>
    <definedName name="IQ_RES_FIXED_INVEST_REAL_POP">"c7218"</definedName>
    <definedName name="IQ_RES_FIXED_INVEST_REAL_POP_FC">"c8098"</definedName>
    <definedName name="IQ_RES_FIXED_INVEST_REAL_YOY">"c7438"</definedName>
    <definedName name="IQ_RES_FIXED_INVEST_REAL_YOY_FC">"c8318"</definedName>
    <definedName name="IQ_RES_FIXED_INVEST_SAAR">"c11994"</definedName>
    <definedName name="IQ_RES_FIXED_INVEST_SAAR_APR">"c11997"</definedName>
    <definedName name="IQ_RES_FIXED_INVEST_SAAR_POP">"c11995"</definedName>
    <definedName name="IQ_RES_FIXED_INVEST_SAAR_REAL">"c11990"</definedName>
    <definedName name="IQ_RES_FIXED_INVEST_SAAR_REAL_APR">"c11993"</definedName>
    <definedName name="IQ_RES_FIXED_INVEST_SAAR_REAL_POP">"c11991"</definedName>
    <definedName name="IQ_RES_FIXED_INVEST_SAAR_REAL_YOY">"c11992"</definedName>
    <definedName name="IQ_RES_FIXED_INVEST_SAAR_YOY">"c11996"</definedName>
    <definedName name="IQ_RES_FIXED_INVEST_YOY">"c7441"</definedName>
    <definedName name="IQ_RES_FIXED_INVEST_YOY_FC">"c8321"</definedName>
    <definedName name="IQ_RESEARCH_DEV">"c1419"</definedName>
    <definedName name="IQ_RESIDENTIAL_LOANS">"c1102"</definedName>
    <definedName name="IQ_REST_ACQUIRED_AFFILIATED_OTHER_RESTAURANTS">"c9873"</definedName>
    <definedName name="IQ_REST_ACQUIRED_FRANCHISE_RESTAURANTS">"c9867"</definedName>
    <definedName name="IQ_REST_ACQUIRED_OWNED_RESTAURANTS">"c9861"</definedName>
    <definedName name="IQ_REST_ACQUIRED_RESTAURANTS">"c9855"</definedName>
    <definedName name="IQ_REST_AFFILIATED_OTHER_RESTAURANTS_BEG">"c9871"</definedName>
    <definedName name="IQ_REST_AVG_VALUE_TRANSACTION">"c9887"</definedName>
    <definedName name="IQ_REST_AVG_VALUE_TRANSACTION_GROWTH">"c9888"</definedName>
    <definedName name="IQ_REST_AVG_WEEKLY_SALES">"c9879"</definedName>
    <definedName name="IQ_REST_AVG_WEEKLY_SALES_FRANCHISE">"c9877"</definedName>
    <definedName name="IQ_REST_AVG_WEEKLY_SALES_OWNED">"c9878"</definedName>
    <definedName name="IQ_REST_CLOSED_AFFILIATED_OTHER_RESTAURANTS">"c9874"</definedName>
    <definedName name="IQ_REST_CLOSED_FRANCHISE_RESTAURANTS">"c9868"</definedName>
    <definedName name="IQ_REST_CLOSED_OWNED_RESTAURANTS">"c9862"</definedName>
    <definedName name="IQ_REST_CLOSED_RESTAURANTS">"c9856"</definedName>
    <definedName name="IQ_REST_FRANCHISE_RESTAURANTS_BEG">"c9865"</definedName>
    <definedName name="IQ_REST_GUEST_COUNT_GROWTH">"c9889"</definedName>
    <definedName name="IQ_REST_OPENED_AFFILIATED_OTHER_RESTAURANTS">"c9872"</definedName>
    <definedName name="IQ_REST_OPENED_FRANCHISE_RESTAURANTS">"c9866"</definedName>
    <definedName name="IQ_REST_OPENED_OWNED_RESTAURANTS">"c9860"</definedName>
    <definedName name="IQ_REST_OPENED_RESTAURANTS">"c9854"</definedName>
    <definedName name="IQ_REST_OPERATING_MARGIN">"c9886"</definedName>
    <definedName name="IQ_REST_OWNED_RESTAURANTS_BEG">"c9859"</definedName>
    <definedName name="IQ_REST_RESTAURANTS_BEG">"c9853"</definedName>
    <definedName name="IQ_REST_SAME_RESTAURANT_SALES">"c9885"</definedName>
    <definedName name="IQ_REST_SAME_RESTAURANT_SALES_FRANCHISE">"c9883"</definedName>
    <definedName name="IQ_REST_SAME_RESTAURANT_SALES_GROWTH">"c9882"</definedName>
    <definedName name="IQ_REST_SAME_RESTAURANT_SALES_GROWTH_FRANCHISE">"c9880"</definedName>
    <definedName name="IQ_REST_SAME_RESTAURANT_SALES_GROWTH_OWNED">"c9881"</definedName>
    <definedName name="IQ_REST_SAME_RESTAURANT_SALES_OWNED">"c9884"</definedName>
    <definedName name="IQ_REST_SOLD_AFFILIATED_OTHER_RESTAURANTS">"c9875"</definedName>
    <definedName name="IQ_REST_SOLD_FRANCHISE_RESTAURANTS">"c9869"</definedName>
    <definedName name="IQ_REST_SOLD_OWNED_RESTAURANTS">"c9863"</definedName>
    <definedName name="IQ_REST_SOLD_RESTAURANTS">"c9857"</definedName>
    <definedName name="IQ_REST_TOTAL_AFFILIATED_OTHER_RESTAURANTS">"c9876"</definedName>
    <definedName name="IQ_REST_TOTAL_FRANCHISE_RESTAURANTS">"c9870"</definedName>
    <definedName name="IQ_REST_TOTAL_OWNED_RESTAURANTS">"c9864"</definedName>
    <definedName name="IQ_REST_TOTAL_RESTAURANTS">"c9858"</definedName>
    <definedName name="IQ_RESTATEMENT_BS">"c1643"</definedName>
    <definedName name="IQ_RESTATEMENT_CF">"c1644"</definedName>
    <definedName name="IQ_RESTATEMENT_IS">"c1642"</definedName>
    <definedName name="IQ_RESTATEMENTS_NET_FDIC">"c6500"</definedName>
    <definedName name="IQ_RESTR_STOCK_COMP">"c3506"</definedName>
    <definedName name="IQ_RESTR_STOCK_COMP_PRETAX">"c3504"</definedName>
    <definedName name="IQ_RESTR_STOCK_COMP_TAX">"c3505"</definedName>
    <definedName name="IQ_RESTRICTED_CASH">"c1103"</definedName>
    <definedName name="IQ_RESTRICTED_CASH_NON_CURRENT">"c6192"</definedName>
    <definedName name="IQ_RESTRICTED_CASH_TOTAL">"c6193"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">"c6264"</definedName>
    <definedName name="IQ_RESTRUCTURE_REIT">"c1110"</definedName>
    <definedName name="IQ_RESTRUCTURE_UTI">"c1111"</definedName>
    <definedName name="IQ_RESTRUCTURED_LOANS">"c1112"</definedName>
    <definedName name="IQ_RESTRUCTURED_LOANS_1_4_RESIDENTIAL_FDIC">"c6378"</definedName>
    <definedName name="IQ_RESTRUCTURED_LOANS_LEASES_FDIC">"c6377"</definedName>
    <definedName name="IQ_RESTRUCTURED_LOANS_NON_1_4_FDIC">"c6379"</definedName>
    <definedName name="IQ_RETAIL_ACQUIRED_AFFILIATED_OTHER_STORES">"c9892"</definedName>
    <definedName name="IQ_RETAIL_ACQUIRED_FRANCHISE_STORES">"c2895"</definedName>
    <definedName name="IQ_RETAIL_ACQUIRED_OWNED_STORES">"c2903"</definedName>
    <definedName name="IQ_RETAIL_ACQUIRED_STORES">"c2887"</definedName>
    <definedName name="IQ_RETAIL_AFFILIATED_OTHER_STORES_BEG">"c9890"</definedName>
    <definedName name="IQ_RETAIL_AVG_SQ_METERS_GROSS">"c9908"</definedName>
    <definedName name="IQ_RETAIL_AVG_SQ_METERS_NET">"c9907"</definedName>
    <definedName name="IQ_RETAIL_AVG_STORE_SIZE_GROSS">"c2066"</definedName>
    <definedName name="IQ_RETAIL_AVG_STORE_SIZE_NET">"c2067"</definedName>
    <definedName name="IQ_RETAIL_AVG_VALUE_TRANSACTION">"c9915"</definedName>
    <definedName name="IQ_RETAIL_AVG_VALUE_TRANSACTION_GROWTH">"c9916"</definedName>
    <definedName name="IQ_RETAIL_AVG_WK_SALES">"c2891"</definedName>
    <definedName name="IQ_RETAIL_AVG_WK_SALES_FRANCHISE">"c2899"</definedName>
    <definedName name="IQ_RETAIL_AVG_WK_SALES_OWNED">"c2907"</definedName>
    <definedName name="IQ_RETAIL_CLOSED_AFFILIATED_OTHER_STORES">"c9893"</definedName>
    <definedName name="IQ_RETAIL_CLOSED_FRANCHISE_STORES">"c2896"</definedName>
    <definedName name="IQ_RETAIL_CLOSED_OWNED_STORES">"c2904"</definedName>
    <definedName name="IQ_RETAIL_CLOSED_STORES">"c2063"</definedName>
    <definedName name="IQ_RETAIL_DEPOSITS_FDIC">"c6488"</definedName>
    <definedName name="IQ_RETAIL_FRANCHISE_STORES_BEG">"c2893"</definedName>
    <definedName name="IQ_RETAIL_GROSS_MARGIN">"c9899"</definedName>
    <definedName name="IQ_RETAIL_IS_RATIO">"c7002"</definedName>
    <definedName name="IQ_RETAIL_IS_RATIO_FC">"c7882"</definedName>
    <definedName name="IQ_RETAIL_IS_RATIO_POP">"c7222"</definedName>
    <definedName name="IQ_RETAIL_IS_RATIO_POP_FC">"c8102"</definedName>
    <definedName name="IQ_RETAIL_IS_RATIO_YOY">"c7442"</definedName>
    <definedName name="IQ_RETAIL_IS_RATIO_YOY_FC">"c8322"</definedName>
    <definedName name="IQ_RETAIL_MERCHANDISE_MARGIN">"c9901"</definedName>
    <definedName name="IQ_RETAIL_OPENED_AFFILIATED_OTHER_STORES">"c9891"</definedName>
    <definedName name="IQ_RETAIL_OPENED_FRANCHISE_STORES">"c2894"</definedName>
    <definedName name="IQ_RETAIL_OPENED_OWNED_STORES">"c2902"</definedName>
    <definedName name="IQ_RETAIL_OPENED_STORES">"c2062"</definedName>
    <definedName name="IQ_RETAIL_OPERATING_MARGIN">"c9900"</definedName>
    <definedName name="IQ_RETAIL_OWNED_STORES_BEG">"c2901"</definedName>
    <definedName name="IQ_RETAIL_SALES">"c7003"</definedName>
    <definedName name="IQ_RETAIL_SALES_APR">"c7663"</definedName>
    <definedName name="IQ_RETAIL_SALES_APR_FC">"c8543"</definedName>
    <definedName name="IQ_RETAIL_SALES_CATALOG">"c9903"</definedName>
    <definedName name="IQ_RETAIL_SALES_FC">"c7883"</definedName>
    <definedName name="IQ_RETAIL_SALES_FOOD">"c7004"</definedName>
    <definedName name="IQ_RETAIL_SALES_FOOD_APR">"c7664"</definedName>
    <definedName name="IQ_RETAIL_SALES_FOOD_APR_FC">"c8544"</definedName>
    <definedName name="IQ_RETAIL_SALES_FOOD_EXCL_VEHICLE">"c7005"</definedName>
    <definedName name="IQ_RETAIL_SALES_FOOD_EXCL_VEHICLE_APR">"c7665"</definedName>
    <definedName name="IQ_RETAIL_SALES_FOOD_EXCL_VEHICLE_APR_FC">"c8545"</definedName>
    <definedName name="IQ_RETAIL_SALES_FOOD_EXCL_VEHICLE_FC">"c7885"</definedName>
    <definedName name="IQ_RETAIL_SALES_FOOD_EXCL_VEHICLE_POP">"c7225"</definedName>
    <definedName name="IQ_RETAIL_SALES_FOOD_EXCL_VEHICLE_POP_FC">"c8105"</definedName>
    <definedName name="IQ_RETAIL_SALES_FOOD_EXCL_VEHICLE_YOY">"c7445"</definedName>
    <definedName name="IQ_RETAIL_SALES_FOOD_EXCL_VEHICLE_YOY_FC">"c8325"</definedName>
    <definedName name="IQ_RETAIL_SALES_FOOD_FC">"c7884"</definedName>
    <definedName name="IQ_RETAIL_SALES_FOOD_POP">"c7224"</definedName>
    <definedName name="IQ_RETAIL_SALES_FOOD_POP_FC">"c8104"</definedName>
    <definedName name="IQ_RETAIL_SALES_FOOD_YOY">"c7444"</definedName>
    <definedName name="IQ_RETAIL_SALES_FOOD_YOY_FC">"c8324"</definedName>
    <definedName name="IQ_RETAIL_SALES_ONLINE">"c9904"</definedName>
    <definedName name="IQ_RETAIL_SALES_POP">"c7223"</definedName>
    <definedName name="IQ_RETAIL_SALES_POP_FC">"c8103"</definedName>
    <definedName name="IQ_RETAIL_SALES_RETAIL">"c9902"</definedName>
    <definedName name="IQ_RETAIL_SALES_SAAR">"c7009"</definedName>
    <definedName name="IQ_RETAIL_SALES_SAAR_APR">"c7669"</definedName>
    <definedName name="IQ_RETAIL_SALES_SAAR_APR_FC">"c8549"</definedName>
    <definedName name="IQ_RETAIL_SALES_SAAR_FC">"c7889"</definedName>
    <definedName name="IQ_RETAIL_SALES_SAAR_POP">"c7229"</definedName>
    <definedName name="IQ_RETAIL_SALES_SAAR_POP_FC">"c8109"</definedName>
    <definedName name="IQ_RETAIL_SALES_SAAR_YOY">"c7449"</definedName>
    <definedName name="IQ_RETAIL_SALES_SAAR_YOY_FC">"c8329"</definedName>
    <definedName name="IQ_RETAIL_SALES_SQ_METER_COMPARABLE_GROSS">"c9914"</definedName>
    <definedName name="IQ_RETAIL_SALES_SQ_METER_COMPARABLE_NET">"c9913"</definedName>
    <definedName name="IQ_RETAIL_SALES_SQ_METER_GROSS">"c9910"</definedName>
    <definedName name="IQ_RETAIL_SALES_SQ_METER_NET">"c9909"</definedName>
    <definedName name="IQ_RETAIL_SALES_SQ_METER_OWNED_GROSS">"c9912"</definedName>
    <definedName name="IQ_RETAIL_SALES_SQ_METER_OWNED_NET">"c9911"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ALES_VALUE_INDEX">"c7006"</definedName>
    <definedName name="IQ_RETAIL_SALES_VALUE_INDEX_APR">"c7666"</definedName>
    <definedName name="IQ_RETAIL_SALES_VALUE_INDEX_APR_FC">"c8546"</definedName>
    <definedName name="IQ_RETAIL_SALES_VALUE_INDEX_FC">"c7886"</definedName>
    <definedName name="IQ_RETAIL_SALES_VALUE_INDEX_POP">"c7226"</definedName>
    <definedName name="IQ_RETAIL_SALES_VALUE_INDEX_POP_FC">"c8106"</definedName>
    <definedName name="IQ_RETAIL_SALES_VALUE_INDEX_YOY">"c7446"</definedName>
    <definedName name="IQ_RETAIL_SALES_VALUE_INDEX_YOY_FC">"c8326"</definedName>
    <definedName name="IQ_RETAIL_SALES_VOL_INDEX">"c7007"</definedName>
    <definedName name="IQ_RETAIL_SALES_VOL_INDEX_APR">"c7667"</definedName>
    <definedName name="IQ_RETAIL_SALES_VOL_INDEX_APR_FC">"c8547"</definedName>
    <definedName name="IQ_RETAIL_SALES_VOL_INDEX_EXCL_MOTOR">"c7008"</definedName>
    <definedName name="IQ_RETAIL_SALES_VOL_INDEX_EXCL_MOTOR_APR">"c7668"</definedName>
    <definedName name="IQ_RETAIL_SALES_VOL_INDEX_EXCL_MOTOR_APR_FC">"c8548"</definedName>
    <definedName name="IQ_RETAIL_SALES_VOL_INDEX_EXCL_MOTOR_FC">"c7888"</definedName>
    <definedName name="IQ_RETAIL_SALES_VOL_INDEX_EXCL_MOTOR_POP">"c7228"</definedName>
    <definedName name="IQ_RETAIL_SALES_VOL_INDEX_EXCL_MOTOR_POP_FC">"c8108"</definedName>
    <definedName name="IQ_RETAIL_SALES_VOL_INDEX_EXCL_MOTOR_YOY">"c7448"</definedName>
    <definedName name="IQ_RETAIL_SALES_VOL_INDEX_EXCL_MOTOR_YOY_FC">"c8328"</definedName>
    <definedName name="IQ_RETAIL_SALES_VOL_INDEX_FC">"c7887"</definedName>
    <definedName name="IQ_RETAIL_SALES_VOL_INDEX_POP">"c7227"</definedName>
    <definedName name="IQ_RETAIL_SALES_VOL_INDEX_POP_FC">"c8107"</definedName>
    <definedName name="IQ_RETAIL_SALES_VOL_INDEX_YOY">"c7447"</definedName>
    <definedName name="IQ_RETAIL_SALES_VOL_INDEX_YOY_FC">"c8327"</definedName>
    <definedName name="IQ_RETAIL_SALES_YOY">"c7443"</definedName>
    <definedName name="IQ_RETAIL_SALES_YOY_FC">"c8323"</definedName>
    <definedName name="IQ_RETAIL_SAME_STORE_SALES">"c9898"</definedName>
    <definedName name="IQ_RETAIL_SAME_STORE_SALES_FRANCHISE">"c9896"</definedName>
    <definedName name="IQ_RETAIL_SAME_STORE_SALES_OWNED">"c9897"</definedName>
    <definedName name="IQ_RETAIL_SOLD_AFFILIATED_OTHER_STORES">"c9894"</definedName>
    <definedName name="IQ_RETAIL_SOLD_FRANCHISE_STORES">"c2897"</definedName>
    <definedName name="IQ_RETAIL_SOLD_OWNED_STORES">"c2905"</definedName>
    <definedName name="IQ_RETAIL_SOLD_STORES">"c2889"</definedName>
    <definedName name="IQ_RETAIL_SQ_FOOTAGE">"c2064"</definedName>
    <definedName name="IQ_RETAIL_STORE_SELLING_AREA">"c2065"</definedName>
    <definedName name="IQ_RETAIL_STORES_BEG">"c2885"</definedName>
    <definedName name="IQ_RETAIL_TOTAL_AFFILIATED_OTHER_STORES">"c9895"</definedName>
    <definedName name="IQ_RETAIL_TOTAL_FRANCHISE_STORES">"c2898"</definedName>
    <definedName name="IQ_RETAIL_TOTAL_OWNED_STORES">"c2906"</definedName>
    <definedName name="IQ_RETAIL_TOTAL_SQ_METERS_GROSS">"c9906"</definedName>
    <definedName name="IQ_RETAIL_TOTAL_SQ_METERS_NET">"c9905"</definedName>
    <definedName name="IQ_RETAIL_TOTAL_STORES">"c2061"</definedName>
    <definedName name="IQ_RETAINED_EARN">"c1420"</definedName>
    <definedName name="IQ_RETAINED_EARNINGS_AVERAGE_EQUITY_FDIC">"c6733"</definedName>
    <definedName name="IQ_RETURN_ASSETS">"c1113"</definedName>
    <definedName name="IQ_RETURN_ASSETS_ACT_OR_EST">"c3585"</definedName>
    <definedName name="IQ_RETURN_ASSETS_ACT_OR_EST_REUT">"c5475"</definedName>
    <definedName name="IQ_RETURN_ASSETS_BANK">"c1114"</definedName>
    <definedName name="IQ_RETURN_ASSETS_BROK">"c1115"</definedName>
    <definedName name="IQ_RETURN_ASSETS_EST">"c3529"</definedName>
    <definedName name="IQ_RETURN_ASSETS_EST_REUT">"c3990"</definedName>
    <definedName name="IQ_RETURN_ASSETS_FDIC">"c6730"</definedName>
    <definedName name="IQ_RETURN_ASSETS_FS">"c1116"</definedName>
    <definedName name="IQ_RETURN_ASSETS_GUIDANCE">"c4517"</definedName>
    <definedName name="IQ_RETURN_ASSETS_HIGH_EST">"c3530"</definedName>
    <definedName name="IQ_RETURN_ASSETS_HIGH_EST_REUT">"c3992"</definedName>
    <definedName name="IQ_RETURN_ASSETS_HIGH_GUIDANCE">"c4183"</definedName>
    <definedName name="IQ_RETURN_ASSETS_LOW_EST">"c3531"</definedName>
    <definedName name="IQ_RETURN_ASSETS_LOW_EST_REUT">"c3993"</definedName>
    <definedName name="IQ_RETURN_ASSETS_LOW_GUIDANCE">"c4223"</definedName>
    <definedName name="IQ_RETURN_ASSETS_MEDIAN_EST">"c3532"</definedName>
    <definedName name="IQ_RETURN_ASSETS_MEDIAN_EST_REUT">"c3991"</definedName>
    <definedName name="IQ_RETURN_ASSETS_NUM_EST">"c3527"</definedName>
    <definedName name="IQ_RETURN_ASSETS_NUM_EST_REUT">"c3994"</definedName>
    <definedName name="IQ_RETURN_ASSETS_STDDEV_EST">"c3528"</definedName>
    <definedName name="IQ_RETURN_ASSETS_STDDEV_EST_REUT">"c3995"</definedName>
    <definedName name="IQ_RETURN_CAPITAL">"c1117"</definedName>
    <definedName name="IQ_RETURN_EMBEDDED_VALUE">"c9974"</definedName>
    <definedName name="IQ_RETURN_EQUITY">"c1118"</definedName>
    <definedName name="IQ_RETURN_EQUITY_ACT_OR_EST">"c3586"</definedName>
    <definedName name="IQ_RETURN_EQUITY_ACT_OR_EST_REUT">"c5476"</definedName>
    <definedName name="IQ_RETURN_EQUITY_BANK">"c1119"</definedName>
    <definedName name="IQ_RETURN_EQUITY_BROK">"c1120"</definedName>
    <definedName name="IQ_RETURN_EQUITY_EST">"c3535"</definedName>
    <definedName name="IQ_RETURN_EQUITY_EST_REUT">"c3983"</definedName>
    <definedName name="IQ_RETURN_EQUITY_FDIC">"c6732"</definedName>
    <definedName name="IQ_RETURN_EQUITY_FS">"c1121"</definedName>
    <definedName name="IQ_RETURN_EQUITY_GUIDANCE">"c4518"</definedName>
    <definedName name="IQ_RETURN_EQUITY_HIGH_EST">"c3536"</definedName>
    <definedName name="IQ_RETURN_EQUITY_HIGH_EST_REUT">"c3985"</definedName>
    <definedName name="IQ_RETURN_EQUITY_HIGH_GUIDANCE">"c4182"</definedName>
    <definedName name="IQ_RETURN_EQUITY_LOW_EST">"c3537"</definedName>
    <definedName name="IQ_RETURN_EQUITY_LOW_EST_REUT">"c3986"</definedName>
    <definedName name="IQ_RETURN_EQUITY_LOW_GUIDANCE">"c4222"</definedName>
    <definedName name="IQ_RETURN_EQUITY_MEDIAN_EST">"c3538"</definedName>
    <definedName name="IQ_RETURN_EQUITY_MEDIAN_EST_REUT">"c3984"</definedName>
    <definedName name="IQ_RETURN_EQUITY_NUM_EST">"c3533"</definedName>
    <definedName name="IQ_RETURN_EQUITY_NUM_EST_REUT">"c3987"</definedName>
    <definedName name="IQ_RETURN_EQUITY_STDDEV_EST">"c3534"</definedName>
    <definedName name="IQ_RETURN_EQUITY_STDDEV_EST_REUT">"c3988"</definedName>
    <definedName name="IQ_RETURN_INVESTMENT">"c1421"</definedName>
    <definedName name="IQ_REV">"c1122"</definedName>
    <definedName name="IQ_REV_AP">"c8873"</definedName>
    <definedName name="IQ_REV_AP_ABS">"c8892"</definedName>
    <definedName name="IQ_REV_BEFORE_LL">"c1123"</definedName>
    <definedName name="IQ_REV_NAME_AP">"c8911"</definedName>
    <definedName name="IQ_REV_NAME_AP_ABS">"c8930"</definedName>
    <definedName name="IQ_REV_STDDEV_EST">"c1124"</definedName>
    <definedName name="IQ_REV_STDDEV_EST_REUT">"c3639"</definedName>
    <definedName name="IQ_REV_UTI">"c1125"</definedName>
    <definedName name="IQ_REVALUATION_GAINS_FDIC">"c6428"</definedName>
    <definedName name="IQ_REVALUATION_LOSSES_FDIC">"c6429"</definedName>
    <definedName name="IQ_REVENUE">"c1422"</definedName>
    <definedName name="IQ_REVENUE_ACT_OR_EST">"c2214"</definedName>
    <definedName name="IQ_REVENUE_ACT_OR_EST_REUT">"c5461"</definedName>
    <definedName name="IQ_REVENUE_EST">"c1126"</definedName>
    <definedName name="IQ_REVENUE_EST_BOTTOM_UP">"c5488"</definedName>
    <definedName name="IQ_REVENUE_EST_BOTTOM_UP_REUT">"c5496"</definedName>
    <definedName name="IQ_REVENUE_EST_REUT">"c3634"</definedName>
    <definedName name="IQ_REVENUE_GUIDANCE">"c4519"</definedName>
    <definedName name="IQ_REVENUE_HIGH_EST">"c1127"</definedName>
    <definedName name="IQ_REVENUE_HIGH_EST_REUT">"c3636"</definedName>
    <definedName name="IQ_REVENUE_HIGH_GUIDANCE">"c4169"</definedName>
    <definedName name="IQ_REVENUE_LOW_EST">"c1128"</definedName>
    <definedName name="IQ_REVENUE_LOW_EST_REUT">"c3637"</definedName>
    <definedName name="IQ_REVENUE_LOW_GUIDANCE">"c4209"</definedName>
    <definedName name="IQ_REVENUE_MEDIAN_EST">"c1662"</definedName>
    <definedName name="IQ_REVENUE_MEDIAN_EST_REUT">"c3635"</definedName>
    <definedName name="IQ_REVENUE_NUM_EST">"c1129"</definedName>
    <definedName name="IQ_REVENUE_NUM_EST_REUT">"c3638"</definedName>
    <definedName name="IQ_REVISION_DATE_">39637.5707060185</definedName>
    <definedName name="IQ_RISK_ADJ_BANK_ASSETS">"c2670"</definedName>
    <definedName name="IQ_RISK_WEIGHTED_ASSETS_FDIC">"c6370"</definedName>
    <definedName name="IQ_SALARIED_WORKFORCE">"c7010"</definedName>
    <definedName name="IQ_SALARIED_WORKFORCE_APR">"c7670"</definedName>
    <definedName name="IQ_SALARIED_WORKFORCE_APR_FC">"c8550"</definedName>
    <definedName name="IQ_SALARIED_WORKFORCE_FC">"c7890"</definedName>
    <definedName name="IQ_SALARIED_WORKFORCE_POP">"c7230"</definedName>
    <definedName name="IQ_SALARIED_WORKFORCE_POP_FC">"c8110"</definedName>
    <definedName name="IQ_SALARIED_WORKFORCE_YOY">"c7450"</definedName>
    <definedName name="IQ_SALARIED_WORKFORCE_YOY_FC">"c8330"</definedName>
    <definedName name="IQ_SALARY">"c1130"</definedName>
    <definedName name="IQ_SALARY_FDIC">"c6576"</definedName>
    <definedName name="IQ_SALE_CONVERSION_RETIREMENT_STOCK_FDIC">"c6661"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">"c6284"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ME_STORE_FRANCHISE">"c2900"</definedName>
    <definedName name="IQ_SAME_STORE_OWNED">"c2908"</definedName>
    <definedName name="IQ_SAME_STORE_TOTAL">"c2892"</definedName>
    <definedName name="IQ_SAVING_DEP">"c1150"</definedName>
    <definedName name="IQ_SAVINGS_RATE_DISP_INC_PCT">"c7011"</definedName>
    <definedName name="IQ_SAVINGS_RATE_DISP_INC_PCT_FC">"c7891"</definedName>
    <definedName name="IQ_SAVINGS_RATE_DISP_INC_PCT_POP">"c7231"</definedName>
    <definedName name="IQ_SAVINGS_RATE_DISP_INC_PCT_POP_FC">"c8111"</definedName>
    <definedName name="IQ_SAVINGS_RATE_DISP_INC_PCT_YOY">"c7451"</definedName>
    <definedName name="IQ_SAVINGS_RATE_DISP_INC_PCT_YOY_FC">"c8331"</definedName>
    <definedName name="IQ_SAVINGS_RATE_GDP_PCT">"c7012"</definedName>
    <definedName name="IQ_SAVINGS_RATE_GDP_PCT_FC">"c7892"</definedName>
    <definedName name="IQ_SAVINGS_RATE_GDP_PCT_POP">"c7232"</definedName>
    <definedName name="IQ_SAVINGS_RATE_GDP_PCT_POP_FC">"c8112"</definedName>
    <definedName name="IQ_SAVINGS_RATE_GDP_PCT_YOY">"c7452"</definedName>
    <definedName name="IQ_SAVINGS_RATE_GDP_PCT_YOY_FC">"c8332"</definedName>
    <definedName name="IQ_SAVINGS_RATE_PERSONAL_INC_PCT">"c7013"</definedName>
    <definedName name="IQ_SAVINGS_RATE_PERSONAL_INC_PCT_FC">"c7893"</definedName>
    <definedName name="IQ_SAVINGS_RATE_PERSONAL_INC_PCT_POP">"c7233"</definedName>
    <definedName name="IQ_SAVINGS_RATE_PERSONAL_INC_PCT_POP_FC">"c8113"</definedName>
    <definedName name="IQ_SAVINGS_RATE_PERSONAL_INC_PCT_YOY">"c7453"</definedName>
    <definedName name="IQ_SAVINGS_RATE_PERSONAL_INC_PCT_YOY_FC">"c8333"</definedName>
    <definedName name="IQ_SEC_PURCHASED_RESELL">"c5513"</definedName>
    <definedName name="IQ_SECUR_RECEIV">"c1151"</definedName>
    <definedName name="IQ_SECURED_1_4_FAMILY_RESIDENTIAL_CHARGE_OFFS_FDIC">"c6590"</definedName>
    <definedName name="IQ_SECURED_1_4_FAMILY_RESIDENTIAL_NET_CHARGE_OFFS_FDIC">"c6628"</definedName>
    <definedName name="IQ_SECURED_1_4_FAMILY_RESIDENTIAL_RECOVERIES_FDIC">"c6609"</definedName>
    <definedName name="IQ_SECURED_DEBT">"c2546"</definedName>
    <definedName name="IQ_SECURED_DEBT_PCT">"c2547"</definedName>
    <definedName name="IQ_SECURED_FARMLAND_CHARGE_OFFS_FDIC">"c6593"</definedName>
    <definedName name="IQ_SECURED_FARMLAND_NET_CHARGE_OFFS_FDIC">"c6631"</definedName>
    <definedName name="IQ_SECURED_FARMLAND_RECOVERIES_FDIC">"c6612"</definedName>
    <definedName name="IQ_SECURED_MULTIFAMILY_RESIDENTIAL_CHARGE_OFFS_FDIC">"c6591"</definedName>
    <definedName name="IQ_SECURED_MULTIFAMILY_RESIDENTIAL_NET_CHARGE_OFFS_FDIC">"c6629"</definedName>
    <definedName name="IQ_SECURED_MULTIFAMILY_RESIDENTIAL_RECOVERIES_FDIC">"c6610"</definedName>
    <definedName name="IQ_SECURED_NONFARM_NONRESIDENTIAL_CHARGE_OFFS_FDIC">"c6592"</definedName>
    <definedName name="IQ_SECURED_NONFARM_NONRESIDENTIAL_NET_CHARGE_OFFS_FDIC">"c6630"</definedName>
    <definedName name="IQ_SECURED_NONFARM_NONRESIDENTIAL_RECOVERIES_FDIC">"c6611"</definedName>
    <definedName name="IQ_SECURITIES_GAINS_FDIC">"c6584"</definedName>
    <definedName name="IQ_SECURITIES_ISSUED_STATES_FDIC">"c6300"</definedName>
    <definedName name="IQ_SECURITIES_LENT_FDIC">"c6532"</definedName>
    <definedName name="IQ_SECURITIES_UNDERWRITING_FDIC">"c6529"</definedName>
    <definedName name="IQ_SECURITY_BORROW">"c1152"</definedName>
    <definedName name="IQ_SECURITY_LEVEL">"c2159"</definedName>
    <definedName name="IQ_SECURITY_NOTES">"c2202"</definedName>
    <definedName name="IQ_SECURITY_OWN">"c1153"</definedName>
    <definedName name="IQ_SECURITY_RESELL">"c1154"</definedName>
    <definedName name="IQ_SECURITY_TYPE">"c2158"</definedName>
    <definedName name="IQ_SEMI_BACKLOG">"c10005"</definedName>
    <definedName name="IQ_SEMI_BACKLOG_AVG_PRICE">"c10006"</definedName>
    <definedName name="IQ_SEMI_BACKLOG_VALUE">"c10007"</definedName>
    <definedName name="IQ_SEMI_BOOK_TO_BILL_RATIO">"c10008"</definedName>
    <definedName name="IQ_SEMI_ORDER_AVG_PRICE">"c10002"</definedName>
    <definedName name="IQ_SEMI_ORDER_VALUE">"c10003"</definedName>
    <definedName name="IQ_SEMI_ORDER_VALUE_CHANGE">"c10004"</definedName>
    <definedName name="IQ_SEMI_ORDERS">"c10001"</definedName>
    <definedName name="IQ_SEMI_WARRANTY_RES_ACQ">"c10011"</definedName>
    <definedName name="IQ_SEMI_WARRANTY_RES_BEG">"c10009"</definedName>
    <definedName name="IQ_SEMI_WARRANTY_RES_END">"c10014"</definedName>
    <definedName name="IQ_SEMI_WARRANTY_RES_ISS">"c10010"</definedName>
    <definedName name="IQ_SEMI_WARRANTY_RES_OTHER">"c10013"</definedName>
    <definedName name="IQ_SEMI_WARRANTY_RES_PAY">"c10012"</definedName>
    <definedName name="IQ_SEPARATE_ACCT_ASSETS">"c1155"</definedName>
    <definedName name="IQ_SEPARATE_ACCT_LIAB">"c1156"</definedName>
    <definedName name="IQ_SERV_CHARGE_DEPOSITS">"c1157"</definedName>
    <definedName name="IQ_SERVICE_CHARGES_FDIC">"c6572"</definedName>
    <definedName name="IQ_SGA">"c1158"</definedName>
    <definedName name="IQ_SGA_BNK">"c1159"</definedName>
    <definedName name="IQ_SGA_INS">"c1160"</definedName>
    <definedName name="IQ_SGA_MARGIN">"c1898"</definedName>
    <definedName name="IQ_SGA_RE">"c6265"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_PURCHASED_AVERAGE_PRICE">"c5821"</definedName>
    <definedName name="IQ_SHARES_PURCHASED_QUARTER">"c5820"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"c1425"</definedName>
    <definedName name="IQ_SMALL_INT_BEAR_CD">"c1166"</definedName>
    <definedName name="IQ_SOC_SEC_RECEIPTS_SAAR_USD_APR_FC">"c12005"</definedName>
    <definedName name="IQ_SOC_SEC_RECEIPTS_SAAR_USD_FC">"c12002"</definedName>
    <definedName name="IQ_SOC_SEC_RECEIPTS_SAAR_USD_POP_FC">"c12003"</definedName>
    <definedName name="IQ_SOC_SEC_RECEIPTS_SAAR_USD_YOY_FC">"c12004"</definedName>
    <definedName name="IQ_SOC_SEC_RECEIPTS_USD_APR_FC">"c12001"</definedName>
    <definedName name="IQ_SOC_SEC_RECEIPTS_USD_FC">"c11998"</definedName>
    <definedName name="IQ_SOC_SEC_RECEIPTS_USD_POP_FC">"c11999"</definedName>
    <definedName name="IQ_SOC_SEC_RECEIPTS_USD_YOY_FC">"c12000"</definedName>
    <definedName name="IQ_SOCIAL_SEC_RECEIPTS">"c7015"</definedName>
    <definedName name="IQ_SOCIAL_SEC_RECEIPTS_APR">"c7675"</definedName>
    <definedName name="IQ_SOCIAL_SEC_RECEIPTS_APR_FC">"c8555"</definedName>
    <definedName name="IQ_SOCIAL_SEC_RECEIPTS_FC">"c7895"</definedName>
    <definedName name="IQ_SOCIAL_SEC_RECEIPTS_POP">"c7235"</definedName>
    <definedName name="IQ_SOCIAL_SEC_RECEIPTS_POP_FC">"c8115"</definedName>
    <definedName name="IQ_SOCIAL_SEC_RECEIPTS_SAAR">"c7016"</definedName>
    <definedName name="IQ_SOCIAL_SEC_RECEIPTS_SAAR_APR">"c7676"</definedName>
    <definedName name="IQ_SOCIAL_SEC_RECEIPTS_SAAR_APR_FC">"c8556"</definedName>
    <definedName name="IQ_SOCIAL_SEC_RECEIPTS_SAAR_FC">"c7896"</definedName>
    <definedName name="IQ_SOCIAL_SEC_RECEIPTS_SAAR_POP">"c7236"</definedName>
    <definedName name="IQ_SOCIAL_SEC_RECEIPTS_SAAR_POP_FC">"c8116"</definedName>
    <definedName name="IQ_SOCIAL_SEC_RECEIPTS_SAAR_YOY">"c7456"</definedName>
    <definedName name="IQ_SOCIAL_SEC_RECEIPTS_SAAR_YOY_FC">"c8336"</definedName>
    <definedName name="IQ_SOCIAL_SEC_RECEIPTS_YOY">"c7455"</definedName>
    <definedName name="IQ_SOCIAL_SEC_RECEIPTS_YOY_FC">"c8335"</definedName>
    <definedName name="IQ_SOFTWARE">"c1167"</definedName>
    <definedName name="IQ_SOURCE">"c1168"</definedName>
    <definedName name="IQ_SP_BANK">"c2637"</definedName>
    <definedName name="IQ_SP_BANK_ACTION">"c2636"</definedName>
    <definedName name="IQ_SP_BANK_DATE">"c2635"</definedName>
    <definedName name="IQ_SP_FIN_ENHANCE_FX">"c2631"</definedName>
    <definedName name="IQ_SP_FIN_ENHANCE_FX_ACTION">"c2630"</definedName>
    <definedName name="IQ_SP_FIN_ENHANCE_FX_DATE">"c2629"</definedName>
    <definedName name="IQ_SP_FIN_ENHANCE_LC">"c2634"</definedName>
    <definedName name="IQ_SP_FIN_ENHANCE_LC_ACTION">"c2633"</definedName>
    <definedName name="IQ_SP_FIN_ENHANCE_LC_DATE">"c2632"</definedName>
    <definedName name="IQ_SP_FIN_STRENGTH_LC_ACTION_LT">"c2625"</definedName>
    <definedName name="IQ_SP_FIN_STRENGTH_LC_ACTION_ST">"c2626"</definedName>
    <definedName name="IQ_SP_FIN_STRENGTH_LC_DATE_LT">"c2623"</definedName>
    <definedName name="IQ_SP_FIN_STRENGTH_LC_DATE_ST">"c2624"</definedName>
    <definedName name="IQ_SP_FIN_STRENGTH_LC_LT">"c2627"</definedName>
    <definedName name="IQ_SP_FIN_STRENGTH_LC_ST">"c2628"</definedName>
    <definedName name="IQ_SP_FX_ACTION_LT">"c2613"</definedName>
    <definedName name="IQ_SP_FX_ACTION_ST">"c2614"</definedName>
    <definedName name="IQ_SP_FX_DATE_LT">"c2611"</definedName>
    <definedName name="IQ_SP_FX_DATE_ST">"c2612"</definedName>
    <definedName name="IQ_SP_FX_LT">"c2615"</definedName>
    <definedName name="IQ_SP_FX_ST">"c2616"</definedName>
    <definedName name="IQ_SP_ISSUE_ACTION">"c2644"</definedName>
    <definedName name="IQ_SP_ISSUE_DATE">"c2643"</definedName>
    <definedName name="IQ_SP_ISSUE_LT">"c2645"</definedName>
    <definedName name="IQ_SP_ISSUE_OUTLOOK_WATCH">"c2650"</definedName>
    <definedName name="IQ_SP_ISSUE_OUTLOOK_WATCH_DATE">"c2649"</definedName>
    <definedName name="IQ_SP_ISSUE_RECOVER">"c2648"</definedName>
    <definedName name="IQ_SP_ISSUE_RECOVER_ACTION">"c2647"</definedName>
    <definedName name="IQ_SP_ISSUE_RECOVER_DATE">"c2646"</definedName>
    <definedName name="IQ_SP_LC_ACTION_LT">"c2619"</definedName>
    <definedName name="IQ_SP_LC_ACTION_ST">"c2620"</definedName>
    <definedName name="IQ_SP_LC_DATE_LT">"c2617"</definedName>
    <definedName name="IQ_SP_LC_DATE_ST">"c2618"</definedName>
    <definedName name="IQ_SP_LC_LT">"c2621"</definedName>
    <definedName name="IQ_SP_LC_ST">"c2622"</definedName>
    <definedName name="IQ_SP_OUTLOOK_WATCH">"c2639"</definedName>
    <definedName name="IQ_SP_OUTLOOK_WATCH_DATE">"c2638"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">"c6266"</definedName>
    <definedName name="IQ_SPECIAL_DIV_CF_REIT">"c1174"</definedName>
    <definedName name="IQ_SPECIAL_DIV_CF_UTI">"c1175"</definedName>
    <definedName name="IQ_SPECIAL_DIV_SHARE">"c3007"</definedName>
    <definedName name="IQ_SQ_FT_LEASED_GROSS_CONSOL">"c8820"</definedName>
    <definedName name="IQ_SQ_FT_LEASED_GROSS_MANAGED">"c8822"</definedName>
    <definedName name="IQ_SQ_FT_LEASED_GROSS_OTHER">"c8823"</definedName>
    <definedName name="IQ_SQ_FT_LEASED_GROSS_TOTAL">"c8824"</definedName>
    <definedName name="IQ_SQ_FT_LEASED_GROSS_UNCONSOL">"c8821"</definedName>
    <definedName name="IQ_SQ_FT_LEASED_NET_CONSOL">"c8825"</definedName>
    <definedName name="IQ_SQ_FT_LEASED_NET_MANAGED">"c8827"</definedName>
    <definedName name="IQ_SQ_FT_LEASED_NET_OTHER">"c8828"</definedName>
    <definedName name="IQ_SQ_FT_LEASED_NET_TOTAL">"c8829"</definedName>
    <definedName name="IQ_SQ_FT_LEASED_NET_UNCONSOL">"c8826"</definedName>
    <definedName name="IQ_SQ_METER_LEASED_GROSS_CONSOL">"c8830"</definedName>
    <definedName name="IQ_SQ_METER_LEASED_GROSS_MANAGED">"c8832"</definedName>
    <definedName name="IQ_SQ_METER_LEASED_GROSS_OTHER">"c8833"</definedName>
    <definedName name="IQ_SQ_METER_LEASED_GROSS_TOTAL">"c8834"</definedName>
    <definedName name="IQ_SQ_METER_LEASED_GROSS_UNCONSOL">"c8831"</definedName>
    <definedName name="IQ_SQ_METER_LEASED_NET_CONSOL">"c8835"</definedName>
    <definedName name="IQ_SQ_METER_LEASED_NET_MANAGED">"c8837"</definedName>
    <definedName name="IQ_SQ_METER_LEASED_NET_OTHER">"c8838"</definedName>
    <definedName name="IQ_SQ_METER_LEASED_NET_TOTAL">"c8839"</definedName>
    <definedName name="IQ_SQ_METER_LEASED_NET_UNCONSOL">"c8836"</definedName>
    <definedName name="IQ_SR_BONDS_NOTES">"c2501"</definedName>
    <definedName name="IQ_SR_BONDS_NOTES_PCT">"c2502"</definedName>
    <definedName name="IQ_SR_DEBT">"c2526"</definedName>
    <definedName name="IQ_SR_DEBT_EBITDA">"c2552"</definedName>
    <definedName name="IQ_SR_DEBT_EBITDA_CAPEX">"c2553"</definedName>
    <definedName name="IQ_SR_DEBT_PCT">"c2527"</definedName>
    <definedName name="IQ_SR_SUB_DEBT">"c2530"</definedName>
    <definedName name="IQ_SR_SUB_DEBT_EBITDA">"c2556"</definedName>
    <definedName name="IQ_SR_SUB_DEBT_EBITDA_CAPEX">"c2557"</definedName>
    <definedName name="IQ_SR_SUB_DEBT_PCT">"c2531"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">"c6267"</definedName>
    <definedName name="IQ_ST_DEBT_ISSUED_REIT">"c1186"</definedName>
    <definedName name="IQ_ST_DEBT_ISSUED_UTI">"c1187"</definedName>
    <definedName name="IQ_ST_DEBT_PCT">"c2539"</definedName>
    <definedName name="IQ_ST_DEBT_RE">"c6268"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">"c6269"</definedName>
    <definedName name="IQ_ST_DEBT_REPAID_REIT">"c1194"</definedName>
    <definedName name="IQ_ST_DEBT_REPAID_UTI">"c1195"</definedName>
    <definedName name="IQ_ST_DEBT_UTI">"c1196"</definedName>
    <definedName name="IQ_ST_FHLB_DEBT">"c5658"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E_LOCAL_SPENDING_SAAR">"c7017"</definedName>
    <definedName name="IQ_STATE_LOCAL_SPENDING_SAAR_APR">"c7677"</definedName>
    <definedName name="IQ_STATE_LOCAL_SPENDING_SAAR_APR_FC">"c8557"</definedName>
    <definedName name="IQ_STATE_LOCAL_SPENDING_SAAR_FC">"c7897"</definedName>
    <definedName name="IQ_STATE_LOCAL_SPENDING_SAAR_POP">"c7237"</definedName>
    <definedName name="IQ_STATE_LOCAL_SPENDING_SAAR_POP_FC">"c8117"</definedName>
    <definedName name="IQ_STATE_LOCAL_SPENDING_SAAR_YOY">"c7457"</definedName>
    <definedName name="IQ_STATE_LOCAL_SPENDING_SAAR_YOY_FC">"c8337"</definedName>
    <definedName name="IQ_STATES_NONTRANSACTION_ACCOUNTS_FDIC">"c6547"</definedName>
    <definedName name="IQ_STATES_TOTAL_DEPOSITS_FDIC">"c6473"</definedName>
    <definedName name="IQ_STATES_TRANSACTION_ACCOUNTS_FDIC">"c6539"</definedName>
    <definedName name="IQ_STATUTORY_SURPLUS">"c1201"</definedName>
    <definedName name="IQ_STOCK_BASED">"c1202"</definedName>
    <definedName name="IQ_STOCK_BASED_AT">"c2999"</definedName>
    <definedName name="IQ_STOCK_BASED_CF">"c1203"</definedName>
    <definedName name="IQ_STOCK_BASED_COGS">"c2990"</definedName>
    <definedName name="IQ_STOCK_BASED_COMP">"c3512"</definedName>
    <definedName name="IQ_STOCK_BASED_COMP_PRETAX">"c3510"</definedName>
    <definedName name="IQ_STOCK_BASED_COMP_TAX">"c3511"</definedName>
    <definedName name="IQ_STOCK_BASED_EST">"c4520"</definedName>
    <definedName name="IQ_STOCK_BASED_GA">"c2993"</definedName>
    <definedName name="IQ_STOCK_BASED_HIGH_EST">"c4521"</definedName>
    <definedName name="IQ_STOCK_BASED_LOW_EST">"c4522"</definedName>
    <definedName name="IQ_STOCK_BASED_MEDIAN_EST">"c4523"</definedName>
    <definedName name="IQ_STOCK_BASED_NUM_EST">"c4524"</definedName>
    <definedName name="IQ_STOCK_BASED_OTHER">"c2995"</definedName>
    <definedName name="IQ_STOCK_BASED_RD">"c2991"</definedName>
    <definedName name="IQ_STOCK_BASED_SGA">"c2994"</definedName>
    <definedName name="IQ_STOCK_BASED_SM">"c2992"</definedName>
    <definedName name="IQ_STOCK_BASED_STDDEV_EST">"c4525"</definedName>
    <definedName name="IQ_STOCK_BASED_TOTAL">"c3040"</definedName>
    <definedName name="IQ_STOCK_OPTIONS_COMP">"c3509"</definedName>
    <definedName name="IQ_STOCK_OPTIONS_COMP_PRETAX">"c3507"</definedName>
    <definedName name="IQ_STOCK_OPTIONS_COMP_TAX">"c3508"</definedName>
    <definedName name="IQ_STRATEGY_NOTE">"c6791"</definedName>
    <definedName name="IQ_STRIKE_PRICE_ISSUED">"c1645"</definedName>
    <definedName name="IQ_STRIKE_PRICE_OS">"c1646"</definedName>
    <definedName name="IQ_STW">"c2166"</definedName>
    <definedName name="IQ_SUB_BONDS_NOTES">"c2503"</definedName>
    <definedName name="IQ_SUB_BONDS_NOTES_PCT">"c2504"</definedName>
    <definedName name="IQ_SUB_DEBT">"c2532"</definedName>
    <definedName name="IQ_SUB_DEBT_EBITDA">"c2558"</definedName>
    <definedName name="IQ_SUB_DEBT_EBITDA_CAPEX">"c2559"</definedName>
    <definedName name="IQ_SUB_DEBT_FDIC">"c6346"</definedName>
    <definedName name="IQ_SUB_DEBT_PCT">"c2533"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URPLUS_FDIC">"c6351"</definedName>
    <definedName name="IQ_SVA">"c1214"</definedName>
    <definedName name="IQ_TARGET_PRICE_NUM">"c1653"</definedName>
    <definedName name="IQ_TARGET_PRICE_NUM_REUT">"c5319"</definedName>
    <definedName name="IQ_TARGET_PRICE_STDDEV">"c1654"</definedName>
    <definedName name="IQ_TARGET_PRICE_STDDEV_REUT">"c5320"</definedName>
    <definedName name="IQ_TAX_BENEFIT_CF_1YR">"c3483"</definedName>
    <definedName name="IQ_TAX_BENEFIT_CF_2YR">"c3484"</definedName>
    <definedName name="IQ_TAX_BENEFIT_CF_3YR">"c3485"</definedName>
    <definedName name="IQ_TAX_BENEFIT_CF_4YR">"c3486"</definedName>
    <definedName name="IQ_TAX_BENEFIT_CF_5YR">"c3487"</definedName>
    <definedName name="IQ_TAX_BENEFIT_CF_AFTER_FIVE">"c3488"</definedName>
    <definedName name="IQ_TAX_BENEFIT_CF_MAX_YEAR">"c3491"</definedName>
    <definedName name="IQ_TAX_BENEFIT_CF_NO_EXP">"c3489"</definedName>
    <definedName name="IQ_TAX_BENEFIT_CF_TOTAL">"c3490"</definedName>
    <definedName name="IQ_TAX_BENEFIT_OPTIONS">"c1215"</definedName>
    <definedName name="IQ_TAX_EQUIV_NET_INT_INC">"c1216"</definedName>
    <definedName name="IQ_TAX_OTHER_EXP_AP">"c8878"</definedName>
    <definedName name="IQ_TAX_OTHER_EXP_AP_ABS">"c8897"</definedName>
    <definedName name="IQ_TAX_OTHER_EXP_NAME_AP">"c8916"</definedName>
    <definedName name="IQ_TAX_OTHER_EXP_NAME_AP_ABS">"c8935"</definedName>
    <definedName name="IQ_TBV">"c1906"</definedName>
    <definedName name="IQ_TBV_10YR_ANN_CAGR">"c6169"</definedName>
    <definedName name="IQ_TBV_10YR_ANN_GROWTH">"c1936"</definedName>
    <definedName name="IQ_TBV_1YR_ANN_GROWTH">"c1931"</definedName>
    <definedName name="IQ_TBV_2YR_ANN_CAGR">"c6165"</definedName>
    <definedName name="IQ_TBV_2YR_ANN_GROWTH">"c1932"</definedName>
    <definedName name="IQ_TBV_3YR_ANN_CAGR">"c6166"</definedName>
    <definedName name="IQ_TBV_3YR_ANN_GROWTH">"c1933"</definedName>
    <definedName name="IQ_TBV_5YR_ANN_CAGR">"c6167"</definedName>
    <definedName name="IQ_TBV_5YR_ANN_GROWTH">"c1934"</definedName>
    <definedName name="IQ_TBV_7YR_ANN_CAGR">"c6168"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RM_LOANS">"c2499"</definedName>
    <definedName name="IQ_TERM_LOANS_PCT">"c2500"</definedName>
    <definedName name="IQ_TEV">"c1219"</definedName>
    <definedName name="IQ_TEV_EBIT">"c1220"</definedName>
    <definedName name="IQ_TEV_EBIT_AVG">"c1221"</definedName>
    <definedName name="IQ_TEV_EBIT_FWD">"c2238"</definedName>
    <definedName name="IQ_TEV_EBIT_FWD_REUT">"c4054"</definedName>
    <definedName name="IQ_TEV_EBITDA">"c1222"</definedName>
    <definedName name="IQ_TEV_EBITDA_AVG">"c1223"</definedName>
    <definedName name="IQ_TEV_EBITDA_FWD">"c1224"</definedName>
    <definedName name="IQ_TEV_EBITDA_FWD_REUT">"c4050"</definedName>
    <definedName name="IQ_TEV_EMPLOYEE_AVG">"c1225"</definedName>
    <definedName name="IQ_TEV_EST">"c4526"</definedName>
    <definedName name="IQ_TEV_HIGH_EST">"c4527"</definedName>
    <definedName name="IQ_TEV_LOW_EST">"c4528"</definedName>
    <definedName name="IQ_TEV_MEDIAN_EST">"c4529"</definedName>
    <definedName name="IQ_TEV_NUM_EST">"c4530"</definedName>
    <definedName name="IQ_TEV_STDDEV_EST">"c4531"</definedName>
    <definedName name="IQ_TEV_TOTAL_REV">"c1226"</definedName>
    <definedName name="IQ_TEV_TOTAL_REV_AVG">"c1227"</definedName>
    <definedName name="IQ_TEV_TOTAL_REV_FWD">"c1228"</definedName>
    <definedName name="IQ_TEV_TOTAL_REV_FWD_REUT">"c4051"</definedName>
    <definedName name="IQ_TEV_UFCF">"c2208"</definedName>
    <definedName name="IQ_THREE_MONTHS_FIXED_AND_FLOATING_FDIC">"c6419"</definedName>
    <definedName name="IQ_THREE_MONTHS_MORTGAGE_PASS_THROUGHS_FDIC">"c6411"</definedName>
    <definedName name="IQ_THREE_YEAR_FIXED_AND_FLOATING_RATE_FDIC">"c6421"</definedName>
    <definedName name="IQ_THREE_YEAR_MORTGAGE_PASS_THROUGHS_FDIC">"c6413"</definedName>
    <definedName name="IQ_THREE_YEARS_LESS_FDIC">"c6417"</definedName>
    <definedName name="IQ_TIER_1_RISK_BASED_CAPITAL_RATIO_FDIC">"c6746"</definedName>
    <definedName name="IQ_TIER_ONE_CAPITAL">"c2667"</definedName>
    <definedName name="IQ_TIER_ONE_FDIC">"c6369"</definedName>
    <definedName name="IQ_TIER_ONE_RATIO">"c1229"</definedName>
    <definedName name="IQ_TIER_TWO_CAPITAL">"c2669"</definedName>
    <definedName name="IQ_TIME_DEP">"c1230"</definedName>
    <definedName name="IQ_TIME_DEPOSITS_LESS_THAN_100K_FDIC">"c6465"</definedName>
    <definedName name="IQ_TIME_DEPOSITS_MORE_THAN_100K_FDIC">"c6470"</definedName>
    <definedName name="IQ_TODAY">0</definedName>
    <definedName name="IQ_TOT_ADJ_INC">"c1616"</definedName>
    <definedName name="IQ_TOTAL_AR_BR">"c1231"</definedName>
    <definedName name="IQ_TOTAL_AR_RE">"c6270"</definedName>
    <definedName name="IQ_TOTAL_AR_REIT">"c1232"</definedName>
    <definedName name="IQ_TOTAL_AR_UTI">"c1233"</definedName>
    <definedName name="IQ_TOTAL_ASSETS">"c1234"</definedName>
    <definedName name="IQ_TOTAL_ASSETS_10YR_ANN_CAGR">"c6140"</definedName>
    <definedName name="IQ_TOTAL_ASSETS_10YR_ANN_GROWTH">"c1235"</definedName>
    <definedName name="IQ_TOTAL_ASSETS_1YR_ANN_GROWTH">"c1236"</definedName>
    <definedName name="IQ_TOTAL_ASSETS_2YR_ANN_CAGR">"c6141"</definedName>
    <definedName name="IQ_TOTAL_ASSETS_2YR_ANN_GROWTH">"c1237"</definedName>
    <definedName name="IQ_TOTAL_ASSETS_3YR_ANN_CAGR">"c6142"</definedName>
    <definedName name="IQ_TOTAL_ASSETS_3YR_ANN_GROWTH">"c1238"</definedName>
    <definedName name="IQ_TOTAL_ASSETS_5YR_ANN_CAGR">"c6143"</definedName>
    <definedName name="IQ_TOTAL_ASSETS_5YR_ANN_GROWTH">"c1239"</definedName>
    <definedName name="IQ_TOTAL_ASSETS_7YR_ANN_CAGR">"c6144"</definedName>
    <definedName name="IQ_TOTAL_ASSETS_7YR_ANN_GROWTH">"c1240"</definedName>
    <definedName name="IQ_TOTAL_ASSETS_FDIC">"c6339"</definedName>
    <definedName name="IQ_TOTAL_ASSETS_SUBTOTAL_AP">"c8985"</definedName>
    <definedName name="IQ_TOTAL_ATTRIB_ORE_RESOURCES_ALUM">"c9241"</definedName>
    <definedName name="IQ_TOTAL_ATTRIB_ORE_RESOURCES_COP">"c9185"</definedName>
    <definedName name="IQ_TOTAL_ATTRIB_ORE_RESOURCES_DIAM">"c9665"</definedName>
    <definedName name="IQ_TOTAL_ATTRIB_ORE_RESOURCES_GOLD">"c9026"</definedName>
    <definedName name="IQ_TOTAL_ATTRIB_ORE_RESOURCES_IRON">"c9400"</definedName>
    <definedName name="IQ_TOTAL_ATTRIB_ORE_RESOURCES_LEAD">"c9453"</definedName>
    <definedName name="IQ_TOTAL_ATTRIB_ORE_RESOURCES_MANG">"c9506"</definedName>
    <definedName name="IQ_TOTAL_ATTRIB_ORE_RESOURCES_MOLYB">"c9718"</definedName>
    <definedName name="IQ_TOTAL_ATTRIB_ORE_RESOURCES_NICK">"c9294"</definedName>
    <definedName name="IQ_TOTAL_ATTRIB_ORE_RESOURCES_PLAT">"c9132"</definedName>
    <definedName name="IQ_TOTAL_ATTRIB_ORE_RESOURCES_SILVER">"c9079"</definedName>
    <definedName name="IQ_TOTAL_ATTRIB_ORE_RESOURCES_TITAN">"c9559"</definedName>
    <definedName name="IQ_TOTAL_ATTRIB_ORE_RESOURCES_URAN">"c9612"</definedName>
    <definedName name="IQ_TOTAL_ATTRIB_ORE_RESOURCES_ZINC">"c9347"</definedName>
    <definedName name="IQ_TOTAL_AVG_CE_TOTAL_AVG_ASSETS">"c1241"</definedName>
    <definedName name="IQ_TOTAL_AVG_EQUITY_TOTAL_AVG_ASSETS">"c1242"</definedName>
    <definedName name="IQ_TOTAL_BANK_CAPITAL">"c2668"</definedName>
    <definedName name="IQ_TOTAL_BEDS">"c8785"</definedName>
    <definedName name="IQ_TOTAL_CA">"c1243"</definedName>
    <definedName name="IQ_TOTAL_CA_SUBTOTAL_AP">"c8986"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ARGE_OFFS_FDIC">"c6603"</definedName>
    <definedName name="IQ_TOTAL_CHURN">"c2122"</definedName>
    <definedName name="IQ_TOTAL_CL">"c1245"</definedName>
    <definedName name="IQ_TOTAL_CL_SUBTOTAL_AP">"c8987"</definedName>
    <definedName name="IQ_TOTAL_COAL_PRODUCTION_COAL">"c9824"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CURRENT">"c6190"</definedName>
    <definedName name="IQ_TOTAL_DEBT_EBITDA">"c1249"</definedName>
    <definedName name="IQ_TOTAL_DEBT_EBITDA_CAPEX">"c2948"</definedName>
    <definedName name="IQ_TOTAL_DEBT_EQUITY">"c1250"</definedName>
    <definedName name="IQ_TOTAL_DEBT_EST">"c4532"</definedName>
    <definedName name="IQ_TOTAL_DEBT_EXCL_FIN">"c2937"</definedName>
    <definedName name="IQ_TOTAL_DEBT_GUIDANCE">"c4533"</definedName>
    <definedName name="IQ_TOTAL_DEBT_HIGH_EST">"c4534"</definedName>
    <definedName name="IQ_TOTAL_DEBT_HIGH_GUIDANCE">"c4196"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">"c6271"</definedName>
    <definedName name="IQ_TOTAL_DEBT_ISSUED_REIT">"c1255"</definedName>
    <definedName name="IQ_TOTAL_DEBT_ISSUED_UTI">"c1256"</definedName>
    <definedName name="IQ_TOTAL_DEBT_ISSUES_INS">"c1257"</definedName>
    <definedName name="IQ_TOTAL_DEBT_LOW_EST">"c4535"</definedName>
    <definedName name="IQ_TOTAL_DEBT_LOW_GUIDANCE">"c4236"</definedName>
    <definedName name="IQ_TOTAL_DEBT_MEDIAN_EST">"c4536"</definedName>
    <definedName name="IQ_TOTAL_DEBT_NON_CURRENT">"c6191"</definedName>
    <definedName name="IQ_TOTAL_DEBT_NUM_EST">"c4537"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">"c6272"</definedName>
    <definedName name="IQ_TOTAL_DEBT_REPAID_REIT">"c1263"</definedName>
    <definedName name="IQ_TOTAL_DEBT_REPAID_UTI">"c1264"</definedName>
    <definedName name="IQ_TOTAL_DEBT_SECURITIES_FDIC">"c6410"</definedName>
    <definedName name="IQ_TOTAL_DEBT_STDDEV_EST">"c4538"</definedName>
    <definedName name="IQ_TOTAL_DEPOSITS">"c1265"</definedName>
    <definedName name="IQ_TOTAL_DEPOSITS_FDIC">"c6342"</definedName>
    <definedName name="IQ_TOTAL_DIV_PAID_CF">"c1266"</definedName>
    <definedName name="IQ_TOTAL_EMPLOYEE">"c2141"</definedName>
    <definedName name="IQ_TOTAL_EMPLOYEES">"c1522"</definedName>
    <definedName name="IQ_TOTAL_EMPLOYEES_FDIC">"c6355"</definedName>
    <definedName name="IQ_TOTAL_EQUITY">"c1267"</definedName>
    <definedName name="IQ_TOTAL_EQUITY_10YR_ANN_CAGR">"c6145"</definedName>
    <definedName name="IQ_TOTAL_EQUITY_10YR_ANN_GROWTH">"c1268"</definedName>
    <definedName name="IQ_TOTAL_EQUITY_1YR_ANN_GROWTH">"c1269"</definedName>
    <definedName name="IQ_TOTAL_EQUITY_2YR_ANN_CAGR">"c6146"</definedName>
    <definedName name="IQ_TOTAL_EQUITY_2YR_ANN_GROWTH">"c1270"</definedName>
    <definedName name="IQ_TOTAL_EQUITY_3YR_ANN_CAGR">"c6147"</definedName>
    <definedName name="IQ_TOTAL_EQUITY_3YR_ANN_GROWTH">"c1271"</definedName>
    <definedName name="IQ_TOTAL_EQUITY_5YR_ANN_CAGR">"c6148"</definedName>
    <definedName name="IQ_TOTAL_EQUITY_5YR_ANN_GROWTH">"c1272"</definedName>
    <definedName name="IQ_TOTAL_EQUITY_7YR_ANN_CAGR">"c6149"</definedName>
    <definedName name="IQ_TOTAL_EQUITY_7YR_ANN_GROWTH">"c1273"</definedName>
    <definedName name="IQ_TOTAL_EQUITY_ALLOWANCE_TOTAL_LOANS">"c1274"</definedName>
    <definedName name="IQ_TOTAL_EQUITY_SUBTOTAL_AP">"c8989"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EQUITY_FDIC">"c6354"</definedName>
    <definedName name="IQ_TOTAL_LIAB_EQUITY_SUBTOTAL_AP">"c8988"</definedName>
    <definedName name="IQ_TOTAL_LIAB_FIN">"c1280"</definedName>
    <definedName name="IQ_TOTAL_LIAB_INS">"c1281"</definedName>
    <definedName name="IQ_TOTAL_LIAB_RE">"c6273"</definedName>
    <definedName name="IQ_TOTAL_LIAB_REIT">"c1282"</definedName>
    <definedName name="IQ_TOTAL_LIAB_SHAREHOLD">"c1435"</definedName>
    <definedName name="IQ_TOTAL_LIAB_TOTAL_ASSETS">"c1283"</definedName>
    <definedName name="IQ_TOTAL_LIABILITIES_FDIC">"c6348"</definedName>
    <definedName name="IQ_TOTAL_LOANS">"c5653"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">"c6274"</definedName>
    <definedName name="IQ_TOTAL_OPER_EXP_REIT">"c1287"</definedName>
    <definedName name="IQ_TOTAL_OPER_EXP_UTI">"c1288"</definedName>
    <definedName name="IQ_TOTAL_OPER_EXPEN">"c1445"</definedName>
    <definedName name="IQ_TOTAL_OPTIONS_BEG_OS">"c2693"</definedName>
    <definedName name="IQ_TOTAL_OPTIONS_CANCELLED">"c2696"</definedName>
    <definedName name="IQ_TOTAL_OPTIONS_END_OS">"c2697"</definedName>
    <definedName name="IQ_TOTAL_OPTIONS_EXERCISABLE_END_OS">"c5819"</definedName>
    <definedName name="IQ_TOTAL_OPTIONS_EXERCISED">"c2695"</definedName>
    <definedName name="IQ_TOTAL_OPTIONS_GRANTED">"c2694"</definedName>
    <definedName name="IQ_TOTAL_ORE_RESOURCES_ALUM">"c9230"</definedName>
    <definedName name="IQ_TOTAL_ORE_RESOURCES_COP">"c9174"</definedName>
    <definedName name="IQ_TOTAL_ORE_RESOURCES_DIAM">"c9654"</definedName>
    <definedName name="IQ_TOTAL_ORE_RESOURCES_GOLD">"c9015"</definedName>
    <definedName name="IQ_TOTAL_ORE_RESOURCES_IRON">"c9389"</definedName>
    <definedName name="IQ_TOTAL_ORE_RESOURCES_LEAD">"c9442"</definedName>
    <definedName name="IQ_TOTAL_ORE_RESOURCES_MANG">"c9495"</definedName>
    <definedName name="IQ_TOTAL_ORE_RESOURCES_MOLYB">"c9707"</definedName>
    <definedName name="IQ_TOTAL_ORE_RESOURCES_NICK">"c9283"</definedName>
    <definedName name="IQ_TOTAL_ORE_RESOURCES_PLAT">"c9121"</definedName>
    <definedName name="IQ_TOTAL_ORE_RESOURCES_SILVER">"c9068"</definedName>
    <definedName name="IQ_TOTAL_ORE_RESOURCES_TITAN">"c9548"</definedName>
    <definedName name="IQ_TOTAL_ORE_RESOURCES_URAN">"c9601"</definedName>
    <definedName name="IQ_TOTAL_ORE_RESOURCES_ZINC">"c9336"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ASSETS_DOMESTIC">"c2658"</definedName>
    <definedName name="IQ_TOTAL_PENSION_ASSETS_FOREIGN">"c2666"</definedName>
    <definedName name="IQ_TOTAL_PENSION_EXP">"c1291"</definedName>
    <definedName name="IQ_TOTAL_PENSION_OBLIGATION">"c1292"</definedName>
    <definedName name="IQ_TOTAL_PRINCIPAL">"c2509"</definedName>
    <definedName name="IQ_TOTAL_PRINCIPAL_PCT">"c2510"</definedName>
    <definedName name="IQ_TOTAL_PROP">"c8765"</definedName>
    <definedName name="IQ_TOTAL_PROVED_RESERVES_NGL">"c2924"</definedName>
    <definedName name="IQ_TOTAL_PROVED_RESERVES_OIL">"c2040"</definedName>
    <definedName name="IQ_TOTAL_RECEIV">"c1293"</definedName>
    <definedName name="IQ_TOTAL_RECOV_ATTRIB_RESOURCES_ALUM">"c9246"</definedName>
    <definedName name="IQ_TOTAL_RECOV_ATTRIB_RESOURCES_COAL">"c9820"</definedName>
    <definedName name="IQ_TOTAL_RECOV_ATTRIB_RESOURCES_COP">"c9190"</definedName>
    <definedName name="IQ_TOTAL_RECOV_ATTRIB_RESOURCES_DIAM">"c9670"</definedName>
    <definedName name="IQ_TOTAL_RECOV_ATTRIB_RESOURCES_GOLD">"c9031"</definedName>
    <definedName name="IQ_TOTAL_RECOV_ATTRIB_RESOURCES_IRON">"c9405"</definedName>
    <definedName name="IQ_TOTAL_RECOV_ATTRIB_RESOURCES_LEAD">"c9458"</definedName>
    <definedName name="IQ_TOTAL_RECOV_ATTRIB_RESOURCES_MANG">"c9511"</definedName>
    <definedName name="IQ_TOTAL_RECOV_ATTRIB_RESOURCES_MET_COAL">"c9760"</definedName>
    <definedName name="IQ_TOTAL_RECOV_ATTRIB_RESOURCES_MOLYB">"c9723"</definedName>
    <definedName name="IQ_TOTAL_RECOV_ATTRIB_RESOURCES_NICK">"c9299"</definedName>
    <definedName name="IQ_TOTAL_RECOV_ATTRIB_RESOURCES_PLAT">"c9137"</definedName>
    <definedName name="IQ_TOTAL_RECOV_ATTRIB_RESOURCES_SILVER">"c9084"</definedName>
    <definedName name="IQ_TOTAL_RECOV_ATTRIB_RESOURCES_STEAM">"c9790"</definedName>
    <definedName name="IQ_TOTAL_RECOV_ATTRIB_RESOURCES_TITAN">"c9564"</definedName>
    <definedName name="IQ_TOTAL_RECOV_ATTRIB_RESOURCES_URAN">"c9617"</definedName>
    <definedName name="IQ_TOTAL_RECOV_ATTRIB_RESOURCES_ZINC">"c9352"</definedName>
    <definedName name="IQ_TOTAL_RECOV_RESOURCES_ALUM">"c9236"</definedName>
    <definedName name="IQ_TOTAL_RECOV_RESOURCES_COAL">"c9815"</definedName>
    <definedName name="IQ_TOTAL_RECOV_RESOURCES_COP">"c9180"</definedName>
    <definedName name="IQ_TOTAL_RECOV_RESOURCES_DIAM">"c9660"</definedName>
    <definedName name="IQ_TOTAL_RECOV_RESOURCES_GOLD">"c9021"</definedName>
    <definedName name="IQ_TOTAL_RECOV_RESOURCES_IRON">"c9395"</definedName>
    <definedName name="IQ_TOTAL_RECOV_RESOURCES_LEAD">"c9448"</definedName>
    <definedName name="IQ_TOTAL_RECOV_RESOURCES_MANG">"c9501"</definedName>
    <definedName name="IQ_TOTAL_RECOV_RESOURCES_MET_COAL">"c9755"</definedName>
    <definedName name="IQ_TOTAL_RECOV_RESOURCES_MOLYB">"c9713"</definedName>
    <definedName name="IQ_TOTAL_RECOV_RESOURCES_NICK">"c9289"</definedName>
    <definedName name="IQ_TOTAL_RECOV_RESOURCES_PLAT">"c9127"</definedName>
    <definedName name="IQ_TOTAL_RECOV_RESOURCES_SILVER">"c9074"</definedName>
    <definedName name="IQ_TOTAL_RECOV_RESOURCES_STEAM">"c9785"</definedName>
    <definedName name="IQ_TOTAL_RECOV_RESOURCES_TITAN">"c9554"</definedName>
    <definedName name="IQ_TOTAL_RECOV_RESOURCES_URAN">"c9607"</definedName>
    <definedName name="IQ_TOTAL_RECOV_RESOURCES_ZINC">"c9342"</definedName>
    <definedName name="IQ_TOTAL_RECOVERIES_FDIC">"c6622"</definedName>
    <definedName name="IQ_TOTAL_RESOURCES_CALORIFIC_VALUE_COAL">"c9810"</definedName>
    <definedName name="IQ_TOTAL_RESOURCES_CALORIFIC_VALUE_MET_COAL">"c9750"</definedName>
    <definedName name="IQ_TOTAL_RESOURCES_CALORIFIC_VALUE_STEAM">"c9780"</definedName>
    <definedName name="IQ_TOTAL_RESOURCES_GRADE_ALUM">"c9231"</definedName>
    <definedName name="IQ_TOTAL_RESOURCES_GRADE_COP">"c9175"</definedName>
    <definedName name="IQ_TOTAL_RESOURCES_GRADE_DIAM">"c9655"</definedName>
    <definedName name="IQ_TOTAL_RESOURCES_GRADE_GOLD">"c9016"</definedName>
    <definedName name="IQ_TOTAL_RESOURCES_GRADE_IRON">"c9390"</definedName>
    <definedName name="IQ_TOTAL_RESOURCES_GRADE_LEAD">"c9443"</definedName>
    <definedName name="IQ_TOTAL_RESOURCES_GRADE_MANG">"c9496"</definedName>
    <definedName name="IQ_TOTAL_RESOURCES_GRADE_MOLYB">"c9708"</definedName>
    <definedName name="IQ_TOTAL_RESOURCES_GRADE_NICK">"c9284"</definedName>
    <definedName name="IQ_TOTAL_RESOURCES_GRADE_PLAT">"c9122"</definedName>
    <definedName name="IQ_TOTAL_RESOURCES_GRADE_SILVER">"c9069"</definedName>
    <definedName name="IQ_TOTAL_RESOURCES_GRADE_TITAN">"c9549"</definedName>
    <definedName name="IQ_TOTAL_RESOURCES_GRADE_URAN">"c9602"</definedName>
    <definedName name="IQ_TOTAL_RESOURCES_GRADE_ZINC">"c9337"</definedName>
    <definedName name="IQ_TOTAL_REV">"c1294"</definedName>
    <definedName name="IQ_TOTAL_REV_10YR_ANN_CAGR">"c6150"</definedName>
    <definedName name="IQ_TOTAL_REV_10YR_ANN_GROWTH">"c1295"</definedName>
    <definedName name="IQ_TOTAL_REV_1YR_ANN_GROWTH">"c1296"</definedName>
    <definedName name="IQ_TOTAL_REV_2YR_ANN_CAGR">"c6151"</definedName>
    <definedName name="IQ_TOTAL_REV_2YR_ANN_GROWTH">"c1297"</definedName>
    <definedName name="IQ_TOTAL_REV_3YR_ANN_CAGR">"c6152"</definedName>
    <definedName name="IQ_TOTAL_REV_3YR_ANN_GROWTH">"c1298"</definedName>
    <definedName name="IQ_TOTAL_REV_5YR_ANN_CAGR">"c6153"</definedName>
    <definedName name="IQ_TOTAL_REV_5YR_ANN_GROWTH">"c1299"</definedName>
    <definedName name="IQ_TOTAL_REV_7YR_ANN_CAGR">"c6154"</definedName>
    <definedName name="IQ_TOTAL_REV_7YR_ANN_GROWTH">"c1300"</definedName>
    <definedName name="IQ_TOTAL_REV_AS_REPORTED">"c1301"</definedName>
    <definedName name="IQ_TOTAL_REV_BNK">"c1302"</definedName>
    <definedName name="IQ_TOTAL_REV_BNK_FDIC">"c6786"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">"c6275"</definedName>
    <definedName name="IQ_TOTAL_REV_REIT">"c1307"</definedName>
    <definedName name="IQ_TOTAL_REV_SHARE">"c1912"</definedName>
    <definedName name="IQ_TOTAL_REV_SUBTOTAL_AP">"c8975"</definedName>
    <definedName name="IQ_TOTAL_REV_UTI">"c1308"</definedName>
    <definedName name="IQ_TOTAL_REVENUE">"c1436"</definedName>
    <definedName name="IQ_TOTAL_RISK_BASED_CAPITAL_RATIO_FDIC">"c6747"</definedName>
    <definedName name="IQ_TOTAL_ROOMS">"c8789"</definedName>
    <definedName name="IQ_TOTAL_SECURITIES_FDIC">"c6306"</definedName>
    <definedName name="IQ_TOTAL_SPECIAL">"c1618"</definedName>
    <definedName name="IQ_TOTAL_SQ_FT">"c8781"</definedName>
    <definedName name="IQ_TOTAL_ST_BORROW">"c1424"</definedName>
    <definedName name="IQ_TOTAL_SUB_DEBT">"c2528"</definedName>
    <definedName name="IQ_TOTAL_SUB_DEBT_EBITDA">"c2554"</definedName>
    <definedName name="IQ_TOTAL_SUB_DEBT_EBITDA_CAPEX">"c2555"</definedName>
    <definedName name="IQ_TOTAL_SUB_DEBT_PCT">"c2529"</definedName>
    <definedName name="IQ_TOTAL_SUBS">"c2119"</definedName>
    <definedName name="IQ_TOTAL_TIME_DEPOSITS_FDIC">"c6497"</definedName>
    <definedName name="IQ_TOTAL_TIME_SAVINGS_DEPOSITS_FDIC">"c6498"</definedName>
    <definedName name="IQ_TOTAL_UNITS">"c8773"</definedName>
    <definedName name="IQ_TOTAL_UNUSED_COMMITMENTS_FDIC">"c6536"</definedName>
    <definedName name="IQ_TOTAL_UNUSUAL">"c1508"</definedName>
    <definedName name="IQ_TOTAL_UNUSUAL_BNK">"c5516"</definedName>
    <definedName name="IQ_TOTAL_UNUSUAL_BR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UTI">"c5521"</definedName>
    <definedName name="IQ_TOTAL_WARRANTS_BEG_OS">"c2719"</definedName>
    <definedName name="IQ_TOTAL_WARRANTS_CANCELLED">"c2722"</definedName>
    <definedName name="IQ_TOTAL_WARRANTS_END_OS">"c2723"</definedName>
    <definedName name="IQ_TOTAL_WARRANTS_EXERCISED">"c2721"</definedName>
    <definedName name="IQ_TOTAL_WARRANTS_ISSUED">"c2720"</definedName>
    <definedName name="IQ_TR_ACCT_METHOD">"c2363"</definedName>
    <definedName name="IQ_TR_ACQ_52_WK_HI_PCT">"c2348"</definedName>
    <definedName name="IQ_TR_ACQ_52_WK_LOW_PCT">"c2347"</definedName>
    <definedName name="IQ_TR_ACQ_CASH_ST_INVEST">"c2372"</definedName>
    <definedName name="IQ_TR_ACQ_CLOSEPRICE_1D">"c3027"</definedName>
    <definedName name="IQ_TR_ACQ_DILUT_EPS_EXCL">"c3028"</definedName>
    <definedName name="IQ_TR_ACQ_EARNING_CO">"c2379"</definedName>
    <definedName name="IQ_TR_ACQ_EBIT">"c2380"</definedName>
    <definedName name="IQ_TR_ACQ_EBIT_EQ_INC">"c3611"</definedName>
    <definedName name="IQ_TR_ACQ_EBITDA">"c2381"</definedName>
    <definedName name="IQ_TR_ACQ_EBITDA_EQ_INC">"c3610"</definedName>
    <definedName name="IQ_TR_ACQ_FILING_CURRENCY">"c3033"</definedName>
    <definedName name="IQ_TR_ACQ_FILINGDATE">"c3607"</definedName>
    <definedName name="IQ_TR_ACQ_MCAP_1DAY">"c2345"</definedName>
    <definedName name="IQ_TR_ACQ_MIN_INT">"c2374"</definedName>
    <definedName name="IQ_TR_ACQ_NET_DEBT">"c2373"</definedName>
    <definedName name="IQ_TR_ACQ_NI">"c2378"</definedName>
    <definedName name="IQ_TR_ACQ_PERIODDATE">"c3606"</definedName>
    <definedName name="IQ_TR_ACQ_PRICEDATE_1D">"c2346"</definedName>
    <definedName name="IQ_TR_ACQ_RETURN">"c2349"</definedName>
    <definedName name="IQ_TR_ACQ_STOCKYEARHIGH_1D">"c2343"</definedName>
    <definedName name="IQ_TR_ACQ_STOCKYEARLOW_1D">"c2344"</definedName>
    <definedName name="IQ_TR_ACQ_TOTAL_ASSETS">"c2371"</definedName>
    <definedName name="IQ_TR_ACQ_TOTAL_COMMON_EQ">"c2377"</definedName>
    <definedName name="IQ_TR_ACQ_TOTAL_DEBT">"c2376"</definedName>
    <definedName name="IQ_TR_ACQ_TOTAL_PREF">"c2375"</definedName>
    <definedName name="IQ_TR_ACQ_TOTAL_REV">"c2382"</definedName>
    <definedName name="IQ_TR_ADJ_SIZE">"c3024"</definedName>
    <definedName name="IQ_TR_ANN_DATE">"c2395"</definedName>
    <definedName name="IQ_TR_ANN_DATE_BL">"c2394"</definedName>
    <definedName name="IQ_TR_BID_DATE">"c2357"</definedName>
    <definedName name="IQ_TR_BLUESKY_FEES">"c2277"</definedName>
    <definedName name="IQ_TR_BUY_ACC_ADVISORS">"c3048"</definedName>
    <definedName name="IQ_TR_BUY_FIN_ADVISORS">"c3045"</definedName>
    <definedName name="IQ_TR_BUY_LEG_ADVISORS">"c2387"</definedName>
    <definedName name="IQ_TR_BUYER_ID">"c2404"</definedName>
    <definedName name="IQ_TR_BUYERNAME">"c2401"</definedName>
    <definedName name="IQ_TR_CANCELLED_DATE">"c2284"</definedName>
    <definedName name="IQ_TR_CASH_CONSID_PCT">"c2296"</definedName>
    <definedName name="IQ_TR_CASH_ST_INVEST">"c3025"</definedName>
    <definedName name="IQ_TR_CHANGE_CONTROL">"c2365"</definedName>
    <definedName name="IQ_TR_CLOSED_DATE">"c2283"</definedName>
    <definedName name="IQ_TR_CO_NET_PROCEEDS">"c2268"</definedName>
    <definedName name="IQ_TR_CO_NET_PROCEEDS_PCT">"c2270"</definedName>
    <definedName name="IQ_TR_COMMENTS">"c2383"</definedName>
    <definedName name="IQ_TR_CURRENCY">"c3016"</definedName>
    <definedName name="IQ_TR_DEAL_ATTITUDE">"c2364"</definedName>
    <definedName name="IQ_TR_DEAL_CONDITIONS">"c2367"</definedName>
    <definedName name="IQ_TR_DEAL_RESOLUTION">"c2391"</definedName>
    <definedName name="IQ_TR_DEAL_RESPONSES">"c2366"</definedName>
    <definedName name="IQ_TR_DEBT_CONSID_PCT">"c2299"</definedName>
    <definedName name="IQ_TR_DEF_AGRMT_DATE">"c2285"</definedName>
    <definedName name="IQ_TR_DISCLOSED_FEES_EXP">"c2288"</definedName>
    <definedName name="IQ_TR_EARNOUTS">"c3023"</definedName>
    <definedName name="IQ_TR_EXPIRED_DATE">"c2412"</definedName>
    <definedName name="IQ_TR_GROSS_OFFERING_AMT">"c2262"</definedName>
    <definedName name="IQ_TR_HYBRID_CONSID_PCT">"c2300"</definedName>
    <definedName name="IQ_TR_IMPLIED_EQ">"c3018"</definedName>
    <definedName name="IQ_TR_IMPLIED_EQ_BV">"c3019"</definedName>
    <definedName name="IQ_TR_IMPLIED_EQ_NI_LTM">"c3020"</definedName>
    <definedName name="IQ_TR_IMPLIED_EV">"c2301"</definedName>
    <definedName name="IQ_TR_IMPLIED_EV_BV">"c2306"</definedName>
    <definedName name="IQ_TR_IMPLIED_EV_EBIT">"c2302"</definedName>
    <definedName name="IQ_TR_IMPLIED_EV_EBITDA">"c2303"</definedName>
    <definedName name="IQ_TR_IMPLIED_EV_NI_LTM">"c2307"</definedName>
    <definedName name="IQ_TR_IMPLIED_EV_REV">"c2304"</definedName>
    <definedName name="IQ_TR_INIT_FILED_DATE">"c3495"</definedName>
    <definedName name="IQ_TR_LOI_DATE">"c2282"</definedName>
    <definedName name="IQ_TR_MAJ_MIN_STAKE">"c2389"</definedName>
    <definedName name="IQ_TR_NEGOTIATED_BUYBACK_PRICE">"c2414"</definedName>
    <definedName name="IQ_TR_NET_ASSUM_LIABILITIES">"c2308"</definedName>
    <definedName name="IQ_TR_NET_PROCEEDS">"c2267"</definedName>
    <definedName name="IQ_TR_OFFER_DATE">"c2265"</definedName>
    <definedName name="IQ_TR_OFFER_DATE_MA">"c3035"</definedName>
    <definedName name="IQ_TR_OFFER_PER_SHARE">"c3017"</definedName>
    <definedName name="IQ_TR_OPTIONS_CONSID_PCT">"c2311"</definedName>
    <definedName name="IQ_TR_OTHER_CONSID">"c3022"</definedName>
    <definedName name="IQ_TR_PCT_SOUGHT">"c2309"</definedName>
    <definedName name="IQ_TR_PFEATURES">"c2384"</definedName>
    <definedName name="IQ_TR_PIPE_CONV_PRICE_SHARE">"c2292"</definedName>
    <definedName name="IQ_TR_PIPE_CPN_PCT">"c2291"</definedName>
    <definedName name="IQ_TR_PIPE_NUMBER_SHARES">"c2293"</definedName>
    <definedName name="IQ_TR_PIPE_PPS">"c2290"</definedName>
    <definedName name="IQ_TR_POSTMONEY_VAL">"c2286"</definedName>
    <definedName name="IQ_TR_PREDEAL_SITUATION">"c2390"</definedName>
    <definedName name="IQ_TR_PREF_CONSID_PCT">"c2310"</definedName>
    <definedName name="IQ_TR_PREMONEY_VAL">"c2287"</definedName>
    <definedName name="IQ_TR_PRINTING_FEES">"c2276"</definedName>
    <definedName name="IQ_TR_PT_MONETARY_VALUES">"c2415"</definedName>
    <definedName name="IQ_TR_PT_NUMBER_SHARES">"c2417"</definedName>
    <definedName name="IQ_TR_PT_PCT_SHARES">"c2416"</definedName>
    <definedName name="IQ_TR_RATING_FEES">"c2275"</definedName>
    <definedName name="IQ_TR_REG_EFFECT_DATE">"c2264"</definedName>
    <definedName name="IQ_TR_REG_FILED_DATE">"c2263"</definedName>
    <definedName name="IQ_TR_RENEWAL_BUYBACK">"c2413"</definedName>
    <definedName name="IQ_TR_ROUND_NUMBER">"c2295"</definedName>
    <definedName name="IQ_TR_SEC_FEES">"c2274"</definedName>
    <definedName name="IQ_TR_SECURITY_TYPE_REG">"c2279"</definedName>
    <definedName name="IQ_TR_SELL_ACC_ADVISORS">"c3049"</definedName>
    <definedName name="IQ_TR_SELL_FIN_ADVISORS">"c3046"</definedName>
    <definedName name="IQ_TR_SELL_LEG_ADVISORS">"c2388"</definedName>
    <definedName name="IQ_TR_SELLER_ID">"c2406"</definedName>
    <definedName name="IQ_TR_SELLERNAME">"c2402"</definedName>
    <definedName name="IQ_TR_SFEATURES">"c2385"</definedName>
    <definedName name="IQ_TR_SH_NET_PROCEEDS">"c2269"</definedName>
    <definedName name="IQ_TR_SH_NET_PROCEEDS_PCT">"c2271"</definedName>
    <definedName name="IQ_TR_SPECIAL_COMMITTEE">"c2362"</definedName>
    <definedName name="IQ_TR_STATUS">"c2399"</definedName>
    <definedName name="IQ_TR_STOCK_CONSID_PCT">"c2312"</definedName>
    <definedName name="IQ_TR_SUSPENDED_DATE">"c2407"</definedName>
    <definedName name="IQ_TR_TARGET_52WKHI_PCT">"c2351"</definedName>
    <definedName name="IQ_TR_TARGET_52WKLOW_PCT">"c2350"</definedName>
    <definedName name="IQ_TR_TARGET_ACC_ADVISORS">"c3047"</definedName>
    <definedName name="IQ_TR_TARGET_CASH_ST_INVEST">"c2327"</definedName>
    <definedName name="IQ_TR_TARGET_CLOSEPRICE_1D">"c2352"</definedName>
    <definedName name="IQ_TR_TARGET_CLOSEPRICE_1M">"c2354"</definedName>
    <definedName name="IQ_TR_TARGET_CLOSEPRICE_1W">"c2353"</definedName>
    <definedName name="IQ_TR_TARGET_DILUT_EPS_EXCL">"c2324"</definedName>
    <definedName name="IQ_TR_TARGET_EARNING_CO">"c2332"</definedName>
    <definedName name="IQ_TR_TARGET_EBIT">"c2333"</definedName>
    <definedName name="IQ_TR_TARGET_EBIT_EQ_INC">"c3609"</definedName>
    <definedName name="IQ_TR_TARGET_EBITDA">"c2334"</definedName>
    <definedName name="IQ_TR_TARGET_EBITDA_EQ_INC">"c3608"</definedName>
    <definedName name="IQ_TR_TARGET_FILING_CURRENCY">"c3034"</definedName>
    <definedName name="IQ_TR_TARGET_FILINGDATE">"c3605"</definedName>
    <definedName name="IQ_TR_TARGET_FIN_ADVISORS">"c3044"</definedName>
    <definedName name="IQ_TR_TARGET_ID">"c2405"</definedName>
    <definedName name="IQ_TR_TARGET_LEG_ADVISORS">"c2386"</definedName>
    <definedName name="IQ_TR_TARGET_MARKETCAP">"c2342"</definedName>
    <definedName name="IQ_TR_TARGET_MIN_INT">"c2328"</definedName>
    <definedName name="IQ_TR_TARGET_NET_DEBT">"c2326"</definedName>
    <definedName name="IQ_TR_TARGET_NI">"c2331"</definedName>
    <definedName name="IQ_TR_TARGET_PERIODDATE">"c3604"</definedName>
    <definedName name="IQ_TR_TARGET_PRICEDATE_1D">"c2341"</definedName>
    <definedName name="IQ_TR_TARGET_RETURN">"c2355"</definedName>
    <definedName name="IQ_TR_TARGET_SEC_DETAIL">"c3021"</definedName>
    <definedName name="IQ_TR_TARGET_SEC_TI_ID">"c2368"</definedName>
    <definedName name="IQ_TR_TARGET_SEC_TYPE">"c2369"</definedName>
    <definedName name="IQ_TR_TARGET_SPD">"c2313"</definedName>
    <definedName name="IQ_TR_TARGET_SPD_PCT">"c2314"</definedName>
    <definedName name="IQ_TR_TARGET_STOCKPREMIUM_1D">"c2336"</definedName>
    <definedName name="IQ_TR_TARGET_STOCKPREMIUM_1M">"c2337"</definedName>
    <definedName name="IQ_TR_TARGET_STOCKPREMIUM_1W">"c2338"</definedName>
    <definedName name="IQ_TR_TARGET_STOCKYEARHIGH_1D">"c2339"</definedName>
    <definedName name="IQ_TR_TARGET_STOCKYEARLOW_1D">"c2340"</definedName>
    <definedName name="IQ_TR_TARGET_TOTAL_ASSETS">"c2325"</definedName>
    <definedName name="IQ_TR_TARGET_TOTAL_COMMON_EQ">"c2421"</definedName>
    <definedName name="IQ_TR_TARGET_TOTAL_DEBT">"c2330"</definedName>
    <definedName name="IQ_TR_TARGET_TOTAL_PREF">"c2329"</definedName>
    <definedName name="IQ_TR_TARGET_TOTAL_REV">"c2335"</definedName>
    <definedName name="IQ_TR_TARGETNAME">"c2403"</definedName>
    <definedName name="IQ_TR_TERM_FEE">"c2298"</definedName>
    <definedName name="IQ_TR_TERM_FEE_PCT">"c2297"</definedName>
    <definedName name="IQ_TR_TODATE">"c3036"</definedName>
    <definedName name="IQ_TR_TODATE_MONETARY_VALUE">"c2418"</definedName>
    <definedName name="IQ_TR_TODATE_NUMBER_SHARES">"c2420"</definedName>
    <definedName name="IQ_TR_TODATE_PCT_SHARES">"c2419"</definedName>
    <definedName name="IQ_TR_TOTAL_ACCT_FEES">"c2273"</definedName>
    <definedName name="IQ_TR_TOTAL_CASH">"c2315"</definedName>
    <definedName name="IQ_TR_TOTAL_CONSID_SH">"c2316"</definedName>
    <definedName name="IQ_TR_TOTAL_DEBT">"c2317"</definedName>
    <definedName name="IQ_TR_TOTAL_GROSS_TV">"c2318"</definedName>
    <definedName name="IQ_TR_TOTAL_HYBRID">"c2319"</definedName>
    <definedName name="IQ_TR_TOTAL_LEGAL_FEES">"c2272"</definedName>
    <definedName name="IQ_TR_TOTAL_NET_TV">"c2320"</definedName>
    <definedName name="IQ_TR_TOTAL_NEWMONEY">"c2289"</definedName>
    <definedName name="IQ_TR_TOTAL_OPTIONS">"c2322"</definedName>
    <definedName name="IQ_TR_TOTAL_OPTIONS_BUYER">"c3026"</definedName>
    <definedName name="IQ_TR_TOTAL_PREFERRED">"c2321"</definedName>
    <definedName name="IQ_TR_TOTAL_REG_AMT">"c2261"</definedName>
    <definedName name="IQ_TR_TOTAL_STOCK">"c2323"</definedName>
    <definedName name="IQ_TR_TOTAL_TAKEDOWNS">"c2278"</definedName>
    <definedName name="IQ_TR_TOTAL_UW_COMP">"c2280"</definedName>
    <definedName name="IQ_TR_TOTALVALUE">"c2400"</definedName>
    <definedName name="IQ_TR_TRANSACTION_TYPE">"c2398"</definedName>
    <definedName name="IQ_TR_WITHDRAWN_DTE">"c2266"</definedName>
    <definedName name="IQ_TRADE_AR">"c1345"</definedName>
    <definedName name="IQ_TRADE_PRINCIPAL">"c1309"</definedName>
    <definedName name="IQ_TRADING_ACCOUNT_GAINS_FEES_FDIC">"c6573"</definedName>
    <definedName name="IQ_TRADING_ASSETS">"c1310"</definedName>
    <definedName name="IQ_TRADING_ASSETS_FDIC">"c6328"</definedName>
    <definedName name="IQ_TRADING_CURRENCY">"c2212"</definedName>
    <definedName name="IQ_TRADING_LIABILITIES_FDIC">"c6344"</definedName>
    <definedName name="IQ_TRANSACTION_ACCOUNTS_FDIC">"c6544"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">"c6276"</definedName>
    <definedName name="IQ_TREASURY_OTHER_EQUITY_REIT">"c1317"</definedName>
    <definedName name="IQ_TREASURY_OTHER_EQUITY_UTI">"c1318"</definedName>
    <definedName name="IQ_TREASURY_STOCK">"c1438"</definedName>
    <definedName name="IQ_TREASURY_STOCK_TRANSACTIONS_FDIC">"c6501"</definedName>
    <definedName name="IQ_TRUCK_ASSEMBLIES">"c7021"</definedName>
    <definedName name="IQ_TRUCK_ASSEMBLIES_APR">"c7681"</definedName>
    <definedName name="IQ_TRUCK_ASSEMBLIES_APR_FC">"c8561"</definedName>
    <definedName name="IQ_TRUCK_ASSEMBLIES_FC">"c7901"</definedName>
    <definedName name="IQ_TRUCK_ASSEMBLIES_POP">"c7241"</definedName>
    <definedName name="IQ_TRUCK_ASSEMBLIES_POP_FC">"c8121"</definedName>
    <definedName name="IQ_TRUCK_ASSEMBLIES_YOY">"c7461"</definedName>
    <definedName name="IQ_TRUCK_ASSEMBLIES_YOY_FC">"c8341"</definedName>
    <definedName name="IQ_TRUST_INC">"c1319"</definedName>
    <definedName name="IQ_TRUST_PREF">"c1320"</definedName>
    <definedName name="IQ_TRUST_PREFERRED">"c3029"</definedName>
    <definedName name="IQ_TRUST_PREFERRED_PCT">"c3030"</definedName>
    <definedName name="IQ_TWELVE_MONTHS_FIXED_AND_FLOATING_FDIC">"c6420"</definedName>
    <definedName name="IQ_TWELVE_MONTHS_MORTGAGE_PASS_THROUGHS_FDIC">"c6412"</definedName>
    <definedName name="IQ_UFCF_10YR_ANN_CAGR">"c6179"</definedName>
    <definedName name="IQ_UFCF_10YR_ANN_GROWTH">"c1948"</definedName>
    <definedName name="IQ_UFCF_1YR_ANN_GROWTH">"c1943"</definedName>
    <definedName name="IQ_UFCF_2YR_ANN_CAGR">"c6175"</definedName>
    <definedName name="IQ_UFCF_2YR_ANN_GROWTH">"c1944"</definedName>
    <definedName name="IQ_UFCF_3YR_ANN_CAGR">"c6176"</definedName>
    <definedName name="IQ_UFCF_3YR_ANN_GROWTH">"c1945"</definedName>
    <definedName name="IQ_UFCF_5YR_ANN_CAGR">"c6177"</definedName>
    <definedName name="IQ_UFCF_5YR_ANN_GROWTH">"c1946"</definedName>
    <definedName name="IQ_UFCF_7YR_ANN_CAGR">"c6178"</definedName>
    <definedName name="IQ_UFCF_7YR_ANN_GROWTH">"c1947"</definedName>
    <definedName name="IQ_UFCF_MARGIN">"c1962"</definedName>
    <definedName name="IQ_ULT_PARENT">"c3037"</definedName>
    <definedName name="IQ_ULT_PARENT_CIQID">"c3039"</definedName>
    <definedName name="IQ_ULT_PARENT_TICKER">"c3038"</definedName>
    <definedName name="IQ_UNAMORT_DISC">"c2513"</definedName>
    <definedName name="IQ_UNAMORT_DISC_PCT">"c2514"</definedName>
    <definedName name="IQ_UNAMORT_PREMIUM">"c2511"</definedName>
    <definedName name="IQ_UNAMORT_PREMIUM_PCT">"c2512"</definedName>
    <definedName name="IQ_UNCONSOL_BEDS">"c8783"</definedName>
    <definedName name="IQ_UNCONSOL_PROP">"c8762"</definedName>
    <definedName name="IQ_UNCONSOL_ROOMS">"c8787"</definedName>
    <definedName name="IQ_UNCONSOL_SQ_FT">"c8778"</definedName>
    <definedName name="IQ_UNCONSOL_UNITS">"c8770"</definedName>
    <definedName name="IQ_UNDERWRITING_PROFIT">"c9975"</definedName>
    <definedName name="IQ_UNDIVIDED_PROFITS_FDIC">"c6352"</definedName>
    <definedName name="IQ_UNDRAWN_CP">"c2518"</definedName>
    <definedName name="IQ_UNDRAWN_CREDIT">"c3032"</definedName>
    <definedName name="IQ_UNDRAWN_RC">"c2517"</definedName>
    <definedName name="IQ_UNDRAWN_TL">"c2519"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">"c6277"</definedName>
    <definedName name="IQ_UNEARN_REV_CURRENT_REIT">"c1327"</definedName>
    <definedName name="IQ_UNEARN_REV_CURRENT_UTI">"c1328"</definedName>
    <definedName name="IQ_UNEARN_REV_LT">"c1329"</definedName>
    <definedName name="IQ_UNEARNED_INCOME_FDIC">"c6324"</definedName>
    <definedName name="IQ_UNEARNED_INCOME_FOREIGN_FDIC">"c6385"</definedName>
    <definedName name="IQ_UNEMPLOYMENT_RATE">"c7023"</definedName>
    <definedName name="IQ_UNEMPLOYMENT_RATE_FC">"c7903"</definedName>
    <definedName name="IQ_UNEMPLOYMENT_RATE_POP">"c7243"</definedName>
    <definedName name="IQ_UNEMPLOYMENT_RATE_POP_FC">"c8123"</definedName>
    <definedName name="IQ_UNEMPLOYMENT_RATE_YOY">"c7463"</definedName>
    <definedName name="IQ_UNEMPLOYMENT_RATE_YOY_FC">"c8343"</definedName>
    <definedName name="IQ_UNIT_LABOR_COST_INDEX">"c7025"</definedName>
    <definedName name="IQ_UNIT_LABOR_COST_INDEX_APR">"c7685"</definedName>
    <definedName name="IQ_UNIT_LABOR_COST_INDEX_APR_FC">"c8565"</definedName>
    <definedName name="IQ_UNIT_LABOR_COST_INDEX_FC">"c7905"</definedName>
    <definedName name="IQ_UNIT_LABOR_COST_INDEX_PCT_CHANGE">"c7024"</definedName>
    <definedName name="IQ_UNIT_LABOR_COST_INDEX_PCT_CHANGE_FC">"c7904"</definedName>
    <definedName name="IQ_UNIT_LABOR_COST_INDEX_PCT_CHANGE_POP">"c7244"</definedName>
    <definedName name="IQ_UNIT_LABOR_COST_INDEX_PCT_CHANGE_POP_FC">"c8124"</definedName>
    <definedName name="IQ_UNIT_LABOR_COST_INDEX_PCT_CHANGE_YOY">"c7464"</definedName>
    <definedName name="IQ_UNIT_LABOR_COST_INDEX_PCT_CHANGE_YOY_FC">"c8344"</definedName>
    <definedName name="IQ_UNIT_LABOR_COST_INDEX_POP">"c7245"</definedName>
    <definedName name="IQ_UNIT_LABOR_COST_INDEX_POP_FC">"c8125"</definedName>
    <definedName name="IQ_UNIT_LABOR_COST_INDEX_YOY">"c7465"</definedName>
    <definedName name="IQ_UNIT_LABOR_COST_INDEX_YOY_FC">"c8345"</definedName>
    <definedName name="IQ_UNLEVERED_FCF">"c1908"</definedName>
    <definedName name="IQ_UNPAID_CLAIMS">"c1330"</definedName>
    <definedName name="IQ_UNPROFITABLE_INSTITUTIONS_FDIC">"c6722"</definedName>
    <definedName name="IQ_UNREALIZED_GAIN">"c1619"</definedName>
    <definedName name="IQ_UNSECURED_DEBT">"c2548"</definedName>
    <definedName name="IQ_UNSECURED_DEBT_PCT">"c2549"</definedName>
    <definedName name="IQ_UNUSED_LOAN_COMMITMENTS_FDIC">"c6368"</definedName>
    <definedName name="IQ_UNUSUAL_EXP">"c1456"</definedName>
    <definedName name="IQ_US_BRANCHES_FOREIGN_BANK_LOANS_FDIC">"c6435"</definedName>
    <definedName name="IQ_US_BRANCHES_FOREIGN_BANKS_FDIC">"c6390"</definedName>
    <definedName name="IQ_US_GAAP">"c1331"</definedName>
    <definedName name="IQ_US_GAAP_BASIC_EPS_EXCL">"c2984"</definedName>
    <definedName name="IQ_US_GAAP_BASIC_EPS_INCL">"c2982"</definedName>
    <definedName name="IQ_US_GAAP_BASIC_WEIGHT">"c2980"</definedName>
    <definedName name="IQ_US_GAAP_CA_ADJ">"c2925"</definedName>
    <definedName name="IQ_US_GAAP_CASH_FINAN">"c2945"</definedName>
    <definedName name="IQ_US_GAAP_CASH_FINAN_ADJ">"c2941"</definedName>
    <definedName name="IQ_US_GAAP_CASH_INVEST">"c2944"</definedName>
    <definedName name="IQ_US_GAAP_CASH_INVEST_ADJ">"c2940"</definedName>
    <definedName name="IQ_US_GAAP_CASH_OPER">"c2943"</definedName>
    <definedName name="IQ_US_GAAP_CASH_OPER_ADJ">"c2939"</definedName>
    <definedName name="IQ_US_GAAP_CL_ADJ">"c2927"</definedName>
    <definedName name="IQ_US_GAAP_COST_REV_ADJ">"c2951"</definedName>
    <definedName name="IQ_US_GAAP_DILUT_EPS_EXCL">"c2985"</definedName>
    <definedName name="IQ_US_GAAP_DILUT_EPS_INCL">"c2983"</definedName>
    <definedName name="IQ_US_GAAP_DILUT_NI">"c2979"</definedName>
    <definedName name="IQ_US_GAAP_DILUT_WEIGHT">"c2981"</definedName>
    <definedName name="IQ_US_GAAP_DO_ADJ">"c2959"</definedName>
    <definedName name="IQ_US_GAAP_EXTRA_ACC_ITEMS_ADJ">"c2958"</definedName>
    <definedName name="IQ_US_GAAP_INC_TAX_ADJ">"c2961"</definedName>
    <definedName name="IQ_US_GAAP_INTEREST_EXP_ADJ">"c2957"</definedName>
    <definedName name="IQ_US_GAAP_LIAB_LT_ADJ">"c2928"</definedName>
    <definedName name="IQ_US_GAAP_LIAB_TOTAL_LIAB">"c2933"</definedName>
    <definedName name="IQ_US_GAAP_MINORITY_INTEREST_IS_ADJ">"c2960"</definedName>
    <definedName name="IQ_US_GAAP_NCA_ADJ">"c2926"</definedName>
    <definedName name="IQ_US_GAAP_NET_CHANGE">"c2946"</definedName>
    <definedName name="IQ_US_GAAP_NET_CHANGE_ADJ">"c2942"</definedName>
    <definedName name="IQ_US_GAAP_NI">"c2976"</definedName>
    <definedName name="IQ_US_GAAP_NI_ADJ">"c2963"</definedName>
    <definedName name="IQ_US_GAAP_NI_AVAIL_INCL">"c2978"</definedName>
    <definedName name="IQ_US_GAAP_OTHER_ADJ_ADJ">"c2962"</definedName>
    <definedName name="IQ_US_GAAP_OTHER_NON_OPER_ADJ">"c2955"</definedName>
    <definedName name="IQ_US_GAAP_OTHER_OPER_ADJ">"c2954"</definedName>
    <definedName name="IQ_US_GAAP_RD_ADJ">"c2953"</definedName>
    <definedName name="IQ_US_GAAP_SGA_ADJ">"c2952"</definedName>
    <definedName name="IQ_US_GAAP_TOTAL_ASSETS">"c2931"</definedName>
    <definedName name="IQ_US_GAAP_TOTAL_EQUITY">"c2934"</definedName>
    <definedName name="IQ_US_GAAP_TOTAL_EQUITY_ADJ">"c2929"</definedName>
    <definedName name="IQ_US_GAAP_TOTAL_REV_ADJ">"c2950"</definedName>
    <definedName name="IQ_US_GAAP_TOTAL_UNUSUAL_ADJ">"c2956"</definedName>
    <definedName name="IQ_US_GOV_AGENCIES_FDIC">"c6395"</definedName>
    <definedName name="IQ_US_GOV_DEPOSITS_FDIC">"c6483"</definedName>
    <definedName name="IQ_US_GOV_ENTERPRISES_FDIC">"c6396"</definedName>
    <definedName name="IQ_US_GOV_NONCURRENT_LOANS_TOTAL_NONCURRENT_FDIC">"c6779"</definedName>
    <definedName name="IQ_US_GOV_NONTRANSACTION_ACCOUNTS_FDIC">"c6546"</definedName>
    <definedName name="IQ_US_GOV_OBLIGATIONS_FDIC">"c6299"</definedName>
    <definedName name="IQ_US_GOV_SECURITIES_FDIC">"c6297"</definedName>
    <definedName name="IQ_US_GOV_TOTAL_DEPOSITS_FDIC">"c6472"</definedName>
    <definedName name="IQ_US_GOV_TRANSACTION_ACCOUNTS_FDIC">"c6538"</definedName>
    <definedName name="IQ_US_TREASURY_SECURITIES_FDIC">"c6298"</definedName>
    <definedName name="IQ_UTIL_PPE_NET">"c1620"</definedName>
    <definedName name="IQ_UTIL_REV">"c2091"</definedName>
    <definedName name="IQ_UV_PENSION_LIAB">"c1332"</definedName>
    <definedName name="IQ_VALUATION_ALLOWANCES_FDIC">"c6400"</definedName>
    <definedName name="IQ_VALUE_TRADED">"c1519"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C_REVENUE_FDIC">"c6667"</definedName>
    <definedName name="IQ_VEHICLE_ASSEMBLIES_LIGHT">"c6905"</definedName>
    <definedName name="IQ_VEHICLE_ASSEMBLIES_LIGHT_APR">"c7565"</definedName>
    <definedName name="IQ_VEHICLE_ASSEMBLIES_LIGHT_APR_FC">"c8445"</definedName>
    <definedName name="IQ_VEHICLE_ASSEMBLIES_LIGHT_FC">"c7785"</definedName>
    <definedName name="IQ_VEHICLE_ASSEMBLIES_LIGHT_NEW">"c6925"</definedName>
    <definedName name="IQ_VEHICLE_ASSEMBLIES_LIGHT_NEW_APR">"c7585"</definedName>
    <definedName name="IQ_VEHICLE_ASSEMBLIES_LIGHT_NEW_APR_FC">"c8465"</definedName>
    <definedName name="IQ_VEHICLE_ASSEMBLIES_LIGHT_NEW_FC">"c7805"</definedName>
    <definedName name="IQ_VEHICLE_ASSEMBLIES_LIGHT_NEW_POP">"c7145"</definedName>
    <definedName name="IQ_VEHICLE_ASSEMBLIES_LIGHT_NEW_POP_FC">"c8025"</definedName>
    <definedName name="IQ_VEHICLE_ASSEMBLIES_LIGHT_NEW_YOY">"c7365"</definedName>
    <definedName name="IQ_VEHICLE_ASSEMBLIES_LIGHT_NEW_YOY_FC">"c8245"</definedName>
    <definedName name="IQ_VEHICLE_ASSEMBLIES_LIGHT_POP">"c7125"</definedName>
    <definedName name="IQ_VEHICLE_ASSEMBLIES_LIGHT_POP_FC">"c8005"</definedName>
    <definedName name="IQ_VEHICLE_ASSEMBLIES_LIGHT_YOY">"c7345"</definedName>
    <definedName name="IQ_VEHICLE_ASSEMBLIES_LIGHT_YOY_FC">"c8225"</definedName>
    <definedName name="IQ_VEHICLE_ASSEMBLIES_TOTAL">"c7020"</definedName>
    <definedName name="IQ_VEHICLE_ASSEMBLIES_TOTAL_APR">"c7680"</definedName>
    <definedName name="IQ_VEHICLE_ASSEMBLIES_TOTAL_APR_FC">"c8560"</definedName>
    <definedName name="IQ_VEHICLE_ASSEMBLIES_TOTAL_FC">"c7900"</definedName>
    <definedName name="IQ_VEHICLE_ASSEMBLIES_TOTAL_POP">"c7240"</definedName>
    <definedName name="IQ_VEHICLE_ASSEMBLIES_TOTAL_POP_FC">"c8120"</definedName>
    <definedName name="IQ_VEHICLE_ASSEMBLIES_TOTAL_YOY">"c7460"</definedName>
    <definedName name="IQ_VEHICLE_ASSEMBLIES_TOTAL_YOY_FC">"c8340"</definedName>
    <definedName name="IQ_VIF_AFTER_COST_CAPITAL_COVERED">"c9966"</definedName>
    <definedName name="IQ_VIF_AFTER_COST_CAPITAL_GROUP">"c9952"</definedName>
    <definedName name="IQ_VIF_BEFORE_COST_CAPITAL_COVERED">"c9964"</definedName>
    <definedName name="IQ_VIF_BEFORE_COST_CAPITAL_GROUP">"c9950"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ATILE_LIABILITIES_FDIC">"c6364"</definedName>
    <definedName name="IQ_VOLUME">"c1333"</definedName>
    <definedName name="IQ_WARRANTS_BEG_OS">"c2698"</definedName>
    <definedName name="IQ_WARRANTS_CANCELLED">"c2701"</definedName>
    <definedName name="IQ_WARRANTS_END_OS">"c2702"</definedName>
    <definedName name="IQ_WARRANTS_EXERCISED">"c2700"</definedName>
    <definedName name="IQ_WARRANTS_ISSUED">"c2699"</definedName>
    <definedName name="IQ_WARRANTS_STRIKE_PRICE_ISSUED">"c2704"</definedName>
    <definedName name="IQ_WARRANTS_STRIKE_PRICE_OS">"c2703"</definedName>
    <definedName name="IQ_WEEK">50000</definedName>
    <definedName name="IQ_WEIGHTED_AVG_PRICE">"c1334"</definedName>
    <definedName name="IQ_WHOLESALE_INVENTORIES">"c7027"</definedName>
    <definedName name="IQ_WHOLESALE_INVENTORIES_APR">"c7687"</definedName>
    <definedName name="IQ_WHOLESALE_INVENTORIES_APR_FC">"c8567"</definedName>
    <definedName name="IQ_WHOLESALE_INVENTORIES_FC">"c7907"</definedName>
    <definedName name="IQ_WHOLESALE_INVENTORIES_POP">"c7247"</definedName>
    <definedName name="IQ_WHOLESALE_INVENTORIES_POP_FC">"c8127"</definedName>
    <definedName name="IQ_WHOLESALE_INVENTORIES_YOY">"c7467"</definedName>
    <definedName name="IQ_WHOLESALE_INVENTORIES_YOY_FC">"c8347"</definedName>
    <definedName name="IQ_WHOLESALE_IS_RATIO">"c7026"</definedName>
    <definedName name="IQ_WHOLESALE_IS_RATIO_FC">"c7906"</definedName>
    <definedName name="IQ_WHOLESALE_IS_RATIO_POP">"c7246"</definedName>
    <definedName name="IQ_WHOLESALE_IS_RATIO_POP_FC">"c8126"</definedName>
    <definedName name="IQ_WHOLESALE_IS_RATIO_YOY">"c7466"</definedName>
    <definedName name="IQ_WHOLESALE_IS_RATIO_YOY_FC">"c8346"</definedName>
    <definedName name="IQ_WHOLESALE_SALES">"c7028"</definedName>
    <definedName name="IQ_WHOLESALE_SALES_APR">"c7688"</definedName>
    <definedName name="IQ_WHOLESALE_SALES_APR_FC">"c8568"</definedName>
    <definedName name="IQ_WHOLESALE_SALES_FC">"c7908"</definedName>
    <definedName name="IQ_WHOLESALE_SALES_INDEX">"c7029"</definedName>
    <definedName name="IQ_WHOLESALE_SALES_INDEX_APR">"c7689"</definedName>
    <definedName name="IQ_WHOLESALE_SALES_INDEX_APR_FC">"c8569"</definedName>
    <definedName name="IQ_WHOLESALE_SALES_INDEX_FC">"c7909"</definedName>
    <definedName name="IQ_WHOLESALE_SALES_INDEX_POP">"c7249"</definedName>
    <definedName name="IQ_WHOLESALE_SALES_INDEX_POP_FC">"c8129"</definedName>
    <definedName name="IQ_WHOLESALE_SALES_INDEX_YOY">"c7469"</definedName>
    <definedName name="IQ_WHOLESALE_SALES_INDEX_YOY_FC">"c8349"</definedName>
    <definedName name="IQ_WHOLESALE_SALES_POP">"c7248"</definedName>
    <definedName name="IQ_WHOLESALE_SALES_POP_FC">"c8128"</definedName>
    <definedName name="IQ_WHOLESALE_SALES_YOY">"c7468"</definedName>
    <definedName name="IQ_WHOLESALE_SALES_YOY_FC">"c8348"</definedName>
    <definedName name="IQ_WIP_INV">"c1335"</definedName>
    <definedName name="IQ_WORKING_CAP">"c3494"</definedName>
    <definedName name="IQ_WORKMEN_WRITTEN">"c1336"</definedName>
    <definedName name="IQ_WRITTEN_OPTION_CONTRACTS_FDIC">"c6509"</definedName>
    <definedName name="IQ_WRITTEN_OPTION_CONTRACTS_FX_RISK_FDIC">"c6514"</definedName>
    <definedName name="IQ_WRITTEN_OPTION_CONTRACTS_NON_FX_IR_FDIC">"c6519"</definedName>
    <definedName name="IQ_XDIV_DATE">"c2104"</definedName>
    <definedName name="IQ_YEAR_FOUNDED">"c6793"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DMONTH">130000</definedName>
    <definedName name="IQ_YTW">"c2163"</definedName>
    <definedName name="IQ_YTW_DATE">"c2164"</definedName>
    <definedName name="IQ_YTW_DATE_TYPE">"c2165"</definedName>
    <definedName name="IQ_Z_SCORE">"c1339"</definedName>
    <definedName name="Issuance_costs_rate">'[14]General Assumptions'!$F$50</definedName>
    <definedName name="isto2">{"up stand alones",#N/A,FALSE,"Acquiror"}</definedName>
    <definedName localSheetId="7" name="iuiuiiiiiiiiiii">{#N/A,#N/A,FALSE,"מאזן בוחן";"כל_מאזן_בוחן",#N/A,FALSE,"מאזן בוחן"}</definedName>
    <definedName localSheetId="12" name="iuiuiiiiiiiiiii">{#N/A,#N/A,FALSE,"מאזן בוחן";"כל_מאזן_בוחן",#N/A,FALSE,"מאזן בוחן"}</definedName>
    <definedName localSheetId="13" name="iuiuiiiiiiiiiii">{#N/A,#N/A,FALSE,"מאזן בוחן";"כל_מאזן_בוחן",#N/A,FALSE,"מאזן בוחן"}</definedName>
    <definedName name="iuiuiiiiiiiiiii">{#N/A,#N/A,FALSE,"מאזן בוחן";"כל_מאזן_בוחן",#N/A,FALSE,"מאזן בוחן"}</definedName>
    <definedName name="Japan">'[31]Customer Support Group'!$A$139:$F$152</definedName>
    <definedName localSheetId="20" name="Japan_Share">'[35]Overall market'!#REF!</definedName>
    <definedName localSheetId="18" name="Japan_Share">'[35]Overall market'!#REF!</definedName>
    <definedName localSheetId="5" name="Japan_Share">'[35]Overall market'!#REF!</definedName>
    <definedName name="Japan_Share">'[35]Overall market'!#REF!</definedName>
    <definedName name="jazz">{#N/A,#N/A,FALSE,"Spain MKT";#N/A,#N/A,FALSE,"Assumptions";#N/A,#N/A,FALSE,"Adve";#N/A,#N/A,FALSE,"E-Commerce";#N/A,#N/A,FALSE,"Opex";#N/A,#N/A,FALSE,"P&amp;L";#N/A,#N/A,FALSE,"FCF &amp; DCF"}</definedName>
    <definedName name="jazz2">{#N/A,#N/A,FALSE,"Spain MKT";#N/A,#N/A,FALSE,"Assumptions";#N/A,#N/A,FALSE,"Adve";#N/A,#N/A,FALSE,"E-Commerce";#N/A,#N/A,FALSE,"Opex";#N/A,#N/A,FALSE,"P&amp;L";#N/A,#N/A,FALSE,"FCF &amp; DCF"}</definedName>
    <definedName name="JE">Main.SAPF4Help()</definedName>
    <definedName name="JE_Account_Number">[21]JE!$D$4:$D$2691</definedName>
    <definedName name="jhgfd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jhgjh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jj">Main.SAPF4Help()</definedName>
    <definedName localSheetId="20" name="KeyComputing">'[25]Budget New'!#REF!</definedName>
    <definedName localSheetId="18" name="KeyComputing">'[25]Budget New'!#REF!</definedName>
    <definedName localSheetId="5" name="KeyComputing">'[25]Budget New'!#REF!</definedName>
    <definedName name="KeyComputing">'[25]Budget New'!#REF!</definedName>
    <definedName name="kfkfk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KHL">'[20]Basic data'!$A$17</definedName>
    <definedName name="KHL_limit">'[20]Basic data'!$B$17</definedName>
    <definedName name="ki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20" name="kjh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localSheetId="11" name="kjh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localSheetId="7" name="kjh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localSheetId="2" name="kjh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localSheetId="12" name="kjh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localSheetId="13" name="kjh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kjh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kjhkjh">{#N/A,#N/A,FALSE,"ORIX CSC"}</definedName>
    <definedName name="km">{"Income sources",#N/A,FALSE,"budget Format - Peachtree"}</definedName>
    <definedName name="koch">{#N/A,#N/A,FALSE,"Full";#N/A,#N/A,FALSE,"Half";#N/A,#N/A,FALSE,"Op Expenses";#N/A,#N/A,FALSE,"Cap Charge";#N/A,#N/A,FALSE,"Cost C";#N/A,#N/A,FALSE,"PP&amp;E";#N/A,#N/A,FALSE,"R&amp;D"}</definedName>
    <definedName name="l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Last_Row">IF(Values_Entered,Header_Row+Number_of_Payments,Header_Row)</definedName>
    <definedName name="ljljljljl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lkjlj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kjlklkjlkjlkj">{"page1",#N/A,TRUE,"CSC";"page2",#N/A,TRUE,"CSC"}</definedName>
    <definedName name="LKOI">DATE(YEAR([51]!Loan_Start),MONTH([51]!Loan_Start)+Payment_Number,DAY([51]!Loan_Start))</definedName>
    <definedName name="ll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localSheetId="20" name="lllll">{#N/A,#N/A,FALSE,"מאזן בוחן";"כל_מאזן_בוחן",#N/A,FALSE,"מאזן בוחן"}</definedName>
    <definedName localSheetId="11" name="lllll">{#N/A,#N/A,FALSE,"מאזן בוחן";"כל_מאזן_בוחן",#N/A,FALSE,"מאזן בוחן"}</definedName>
    <definedName localSheetId="7" name="lllll">{#N/A,#N/A,FALSE,"מאזן בוחן";"כל_מאזן_בוחן",#N/A,FALSE,"מאזן בוחן"}</definedName>
    <definedName localSheetId="2" name="lllll">{#N/A,#N/A,FALSE,"מאזן בוחן";"כל_מאזן_בוחן",#N/A,FALSE,"מאזן בוחן"}</definedName>
    <definedName localSheetId="12" name="lllll">{#N/A,#N/A,FALSE,"מאזן בוחן";"כל_מאזן_בוחן",#N/A,FALSE,"מאזן בוחן"}</definedName>
    <definedName localSheetId="13" name="lllll">{#N/A,#N/A,FALSE,"מאזן בוחן";"כל_מאזן_בוחן",#N/A,FALSE,"מאזן בוחן"}</definedName>
    <definedName name="lllll">{#N/A,#N/A,FALSE,"מאזן בוחן";"כל_מאזן_בוחן",#N/A,FALSE,"מאזן בוחן"}</definedName>
    <definedName name="lllllllllllllllllllllllllllllllll">{"Geographic P1",#N/A,FALSE,"Division &amp; Geog"}</definedName>
    <definedName name="Loan_Amount">'[26]Loan Amortization Schedule'!$D$4</definedName>
    <definedName name="Loan_Start">'[26]Loan Amortization Schedule'!$D$7</definedName>
    <definedName name="Loan_Years">'[26]Loan Amortization Schedule'!$D$6</definedName>
    <definedName localSheetId="13" name="Local">[13]Assumptions!$C$9</definedName>
    <definedName name="Local">[52]Assumptions!$C$9</definedName>
    <definedName name="LST_Curr">[49]Parameters!$B$9:$B$12</definedName>
    <definedName name="MAIN_DB_RNG">OFFSET('[48]P&amp;L DB'!$B$4,0,0,COUNTA('[48]P&amp;L DB'!$B:$B)-1,COUNTA('[48]P&amp;L DB'!$B$4:$BB$4))</definedName>
    <definedName localSheetId="20" name="MC">'[25]Budget New'!#REF!</definedName>
    <definedName localSheetId="18" name="MC">'[25]Budget New'!#REF!</definedName>
    <definedName localSheetId="7" name="MC">'[25]Budget New'!#REF!</definedName>
    <definedName localSheetId="5" name="MC">'[25]Budget New'!#REF!</definedName>
    <definedName localSheetId="13" name="MC">'[25]Budget New'!#REF!</definedName>
    <definedName name="MC">'[25]Budget New'!#REF!</definedName>
    <definedName name="mk">{#N/A,#N/A,FALSE,"inc state";#N/A,#N/A,FALSE,"Products";#N/A,#N/A,FALSE,"bal sht"}</definedName>
    <definedName localSheetId="20" name="MKT">'[25]Budget New'!#REF!</definedName>
    <definedName localSheetId="18" name="MKT">'[25]Budget New'!#REF!</definedName>
    <definedName localSheetId="7" name="MKT">'[25]Budget New'!#REF!</definedName>
    <definedName localSheetId="5" name="MKT">'[25]Budget New'!#REF!</definedName>
    <definedName localSheetId="13" name="MKT">'[25]Budget New'!#REF!</definedName>
    <definedName name="MKT">'[25]Budget New'!#REF!</definedName>
    <definedName localSheetId="7" name="mm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localSheetId="12" name="mm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localSheetId="13" name="mm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mm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localSheetId="20" name="Mobile_Marketing">'[25]Budget New'!#REF!</definedName>
    <definedName localSheetId="18" name="Mobile_Marketing">'[25]Budget New'!#REF!</definedName>
    <definedName localSheetId="5" name="Mobile_Marketing">'[25]Budget New'!#REF!</definedName>
    <definedName name="Mobile_Marketing">'[25]Budget New'!#REF!</definedName>
    <definedName localSheetId="20" name="Mobile_RandD">'[25]Budget New'!#REF!</definedName>
    <definedName localSheetId="18" name="Mobile_RandD">'[25]Budget New'!#REF!</definedName>
    <definedName localSheetId="5" name="Mobile_RandD">'[25]Budget New'!#REF!</definedName>
    <definedName name="Mobile_RandD">'[25]Budget New'!#REF!</definedName>
    <definedName name="month_je">[21]JE!$B$4:$B$2691</definedName>
    <definedName name="MonthJE1">[21]Index!$K$2:$K$15</definedName>
    <definedName name="MSA">'[31]Customer Support Group'!$A$154:$F$191</definedName>
    <definedName localSheetId="20" name="MSC">'[25]Budget New'!#REF!</definedName>
    <definedName localSheetId="18" name="MSC">'[25]Budget New'!#REF!</definedName>
    <definedName localSheetId="5" name="MSC">'[25]Budget New'!#REF!</definedName>
    <definedName name="MSC">'[25]Budget New'!#REF!</definedName>
    <definedName localSheetId="20" name="MSE">'[25]Budget New'!#REF!</definedName>
    <definedName localSheetId="18" name="MSE">'[25]Budget New'!#REF!</definedName>
    <definedName localSheetId="5" name="MSE">'[25]Budget New'!#REF!</definedName>
    <definedName name="MSE">'[25]Budget New'!#REF!</definedName>
    <definedName name="MSI">'[31]Customer Support Group'!$A$154:$F$173</definedName>
    <definedName localSheetId="20" name="MSJ">'[25]Budget New'!#REF!</definedName>
    <definedName localSheetId="18" name="MSJ">'[25]Budget New'!#REF!</definedName>
    <definedName localSheetId="5" name="MSJ">'[25]Budget New'!#REF!</definedName>
    <definedName name="MSJ">'[25]Budget New'!#REF!</definedName>
    <definedName localSheetId="20" name="MSK">'[25]Budget New'!#REF!</definedName>
    <definedName localSheetId="18" name="MSK">'[25]Budget New'!#REF!</definedName>
    <definedName localSheetId="5" name="MSK">'[25]Budget New'!#REF!</definedName>
    <definedName name="MSK">'[25]Budget New'!#REF!</definedName>
    <definedName name="MSL">'[31]Customer Support Group'!$A$118:$F$137</definedName>
    <definedName localSheetId="20" name="MSO">'[25]Budget New'!#REF!</definedName>
    <definedName localSheetId="18" name="MSO">'[25]Budget New'!#REF!</definedName>
    <definedName localSheetId="5" name="MSO">'[25]Budget New'!#REF!</definedName>
    <definedName name="MSO">'[25]Budget New'!#REF!</definedName>
    <definedName localSheetId="20" name="MSU">'[25]Budget New'!#REF!</definedName>
    <definedName localSheetId="18" name="MSU">'[25]Budget New'!#REF!</definedName>
    <definedName localSheetId="5" name="MSU">'[25]Budget New'!#REF!</definedName>
    <definedName name="MSU">'[25]Budget New'!#REF!</definedName>
    <definedName localSheetId="20" name="MSU_MKT">'[25]Budget New'!#REF!</definedName>
    <definedName localSheetId="18" name="MSU_MKT">'[25]Budget New'!#REF!</definedName>
    <definedName localSheetId="5" name="MSU_MKT">'[25]Budget New'!#REF!</definedName>
    <definedName name="MSU_MKT">'[25]Budget New'!#REF!</definedName>
    <definedName name="name">"#REF!"</definedName>
    <definedName name="nbvcxz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New">{"CSC_1",#N/A,FALSE,"CSC Outputs";"CSC_2",#N/A,FALSE,"CSC Outputs"}</definedName>
    <definedName name="new_dfs">{#N/A,#N/A,FALSE,"inc state";#N/A,#N/A,FALSE,"Products";#N/A,#N/A,FALSE,"bal sht"}</definedName>
    <definedName name="new_mk">{#N/A,#N/A,FALSE,"inc state";#N/A,#N/A,FALSE,"Products";#N/A,#N/A,FALSE,"bal sht"}</definedName>
    <definedName name="new_report">{#N/A,#N/A,FALSE,"inc state";#N/A,#N/A,FALSE,"Products";#N/A,#N/A,FALSE,"bal sht"}</definedName>
    <definedName name="new_wrn.All._.Models.">{#N/A,#N/A,FALSE,"inc state";#N/A,#N/A,FALSE,"Products";#N/A,#N/A,FALSE,"bal sht"}</definedName>
    <definedName name="new_wrn.Income._.and._Cogs.">{"Income sources",#N/A,FALSE,"budget Format - Peachtree"}</definedName>
    <definedName name="new_wrn.PRo._.Forma.">{"Pro Forma",#N/A,FALSE,"budget Format - Peachtree"}</definedName>
    <definedName name="new_wrn.מאזן_בוחן_כללי.">{#N/A,#N/A,FALSE,"מאזן בוחן";"כל_מאזן_בוחן",#N/A,FALSE,"מאזן בוחן"}</definedName>
    <definedName name="new_wrn.סעיפי_מאזן_בוחן.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_אאא">{#N/A,#N/A,FALSE,"מאזן בוחן";"כל_מאזן_בוחן",#N/A,FALSE,"מאזן בוחן"}</definedName>
    <definedName name="new_אאא1">{#N/A,#N/A,FALSE,"מאזן בוחן";"כל_מאזן_בוחן",#N/A,FALSE,"מאזן בוחן"}</definedName>
    <definedName name="new_בככ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_בככ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_מאזן">{#N/A,#N/A,FALSE,"מאזן בוחן";"כל_מאזן_בוחן",#N/A,FALSE,"מאזן בוחן"}</definedName>
    <definedName name="new_מאזן_בוחן_כללי_1">{#N/A,#N/A,FALSE,"מאזן בוחן";"כל_מאזן_בוחן",#N/A,FALSE,"מאזן בוחן"}</definedName>
    <definedName name="new_מאזן_בוחן_כללי1">{#N/A,#N/A,FALSE,"מאזן בוחן";"כל_מאזן_בוחן",#N/A,FALSE,"מאזן בוחן"}</definedName>
    <definedName name="new_סעיפי_מאזן_בוחן_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name">{#N/A,#N/A,TRUE,"Cover sheet";#N/A,#N/A,TRUE,"INPUTS";#N/A,#N/A,TRUE,"OUTPUTS";#N/A,#N/A,TRUE,"VALUATION"}</definedName>
    <definedName name="noidea">{#N/A,#N/A,FALSE,"Calc";#N/A,#N/A,FALSE,"Sensitivity";#N/A,#N/A,FALSE,"LT Earn.Dil.";#N/A,#N/A,FALSE,"Dil. AVP"}</definedName>
    <definedName name="Number_of_Payments">MATCH(0.01,End_Bal,-1)+1</definedName>
    <definedName name="o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Office_rent_per_m_Ltd">'[20]Basic data'!$F$51</definedName>
    <definedName name="okjfnfn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okn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old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oo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20" name="OP">'[25]Budget New'!#REF!</definedName>
    <definedName localSheetId="18" name="OP">'[25]Budget New'!#REF!</definedName>
    <definedName localSheetId="5" name="OP">'[25]Budget New'!#REF!</definedName>
    <definedName name="OP">'[25]Budget New'!#REF!</definedName>
    <definedName name="OP_Liste">'[27]OP-Liste'!$A$3:$H$27</definedName>
    <definedName name="Operation">'[31]Customer Support Group'!$A$97:$F$116</definedName>
    <definedName localSheetId="20" name="Operations">'[25]Budget New'!#REF!</definedName>
    <definedName localSheetId="18" name="Operations">'[25]Budget New'!#REF!</definedName>
    <definedName localSheetId="5" name="Operations">'[25]Budget New'!#REF!</definedName>
    <definedName name="Operations">'[25]Budget New'!#REF!</definedName>
    <definedName name="Opex_type">[22]Index!$F$20:$F$50</definedName>
    <definedName name="Overview1">{"mgmt forecast",#N/A,FALSE,"Mgmt Forecast";"dcf table",#N/A,FALSE,"Mgmt Forecast";"sensitivity",#N/A,FALSE,"Mgmt Forecast";"table inputs",#N/A,FALSE,"Mgmt Forecast";"calculations",#N/A,FALSE,"Mgmt Forecast"}</definedName>
    <definedName name="p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P03_C36368_VNL_OS___GK___Sondervorgänge">"Segment2"</definedName>
    <definedName name="Pay_Num">'[26]Loan Amortization Schedule'!$A$18:$A$377</definedName>
    <definedName name="Payment_Date">DATE(YEAR(Loan_Start),MONTH(Loan_Start)+Payment_Number,DAY(Loan_Start))</definedName>
    <definedName name="PC_Card_BU">'[31]Customer Support Group'!$A$20:$F$36</definedName>
    <definedName name="PcntRank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itch">{#N/A,#N/A,TRUE,"Cover sheet";#N/A,#N/A,TRUE,"INPUTS";#N/A,#N/A,TRUE,"OUTPUTS";#N/A,#N/A,TRUE,"VALUATION"}</definedName>
    <definedName name="pl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m">[53]Materiality!$AB$21:$AD$30</definedName>
    <definedName name="PONL">{#N/A,#N/A,TRUE,"Cover sheet";#N/A,#N/A,TRUE,"INPUTS";#N/A,#N/A,TRUE,"OUTPUTS";#N/A,#N/A,TRUE,"VALUATION"}</definedName>
    <definedName name="positions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p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pp">{"Geographic P1",#N/A,FALSE,"Division &amp; Geog"}</definedName>
    <definedName name="pppp">{"Five Year Record",#N/A,FALSE,"Front and Back"}</definedName>
    <definedName name="ppppppppppppppppppppppppppppp">{"FTSE100","COMPANIES",TRUE}</definedName>
    <definedName name="PreiseVV2_05_12_2002">[54]PreiseVV2_05_12_2002!$B$7:$I$201</definedName>
    <definedName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inc">'[26]Loan Amortization Schedule'!$G$18:$G$377</definedName>
    <definedName name="Print_Area_Reset">OFFSET(Full_Print,0,0,Last_Row)</definedName>
    <definedName name="Print_CSC_Report_2">{"CSC_1",#N/A,FALSE,"CSC Outputs";"CSC_2",#N/A,FALSE,"CSC Outputs"}</definedName>
    <definedName name="Print_CSC_Report_3">{"CSC_1",#N/A,FALSE,"CSC Outputs";"CSC_2",#N/A,FALSE,"CSC Outputs"}</definedName>
    <definedName name="provisions_rate_holiday_accrual">'[14]General Assumptions'!$F$48</definedName>
    <definedName name="ptich">{#N/A,#N/A,TRUE,"Cover sheet";#N/A,#N/A,TRUE,"INPUTS";#N/A,#N/A,TRUE,"OUTPUTS";#N/A,#N/A,TRUE,"VALUATION"}</definedName>
    <definedName name="py_net_income">'[37]Income Statement'!$F$37</definedName>
    <definedName name="q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localSheetId="20" name="QA">'[25]Budget New'!#REF!</definedName>
    <definedName localSheetId="18" name="QA">'[25]Budget New'!#REF!</definedName>
    <definedName localSheetId="7" name="QA">'[25]Budget New'!#REF!</definedName>
    <definedName localSheetId="5" name="QA">'[25]Budget New'!#REF!</definedName>
    <definedName localSheetId="13" name="QA">'[25]Budget New'!#REF!</definedName>
    <definedName name="QA">'[25]Budget New'!#REF!</definedName>
    <definedName name="qasbgf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dewffhh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lk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lqlql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q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qqq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qqqqqqqqqqqqqqqqqqqqqq">{"Five Year Record",#N/A,FALSE,"Front and Back"}</definedName>
    <definedName name="qqqqqqqqqqqqqqqqqqqqqqqqqqq">{"Front Page",#N/A,FALSE,"Front and Back"}</definedName>
    <definedName name="qqqqqqqqqqqqqqqqqqqqqqqqqqqqqqqqq">{"Five Year Record",#N/A,FALSE,"Front and Back"}</definedName>
    <definedName name="qqqqqqqqqqqqqqqqqqqqqqqqqqqqqqqqqqq">{"Geographic P1",#N/A,FALSE,"Division &amp; Geog"}</definedName>
    <definedName name="qqqqqqqqqqqqqqqqqqqqqqqqqqqqqqqqqqqq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qqqsdsvgbfggj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sdf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wer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werf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xgf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rankanal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localSheetId="13" name="Recruiting">[13]Assumptions!$C$11</definedName>
    <definedName name="Recruiting">[52]Assumptions!$C$11</definedName>
    <definedName name="recruitment">'[20]Basic data'!$F$58</definedName>
    <definedName name="Recruitment_Inc">'[20]Basic data'!$F$59</definedName>
    <definedName name="refg">{#N/A,#N/A,TRUE,"Cover sheet";#N/A,#N/A,TRUE,"INPUTS";#N/A,#N/A,TRUE,"OUTPUTS";#N/A,#N/A,TRUE,"VALUATION"}</definedName>
    <definedName name="rem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cc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fp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name_of_wrn.CSC">{"page1",#N/A,TRUE,"CSC";"page2",#N/A,TRUE,"CSC"}</definedName>
    <definedName name="report">{#N/A,#N/A,FALSE,"inc state";#N/A,#N/A,FALSE,"Products";#N/A,#N/A,FALSE,"bal sht"}</definedName>
    <definedName name="rererer">{#N/A,#N/A,FALSE,"Full";#N/A,#N/A,FALSE,"Half";#N/A,#N/A,FALSE,"Op Expenses";#N/A,#N/A,FALSE,"Cap Charge";#N/A,#N/A,FALSE,"Cost C";#N/A,#N/A,FALSE,"PP&amp;E";#N/A,#N/A,FALSE,"R&amp;D"}</definedName>
    <definedName localSheetId="20" name="Research">'[25]Budget New'!#REF!</definedName>
    <definedName localSheetId="18" name="Research">'[25]Budget New'!#REF!</definedName>
    <definedName localSheetId="5" name="Research">'[25]Budget New'!#REF!</definedName>
    <definedName name="Research">'[25]Budget New'!#REF!</definedName>
    <definedName name="rhenag2">[55]Ergebnis!#REF!</definedName>
    <definedName localSheetId="20" name="ROA_Share">'[35]Overall market'!#REF!</definedName>
    <definedName localSheetId="18" name="ROA_Share">'[35]Overall market'!#REF!</definedName>
    <definedName localSheetId="5" name="ROA_Share">'[35]Overall market'!#REF!</definedName>
    <definedName name="ROA_Share">'[35]Overall market'!#REF!</definedName>
    <definedName localSheetId="20" name="ROW_Share">'[35]Overall market'!#REF!</definedName>
    <definedName localSheetId="18" name="ROW_Share">'[35]Overall market'!#REF!</definedName>
    <definedName localSheetId="5" name="ROW_Share">'[35]Overall market'!#REF!</definedName>
    <definedName name="ROW_Share">'[35]Overall market'!#REF!</definedName>
    <definedName name="rr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rrrr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rrrrr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rrrrrr">{"cash plan",#N/A,FALSE,"fccashflow"}</definedName>
    <definedName name="rrrrrrffvv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rrrrrrrrrrrrrrrrrrrrrr">{"Back Page",#N/A,FALSE,"Front and Back"}</definedName>
    <definedName name="rt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Salary_Currency">[22]Index!$J$20:$J$25</definedName>
    <definedName name="saldenliste">[27]Ueb8!$A$1:$G$178</definedName>
    <definedName name="SalesTax">0.0825</definedName>
    <definedName name="SAPBEXrevision">1</definedName>
    <definedName name="SAPBEXsysID">"MLB"</definedName>
    <definedName name="SAPBEXwbID">"3LDMR45EAITNEBZIEMP8UE9D4"</definedName>
    <definedName name="SAPFuncF4Help">Main.SAPF4Help()</definedName>
    <definedName name="SB">'[20]Basic data'!$A$15</definedName>
    <definedName name="Sched_Pay">'[26]Loan Amortization Schedule'!$D$18:$D$377</definedName>
    <definedName name="Scheduled_Extra_Payments">'[26]Loan Amortization Schedule'!$D$8</definedName>
    <definedName name="Scheduled_Monthly_Payment">'[26]Loan Amortization Schedule'!$D$11</definedName>
    <definedName name="sd">{"'TYPE (2)'!$A$1:$Q$76"}</definedName>
    <definedName name="sdf">{#N/A,#N/A,FALSE,"Contribution Analysis"}</definedName>
    <definedName name="sencount">1</definedName>
    <definedName name="Shipping">1.25</definedName>
    <definedName name="Shutup">'[23]Intercompany - Mode Tech'!$G$123,'[23]Intercompany - Mode Tech'!$G$137</definedName>
    <definedName localSheetId="20" name="Smartcaps">'[25]Budget New'!#REF!</definedName>
    <definedName localSheetId="18" name="Smartcaps">'[25]Budget New'!#REF!</definedName>
    <definedName localSheetId="5" name="Smartcaps">'[25]Budget New'!#REF!</definedName>
    <definedName name="Smartcaps">'[25]Budget New'!#REF!</definedName>
    <definedName name="Solo_month">[22]Index!$F$3:$G$14</definedName>
    <definedName name="solver_cvg">0.001</definedName>
    <definedName name="solver_drv">1</definedName>
    <definedName name="solver_est">1</definedName>
    <definedName name="solver_itr">100</definedName>
    <definedName name="solver_lin">0</definedName>
    <definedName name="solver_neg">2</definedName>
    <definedName name="solver_num">0</definedName>
    <definedName name="solver_nwt">1</definedName>
    <definedName name="solver_pre">0.000001</definedName>
    <definedName name="solver_scl">2</definedName>
    <definedName name="solver_sho">2</definedName>
    <definedName name="solver_tim">100</definedName>
    <definedName name="solver_tol">0.05</definedName>
    <definedName name="solver_typ">3</definedName>
    <definedName name="solver_val">0.1076</definedName>
    <definedName name="ss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localSheetId="20" name="SSD">'[25]Budget New'!#REF!</definedName>
    <definedName localSheetId="18" name="SSD">'[25]Budget New'!#REF!</definedName>
    <definedName localSheetId="5" name="SSD">'[25]Budget New'!#REF!</definedName>
    <definedName name="SSD">'[25]Budget New'!#REF!</definedName>
    <definedName name="SSD_BU">'[31]Customer Support Group'!$A$38:$F$48</definedName>
    <definedName name="sse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sss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ssss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s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stand">[56]Cover!$B$77</definedName>
    <definedName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ummary">'[31]Customer Support Group'!$A$201:$F$206</definedName>
    <definedName name="SummaryByCostCenterFullyDilutedShares">'[57]Summary by Cost Center'!$D$23</definedName>
    <definedName name="SummaryByCostCenterFullyDilutedSharesWithDrafts">'[57]Summary by Cost Center'!$G$23</definedName>
    <definedName name="SummaryByJobTitleFullyDilutedShares">'[41]Summary by Job Title'!$D$35</definedName>
    <definedName name="SummaryByJobTitleFullyDilutedSharesWithDrafts">'[58]Summary by Job Title'!$G$30</definedName>
    <definedName name="SummaryCapTableFullyDilutedShares">'[41]Summary cap table'!$D$27</definedName>
    <definedName name="SummaryCapTableFullyDilutedSharesWithDrafts">'[57]Summary cap table'!$G$22</definedName>
    <definedName name="SW">'[31]Customer Support Group'!$A$50:$F$56</definedName>
    <definedName name="TBL_Departments">[49]Parameters!$B$18:$B$24</definedName>
    <definedName name="TBL_Exp_Types">[49]Parameters!$B$28:$B$48</definedName>
    <definedName name="TBL_Sites">[49]Parameters!$E$9:$E$12</definedName>
    <definedName name="TEST1">'[59]Mengengerüst Gesamt'!#REF!</definedName>
    <definedName name="TEST2">'[59]Mengengerüst Gesamt'!#REF!</definedName>
    <definedName name="TextRefCopy4">'[37]income tax payment'!$K$8</definedName>
    <definedName name="TextRefCopy5">'[37]income tax payment'!$K$10</definedName>
    <definedName name="TextRefCopyRangeCount">5</definedName>
    <definedName name="tonyIQ">"#REF!"</definedName>
    <definedName localSheetId="20" name="Total__US">'[60]c.o.s'!#REF!</definedName>
    <definedName localSheetId="18" name="Total__US">'[60]c.o.s'!#REF!</definedName>
    <definedName localSheetId="7" name="Total__US">'[60]c.o.s'!#REF!</definedName>
    <definedName localSheetId="5" name="Total__US">'[60]c.o.s'!#REF!</definedName>
    <definedName localSheetId="13" name="Total__US">'[60]c.o.s'!#REF!</definedName>
    <definedName name="Total__US">'[60]c.o.s'!#REF!</definedName>
    <definedName name="Total_M_S">'[31]Customer Support Group'!$A$195:$F$196</definedName>
    <definedName localSheetId="20" name="Total_Mobile">'[25]Budget New'!#REF!</definedName>
    <definedName localSheetId="18" name="Total_Mobile">'[25]Budget New'!#REF!</definedName>
    <definedName localSheetId="5" name="Total_Mobile">'[25]Budget New'!#REF!</definedName>
    <definedName name="Total_Mobile">'[25]Budget New'!#REF!</definedName>
    <definedName localSheetId="20" name="Total_OP_MM">'[25]Budget New'!#REF!</definedName>
    <definedName localSheetId="18" name="Total_OP_MM">'[25]Budget New'!#REF!</definedName>
    <definedName localSheetId="5" name="Total_OP_MM">'[25]Budget New'!#REF!</definedName>
    <definedName name="Total_OP_MM">'[25]Budget New'!#REF!</definedName>
    <definedName name="Total_Pay">'[26]Loan Amortization Schedule'!$F$18:$F$377</definedName>
    <definedName name="Total_Payment">Scheduled_Payment+Extra_Payment</definedName>
    <definedName name="trabsfer4">'[61]Intercompany - Glam Inc'!$G$204,'[61]Intercompany - Glam Inc'!$G$224,'[61]Intercompany - Glam Inc'!$G$226</definedName>
    <definedName name="transfer">'[23]Intercompany - Mode Tech'!$G$105,'[23]Intercompany - Mode Tech'!$G$87:$G$88</definedName>
    <definedName name="transfer1">'[23]Intercompany - Glam Inc'!$G$148,'[23]Intercompany - Glam Inc'!$G$128</definedName>
    <definedName name="Transfer2">'[23]Intercompany - Glam Inc'!$G$174,'[23]Intercompany - Glam Inc'!$G$191</definedName>
    <definedName name="Transfer3">'[23]Intercompany - Mode Tech'!$G$123,'[23]Intercompany - Mode Tech'!$G$137</definedName>
    <definedName name="transfer4">'[24]Intercompany - Glam Holding Inc'!#REF!,'[24]Intercompany - Glam Holding Inc'!#REF!,'[24]Intercompany - Glam Holding Inc'!#REF!</definedName>
    <definedName name="transfer5">'[61]Intercompany - Mode Tech'!$G$146,'[61]Intercompany - Mode Tech'!$G$158,'[61]Intercompany - Mode Tech'!$G$160</definedName>
    <definedName name="Transfer8">'[24]Intercompany - Glam Holding Inc'!#REF!,'[24]Intercompany - Glam Holding Inc'!#REF!</definedName>
    <definedName name="transferjuly">'[24]Intercompany - Glam Holding Inc'!#REF!,'[24]Intercompany - Glam Holding Inc'!#REF!</definedName>
    <definedName name="transferjuly1">'[61]Intercompany - Mode Tech'!$G$176,'[61]Intercompany - Mode Tech'!$G$183</definedName>
    <definedName name="TravelP2">{"yyyy",#N/A,FALSE,"A&amp;M (2)";"uuu",#N/A,FALSE,"A&amp;M (2)"}</definedName>
    <definedName name="ttt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ttttttttttttttttttttttttttttttt">{"Geographic P1",#N/A,FALSE,"Division &amp; Geog"}</definedName>
    <definedName name="ty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fb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UFPrn19800104004358">'[62]py re'!$A$1:$J$6</definedName>
    <definedName name="UFPrn20070621112749">'[63]20060630'!$A$1:$I$439</definedName>
    <definedName name="UFPrn20080912154303">[50]利润表!$A$1:$K$42</definedName>
    <definedName name="UFPrn20090227133840">'[64]C-2'!$A$2:$C$2</definedName>
    <definedName localSheetId="20" name="Unit_Price">'[60]c.o.s'!#REF!</definedName>
    <definedName localSheetId="18" name="Unit_Price">'[60]c.o.s'!#REF!</definedName>
    <definedName localSheetId="5" name="Unit_Price">'[60]c.o.s'!#REF!</definedName>
    <definedName name="Unit_Price">'[60]c.o.s'!#REF!</definedName>
    <definedName name="US">'[47]Financial Summary'!$B$37</definedName>
    <definedName localSheetId="20" name="US_Share">'[35]Overall market'!#REF!</definedName>
    <definedName localSheetId="18" name="US_Share">'[35]Overall market'!#REF!</definedName>
    <definedName localSheetId="5" name="US_Share">'[35]Overall market'!#REF!</definedName>
    <definedName name="US_Share">'[35]Overall market'!#REF!</definedName>
    <definedName name="uu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ykuy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localSheetId="20" name="VACATION_EXP">WP_LTD!#REF!</definedName>
    <definedName localSheetId="18" name="VACATION_EXP">WP_LTD!#REF!</definedName>
    <definedName localSheetId="7" name="VACATION_EXP">[38]WP_LTD!#REF!</definedName>
    <definedName localSheetId="5" name="VACATION_EXP">WP_LTD!#REF!</definedName>
    <definedName localSheetId="13" name="VACATION_EXP">[39]WP_LTD!#REF!</definedName>
    <definedName name="VACATION_EXP">WP_LTD!#REF!</definedName>
    <definedName name="ValuationBAAMultiple">{#N/A,#N/A,TRUE,"Cover sheet";#N/A,#N/A,TRUE,"INPUTS";#N/A,#N/A,TRUE,"OUTPUTS";#N/A,#N/A,TRUE,"VALUATION"}</definedName>
    <definedName name="Values_Entered">IF(Loan_Amount*Interest_Rate*Loan_Years*Loan_Start&gt;0,1,0)</definedName>
    <definedName name="VAT">[49]Parameters!$F$33</definedName>
    <definedName name="version">[56]Cover!$B$76</definedName>
    <definedName name="vg">{#N/A,#N/A,TRUE,"Cover sheet";#N/A,#N/A,TRUE,"DCF analysis";#N/A,#N/A,TRUE,"WACC calculation"}</definedName>
    <definedName name="vgfdhj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vgjh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vv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vvvvvvvvvvvvvvvvvvvvvvvvvvvv">{"Back Page",#N/A,FALSE,"Front and Back"}</definedName>
    <definedName localSheetId="20" name="w">'[35]Overall market'!#REF!</definedName>
    <definedName localSheetId="18" name="w">'[35]Overall market'!#REF!</definedName>
    <definedName localSheetId="7" name="w">'[35]Overall market'!#REF!</definedName>
    <definedName localSheetId="5" name="w">'[35]Overall market'!#REF!</definedName>
    <definedName name="w">'[35]Overall market'!#REF!</definedName>
    <definedName name="we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ert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nwn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ooooo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rn.1.">{#N/A,#N/A,FALSE,"Calc";#N/A,#N/A,FALSE,"Sensitivity";#N/A,#N/A,FALSE,"LT Earn.Dil.";#N/A,#N/A,FALSE,"Dil. AVP"}</definedName>
    <definedName name="wrn.10yp._.balance._.sheet.">{"10yp balance sheet",#N/A,FALSE,"Celtel alternative 6"}</definedName>
    <definedName name="wrn.10yp._.capex.">{"10yp capex",#N/A,FALSE,"Celtel alternative 6"}</definedName>
    <definedName name="wrn.10yp._.customers.">{"10yp customers",#N/A,FALSE,"Celtel alternative 6"}</definedName>
    <definedName name="wrn.10yp._.graphs.">{"10yp graphs",#N/A,FALSE,"Market Data"}</definedName>
    <definedName name="wrn.10yp._.key._.data.">{"10yp key data",#N/A,FALSE,"Market Data"}</definedName>
    <definedName name="wrn.10yp._.profit._.and._.loss.">{"10yp profit and loss",#N/A,FALSE,"Celtel alternative 6"}</definedName>
    <definedName name="wrn.10yp._.tariffs.">{"10yp tariffs",#N/A,FALSE,"Celtel alternative 6"}</definedName>
    <definedName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name="wrn.Aging._.and._.Trend._.Analysis.">{#N/A,#N/A,FALSE,"Aging Summary";#N/A,#N/A,FALSE,"Ratio Analysis";#N/A,#N/A,FALSE,"Test 120 Day Accts";#N/A,#N/A,FALSE,"Tickmarks"}</definedName>
    <definedName name="wrn.ALL.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rn.All._.Company._.Reports.">{#N/A,#N/A,FALSE,"Combined";#N/A,#N/A,FALSE,"ASI";#N/A,#N/A,FALSE,"AST";#N/A,#N/A,FALSE,"INC";#N/A,#N/A,FALSE,"CADET";#N/A,#N/A,FALSE,"DIT";#N/A,#N/A,FALSE,"SYP";#N/A,#N/A,FALSE,"JAPAN";#N/A,#N/A,FALSE,"SPANISH";#N/A,#N/A,FALSE,"AUSTRALIA";#N/A,#N/A,FALSE,"UK";#N/A,#N/A,FALSE,"AUREC";#N/A,#N/A,FALSE,"PS";#N/A,#N/A,FALSE,"LIMITED";#N/A,#N/A,FALSE,"Eliminating";#N/A,#N/A,FALSE,"Consolidated"}</definedName>
    <definedName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Models.">{#N/A,#N/A,FALSE,"inc state";#N/A,#N/A,FALSE,"Products";#N/A,#N/A,FALSE,"bal sht"}</definedName>
    <definedName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way.">{"away stand alones",#N/A,FALSE,"Target"}</definedName>
    <definedName name="wrn.Back._.Page.">{"Back Page",#N/A,FALSE,"Front and Back"}</definedName>
    <definedName name="wrn.Book.">{"EVA",#N/A,FALSE,"SMT2";#N/A,#N/A,FALSE,"Summary";#N/A,#N/A,FALSE,"Graphs";#N/A,#N/A,FALSE,"4 Panel"}</definedName>
    <definedName name="wrn.both._.pages.">{"page 1",#N/A,FALSE,"Comps";"page 2",#N/A,FALSE,"Comps"}</definedName>
    <definedName name="wrn.budget._.balance._.sheet.">{"bugdet992000 balance sheet",#N/A,FALSE,"Celtel alternative 6"}</definedName>
    <definedName name="wrn.budget._.capex.">{"budget992000 capex",#N/A,FALSE,"Celtel alternative 6"}</definedName>
    <definedName name="wrn.budget._.customers.">{"budget992000_customers",#N/A,FALSE,"Celtel alternative 6"}</definedName>
    <definedName name="wrn.budget._.profit._.and._.loss.">{"budget992000 profit and loss",#N/A,FALSE,"Celtel alternative 6"}</definedName>
    <definedName name="wrn.budget._.tariffs._.and._.usage.">{"budget992000 tariff and usage",#N/A,FALSE,"Celtel alternative 6"}</definedName>
    <definedName name="wrn.cash.">{"assumption cash",#N/A,TRUE,"Merger";"has gets cash",#N/A,TRUE,"Merger";"accretion dilution",#N/A,TRUE,"Merger";"comparison credit stats",#N/A,TRUE,"Merger";"pf credit stats",#N/A,TRUE,"Merger";"pf sheets",#N/A,TRUE,"Merger"}</definedName>
    <definedName name="wrn.Cash._.Plan.">{"cash plan",#N/A,FALSE,"fccashflow"}</definedName>
    <definedName name="wrn.Cider.">{#N/A,#N/A,FALSE,"Cider Segment";#N/A,#N/A,FALSE,"Bulmers";#N/A,#N/A,FALSE,"Ritz";#N/A,#N/A,FALSE,"Stag";#N/A,#N/A,FALSE,"Cider Others"}</definedName>
    <definedName name="wrn.Complete.">{#N/A,#N/A,FALSE,"SMT1";#N/A,#N/A,FALSE,"SMT2";#N/A,#N/A,FALSE,"Summary";#N/A,#N/A,FALSE,"Graphs";#N/A,#N/A,FALSE,"4 Panel"}</definedName>
    <definedName name="wrn.Complete._.Set.">{#N/A,#N/A,FALSE,"Full";#N/A,#N/A,FALSE,"Half";#N/A,#N/A,FALSE,"Op Expenses";#N/A,#N/A,FALSE,"Cap Charge";#N/A,#N/A,FALSE,"Cost C";#N/A,#N/A,FALSE,"PP&amp;E";#N/A,#N/A,FALSE,"R&amp;D"}</definedName>
    <definedName name="wrn.Consolidated._.Set.">{"Consolidated IS w Ratios",#N/A,FALSE,"Consolidated";"Consolidated CF",#N/A,FALSE,"Consolidated";"Consolidated DCF",#N/A,FALSE,"Consolidated"}</definedName>
    <definedName name="wrn.CONSOLIDATION.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tribution.">{#N/A,#N/A,FALSE,"Contribution Analysis"}</definedName>
    <definedName name="wrn.contribution1">{#N/A,#N/A,FALSE,"Contribution Analysis"}</definedName>
    <definedName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>{"page1",#N/A,TRUE,"CSC";"page2",#N/A,TRUE,"CSC"}</definedName>
    <definedName name="wrn.csc1">{"orixcsc",#N/A,FALSE,"ORIX CSC";"orixcsc2",#N/A,FALSE,"ORIX CSC"}</definedName>
    <definedName name="wrn.CSC2">{"page1",#N/A,TRUE,"CSC";"page2",#N/A,TRUE,"CSC"}</definedName>
    <definedName name="wrn.csc2.">{#N/A,#N/A,FALSE,"ORIX CSC"}</definedName>
    <definedName name="wrn.csc3">{#N/A,#N/A,FALSE,"ORIX CSC"}</definedName>
    <definedName name="wrn.database.">{"subs",#N/A,FALSE,"database ";"proportional",#N/A,FALSE,"database "}</definedName>
    <definedName name="wrn.dcf.">{"mgmt forecast",#N/A,FALSE,"Mgmt Forecast";"dcf table",#N/A,FALSE,"Mgmt Forecast";"sensitivity",#N/A,FALSE,"Mgmt Forecast";"table inputs",#N/A,FALSE,"Mgmt Forecast";"calculations",#N/A,FALSE,"Mgmt Forecast"}</definedName>
    <definedName name="wrn.DCF._.III._.Report.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etailed._.P._.and._.L.">{"P and L Detail Page 1",#N/A,FALSE,"Data";"P and L Detail Page 2",#N/A,FALSE,"Data"}</definedName>
    <definedName name="wrn.dil_anal.">{"hiden",#N/A,FALSE,"14";"hidden",#N/A,FALSE,"16";"hidden",#N/A,FALSE,"18";"hidden",#N/A,FALSE,"20"}</definedName>
    <definedName name="wrn.document.">{"comp",#N/A,FALSE,"SPEC";"footnotes",#N/A,FALSE,"SPEC"}</definedName>
    <definedName name="wrn.documentaero.">{"comps2",#N/A,FALSE,"AERO";"footnotes",#N/A,FALSE,"AERO"}</definedName>
    <definedName name="wrn.documenthand.">{"comps",#N/A,FALSE,"HANDPACK";"footnotes",#N/A,FALSE,"HANDPACK"}</definedName>
    <definedName name="wrn.equity._.comps.">{"equity comps",#N/A,FALSE,"CS Comps";"equity comps",#N/A,FALSE,"PS Comps";"equity comps",#N/A,FALSE,"GIC_Comps";"equity comps",#N/A,FALSE,"GIC2_Comps"}</definedName>
    <definedName name="wrn.Europe._.Base.">{"Eur Base Top",#N/A,FALSE,"Europe Base";"Eur Base Bottom",#N/A,FALSE,"Europe Base"}</definedName>
    <definedName name="wrn.Europe._.Set.">{"IS w Ratios",#N/A,FALSE,"Europe";"PF CF Europe",#N/A,FALSE,"Europe";"DCF Eur Matrix",#N/A,FALSE,"Europe"}</definedName>
    <definedName name="wrn.Exports.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Far._.East._.Set.">{"IS FE with Ratios",#N/A,FALSE,"Far East";"PF CF Far East",#N/A,FALSE,"Far East";"DCF Far East Matrix",#N/A,FALSE,"Far East"}</definedName>
    <definedName name="wrn.Fax.">{"fax (BS)",#N/A,FALSE,"BS";"fax (CF)",#N/A,FALSE,"CF";"fax (seg)",#N/A,FALSE,"Seg";"fax (telecomm)",#N/A,FALSE,"telecomm";"fax (infodisplay)",#N/A,FALSE,"infodisplay";"fax (am)",#N/A,FALSE,"AM";"fax (is)",#N/A,FALSE,"IS"}</definedName>
    <definedName name="wrn.FE._.Sensitivity.">{"Far East Top",#N/A,FALSE,"FE Model";"Far East Mid",#N/A,FALSE,"FE Model";"Far East Base",#N/A,FALSE,"FE Model"}</definedName>
    <definedName name="wrn.Final._.Copy.">{#N/A,#N/A,TRUE,"Assumptions";#N/A,#N/A,TRUE,"Financial  Statements";#N/A,#N/A,TRUE,"Unl. Free CF Valuation ";#N/A,#N/A,TRUE,"Funding Schedule";#N/A,#N/A,TRUE,"High Yield &amp; Equity Schedule"}</definedName>
    <definedName name="wrn.financial._.model.">{#N/A,#N/A,FALSE,"Financials";#N/A,#N/A,FALSE,"B.S.";#N/A,#N/A,FALSE,"Costs";#N/A,#N/A,FALSE,"Fixed Assets";#N/A,#N/A,FALSE,"DCF";#N/A,#N/A,FALSE,"AVP"}</definedName>
    <definedName name="wrn.Financial._.Output.">{"P and L",#N/A,FALSE,"Financial Output";"Cashflow",#N/A,FALSE,"Financial Output";"Balance Sheet",#N/A,FALSE,"Financial Output"}</definedName>
    <definedName name="wrn.Five._.Year._.Record.">{"Five Year Record",#N/A,FALSE,"Front and Back"}</definedName>
    <definedName name="wrn.Front._.Page.">{"Front Page",#N/A,FALSE,"Front and Back"}</definedName>
    <definedName name="wrn.full.">{#N/A,#N/A,FALSE,"Cover";#N/A,#N/A,FALSE,"Pres ";#N/A,#N/A,FALSE,"Scope";#N/A,#N/A,FALSE,"Summary";#N/A,#N/A,FALSE,"Summary (2)";#N/A,#N/A,FALSE,"Control (In)";#N/A,#N/A,FALSE,"Financials (In)";#N/A,#N/A,FALSE,"Returns"}</definedName>
    <definedName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without._.data.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Geographic._.Trends.">{"Geographic P1",#N/A,FALSE,"Division &amp; Geog"}</definedName>
    <definedName name="wrn.Globale.">{#N/A,#N/A,TRUE,"Scenari";#N/A,#N/A,TRUE,"Wacc";#N/A,#N/A,TRUE,"DCF";#N/A,#N/A,TRUE,"TV";#N/A,#N/A,TRUE,"Ctrl";#N/A,#N/A,TRUE,"EVA ";#N/A,#N/A,TRUE,"Mista"}</definedName>
    <definedName name="wrn.Income._.and._.Cogs.">{"Income sources",#N/A,FALSE,"budget Format - Peachtree"}</definedName>
    <definedName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name="wrn.Italy.">{#N/A,#N/A,FALSE,"Italy";#N/A,#N/A,FALSE,"Aperol Italy";#N/A,#N/A,FALSE,"Aperol Soda Italy";#N/A,#N/A,FALSE,"Spumanti";#N/A,#N/A,FALSE,"Barbieri Liqueur Italy";#N/A,#N/A,FALSE,"Others Italy"}</definedName>
    <definedName name="wrn.JG._.FE._.Dollar.">{"JG FE Top",#N/A,FALSE,"JG FE $";"JG FE Bottom",#N/A,FALSE,"JG FE $"}</definedName>
    <definedName name="wrn.JG._.FE._.Yen.">{"JG FE Top",#N/A,FALSE,"JG FE ¥";"JG FE Bottom",#N/A,FALSE,"JG FE ¥"}</definedName>
    <definedName name="wrn.lbo.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2.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3.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Main._.Report._.All._.Sections.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_.PLANS.">{"Assumptions1",#N/A,FALSE,"Assumptions";"MergerPlans1","20yearamort",FALSE,"MergerPlans";"MergerPlans1","40yearamort",FALSE,"MergerPlans";"MergerPlans2",#N/A,FALSE,"MergerPlans";"inputs",#N/A,FALSE,"MergerPlans"}</definedName>
    <definedName name="wrn.MLP.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wrn.MLP._.scenarier.">{#N/A,#N/A,FALSE,"Scen Kjøp sk.mynt 1";#N/A,#N/A,FALSE,"Scen-Salg sk-mynt 1";#N/A,#N/A,FALSE,"Scenario-Sjekk andre banker";#N/A,#N/A,FALSE,"Scenario - innløsning";#N/A,#N/A,FALSE,"Scenario -Giro_m_kvittering";#N/A,#N/A,FALSE,"Scenario-Giro_u_kvitt";#N/A,#N/A,FALSE,"Scenario - uttak skranke";#N/A,#N/A,FALSE,"Scenario - bedriftsinnskudd"}</definedName>
    <definedName name="wrn.NA._.Model._.T._.and._.B.">{"NA Top",#N/A,FALSE,"NA Model";"NA Bottom",#N/A,FALSE,"NA Model"}</definedName>
    <definedName name="wrn.NA_ULV._.Tand._.B.">{"NA Top",#N/A,FALSE,"NA-ULV";"NA Bottom",#N/A,FALSE,"NA-ULV"}</definedName>
    <definedName name="wrn.North._.America._.Set.">{"NA Is w Ratios",#N/A,FALSE,"North America";"PF CFlow NA",#N/A,FALSE,"North America";"NA DCF Matrix",#N/A,FALSE,"North America"}</definedName>
    <definedName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lbscf.">{"p_l",#N/A,FALSE,"Summary Accounts"}</definedName>
    <definedName name="wrn.polaroid.">{#N/A,#N/A,FALSE,"profile ";#N/A,#N/A,FALSE,"rank";#N/A,#N/A,FALSE,"overbase";#N/A,#N/A,FALSE,"overcash";#N/A,#N/A,FALSE,"overtfp";#N/A,#N/A,FALSE,"overtcc"}</definedName>
    <definedName name="wrn.PrimeCo.">{"print 1",#N/A,FALSE,"PrimeCo PCS";"print 2",#N/A,FALSE,"PrimeCo PCS";"valuation",#N/A,FALSE,"PrimeCo PCS"}</definedName>
    <definedName name="wrn.print.">{#N/A,#N/A,FALSE,"FCF Corporate Services";#N/A,#N/A,FALSE,"FCF Assum Corporate Services";#N/A,#N/A,FALSE,"DCF Corp. Services Sensitivity";#N/A,#N/A,FALSE,"AVP Corporate Services";"FCF in percent",#N/A,FALSE,"FCF Corporate Services"}</definedName>
    <definedName name="wrn.print._.all.">{"sum of the parts",#N/A,FALSE,"Sum-of-the-Parts";"LBO analysis",#N/A,FALSE,"LBO P&amp;L";"p&amp;L",#N/A,FALSE,"LBO P&amp;L";"cash flow",#N/A,FALSE,"CF";"cap struct",#N/A,FALSE,"LBO P&amp;L";"equity return",#N/A,FALSE,"return"}</definedName>
    <definedName name="wrn.Print._.Europe._.TandB.">{"Print Top",#N/A,FALSE,"Europe Model";"Print Bottom",#N/A,FALSE,"Europe Model"}</definedName>
    <definedName name="wrn.Print._.FE._.T._.and._.B.">{"Far East Top",#N/A,FALSE,"FE Model";"Far East Bottom",#N/A,FALSE,"FE Model"}</definedName>
    <definedName name="wrn.print._.pages.">{#N/A,#N/A,FALSE,"Spain MKT";#N/A,#N/A,FALSE,"Assumptions";#N/A,#N/A,FALSE,"Adve";#N/A,#N/A,FALSE,"E-Commerce";#N/A,#N/A,FALSE,"Opex";#N/A,#N/A,FALSE,"P&amp;L";#N/A,#N/A,FALSE,"FCF &amp; DCF"}</definedName>
    <definedName name="wrn.print._.pages2.">{#N/A,#N/A,FALSE,"Spain MKT";#N/A,#N/A,FALSE,"Assumptions";#N/A,#N/A,FALSE,"Adve";#N/A,#N/A,FALSE,"E-Commerce";#N/A,#N/A,FALSE,"Opex";#N/A,#N/A,FALSE,"P&amp;L";#N/A,#N/A,FALSE,"FCF &amp; DCF"}</definedName>
    <definedName name="wrn.print._.standalone.">{"standalone1",#N/A,FALSE,"DCFBase";"standalone2",#N/A,FALSE,"DCFBase"}</definedName>
    <definedName name="wrn.Print_CSC.">{"CSC_1",#N/A,FALSE,"CSC Outputs";"CSC_2",#N/A,FALSE,"CSC Outputs"}</definedName>
    <definedName name="wrn.Print_CSC2">{"CSC_1",#N/A,FALSE,"CSC Outputs";"CSC_2",#N/A,FALSE,"CSC Outputs"}</definedName>
    <definedName name="wrn.printall.">{"projections1",#N/A,FALSE,"projections";"dcf2",#N/A,FALSE,"dcf";"dcf no profit sharing",#N/A,FALSE,"dcf no profit sharing";"avp1",#N/A,FALSE,"avp"}</definedName>
    <definedName name="wrn.PRo._.Forma.">{"Pro Forma",#N/A,FALSE,"budget Format - Peachtree"}</definedName>
    <definedName name="wrn.ratios.">{"ratios",#N/A,FALSE,"Summary Accounts"}</definedName>
    <definedName name="wrn.Report.">{"Total1",#N/A,FALSE,"Total Summary";"Risk1",#N/A,FALSE,"Risks"}</definedName>
    <definedName name="wrn.sensitivity.">{"sensitivity",#N/A,FALSE,"Sensitivity"}</definedName>
    <definedName name="wrn.SITARECCO.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rn.SKSCS1.">{#N/A,#N/A,FALSE,"Antony Financials";#N/A,#N/A,FALSE,"Cowboy Financials";#N/A,#N/A,FALSE,"Combined";#N/A,#N/A,FALSE,"Valuematrix";#N/A,#N/A,FALSE,"DCFAntony";#N/A,#N/A,FALSE,"DCFCowboy";#N/A,#N/A,FALSE,"DCFCombined"}</definedName>
    <definedName name="wrn.Soft._.Drinks.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tandard.">{"Financials",#N/A,FALSE,"Financials";"AVP",#N/A,FALSE,"AVP";"DCF",#N/A,FALSE,"DCF";"CSC",#N/A,FALSE,"CSC";"Deal_Comp",#N/A,FALSE,"DealComp"}</definedName>
    <definedName name="wrn.Summary.">{"Print Summary",#N/A,FALSE,"Bal_Graphs";"Print Summary",#N/A,FALSE,"DCF";"Print Summary",#N/A,FALSE,"Graphs";"Print Summary",#N/A,FALSE,"Summary"}</definedName>
    <definedName name="wrn.SummaryPgs.">{#N/A,#N/A,FALSE,"CreditStat";#N/A,#N/A,FALSE,"SPbrkup";#N/A,#N/A,FALSE,"MerSPsyn";#N/A,#N/A,FALSE,"MerSPwKCsyn";#N/A,#N/A,FALSE,"MerSPwKCsyn (2)";#N/A,#N/A,FALSE,"CreditStat (2)"}</definedName>
    <definedName name="wrn.test.">{"test2",#N/A,TRUE,"Prices"}</definedName>
    <definedName name="wrn.Total._.Pack.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comp.">{"comp1",#N/A,FALSE,"COMPS";"footnotes",#N/A,FALSE,"COMPS"}</definedName>
    <definedName name="wrn.Tweety.">{#N/A,#N/A,FALSE,"A&amp;E";#N/A,#N/A,FALSE,"HighTop";#N/A,#N/A,FALSE,"JG";#N/A,#N/A,FALSE,"RI";#N/A,#N/A,FALSE,"woHT";#N/A,#N/A,FALSE,"woHT&amp;JG"}</definedName>
    <definedName name="wrn.up.">{"up stand alones",#N/A,FALSE,"Acquiror"}</definedName>
    <definedName name="wrn.UTL._.Position.">{"UTL effect",#N/A,FALSE,"Sensitivity"}</definedName>
    <definedName name="wrn.uy.">{"yyyy",#N/A,FALSE,"A&amp;M (2)";"uuu",#N/A,FALSE,"A&amp;M (2)"}</definedName>
    <definedName name="wrn.valderrama.">{"valderrama1",#N/A,FALSE,"Pro Forma";"valderrama",#N/A,FALSE,"Pro Forma"}</definedName>
    <definedName name="wrn.Valuation._.Package._.1.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Water.">{#N/A,#N/A,FALSE,"Water";#N/A,#N/A,FALSE,"Ballygowan";#N/A,#N/A,FALSE,"Volvic"}</definedName>
    <definedName name="wrn.whole._.document.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Shabang.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neSpirits.">{#N/A,#N/A,FALSE,"W&amp;Spirits";#N/A,#N/A,FALSE,"Grants";#N/A,#N/A,FALSE,"CCB"}</definedName>
    <definedName localSheetId="20" name="wrn.מאזן_בוחן_כללי.">{#N/A,#N/A,FALSE,"מאזן בוחן";"כל_מאזן_בוחן",#N/A,FALSE,"מאזן בוחן"}</definedName>
    <definedName localSheetId="11" name="wrn.מאזן_בוחן_כללי.">{#N/A,#N/A,FALSE,"מאזן בוחן";"כל_מאזן_בוחן",#N/A,FALSE,"מאזן בוחן"}</definedName>
    <definedName localSheetId="7" name="wrn.מאזן_בוחן_כללי.">{#N/A,#N/A,FALSE,"מאזן בוחן";"כל_מאזן_בוחן",#N/A,FALSE,"מאזן בוחן"}</definedName>
    <definedName localSheetId="2" name="wrn.מאזן_בוחן_כללי.">{#N/A,#N/A,FALSE,"מאזן בוחן";"כל_מאזן_בוחן",#N/A,FALSE,"מאזן בוחן"}</definedName>
    <definedName localSheetId="12" name="wrn.מאזן_בוחן_כללי.">{#N/A,#N/A,FALSE,"מאזן בוחן";"כל_מאזן_בוחן",#N/A,FALSE,"מאזן בוחן"}</definedName>
    <definedName localSheetId="13" name="wrn.מאזן_בוחן_כללי.">{#N/A,#N/A,FALSE,"מאזן בוחן";"כל_מאזן_בוחן",#N/A,FALSE,"מאזן בוחן"}</definedName>
    <definedName name="wrn.מאזן_בוחן_כללי.">{#N/A,#N/A,FALSE,"מאזן בוחן";"כל_מאזן_בוחן",#N/A,FALSE,"מאזן בוחן"}</definedName>
    <definedName localSheetId="20" name="wrn.סעיפי_מאזן_בוחן.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localSheetId="11" name="wrn.סעיפי_מאזן_בוחן.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localSheetId="7" name="wrn.סעיפי_מאזן_בוחן.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localSheetId="2" name="wrn.סעיפי_מאזן_בוחן.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localSheetId="12" name="wrn.סעיפי_מאזן_בוחן.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localSheetId="13" name="wrn.סעיפי_מאזן_בוחן.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סעיפי_מאזן_בוחן.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Fax.">{"fax (BS)",#N/A,FALSE,"BS";"fax (CF)",#N/A,FALSE,"CF";"fax (seg)",#N/A,FALSE,"Seg";"fax (telecomm)",#N/A,FALSE,"telecomm";"fax (infodisplay)",#N/A,FALSE,"infodisplay";"fax (am)",#N/A,FALSE,"AM";"fax (is)",#N/A,FALSE,"IS"}</definedName>
    <definedName name="wsegferw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w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localSheetId="20" name="WWS">'[25]Budget New'!#REF!</definedName>
    <definedName localSheetId="18" name="WWS">'[25]Budget New'!#REF!</definedName>
    <definedName localSheetId="5" name="WWS">'[25]Budget New'!#REF!</definedName>
    <definedName name="WWS">'[25]Budget New'!#REF!</definedName>
    <definedName name="wwww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x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xc">Main.SAPF4Help()</definedName>
    <definedName name="xx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localSheetId="7" name="XXX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localSheetId="12" name="XXX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localSheetId="13" name="XXX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XXX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xxxx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xxxxx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xxxxxx">{"10yp graphs",#N/A,FALSE,"Market Data"}</definedName>
    <definedName name="xxxxxxxxxxxxxxxxxxxxxx">{"Geographic P1",#N/A,FALSE,"Division &amp; Geog"}</definedName>
    <definedName name="xxxxxxxxxxxxxxxxxxxxxxx">{"EUUTI","COMPANIES",TRUE}</definedName>
    <definedName name="yhg">2</definedName>
    <definedName name="yuk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yuuuuuuu">{"ratios",#N/A,FALSE,"Summary Accounts"}</definedName>
    <definedName name="yy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yyyyyy">{"p_l",#N/A,FALSE,"Summary Accounts"}</definedName>
    <definedName name="Z_249DF39F_9076_11D4_868F_4000A8B00620_.wvu.Cols">#REF!,#REF!</definedName>
    <definedName name="Z_303BE211_E20A_11D4_82A3_0050DA45D0C4_.wvu.Cols">#REF!,#REF!</definedName>
    <definedName name="Z_50924363_E148_11D4_8386_00A024B7DCCF_.wvu.Cols">#REF!,#REF!</definedName>
    <definedName name="Z_AC4F8701_E140_11D4_83B5_00A024874AD6_.wvu.Cols">#REF!,#REF!</definedName>
    <definedName name="Z_F8F6F2D1_E161_11D4_82CF_0050DA45CF23_.wvu.Cols">#REF!,#REF!</definedName>
    <definedName name="zz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zzzz">{"EUUTI","COMPANIES",TRUE}</definedName>
    <definedName name="zzzzz">{"EUUTI","COMPANIES",TRUE}</definedName>
    <definedName localSheetId="20" name="אאא">{#N/A,#N/A,FALSE,"מאזן בוחן";"כל_מאזן_בוחן",#N/A,FALSE,"מאזן בוחן"}</definedName>
    <definedName localSheetId="11" name="אאא">{#N/A,#N/A,FALSE,"מאזן בוחן";"כל_מאזן_בוחן",#N/A,FALSE,"מאזן בוחן"}</definedName>
    <definedName localSheetId="7" name="אאא">{#N/A,#N/A,FALSE,"מאזן בוחן";"כל_מאזן_בוחן",#N/A,FALSE,"מאזן בוחן"}</definedName>
    <definedName localSheetId="2" name="אאא">{#N/A,#N/A,FALSE,"מאזן בוחן";"כל_מאזן_בוחן",#N/A,FALSE,"מאזן בוחן"}</definedName>
    <definedName localSheetId="12" name="אאא">{#N/A,#N/A,FALSE,"מאזן בוחן";"כל_מאזן_בוחן",#N/A,FALSE,"מאזן בוחן"}</definedName>
    <definedName localSheetId="13" name="אאא">{#N/A,#N/A,FALSE,"מאזן בוחן";"כל_מאזן_בוחן",#N/A,FALSE,"מאזן בוחן"}</definedName>
    <definedName name="אאא">{#N/A,#N/A,FALSE,"מאזן בוחן";"כל_מאזן_בוחן",#N/A,FALSE,"מאזן בוחן"}</definedName>
    <definedName name="אאא1">{#N/A,#N/A,FALSE,"מאזן בוחן";"כל_מאזן_בוחן",#N/A,FALSE,"מאזן בוחן"}</definedName>
    <definedName name="אר">'[66]פקודות נוספות קדנט בע"מ'!$W$4:$W$150</definedName>
    <definedName localSheetId="20" name="ביאור_הלוואות">[67]תזרים!#REF!</definedName>
    <definedName localSheetId="18" name="ביאור_הלוואות">[67]תזרים!#REF!</definedName>
    <definedName localSheetId="7" name="ביאור_הלוואות">[67]תזרים!#REF!</definedName>
    <definedName localSheetId="5" name="ביאור_הלוואות">[67]תזרים!#REF!</definedName>
    <definedName name="ביאור_הלוואות">[67]תזרים!#REF!</definedName>
    <definedName localSheetId="20" name="ביאור_מופ">[67]תזרים!#REF!</definedName>
    <definedName localSheetId="18" name="ביאור_מופ">[67]תזרים!#REF!</definedName>
    <definedName localSheetId="7" name="ביאור_מופ">[67]תזרים!#REF!</definedName>
    <definedName localSheetId="5" name="ביאור_מופ">[67]תזרים!#REF!</definedName>
    <definedName name="ביאור_מופ">[67]תזרים!#REF!</definedName>
    <definedName localSheetId="20" name="בככ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localSheetId="11" name="בככ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localSheetId="7" name="בככ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localSheetId="2" name="בככ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localSheetId="12" name="בככ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localSheetId="13" name="בככ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localSheetId="7" name="הדפסת_דוח_מתכונת_הגשה">CF!הדפסת_דוח_מתכונת_הגשה</definedName>
    <definedName localSheetId="13" name="הדפסת_דוח_מתכונת_הגשה">'הרכב קרן הפרשי תרגום'!הדפסת_דוח_מתכונת_הגשה</definedName>
    <definedName name="הדפסת_דוח_מתכונת_הגשה">CF!הדפסת_דוח_מתכונת_הגשה</definedName>
    <definedName localSheetId="20" name="הוצאות_מימון_95">'[68]דוחות LTD'!#REF!</definedName>
    <definedName localSheetId="18" name="הוצאות_מימון_95">'[68]דוחות LTD'!#REF!</definedName>
    <definedName localSheetId="7" name="הוצאות_מימון_95">'[68]דוחות LTD'!#REF!</definedName>
    <definedName localSheetId="5" name="הוצאות_מימון_95">'[68]דוחות LTD'!#REF!</definedName>
    <definedName localSheetId="13" name="הוצאות_מימון_95">'[68]דוחות LTD'!#REF!</definedName>
    <definedName name="הוצאות_מימון_95">'[68]דוחות LTD'!#REF!</definedName>
    <definedName localSheetId="20" name="הכנסות">'[69]דוחות LTD'!#REF!</definedName>
    <definedName localSheetId="18" name="הכנסות">'[69]דוחות LTD'!#REF!</definedName>
    <definedName localSheetId="7" name="הכנסות">'[69]דוחות LTD'!#REF!</definedName>
    <definedName localSheetId="5" name="הכנסות">'[69]דוחות LTD'!#REF!</definedName>
    <definedName localSheetId="13" name="הכנסות">'[69]דוחות LTD'!#REF!</definedName>
    <definedName name="הכנסות">'[69]דוחות LTD'!#REF!</definedName>
    <definedName localSheetId="20" name="העמסה">[67]תזרים!#REF!</definedName>
    <definedName localSheetId="18" name="העמסה">[67]תזרים!#REF!</definedName>
    <definedName localSheetId="7" name="העמסה">[67]תזרים!#REF!</definedName>
    <definedName localSheetId="5" name="העמסה">[67]תזרים!#REF!</definedName>
    <definedName localSheetId="13" name="העמסה">[67]תזרים!#REF!</definedName>
    <definedName name="העמסה">[67]תזרים!#REF!</definedName>
    <definedName localSheetId="20" name="השתתפות_מדען">[67]תזרים!#REF!</definedName>
    <definedName localSheetId="18" name="השתתפות_מדען">[67]תזרים!#REF!</definedName>
    <definedName localSheetId="7" name="השתתפות_מדען">[67]תזרים!#REF!</definedName>
    <definedName localSheetId="5" name="השתתפות_מדען">[67]תזרים!#REF!</definedName>
    <definedName localSheetId="13" name="השתתפות_מדען">[67]תזרים!#REF!</definedName>
    <definedName name="השתתפות_מדען">[67]תזרים!#REF!</definedName>
    <definedName localSheetId="20" name="זכאים">[67]תזרים!#REF!</definedName>
    <definedName localSheetId="18" name="זכאים">[67]תזרים!#REF!</definedName>
    <definedName localSheetId="7" name="זכאים">[67]תזרים!#REF!</definedName>
    <definedName localSheetId="5" name="זכאים">[67]תזרים!#REF!</definedName>
    <definedName localSheetId="13" name="זכאים">[67]תזרים!#REF!</definedName>
    <definedName name="זכאים">[67]תזרים!#REF!</definedName>
    <definedName name="חח">{#N/A,#N/A,FALSE,"מאזן בוחן";"כל_מאזן_בוחן",#N/A,FALSE,"מאזן בוחן"}</definedName>
    <definedName localSheetId="20" name="חייבים">[67]תזרים!#REF!</definedName>
    <definedName localSheetId="18" name="חייבים">[67]תזרים!#REF!</definedName>
    <definedName localSheetId="7" name="חייבים">[67]תזרים!#REF!</definedName>
    <definedName localSheetId="5" name="חייבים">[67]תזרים!#REF!</definedName>
    <definedName localSheetId="13" name="חייבים">[67]תזרים!#REF!</definedName>
    <definedName name="חייבים">[67]תזרים!#REF!</definedName>
    <definedName name="ככ">{#N/A,#N/A,FALSE,"מאזן בוחן";"כל_מאזן_בוחן",#N/A,FALSE,"מאזן בוחן"}</definedName>
    <definedName name="לל">{#N/A,#N/A,FALSE,"מאזן בוחן";"כל_מאזן_בוחן",#N/A,FALSE,"מאזן בוחן"}</definedName>
    <definedName name="מ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localSheetId="20" name="מאזן_אקטיב_קיימן">[70]BS!#REF!</definedName>
    <definedName localSheetId="18" name="מאזן_אקטיב_קיימן">[70]BS!#REF!</definedName>
    <definedName localSheetId="7" name="מאזן_אקטיב_קיימן">[70]BS!#REF!</definedName>
    <definedName localSheetId="5" name="מאזן_אקטיב_קיימן">[70]BS!#REF!</definedName>
    <definedName name="מאזן_אקטיב_קיימן">[70]BS!#REF!</definedName>
    <definedName name="מאזן_בוחן_כללי_1">{#N/A,#N/A,FALSE,"מאזן בוחן";"כל_מאזן_בוחן",#N/A,FALSE,"מאזן בוחן"}</definedName>
    <definedName name="מאזן_בוחן_כללי1">{#N/A,#N/A,FALSE,"מאזן בוחן";"כל_מאזן_בוחן",#N/A,FALSE,"מאזן בוחן"}</definedName>
    <definedName name="מאזן_בוחן_סופי">'[71]פקודות נוספות קדנט בע"מ'!$W$4:$W$150</definedName>
    <definedName localSheetId="20" name="מאזן_דולר">#REF!,#REF!,#REF!</definedName>
    <definedName localSheetId="18" name="מאזן_דולר">#REF!,#REF!,#REF!</definedName>
    <definedName localSheetId="7" name="מאזן_דולר">#REF!,#REF!,#REF!</definedName>
    <definedName localSheetId="5" name="מאזן_דולר">#REF!,#REF!,#REF!</definedName>
    <definedName localSheetId="13" name="מאזן_דולר">#REF!,#REF!,#REF!</definedName>
    <definedName name="מאזן_דולר">#REF!,#REF!,#REF!</definedName>
    <definedName localSheetId="20" name="מאזן_פאסיב_קיימן">[70]BS!#REF!</definedName>
    <definedName localSheetId="18" name="מאזן_פאסיב_קיימן">[70]BS!#REF!</definedName>
    <definedName localSheetId="7" name="מאזן_פאסיב_קיימן">[70]BS!#REF!</definedName>
    <definedName localSheetId="5" name="מאזן_פאסיב_קיימן">[70]BS!#REF!</definedName>
    <definedName name="מאזן_פאסיב_קיימן">[70]BS!#REF!</definedName>
    <definedName name="ממוצע">'[72]מדדים ושע"ח'!$L$36</definedName>
    <definedName name="מעמ">0.17</definedName>
    <definedName localSheetId="20" name="ניירות_ערך">[67]תזרים!#REF!</definedName>
    <definedName localSheetId="18" name="ניירות_ערך">[67]תזרים!#REF!</definedName>
    <definedName localSheetId="7" name="ניירות_ערך">[67]תזרים!#REF!</definedName>
    <definedName localSheetId="5" name="ניירות_ערך">[67]תזרים!#REF!</definedName>
    <definedName name="ניירות_ערך">[67]תזרים!#REF!</definedName>
    <definedName name="נת">{#N/A,#N/A,FALSE,"Aging Summary";#N/A,#N/A,FALSE,"Ratio Analysis";#N/A,#N/A,FALSE,"Test 120 Day Accts";#N/A,#N/A,FALSE,"Tickmarks"}</definedName>
    <definedName name="סעיפי_מאזן_בוחן_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localSheetId="20" name="ע6">[73]FSA!#REF!</definedName>
    <definedName localSheetId="18" name="ע6">[73]FSA!#REF!</definedName>
    <definedName localSheetId="7" name="ע6">[73]FSA!#REF!</definedName>
    <definedName localSheetId="5" name="ע6">[73]FSA!#REF!</definedName>
    <definedName localSheetId="13" name="ע6">[73]FSA!#REF!</definedName>
    <definedName name="ע6">[73]FSA!#REF!</definedName>
    <definedName localSheetId="20" name="פחת_דולרי">[67]תזרים!#REF!</definedName>
    <definedName localSheetId="18" name="פחת_דולרי">[67]תזרים!#REF!</definedName>
    <definedName localSheetId="7" name="פחת_דולרי">[67]תזרים!#REF!</definedName>
    <definedName localSheetId="5" name="פחת_דולרי">[67]תזרים!#REF!</definedName>
    <definedName localSheetId="13" name="פחת_דולרי">[67]תזרים!#REF!</definedName>
    <definedName name="פחת_דולרי">[67]תזרים!#REF!</definedName>
    <definedName localSheetId="20" name="פחת_שקלים">[67]תזרים!#REF!</definedName>
    <definedName localSheetId="18" name="פחת_שקלים">[67]תזרים!#REF!</definedName>
    <definedName localSheetId="7" name="פחת_שקלים">[67]תזרים!#REF!</definedName>
    <definedName localSheetId="5" name="פחת_שקלים">[67]תזרים!#REF!</definedName>
    <definedName localSheetId="13" name="פחת_שקלים">[67]תזרים!#REF!</definedName>
    <definedName name="פחת_שקלים">[67]תזרים!#REF!</definedName>
    <definedName localSheetId="20" name="פקודות">'[74]מאזן בוחן'!#REF!</definedName>
    <definedName localSheetId="18" name="פקודות">'[74]מאזן בוחן'!#REF!</definedName>
    <definedName localSheetId="7" name="פקודות">'[74]מאזן בוחן'!#REF!</definedName>
    <definedName localSheetId="5" name="פקודות">'[74]מאזן בוחן'!#REF!</definedName>
    <definedName localSheetId="13" name="פקודות">'[74]מאזן בוחן'!#REF!</definedName>
    <definedName name="פקודות">'[74]מאזן בוחן'!#REF!</definedName>
    <definedName localSheetId="20" name="רוה">'[74]רווה"ס'!#REF!</definedName>
    <definedName localSheetId="18" name="רוה">'[74]רווה"ס'!#REF!</definedName>
    <definedName localSheetId="7" name="רוה">'[74]רווה"ס'!#REF!</definedName>
    <definedName localSheetId="5" name="רוה">'[74]רווה"ס'!#REF!</definedName>
    <definedName localSheetId="13" name="רוה">'[74]רווה"ס'!#REF!</definedName>
    <definedName name="רוה">'[74]רווה"ס'!#REF!</definedName>
    <definedName localSheetId="20" name="רווח_והפסד_צרפת">'[70]P&amp;L '!#REF!</definedName>
    <definedName localSheetId="18" name="רווח_והפסד_צרפת">'[70]P&amp;L '!#REF!</definedName>
    <definedName localSheetId="7" name="רווח_והפסד_צרפת">'[70]P&amp;L '!#REF!</definedName>
    <definedName localSheetId="5" name="רווח_והפסד_צרפת">'[70]P&amp;L '!#REF!</definedName>
    <definedName name="רווח_והפסד_צרפת">'[70]P&amp;L '!#REF!</definedName>
    <definedName localSheetId="20" name="רווח_והפסד_קיימן">'[70]P&amp;L '!#REF!</definedName>
    <definedName localSheetId="18" name="רווח_והפסד_קיימן">'[70]P&amp;L '!#REF!</definedName>
    <definedName localSheetId="7" name="רווח_והפסד_קיימן">'[70]P&amp;L '!#REF!</definedName>
    <definedName localSheetId="5" name="רווח_והפסד_קיימן">'[70]P&amp;L '!#REF!</definedName>
    <definedName name="רווח_והפסד_קיימן">'[70]P&amp;L '!#REF!</definedName>
    <definedName localSheetId="20" name="רכוש_קבוע">[67]תזרים!#REF!</definedName>
    <definedName localSheetId="18" name="רכוש_קבוע">[67]תזרים!#REF!</definedName>
    <definedName localSheetId="7" name="רכוש_קבוע">[67]תזרים!#REF!</definedName>
    <definedName localSheetId="5" name="רכוש_קבוע">[67]תזרים!#REF!</definedName>
    <definedName name="רכוש_קבוע">[67]תזרים!#REF!</definedName>
    <definedName name="ש">{"Total1",#N/A,FALSE,"Total Summary";"Risk1",#N/A,FALSE,"Risks"}</definedName>
    <definedName localSheetId="20" name="שיפורים_במושכר">[67]תזרים!#REF!</definedName>
    <definedName localSheetId="18" name="שיפורים_במושכר">[67]תזרים!#REF!</definedName>
    <definedName localSheetId="7" name="שיפורים_במושכר">[67]תזרים!#REF!</definedName>
    <definedName localSheetId="5" name="שיפורים_במושכר">[67]תזרים!#REF!</definedName>
    <definedName localSheetId="13" name="שיפורים_במושכר">[67]תזרים!#REF!</definedName>
    <definedName name="שיפורים_במושכר">[67]תזרים!#REF!</definedName>
    <definedName localSheetId="20" name="שע_ח_כתר_נורבגי">'[69]נתונים לשינוי'!#REF!</definedName>
    <definedName localSheetId="18" name="שע_ח_כתר_נורבגי">'[69]נתונים לשינוי'!#REF!</definedName>
    <definedName localSheetId="7" name="שע_ח_כתר_נורבגי">'[69]נתונים לשינוי'!#REF!</definedName>
    <definedName localSheetId="5" name="שע_ח_כתר_נורבגי">'[69]נתונים לשינוי'!#REF!</definedName>
    <definedName name="שע_ח_כתר_נורבגי">'[69]נתונים לשינוי'!#REF!</definedName>
    <definedName localSheetId="20" name="תיקון_פיצויים_וחופשה">[67]תזרים!#REF!</definedName>
    <definedName localSheetId="18" name="תיקון_פיצויים_וחופשה">[67]תזרים!#REF!</definedName>
    <definedName localSheetId="7" name="תיקון_פיצויים_וחופשה">[67]תזרים!#REF!</definedName>
    <definedName localSheetId="5" name="תיקון_פיצויים_וחופשה">[67]תזרים!#REF!</definedName>
    <definedName localSheetId="13" name="תיקון_פיצויים_וחופשה">[67]תזרים!#REF!</definedName>
    <definedName name="תיקון_פיצויים_וחופשה">[67]תזרים!#REF!</definedName>
    <definedName localSheetId="20" name="תיקון_רכוש_קבוע">[67]תזרים!#REF!</definedName>
    <definedName localSheetId="18" name="תיקון_רכוש_קבוע">[67]תזרים!#REF!</definedName>
    <definedName localSheetId="7" name="תיקון_רכוש_קבוע">[67]תזרים!#REF!</definedName>
    <definedName localSheetId="5" name="תיקון_רכוש_קבוע">[67]תזרים!#REF!</definedName>
    <definedName localSheetId="13" name="תיקון_רכוש_קבוע">[67]תזרים!#REF!</definedName>
    <definedName name="תיקון_רכוש_קבוע">[67]תזרים!#REF!</definedName>
    <definedName localSheetId="20" name="תלויות">[67]תזרים!#REF!</definedName>
    <definedName localSheetId="18" name="תלויות">[67]תזרים!#REF!</definedName>
    <definedName localSheetId="7" name="תלויות">[67]תזרים!#REF!</definedName>
    <definedName localSheetId="5" name="תלויות">[67]תזרים!#REF!</definedName>
    <definedName localSheetId="13" name="תלויות">[67]תזרים!#REF!</definedName>
    <definedName name="תלויות">[67]תזרים!#REF!</definedName>
    <definedName name="Gas">#REF!</definedName>
    <definedName name="Bankenwahl">#REF!</definedName>
    <definedName localSheetId="7" name="תזרים">#REF!</definedName>
    <definedName localSheetId="18" name="באור_רכוש_קבוע">#REF!</definedName>
    <definedName name="ELÖEVU">#REF!</definedName>
    <definedName name="NNE_REErloes">#REF!</definedName>
    <definedName localSheetId="5" name="מחיר_95">#REF!</definedName>
    <definedName name="balance_bbs_07">#REF!</definedName>
    <definedName name="Gesamtleistung">#REF!</definedName>
    <definedName localSheetId="5" name="מאזן">#REF!</definedName>
    <definedName localSheetId="20" name="LTD_INC">#REF!</definedName>
    <definedName name="sel_c">#REF!</definedName>
    <definedName localSheetId="20" name="Rate">#REF!</definedName>
    <definedName name="VVJ">#REF!</definedName>
    <definedName name="_Fill2">#REF!</definedName>
    <definedName localSheetId="20" name="מעגל_פקדונות_לזמן_קצר">#REF!</definedName>
    <definedName localSheetId="18" name="באורים_הגשה">#REF!</definedName>
    <definedName name="sel_ehe">#REF!</definedName>
    <definedName localSheetId="7" name="מעגל_ניירות_ערך">#REF!</definedName>
    <definedName name="PP_Server">#REF!</definedName>
    <definedName localSheetId="7" name="מחיר_95_חדש">#REF!</definedName>
    <definedName name="Balance_bpl_07">#REF!</definedName>
    <definedName name="Kosten">#REF!</definedName>
    <definedName name="AVR_USD">WP_LTD!$C$7</definedName>
    <definedName localSheetId="18" name="Total">#REF!</definedName>
    <definedName name="pl_il">#REF!</definedName>
    <definedName localSheetId="7" name="DATE">WP_LTD!$C$9</definedName>
    <definedName localSheetId="5" name="עמוד_אינדקס">#REF!</definedName>
    <definedName name="sel_t1">#REF!</definedName>
    <definedName localSheetId="18" name="BTM">#REF!</definedName>
    <definedName name="מעגל_ניירות_ערך">#REF!</definedName>
    <definedName name="Check">#REF!</definedName>
    <definedName localSheetId="20" name="מחיר_96_חדש">#REF!</definedName>
    <definedName name="tre">#REF!</definedName>
    <definedName localSheetId="13" name="Average">#REF!</definedName>
    <definedName localSheetId="20" name="פריסת_הטבות">#REF!</definedName>
    <definedName name="wkt.">#REF!</definedName>
    <definedName name="Balance_bpl_01">#REF!</definedName>
    <definedName localSheetId="13" name="מופ">#REF!</definedName>
    <definedName name="RxMin">#REF!</definedName>
    <definedName localSheetId="7" name="חו_זים_בינחברתיים">#REF!</definedName>
    <definedName name="___thinkcell0kUAAAAAAAAAAAAA.Qxbyk9bukCPYTSgo.ISOA">#REF!</definedName>
    <definedName name="Liability">#REF!</definedName>
    <definedName name="PartnerA">#REF!</definedName>
    <definedName localSheetId="13" name="open_page">#REF!</definedName>
    <definedName localSheetId="20" name="דוח_תזרים_ישראל">#REF!</definedName>
    <definedName localSheetId="18" name="עמוד_פתיחה">#REF!</definedName>
    <definedName localSheetId="18" name="מעגל_פקדונות_לזמן_קצר">#REF!</definedName>
    <definedName name="TeilbetriebHolding">#REF!</definedName>
    <definedName localSheetId="13" name="תזרים">#REF!</definedName>
    <definedName name="מעגל_פקדונות_לזמן_קצר">#REF!</definedName>
    <definedName name="PP_Ist">#REF!</definedName>
    <definedName localSheetId="20" name="דוח_תזרים_ארהב">#REF!</definedName>
    <definedName name="celServer1">#REF!</definedName>
    <definedName name="Segmentname1">#REF!</definedName>
    <definedName name="SchulungskostenKons">#REF!</definedName>
    <definedName localSheetId="13" name="רוה_חודשי">#REF!</definedName>
    <definedName name="פרמיה">#REF!</definedName>
    <definedName localSheetId="7" name="רווח_והפסד_ישראל">#REF!</definedName>
    <definedName localSheetId="18" name="fas_123">#REF!</definedName>
    <definedName localSheetId="18" name="נייר_עבודה_תזרים">#REF!</definedName>
    <definedName localSheetId="5" name="מעגל_הלוואות_לזמן_ארוך_שניתנו">#REF!</definedName>
    <definedName localSheetId="18" name="Average">#REF!</definedName>
    <definedName name="swafwea">#REF!</definedName>
    <definedName localSheetId="7" name="דוח_תזרים_צרפת">#REF!</definedName>
    <definedName name="BJ">#REF!</definedName>
    <definedName name="balance_bbs_11">#REF!</definedName>
    <definedName name="PDez">#REF!</definedName>
    <definedName name="MEuro">#REF!</definedName>
    <definedName name="DATA_09">#REF!</definedName>
    <definedName name="Menge">#REF!</definedName>
    <definedName name="fas_123">#REF!</definedName>
    <definedName name="Balance_bpl_11">#REF!</definedName>
    <definedName name="TB_Balance_03">#REF!</definedName>
    <definedName localSheetId="13" name="שיווק">#REF!</definedName>
    <definedName localSheetId="7" name="דוח_תזרים_ישראל">#REF!</definedName>
    <definedName name="TB_Balance_12">#REF!</definedName>
    <definedName localSheetId="20" name="fas_123">#REF!</definedName>
    <definedName name="מחיר_95">#REF!</definedName>
    <definedName localSheetId="20" name="התאמת_יתרות_פתיחה">#REF!</definedName>
    <definedName name="US_Sallary_Overhead">#REF!</definedName>
    <definedName localSheetId="5" name="רווח_והפסד_ארהב">#REF!</definedName>
    <definedName name="PP_Endbestand">#REF!</definedName>
    <definedName localSheetId="20" name="פרמיה">#REF!</definedName>
    <definedName localSheetId="18" name="הדפסת_דוח_מתכונת_הגשה">#REF!</definedName>
    <definedName name="Segmentname3">#REF!</definedName>
    <definedName name="COGS">#REF!</definedName>
    <definedName name="מופ">#REF!</definedName>
    <definedName localSheetId="5" name="LIABIL">#REF!</definedName>
    <definedName localSheetId="5" name="הדפסת_דוח_מתכונת_הגשה">#REF!</definedName>
    <definedName name="CenterNOP">#REF!</definedName>
    <definedName localSheetId="20" name="bdgt99qtr">#REF!</definedName>
    <definedName localSheetId="7" name="דוח_על_השינויים">#REF!</definedName>
    <definedName name="EO">#REF!</definedName>
    <definedName localSheetId="13" name="pl_usa">#REF!</definedName>
    <definedName name="Rohertrag">#REF!</definedName>
    <definedName name="af">#REF!</definedName>
    <definedName localSheetId="7" name="דוח_תזרים_קיימן">#REF!</definedName>
    <definedName name="sel_e">#REF!</definedName>
    <definedName localSheetId="18" name="התאמת_יתרות_פתיחה">#REF!</definedName>
    <definedName name="GESGB">#REF!</definedName>
    <definedName localSheetId="13" name="מאזן_פאסיב_ארהב">#REF!</definedName>
    <definedName localSheetId="5" name="מופ">#REF!</definedName>
    <definedName localSheetId="5" name="מעגל_פקדונות_לזמן_קצר">#REF!</definedName>
    <definedName name="נייר_עבודה_תזרים">#REF!</definedName>
    <definedName name="AuraStyleDefaultsReset">#REF!</definedName>
    <definedName name="Segment5">#REF!</definedName>
    <definedName localSheetId="5" name="INC_LTD">#REF!</definedName>
    <definedName name="sel_xx">#REF!</definedName>
    <definedName localSheetId="7" name="מעגל_השקעות_לזמן_ארוך">#REF!</definedName>
    <definedName name="aleaserver">#REF!</definedName>
    <definedName name="Center">#REF!</definedName>
    <definedName name="VorlaeufigesErgebnis_">#REF!</definedName>
    <definedName localSheetId="18" name="מחיר_95_חדש">#REF!</definedName>
    <definedName name="Cards_Selection">#REF!</definedName>
    <definedName name="CashflFinanzierg_">#REF!</definedName>
    <definedName localSheetId="5" name="Consolidated_budjet">#REF!</definedName>
    <definedName name="BetrieblRohertrag_">#REF!</definedName>
    <definedName localSheetId="18" name="PROFIT">#REF!</definedName>
    <definedName name="Rent_US">#REF!</definedName>
    <definedName localSheetId="20" name="מאזן_פאסיב_ישראל">#REF!</definedName>
    <definedName name="Auto_hobby">#REF!</definedName>
    <definedName name="רווח_והפסד_ישראל">#REF!</definedName>
    <definedName name="מאזן">#REF!</definedName>
    <definedName name="TB_Balance_06">#REF!</definedName>
    <definedName localSheetId="18" name="pl_usa">#REF!</definedName>
    <definedName name="GesamtStunden">#REF!</definedName>
    <definedName localSheetId="20" name="העמסת_הוצאות_כלליות">#REF!</definedName>
    <definedName name="Lebensmittel">#REF!</definedName>
    <definedName name="Segment3">#REF!</definedName>
    <definedName name="Ausschusszahl">#REF!</definedName>
    <definedName name="Segmentname6">#REF!</definedName>
    <definedName name="sel_b">#REF!</definedName>
    <definedName name="התאמת_יתרות_פתיחה">#REF!</definedName>
    <definedName localSheetId="5" name="רווהפ">#REF!</definedName>
    <definedName localSheetId="20" name="BTM">#REF!</definedName>
    <definedName localSheetId="5" name="מכירות">#REF!</definedName>
    <definedName localSheetId="13" name="התחייבויות_תלויות">#REF!</definedName>
    <definedName name="EF_0">#REF!</definedName>
    <definedName localSheetId="7" name="אנליטי3">#REF!</definedName>
    <definedName name="Gifts">#REF!</definedName>
    <definedName localSheetId="18" name="INC_LTD">#REF!</definedName>
    <definedName name="Betriebsergebnis_">#REF!</definedName>
    <definedName name="Total">#REF!</definedName>
    <definedName name="___thinkcellM0YAAAAAAAAAAAAARn4myZeVBkawyZN0jhQ7vw">#REF!</definedName>
    <definedName name="TB_Balance_07">#REF!</definedName>
    <definedName name="Equipment">#REF!</definedName>
    <definedName localSheetId="13" name="לקוחות">#REF!</definedName>
    <definedName name="FMittelEndePeriode">#REF!</definedName>
    <definedName localSheetId="13" name="מאזן">#REF!</definedName>
    <definedName localSheetId="7" name="מאזן_פאסיב_צרפת">#REF!</definedName>
    <definedName name="ad">#REF!</definedName>
    <definedName localSheetId="20" name="מכירות_הדדיות">#REF!</definedName>
    <definedName localSheetId="13" name="pl_il">#REF!</definedName>
    <definedName localSheetId="18" name="bdgt99month">#REF!</definedName>
    <definedName name="___thinkcellPkYAAAAAAAAAAAAAINXV_KG27UWUopwn4c_FDQ">#REF!</definedName>
    <definedName localSheetId="20" name="אנליטי_מאזן">#REF!</definedName>
    <definedName name="balance_bbs_10">#REF!</definedName>
    <definedName localSheetId="7" name="MONTH">#REF!</definedName>
    <definedName localSheetId="18" name="EO">#REF!</definedName>
    <definedName localSheetId="13" name="EAREA">#REF!</definedName>
    <definedName name="RWE_RR_AG">#REF!</definedName>
    <definedName name="MonthJE">#REF!</definedName>
    <definedName localSheetId="7" name="באורים_הגשה">#REF!</definedName>
    <definedName name="dfafa">#REF!</definedName>
    <definedName name="KA_b_0">#REF!</definedName>
    <definedName name="NNE_Partner">#REF!</definedName>
    <definedName name="___thinkcell0kUAAAAAAAAAAAAAyJ8zR2hjYE6jkd9.cZrXvA">#REF!</definedName>
    <definedName name="Fahrstrecke">#REF!</definedName>
    <definedName localSheetId="7" name="מעגל_הלוואות_לזמן_ארוך_שניתנו">#REF!</definedName>
    <definedName localSheetId="5" name="רוה_מצטבר">#REF!</definedName>
    <definedName localSheetId="13" name="Consolidated_budjet">#REF!</definedName>
    <definedName localSheetId="13" name="_PL1999">#REF!</definedName>
    <definedName name="y">#REF!</definedName>
    <definedName localSheetId="7" name="Average">#REF!</definedName>
    <definedName name="___thinkcell0kUAAAAAAAAAAAAAxbsmhHp7akGIurT7_0CCXQ">#REF!</definedName>
    <definedName name="sel_dl">#REF!</definedName>
    <definedName localSheetId="5" name="DB">#REF!</definedName>
    <definedName localSheetId="7" name="מאזן_פאסיב_ארהב">#REF!</definedName>
    <definedName localSheetId="7" name="EO">#REF!</definedName>
    <definedName name="CEHCK">#REF!</definedName>
    <definedName localSheetId="5" name="dvsdv">#REF!</definedName>
    <definedName localSheetId="13" name="באורים_הגשה">#REF!</definedName>
    <definedName name="Handelsumsatz">#REF!</definedName>
    <definedName localSheetId="7" name="התאמת_יתרות_פתיחה">#REF!</definedName>
    <definedName name="Balance_bplm_04">#REF!</definedName>
    <definedName localSheetId="5" name="מעגל_הלוואות_לזמן_ארוך">#REF!</definedName>
    <definedName name="Balance_bplm_06">#REF!</definedName>
    <definedName name="PNov">#REF!</definedName>
    <definedName localSheetId="18" name="תזרים_הגשה">#REF!</definedName>
    <definedName name="Allg_Ressort_F">#REF!</definedName>
    <definedName localSheetId="13" name="מחיר_95_חדש">#REF!</definedName>
    <definedName localSheetId="20" name="דוח_על_השינויים">#REF!</definedName>
    <definedName localSheetId="13" name="רווהפ">#REF!</definedName>
    <definedName name="PP_Psept">#REF!</definedName>
    <definedName name="XXK93_">#REF!</definedName>
    <definedName name="Expansion">#REF!</definedName>
    <definedName localSheetId="7" name="נכסים">#REF!</definedName>
    <definedName name="customer_success">#REF!</definedName>
    <definedName name="Jahr">#REF!</definedName>
    <definedName name="___mds_view_data___">#REF!</definedName>
    <definedName name="V_Finanzen">#REF!</definedName>
    <definedName localSheetId="20" name="תזרים_הגשה">#REF!</definedName>
    <definedName localSheetId="13" name="דוח_למס">#REF!</definedName>
    <definedName name="Handelsspanne">#REF!</definedName>
    <definedName name="Segment7">#REF!</definedName>
    <definedName localSheetId="18" name="התחייבויות">#REF!</definedName>
    <definedName name="_MailAutoSig_2">#REF!</definedName>
    <definedName name="BTM">#REF!</definedName>
    <definedName name="_MatMult_B">#REF!</definedName>
    <definedName name="תמצית_לPPM">#REF!</definedName>
    <definedName name="Konzessionen">#REF!</definedName>
    <definedName name="XXK85_">#REF!</definedName>
    <definedName localSheetId="7" name="דוח_למס">#REF!</definedName>
    <definedName localSheetId="7" name="סבירות_מימון">#REF!</definedName>
    <definedName name="EV_ind_0">#REF!</definedName>
    <definedName localSheetId="7" name="פרמיה">#REF!</definedName>
    <definedName localSheetId="13" name="תנועה_בקרן_אופציות">#REF!</definedName>
    <definedName localSheetId="20" name="דוח_תזרים_צרפת">#REF!</definedName>
    <definedName localSheetId="7" name="אנליטי_מאזן">#REF!</definedName>
    <definedName name="CenterKAEVU">#REF!</definedName>
    <definedName name="Preis">#REF!</definedName>
    <definedName name="NNE_Spannungsebene">#REF!</definedName>
    <definedName name="sel_elö">#REF!</definedName>
    <definedName localSheetId="5" name="מאזן_פאסיב_ישראל">#REF!</definedName>
    <definedName localSheetId="5" name="דוח_תזרים_צרפת">#REF!</definedName>
    <definedName name="Balance_bplm_09">#REF!</definedName>
    <definedName name="CenterFRC">#REF!</definedName>
    <definedName localSheetId="20" name="חוז_בינחברתי">#REF!</definedName>
    <definedName name="___thinkcellWUMAAAAAAAAAAAAAqzP0XQ1M3U2sm1WeYwdSMQ">#REF!</definedName>
    <definedName name="התחייבויות_תלויות">#REF!</definedName>
    <definedName name="NNE_AEErloes">#REF!</definedName>
    <definedName localSheetId="20" name="מאזן_אקטיב_צרפת">#REF!</definedName>
    <definedName name="EinzEKZufuehrung">#REF!</definedName>
    <definedName localSheetId="5" name="ספקים">#REF!</definedName>
    <definedName localSheetId="5" name="pl_il">#REF!</definedName>
    <definedName name="_Sort">#REF!</definedName>
    <definedName localSheetId="20" name="סבירות_מימון">#REF!</definedName>
    <definedName name="SonstNeutrAufw">#REF!</definedName>
    <definedName name="Preis_vvd1">#REF!</definedName>
    <definedName name="Personalmanagement">#REF!</definedName>
    <definedName name="PP_Pjuni">#REF!</definedName>
    <definedName name="PP_Pmärz">#REF!</definedName>
    <definedName name="_MailAutoSig_1_2">#REF!</definedName>
    <definedName name="Apr">#REF!</definedName>
    <definedName name="עמוד_אינדקס">#REF!</definedName>
    <definedName name="Jahr4">#REF!</definedName>
    <definedName name="SoBetrErloese">#REF!</definedName>
    <definedName name="PF_0">#REF!</definedName>
    <definedName name="Würfel">#REF!</definedName>
    <definedName localSheetId="18" name="חו_זים_בינחברתיים">#REF!</definedName>
    <definedName name="Betrsicherheit">#REF!</definedName>
    <definedName name="TB_Balance_01">#REF!</definedName>
    <definedName name="NNE_Kundennummer">#REF!</definedName>
    <definedName localSheetId="13" name="אנליטי3">#REF!</definedName>
    <definedName localSheetId="13" name="DB">#REF!</definedName>
    <definedName name="NetzEL">#REF!</definedName>
    <definedName localSheetId="7" name="רווח_והפסד_ארהב">#REF!</definedName>
    <definedName localSheetId="13" name="bdgt99qtr">#REF!</definedName>
    <definedName name="EW_0">#REF!</definedName>
    <definedName name="___thinkcell0kUAAAAAAAAAAAAAyTbiqbcOhUiX2q1Z8UXW9w">#REF!</definedName>
    <definedName localSheetId="13" name="התאמת_יתרות_פתיחה">#REF!</definedName>
    <definedName name="Quartal3">#REF!</definedName>
    <definedName localSheetId="5" name="העמסת_הוצאות_כלליות">#REF!</definedName>
    <definedName name="PJan">#REF!</definedName>
    <definedName localSheetId="5" name="רווח_והפסד_הגשה">#REF!</definedName>
    <definedName localSheetId="5" name="מחיר_מלא96">#REF!</definedName>
    <definedName localSheetId="13" name="מעגל_הלוואות_לזמן_ארוך">#REF!</definedName>
    <definedName name="AuszLieferanten_">#REF!</definedName>
    <definedName localSheetId="13" name="Rate">#REF!</definedName>
    <definedName name="Entfernung">#REF!</definedName>
    <definedName name="TMenge">#REF!</definedName>
    <definedName localSheetId="7" name="מאזן_פאסיב_הגשה">#REF!</definedName>
    <definedName localSheetId="20" name="מאזן_אקטיב_הגשה">#REF!</definedName>
    <definedName localSheetId="20" name="רווהפ">#REF!</definedName>
    <definedName name="subcontractor">#REF!</definedName>
    <definedName localSheetId="20" name="דוח_למס">#REF!</definedName>
    <definedName localSheetId="7" name="מאזן">#REF!</definedName>
    <definedName name="Spalte1">#REF!</definedName>
    <definedName localSheetId="18" name="דוח_תזרים_קיימן">#REF!</definedName>
    <definedName name="Average">#REF!</definedName>
    <definedName name="Jul">#REF!</definedName>
    <definedName name="month_of_report">#REF!</definedName>
    <definedName name="Feb">#REF!</definedName>
    <definedName name="מכירות_הדדיות">#REF!</definedName>
    <definedName name="Balance_bplm_01">#REF!</definedName>
    <definedName localSheetId="7" name="DB">#REF!</definedName>
    <definedName localSheetId="20" name="רווח_והפסד_ארהב">#REF!</definedName>
    <definedName name="___thinkcell0kUAAAAAAAAAAAAACbV6i15iuECNftwdLec25Q">#REF!</definedName>
    <definedName localSheetId="20" name="פקודות_נוספות">#REF!</definedName>
    <definedName name="___thinkcell0kUAAAAAAAAAAAAALTvogat41kuyw2Cpr3BA.Q">#REF!</definedName>
    <definedName name="מאזן_פאסיב_צרפת">#REF!</definedName>
    <definedName name="_KJ2002">#REF!</definedName>
    <definedName localSheetId="13" name="USD">WP_LTD!$C$6</definedName>
    <definedName name="מחיר_96">#REF!</definedName>
    <definedName name="Mitarbeiter">#REF!</definedName>
    <definedName localSheetId="13" name="מאזן_">#REF!</definedName>
    <definedName name="AS2TickmarkLS">#REF!</definedName>
    <definedName localSheetId="5" name="שיווק">#REF!</definedName>
    <definedName name="מחיר_97">#REF!</definedName>
    <definedName name="SoBetrErloese_">#REF!</definedName>
    <definedName name="UBVertrieb">#REF!</definedName>
    <definedName localSheetId="5" name="pl_usa">#REF!</definedName>
    <definedName localSheetId="18" name="מאזן_פאסיב_ישראל">#REF!</definedName>
    <definedName localSheetId="20" name="מחיר_95">#REF!</definedName>
    <definedName localSheetId="20" name="open_page">#REF!</definedName>
    <definedName name="sel_dl_">#REF!</definedName>
    <definedName localSheetId="5" name="תזרים_הגשה">#REF!</definedName>
    <definedName localSheetId="5" name="מעגל_השקעות_לזמן_ארוך">#REF!</definedName>
    <definedName localSheetId="20" name="PROFIT">#REF!</definedName>
    <definedName name="שיווק">#REF!</definedName>
    <definedName name="Salary_increase_month">#REF!</definedName>
    <definedName name="changes">#REF!</definedName>
    <definedName localSheetId="5" name="דולר_מרץ">#REF!</definedName>
    <definedName localSheetId="7" name="רווהפ">#REF!</definedName>
    <definedName name="_Fill">#REF!</definedName>
    <definedName name="___thinkcell0kUAAAAAAAAAAAAATXK54ViKX0ukC85Fx1fjRg">#REF!</definedName>
    <definedName localSheetId="5" name="התחייבויות_תלויות">#REF!</definedName>
    <definedName localSheetId="18" name="פקודות_נוספות">#REF!</definedName>
    <definedName name="USD">WP_LTD!$C$6</definedName>
    <definedName localSheetId="5" name="CEHCK">#REF!</definedName>
    <definedName localSheetId="20" name="נכסים">#REF!</definedName>
    <definedName name="Maschinen">#REF!</definedName>
    <definedName localSheetId="20" name="מאזן_אקטיב_ארהב">#REF!</definedName>
    <definedName name="generic_month">#REF!</definedName>
    <definedName localSheetId="7" name="תנועה_בקרן_אופציות">#REF!</definedName>
    <definedName name="Segment4">#REF!</definedName>
    <definedName localSheetId="5" name="מחיר_96">#REF!</definedName>
    <definedName name="vcx">#REF!</definedName>
    <definedName localSheetId="20" name="עלות_המכר">#REF!</definedName>
    <definedName name="EingabeHGB">#REF!</definedName>
    <definedName name="Budgetalt">#REF!</definedName>
    <definedName localSheetId="7" name="דולר_1296">#REF!</definedName>
    <definedName localSheetId="7" name="ביאור_אופציות">#REF!</definedName>
    <definedName name="SonstNeutrAufw_">#REF!</definedName>
    <definedName localSheetId="13" name="עלות_המכר">#REF!</definedName>
    <definedName localSheetId="7" name="מאזן_אקטיב_צרפת">#REF!</definedName>
    <definedName name="Churn">#REF!</definedName>
    <definedName name="balance_bbs_03">#REF!</definedName>
    <definedName localSheetId="7" name="מעגל_פקדונות_לזמן_קצר">#REF!</definedName>
    <definedName localSheetId="7" name="עלות_המכר">#REF!</definedName>
    <definedName localSheetId="7" name="מאזן_אקטיב_ארהב">#REF!</definedName>
    <definedName name="Ressort_VV">#REF!</definedName>
    <definedName localSheetId="18" name="מחיר_97">#REF!</definedName>
    <definedName localSheetId="13" name="עמוד_אינדקס">#REF!</definedName>
    <definedName name="דוח_תזרים_צרפת">#REF!</definedName>
    <definedName localSheetId="18" name="CEHCK">#REF!</definedName>
    <definedName name="Balance_bpl_10">#REF!</definedName>
    <definedName localSheetId="5" name="תנועה_בקרן_אופציות">#REF!</definedName>
    <definedName name="CenterSVKA">#REF!</definedName>
    <definedName name="ספקים">#REF!</definedName>
    <definedName name="TB_Balance_09">#REF!</definedName>
    <definedName localSheetId="5" name="מחיר_95_חדש">#REF!</definedName>
    <definedName localSheetId="20" name="לקוחות">#REF!</definedName>
    <definedName localSheetId="20" name="התחייבויות_תלויות">#REF!</definedName>
    <definedName localSheetId="20" name="_Fill">#REF!</definedName>
    <definedName name="Quartal2">#REF!</definedName>
    <definedName localSheetId="20" name="נייר_עבודה_תזרים">#REF!</definedName>
    <definedName name="JE_Entity">#REF!</definedName>
    <definedName name="DATA_05">#REF!</definedName>
    <definedName name="מחיר_95_חדש">#REF!</definedName>
    <definedName name="Endbestand">#REF!</definedName>
    <definedName localSheetId="20" name="דוחות_שח">#REF!</definedName>
    <definedName localSheetId="7" name="עמוד_אינדקס">#REF!</definedName>
    <definedName name="___thinkcellPkYAAAAAAAAAAAAA0D6f9yXz2UaiiyBBLG6dUw">#REF!</definedName>
    <definedName localSheetId="7" name="רוה_חודשי">#REF!</definedName>
    <definedName name="balance_bbs_06">#REF!</definedName>
    <definedName name="PP_UBVertrieb">#REF!</definedName>
    <definedName name="Aug">#REF!</definedName>
    <definedName localSheetId="13" name="_PL2000">#REF!</definedName>
    <definedName name="דוח_תזרים_ארהב">#REF!</definedName>
    <definedName localSheetId="5" name="פקודות_נוספות">#REF!</definedName>
    <definedName name="qg">#REF!</definedName>
    <definedName name="Balance_bplm_07">#REF!</definedName>
    <definedName name="PP_Meuro">#REF!</definedName>
    <definedName name="Schulungskosten">#REF!</definedName>
    <definedName name="Rate">#REF!</definedName>
    <definedName localSheetId="7" name="מכירות">#REF!</definedName>
    <definedName localSheetId="13" name="תמצית_לPPM">#REF!</definedName>
    <definedName name="Opex_expense_Type">#REF!</definedName>
    <definedName name="sel_ese">#REF!</definedName>
    <definedName name="abroad">#REF!</definedName>
    <definedName localSheetId="18" name="pl_il">#REF!</definedName>
    <definedName name="Currency">#REF!</definedName>
    <definedName name="Allg_Ressort_VV">#REF!</definedName>
    <definedName localSheetId="13" name="EUR">WP_LTD!$C$7</definedName>
    <definedName localSheetId="7" name="הפסד_דולר">#REF!</definedName>
    <definedName name="sel_hz">#REF!</definedName>
    <definedName localSheetId="20" name="הדפסת_דוח_מתכונת_הגשה">#REF!</definedName>
    <definedName name="Spalte3">#REF!</definedName>
    <definedName name="Apples">#REF!</definedName>
    <definedName name="Afaxys_Interest_Accrual">#REF!</definedName>
    <definedName name="Segment10">#REF!</definedName>
    <definedName name="Mai">#REF!</definedName>
    <definedName localSheetId="18" name="מעגל_ניירות_ערך">#REF!</definedName>
    <definedName name="EUR">WP_LTD!$C$7</definedName>
    <definedName name="Handel">#REF!</definedName>
    <definedName name="פקודות_נוספות">#REF!</definedName>
    <definedName localSheetId="18" name="פרמיה">#REF!</definedName>
    <definedName name="Segmentname4">#REF!</definedName>
    <definedName name="Kostenwahl">#REF!</definedName>
    <definedName localSheetId="18" name="ביאור_אופציות">#REF!</definedName>
    <definedName name="Schulungskosten_Neu">#REF!</definedName>
    <definedName localSheetId="13" name="עמוד_פתיחה">#REF!</definedName>
    <definedName localSheetId="5" name="דוח_תזרים_הגשה">#REF!</definedName>
    <definedName name="הפסד_דולר">#REF!</definedName>
    <definedName name="email_gkm">#REF!</definedName>
    <definedName name="___thinkcellPkYAAAAAAAAAAAAAiXDzaPMiOEWujz3XMbY.VQ">#REF!</definedName>
    <definedName name="_MailAutoSig_1">#REF!</definedName>
    <definedName name="JE_Ledger_number">#REF!</definedName>
    <definedName localSheetId="7" name="מעגל_מיסים_נדחים">#REF!</definedName>
    <definedName localSheetId="18" name="מאזן_פאסיב_הגשה">#REF!</definedName>
    <definedName name="Schätzwert">#REF!</definedName>
    <definedName localSheetId="18" name="dvsdv">#REF!</definedName>
    <definedName name="NNE_Arbeit">#REF!</definedName>
    <definedName name="לקוחות">#REF!</definedName>
    <definedName name="sel_d">#REF!</definedName>
    <definedName name="interest_accrual_416">#REF!</definedName>
    <definedName name="Mrz">#REF!</definedName>
    <definedName name="XXK1_">#REF!</definedName>
    <definedName localSheetId="20" name="מעגל_הלוואות_לזמן_ארוך_שניתנו">#REF!</definedName>
    <definedName localSheetId="20" name="רווח_והפסד___השוואה_אנליטית">#REF!</definedName>
    <definedName name="MGJ">#REF!</definedName>
    <definedName localSheetId="5" name="דוח_תזרים_קיימן">#REF!</definedName>
    <definedName localSheetId="7" name="מעגל_הלוואות_לזמן_ארוך">#REF!</definedName>
    <definedName name="IE_0">#REF!</definedName>
    <definedName localSheetId="5" name="דוח_תזרים">#REF!</definedName>
    <definedName localSheetId="20" name="דו_ח_תזרים">#REF!</definedName>
    <definedName localSheetId="18" name="אנליטי_מאזן">#REF!</definedName>
    <definedName name="___thinkcellM0YAAAAAAAAAAAAAif5jOxBk.kGTi_y6QmleaQ">#REF!</definedName>
    <definedName name="Z_870DA93B_C7EC_11D1_935A_00A0C95F1362_.wvu.PrintArea">#REF!</definedName>
    <definedName localSheetId="13" name="שערי_חליפין">#REF!</definedName>
    <definedName localSheetId="5" name="אנליטי3">#REF!</definedName>
    <definedName name="Index_TB_Card_Type">#REF!</definedName>
    <definedName name="Balance_bpl_08">#REF!</definedName>
    <definedName name="___thinkcell0kUAAAAAAAAAAAAA50O32HsXE02w1ZxZsliZ1A">#REF!</definedName>
    <definedName localSheetId="18" name="Check">#REF!</definedName>
    <definedName localSheetId="18" name="Prics">#REF!</definedName>
    <definedName localSheetId="5" name="נכסים">#REF!</definedName>
    <definedName name="דוח_על_השינויים">#REF!</definedName>
    <definedName name="NS">#REF!</definedName>
    <definedName localSheetId="13" name="email_gkm">#REF!</definedName>
    <definedName name="bdgt99month">#REF!</definedName>
    <definedName name="Segment9">#REF!</definedName>
    <definedName localSheetId="18" name="Price">#REF!</definedName>
    <definedName name="מאזן_">#REF!</definedName>
    <definedName name="U_entwicklung">#REF!</definedName>
    <definedName name="PP_BJ">#REF!</definedName>
    <definedName name="Quartal4">#REF!</definedName>
    <definedName name="CenterRecht">#REF!</definedName>
    <definedName name="KA_dnb_0">#REF!</definedName>
    <definedName name="דוח_תזרים_ישראל">#REF!</definedName>
    <definedName localSheetId="20" name="מעגל_ניירות_ערך">#REF!</definedName>
    <definedName name="___thinkcellPkYAAAAAAAAAAAAAqe8xvtrgsU.cgN2wG9HQ8g">#REF!</definedName>
    <definedName localSheetId="5" name="מאזן_פאסיב_ארהב">#REF!</definedName>
    <definedName name="ESGK">#REF!</definedName>
    <definedName localSheetId="18" name="EAREA">#REF!</definedName>
    <definedName name="m">#REF!</definedName>
    <definedName name="Rheinbraun">#REF!</definedName>
    <definedName localSheetId="18" name="Rate">#REF!</definedName>
    <definedName name="___thinkcell0kUAAAAAAAANAAAA9tO0bDsYikmgtc.UO_NBwg">#REF!</definedName>
    <definedName localSheetId="18" name="רווח_והפסד_ישראל">#REF!</definedName>
    <definedName localSheetId="20" name="באור_רכוש_קבוע">#REF!</definedName>
    <definedName localSheetId="20" name="דולר_מרץ">#REF!</definedName>
    <definedName name="___thinkcellM0YAAAAAAAAAAAAA6iQrBEmEtUalaxwt44Ni.g">#REF!</definedName>
    <definedName name="SAP_FI">#REF!</definedName>
    <definedName name="INC_LTD">#REF!</definedName>
    <definedName name="רוה_חודשי">#REF!</definedName>
    <definedName localSheetId="20" name="DB">#REF!</definedName>
    <definedName localSheetId="18" name="מעגל_פקדונות_לזמן_ארוך">#REF!</definedName>
    <definedName localSheetId="5" name="לקוחות">#REF!</definedName>
    <definedName localSheetId="13" name="Check">#REF!</definedName>
    <definedName localSheetId="7" name="מאזן_">#REF!</definedName>
    <definedName name="___thinkcellM0YAAAAAAAAAAAAAJa2B4HBJ4kK6RGHyaT0k9w">#REF!</definedName>
    <definedName localSheetId="7" name="התחייבויות">#REF!</definedName>
    <definedName localSheetId="7" name="דוח_תזרים_ארהב">#REF!</definedName>
    <definedName name="ME">#REF!</definedName>
    <definedName localSheetId="20" name="pl_usa">#REF!</definedName>
    <definedName name="Fhrgkräfte">#REF!</definedName>
    <definedName name="Prics">#REF!</definedName>
    <definedName name="Psept">#REF!</definedName>
    <definedName name="PP_Budget">#REF!</definedName>
    <definedName localSheetId="7" name="Prics">#REF!</definedName>
    <definedName localSheetId="18" name="מחיר_מלא95">#REF!</definedName>
    <definedName name="דוח_תזרים_הגשה">#REF!</definedName>
    <definedName name="EAREA">#REF!</definedName>
    <definedName localSheetId="18" name="bdgt99qtr">#REF!</definedName>
    <definedName localSheetId="20" name="EO">#REF!</definedName>
    <definedName name="Low">#REF!</definedName>
    <definedName localSheetId="18" name="דוחות_שח">#REF!</definedName>
    <definedName name="Balance_bplm_03">#REF!</definedName>
    <definedName name="TB_Entity">#REF!</definedName>
    <definedName name="PARTGB">#REF!</definedName>
    <definedName name="ESPrivKl">#REF!</definedName>
    <definedName name="___thinkcellPkYAAAAAAAAAAAAAo.sDSFT6o0.66jk76euVbA">#REF!</definedName>
    <definedName name="DB">#REF!</definedName>
    <definedName name="SonstEinzahlungen_">#REF!</definedName>
    <definedName name="Gesellschaft">#REF!</definedName>
    <definedName localSheetId="5" name="דוח_למס">#REF!</definedName>
    <definedName localSheetId="20" name="חו_זים_בינחברתיים">#REF!</definedName>
    <definedName localSheetId="18" name="DB">#REF!</definedName>
    <definedName name="tricks">#REF!</definedName>
    <definedName localSheetId="7" name="EC">#REF!</definedName>
    <definedName name="Months">#REF!</definedName>
    <definedName name="Neugehalt">#REF!</definedName>
    <definedName name="sel_kwp">#REF!</definedName>
    <definedName localSheetId="13" name="LTD_INC">#REF!</definedName>
    <definedName name="מעגל_פקדונות_לזמן_ארוך">#REF!</definedName>
    <definedName name="AndererErtrag_">#REF!</definedName>
    <definedName name="___thinkcell0kUAAAAAAAAAAAAAXz39lk.gQESjh8rDGlfimw">#REF!</definedName>
    <definedName name="EC">#REF!</definedName>
    <definedName name="Monat">#REF!</definedName>
    <definedName name="עמוד_פתיחה">#REF!</definedName>
    <definedName localSheetId="5" name="PROFIT">#REF!</definedName>
    <definedName name="_3_Raumwohnung">#REF!</definedName>
    <definedName name="Ist">#REF!</definedName>
    <definedName localSheetId="20" name="מחיר_95_חדש">#REF!</definedName>
    <definedName name="Preis_vv2okwk">#REF!</definedName>
    <definedName name="SonstNeutrErtr">#REF!</definedName>
    <definedName name="___thinkcell0kUAAAAAAAAAAAAAufkminYgAEq6LwY8vShqVg">#REF!</definedName>
    <definedName localSheetId="18" name="באורים">#REF!</definedName>
    <definedName localSheetId="13" name="הפסד_דולר">#REF!</definedName>
    <definedName name="das">#REF!</definedName>
    <definedName name="Allg_Ressort_P">#REF!</definedName>
    <definedName localSheetId="20" name="רוה_חודשי">#REF!</definedName>
    <definedName localSheetId="5" name="דו_ח_תזרים">#REF!</definedName>
    <definedName name="___thinkcell0kUAAAAAAAAAAAAAVqLn7uvZxk612aqg4vuhEw">#REF!</definedName>
    <definedName name="Ist_nach_Abspaltung">#REF!</definedName>
    <definedName name="BEWEBENE">#REF!</definedName>
    <definedName localSheetId="18" name="התחייבויות_תלויות">#REF!</definedName>
    <definedName localSheetId="18" name="רוה_מצטבר">#REF!</definedName>
    <definedName name="דולר_מרץ">#REF!</definedName>
    <definedName localSheetId="5" name="מחיר_96_חדש">#REF!</definedName>
    <definedName name="fsi">#REF!</definedName>
    <definedName localSheetId="13" name="Assumption_usa">#REF!</definedName>
    <definedName name="_Key1">#REF!</definedName>
    <definedName localSheetId="7" name="מאזן_אקטיב_ישראל">#REF!</definedName>
    <definedName localSheetId="7" name="לקוחות">#REF!</definedName>
    <definedName localSheetId="7" name="דוח_תזרים">#REF!</definedName>
    <definedName name="מאזן_אקטיב_צרפת">#REF!</definedName>
    <definedName name="Pjuni">#REF!</definedName>
    <definedName name="___thinkcellPkYAAAAAAAAAAAAAFzTKTY521E.sdBi2DY4JLQ">#REF!</definedName>
    <definedName name="Lemons">#REF!</definedName>
    <definedName name="KA_vnb_0">#REF!</definedName>
    <definedName localSheetId="5" name="Average">#REF!</definedName>
    <definedName name="Kostenstelle">#REF!</definedName>
    <definedName name="___thinkcellPkYAAAAAAAAAAAAAmc5w8I7gz0W4xMX9aeVXqw">#REF!</definedName>
    <definedName localSheetId="7" name="Check">#REF!</definedName>
    <definedName localSheetId="7" name="dvsdv">#REF!</definedName>
    <definedName localSheetId="7" name="שערי_חליפין">#REF!</definedName>
    <definedName name="Konzern">#REF!</definedName>
    <definedName name="דולר_1296">#REF!</definedName>
    <definedName name="MATRIX">#REF!</definedName>
    <definedName name="PP_VJ">#REF!</definedName>
    <definedName localSheetId="18" name="דוח_תזרים">#REF!</definedName>
    <definedName localSheetId="20" name="תנועה_בקרן_אופציות">#REF!</definedName>
    <definedName name="דוח_תזרים_קיימן">#REF!</definedName>
    <definedName localSheetId="13" name="העמסת_הוצאות_כלליות">#REF!</definedName>
    <definedName name="PROFIT">#REF!</definedName>
    <definedName localSheetId="7" name="מעגל_פקדונות_לזמן_ארוך">#REF!</definedName>
    <definedName name="Allg_Ressort_V">#REF!</definedName>
    <definedName localSheetId="13" name="פריסת_הטבות">#REF!</definedName>
    <definedName localSheetId="5" name="מעגל_פקדונות_לזמן_ארוך">#REF!</definedName>
    <definedName name="CenterSVPuG">#REF!</definedName>
    <definedName name="CenterVor">#REF!</definedName>
    <definedName name="___thinkcellM0YAAAAAAAAAAAAAMIX5NFVBu0OvhmCzOakA.A">#REF!</definedName>
    <definedName name="Company">WP_LTD!$B$3</definedName>
    <definedName name="TB_Balance_10">#REF!</definedName>
    <definedName localSheetId="20" name="pl_il">#REF!</definedName>
    <definedName localSheetId="18" name="העמסת_הוצאות_כלליות">#REF!</definedName>
    <definedName name="SGF">#REF!</definedName>
    <definedName localSheetId="18" name="עלות_המכר">#REF!</definedName>
    <definedName name="balance_bbs_09">#REF!</definedName>
    <definedName name="AndererAufwand_">#REF!</definedName>
    <definedName localSheetId="20" name="מאזן_פאסיב_הגשה">#REF!</definedName>
    <definedName localSheetId="7" name="מכירות_הדדיות">#REF!</definedName>
    <definedName name="PP_freigeg">#REF!</definedName>
    <definedName localSheetId="7" name="LTD_INC">#REF!</definedName>
    <definedName name="HwLeistung">#REF!</definedName>
    <definedName name="מאזן_אקטיב_ארהב">#REF!</definedName>
    <definedName localSheetId="18" name="תנועה_בקרן_אופציות">#REF!</definedName>
    <definedName localSheetId="5" name="LTD_INC">#REF!</definedName>
    <definedName name="ELÖHandelDL">#REF!</definedName>
    <definedName name="מאזן_אקטיב_ישראל">#REF!</definedName>
    <definedName name="U_kommunikation">#REF!</definedName>
    <definedName name="Istkum">#REF!</definedName>
    <definedName localSheetId="5" name="מאזן_אקטיב_צרפת">#REF!</definedName>
    <definedName name="balance_bbs_02">#REF!</definedName>
    <definedName name="TB_Balance_05">#REF!</definedName>
    <definedName localSheetId="13" name="_PL1998">#REF!</definedName>
    <definedName name="dulei_gesamt_2">#REF!</definedName>
    <definedName localSheetId="7" name="מחיר_97">#REF!</definedName>
    <definedName name="NNE_Konzern">#REF!</definedName>
    <definedName localSheetId="13" name="Price">#REF!</definedName>
    <definedName localSheetId="18" name="תמצית_לPPM">#REF!</definedName>
    <definedName localSheetId="5" name="התאמת_יתרות_פתיחה">#REF!</definedName>
    <definedName localSheetId="5" name="מחיר_מלא95">#REF!</definedName>
    <definedName name="רווח_והפסד_הגשה">#REF!</definedName>
    <definedName localSheetId="5" name="שערי_חליפין">#REF!</definedName>
    <definedName name="באור_רכוש_קבוע">#REF!</definedName>
    <definedName name="_MQ3">#REF!</definedName>
    <definedName name="ab">#REF!</definedName>
    <definedName name="Spalte2">#REF!</definedName>
    <definedName name="Liabilitytoemployee">#REF!</definedName>
    <definedName name="___thinkcell0kUAAAAAAAAAAAAArfvwhw.ffEaedIZoZ3UpaA">#REF!</definedName>
    <definedName name="Controlling">#REF!</definedName>
    <definedName localSheetId="18" name="נכסים">#REF!</definedName>
    <definedName name="CenterOP">#REF!</definedName>
    <definedName name="balance_bbs_08">#REF!</definedName>
    <definedName name="sel_exh">#REF!</definedName>
    <definedName localSheetId="20" name="מאזן">#REF!</definedName>
    <definedName name="balance_bbs_05">#REF!</definedName>
    <definedName name="TB_Balance_12_Nis">#REF!</definedName>
    <definedName localSheetId="20" name="רווח_והפסד_ישראל">#REF!</definedName>
    <definedName name="___thinkcell0kUAAAAAAAAAAAAADFHMe8Ca2E2WMTyIPS1jCA">#REF!</definedName>
    <definedName name="___thinkcellJ0YAAAAAAAAAAAAAByqI1S0TYEKLZ_0.j6Li3Q">#REF!</definedName>
    <definedName localSheetId="20" name="מאזן_אקטיב_ישראל">#REF!</definedName>
    <definedName localSheetId="18" name="לקוחות">#REF!</definedName>
    <definedName name="___thinkcell0kUAAAAAAAAAAAAA_TvP_C.UiUeo.jNF5YtlwA">#REF!</definedName>
    <definedName name="IE_cap_0">#REF!</definedName>
    <definedName localSheetId="5" name="חוז_בינחברתי">#REF!</definedName>
    <definedName localSheetId="18" name="הפסד_דולר">#REF!</definedName>
    <definedName localSheetId="5" name="נייר_עבודה_תזרים">#REF!</definedName>
    <definedName name="sel_fre">#REF!</definedName>
    <definedName name="JE_amount_NIS">#REF!</definedName>
    <definedName name="Meals_and_Transportation">#REF!</definedName>
    <definedName name="Balance_bpl_02">#REF!</definedName>
    <definedName name="_KAW999934">#REF!</definedName>
    <definedName localSheetId="5" name="תמצית_לPPM">#REF!</definedName>
    <definedName name="___thinkcell0kUAAAAAAAAPAAAAebJWn1cU70mt2TKkIWbskw">#REF!</definedName>
    <definedName name="NNE_Geschaeftsjahr">#REF!</definedName>
    <definedName name="Segmentname2">#REF!</definedName>
    <definedName name="___thinkcell0kUAAAAAAAAAAAAA2eqMUMJ9Q0eL6YJtkAsvEw">#REF!</definedName>
    <definedName localSheetId="13" name="רוה_מצטבר">#REF!</definedName>
    <definedName name="Gesamt">#REF!</definedName>
    <definedName localSheetId="18" name="מחיר_מלא96">#REF!</definedName>
    <definedName localSheetId="18" name="מחיר_95">#REF!</definedName>
    <definedName name="ביאור_אופציות">#REF!</definedName>
    <definedName name="sel_kw">#REF!</definedName>
    <definedName name="CashflLfdGesch">#REF!</definedName>
    <definedName name="CenterP">#REF!</definedName>
    <definedName name="Ressort_F">#REF!</definedName>
    <definedName name="balance_bbs_04">#REF!</definedName>
    <definedName name="NNE_APErloes">#REF!</definedName>
    <definedName name="LTD_INC">#REF!</definedName>
    <definedName localSheetId="7" name="USD">WP_LTD!$C$6</definedName>
    <definedName name="lst_FruitType">#REF!</definedName>
    <definedName name="Spalte4">#REF!</definedName>
    <definedName name="sel_g">#REF!</definedName>
    <definedName localSheetId="5" name="EC">#REF!</definedName>
    <definedName name="SubcontractorLiability">#REF!</definedName>
    <definedName localSheetId="7" name="נייר_עבודה_תזרים">#REF!</definedName>
    <definedName localSheetId="18" name="תזרים">#REF!</definedName>
    <definedName localSheetId="20" name="מחיר_96">#REF!</definedName>
    <definedName name="Jan">#REF!</definedName>
    <definedName localSheetId="20" name="דוח_תזרים">#REF!</definedName>
    <definedName localSheetId="18" name="רווח_והפסד_הגשה">#REF!</definedName>
    <definedName localSheetId="7" name="מחיר_96">#REF!</definedName>
    <definedName name="A_T_1_LP">#REF!</definedName>
    <definedName name="דוח_למס">#REF!</definedName>
    <definedName name="Jahr5">#REF!</definedName>
    <definedName localSheetId="13" name="אנליטי_מאזן">#REF!</definedName>
    <definedName name="מאזן_פאסיב_הגשה">#REF!</definedName>
    <definedName localSheetId="18" name="מחיר_96">#REF!</definedName>
    <definedName localSheetId="20" name="bdgt99month">#REF!</definedName>
    <definedName name="Segment2">#REF!</definedName>
    <definedName name="Balance_bpl_09">#REF!</definedName>
    <definedName name="GK_0">#REF!</definedName>
    <definedName name="PRIYA">#REF!</definedName>
    <definedName name="BASo">#REF!</definedName>
    <definedName localSheetId="18" name="מאזן_אקטיב_צרפת">#REF!</definedName>
    <definedName localSheetId="5" name="Total">#REF!</definedName>
    <definedName name="berechnung_2">#REF!</definedName>
    <definedName name="dwv">#REF!</definedName>
    <definedName name="V_Personal">#REF!</definedName>
    <definedName name="_2_Raumwohnung">#REF!</definedName>
    <definedName localSheetId="18" name="דוח_תזרים_ארהב">#REF!</definedName>
    <definedName name="NNE_Werttyp">#REF!</definedName>
    <definedName localSheetId="20" name="email_gkm">#REF!</definedName>
    <definedName name="preis_vvd2oeeg">#REF!</definedName>
    <definedName localSheetId="20" name="מעגל_הלוואות_לזמן_ארוך">#REF!</definedName>
    <definedName localSheetId="20" name="מחיר_מלא96">#REF!</definedName>
    <definedName name="AuszSAVInvest_">#REF!</definedName>
    <definedName name="sel_eli">#REF!</definedName>
    <definedName name="Sep">#REF!</definedName>
    <definedName name="CenterKAIndustrie">#REF!</definedName>
    <definedName localSheetId="12" name="_Fill">#REF!</definedName>
    <definedName localSheetId="7" name="Rate">#REF!</definedName>
    <definedName name="Domestic">#REF!</definedName>
    <definedName localSheetId="18" name="EC">#REF!</definedName>
    <definedName localSheetId="20" name="שערי_חליפין">#REF!</definedName>
    <definedName name="רווח_והפסד___השוואה_אנליטית">#REF!</definedName>
    <definedName localSheetId="18" name="מאזן_פאסיב_ארהב">#REF!</definedName>
    <definedName name="open_page">#REF!</definedName>
    <definedName name="Budget">#REF!</definedName>
    <definedName name="Schätz">#REF!</definedName>
    <definedName name="פריסת_הטבות">#REF!</definedName>
    <definedName localSheetId="13" name="PROFIT">#REF!</definedName>
    <definedName localSheetId="7" name="מחיר_מלא96">#REF!</definedName>
    <definedName localSheetId="13" name="תזרים_הגשה">#REF!</definedName>
    <definedName name="Produktionszahl">#REF!</definedName>
    <definedName name="Segment1">#REF!</definedName>
    <definedName name="Balance_bpl_06">#REF!</definedName>
    <definedName localSheetId="20" name="שיווק">#REF!</definedName>
    <definedName localSheetId="5" name="דוחות_שח">#REF!</definedName>
    <definedName name="freigeg">#REF!</definedName>
    <definedName localSheetId="5" name="חו_זים_בינחברתיים">#REF!</definedName>
    <definedName name="stgErlöse">#REF!</definedName>
    <definedName localSheetId="5" name="רוה_חודשי">#REF!</definedName>
    <definedName localSheetId="18" name="מעגל_מיסים_נדחים">#REF!</definedName>
    <definedName name="DATA_04">#REF!</definedName>
    <definedName name="Gesamtleistung_">#REF!</definedName>
    <definedName localSheetId="7" name="דוחות_שח">#REF!</definedName>
    <definedName name="Betriebsergebnis">#REF!</definedName>
    <definedName name="DATA_02">#REF!</definedName>
    <definedName name="CenterÜbergeordnet">#REF!</definedName>
    <definedName name="TeilbetriebTrading">#REF!</definedName>
    <definedName localSheetId="18" name="אנליטי3">#REF!</definedName>
    <definedName localSheetId="7" name="מעגל_רכוש_קבוע">#REF!</definedName>
    <definedName name="YTY">#REF!</definedName>
    <definedName localSheetId="7" name="שיווק">#REF!</definedName>
    <definedName localSheetId="18" name="דולר_1296">#REF!</definedName>
    <definedName localSheetId="13" name="ספקים">#REF!</definedName>
    <definedName localSheetId="7" name="pl_il">#REF!</definedName>
    <definedName localSheetId="5" name="Prics">#REF!</definedName>
    <definedName localSheetId="7" name="מחיר_96_חדש">#REF!</definedName>
    <definedName name="Q_0">#REF!</definedName>
    <definedName name="dulei_vvd2_Netz">#REF!</definedName>
    <definedName localSheetId="7" name="פקודות_נוספות">#REF!</definedName>
    <definedName localSheetId="13" name="מאזן_פאסיב_הגשה">#REF!</definedName>
    <definedName name="Dulei_gesamt">#REF!</definedName>
    <definedName name="רווהפ">#REF!</definedName>
    <definedName localSheetId="7" name="באור_רכוש_קבוע">#REF!</definedName>
    <definedName localSheetId="13" name="מעגל_השקעות_לזמן_ארוך">#REF!</definedName>
    <definedName name="XXM1_">#REF!</definedName>
    <definedName name="___thinkcellPkYAAAAAAAAAAAAAzC2K5HSgV0qKf.EVn5DVXw">#REF!</definedName>
    <definedName name="Gesamtkosten_">#REF!</definedName>
    <definedName name="Segment6">#REF!</definedName>
    <definedName name="Personalcontr">#REF!</definedName>
    <definedName localSheetId="12" name="AVR_USD">WP_LTD!$C$7</definedName>
    <definedName name="_MQ2">#REF!</definedName>
    <definedName localSheetId="13" name="Total">#REF!</definedName>
    <definedName localSheetId="20" name="מאזן_פאסיב_צרפת">#REF!</definedName>
    <definedName name="Segment8">#REF!</definedName>
    <definedName name="Spalte6">#REF!</definedName>
    <definedName name="Price">#REF!</definedName>
    <definedName name="___thinkcellJ0YAAAAAAAAAAAAATTO0MHxoB0.Y0t8v_iljwg">#REF!</definedName>
    <definedName localSheetId="18" name="open_page">#REF!</definedName>
    <definedName name="SegEVU">#REF!</definedName>
    <definedName name="Jun">#REF!</definedName>
    <definedName name="רווח_והפסד_ארהב">#REF!</definedName>
    <definedName localSheetId="5" name="_Fill">#REF!</definedName>
    <definedName name="Umsatz">#REF!</definedName>
    <definedName name="דוחות_שח">#REF!</definedName>
    <definedName name="CenterSVGK">#REF!</definedName>
    <definedName name="DATE">WP_LTD!$C$9</definedName>
    <definedName name="Power">#REF!</definedName>
    <definedName name="ES">#REF!</definedName>
    <definedName name="dvsdv">#REF!</definedName>
    <definedName name="ErgebnisVorSteuern_">#REF!</definedName>
    <definedName localSheetId="5" name="EAREA">#REF!</definedName>
    <definedName localSheetId="12" name="MONTH">WP_LTD!$C$8</definedName>
    <definedName localSheetId="20" name="ספקים">#REF!</definedName>
    <definedName name="___thinkcell0kUAAAAAAAAAAAAAXc8nozHsbUCeViVmujsgxA">#REF!</definedName>
    <definedName name="Pakt">#REF!</definedName>
    <definedName name="Index_card_code">#REF!</definedName>
    <definedName name="Teuro">#REF!</definedName>
    <definedName localSheetId="20" name="Price">#REF!</definedName>
    <definedName name="VorlaeufigesErgebnis">#REF!</definedName>
    <definedName name="דוח_תזרים">#REF!</definedName>
    <definedName name="___thinkcellM0YAAAAAAAAAAAAA0o8_2l5ei0asaK8dN6KSpw">#REF!</definedName>
    <definedName name="TB_Balance_04">#REF!</definedName>
    <definedName localSheetId="20" name="Total">#REF!</definedName>
    <definedName localSheetId="20" name="Average">#REF!</definedName>
    <definedName localSheetId="20" name="מעגל_מיסים_נדחים">#REF!</definedName>
    <definedName name="מחיר_96_חדש">#REF!</definedName>
    <definedName name="DATA_06">#REF!</definedName>
    <definedName localSheetId="5" name="עלות_המכר">#REF!</definedName>
    <definedName localSheetId="18" name="LTD_INC">#REF!</definedName>
    <definedName name="עלות_המכר">#REF!</definedName>
    <definedName name="Quartal1">#REF!</definedName>
    <definedName name="TB_Balance_08">#REF!</definedName>
    <definedName name="___thinkcell0kUAAAAAAAAPAAAAwrfWB8RbwE228EpoUWbPpA">#REF!</definedName>
    <definedName name="מאזן_אקטיב_הגשה">#REF!</definedName>
    <definedName name="מאזן_פאסיב_ישראל">#REF!</definedName>
    <definedName name="BetrieblRohertrag">#REF!</definedName>
    <definedName name="test">#REF!</definedName>
    <definedName name="מעגל_מיסים_נדחים">#REF!</definedName>
    <definedName name="___thinkcellM0YAAAAAAAAAAAAA1o_6XMs9NUKKRaDEqiRnpQ">#REF!</definedName>
    <definedName localSheetId="18" name="דולר_מרץ">#REF!</definedName>
    <definedName name="מחיר_מלא95">#REF!</definedName>
    <definedName name="preis_vvd2">#REF!</definedName>
    <definedName name="IL_Sallary_Overhead">#REF!</definedName>
    <definedName localSheetId="7" name="חוז_בינחברתי">#REF!</definedName>
    <definedName localSheetId="20" name="מופ">#REF!</definedName>
    <definedName name="Eu">#REF!</definedName>
    <definedName name="pl_usa">#REF!</definedName>
    <definedName localSheetId="20" name="מאזן_פאסיב_ארהב">#REF!</definedName>
    <definedName localSheetId="5" name="התחייבויות">#REF!</definedName>
    <definedName localSheetId="13" name="נכסים">#REF!</definedName>
    <definedName name="PP_MGJ">#REF!</definedName>
    <definedName localSheetId="7" name="Company">#REF!</definedName>
    <definedName localSheetId="20" name="ביאור_אופציות">#REF!</definedName>
    <definedName localSheetId="7" name="באורים">#REF!</definedName>
    <definedName localSheetId="20" name="אנליטי_הפסד">#REF!</definedName>
    <definedName localSheetId="7" name="pl_usa">#REF!</definedName>
    <definedName name="באורים_הגשה">#REF!</definedName>
    <definedName localSheetId="20" name="Prics">#REF!</definedName>
    <definedName name="___thinkcellJ0YAAAAAAAAAAAAAZ1Pm5Td2r0C_GqlAC_ZvTQ">#REF!</definedName>
    <definedName localSheetId="20" name="באורים">#REF!</definedName>
    <definedName localSheetId="5" name="אנליטי_מאזן">#REF!</definedName>
    <definedName localSheetId="7" name="עמוד_פתיחה">#REF!</definedName>
    <definedName localSheetId="18" name="מעגל_הלוואות_לזמן_ארוך">#REF!</definedName>
    <definedName name="prodStunden">#REF!</definedName>
    <definedName localSheetId="18" name="מאזן">#REF!</definedName>
    <definedName name="___thinkcelliUMAAAAAAAAAAAAABdtK9J9ccUWTg6YDOlVJpw">#REF!</definedName>
    <definedName localSheetId="5" name="email_gkm">#REF!</definedName>
    <definedName name="Systems">#REF!</definedName>
    <definedName name="ELÖInd">#REF!</definedName>
    <definedName name="Absatzportfolio">#REF!</definedName>
    <definedName localSheetId="13" name="באורים">#REF!</definedName>
    <definedName name="YTD">#REF!</definedName>
    <definedName name="Cards_selection_BPL">#REF!</definedName>
    <definedName name="___thinkcell0kUAAAAAAAAAAAAACBV3jahUPk64sfBpcWa_Eg">#REF!</definedName>
    <definedName name="Partner">#REF!</definedName>
    <definedName name="תזרים_הגשה">#REF!</definedName>
    <definedName localSheetId="5" name="דולר_1296">#REF!</definedName>
    <definedName name="euro">#REF!</definedName>
    <definedName name="_PreiseVV2_01_04_2002">#REF!</definedName>
    <definedName localSheetId="7" name="Price">#REF!</definedName>
    <definedName name="Eingabe">#REF!</definedName>
    <definedName localSheetId="5" name="באורים_הגשה">#REF!</definedName>
    <definedName localSheetId="13" name="DATE">WP_LTD!$C$9</definedName>
    <definedName name="מעגל_השקעות_לזמן_ארוך">#REF!</definedName>
    <definedName localSheetId="18" name="מעגל_רכוש_קבוע">#REF!</definedName>
    <definedName name="מאזן_פאסיב_ארהב">#REF!</definedName>
    <definedName name="___thinkcellM0YAAAAAAAAAAAAAzs9Aj9thv0qtAZcuzO8Ixw">#REF!</definedName>
    <definedName localSheetId="5" name="תזרים">#REF!</definedName>
    <definedName localSheetId="5" name="Check">#REF!</definedName>
    <definedName localSheetId="13" name="מעגל_הלוואות_לזמן_ארוך_שניתנו">#REF!</definedName>
    <definedName localSheetId="20" name="מחיר_מלא95">#REF!</definedName>
    <definedName name="SLP_Gutschrift_externe">#REF!</definedName>
    <definedName name="VPI_0">#REF!</definedName>
    <definedName localSheetId="18" name="מאזן_אקטיב_הגשה">#REF!</definedName>
    <definedName name="___thinkcelliUMAAAAAAAAAAAAAfJj3FYK2hEqkZ4a6IO_mMw">#REF!</definedName>
    <definedName localSheetId="18" name="רווהפ">#REF!</definedName>
    <definedName name="TB_Balance_02">#REF!</definedName>
    <definedName localSheetId="13" name="מחיר_95">#REF!</definedName>
    <definedName localSheetId="20" name="עמוד_אינדקס">#REF!</definedName>
    <definedName name="העמסת_הוצאות_כלליות">#REF!</definedName>
    <definedName localSheetId="13" name="BTM">#REF!</definedName>
    <definedName localSheetId="20" name="עמוד_פתיחה">#REF!</definedName>
    <definedName name="Jahr3">#REF!</definedName>
    <definedName localSheetId="13" name="פקודות_נוספות">#REF!</definedName>
    <definedName name="ekquote">#REF!</definedName>
    <definedName name="___thinkcell0kUAAAAAAAAAAAAAncPLIheDDEGLm5RJ8juFog">#REF!</definedName>
    <definedName localSheetId="13" name="fas_123">#REF!</definedName>
    <definedName localSheetId="20" name="מעגל_פקדונות_לזמן_ארוך">#REF!</definedName>
    <definedName localSheetId="18" name="דוח_תזרים_צרפת">#REF!</definedName>
    <definedName name="Sonstiges">#REF!</definedName>
    <definedName localSheetId="5" name="באורים">#REF!</definedName>
    <definedName name="Standortm">#REF!</definedName>
    <definedName name="Bekleidung">#REF!</definedName>
    <definedName localSheetId="18" name="רווח_והפסד___השוואה_אנליטית">#REF!</definedName>
    <definedName name="NNE_BH">#REF!</definedName>
    <definedName name="_MQ1">#REF!</definedName>
    <definedName localSheetId="18" name="מאזן_אקטיב_ישראל">#REF!</definedName>
    <definedName localSheetId="5" name="דוח_תזרים_ישראל">#REF!</definedName>
    <definedName name="Bananas">#REF!</definedName>
    <definedName name="SegGK">#REF!</definedName>
    <definedName name="balances_bpl_01">#REF!</definedName>
    <definedName name="Extra_Months">#REF!</definedName>
    <definedName localSheetId="13" name="התחייבויות">#REF!</definedName>
    <definedName name="___thinkcell0kUAAAAAAAAAAAAAe.cK44ny8kCvxEe8QY_mJw">#REF!</definedName>
    <definedName name="Ressort_P">#REF!</definedName>
    <definedName name="TB_Balance_11">#REF!</definedName>
    <definedName localSheetId="20" name="dvsdv">#REF!</definedName>
    <definedName localSheetId="13" name="bdgt99month">#REF!</definedName>
    <definedName localSheetId="7" name="fas_123">#REF!</definedName>
    <definedName name="DATA_07">#REF!</definedName>
    <definedName localSheetId="18" name="רווח_והפסד_ארהב">#REF!</definedName>
    <definedName name="תזרים">#REF!</definedName>
    <definedName localSheetId="20" name="מעגל_רכוש_קבוע">#REF!</definedName>
    <definedName name="AuszUnternEigner">#REF!</definedName>
    <definedName localSheetId="18" name="אנליטי_הפסד">#REF!</definedName>
    <definedName name="jfghfwsfghwsfhgwf">#REF!</definedName>
    <definedName name="JE_amount">#REF!</definedName>
    <definedName name="Recht">#REF!</definedName>
    <definedName localSheetId="20" name="LIABIL">#REF!</definedName>
    <definedName localSheetId="18" name="דוח_תזרים_ישראל">#REF!</definedName>
    <definedName name="Fremdleistungen">#REF!</definedName>
    <definedName name="מעגל_הלוואות_לזמן_ארוך_שניתנו">#REF!</definedName>
    <definedName name="FMittelAnfangPeriode_">#REF!</definedName>
    <definedName name="IntroPrintArea">#REF!</definedName>
    <definedName name="ReWe">#REF!</definedName>
    <definedName localSheetId="5" name="BTM">#REF!</definedName>
    <definedName localSheetId="13" name="חוז_בינחברתי">#REF!</definedName>
    <definedName name="חוז_בינחברתי">#REF!</definedName>
    <definedName name="bdgt99qtr">#REF!</definedName>
    <definedName name="___thinkcellJ0YAAAAAAAAAAAAADuNEk7c1gEu_kNlzN2gmXQ">#REF!</definedName>
    <definedName name="LIABIL">#REF!</definedName>
    <definedName name="Reduktion">#REF!</definedName>
    <definedName name="Consolidated_budjet">#REF!</definedName>
    <definedName localSheetId="5" name="fas_123">#REF!</definedName>
    <definedName name="_200">#REF!</definedName>
    <definedName localSheetId="20" name="Check">#REF!</definedName>
    <definedName name="PP_BILGUV">#REF!</definedName>
    <definedName name="sel_kk">#REF!</definedName>
    <definedName name="Holding">#REF!</definedName>
    <definedName localSheetId="7" name="מחיר_מלא95">#REF!</definedName>
    <definedName name="sadf">#REF!</definedName>
    <definedName localSheetId="18" name="פריסת_הטבות">#REF!</definedName>
    <definedName localSheetId="13" name="סבירות_מימון">#REF!</definedName>
    <definedName localSheetId="20" name="מעגל_השקעות_לזמן_ארוך">#REF!</definedName>
    <definedName name="yo">#REF!</definedName>
    <definedName localSheetId="18" name="_Fill">#REF!</definedName>
    <definedName name="Balance_bplm_10">#REF!</definedName>
    <definedName name="_1_Raumwohnung">#REF!</definedName>
    <definedName name="Haushalt">#REF!</definedName>
    <definedName name="NeueKanäle">#REF!</definedName>
    <definedName name="ELÖVertrieb">#REF!</definedName>
    <definedName name="Status">#REF!</definedName>
    <definedName name="_PreiseVV2_05_12_2002">#REF!</definedName>
    <definedName localSheetId="7" name="open_page">#REF!</definedName>
    <definedName localSheetId="7" name="מחיר_95">#REF!</definedName>
    <definedName localSheetId="5" name="bdgt99month">#REF!</definedName>
    <definedName name="Alle_Partner">#REF!</definedName>
    <definedName name="___thinkcell0kUAAAAAAAAAAAAAcXp1eRJpp0eQ2ENnvAaqtw">#REF!</definedName>
    <definedName name="rewwer">#REF!</definedName>
    <definedName localSheetId="7" name="Total">#REF!</definedName>
    <definedName localSheetId="20" name="אנליטי3">#REF!</definedName>
    <definedName localSheetId="5" name="הפסד_דולר">#REF!</definedName>
    <definedName localSheetId="5" name="Price">#REF!</definedName>
    <definedName name="sel_t2">#REF!</definedName>
    <definedName localSheetId="18" name="מחיר_96_חדש">#REF!</definedName>
    <definedName name="Okt">#REF!</definedName>
    <definedName name="שערי_חליפין">#REF!</definedName>
    <definedName localSheetId="5" name="מכירות_הדדיות">#REF!</definedName>
    <definedName name="CashflInvestition_">#REF!</definedName>
    <definedName name="Gesamtvorstand">#REF!</definedName>
    <definedName name="Balance_bpl_04">#REF!</definedName>
    <definedName name="___thinkcellPkYAAAAAAAAAAAAAqYmcxDicO0WlcYYy1k_rXw">#REF!</definedName>
    <definedName localSheetId="7" name="דולר_מרץ">#REF!</definedName>
    <definedName name="EinzKunden_">#REF!</definedName>
    <definedName name="Orte">#REF!</definedName>
    <definedName localSheetId="5" name="באור_רכוש_קבוע">#REF!</definedName>
    <definedName name="Eingabeex">#REF!</definedName>
    <definedName name="SonstAuszahlungen_">#REF!</definedName>
    <definedName name="Grad">#REF!</definedName>
    <definedName name="MONTH">WP_LTD!$C$8</definedName>
    <definedName name="XXK69_">#REF!</definedName>
    <definedName name="KWEL">#REF!</definedName>
    <definedName name="IBL_UBV">#REF!</definedName>
    <definedName name="Ausgangswerte">#REF!</definedName>
    <definedName name="XXK45_">#REF!</definedName>
    <definedName localSheetId="20" name="EAREA">#REF!</definedName>
    <definedName localSheetId="5" name="Rate">#REF!</definedName>
    <definedName name="preis_vv2mkwk">#REF!</definedName>
    <definedName localSheetId="18" name="דוח_למס">#REF!</definedName>
    <definedName name="PP_Partner">#REF!</definedName>
    <definedName localSheetId="7" name="תמצית_לPPM">#REF!</definedName>
    <definedName name="SALES">#REF!</definedName>
    <definedName name="דו_ח_תזרים">#REF!</definedName>
    <definedName localSheetId="13" name="EC">#REF!</definedName>
    <definedName name="תנועה_בקרן_אופציות">#REF!</definedName>
    <definedName localSheetId="18" name="מופ">#REF!</definedName>
    <definedName localSheetId="7" name="רווח_והפסד_הגשה">#REF!</definedName>
    <definedName name="bcv">#REF!</definedName>
    <definedName localSheetId="20" name="דוח_תזרים_הגשה">#REF!</definedName>
    <definedName localSheetId="13" name="באור_רכוש_קבוע">#REF!</definedName>
    <definedName localSheetId="7" name="EAREA">#REF!</definedName>
    <definedName localSheetId="18" name="מאזן_">#REF!</definedName>
    <definedName localSheetId="18" name="מעגל_השקעות_לזמן_ארוך">#REF!</definedName>
    <definedName name="DATA_08">#REF!</definedName>
    <definedName name="CenterNOPvorSV">#REF!</definedName>
    <definedName name="TeilbetriebSolutions">#REF!</definedName>
    <definedName name="Pmärz">#REF!</definedName>
    <definedName name="XXK27_">#REF!</definedName>
    <definedName name="EVU">#REF!</definedName>
    <definedName localSheetId="7" name="מאזן_אקטיב_הגשה">#REF!</definedName>
    <definedName name="SonstNeutrErtr_">#REF!</definedName>
    <definedName name="Dez">#REF!</definedName>
    <definedName localSheetId="18" name="רוה_חודשי">#REF!</definedName>
    <definedName name="Jahr2">#REF!</definedName>
    <definedName localSheetId="7" name="Consolidated_budjet">#REF!</definedName>
    <definedName name="Segment11">#REF!</definedName>
    <definedName localSheetId="18" name="סבירות_מימון">#REF!</definedName>
    <definedName localSheetId="5" name="אנליטי_הפסד">#REF!</definedName>
    <definedName localSheetId="5" name="ביאור_אופציות">#REF!</definedName>
    <definedName localSheetId="5" name="מאזן_פאסיב_הגשה">#REF!</definedName>
    <definedName name="מכירות">#REF!</definedName>
    <definedName name="Salary_increase_rate">#REF!</definedName>
    <definedName name="Wertart">#REF!</definedName>
    <definedName name="AndererErtrag">#REF!</definedName>
    <definedName name="Kollegen">#REF!</definedName>
    <definedName name="fsafasf">#REF!</definedName>
    <definedName name="PP_BA">#REF!</definedName>
    <definedName name="אנליטי_מאזן">#REF!</definedName>
    <definedName localSheetId="20" name="רוה_מצטבר">#REF!</definedName>
    <definedName localSheetId="18" name="דו_ח_תזרים">#REF!</definedName>
    <definedName localSheetId="13" name="פרמיה">#REF!</definedName>
    <definedName name="SegKA">#REF!</definedName>
    <definedName name="_1__xlcn.WorksheetConnection_GrowthM14Q181">#REF!</definedName>
    <definedName localSheetId="7" name="BTM">#REF!</definedName>
    <definedName name="Account_num">#REF!</definedName>
    <definedName name="___thinkcell0kUAAAAAAAAAAAAAu0BGgtAQlUC.wvH9MX9P3A">#REF!</definedName>
    <definedName name="___thinkcellPkYAAAAAAAAAAAAAAopuMZ4vtUWb76eyasb5lA">#REF!</definedName>
    <definedName name="Wohn_Miete">#REF!</definedName>
    <definedName name="_KAW999929">#REF!</definedName>
    <definedName localSheetId="20" name="EC">#REF!</definedName>
    <definedName name="SegPuG">#REF!</definedName>
    <definedName name="מחיר_מלא96">#REF!</definedName>
    <definedName name="sfgsdfg">#REF!</definedName>
    <definedName name="CenterSVEVU">#REF!</definedName>
    <definedName name="sdfbd">#REF!</definedName>
    <definedName localSheetId="20" name="תזרים">#REF!</definedName>
    <definedName name="MSB">#REF!</definedName>
    <definedName localSheetId="18" name="email_gkm">#REF!</definedName>
    <definedName localSheetId="20" name="דולר_1296">#REF!</definedName>
    <definedName name="IE_op_0">#REF!</definedName>
    <definedName name="___thinkcell0kUAAAAAAAAAAAAAcdULShCXdEWwl9woMhWEIg">#REF!</definedName>
    <definedName name="___thinkcellPkYAAAAAAAAAAAAA55Yl8gEAakCI4OI1mjlssQ">#REF!</definedName>
    <definedName localSheetId="18" name="שיווק">#REF!</definedName>
    <definedName localSheetId="18" name="ספקים">#REF!</definedName>
    <definedName name="NNE_Version">#REF!</definedName>
    <definedName localSheetId="5" name="bdgt99qtr">#REF!</definedName>
    <definedName name="cw">#REF!</definedName>
    <definedName localSheetId="18" name="מאזן_פאסיב_צרפת">#REF!</definedName>
    <definedName name="sel_a">#REF!</definedName>
    <definedName name="CashflLfdGesch_">#REF!</definedName>
    <definedName name="DATA_03">#REF!</definedName>
    <definedName name="מעגל_הלוואות_לזמן_ארוך">#REF!</definedName>
    <definedName localSheetId="20" name="דוח_תזרים_קיימן">#REF!</definedName>
    <definedName name="___thinkcell0kUAAAAAAAAAAAAAerbISV7ImUSaHrnUWH4BcA">#REF!</definedName>
    <definedName name="AuszBeschaeftigte_">#REF!</definedName>
    <definedName localSheetId="7" name="PROFIT">#REF!</definedName>
    <definedName localSheetId="5" name="מעגל_ניירות_ערך">#REF!</definedName>
    <definedName localSheetId="5" name="עמוד_פתיחה">#REF!</definedName>
    <definedName name="Generic_month_BBS">#REF!</definedName>
    <definedName localSheetId="5" name="open_page">#REF!</definedName>
    <definedName localSheetId="18" name="חוז_בינחברתי">#REF!</definedName>
    <definedName name="NNE_BHKlasse">#REF!</definedName>
    <definedName localSheetId="7" name="העמסת_הוצאות_כלליות">#REF!</definedName>
    <definedName name="Index_Card_name">#REF!</definedName>
    <definedName name="GK">#REF!</definedName>
    <definedName name="XXK101_">#REF!</definedName>
    <definedName localSheetId="12" name="USD">WP_LTD!$C$6</definedName>
    <definedName name="ekquotebaa">#REF!</definedName>
    <definedName name="BAStrom">#REF!</definedName>
    <definedName localSheetId="20" name="מאזן_">#REF!</definedName>
    <definedName name="lst_Fruit">#REF!</definedName>
    <definedName name="RxMax">#REF!</definedName>
    <definedName name="אנליטי_הפסד">#REF!</definedName>
    <definedName localSheetId="18" name="דוח_על_השינויים">#REF!</definedName>
    <definedName name="ssdfg">#REF!</definedName>
    <definedName localSheetId="7" name="רוה_מצטבר">#REF!</definedName>
    <definedName name="מעגל_רכוש_קבוע">#REF!</definedName>
    <definedName localSheetId="5" name="דוח_על_השינויים">#REF!</definedName>
    <definedName name="Fehlerquote">#REF!</definedName>
    <definedName localSheetId="7" name="מופ">#REF!</definedName>
    <definedName localSheetId="7" name="פריסת_הטבות">#REF!</definedName>
    <definedName name="נכסים">#REF!</definedName>
    <definedName name="Balance_bpl_05">#REF!</definedName>
    <definedName name="___thinkcellPkYAAAAAAAAAAAAABnT.3GTWLEuWlGesSoXUFQ">#REF!</definedName>
    <definedName localSheetId="18" name="Consolidated_budjet">#REF!</definedName>
    <definedName name="balance_bbs_01">#REF!</definedName>
    <definedName name="sel_kwe">#REF!</definedName>
    <definedName localSheetId="7" name="תזרים_הגשה">#REF!</definedName>
    <definedName localSheetId="13" name="דוח_על_השינויים">#REF!</definedName>
    <definedName name="faf">#REF!</definedName>
    <definedName localSheetId="18" name="מאזן_אקטיב_ארהב">#REF!</definedName>
    <definedName localSheetId="5" name="פריסת_הטבות">#REF!</definedName>
    <definedName localSheetId="20" name="Consolidated_budjet">#REF!</definedName>
    <definedName localSheetId="18" name="LIABIL">#REF!</definedName>
    <definedName localSheetId="13" name="appendix">#REF!</definedName>
    <definedName localSheetId="18" name="מכירות_הדדיות">#REF!</definedName>
    <definedName name="BA">#REF!</definedName>
    <definedName name="balance_bbs_12">#REF!</definedName>
    <definedName name="Net">#REF!</definedName>
    <definedName localSheetId="5" name="רווח_והפסד___השוואה_אנליטית">#REF!</definedName>
    <definedName name="CenterMG">#REF!</definedName>
    <definedName localSheetId="5" name="דוח_תזרים_ארהב">#REF!</definedName>
    <definedName name="CenterSVFC">#REF!</definedName>
    <definedName name="vxcvxc">#REF!</definedName>
    <definedName name="Palt">#REF!</definedName>
    <definedName localSheetId="7" name="AVR_USD">#REF!</definedName>
    <definedName name="___thinkcell0kUAAAAAAAAAAAAApoRY5Jw60kCl3OW5sPLifw">#REF!</definedName>
    <definedName localSheetId="5" name="EO">#REF!</definedName>
    <definedName name="ErgebnisVorSteuern">#REF!</definedName>
    <definedName localSheetId="18" name="מכירות">#REF!</definedName>
    <definedName localSheetId="7" name="bdgt99qtr">#REF!</definedName>
    <definedName name="Cards_selection_BBS">#REF!</definedName>
    <definedName name="___thinkcellM0YAAAAAAAAAAAAAkswWxBFVoEKmnkJVNq5Dcg">#REF!</definedName>
    <definedName localSheetId="7" name="ספקים">#REF!</definedName>
    <definedName localSheetId="20" name="תמצית_לPPM">#REF!</definedName>
    <definedName name="dfgd">#REF!</definedName>
    <definedName localSheetId="20" name="CEHCK">#REF!</definedName>
    <definedName name="Zeile">#REF!</definedName>
    <definedName name="sel_f">#REF!</definedName>
    <definedName localSheetId="20" name="מחיר_97">#REF!</definedName>
    <definedName localSheetId="5" name="מעגל_מיסים_נדחים">#REF!</definedName>
    <definedName name="רוה_מצטבר">#REF!</definedName>
    <definedName localSheetId="20" name="מכירות">#REF!</definedName>
    <definedName localSheetId="20" name="באורים_הגשה">#REF!</definedName>
    <definedName localSheetId="5" name="מעגל_רכוש_קבוע">#REF!</definedName>
    <definedName name="NNE_Leistung">#REF!</definedName>
    <definedName name="sel_han">#REF!</definedName>
    <definedName name="___thinkcellM0YAAAAAAAAAAAAAEzs66cUzREmkZNC9swYioQ">#REF!</definedName>
    <definedName localSheetId="20" name="רווח_והפסד_הגשה">#REF!</definedName>
    <definedName localSheetId="5" name="פרמיה">#REF!</definedName>
    <definedName name="_KAW999923">#REF!</definedName>
    <definedName localSheetId="5" name="רווח_והפסד_ישראל">#REF!</definedName>
    <definedName name="Unternehmen">#REF!</definedName>
    <definedName name="AuszImmatVerm_">#REF!</definedName>
    <definedName localSheetId="5" name="מאזן_אקטיב_ארהב">#REF!</definedName>
    <definedName name="באורים">#REF!</definedName>
    <definedName name="VerbindlGgLief_">#REF!</definedName>
    <definedName name="אנליטי3">#REF!</definedName>
    <definedName name="___thinkcell0kUAAAAAAAAAAAAAdGe6ysEwM0uT8MpN6rhVnA">#REF!</definedName>
    <definedName name="Rohertrag_">#REF!</definedName>
    <definedName localSheetId="5" name="מאזן_">#REF!</definedName>
    <definedName name="חו_זים_בינחברתיים">#REF!</definedName>
    <definedName name="Server">#REF!</definedName>
    <definedName localSheetId="12" name="DATE">WP_LTD!$C$9</definedName>
    <definedName name="zahlungswVeraenderungen_">#REF!</definedName>
    <definedName name="VJ">#REF!</definedName>
    <definedName name="CustomerCare">#REF!</definedName>
    <definedName name="התחייבויות">#REF!</definedName>
    <definedName localSheetId="13" name="מאזן_פאסיב_ישראל">#REF!</definedName>
    <definedName localSheetId="18" name="עמוד_אינדקס">#REF!</definedName>
    <definedName name="סבירות_מימון">#REF!</definedName>
    <definedName name="ForderungenGgKdn_">#REF!</definedName>
    <definedName localSheetId="7" name="_Fill">#REF!</definedName>
    <definedName localSheetId="5" name="מאזן_אקטיב_ישראל">#REF!</definedName>
    <definedName name="AndererAufwand">#REF!</definedName>
    <definedName name="PuG">#REF!</definedName>
    <definedName localSheetId="5" name="סבירות_מימון">#REF!</definedName>
    <definedName name="DATA_01">#REF!</definedName>
    <definedName localSheetId="20" name="הפסד_דולר">#REF!</definedName>
    <definedName name="Balance_bpl_12">#REF!</definedName>
    <definedName name="___thinkcell0kUAAAAAAAABAAAArKI4QVBJ0U.EnMp.0EqBsg">#REF!</definedName>
    <definedName localSheetId="7" name="מאזן_פאסיב_ישראל">#REF!</definedName>
    <definedName name="Jahr6">#REF!</definedName>
    <definedName name="___mds_first_cell___">#REF!</definedName>
    <definedName name="NNE_LPErloes">#REF!</definedName>
    <definedName localSheetId="20" name="INC_LTD">#REF!</definedName>
    <definedName name="Übergr_RR_AG">#REF!</definedName>
    <definedName localSheetId="7" name="רווח_והפסד___השוואה_אנליטית">#REF!</definedName>
    <definedName name="FrLGKZ">#REF!</definedName>
    <definedName name="Oranges">#REF!</definedName>
    <definedName localSheetId="5" name="מאזן_פאסיב_צרפת">#REF!</definedName>
    <definedName localSheetId="7" name="email_gkm">#REF!</definedName>
    <definedName localSheetId="7" name="התחייבויות_תלויות">#REF!</definedName>
    <definedName name="fsadf">#REF!</definedName>
    <definedName localSheetId="13" name="חו_זים_בינחברתיים">#REF!</definedName>
    <definedName name="Nov">#REF!</definedName>
    <definedName name="___thinkcell0kUAAAAAAAAAAAAAXJWfMUrvlEyZOVEON.dBuQ">#REF!</definedName>
    <definedName localSheetId="5" name="מאזן_אקטיב_הגשה">#REF!</definedName>
    <definedName localSheetId="7" name="bdgt99month">#REF!</definedName>
    <definedName name="Berechnung">#REF!</definedName>
    <definedName localSheetId="18" name="מעגל_הלוואות_לזמן_ארוך_שניתנו">#REF!</definedName>
    <definedName localSheetId="20" name="התחייבויות">#REF!</definedName>
    <definedName name="___thinkcell0kUAAAAAAAANAAAAlrSsl.HMI0yQSl9qn.F49Q">#REF!</definedName>
    <definedName name="Balance_bpl_03">#REF!</definedName>
    <definedName name="___thinkcell0kUAAAAAAAAAAAAAATpsQvbQ6EiyltlMoKmRQg">#REF!</definedName>
    <definedName name="JE_Month">#REF!</definedName>
    <definedName name="FMittelEndePeriode_">#REF!</definedName>
    <definedName name="CenterKAHandelDL">#REF!</definedName>
    <definedName localSheetId="7" name="דוח_תזרים_הגשה">#REF!</definedName>
    <definedName name="PP_Eingabe">#REF!</definedName>
    <definedName name="XXK61_">#REF!</definedName>
    <definedName localSheetId="5" name="מחיר_97">#REF!</definedName>
    <definedName name="CenterIG">#REF!</definedName>
    <definedName localSheetId="18" name="שערי_חליפין">#REF!</definedName>
    <definedName name="NINEYR">#REF!</definedName>
    <definedName name="PRE_SALE">#REF!</definedName>
    <definedName name="XXK53_">#REF!</definedName>
    <definedName localSheetId="18" name="דוח_תזרים_הגשה">#REF!</definedName>
    <definedName name="mon">#REF!</definedName>
    <definedName hidden="1" localSheetId="4" name="_xlnm._FilterDatabase">GL_LTD!$B$6:$P$566</definedName>
    <definedName hidden="1" localSheetId="5" name="_xlnm._FilterDatabase">GL_INC!$B$6:$L$159</definedName>
    <definedName hidden="1" localSheetId="11" name="_xlnm._FilterDatabase">Accounts_LTD!$A$1:$G$1</definedName>
  </definedNames>
  <calcPr/>
  <pivotCaches>
    <pivotCache cacheId="0" r:id="rId102"/>
  </pivotCaches>
  <extLst>
    <ext uri="GoogleSheetsCustomDataVersion2">
      <go:sheetsCustomData xmlns:go="http://customooxmlschemas.google.com/" r:id="rId103" roundtripDataChecksum="YiEDhYsLvye0uPyXAIBk9rWNc2O72qYyDNnlkFGYzH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92">
      <text>
        <t xml:space="preserve">======
ID#AAABzQqzZ3A
Ligal Shapiro    (2026-02-01 14:22:44)
מתוך השוואה תקציבית</t>
      </text>
    </comment>
    <comment authorId="0" ref="D207">
      <text>
        <t xml:space="preserve">======
ID#AAABzQqzZ20
Ligal Shapiro    (2026-02-01 14:22:44)
מתוך השוואה תקציבית</t>
      </text>
    </comment>
    <comment authorId="0" ref="D193">
      <text>
        <t xml:space="preserve">======
ID#AAABzQqzZ2w
Ligal Shapiro    (2026-02-01 14:22:44)
אין השוואה תקציבית לרבעון האחרון, לכן ההנחה היא שכל הכסף שהתקבל הוא המענק המאושר</t>
      </text>
    </comment>
    <comment authorId="0" ref="E197">
      <text>
        <t xml:space="preserve">======
ID#AAABzQqzZ28
Ligal Shapiro    (2026-02-01 14:22:44)
כל התקבולים ב2019 היו בגין התוכנית הישנה</t>
      </text>
    </comment>
    <comment authorId="0" ref="J41">
      <text>
        <t xml:space="preserve">======
ID#AAABzQqzZ2o
Ricky Bachar    (2026-02-01 14:22:44)
הסכום הנוסף קוזז משתלום מע"מ</t>
      </text>
    </comment>
  </commentList>
  <extLst>
    <ext uri="GoogleSheetsCustomDataVersion2">
      <go:sheetsCustomData xmlns:go="http://customooxmlschemas.google.com/" r:id="rId1" roundtripDataSignature="AMtx7mjquMlN16k68+dgXlcdzVWUqZqko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3">
      <text>
        <t xml:space="preserve">======
ID#AAABzQqzZ3I
Dan Brahmy    (2026-02-01 14:22:44)
not performed yet</t>
      </text>
    </comment>
    <comment authorId="0" ref="C21">
      <text>
        <t xml:space="preserve">======
ID#AAABzQqzZ2Y
Dan Brahmy    (2026-02-01 14:22:44)
not performed yet</t>
      </text>
    </comment>
    <comment authorId="0" ref="C22">
      <text>
        <t xml:space="preserve">======
ID#AAABzQqzZ2k
Dan Brahmy    (2026-02-01 14:22:44)
not performed yet</t>
      </text>
    </comment>
  </commentList>
  <extLst>
    <ext uri="GoogleSheetsCustomDataVersion2">
      <go:sheetsCustomData xmlns:go="http://customooxmlschemas.google.com/" r:id="rId1" roundtripDataSignature="AMtx7mjRF25Zi0TXpC96np6PtV/LPaUg/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K34">
      <text>
        <t xml:space="preserve">======
ID#AAABzQqzZ3E
Dan Brahmy    (2026-02-01 14:22:44)
20% discount over PPS</t>
      </text>
    </comment>
    <comment authorId="0" ref="D28">
      <text>
        <t xml:space="preserve">======
ID#AAABzQqzZ3M
Dan Brahmy    (2026-02-01 14:22:44)
PJ Weill</t>
      </text>
    </comment>
    <comment authorId="0" ref="D29">
      <text>
        <t xml:space="preserve">======
ID#AAABzQqzZ24
Dan Brahmy    (2026-02-01 14:22:44)
PJ Weill</t>
      </text>
    </comment>
    <comment authorId="0" ref="AU34">
      <text>
        <t xml:space="preserve">======
ID#AAABzQqzZ2g
Dan Brahmy    (2026-02-01 14:22:44)
20% discount over PPS</t>
      </text>
    </comment>
    <comment authorId="0" ref="D8">
      <text>
        <t xml:space="preserve">======
ID#AAABzQqzZ2c
Dan Brahmy    (2026-02-01 14:22:44)
First investment in the company - a CLA of $100K</t>
      </text>
    </comment>
    <comment authorId="0" ref="D32">
      <text>
        <t xml:space="preserve">======
ID#AAABzQqzZ2s
Dan Brahmy    (2026-02-01 14:22:44)
They represent TAU Ventures FC Fund's Limited PArtners in the USA</t>
      </text>
    </comment>
  </commentList>
  <extLst>
    <ext uri="GoogleSheetsCustomDataVersion2">
      <go:sheetsCustomData xmlns:go="http://customooxmlschemas.google.com/" r:id="rId1" roundtripDataSignature="AMtx7mhKP3pzpHLiTP0q3sx+JX9qCjtQiA=="/>
    </ext>
  </extLst>
</comments>
</file>

<file path=xl/sharedStrings.xml><?xml version="1.0" encoding="utf-8"?>
<sst xmlns="http://schemas.openxmlformats.org/spreadsheetml/2006/main" count="2388" uniqueCount="1304">
  <si>
    <t>P&amp;L Summary</t>
  </si>
  <si>
    <t>Q1 2023</t>
  </si>
  <si>
    <t>Q2 2023</t>
  </si>
  <si>
    <t>Q3 2023</t>
  </si>
  <si>
    <t>Q4 2023</t>
  </si>
  <si>
    <t>Q2 2022</t>
  </si>
  <si>
    <t xml:space="preserve"> 2023 YTD</t>
  </si>
  <si>
    <t>US K$</t>
  </si>
  <si>
    <t>Actual</t>
  </si>
  <si>
    <t>Budget</t>
  </si>
  <si>
    <t>Variance</t>
  </si>
  <si>
    <t>Revenues</t>
  </si>
  <si>
    <t>COS</t>
  </si>
  <si>
    <t>Gross loss</t>
  </si>
  <si>
    <t>Gross Margin (%)</t>
  </si>
  <si>
    <t>R&amp;D</t>
  </si>
  <si>
    <t>Sales / Customer Success</t>
  </si>
  <si>
    <t>Marketing</t>
  </si>
  <si>
    <t>G&amp;A</t>
  </si>
  <si>
    <t>Developer Experiance</t>
  </si>
  <si>
    <t xml:space="preserve">OPEX  </t>
  </si>
  <si>
    <t>EBITDA</t>
  </si>
  <si>
    <t>HC Summary</t>
  </si>
  <si>
    <t>Total HC</t>
  </si>
  <si>
    <t>Cash Flow Summary - K USD</t>
  </si>
  <si>
    <t>Cash at Beginning of Period</t>
  </si>
  <si>
    <t>Net Operating Cash Flow</t>
  </si>
  <si>
    <t>Total Capital Expenditure</t>
  </si>
  <si>
    <t>Equity financing</t>
  </si>
  <si>
    <t>Net Cash Inflow / (Outflow)</t>
  </si>
  <si>
    <t>Cash End Of Period</t>
  </si>
  <si>
    <t>Opex Breakdown by Type - K USD</t>
  </si>
  <si>
    <t>Payroll</t>
  </si>
  <si>
    <t>Recruiting</t>
  </si>
  <si>
    <t>Bonus</t>
  </si>
  <si>
    <t>Tools</t>
  </si>
  <si>
    <t>Hosting</t>
  </si>
  <si>
    <t>HUBSPOT + site ground</t>
  </si>
  <si>
    <t>Consultant</t>
  </si>
  <si>
    <t>Travel</t>
  </si>
  <si>
    <t>Others</t>
  </si>
  <si>
    <t>Commission</t>
  </si>
  <si>
    <t xml:space="preserve">                -  </t>
  </si>
  <si>
    <t>conference</t>
  </si>
  <si>
    <t>Rent &amp; Utilities</t>
  </si>
  <si>
    <t>Welfare</t>
  </si>
  <si>
    <t>Professional</t>
  </si>
  <si>
    <t>IT</t>
  </si>
  <si>
    <t>Insurance</t>
  </si>
  <si>
    <t>Office exp.</t>
  </si>
  <si>
    <t>Compliance</t>
  </si>
  <si>
    <t>Training</t>
  </si>
  <si>
    <t>IN PERSOM MEETUPS</t>
  </si>
  <si>
    <t>Taxes</t>
  </si>
  <si>
    <t>Linkedin</t>
  </si>
  <si>
    <t>Depreciation</t>
  </si>
  <si>
    <t>Errors in this sheet:</t>
  </si>
  <si>
    <t>Actual vs Budget</t>
  </si>
  <si>
    <t>General errors in file:</t>
  </si>
  <si>
    <t>Scale</t>
  </si>
  <si>
    <t>Month $</t>
  </si>
  <si>
    <t>Q1-23</t>
  </si>
  <si>
    <t>KPI</t>
  </si>
  <si>
    <t>MRR</t>
  </si>
  <si>
    <t>ARR</t>
  </si>
  <si>
    <t>P&amp;L Summary $</t>
  </si>
  <si>
    <t>Cost of Sales</t>
  </si>
  <si>
    <t>Gross profit</t>
  </si>
  <si>
    <t>Gross margin</t>
  </si>
  <si>
    <t>Opex:</t>
  </si>
  <si>
    <t>Total OPEX</t>
  </si>
  <si>
    <t>Cash flow $</t>
  </si>
  <si>
    <t>על פי תקציב חדש 6.23</t>
  </si>
  <si>
    <t>Total Financing</t>
  </si>
  <si>
    <t>Taxation Paid</t>
  </si>
  <si>
    <t>HC</t>
  </si>
  <si>
    <t>Total Headcount</t>
  </si>
  <si>
    <t>Opex expense type $</t>
  </si>
  <si>
    <t>Team building</t>
  </si>
  <si>
    <t>Total Opex</t>
  </si>
  <si>
    <t xml:space="preserve">Balance Sheets </t>
  </si>
  <si>
    <t>Statements of operations</t>
  </si>
  <si>
    <t>USD in thousands</t>
  </si>
  <si>
    <t>DRAFT</t>
  </si>
  <si>
    <t>For the period ended</t>
  </si>
  <si>
    <t>UNAUDITED</t>
  </si>
  <si>
    <t>CURRENT ASSETS</t>
  </si>
  <si>
    <t>CURRENT LIABILITIES</t>
  </si>
  <si>
    <t>Cash and short term deposit</t>
  </si>
  <si>
    <t>Trade payables</t>
  </si>
  <si>
    <t>Cost of revenues</t>
  </si>
  <si>
    <t>Short-term Deposits</t>
  </si>
  <si>
    <t>Employees and related</t>
  </si>
  <si>
    <t>Gross  Profit/(Loss)</t>
  </si>
  <si>
    <t>Other account receivable &amp; prepaid expenses</t>
  </si>
  <si>
    <t>Other current liabilities</t>
  </si>
  <si>
    <t>Total current assets</t>
  </si>
  <si>
    <t>Total current liabilities</t>
  </si>
  <si>
    <t>Operation Expenses:</t>
  </si>
  <si>
    <t>Research and Development</t>
  </si>
  <si>
    <t>Unaudited financial statements</t>
  </si>
  <si>
    <t>NON-CURRENT ASSETS</t>
  </si>
  <si>
    <t>NON-CURRENT LIABILITIES</t>
  </si>
  <si>
    <t>Sales and Marketing</t>
  </si>
  <si>
    <t>Long-term Deposits</t>
  </si>
  <si>
    <t>Convertible Loan</t>
  </si>
  <si>
    <t>General and Administrative</t>
  </si>
  <si>
    <t>Property and equipment, NET</t>
  </si>
  <si>
    <t>Total Non-current liabilities</t>
  </si>
  <si>
    <t>Total Operating expenses</t>
  </si>
  <si>
    <t>Total Non-current assets</t>
  </si>
  <si>
    <t>SHAREHOLDERS EQUITY/(DEFICIENCY)</t>
  </si>
  <si>
    <t>Loss From Operations</t>
  </si>
  <si>
    <t>Share capital &amp; Additional paid-in capital</t>
  </si>
  <si>
    <t>Financial Expenses/(income)</t>
  </si>
  <si>
    <t>Accumulated profit/(loss)</t>
  </si>
  <si>
    <t>Other Expenses / (Income)</t>
  </si>
  <si>
    <t>Total Shareholder's Equity/(deficiency)</t>
  </si>
  <si>
    <t>Tax Expenses</t>
  </si>
  <si>
    <t>Total Assets</t>
  </si>
  <si>
    <t>Total Liability and shareholders equity</t>
  </si>
  <si>
    <t>Net Loss</t>
  </si>
  <si>
    <t>Page 1</t>
  </si>
  <si>
    <t>Page 2</t>
  </si>
  <si>
    <t>Page 3</t>
  </si>
  <si>
    <t>Financial Solutions</t>
  </si>
  <si>
    <t>Financial Statements</t>
  </si>
  <si>
    <t>In NIS</t>
  </si>
  <si>
    <t>LTD</t>
  </si>
  <si>
    <t>INC</t>
  </si>
  <si>
    <t>AJE</t>
  </si>
  <si>
    <t>Consolidated</t>
  </si>
  <si>
    <t>ישראל</t>
  </si>
  <si>
    <t>אינק</t>
  </si>
  <si>
    <t xml:space="preserve">הערות </t>
  </si>
  <si>
    <t>IL</t>
  </si>
  <si>
    <t>$</t>
  </si>
  <si>
    <t>ASSETS</t>
  </si>
  <si>
    <t>Current assets</t>
  </si>
  <si>
    <t>Cash and cash equivalents LTD</t>
  </si>
  <si>
    <t>תקין</t>
  </si>
  <si>
    <t>Cash and cash equivalents US</t>
  </si>
  <si>
    <t>תקין - ראה בדיקת מזומנים</t>
  </si>
  <si>
    <t>Accounts Receivables</t>
  </si>
  <si>
    <t>Intercompany</t>
  </si>
  <si>
    <t>Prepaid expenses</t>
  </si>
  <si>
    <t>טיסות קינג 35 אלפד
MARCH 2023 -CloserStill - 18K</t>
  </si>
  <si>
    <t>Gong - $9.3K</t>
  </si>
  <si>
    <t xml:space="preserve">Other receivables </t>
  </si>
  <si>
    <t>Deposit Papaya - $56K</t>
  </si>
  <si>
    <t>לבדוק מיליון מניות של עינת ושל עוז כל אחד - מול מה נרשם?</t>
  </si>
  <si>
    <t>Total Current assets</t>
  </si>
  <si>
    <t>Restricted deposit</t>
  </si>
  <si>
    <t>Long term Assets</t>
  </si>
  <si>
    <t>Fixed assets</t>
  </si>
  <si>
    <t>Accumulated depreciation</t>
  </si>
  <si>
    <t>Total Fixed assets</t>
  </si>
  <si>
    <t>לבקש טופס פחת</t>
  </si>
  <si>
    <t>Other Assets</t>
  </si>
  <si>
    <t>LIABILITIES</t>
  </si>
  <si>
    <t>Current liabilities</t>
  </si>
  <si>
    <t>Accounts payables</t>
  </si>
  <si>
    <t>פקדון שכירות מהשוכר בייס לאבס</t>
  </si>
  <si>
    <t>Accrued Expenses</t>
  </si>
  <si>
    <t>Shareholders liability</t>
  </si>
  <si>
    <t>Deferred revenues</t>
  </si>
  <si>
    <t>Total Current liabilities</t>
  </si>
  <si>
    <t>Long term liabilities</t>
  </si>
  <si>
    <t>Severance pay</t>
  </si>
  <si>
    <t>Convertible Loans</t>
  </si>
  <si>
    <t>Long Term deferred revenues</t>
  </si>
  <si>
    <t>Shareholders liabilities</t>
  </si>
  <si>
    <t>Total long term liabilities</t>
  </si>
  <si>
    <t>Total Liabilities</t>
  </si>
  <si>
    <t>Shareholders’ deficiency</t>
  </si>
  <si>
    <t>Share capital</t>
  </si>
  <si>
    <t>Series seed Preferred Stock</t>
  </si>
  <si>
    <t>Series A Preferred Stock</t>
  </si>
  <si>
    <t>Seed Round shares</t>
  </si>
  <si>
    <t>Preferred A shares</t>
  </si>
  <si>
    <t>Additional paid-in capital</t>
  </si>
  <si>
    <t>השקעה בסך של 120 אלף ועוד 535 אלף</t>
  </si>
  <si>
    <t>Notes Receivable for shares issued</t>
  </si>
  <si>
    <t>Stock compensation</t>
  </si>
  <si>
    <t>Issuance expenses</t>
  </si>
  <si>
    <t>Net Profit (loss) For the period</t>
  </si>
  <si>
    <t>בדיקת עודפים</t>
  </si>
  <si>
    <t xml:space="preserve">Accumulated loss </t>
  </si>
  <si>
    <t>דוח חתום 31.12.20 -₪</t>
  </si>
  <si>
    <t>Total Shareholders’ deficiency</t>
  </si>
  <si>
    <t>הרכבה</t>
  </si>
  <si>
    <t>הפרש</t>
  </si>
  <si>
    <t>Total Passive</t>
  </si>
  <si>
    <t>דוח חתום 31.12.20 -$</t>
  </si>
  <si>
    <t>CHECK!</t>
  </si>
  <si>
    <t>בונוס לוינו 4171 בחודש מאי</t>
  </si>
  <si>
    <t>להוסיף למייל שאלות לאסקלון</t>
  </si>
  <si>
    <t xml:space="preserve">דוח חתום 31.12.20 </t>
  </si>
  <si>
    <t>P&amp;L</t>
  </si>
  <si>
    <t>הכנס מהרצאה 3.3 אלפד ומלקוחות 13ת750</t>
  </si>
  <si>
    <t>enigma -16,250
Lockheed Martin - 16,129</t>
  </si>
  <si>
    <t>LRD Model</t>
  </si>
  <si>
    <t>Total revenues</t>
  </si>
  <si>
    <t>COS - AWS</t>
  </si>
  <si>
    <t xml:space="preserve">Payroll &amp; Related </t>
  </si>
  <si>
    <t>T&amp;E</t>
  </si>
  <si>
    <t>Other Cost of revenues</t>
  </si>
  <si>
    <t>Allocation of Overhead</t>
  </si>
  <si>
    <t>Total COGS expenses</t>
  </si>
  <si>
    <t>Gross Profit</t>
  </si>
  <si>
    <t xml:space="preserve">Expenses </t>
  </si>
  <si>
    <t>Payroll and related (r&amp;d)</t>
  </si>
  <si>
    <t>Recruting (R&amp;D)</t>
  </si>
  <si>
    <t>Expenses related to employees</t>
  </si>
  <si>
    <t>Travel abroad</t>
  </si>
  <si>
    <t>דמי ביטול - 360 דולר</t>
  </si>
  <si>
    <t>Consultants R&amp;D</t>
  </si>
  <si>
    <t>Other R&amp;D expenses</t>
  </si>
  <si>
    <t>R&amp;D Software</t>
  </si>
  <si>
    <t>Allocation to other departments</t>
  </si>
  <si>
    <t>R&amp;D Development costs</t>
  </si>
  <si>
    <t>Patents and Regulations</t>
  </si>
  <si>
    <t>Overhead expenses</t>
  </si>
  <si>
    <t>Depreciation R&amp;D</t>
  </si>
  <si>
    <t>Stock compensation exp - R&amp;D</t>
  </si>
  <si>
    <t>Pilot testing refund</t>
  </si>
  <si>
    <t>R&amp;D - AWS</t>
  </si>
  <si>
    <t>OCS Grants</t>
  </si>
  <si>
    <t>Total R&amp;D expenses</t>
  </si>
  <si>
    <t>Payroll and related (Customer Success)</t>
  </si>
  <si>
    <t>לבקש פיצול חלוקה שכר בין מחלקות</t>
  </si>
  <si>
    <t>ךבקש מאסקלון</t>
  </si>
  <si>
    <t>Bonus Customer Success</t>
  </si>
  <si>
    <t>לבדוק למי הבונוס</t>
  </si>
  <si>
    <t>Expenses related to employees (Customer Success)</t>
  </si>
  <si>
    <t>Customer Success Software</t>
  </si>
  <si>
    <t>Subcontractors Customer Success</t>
  </si>
  <si>
    <t>Travel abroad Customer Success</t>
  </si>
  <si>
    <t>Consultants Customer Success</t>
  </si>
  <si>
    <t>Other Customer Success expenses</t>
  </si>
  <si>
    <t>Recruting (Customer success)</t>
  </si>
  <si>
    <t>Customer Success -GONG</t>
  </si>
  <si>
    <t>Marketing expenses</t>
  </si>
  <si>
    <t>Intercompany Expenses</t>
  </si>
  <si>
    <t>Conference Expenses Customer Success</t>
  </si>
  <si>
    <t>הוצ חד פעמית כנס בניו יורד - תקין</t>
  </si>
  <si>
    <t>Stock compensation exp - Customer Success</t>
  </si>
  <si>
    <t>Total Sales / Customer Success expenses</t>
  </si>
  <si>
    <t>Payroll and related (marketing)</t>
  </si>
  <si>
    <t>Expenses related to employees (marketing)</t>
  </si>
  <si>
    <t>Marketing Software</t>
  </si>
  <si>
    <t>Consultant marketing</t>
  </si>
  <si>
    <t>Travel abroad marketing</t>
  </si>
  <si>
    <t>PR</t>
  </si>
  <si>
    <t>Other marketing</t>
  </si>
  <si>
    <t>Conference Expenses marketing</t>
  </si>
  <si>
    <t>לוודא מול התקציב</t>
  </si>
  <si>
    <t>Stock compensation exp - marketing</t>
  </si>
  <si>
    <t>Total Marketing expenses</t>
  </si>
  <si>
    <t>DevEx</t>
  </si>
  <si>
    <t>Payroll and related (DevEx)</t>
  </si>
  <si>
    <t>Bonus DevEx</t>
  </si>
  <si>
    <t>DevEx Software</t>
  </si>
  <si>
    <t>בונוס לעדי (בישראל) לאנקיט ווינו (אינק) - עבור 2022 - שולם ב 2023</t>
  </si>
  <si>
    <t>Subcontractors DevEx</t>
  </si>
  <si>
    <t>Travel abroad DevEx</t>
  </si>
  <si>
    <t>Other DevEx expenses</t>
  </si>
  <si>
    <t>Recruting (DevEx)</t>
  </si>
  <si>
    <t>אמור להיום 86 אלף</t>
  </si>
  <si>
    <t>Conference Expenses</t>
  </si>
  <si>
    <t>Stock compensation exp - DevEx</t>
  </si>
  <si>
    <t>Total DevEx expenses</t>
  </si>
  <si>
    <t>Payroll and related (G&amp;A)</t>
  </si>
  <si>
    <t>Subcontractors G&amp;A</t>
  </si>
  <si>
    <t>G&amp;A Software</t>
  </si>
  <si>
    <t>Professional services LTD</t>
  </si>
  <si>
    <t>Professional services US</t>
  </si>
  <si>
    <t>Office expenses &amp; other</t>
  </si>
  <si>
    <t>Rent &amp; Related expenses</t>
  </si>
  <si>
    <t>Utilities (monicipal+cleaning+water+electicity)</t>
  </si>
  <si>
    <t>Communications</t>
  </si>
  <si>
    <t>Welfare (Meals + transportation)</t>
  </si>
  <si>
    <t>Welfare company event (end of year + offsite)</t>
  </si>
  <si>
    <t>Welfare Gifts (holidays,birthday,new employee,quarterly meetings, happy hour)</t>
  </si>
  <si>
    <t>לבדוק ביטול של 73 אלף דולר</t>
  </si>
  <si>
    <t>Expenses to check</t>
  </si>
  <si>
    <t>Astronomer - BI tool</t>
  </si>
  <si>
    <t>Stock compensation exp - G&amp;A</t>
  </si>
  <si>
    <t>Total G&amp;A expenses</t>
  </si>
  <si>
    <t>Total OpEx</t>
  </si>
  <si>
    <t>Operating (Profit) Loss</t>
  </si>
  <si>
    <t>Financial expenses (income), net</t>
  </si>
  <si>
    <t>Taxes on Income</t>
  </si>
  <si>
    <t>Other Expense (Income)</t>
  </si>
  <si>
    <t>Taxes:State</t>
  </si>
  <si>
    <t>Net (Profit) loss Before Equity</t>
  </si>
  <si>
    <t>Net (Profit) loss</t>
  </si>
  <si>
    <t>Notes to the Balance Sheet:</t>
  </si>
  <si>
    <t>Trade Receivables</t>
  </si>
  <si>
    <t>Trade receivables</t>
  </si>
  <si>
    <t>Checks from customers</t>
  </si>
  <si>
    <t>Receivables and prepaid expenses</t>
  </si>
  <si>
    <t>Car Lease Deposits</t>
  </si>
  <si>
    <t>Government Institutions</t>
  </si>
  <si>
    <t>Other  Receivables</t>
  </si>
  <si>
    <t>Petty Cash Employees</t>
  </si>
  <si>
    <t>Income to receive</t>
  </si>
  <si>
    <t>Employees and Related</t>
  </si>
  <si>
    <t>Payroll and related</t>
  </si>
  <si>
    <t>Petty cash</t>
  </si>
  <si>
    <t>Accruals related to Employees</t>
  </si>
  <si>
    <t>Trade Payables</t>
  </si>
  <si>
    <t>Open Checks</t>
  </si>
  <si>
    <t>Credit Cards</t>
  </si>
  <si>
    <t>General Ledger</t>
  </si>
  <si>
    <t>Account</t>
  </si>
  <si>
    <t>שם</t>
  </si>
  <si>
    <t>יתרה</t>
  </si>
  <si>
    <t>Final Balance USD</t>
  </si>
  <si>
    <t>Final Balance NIS</t>
  </si>
  <si>
    <t>FS Code</t>
  </si>
  <si>
    <t>FS Name</t>
  </si>
  <si>
    <t>BVA Code</t>
  </si>
  <si>
    <t>Check</t>
  </si>
  <si>
    <t>Exchange rate</t>
  </si>
  <si>
    <t>PL0001</t>
  </si>
  <si>
    <t>PL0002</t>
  </si>
  <si>
    <t>מייד פיננסים</t>
  </si>
  <si>
    <t>BS001</t>
  </si>
  <si>
    <t>הכנסות לקבל</t>
  </si>
  <si>
    <t>BL00072</t>
  </si>
  <si>
    <t>PL0003</t>
  </si>
  <si>
    <t>Azure (microsoft)</t>
  </si>
  <si>
    <t>BS0017</t>
  </si>
  <si>
    <t>נסיעה עוז כץ 02-04/02/23 בריסל</t>
  </si>
  <si>
    <t>PL0004</t>
  </si>
  <si>
    <t>נקסטייג</t>
  </si>
  <si>
    <t>PL0099</t>
  </si>
  <si>
    <t>PL113</t>
  </si>
  <si>
    <t>אלוקציה למופ</t>
  </si>
  <si>
    <t>PL114</t>
  </si>
  <si>
    <t>אלוקציה למרקטינג</t>
  </si>
  <si>
    <t>PL115</t>
  </si>
  <si>
    <t>אלוקציה ל DEVEX</t>
  </si>
  <si>
    <t>PL116</t>
  </si>
  <si>
    <t>אלוקציה מהנהכ</t>
  </si>
  <si>
    <t>PL0011</t>
  </si>
  <si>
    <t xml:space="preserve">הוצ נסיעות DEVEX ל WELFARE </t>
  </si>
  <si>
    <t>PL0012</t>
  </si>
  <si>
    <t xml:space="preserve">הוצ ארוחות G&amp;A ל WELFARE </t>
  </si>
  <si>
    <t>PL0013</t>
  </si>
  <si>
    <t xml:space="preserve">הוצ נסיעות G&amp;A ל WELFARE </t>
  </si>
  <si>
    <t>PL0014</t>
  </si>
  <si>
    <t>ארוחות WELFARE</t>
  </si>
  <si>
    <t>PL0015</t>
  </si>
  <si>
    <t>נסיעות WELFARE</t>
  </si>
  <si>
    <t>נסיעה לארה"ב עוז כץ 11.10.21-15.10.21</t>
  </si>
  <si>
    <t>PL51000</t>
  </si>
  <si>
    <t>PL32300</t>
  </si>
  <si>
    <t>BS002</t>
  </si>
  <si>
    <t>מעמ ספקים</t>
  </si>
  <si>
    <t>הוצאות VANTA INC</t>
  </si>
  <si>
    <t>BS510</t>
  </si>
  <si>
    <t>Additional Paid-In Capital</t>
  </si>
  <si>
    <t>תוכנה וכילים TOOLS הנה"כ</t>
  </si>
  <si>
    <t>PL112</t>
  </si>
  <si>
    <t>PL117</t>
  </si>
  <si>
    <t>אופציות- מו"פ</t>
  </si>
  <si>
    <t>PL118</t>
  </si>
  <si>
    <t>אופציות-הנה"כ</t>
  </si>
  <si>
    <t>PL119</t>
  </si>
  <si>
    <t>אופציות- מכירה ושיווק</t>
  </si>
  <si>
    <t>BS200</t>
  </si>
  <si>
    <t>קרן הון- אופציות</t>
  </si>
  <si>
    <t>PL0019</t>
  </si>
  <si>
    <t>PL0016</t>
  </si>
  <si>
    <t>חשבון</t>
  </si>
  <si>
    <t>תאור החשבון</t>
  </si>
  <si>
    <t>יתרה בשקלים</t>
  </si>
  <si>
    <t>יתרה בדולרים</t>
  </si>
  <si>
    <t>בנק לאומי ש"ח</t>
  </si>
  <si>
    <t>בנק לאומי $</t>
  </si>
  <si>
    <t>בנק לאומי דולר קנדי</t>
  </si>
  <si>
    <t>בנק לאומי אירו</t>
  </si>
  <si>
    <t>ויזה 1912 ש"ח</t>
  </si>
  <si>
    <t>ויזה 1912 $</t>
  </si>
  <si>
    <t>ויזה 1912 אירו</t>
  </si>
  <si>
    <t>פקדון ש"ח בנק לאומי</t>
  </si>
  <si>
    <t>פקדון $ בנק לאומי</t>
  </si>
  <si>
    <t>פקדון SOK WORKS</t>
  </si>
  <si>
    <t>O'Reilly Media, Inc.</t>
  </si>
  <si>
    <t>הוצאות מראש</t>
  </si>
  <si>
    <t>מחשבים ותוכנות</t>
  </si>
  <si>
    <t>ריהוט וציוד</t>
  </si>
  <si>
    <t>ציוד אלקטרוני</t>
  </si>
  <si>
    <t>שיפורים במושכר</t>
  </si>
  <si>
    <t>פחת נצבר מחשבים</t>
  </si>
  <si>
    <t>פחת נצבר ריהוט וציוד</t>
  </si>
  <si>
    <t>פחת נצבר ציוד אלקטרוני</t>
  </si>
  <si>
    <t>פחת נצבר שפורים במושכר</t>
  </si>
  <si>
    <t>אספירקום מערכות בע"מ</t>
  </si>
  <si>
    <t>חברת חשמל</t>
  </si>
  <si>
    <t>חברת פרטנר תקשורת בע"מ</t>
  </si>
  <si>
    <t>מגדל חברה לבטוח בע"מ</t>
  </si>
  <si>
    <t>רופטופ פרטנרס בע"מ</t>
  </si>
  <si>
    <t>ג'יטי גט טקסי סרוויסס בע"מ</t>
  </si>
  <si>
    <t>הפניקס חברה לביטוח בע"מ</t>
  </si>
  <si>
    <t>קיי.אס.פי אקספרס בע"מ</t>
  </si>
  <si>
    <t>מיתר עורכי דין</t>
  </si>
  <si>
    <t>קיי.אס.פי. מחשבים (ראשון לציון) בע"מ</t>
  </si>
  <si>
    <t>ול"ך דן ייעוץ</t>
  </si>
  <si>
    <t>קיי.אס.פי מחשבים תל אביב בע"מ</t>
  </si>
  <si>
    <t>וייצמן נוויל אוסיפ יועץ כלכלי ושיווקי</t>
  </si>
  <si>
    <t>מפתחים מובילים בהייטק בע"מ</t>
  </si>
  <si>
    <t>קינג אקספרס בע"מ king Express</t>
  </si>
  <si>
    <t>הולו דפוס דיגיטלי בע"מ</t>
  </si>
  <si>
    <t>אינפורמט מחשבים בע"מ</t>
  </si>
  <si>
    <t>קלינקס אחזקות ושרותים בע"מ</t>
  </si>
  <si>
    <t>ג'ט בריינס jetbrains</t>
  </si>
  <si>
    <t>GOOGLE</t>
  </si>
  <si>
    <t>UNITED</t>
  </si>
  <si>
    <t>YOAST</t>
  </si>
  <si>
    <t>Upwork Global Inc</t>
  </si>
  <si>
    <t>DOCUSIGN</t>
  </si>
  <si>
    <t>Microsoft</t>
  </si>
  <si>
    <t>DATABRICKS INC</t>
  </si>
  <si>
    <t>JumpCloud Inc</t>
  </si>
  <si>
    <t>INTERCONTINENTAL SAN</t>
  </si>
  <si>
    <t>Brand24 Global Inc</t>
  </si>
  <si>
    <t>Treeverse, Inc</t>
  </si>
  <si>
    <t>Shutterstock Ireland Ltd.</t>
  </si>
  <si>
    <t>Paddle</t>
  </si>
  <si>
    <t>PARCELFORCE WORLDWIDE MILTON KEYNES</t>
  </si>
  <si>
    <t>CloserStill Media Limited</t>
  </si>
  <si>
    <t>Amazon</t>
  </si>
  <si>
    <t>הוצאות לשלם</t>
  </si>
  <si>
    <t>מע'מ עסקאות</t>
  </si>
  <si>
    <t>מע'מ תשומות</t>
  </si>
  <si>
    <t>מע'מ תשומות לנכסים</t>
  </si>
  <si>
    <t>מע"מ במקור (אינו משתתף בדוח מע"מ)</t>
  </si>
  <si>
    <t>קיזוז מע"מ חשבונית עצמית (אינו משתתף בדוח מע"מ)</t>
  </si>
  <si>
    <t>ביטוח לאומי ניכויים</t>
  </si>
  <si>
    <t>מס הכנסה ניכויים</t>
  </si>
  <si>
    <t>ניכוי מס במקור - ספקים</t>
  </si>
  <si>
    <t>ניכוי מס במקור - לקוחות</t>
  </si>
  <si>
    <t>ניכוי מס במקור - ריבית</t>
  </si>
  <si>
    <t>מקדמות בגין עודפות 2021</t>
  </si>
  <si>
    <t>חו"ז גמל</t>
  </si>
  <si>
    <t>חו"ז עובדים</t>
  </si>
  <si>
    <t>עתודה להבראה</t>
  </si>
  <si>
    <t>TREEVERSE INC</t>
  </si>
  <si>
    <t>TREEVERSE INC  חו"ז שוטף</t>
  </si>
  <si>
    <t>הכנסות נדחות</t>
  </si>
  <si>
    <t>הוצאות הנפקה</t>
  </si>
  <si>
    <t>יתרת רווח שנים קודמות</t>
  </si>
  <si>
    <t>הכנסות</t>
  </si>
  <si>
    <t>הכנסות תחזוקה חול לתנועות יומן בלבד</t>
  </si>
  <si>
    <t>הכנסות מחשבונית עצמית (משתתף בדוח מע"מ)</t>
  </si>
  <si>
    <t>הכנסות מחשבונית עצמית (אינו משתתף בדוח מע"מ)</t>
  </si>
  <si>
    <t>הכנסות תחזוקה - חו"ל</t>
  </si>
  <si>
    <t>הכנסות תחזוקה - חו"ל ללא למעמ</t>
  </si>
  <si>
    <t>ארוחות מו"פ</t>
  </si>
  <si>
    <t>גיוס והשמה מו"פ - אדד ווליו</t>
  </si>
  <si>
    <t>הוצאות יעוץ אור צברי</t>
  </si>
  <si>
    <t>אחזקת שרתים AMAZON</t>
  </si>
  <si>
    <t>תוכנה וכילים TOOLS מו"פ</t>
  </si>
  <si>
    <t>הוצאות OPSGENIE מו"פ**לרשום ב 50109</t>
  </si>
  <si>
    <t>הוצ גיוס מו"פ</t>
  </si>
  <si>
    <t>הוצ יעוץ מפתחים -שימי וידר</t>
  </si>
  <si>
    <t>הוצ איתי דויד MANITOBA contractor -Itay David</t>
  </si>
  <si>
    <t>הוצאות קורסים והדרכה Training</t>
  </si>
  <si>
    <t>הוצאות Aws MARKETPLACE</t>
  </si>
  <si>
    <t>הוצאות יעוץ- אביטל צובלי</t>
  </si>
  <si>
    <t>נסיעה לארה"ב עוז כץ 10-16.4.22</t>
  </si>
  <si>
    <t>נסיעה לחול עדן אוחנה לונדון 23.4-1.5.22</t>
  </si>
  <si>
    <t>נסיעה לחול יונתן ארגוטן ניו יורק 20.4-06.6.22</t>
  </si>
  <si>
    <t>GOOGLE מו"פ</t>
  </si>
  <si>
    <t>נסיעה לחול איתי  27.5-26.6 ארה"ב</t>
  </si>
  <si>
    <t>נסיעה לחול כץ עוז 02.10.22- סן פרנסיסקו</t>
  </si>
  <si>
    <t>נסיעה לחול כץ עוז 4.09.22- סן פרנסיסקו</t>
  </si>
  <si>
    <t>עוז כץ 4.9-9.9.22 סן פרנסיסקו</t>
  </si>
  <si>
    <t>הוצאות משכורת מו"פ</t>
  </si>
  <si>
    <t>הוצאות ביטוח לאומי מו"פ</t>
  </si>
  <si>
    <t>הוצאות גמל פיצויים מו"פ</t>
  </si>
  <si>
    <t>הוצאות גמל א.כ.ע מו"פ</t>
  </si>
  <si>
    <t>הוצאות קה"ל מו"פ</t>
  </si>
  <si>
    <t>הוצאות הפרשה להבראה מו"פ</t>
  </si>
  <si>
    <t>תגמולי מילואים מו"פ</t>
  </si>
  <si>
    <t>הוצאות הפרשה לחופשה מו"פ</t>
  </si>
  <si>
    <t>שווי פלאפון מו"פ</t>
  </si>
  <si>
    <t>שווי קרן השתלמות מו"פ</t>
  </si>
  <si>
    <t>שווי קצבה מו"פ</t>
  </si>
  <si>
    <t>שווי מתנות מו"פ</t>
  </si>
  <si>
    <t>שווי א.כ.ע מו"פ</t>
  </si>
  <si>
    <t>שווי פיצויים מו"פ</t>
  </si>
  <si>
    <t>הכנסות זקופות מו"פ</t>
  </si>
  <si>
    <t>הוצאות Customer Success- Tools</t>
  </si>
  <si>
    <t>הוצאות אמזון PRODUCTION</t>
  </si>
  <si>
    <t>הוצאות ברנדינג - הלו דיזיין</t>
  </si>
  <si>
    <t>הוצאות שיווק פרסום ומיתוג</t>
  </si>
  <si>
    <t>הוצאות SITEGROUND</t>
  </si>
  <si>
    <t>הוצאות HubSpot</t>
  </si>
  <si>
    <t>הוצאות Marketing - Upwork expenses</t>
  </si>
  <si>
    <t>הוצאות ג'י טו אם טים</t>
  </si>
  <si>
    <t>הוצMarkting Swag - Worldwide Buddies, Etsy and P</t>
  </si>
  <si>
    <t>הוצאות P&amp;R שיווק</t>
  </si>
  <si>
    <t>הוצאות כנסים</t>
  </si>
  <si>
    <t>נסיעה לחול כנס סן פרנסיסקו מיכל ווסק 22.6-2.7.22</t>
  </si>
  <si>
    <t>נסיעה לחול כנס סן פרנסיסקו נוי דוידס 25.6-5.7.22</t>
  </si>
  <si>
    <t>נסיעה לחול כנס סן פרנסיסקו טל סופר 25.6-5.7.22</t>
  </si>
  <si>
    <t>נסיעה לחול כנס סן פרנסיסקו עוז כץ 22.6-2.7.22</t>
  </si>
  <si>
    <t>נסיעה לחול כנס סן פרנסיסקו עדי פולק 11.6-2.7.22</t>
  </si>
  <si>
    <t>הוצאות גלייר טכנולוגייס Marketing</t>
  </si>
  <si>
    <t>נסיעה לחול כנס סן פרנסיסקו עמר ברק 25.6-10.7.22</t>
  </si>
  <si>
    <t>נסיעה לחול כנס סן פרנסיסקו גיא הרדו 25.6-10.7.22</t>
  </si>
  <si>
    <t>נסיעה לחול כנס סן פרנסיסקו סינגמן  25.6-10.7.22</t>
  </si>
  <si>
    <t>נסיעה לחול כנס סן פרנסיסקו עינת אור 25.6-10.7.22</t>
  </si>
  <si>
    <t>Marketing- tools- Linkedin</t>
  </si>
  <si>
    <t>Marketing- tools- Hubspot</t>
  </si>
  <si>
    <t>Marketing- tools- Shutterstock</t>
  </si>
  <si>
    <t>Marketing - SWAG</t>
  </si>
  <si>
    <t>Marketing-consultant Guerrilla Buzz</t>
  </si>
  <si>
    <t>נסיעה לחול לכנס מיכל ווסק 4.8- לעדכן!</t>
  </si>
  <si>
    <t>נסיעה עדי פולק 19.9.22 לונדון</t>
  </si>
  <si>
    <t>מיכל ווסק- כנס 20.9-23.9.22 BIG DATA LONDON</t>
  </si>
  <si>
    <t>עדי פולק 20.9-23.9.22 לונדון</t>
  </si>
  <si>
    <t>מיכל ווסק אוסטין 2.10-6.10.22</t>
  </si>
  <si>
    <t>עדי פולק 2.10-7.10.22</t>
  </si>
  <si>
    <t>הוצאות מחירי העברה  IC EXPENSES</t>
  </si>
  <si>
    <t>הוצאות Marketing The Ravit Show</t>
  </si>
  <si>
    <t>הוצאות הפרשה לחופשה BUSINESS DEVELOPMENT</t>
  </si>
  <si>
    <t>הוצאות גורילה באז</t>
  </si>
  <si>
    <t>הוצאות מנטורינג Developer Experience</t>
  </si>
  <si>
    <t>הוצאות יעוץ אר טי אף פליז Developer Experience</t>
  </si>
  <si>
    <t>dev exp -tools – Grammarly</t>
  </si>
  <si>
    <t>מנוי לכתב עת- dev exp</t>
  </si>
  <si>
    <t>כילים Developer Experience</t>
  </si>
  <si>
    <t>הוצאות בגדי עבודה Developer Experience</t>
  </si>
  <si>
    <t>הוצאות הכשרה וקורסים</t>
  </si>
  <si>
    <t>יעוץ Developer Experience</t>
  </si>
  <si>
    <t>ארוחות Devex</t>
  </si>
  <si>
    <t>הוצאות Offsite Devex</t>
  </si>
  <si>
    <t>Developer Experience - TRAVELS</t>
  </si>
  <si>
    <t>הוצאות מיטאפ – Devrel Expenses</t>
  </si>
  <si>
    <t>נסיעה לחול עדי פולק לונדון 3-7.4.22</t>
  </si>
  <si>
    <t>נסיעה לישראל מארה"ב-סן פרנסיסקו 4-31.7.22</t>
  </si>
  <si>
    <t>נסיעה לחול עדי פולק 4.9.22- סן פרנסיסקו</t>
  </si>
  <si>
    <t>הוצאות משכורת Marketing</t>
  </si>
  <si>
    <t>הוצאות ביטוח לאומי Marketing</t>
  </si>
  <si>
    <t>הוצאות גמל Marketing</t>
  </si>
  <si>
    <t>הוצאות גמל פיצויים Marketing</t>
  </si>
  <si>
    <t>הוצאות גמל א.כ.ע Marketing</t>
  </si>
  <si>
    <t>הוצאות קה"ל Marketing</t>
  </si>
  <si>
    <t>הוצאות כילים  MARKETING TOOLS</t>
  </si>
  <si>
    <t>הוצאות הפרשה להבראה Marketing</t>
  </si>
  <si>
    <t>שווי קיצבה שיווק Marketing</t>
  </si>
  <si>
    <t>שווי מתנות שיווק Marketing</t>
  </si>
  <si>
    <t>שווי א.כ.ע שיווק Marketing</t>
  </si>
  <si>
    <t>שווי פיצויים שיווק Marketing</t>
  </si>
  <si>
    <t>הכנסות זקופות זכות שיווק Marketing</t>
  </si>
  <si>
    <t>הוצאות משכורת Developer Experience</t>
  </si>
  <si>
    <t>הוצאות ביטוח לאומי Developer Experience</t>
  </si>
  <si>
    <t>הוצאות גמל Developer Experience</t>
  </si>
  <si>
    <t>הוצאות גמל פיצויים Developer Experience</t>
  </si>
  <si>
    <t>הוצאות קה"ל Developer Experience</t>
  </si>
  <si>
    <t>הוצאות הפרשה להבראה Developer Experience</t>
  </si>
  <si>
    <t>הוצאות הפרשה לחופשה Developer Experience</t>
  </si>
  <si>
    <t>שווי קיצבה Developer Experience</t>
  </si>
  <si>
    <t>שווי מתנות Developer Experience</t>
  </si>
  <si>
    <t>שווי פיצויים Developer Experience</t>
  </si>
  <si>
    <t>הכנסות זקופות זכות Developer Experience</t>
  </si>
  <si>
    <t>עדי פולק 4.9-14.9.22 ארה"ב</t>
  </si>
  <si>
    <t>G&amp;A – tools – Namecheap</t>
  </si>
  <si>
    <t>ארוחות הנהלה</t>
  </si>
  <si>
    <t>יעוץ הנהלה</t>
  </si>
  <si>
    <t>אירוח הנהלה</t>
  </si>
  <si>
    <t>אירוח חו"ל הנה"כ</t>
  </si>
  <si>
    <t>ביטוח עסק</t>
  </si>
  <si>
    <t>ביטוח דירקטורים</t>
  </si>
  <si>
    <t>שכר דירה</t>
  </si>
  <si>
    <t>שליחויות והובלות</t>
  </si>
  <si>
    <t>אינטרנט ותקשורת</t>
  </si>
  <si>
    <t>טלפון</t>
  </si>
  <si>
    <t>כיבודים</t>
  </si>
  <si>
    <t>אחזקת משרד</t>
  </si>
  <si>
    <t>מיסי עירייה</t>
  </si>
  <si>
    <t>משרדיות</t>
  </si>
  <si>
    <t>חשמל</t>
  </si>
  <si>
    <t>משפטיות</t>
  </si>
  <si>
    <t>אחזקת מחשב הנה"כ</t>
  </si>
  <si>
    <t>ארועי חברה</t>
  </si>
  <si>
    <t>הנהלת חשבונות וחשבות</t>
  </si>
  <si>
    <t>ספרות מקצועית</t>
  </si>
  <si>
    <t>ביקורת</t>
  </si>
  <si>
    <t>אגרות</t>
  </si>
  <si>
    <t>חניה</t>
  </si>
  <si>
    <t>שירותי אדמינסטרציה</t>
  </si>
  <si>
    <t>אתרים אינטרנט GOOGLE</t>
  </si>
  <si>
    <t>ניקיון</t>
  </si>
  <si>
    <t>נסיעות תחבורה ומוניות</t>
  </si>
  <si>
    <t>דמי טיפול ביטוח</t>
  </si>
  <si>
    <t>דמי טיפול תגמול סוכנות לביטוח</t>
  </si>
  <si>
    <t>הוצאות ועד בית</t>
  </si>
  <si>
    <t>רווחת עובדים</t>
  </si>
  <si>
    <t>הוצאות ZOOM</t>
  </si>
  <si>
    <t>ביטוח חיים מנהלים</t>
  </si>
  <si>
    <t>הוצ Namecheap</t>
  </si>
  <si>
    <t>הוצ מי אביבים מים</t>
  </si>
  <si>
    <t>הוצ Raintank</t>
  </si>
  <si>
    <t>הוצ אברהם גילברט</t>
  </si>
  <si>
    <t>הוצ Docusign</t>
  </si>
  <si>
    <t>מתנות ספקקים / לקוחות</t>
  </si>
  <si>
    <t>הוצ השכרת חדר ישיבות</t>
  </si>
  <si>
    <t>מתנות עובדים יום הולדת</t>
  </si>
  <si>
    <t>מתנות עובדים חגים</t>
  </si>
  <si>
    <t>מתנות עובדים חדשים</t>
  </si>
  <si>
    <t>מתנות עובדים החלמה מהירה</t>
  </si>
  <si>
    <t>מתנות עובדים HAPPY HOUR/ אירועי חברה</t>
  </si>
  <si>
    <t>מתנות עובדים לאירועים</t>
  </si>
  <si>
    <t>הוצאות ביקורת EY</t>
  </si>
  <si>
    <t>הוצאות פעילויות עובדים</t>
  </si>
  <si>
    <t>הוצאות יעוץ הנהלה דן וולך</t>
  </si>
  <si>
    <t>הוצאות FORBES הנה"כ</t>
  </si>
  <si>
    <t>הוצאות ייעוץ- BI Project</t>
  </si>
  <si>
    <t>הוצאות SLACK</t>
  </si>
  <si>
    <t>הוצאות Airtable</t>
  </si>
  <si>
    <t>הוצאות רכוש פחות מ- 1000 ש"ח</t>
  </si>
  <si>
    <t>TRUSTEE EXPENSES</t>
  </si>
  <si>
    <t>הדרכות הנהלה</t>
  </si>
  <si>
    <t>האפי האוור</t>
  </si>
  <si>
    <t>יעוץ סייבר עודד ואנונו</t>
  </si>
  <si>
    <t>הוצאות רז שירותייעוץ G&amp;A SOC2</t>
  </si>
  <si>
    <t>ארועי OFFSITE</t>
  </si>
  <si>
    <t>הוצאות יעוץ הנהלה יורם זהבי</t>
  </si>
  <si>
    <t>EY SOC2 Consultant</t>
  </si>
  <si>
    <t>EY RELOCATION Consultant</t>
  </si>
  <si>
    <t>נסיעה לחול עינת 5-10.4.22 לונדון</t>
  </si>
  <si>
    <t>טלפון נייד-הנהלה</t>
  </si>
  <si>
    <t>הוצאות משכורת הנהלה</t>
  </si>
  <si>
    <t>הוצאות ביטוח לאומי הנהלה</t>
  </si>
  <si>
    <t>הוצאות גמל הנהלה</t>
  </si>
  <si>
    <t>הוצאות גמל פיצויים הנהלה</t>
  </si>
  <si>
    <t>הוצאות גמל א.כ.ע הנהלה</t>
  </si>
  <si>
    <t>הוצאות קרן השתלמות הנהלה</t>
  </si>
  <si>
    <t>תגמולי מילואים מעבר</t>
  </si>
  <si>
    <t>הוצאות הפרשה להבראה הנהלה</t>
  </si>
  <si>
    <t>הוצאות הפרשה לחופשה הנהלה</t>
  </si>
  <si>
    <t>שווי פלאפון הנהלה ח'</t>
  </si>
  <si>
    <t>שווי קיצבה הנהלה</t>
  </si>
  <si>
    <t>שווי מתנות הנהלה</t>
  </si>
  <si>
    <t>שווי א.כ.ע הנהלה</t>
  </si>
  <si>
    <t>שווי פיצויים הנהלה</t>
  </si>
  <si>
    <t>הכנסות זקופות הנהלה ז'</t>
  </si>
  <si>
    <t>הוצאות דלק</t>
  </si>
  <si>
    <t>הוצאות פחת מחשבים ותוכנה</t>
  </si>
  <si>
    <t>הוצאות פחת ריהוט וציוד</t>
  </si>
  <si>
    <t>הוצאות פחת ציוד אלקטרוני</t>
  </si>
  <si>
    <t>הוצאות פחת שיפורים במושכר</t>
  </si>
  <si>
    <t>עמלות בנק וריבית חובה</t>
  </si>
  <si>
    <t>הכנסות ריבית מפקדונות</t>
  </si>
  <si>
    <t>הפרשי שער</t>
  </si>
  <si>
    <t>שערוך פקדון שקלי</t>
  </si>
  <si>
    <t>עמלות כרטיס אשראי</t>
  </si>
  <si>
    <t>ריבית מס הכנסה</t>
  </si>
  <si>
    <t>ריבית מפקדון</t>
  </si>
  <si>
    <t>ביטולי יתרות</t>
  </si>
  <si>
    <t>\</t>
  </si>
  <si>
    <t>PL001</t>
  </si>
  <si>
    <t>BS11000</t>
  </si>
  <si>
    <t>BS99001</t>
  </si>
  <si>
    <t>PL008</t>
  </si>
  <si>
    <t>PL111</t>
  </si>
  <si>
    <t>BS114</t>
  </si>
  <si>
    <t/>
  </si>
  <si>
    <t>1010 Chase Checking:2986 Checking Leumi  Activity - Deposit Accounts</t>
  </si>
  <si>
    <t>1020 Chase Checking:TREEVERSE INC - BUSINESS MONEY MARKET</t>
  </si>
  <si>
    <t>1030 Chase Checking:Time Deposit</t>
  </si>
  <si>
    <t>1015 Euro Account</t>
  </si>
  <si>
    <t>1025 CAD Account</t>
  </si>
  <si>
    <t>1100 Accounts Receivable</t>
  </si>
  <si>
    <t>1300 Prepaid Expenses</t>
  </si>
  <si>
    <t>1400 Security Deposits</t>
  </si>
  <si>
    <t>1410 Inter Company account</t>
  </si>
  <si>
    <t>1420 Advance to vendor</t>
  </si>
  <si>
    <t>1430 CC Deposit</t>
  </si>
  <si>
    <t>1500 Employee Advance</t>
  </si>
  <si>
    <t>1510 Salary Deposit - DevEX hire</t>
  </si>
  <si>
    <t>1601 Fixed Assets:Fixed Asset Computers</t>
  </si>
  <si>
    <t>1611 Fixed Assets:Fixed Assets- Accumulated Depreciation:Accumulated Depreciation- Computers</t>
  </si>
  <si>
    <t>1700 Other Receivables</t>
  </si>
  <si>
    <t>2000 Accounts Payable</t>
  </si>
  <si>
    <t>2050 Accounts Payable (A/P) - EUR</t>
  </si>
  <si>
    <t>Acco</t>
  </si>
  <si>
    <t>Accounts Payable (A/P) - GBP</t>
  </si>
  <si>
    <t>2110 Credit Card:Leumi Credit Card XXXX 6767</t>
  </si>
  <si>
    <t>2200 Accrued Expenses</t>
  </si>
  <si>
    <t>2300 Payroll Liabilities</t>
  </si>
  <si>
    <t>2350 Deferred Revenue</t>
  </si>
  <si>
    <t>2450 NY Sales Tax</t>
  </si>
  <si>
    <t>3100 Common Stock</t>
  </si>
  <si>
    <t>3110 Series seed Preferred Stock</t>
  </si>
  <si>
    <t>3120 Additional Paid-In Capital</t>
  </si>
  <si>
    <t>3130 Issuance Cost</t>
  </si>
  <si>
    <t>3140 Series A Preferred Stock</t>
  </si>
  <si>
    <t>3200 Retained Earnings</t>
  </si>
  <si>
    <t>3210 Options Fund</t>
  </si>
  <si>
    <t>3212 Ordinary shares</t>
  </si>
  <si>
    <t>3213 Seed Round shares</t>
  </si>
  <si>
    <t>3214 Preferred A shares</t>
  </si>
  <si>
    <t>4000 Sales</t>
  </si>
  <si>
    <t>4010 Intercompany Income</t>
  </si>
  <si>
    <t>6010 Payroll Expenses:Gross Salary</t>
  </si>
  <si>
    <t>6011 Payroll Expenses:Paul Sigman Salary expenses</t>
  </si>
  <si>
    <t>6012 Payroll Expenses:Salary expenses - Developer Experience department</t>
  </si>
  <si>
    <t>6013 Payroll Expenses:Gross Salary  - Customer success</t>
  </si>
  <si>
    <t>6020 Payroll Expenses:Bonus</t>
  </si>
  <si>
    <t>6040 Payroll Expenses:Payroll Taxes</t>
  </si>
  <si>
    <t>6041 Payroll Expenses:Payroll taxes - Customer success</t>
  </si>
  <si>
    <t>6042 Payroll Expenses:Payroll taxes - Developer Experience department</t>
  </si>
  <si>
    <t>6050 Payroll Expenses:Benefits</t>
  </si>
  <si>
    <t>6051 Payroll Expenses:Payroll benefits - Developer Experience department</t>
  </si>
  <si>
    <t>6052 Payroll Expenses:Payroll Benefits - Customer success</t>
  </si>
  <si>
    <t>6060 Payroll Expenses:Worker's Compensation</t>
  </si>
  <si>
    <t>6061 Payroll Expenses:Worker's Compensation - Developer Experience department</t>
  </si>
  <si>
    <t>6062 Payroll Expenses:Worker's Compensation - Customer success</t>
  </si>
  <si>
    <t>6070 Payroll Expenses:Relocation Expenses</t>
  </si>
  <si>
    <t>6090 Payroll Expenses:Payroll Fees</t>
  </si>
  <si>
    <t>6091 Payroll Expenses:Payroll fees - Developer Experience department</t>
  </si>
  <si>
    <t>6092 Payroll Expenses:Payroll Fees - Customer success</t>
  </si>
  <si>
    <t>6104 General &amp; Administrative Expenses:G&amp;A Travel Abroad</t>
  </si>
  <si>
    <t>6109 General &amp; Administrative Expenses:409A Altshuler Shaham</t>
  </si>
  <si>
    <t>6110 General &amp; Administrative Expenses:G&amp;A trust expenses - Altshuler Shaham</t>
  </si>
  <si>
    <t>6115 General &amp; Administrative Expenses:G&amp;A - Recruiting</t>
  </si>
  <si>
    <t>6125 General &amp; Administrative Expenses:G&amp;A - Setup Fee</t>
  </si>
  <si>
    <t>6135 General &amp; Administrative Expenses:G&amp;A - Office Supplies/Expenses</t>
  </si>
  <si>
    <t>6145 General &amp; Administrative Expenses:G&amp;A-Offsite</t>
  </si>
  <si>
    <t>6150 General &amp; Administrative Expenses:Property &amp; General liability insurance</t>
  </si>
  <si>
    <t>6160 General &amp; Administrative Expenses:D&amp;O Insurance</t>
  </si>
  <si>
    <t>6210 Professional Services:Accounting Fee</t>
  </si>
  <si>
    <t>6221 Professional Services:Audit expenses-EY</t>
  </si>
  <si>
    <t>6230 Professional Services:Consulting Services</t>
  </si>
  <si>
    <t>6240 Professional Services:HR Services</t>
  </si>
  <si>
    <t>6260 Professional Services:Recruitment Charges</t>
  </si>
  <si>
    <t>6290 Professional Services:Other Professional Services</t>
  </si>
  <si>
    <t>6291 Developer Experience - Recruiting</t>
  </si>
  <si>
    <t>6293 Customer Success  - Recruiting</t>
  </si>
  <si>
    <t>6294 R&amp;D - Recruiting</t>
  </si>
  <si>
    <t>6310 Travel &amp; Entertainment:Airfare</t>
  </si>
  <si>
    <t>6320 Travel &amp; Entertainment:Auto, Miles, Parking &amp; Related</t>
  </si>
  <si>
    <t>6340 Travel &amp; Entertainment:Meals</t>
  </si>
  <si>
    <t>6351 Travel &amp; Entertainment:6351 Developer Experience- Travels</t>
  </si>
  <si>
    <t>6352 Travel &amp; Entertainment:Developer Experience - Meals</t>
  </si>
  <si>
    <t>6353 Sales &amp; Marketing:Marketing - Ido Avneri</t>
  </si>
  <si>
    <t>6406 Sales &amp; Marketing:Sales - Gifts for employees</t>
  </si>
  <si>
    <t>6407 Sales &amp; Marketing:Dev - Gifts for employees</t>
  </si>
  <si>
    <t>6410 Sales &amp; Marketing:Advertisement</t>
  </si>
  <si>
    <t>6411 Sales &amp; Marketing:Marketing Consultant</t>
  </si>
  <si>
    <t>6420 Sales &amp; Marketing:Events &amp; Conferences</t>
  </si>
  <si>
    <t>6440 Sales &amp; Marketing:Public Relations</t>
  </si>
  <si>
    <t>6450 Sales &amp; Marketing:Marketing</t>
  </si>
  <si>
    <t>6451 Sales &amp; Marketing:Marketing community building consulting - Freeware Lovers</t>
  </si>
  <si>
    <t>6452 Sales &amp; Marketing:Marketing - Type A LLC</t>
  </si>
  <si>
    <t>6453 Sales &amp; Marketing:Developer Experience TOOLS - Canva</t>
  </si>
  <si>
    <t>6454 Sales &amp; Marketing:LinkedIn - Marketing department tools</t>
  </si>
  <si>
    <t>6455 Sales &amp; Marketing:Developer Experience TOOLS - Dorie Clark Class</t>
  </si>
  <si>
    <t>6456 Sales &amp; Marketing:Dev experience - tools - Discouse</t>
  </si>
  <si>
    <t>6457 Sales &amp; Marketing:Anahita Rouyan - Dev Experience - Consulting</t>
  </si>
  <si>
    <t>6458 Sales &amp; Marketing:Developer Experience TOOLS - Bitly</t>
  </si>
  <si>
    <t>6459 Sales &amp; Marketing:Developer Experience Tools - Common Room</t>
  </si>
  <si>
    <t>6460 Sales &amp; Marketing:Marketing Software</t>
  </si>
  <si>
    <t>6461 Sales &amp; Marketing:DevEx – community events</t>
  </si>
  <si>
    <t>6470 Sales &amp; Marketing:Sales &amp; Marketing Tools - Hubspot</t>
  </si>
  <si>
    <t>6471 Sales &amp; Marketing:Developer Experience TOOLS</t>
  </si>
  <si>
    <t>6472 Sales &amp; Marketing:Marketing - Real PR</t>
  </si>
  <si>
    <t>6473 Sales &amp; Marketing:Marketing - consultant - Sagetap</t>
  </si>
  <si>
    <t>6474 Sales &amp; Marketing:Marketing expense - Tools</t>
  </si>
  <si>
    <t>6475 Sales &amp; Marketing:DEVEX  - CONFERENCES</t>
  </si>
  <si>
    <t>6510 Other Operating Expenses:Office Supplies/Expenses</t>
  </si>
  <si>
    <t>6520 Other Operating Expenses:Postage and Delivery</t>
  </si>
  <si>
    <t>6530 Other Operating Expenses:Dues and Subscriptions</t>
  </si>
  <si>
    <t>6531 Other Operating Expenses:R&amp;D  Tools-Jumpcloud</t>
  </si>
  <si>
    <t>6532 Other Operating Expenses:Gong expenses - Customer Success tools</t>
  </si>
  <si>
    <t>6533 Other Operating Expenses:Customer success tools - Meet Alfred</t>
  </si>
  <si>
    <t>6534 Other Operating Expenses:Customer Success – Tools – Straightin Manchester</t>
  </si>
  <si>
    <t>6535 Other Operating Expenses:Customer Success - Tools</t>
  </si>
  <si>
    <t>6536 Other Operating Expenses:Customer Success - Entertainment</t>
  </si>
  <si>
    <t>6537 Other Operating Expenses:Customer succes - conferences</t>
  </si>
  <si>
    <t>6538 Other Operating Expenses:Customer Success - Travel</t>
  </si>
  <si>
    <t>6539 Other Operating Expenses:Customer Sucess - Meals</t>
  </si>
  <si>
    <t>6540 Other Operating Expenses:Taxes, Licenses and Permits</t>
  </si>
  <si>
    <t>6550 Other Operating Expenses:Bank Services Charges</t>
  </si>
  <si>
    <t>6570 Other Operating Expenses:Computer Equipments</t>
  </si>
  <si>
    <t>6511 Depreciation</t>
  </si>
  <si>
    <t>6610 Facilities &amp; Communications:Rent</t>
  </si>
  <si>
    <t>6620 Facilities &amp; Communications:Telephone/Internet Expenses</t>
  </si>
  <si>
    <t>6720 IT &amp; Related Expenses:Software Subscription</t>
  </si>
  <si>
    <t>6730 IT &amp; Related Expenses:Software Expenses &lt;$1k</t>
  </si>
  <si>
    <t>8010 Taxes:Federal</t>
  </si>
  <si>
    <t>8020 Taxes:State</t>
  </si>
  <si>
    <t>9100 Uncategorized Expense</t>
  </si>
  <si>
    <t>7010 Other Income:Interest Received</t>
  </si>
  <si>
    <t>7020 Other Income:Credit Card Reward</t>
  </si>
  <si>
    <t>8500 Interest Paid</t>
  </si>
  <si>
    <t>8600 Exchange Gain or Loss</t>
  </si>
  <si>
    <t>Additional Jurnal Entries</t>
  </si>
  <si>
    <t>FS check</t>
  </si>
  <si>
    <t>Acc #</t>
  </si>
  <si>
    <t>Acc Name</t>
  </si>
  <si>
    <t>USD</t>
  </si>
  <si>
    <t>NIS</t>
  </si>
  <si>
    <t>GL</t>
  </si>
  <si>
    <t>AJE Check</t>
  </si>
  <si>
    <t>רישום חשבונית בינחברתית 12/22 בספרי LTD</t>
  </si>
  <si>
    <t>איפוס LRD - משיכה מאינק</t>
  </si>
  <si>
    <t>ספקים בחובה</t>
  </si>
  <si>
    <t>ביטול הוצאה לשלם שנרשמה. במקום זה בוטל ספק בחובה</t>
  </si>
  <si>
    <t>ספקים בחובה - שניהם נסגרו מול כרטיס אחד אבל שניהם כנגד טיסות ישנות</t>
  </si>
  <si>
    <t>הוצאות טיסה לחול שנרשמו כהכנסות</t>
  </si>
  <si>
    <t>שולם בינואר עבור דצמבר</t>
  </si>
  <si>
    <t>בונוס עדי עבור שנת 2022</t>
  </si>
  <si>
    <t>הוצאות אלוקציה</t>
  </si>
  <si>
    <t>התאמה ליתרה שרשמו נקסטייג לסוף דצמבר</t>
  </si>
  <si>
    <t>הוצאות בגין אופציות</t>
  </si>
  <si>
    <t>מיון מחוז להשקעה בחברת בת LTD</t>
  </si>
  <si>
    <t>מיון יתרת פתיחה בין השקעה(פרמיה) לקרן הון אופציות</t>
  </si>
  <si>
    <t>שייך ל 2021</t>
  </si>
  <si>
    <t>ביטול הפרשי שער שנרשמו על השקעה  (נרמו עבור השקעות של INC(</t>
  </si>
  <si>
    <t>Cash Flow $</t>
  </si>
  <si>
    <t>check</t>
  </si>
  <si>
    <t>Cash</t>
  </si>
  <si>
    <t>Not Cash</t>
  </si>
  <si>
    <t>Operating</t>
  </si>
  <si>
    <t>Financing</t>
  </si>
  <si>
    <t>Investments</t>
  </si>
  <si>
    <t>Cash and cash equivalents</t>
  </si>
  <si>
    <t>lease deposit</t>
  </si>
  <si>
    <t>Preferred A-1 Shares</t>
  </si>
  <si>
    <t>Preferred A Shares</t>
  </si>
  <si>
    <t>Statements of cash flows</t>
  </si>
  <si>
    <t>גריעת רכוש קבוע:</t>
  </si>
  <si>
    <t>עלות</t>
  </si>
  <si>
    <t>פחנ"צ</t>
  </si>
  <si>
    <t>Cash flows - operating activities</t>
  </si>
  <si>
    <t>תשלום</t>
  </si>
  <si>
    <t>Net loss for the period</t>
  </si>
  <si>
    <t>Adjustments to reconcile net loss to net cash used in operating activities:</t>
  </si>
  <si>
    <t>Items not involving cash flows:</t>
  </si>
  <si>
    <t>Beneficial conversion feature, net</t>
  </si>
  <si>
    <t>Changes in operating assets and liabilities:</t>
  </si>
  <si>
    <t>Decrease (Increase) in other current assets</t>
  </si>
  <si>
    <t>Decrease (Increase) in Israel Innovation Authority</t>
  </si>
  <si>
    <t>Decrease (Increase) in accounts receivable</t>
  </si>
  <si>
    <t>Increase in trade accounts payable</t>
  </si>
  <si>
    <t>Increase (Decrease) in other current liabilities</t>
  </si>
  <si>
    <t>Net cash used in operating activities</t>
  </si>
  <si>
    <t>Cash flows - investing activity</t>
  </si>
  <si>
    <t>Deposits</t>
  </si>
  <si>
    <t>Sale (Purchase) of property and equipment</t>
  </si>
  <si>
    <t>Net cash used in investing activity</t>
  </si>
  <si>
    <t>Cash flows - financing activities</t>
  </si>
  <si>
    <t>Issuance of Shares</t>
  </si>
  <si>
    <t>בדיקה מול דוח על השינויים</t>
  </si>
  <si>
    <t>Receipt SAFE investment</t>
  </si>
  <si>
    <t>Receipt convertible security</t>
  </si>
  <si>
    <t>Net cash provided by financing activities</t>
  </si>
  <si>
    <t>Increase (decrease) in cash, cash equivalents and restricted cash</t>
  </si>
  <si>
    <t>Cash, cash equivalents and restricted cash at beginning of period</t>
  </si>
  <si>
    <t>Cash, cash equivalents and restricted cash at end of period</t>
  </si>
  <si>
    <t>Supplemental disclosure of non-cash activities</t>
  </si>
  <si>
    <t>Conversion of SAFE and convertible loans into Shares</t>
  </si>
  <si>
    <t>Debtors on account of shares</t>
  </si>
  <si>
    <t>Sum of Final Balance USD</t>
  </si>
  <si>
    <t xml:space="preserve"> Trade receivables  Total</t>
  </si>
  <si>
    <t xml:space="preserve"> Intercompany  Total</t>
  </si>
  <si>
    <t xml:space="preserve"> Trade Payables  Total</t>
  </si>
  <si>
    <t xml:space="preserve"> Other current liabilities  Total</t>
  </si>
  <si>
    <t xml:space="preserve"> Accumulated loss   Total</t>
  </si>
  <si>
    <t xml:space="preserve"> Revenues  Total</t>
  </si>
  <si>
    <t>Grand Total</t>
  </si>
  <si>
    <t>Ordinary shares</t>
  </si>
  <si>
    <t>Additional paid-in capital 
include share based</t>
  </si>
  <si>
    <t>Acumulated deficit</t>
  </si>
  <si>
    <t>Preferred</t>
  </si>
  <si>
    <t>total shareholders' equity</t>
  </si>
  <si>
    <t>Balance of 31/12/2021</t>
  </si>
  <si>
    <t xml:space="preserve">כןלל תשלום מבוסס  מניות </t>
  </si>
  <si>
    <t>Convertible loan</t>
  </si>
  <si>
    <t>Share capital adjustment</t>
  </si>
  <si>
    <t>Share based compensation</t>
  </si>
  <si>
    <t>בדיקה</t>
  </si>
  <si>
    <t>Net loss</t>
  </si>
  <si>
    <t>Balance of 31/12/2022</t>
  </si>
  <si>
    <t>Common share</t>
  </si>
  <si>
    <t>Preferred B shares</t>
  </si>
  <si>
    <t>ILS</t>
  </si>
  <si>
    <t>הבשלה</t>
  </si>
  <si>
    <t>שע"ח ממוצע</t>
  </si>
  <si>
    <t xml:space="preserve">צריך להיות </t>
  </si>
  <si>
    <t xml:space="preserve">סה"בדולרים </t>
  </si>
  <si>
    <t>As of Dec 31, 2022</t>
  </si>
  <si>
    <t>USD=</t>
  </si>
  <si>
    <t>Euro</t>
  </si>
  <si>
    <t>Average rate USD</t>
  </si>
  <si>
    <t>GBP</t>
  </si>
  <si>
    <t>Month #</t>
  </si>
  <si>
    <t>Cad</t>
  </si>
  <si>
    <t>Date:</t>
  </si>
  <si>
    <t>Account #</t>
  </si>
  <si>
    <t>Account Name</t>
  </si>
  <si>
    <t>TB NIS</t>
  </si>
  <si>
    <t>amount according to bank statement</t>
  </si>
  <si>
    <t>currency</t>
  </si>
  <si>
    <t>Difference</t>
  </si>
  <si>
    <t>Details</t>
  </si>
  <si>
    <t>Amount USD</t>
  </si>
  <si>
    <t>Amount NIS</t>
  </si>
  <si>
    <t>Start</t>
  </si>
  <si>
    <t>End</t>
  </si>
  <si>
    <t>CHECK</t>
  </si>
  <si>
    <t>מע'מ חו'ז</t>
  </si>
  <si>
    <t>מקדמות בגין עודפות 2022</t>
  </si>
  <si>
    <t xml:space="preserve">Fixed Assets </t>
  </si>
  <si>
    <t>Account name</t>
  </si>
  <si>
    <t>Amount (NIS)</t>
  </si>
  <si>
    <t>Amount ($)</t>
  </si>
  <si>
    <t>dep form</t>
  </si>
  <si>
    <t>סה" כ עלות</t>
  </si>
  <si>
    <t>סה"כ פחנ"צ</t>
  </si>
  <si>
    <t>AJE DEPRECIATION</t>
  </si>
  <si>
    <t>הוצאות פחת מחשבים</t>
  </si>
  <si>
    <t>עלות מופחתת</t>
  </si>
  <si>
    <t>Employee &amp; related</t>
  </si>
  <si>
    <t>פק' משכורת</t>
  </si>
  <si>
    <t>Diff</t>
  </si>
  <si>
    <t>Comments</t>
  </si>
  <si>
    <t xml:space="preserve"> </t>
  </si>
  <si>
    <t>Vacation accrual</t>
  </si>
  <si>
    <t>Depat.</t>
  </si>
  <si>
    <t>Accrual</t>
  </si>
  <si>
    <t>Acrull Including Social Benefits</t>
  </si>
  <si>
    <t>O.B.</t>
  </si>
  <si>
    <t>Adjustment</t>
  </si>
  <si>
    <t>מדינויות חופשה ללא הגבלה - אין צבירה</t>
  </si>
  <si>
    <t>S&amp;M</t>
  </si>
  <si>
    <t>Social benefits:</t>
  </si>
  <si>
    <t>Recreation</t>
  </si>
  <si>
    <t xml:space="preserve">כל העובדים חתומים על סעיף 14 </t>
  </si>
  <si>
    <t>סה"כ לפי דוח קופות של 2022</t>
  </si>
  <si>
    <t>לעובד ניר לוי בטעות הופרשו לפיצויים 6%. בשנת 2022 נעשתה לו השלמה ולכן יש ליצור הפרשה</t>
  </si>
  <si>
    <t>Salary reconciliation</t>
  </si>
  <si>
    <t>Account  #</t>
  </si>
  <si>
    <t>amount NIS</t>
  </si>
  <si>
    <t>Salary</t>
  </si>
  <si>
    <t>Social security</t>
  </si>
  <si>
    <t>Management insurance</t>
  </si>
  <si>
    <t>Hishtalmut Fund</t>
  </si>
  <si>
    <t>תמחיר מצטבר</t>
  </si>
  <si>
    <t>Total payroll cost</t>
  </si>
  <si>
    <t>סיווג ביו ביטוח לטומי לביטוח מנהלים</t>
  </si>
  <si>
    <t>Accrued expenses</t>
  </si>
  <si>
    <t>IIA Income to be received</t>
  </si>
  <si>
    <t>מס' תיק 64723</t>
  </si>
  <si>
    <t>1/8/2018-31/7/2019</t>
  </si>
  <si>
    <t>דולר</t>
  </si>
  <si>
    <t>ש"ח</t>
  </si>
  <si>
    <t xml:space="preserve">סך ההוצאות שאושרו </t>
  </si>
  <si>
    <t>מענק 50%</t>
  </si>
  <si>
    <t>חלק יחסי שעבר (12 חודשים)</t>
  </si>
  <si>
    <t xml:space="preserve">תקבולים בשנת 2019 </t>
  </si>
  <si>
    <t>תקבולים ב- 2020</t>
  </si>
  <si>
    <t xml:space="preserve">כל התקבולים בגין הפרוייקט התקבלו והתיק נסגר </t>
  </si>
  <si>
    <t>מס' תיק 68685</t>
  </si>
  <si>
    <t>1/8/2019-31/7/2020</t>
  </si>
  <si>
    <t>מענק מאושר</t>
  </si>
  <si>
    <t>אחוז שמרנות (90%)</t>
  </si>
  <si>
    <t>בניכוי תקבולים שהתקבלו</t>
  </si>
  <si>
    <t>תקבולים שנים קודמות</t>
  </si>
  <si>
    <t>התקבלו כל הכספים ויש לאפס את חשבון הכנסות לקבל בגין מדען</t>
  </si>
  <si>
    <t>Equity</t>
  </si>
  <si>
    <t>ראה גיליון</t>
  </si>
  <si>
    <t>Intercompany-LRD</t>
  </si>
  <si>
    <t>מודל לפיו משאירים רווח בחברה מסויימת, ואת היתר מעבירים לחברה השניה</t>
  </si>
  <si>
    <t>הכנסות מחיצוניים באינק-בזה אי אפשר לגעת. ללא שינוי</t>
  </si>
  <si>
    <t>Profit</t>
  </si>
  <si>
    <t>ע"פ TP STUDY צריך להישאר באינק-3.2%</t>
  </si>
  <si>
    <t>הוצאות של אינק צ"ל</t>
  </si>
  <si>
    <t>בניכוי הוצאות ברוו"ה</t>
  </si>
  <si>
    <r>
      <rPr>
        <rFont val="Arial"/>
        <color rgb="FFFF0000"/>
        <sz val="10.0"/>
      </rPr>
      <t xml:space="preserve">בהמשך לפגישה שנערכה במשרדי החברה עם מחלקת מיסוי בינ"ל הוחלט כי מ-2017-אחוז הרווח הגולמי אמור להיות 3% (הרווח </t>
    </r>
    <r>
      <rPr>
        <rFont val="Arial"/>
        <b/>
        <color rgb="FFFF0000"/>
        <sz val="10.0"/>
      </rPr>
      <t>לפני מס ומימון</t>
    </r>
    <r>
      <rPr>
        <rFont val="Arial"/>
        <color rgb="FFFF0000"/>
        <sz val="10.0"/>
      </rPr>
      <t>, ולא אחרי!)</t>
    </r>
  </si>
  <si>
    <t>צ"ל</t>
  </si>
  <si>
    <t>סך הוצאות באינק-להעביר בפקודה בין חברתית (בניטרול חשבונית בין חברתית שכבר הופקה השנה)</t>
  </si>
  <si>
    <t>יש לשים לב כי הבדיקה היא לפני מיסים ומימון</t>
  </si>
  <si>
    <t>TB USD</t>
  </si>
  <si>
    <t>תאריך חשבונית</t>
  </si>
  <si>
    <t xml:space="preserve"> 2 חשבוניות מינואר ןברואר שלא היו בינואר</t>
  </si>
  <si>
    <t>שייך לאינק</t>
  </si>
  <si>
    <t>העמסת הוצאות</t>
  </si>
  <si>
    <t>Number of emaployees  In Dec</t>
  </si>
  <si>
    <t>#</t>
  </si>
  <si>
    <t>Acc Name Eng</t>
  </si>
  <si>
    <t>Budget Code</t>
  </si>
  <si>
    <t>כ.א.1912 ש"ח</t>
  </si>
  <si>
    <t>כ.א. 1912 $</t>
  </si>
  <si>
    <t>האם לסווג פקדונות כמזומן או בנפרד כפקדונות</t>
  </si>
  <si>
    <t xml:space="preserve">נרשם בלקוחות - לוודא </t>
  </si>
  <si>
    <t>שטראוס מים בע"מ - תמי 4</t>
  </si>
  <si>
    <t>רשם החברות</t>
  </si>
  <si>
    <t>נקסטאייג' בע"מ</t>
  </si>
  <si>
    <t>אדד ווליו משאבי אנוש בע"מ</t>
  </si>
  <si>
    <t>אמזון ווב סרביסס ישראל AMAZON</t>
  </si>
  <si>
    <t>מי אביבים **לא להשתמש</t>
  </si>
  <si>
    <t>וואלט אנטרפריזס ישראל WOLT</t>
  </si>
  <si>
    <t>מי אביבים 2010 בע"מ</t>
  </si>
  <si>
    <t>י. פפר בע"מ</t>
  </si>
  <si>
    <t>דור אלון ניהול מתחמים AM PM</t>
  </si>
  <si>
    <t>כהן דוד-פונגו</t>
  </si>
  <si>
    <t>קמעונאות אונליין, שותפות מוגבלת</t>
  </si>
  <si>
    <t>מכון התקנים הישראלי</t>
  </si>
  <si>
    <t>(GES) Global Experience Specialists</t>
  </si>
  <si>
    <t>GITHUB</t>
  </si>
  <si>
    <t>Airtable</t>
  </si>
  <si>
    <t>ZOOM</t>
  </si>
  <si>
    <t>SLACK</t>
  </si>
  <si>
    <t>OPSGENIE INC</t>
  </si>
  <si>
    <t>SiteGround</t>
  </si>
  <si>
    <t>Raintank Inc</t>
  </si>
  <si>
    <t>A Medium Corporation</t>
  </si>
  <si>
    <t>ארביב פרוייקטים משה וירין בע"מ</t>
  </si>
  <si>
    <t>10110732 Manitoba Ltd</t>
  </si>
  <si>
    <t>ngrok inc</t>
  </si>
  <si>
    <t>SolarWinds Software Europe DAC- pingdom</t>
  </si>
  <si>
    <t>figma,inc</t>
  </si>
  <si>
    <t>אל על נתיבי אוויר לישראל בע"מ ELAL</t>
  </si>
  <si>
    <t>Cockroach Labs, Inc</t>
  </si>
  <si>
    <t>auth0</t>
  </si>
  <si>
    <t>Appcues, Inc</t>
  </si>
  <si>
    <t>מתוקה פוד סרוויס בע"מ</t>
  </si>
  <si>
    <t>זהבי יורם</t>
  </si>
  <si>
    <t>בבדיקה שלנו</t>
  </si>
  <si>
    <t>כץ עוז</t>
  </si>
  <si>
    <t>האם קופה קטנה עובדים?</t>
  </si>
  <si>
    <t>אור עינת</t>
  </si>
  <si>
    <t>איך אתם רואים את הפיקדון מהשוכר? בחשבון של החברה? לא הבנו לגמרי</t>
  </si>
  <si>
    <t>הוצאות OPSGENIE מו"פ</t>
  </si>
  <si>
    <t>האם יועץ פיתוח?</t>
  </si>
  <si>
    <t>האם הגיוני - נראה לשנת 21? לאיזה מחלקה? נבדוק אם נרשם כבר כהפרשה בשנים קודמות</t>
  </si>
  <si>
    <t>עוז כץ סן פרנסיסקו -22.1.23-28.1.23</t>
  </si>
  <si>
    <t>לאיזה מחלקה?</t>
  </si>
  <si>
    <t>תוכנות שיווק</t>
  </si>
  <si>
    <t>איך להתייחס לכל ה Devex מבחינת הדוחות?</t>
  </si>
  <si>
    <t>Devex שונות</t>
  </si>
  <si>
    <t>לאיזה מחלקה לסווג? ראיתי בדוחות של נקסטייג' שלא הייתה מחלקה של Devex כמו שיש בתקציב</t>
  </si>
  <si>
    <t>נסיעה לחול עדי פולק 10.10-17.10.21</t>
  </si>
  <si>
    <t>איזה מחלקה</t>
  </si>
  <si>
    <t>עדי פולק 24/1-1/2/23 ארהב</t>
  </si>
  <si>
    <t>נקיון</t>
  </si>
  <si>
    <t>מה מדובר?</t>
  </si>
  <si>
    <t>ביטוח עבודות קבלניות</t>
  </si>
  <si>
    <t>עלויות גיוס</t>
  </si>
  <si>
    <t>קנסות</t>
  </si>
  <si>
    <t>אור עינת סן פרנסיסקו 22.1.23-27.1.23</t>
  </si>
  <si>
    <t>קיזוז הכנסות שכירות</t>
  </si>
  <si>
    <t>PL0006</t>
  </si>
  <si>
    <t xml:space="preserve">הוצ ארוחות מופ ל WELFARE </t>
  </si>
  <si>
    <t>PL0007</t>
  </si>
  <si>
    <t xml:space="preserve">הוצ נסיעות מופ ל WELFARE </t>
  </si>
  <si>
    <t>PL0008</t>
  </si>
  <si>
    <t xml:space="preserve">הוצ ארוחות MARKETING ל WELFARE </t>
  </si>
  <si>
    <t>PL0009</t>
  </si>
  <si>
    <t xml:space="preserve">הוצ נסיעות MARKETING ל WELFARE </t>
  </si>
  <si>
    <t>PL0010</t>
  </si>
  <si>
    <t xml:space="preserve">הוצ ארוחות DEVEX ל WELFARE </t>
  </si>
  <si>
    <t xml:space="preserve">יעוץ </t>
  </si>
  <si>
    <t>עיריית תל אביב</t>
  </si>
  <si>
    <t>קוויק סופר אונליין בע"מ</t>
  </si>
  <si>
    <t>פוקס ויזל בע"מ</t>
  </si>
  <si>
    <t>המרכז הארצי לקפה - דגן שי</t>
  </si>
  <si>
    <t>פדקס אקספרס ישראל</t>
  </si>
  <si>
    <t>אר טי אף פליז בע"מ</t>
  </si>
  <si>
    <t>טאטוטופיה קעקועים זמניים</t>
  </si>
  <si>
    <t>Adobe Systems Software Ireland Ltd</t>
  </si>
  <si>
    <t>STICKERMULE</t>
  </si>
  <si>
    <t>Namecheap, Inc</t>
  </si>
  <si>
    <t>Forbes Tech Council</t>
  </si>
  <si>
    <t>circdata</t>
  </si>
  <si>
    <t>מנו שיר</t>
  </si>
  <si>
    <t>עדי פולק</t>
  </si>
  <si>
    <t>נסיעה עוז כץ 26/6-1/7/23 סן פרנסיסקו</t>
  </si>
  <si>
    <t>עוז כץ לונדון 7/2-9/2/23</t>
  </si>
  <si>
    <t>הוצ' שיווק-קבלן משנה</t>
  </si>
  <si>
    <t>מתנות עובדים - לפצל מתנות ב 2022</t>
  </si>
  <si>
    <t>נס עינת אור 26/6-30/6/23 סן פרנסיסקו</t>
  </si>
  <si>
    <t>PL0017</t>
  </si>
  <si>
    <t>קולור טאץ' בע"מ</t>
  </si>
  <si>
    <t>EPCOR Distribution &amp; Transmission Inc.</t>
  </si>
  <si>
    <t>16.4.2023</t>
  </si>
  <si>
    <t>בייס לאבס בע"מ</t>
  </si>
  <si>
    <t>ישראכרט בע"מ</t>
  </si>
  <si>
    <t>Calendly</t>
  </si>
  <si>
    <t>LinkedIn</t>
  </si>
  <si>
    <t>Worldwide Buddies</t>
  </si>
  <si>
    <t>GRAMMARLY C</t>
  </si>
  <si>
    <t>LanguageTooler GmbH</t>
  </si>
  <si>
    <t>מיכל ווסק</t>
  </si>
  <si>
    <t>לין רוזן</t>
  </si>
  <si>
    <t>PL0018</t>
  </si>
  <si>
    <t>Lynn Rozen Big Data &amp; AI World UK 2023 07-09/03/23</t>
  </si>
  <si>
    <t>Michal Wosk Big Data &amp; AI World UK 2023 07-10/03/23</t>
  </si>
  <si>
    <t>אור צברי</t>
  </si>
  <si>
    <t>17.5.2023</t>
  </si>
  <si>
    <t>נשיץ ברנדס אמיר ושות', עורכי דין</t>
  </si>
  <si>
    <t>20.6.2023</t>
  </si>
  <si>
    <t>גורילה באז בע"מ</t>
  </si>
  <si>
    <t>אר.טו.אם קורפוראשיין בע"מ</t>
  </si>
  <si>
    <t>OPENVPN inc</t>
  </si>
  <si>
    <t>סופר טל</t>
  </si>
  <si>
    <t>הכנסות פטורות</t>
  </si>
  <si>
    <t>עוז כץ לונדון 07-09/02/23</t>
  </si>
  <si>
    <t>עוז כץ בריסל 02-04/02/23</t>
  </si>
  <si>
    <t>לין רוזן לונדון 07-09/03/23</t>
  </si>
  <si>
    <t>נסיעה עוז כץ 26.06-01.07/23</t>
  </si>
  <si>
    <t>מיכאל ווסק לונדון 07-10/03/23</t>
  </si>
  <si>
    <t>נסיעה עדי פולק 25-30/06/23 SF</t>
  </si>
  <si>
    <t>לבדוק סיווג</t>
  </si>
  <si>
    <t>ראה חישוב להרכב קרן הפרשי תרגום ליום 31/12/18:</t>
  </si>
  <si>
    <t>Long term dposite</t>
  </si>
  <si>
    <t>Fixed Assets</t>
  </si>
  <si>
    <t>OCI of exchange differences arising from the translation 31/12/18</t>
  </si>
  <si>
    <t>קרן הפרשי תרגום בדוח:</t>
  </si>
  <si>
    <t>נאות</t>
  </si>
  <si>
    <t>תאריך</t>
  </si>
  <si>
    <t>דולר ארצות הברית</t>
  </si>
  <si>
    <t xml:space="preserve">חשבונות </t>
  </si>
  <si>
    <t xml:space="preserve">מספר חשבון </t>
  </si>
  <si>
    <t xml:space="preserve">יתרה  ממוצעת לתקופה </t>
  </si>
  <si>
    <t>חישוב</t>
  </si>
  <si>
    <t>ספרים</t>
  </si>
  <si>
    <t>אחוז</t>
  </si>
  <si>
    <t>ממוצע שע"ח היסטורי הון</t>
  </si>
  <si>
    <t>סביר</t>
  </si>
  <si>
    <t>ממוצע 2018</t>
  </si>
  <si>
    <t>בנק ישראל - שערים יציגים</t>
  </si>
  <si>
    <t>טווח תאריכים : 02/01/2018 - 31/12/2018</t>
  </si>
  <si>
    <t>אם לא פורסם שער יציג ליום המבוקש, מוצג השער האחרון שפורסם לפניו</t>
  </si>
  <si>
    <t>First Round</t>
  </si>
  <si>
    <t>Second Round</t>
  </si>
  <si>
    <t>Investment Amount ($)</t>
  </si>
  <si>
    <t>Investment Shares (Ordinary Shares)</t>
  </si>
  <si>
    <t>Total No. of Issued and Outstanding</t>
  </si>
  <si>
    <t>% Holding on an Issued and Outstanding Basis</t>
  </si>
  <si>
    <t>Total No. on Fully Diluted Basis</t>
  </si>
  <si>
    <t>% Holding on a FDB</t>
  </si>
  <si>
    <t>Founders</t>
  </si>
  <si>
    <t>Yossef Daar</t>
  </si>
  <si>
    <t>Ido Shraga</t>
  </si>
  <si>
    <t>Dan Brahmy</t>
  </si>
  <si>
    <t>Sendi Frangi</t>
  </si>
  <si>
    <t>Advisory Board</t>
  </si>
  <si>
    <t>Ram Ben-Barak</t>
  </si>
  <si>
    <t>Alon Mei-Raz</t>
  </si>
  <si>
    <t>Dror Pockard</t>
  </si>
  <si>
    <t>Yaron Avisror</t>
  </si>
  <si>
    <t>Yaniv Ben Arie</t>
  </si>
  <si>
    <t>Terence Richards</t>
  </si>
  <si>
    <t>Yossi Sela</t>
  </si>
  <si>
    <t>First Employees</t>
  </si>
  <si>
    <t>Sharon Kisluk</t>
  </si>
  <si>
    <t>Gadi Levi</t>
  </si>
  <si>
    <t>Yarden Peleg</t>
  </si>
  <si>
    <t>Gidon Ucko</t>
  </si>
  <si>
    <t>Nir Levy</t>
  </si>
  <si>
    <t>Investors</t>
  </si>
  <si>
    <t>Gordon Logan</t>
  </si>
  <si>
    <t>Skvortzov Family Office</t>
  </si>
  <si>
    <t>Philip Weil</t>
  </si>
  <si>
    <t>Jacob Weiss</t>
  </si>
  <si>
    <t>TAU Ventures</t>
  </si>
  <si>
    <t>Lumiere Group</t>
  </si>
  <si>
    <t>Total Issued</t>
  </si>
  <si>
    <t>Pre-Money Valuation</t>
  </si>
  <si>
    <t>investment</t>
  </si>
  <si>
    <t>Investment Amount</t>
  </si>
  <si>
    <t>options</t>
  </si>
  <si>
    <t>Post-Money Valuation</t>
  </si>
  <si>
    <t>total</t>
  </si>
  <si>
    <t>Price Per Share</t>
  </si>
  <si>
    <r>
      <rPr>
        <rFont val="Calibri"/>
        <b/>
        <color rgb="FF000000"/>
        <sz val="10.0"/>
      </rPr>
      <t>Cyabra Strategy Ltd.   *Confidential*</t>
    </r>
    <r>
      <rPr>
        <rFont val="Calibri"/>
        <color rgb="FF000000"/>
        <sz val="10.0"/>
      </rPr>
      <t xml:space="preserve">
Capitalization Table</t>
    </r>
  </si>
  <si>
    <t>Incorporation</t>
  </si>
  <si>
    <t>May 3, 2018 Investment (Initial Closing)</t>
  </si>
  <si>
    <t>June - July  2018 Investment Deferred Closing(s)</t>
  </si>
  <si>
    <t>Subsequent Investment</t>
  </si>
  <si>
    <r>
      <rPr>
        <rFont val="Calibri"/>
        <b/>
        <color rgb="FF000000"/>
        <sz val="10.0"/>
      </rPr>
      <t>Conversion of Convertible Security</t>
    </r>
    <r>
      <rPr>
        <rFont val="Calibri"/>
        <b/>
        <color rgb="FFFF0000"/>
        <sz val="10.0"/>
      </rPr>
      <t>**</t>
    </r>
  </si>
  <si>
    <t>Post-Seed Safe Agreement - No1</t>
  </si>
  <si>
    <t>Post-Seed Safe Agreement - No2</t>
  </si>
  <si>
    <t>Common Stock</t>
  </si>
  <si>
    <t>Total No. of Options</t>
  </si>
  <si>
    <t>Security Amount ($)</t>
  </si>
  <si>
    <t>Ordinary Shares</t>
  </si>
  <si>
    <t>US Angel Investor</t>
  </si>
  <si>
    <t>LF Angel Investments, LLC</t>
  </si>
  <si>
    <t>Stock Options</t>
  </si>
  <si>
    <t>Advisory Board and Consultants</t>
  </si>
  <si>
    <t xml:space="preserve"> investment</t>
  </si>
  <si>
    <t>stock options pre-dillution</t>
  </si>
  <si>
    <t>Shahar Abuhazira</t>
  </si>
  <si>
    <t>Daniel Hoffman</t>
  </si>
  <si>
    <t>Sonny Vu</t>
  </si>
  <si>
    <t>David Nabet</t>
  </si>
  <si>
    <t>Sectec Innovation</t>
  </si>
  <si>
    <t>Racheli Wolstein</t>
  </si>
  <si>
    <t>Assaf Danby</t>
  </si>
  <si>
    <t>Options leftovers</t>
  </si>
  <si>
    <t>XXXXXXX</t>
  </si>
  <si>
    <t>Investors Seed</t>
  </si>
  <si>
    <t>Seed</t>
  </si>
  <si>
    <t>Nathan Law</t>
  </si>
  <si>
    <t>Nathan Gordon</t>
  </si>
  <si>
    <t>TAU USA LLC</t>
  </si>
  <si>
    <t>TAU Ventures VC Fund</t>
  </si>
  <si>
    <t>Post-Seed Safe</t>
  </si>
  <si>
    <t>Founders Fund</t>
  </si>
  <si>
    <t>Alabaster</t>
  </si>
  <si>
    <t>Will Graylin</t>
  </si>
  <si>
    <t>**Conversion occurs only if the aggregate investments will amount to at least $1M.</t>
  </si>
  <si>
    <t>Convertible Security (Angel Investments, LLC)</t>
  </si>
  <si>
    <t>Security Amount</t>
  </si>
  <si>
    <t>Price Per Share Discount</t>
  </si>
  <si>
    <t>New Price Per Share</t>
  </si>
  <si>
    <t>total investment</t>
  </si>
  <si>
    <t>חישוב LRD - שנת 2022 - איפוס רווחים</t>
  </si>
  <si>
    <t>בונוס עבור שנת 2022 ששולם ב 2023</t>
  </si>
  <si>
    <t>Altum - Preparation and filing of Delaware Annual Franchise Tax Report
for the year ended 12/31/2022.</t>
  </si>
  <si>
    <t>Altum - extensions for the year ended 12/31/2022</t>
  </si>
  <si>
    <t>Option Expenses</t>
  </si>
  <si>
    <t>תשלום מבוסס מניות</t>
  </si>
  <si>
    <t>תנועות ב INC</t>
  </si>
  <si>
    <t>תנועות LTD</t>
  </si>
  <si>
    <t>כרטיסים</t>
  </si>
  <si>
    <t>יתרת פתיחה</t>
  </si>
  <si>
    <t>סכום תנועה</t>
  </si>
  <si>
    <t xml:space="preserve">תאריך </t>
  </si>
  <si>
    <t xml:space="preserve">פרטים </t>
  </si>
  <si>
    <t>01/07/2022</t>
  </si>
  <si>
    <t>WIRE OUT 202201070000860 TREEVERSE LABS</t>
  </si>
  <si>
    <t>01/12/2022</t>
  </si>
  <si>
    <t>WIRE OUT 202201120000823 TREEVERSE LABS</t>
  </si>
  <si>
    <t>01/13/2022</t>
  </si>
  <si>
    <t>WIRE OUT 202201130001105 TREEVERSE LABS</t>
  </si>
  <si>
    <t>01/19/2022</t>
  </si>
  <si>
    <t>5288404 -  PAYMENT TO TREEVERSE LABS LTD</t>
  </si>
  <si>
    <t>03/31/2022</t>
  </si>
  <si>
    <t>Intercompany Invoice</t>
  </si>
  <si>
    <t>04/05/2022</t>
  </si>
  <si>
    <t>WIRE OUT 202204050001049 TREEVERSE LABS</t>
  </si>
  <si>
    <t>04/06/2022</t>
  </si>
  <si>
    <t>WIRE OUT 202204060000907 TREEVERSE LABS</t>
  </si>
  <si>
    <t>04/07/2022</t>
  </si>
  <si>
    <t>WIRE OUT 202204070001047 TREEVERSE LABS</t>
  </si>
  <si>
    <t>04/08/2022</t>
  </si>
  <si>
    <t>WIRE OUT 202204080000954 TREEVERSE LABS</t>
  </si>
  <si>
    <t>06/14/2022</t>
  </si>
  <si>
    <t>5298434 - PAYMENT TO TREEVERSE LABS LTD</t>
  </si>
  <si>
    <t>06/30/2022</t>
  </si>
  <si>
    <t>payment for US employee made by the IL entity</t>
  </si>
  <si>
    <t>Ankit Srinivas_from 07/01/2022 to 07/30/2022_GL-6310 Travel &amp; Entertainment:Airfare</t>
  </si>
  <si>
    <t>MacBook that was buyed for Amit Kesarwani, US employee paid by IL entity</t>
  </si>
  <si>
    <t>07/31/2022</t>
  </si>
  <si>
    <t>Webcam, Apple EarPods, Anker USB C Desktop Charging Station 
that was buyed for Ankit Srinivas, US employee paid by IL entity</t>
  </si>
  <si>
    <t>08/12/2022</t>
  </si>
  <si>
    <t>WIRE OUT
202208120001191
TREEVERSE LABS LTD</t>
  </si>
  <si>
    <t>08/31/2022</t>
  </si>
  <si>
    <t>Webcam, Apple EarPods, Anker USB C Desktop Charging Station that was buyed for Ankit Srinivas, US employee paid by IL entity</t>
  </si>
  <si>
    <t>Google August expenses</t>
  </si>
  <si>
    <t>09/30/2022</t>
  </si>
  <si>
    <t>this expense was recorded twice</t>
  </si>
  <si>
    <t>12/31/2022</t>
  </si>
  <si>
    <t>Gifts for employees in INC that was paid thru Legit LTD</t>
  </si>
  <si>
    <t xml:space="preserve">יתרת סיום </t>
  </si>
  <si>
    <t>נוcע מחשבונית בינחברתית של דצמבר 22 שלא נרשמה עדיין בספרי inc</t>
  </si>
  <si>
    <t>פקודה להעברה בLTD</t>
  </si>
  <si>
    <t xml:space="preserve">חשבון </t>
  </si>
  <si>
    <t xml:space="preserve">חובה הוצאות בינחברתיות </t>
  </si>
  <si>
    <t xml:space="preserve">זכות  חוז בינחברתי </t>
  </si>
  <si>
    <t>איפה לסווג?</t>
  </si>
  <si>
    <t xml:space="preserve">פקדון כרטיס אשראי </t>
  </si>
  <si>
    <t>על מה מדובר?</t>
  </si>
  <si>
    <t>6220 Professional Services:Legal Fees</t>
  </si>
  <si>
    <t>לאיזה מחלקה</t>
  </si>
  <si>
    <t>Sala</t>
  </si>
  <si>
    <t>Salary Papaya - Robin</t>
  </si>
  <si>
    <t>Bank</t>
  </si>
  <si>
    <t>Bank Charges &amp; Fees</t>
  </si>
  <si>
    <t>8030 Taxes &amp; Fees:Penalties &amp; Fees</t>
  </si>
  <si>
    <t>Bonu</t>
  </si>
  <si>
    <t>כרטיס טיסה</t>
  </si>
  <si>
    <t>6330 Travel &amp; Entertainment:Lodging</t>
  </si>
  <si>
    <t>8010 Taxes &amp; Fees:Federal</t>
  </si>
  <si>
    <t>6170 General &amp; Administrative Expenses:G&amp;A-RELOCATION</t>
  </si>
  <si>
    <t>9000 Uncategorized Transactions</t>
  </si>
  <si>
    <t>לפצל להעברה אינטרקמפני והכנסה מאפספלייר בסך 22,750</t>
  </si>
  <si>
    <t>Amaz</t>
  </si>
  <si>
    <t>Amazon marketplace</t>
  </si>
  <si>
    <t>מתווך  דרכו נעשתה העסקה של אפספלייר בניכוי עמלה  של 2,250 דולר</t>
  </si>
  <si>
    <t>האם יש לרשום עמלה  בנפרד</t>
  </si>
  <si>
    <t>סיווג נכון?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</si>
</sst>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9">
    <numFmt numFmtId="164" formatCode="B1mmm\-yy"/>
    <numFmt numFmtId="165" formatCode="#,##0_ ;\-#,##0\ "/>
    <numFmt numFmtId="166" formatCode="[$-409]mmm\-yy"/>
    <numFmt numFmtId="167" formatCode="[$-409]mmmm\-yy"/>
    <numFmt numFmtId="168" formatCode="_ * #,##0_ ;_ * \-#,##0_ ;_ * &quot;-&quot;??_ ;_ @_ "/>
    <numFmt numFmtId="169" formatCode="_(* #,##0_);_(* \(#,##0\);_(* &quot;-&quot;??_);_(@_)"/>
    <numFmt numFmtId="170" formatCode="#,###,;\(#,###,\)"/>
    <numFmt numFmtId="171" formatCode="_ * #,##0.00_ ;_ * \-#,##0.00_ ;_ * &quot;-&quot;??_ ;_ @_ "/>
    <numFmt numFmtId="172" formatCode="#,##0;\(#,##0\);&quot;-&quot;"/>
    <numFmt numFmtId="173" formatCode="#,##0;\(#,##0\)"/>
    <numFmt numFmtId="174" formatCode="_ * #,##0_ ;_ * \-#,##0_ ;_ * &quot;-&quot;_ ;_ @_ "/>
    <numFmt numFmtId="175" formatCode="#,##0;[Red]\(#,##0\)"/>
    <numFmt numFmtId="176" formatCode="_ * #,##0.0000_ ;_ * \-#,##0.0000_ ;_ * &quot;-&quot;_ ;_ @_ "/>
    <numFmt numFmtId="177" formatCode="_ * #,##0.00_ ;_ * \-#,##0.00_ ;_ * &quot;-&quot;_ ;_ @_ "/>
    <numFmt numFmtId="178" formatCode="#,###,"/>
    <numFmt numFmtId="179" formatCode="_(* #,##0.0_);_(* \(#,##0.0\);_(* &quot;-&quot;??_);_(@_)"/>
    <numFmt numFmtId="180" formatCode="#,##0.000"/>
    <numFmt numFmtId="181" formatCode="0.0"/>
    <numFmt numFmtId="182" formatCode="0_ ;\-0\ "/>
    <numFmt numFmtId="183" formatCode="_ * #,##0.0_ ;_ * \-#,##0.0_ ;_ * &quot;-&quot;??_ ;_ @_ "/>
    <numFmt numFmtId="184" formatCode="_-* #,##0.00_-;\-* #,##0.00_-;_-* &quot;-&quot;??_-;_-@"/>
    <numFmt numFmtId="185" formatCode="0.000"/>
    <numFmt numFmtId="186" formatCode="&quot;₪&quot;\ #,##0"/>
    <numFmt numFmtId="187" formatCode="_ [$₪-40D]\ * #,##0_ ;_ [$₪-40D]\ * \-#,##0_ ;_ [$₪-40D]\ * &quot;-&quot;??_ ;_ @_ "/>
    <numFmt numFmtId="188" formatCode="[$$-409]#,##0"/>
    <numFmt numFmtId="189" formatCode="_-[$$-409]* #,##0.00_ ;_-[$$-409]* \-#,##0.00\ ;_-[$$-409]* &quot;-&quot;??_ ;_-@_ "/>
    <numFmt numFmtId="190" formatCode="_ [$₪-40D]\ * #,##0.00_ ;_ [$₪-40D]\ * \-#,##0.00_ ;_ [$₪-40D]\ * &quot;-&quot;??_ ;_ @_ "/>
    <numFmt numFmtId="191" formatCode="[$$-409]#,##0_ ;\-[$$-409]#,##0\ "/>
    <numFmt numFmtId="192" formatCode="_-[$$-409]* #,##0_ ;_-[$$-409]* \-#,##0\ ;_-[$$-409]* &quot;-&quot;??_ ;_-@_ "/>
    <numFmt numFmtId="193" formatCode="0.0000000"/>
    <numFmt numFmtId="194" formatCode="&quot;₪&quot;\ #,##0.00"/>
    <numFmt numFmtId="195" formatCode="0.0%"/>
    <numFmt numFmtId="196" formatCode="[$$-409]#,##0.00"/>
    <numFmt numFmtId="197" formatCode="[$$-C09]#,##0"/>
    <numFmt numFmtId="198" formatCode="_-[$$-540A]* #,##0.00_ ;_-[$$-540A]* \-#,##0.00\ ;_-[$$-540A]* &quot;-&quot;??_ ;_-@_ "/>
    <numFmt numFmtId="199" formatCode="0.0000"/>
    <numFmt numFmtId="200" formatCode="_(&quot;$&quot;* #,##0_);_(&quot;$&quot;* \(#,##0\);_(&quot;$&quot;* &quot;-&quot;??_);_(@_)"/>
    <numFmt numFmtId="201" formatCode="#,##0.00_ ;\-#,##0.00\ "/>
    <numFmt numFmtId="202" formatCode="#,##0.00\ _€"/>
  </numFmts>
  <fonts count="125">
    <font>
      <sz val="10.0"/>
      <color rgb="FF000000"/>
      <name val="Arial"/>
      <scheme val="minor"/>
    </font>
    <font>
      <sz val="11.0"/>
      <color theme="1"/>
      <name val="Calibri"/>
    </font>
    <font>
      <b/>
      <sz val="22.0"/>
      <color theme="1"/>
      <name val="Calibri"/>
    </font>
    <font/>
    <font>
      <b/>
      <sz val="14.0"/>
      <color rgb="FF17365D"/>
      <name val="Calibri"/>
    </font>
    <font>
      <b/>
      <sz val="12.0"/>
      <color theme="0"/>
      <name val="Calibri"/>
    </font>
    <font>
      <sz val="12.0"/>
      <color theme="1"/>
      <name val="Calibri"/>
    </font>
    <font>
      <sz val="10.0"/>
      <color theme="1"/>
      <name val="Arial"/>
    </font>
    <font>
      <b/>
      <sz val="12.0"/>
      <color rgb="FF17365D"/>
      <name val="Calibri"/>
    </font>
    <font>
      <b/>
      <sz val="12.0"/>
      <color theme="1"/>
      <name val="Calibri"/>
    </font>
    <font>
      <sz val="12.0"/>
      <color theme="1"/>
      <name val="Arial"/>
    </font>
    <font>
      <b/>
      <sz val="10.0"/>
      <color theme="1"/>
      <name val="Calibri"/>
    </font>
    <font>
      <sz val="11.0"/>
      <color theme="0"/>
      <name val="Calibri"/>
    </font>
    <font>
      <b/>
      <u/>
      <sz val="12.0"/>
      <color theme="1"/>
      <name val="Cambria"/>
    </font>
    <font>
      <b/>
      <sz val="12.0"/>
      <color theme="1"/>
      <name val="Cambria"/>
    </font>
    <font>
      <sz val="10.0"/>
      <color theme="1"/>
      <name val="Calibri"/>
    </font>
    <font>
      <sz val="11.0"/>
      <color rgb="FFD8D8D8"/>
      <name val="Calibri"/>
    </font>
    <font>
      <sz val="8.0"/>
      <color theme="1"/>
      <name val="Calibri"/>
    </font>
    <font>
      <b/>
      <sz val="10.0"/>
      <color rgb="FF000000"/>
      <name val="Calibri"/>
    </font>
    <font>
      <b/>
      <sz val="9.0"/>
      <color theme="1"/>
      <name val="Calibri"/>
    </font>
    <font>
      <sz val="12.0"/>
      <color theme="1"/>
      <name val="Times New Roman"/>
    </font>
    <font>
      <b/>
      <sz val="12.0"/>
      <color theme="1"/>
      <name val="Times New Roman"/>
    </font>
    <font>
      <sz val="10.0"/>
      <color theme="1"/>
      <name val="Times New Roman"/>
    </font>
    <font>
      <sz val="11.0"/>
      <color theme="1"/>
      <name val="Times New Roman"/>
    </font>
    <font>
      <b/>
      <u/>
      <sz val="10.0"/>
      <color theme="1"/>
      <name val="Times New Roman"/>
    </font>
    <font>
      <b/>
      <sz val="11.0"/>
      <color theme="1"/>
      <name val="Times New Roman"/>
    </font>
    <font>
      <b/>
      <sz val="10.0"/>
      <color theme="1"/>
      <name val="Times New Roman"/>
    </font>
    <font>
      <b/>
      <u/>
      <sz val="12.0"/>
      <color theme="1"/>
      <name val="Times New Roman"/>
    </font>
    <font>
      <u/>
      <sz val="11.0"/>
      <color theme="1"/>
      <name val="Times New Roman"/>
    </font>
    <font>
      <u/>
      <sz val="10.0"/>
      <color theme="1"/>
      <name val="Times New Roman"/>
    </font>
    <font>
      <b/>
      <u/>
      <sz val="10.0"/>
      <color theme="1"/>
      <name val="Times New Roman"/>
    </font>
    <font>
      <b/>
      <u/>
      <sz val="10.0"/>
      <color theme="1"/>
      <name val="Times New Roman"/>
    </font>
    <font>
      <b/>
      <u/>
      <sz val="10.0"/>
      <color theme="1"/>
      <name val="Times New Roman"/>
    </font>
    <font>
      <b/>
      <sz val="18.0"/>
      <color theme="1"/>
      <name val="Times New Roman"/>
    </font>
    <font>
      <b/>
      <u/>
      <sz val="10.0"/>
      <color theme="1"/>
      <name val="Times New Roman"/>
    </font>
    <font>
      <sz val="12.0"/>
      <color rgb="FFFFFFFF"/>
      <name val="Times New Roman"/>
    </font>
    <font>
      <b/>
      <sz val="16.0"/>
      <color theme="1"/>
      <name val="Times New Roman"/>
    </font>
    <font>
      <sz val="12.0"/>
      <color theme="1"/>
      <name val="Cambria"/>
    </font>
    <font>
      <b/>
      <u/>
      <sz val="10.0"/>
      <color theme="1"/>
      <name val="Times New Roman"/>
    </font>
    <font>
      <u/>
      <sz val="12.0"/>
      <color theme="1"/>
      <name val="Times New Roman"/>
    </font>
    <font>
      <b/>
      <sz val="12.0"/>
      <color theme="0"/>
      <name val="Times New Roman"/>
    </font>
    <font>
      <sz val="12.0"/>
      <color theme="0"/>
      <name val="Times New Roman"/>
    </font>
    <font>
      <b/>
      <sz val="12.0"/>
      <color theme="0"/>
      <name val="Cambria"/>
    </font>
    <font>
      <sz val="12.0"/>
      <color theme="0"/>
      <name val="Cambria"/>
    </font>
    <font>
      <sz val="10.0"/>
      <color rgb="FFFF0000"/>
      <name val="Times New Roman"/>
    </font>
    <font>
      <b/>
      <u/>
      <sz val="12.0"/>
      <color theme="1"/>
      <name val="Times New Roman"/>
    </font>
    <font>
      <u/>
      <sz val="10.0"/>
      <color theme="1"/>
      <name val="Times New Roman"/>
    </font>
    <font>
      <b/>
      <sz val="12.0"/>
      <color rgb="FFFFFFFF"/>
      <name val="Times New Roman"/>
    </font>
    <font>
      <sz val="10.0"/>
      <color theme="0"/>
      <name val="Times New Roman"/>
    </font>
    <font>
      <b/>
      <u/>
      <sz val="10.0"/>
      <color theme="1"/>
      <name val="Times New Roman"/>
    </font>
    <font>
      <u/>
      <sz val="10.0"/>
      <color theme="1"/>
      <name val="Times New Roman"/>
    </font>
    <font>
      <b/>
      <u/>
      <sz val="10.0"/>
      <color theme="1"/>
      <name val="Times New Roman"/>
    </font>
    <font>
      <b/>
      <sz val="14.0"/>
      <color theme="1"/>
      <name val="Calibri"/>
    </font>
    <font>
      <b/>
      <sz val="12.0"/>
      <color rgb="FFFF0000"/>
      <name val="Calibri"/>
    </font>
    <font>
      <sz val="12.0"/>
      <color rgb="FFFF0000"/>
      <name val="Calibri"/>
    </font>
    <font>
      <u/>
      <sz val="12.0"/>
      <color theme="1"/>
      <name val="Calibri"/>
    </font>
    <font>
      <b/>
      <u/>
      <sz val="12.0"/>
      <color theme="1"/>
      <name val="Calibri"/>
    </font>
    <font>
      <sz val="10.0"/>
      <color rgb="FFFFFFFF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color theme="1"/>
      <name val="Arial"/>
      <scheme val="minor"/>
    </font>
    <font>
      <sz val="10.0"/>
      <color rgb="FFFF0000"/>
      <name val="Arial"/>
    </font>
    <font>
      <sz val="10.0"/>
      <color rgb="FF000000"/>
      <name val="Calibri"/>
    </font>
    <font>
      <b/>
      <sz val="10.0"/>
      <color rgb="FFFF0000"/>
      <name val="Calibri"/>
    </font>
    <font>
      <sz val="10.0"/>
      <color rgb="FFFF0000"/>
      <name val="Calibri"/>
    </font>
    <font>
      <sz val="10.0"/>
      <color rgb="FF000000"/>
      <name val="Arial"/>
    </font>
    <font>
      <b/>
      <sz val="10.0"/>
      <color rgb="FF000000"/>
      <name val="Arial"/>
    </font>
    <font>
      <sz val="10.0"/>
      <color theme="1"/>
      <name val="Arimo"/>
    </font>
    <font>
      <b/>
      <u/>
      <sz val="10.0"/>
      <color theme="1"/>
      <name val="Arial"/>
    </font>
    <font>
      <b/>
      <sz val="9.0"/>
      <color theme="1"/>
      <name val="Georgia"/>
    </font>
    <font>
      <sz val="9.0"/>
      <color theme="1"/>
      <name val="Georgia"/>
    </font>
    <font>
      <u/>
      <sz val="9.0"/>
      <color theme="1"/>
      <name val="Georgia"/>
    </font>
    <font>
      <sz val="9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sz val="10.0"/>
      <color rgb="FFC0C0C0"/>
      <name val="Arial"/>
    </font>
    <font>
      <b/>
      <sz val="10.0"/>
      <color rgb="FFFF0000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sz val="12.0"/>
      <color rgb="FFFF0000"/>
      <name val="Times New Roman"/>
    </font>
    <font>
      <b/>
      <u/>
      <sz val="10.0"/>
      <color theme="1"/>
      <name val="Arial"/>
    </font>
    <font>
      <b/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u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i/>
      <sz val="8.0"/>
      <color theme="1"/>
      <name val="Calibri"/>
    </font>
    <font>
      <i/>
      <u/>
      <sz val="8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i/>
      <u/>
      <sz val="11.0"/>
      <color theme="1"/>
      <name val="Calibri"/>
    </font>
    <font>
      <i/>
      <sz val="11.0"/>
      <color theme="1"/>
      <name val="Calibri"/>
    </font>
    <font>
      <b/>
      <u/>
      <sz val="10.0"/>
      <color theme="1"/>
      <name val="Arial"/>
    </font>
    <font>
      <sz val="11.0"/>
      <color rgb="FF000000"/>
      <name val="Calibri"/>
    </font>
    <font>
      <b/>
      <sz val="28.0"/>
      <color theme="1"/>
      <name val="Calibri"/>
    </font>
    <font>
      <b/>
      <sz val="11.0"/>
      <color theme="1"/>
      <name val="Calibri"/>
    </font>
    <font>
      <b/>
      <sz val="11.0"/>
      <color rgb="FF000000"/>
      <name val="Calibri"/>
    </font>
    <font>
      <b/>
      <sz val="11.0"/>
      <color rgb="FFFF0000"/>
      <name val="Calibri"/>
    </font>
    <font>
      <b/>
      <u/>
      <sz val="10.0"/>
      <color rgb="FF000000"/>
      <name val="Calibri"/>
    </font>
    <font>
      <b/>
      <u/>
      <sz val="10.0"/>
      <color rgb="FF000000"/>
      <name val="Calibri"/>
    </font>
    <font>
      <sz val="10.0"/>
      <color theme="0"/>
      <name val="Arial"/>
    </font>
    <font>
      <sz val="8.0"/>
      <color rgb="FF000000"/>
      <name val="Arial"/>
    </font>
    <font>
      <sz val="11.0"/>
      <color theme="1"/>
      <name val="Cambria"/>
    </font>
  </fonts>
  <fills count="4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366092"/>
        <bgColor rgb="FF366092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C2D69B"/>
        <bgColor rgb="FFC2D69B"/>
      </patternFill>
    </fill>
    <fill>
      <patternFill patternType="solid">
        <fgColor rgb="FFFFFF00"/>
        <bgColor rgb="FFFFFF00"/>
      </patternFill>
    </fill>
    <fill>
      <patternFill patternType="solid">
        <fgColor rgb="FF8DB3E2"/>
        <bgColor rgb="FF8DB3E2"/>
      </patternFill>
    </fill>
    <fill>
      <patternFill patternType="solid">
        <fgColor rgb="FFD9D9D9"/>
        <bgColor rgb="FFD9D9D9"/>
      </patternFill>
    </fill>
    <fill>
      <patternFill patternType="solid">
        <fgColor rgb="FFFABF8F"/>
        <bgColor rgb="FFFABF8F"/>
      </patternFill>
    </fill>
    <fill>
      <patternFill patternType="solid">
        <fgColor rgb="FF99FFCC"/>
        <bgColor rgb="FF99FFCC"/>
      </patternFill>
    </fill>
    <fill>
      <patternFill patternType="solid">
        <fgColor rgb="FFFBD4B4"/>
        <bgColor rgb="FFFBD4B4"/>
      </patternFill>
    </fill>
    <fill>
      <patternFill patternType="solid">
        <fgColor rgb="FFD99594"/>
        <bgColor rgb="FFD99594"/>
      </patternFill>
    </fill>
    <fill>
      <patternFill patternType="solid">
        <fgColor rgb="FF92D050"/>
        <bgColor rgb="FF92D050"/>
      </patternFill>
    </fill>
    <fill>
      <patternFill patternType="solid">
        <fgColor rgb="FF95B3D7"/>
        <bgColor rgb="FF95B3D7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FFFF99"/>
        <bgColor rgb="FFFFFF99"/>
      </patternFill>
    </fill>
    <fill>
      <patternFill patternType="solid">
        <fgColor rgb="FF000000"/>
        <bgColor rgb="FF000000"/>
      </patternFill>
    </fill>
    <fill>
      <patternFill patternType="solid">
        <fgColor rgb="FFE6B8B7"/>
        <bgColor rgb="FFE6B8B7"/>
      </patternFill>
    </fill>
    <fill>
      <patternFill patternType="solid">
        <fgColor rgb="FFCCFFFF"/>
        <bgColor rgb="FFCCFFFF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E5B8B7"/>
        <bgColor rgb="FFE5B8B7"/>
      </patternFill>
    </fill>
    <fill>
      <patternFill patternType="solid">
        <fgColor rgb="FFFFCC00"/>
        <bgColor rgb="FFFFCC00"/>
      </patternFill>
    </fill>
    <fill>
      <patternFill patternType="solid">
        <fgColor rgb="FFCC99FF"/>
        <bgColor rgb="FFCC99FF"/>
      </patternFill>
    </fill>
    <fill>
      <patternFill patternType="solid">
        <fgColor rgb="FFC6D9F0"/>
        <bgColor rgb="FFC6D9F0"/>
      </patternFill>
    </fill>
    <fill>
      <patternFill patternType="solid">
        <fgColor rgb="FFF2DBDB"/>
        <bgColor rgb="FFF2DBDB"/>
      </patternFill>
    </fill>
    <fill>
      <patternFill patternType="solid">
        <fgColor rgb="FF76923C"/>
        <bgColor rgb="FF76923C"/>
      </patternFill>
    </fill>
    <fill>
      <patternFill patternType="solid">
        <fgColor rgb="FFDBE5F1"/>
        <bgColor rgb="FFDBE5F1"/>
      </patternFill>
    </fill>
    <fill>
      <patternFill patternType="solid">
        <fgColor rgb="FF00B0F0"/>
        <bgColor rgb="FF00B0F0"/>
      </patternFill>
    </fill>
    <fill>
      <patternFill patternType="solid">
        <fgColor rgb="FFCCC0D9"/>
        <bgColor rgb="FFCCC0D9"/>
      </patternFill>
    </fill>
    <fill>
      <patternFill patternType="solid">
        <fgColor rgb="FFCCCCFF"/>
        <bgColor rgb="FFCCCCFF"/>
      </patternFill>
    </fill>
    <fill>
      <patternFill patternType="solid">
        <fgColor rgb="FFC00000"/>
        <bgColor rgb="FFC00000"/>
      </patternFill>
    </fill>
    <fill>
      <patternFill patternType="solid">
        <fgColor rgb="FFFBE4D5"/>
        <bgColor rgb="FFFBE4D5"/>
      </patternFill>
    </fill>
    <fill>
      <patternFill patternType="solid">
        <fgColor rgb="FF5B9BD5"/>
        <bgColor rgb="FF5B9BD5"/>
      </patternFill>
    </fill>
    <fill>
      <patternFill patternType="solid">
        <fgColor rgb="FF2E75B5"/>
        <bgColor rgb="FF2E75B5"/>
      </patternFill>
    </fill>
    <fill>
      <patternFill patternType="solid">
        <fgColor rgb="FFB4C6E7"/>
        <bgColor rgb="FFB4C6E7"/>
      </patternFill>
    </fill>
    <fill>
      <patternFill patternType="solid">
        <fgColor rgb="FF9CC2E5"/>
        <bgColor rgb="FF9CC2E5"/>
      </patternFill>
    </fill>
    <fill>
      <patternFill patternType="solid">
        <fgColor rgb="FFDEEAF6"/>
        <bgColor rgb="FFDEEAF6"/>
      </patternFill>
    </fill>
    <fill>
      <patternFill patternType="solid">
        <fgColor rgb="FF5BB9FF"/>
        <bgColor rgb="FF5BB9FF"/>
      </patternFill>
    </fill>
    <fill>
      <patternFill patternType="solid">
        <fgColor theme="1"/>
        <bgColor theme="1"/>
      </patternFill>
    </fill>
    <fill>
      <patternFill patternType="solid">
        <fgColor rgb="FF92CDDC"/>
        <bgColor rgb="FF92CDDC"/>
      </patternFill>
    </fill>
  </fills>
  <borders count="150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BFBFBF"/>
      </left>
      <right style="medium">
        <color rgb="FFBFBFBF"/>
      </right>
      <top style="medium">
        <color rgb="FFBFBFBF"/>
      </top>
    </border>
    <border>
      <left style="medium">
        <color rgb="FFBFBFBF"/>
      </left>
      <top style="medium">
        <color rgb="FFBFBFBF"/>
      </top>
      <bottom style="medium">
        <color rgb="FFBFBFBF"/>
      </bottom>
    </border>
    <border>
      <top style="medium">
        <color rgb="FFBFBFBF"/>
      </top>
      <bottom style="medium">
        <color rgb="FFBFBFBF"/>
      </bottom>
    </border>
    <border>
      <right style="medium">
        <color rgb="FFBFBFBF"/>
      </right>
      <top style="medium">
        <color rgb="FFBFBFBF"/>
      </top>
      <bottom style="medium">
        <color rgb="FFBFBFBF"/>
      </bottom>
    </border>
    <border>
      <left style="medium">
        <color rgb="FFBFBFBF"/>
      </left>
      <right style="medium">
        <color rgb="FFBFBFBF"/>
      </right>
      <bottom style="medium">
        <color rgb="FFBFBFBF"/>
      </bottom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</border>
    <border>
      <left style="medium">
        <color rgb="FFBFBFBF"/>
      </left>
      <right style="medium">
        <color rgb="FFBFBFBF"/>
      </right>
      <top style="medium">
        <color rgb="FFBFBFBF"/>
      </top>
      <bottom style="thin">
        <color rgb="FFBFBFBF"/>
      </bottom>
    </border>
    <border>
      <left style="medium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right style="medium">
        <color rgb="FFBFBFBF"/>
      </right>
      <top style="thin">
        <color rgb="FFBFBFBF"/>
      </top>
      <bottom style="medium">
        <color rgb="FFBFBFBF"/>
      </bottom>
    </border>
    <border>
      <left style="medium">
        <color rgb="FFBFBFBF"/>
      </left>
      <right/>
      <top style="medium">
        <color rgb="FFBFBFBF"/>
      </top>
      <bottom style="medium">
        <color rgb="FFBFBFBF"/>
      </bottom>
    </border>
    <border>
      <left/>
      <right/>
      <top style="medium">
        <color rgb="FFBFBFBF"/>
      </top>
      <bottom style="medium">
        <color rgb="FFBFBFBF"/>
      </bottom>
    </border>
    <border>
      <left/>
      <right style="medium">
        <color rgb="FFBFBFBF"/>
      </right>
      <top style="medium">
        <color rgb="FFBFBFBF"/>
      </top>
      <bottom style="medium">
        <color rgb="FFBFBFBF"/>
      </bottom>
    </border>
    <border>
      <left style="medium">
        <color rgb="FFBFBFBF"/>
      </left>
      <top style="medium">
        <color rgb="FFBFBFBF"/>
      </top>
    </border>
    <border>
      <top style="medium">
        <color rgb="FFBFBFBF"/>
      </top>
    </border>
    <border>
      <right style="medium">
        <color rgb="FFBFBFBF"/>
      </right>
      <top style="medium">
        <color rgb="FFBFBFBF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medium">
        <color rgb="FFBFBFBF"/>
      </left>
      <right style="medium">
        <color rgb="FFBFBFBF"/>
      </right>
      <top style="thin">
        <color rgb="FFBFBFBF"/>
      </top>
      <bottom style="medium">
        <color rgb="FF000000"/>
      </bottom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000000"/>
      </bottom>
    </border>
    <border>
      <left style="medium">
        <color rgb="FFBFBFBF"/>
      </left>
      <right style="medium">
        <color rgb="FFBFBFBF"/>
      </right>
      <top style="thin">
        <color rgb="FFBFBFBF"/>
      </top>
      <bottom/>
    </border>
    <border>
      <left style="medium">
        <color rgb="FFBFBFBF"/>
      </left>
      <right style="medium">
        <color rgb="FFBFBFBF"/>
      </right>
      <top style="thin">
        <color rgb="FFBFBFBF"/>
      </top>
    </border>
    <border>
      <left style="medium">
        <color rgb="FFBFBFBF"/>
      </left>
      <right style="medium">
        <color rgb="FFBFBFBF"/>
      </right>
      <top/>
      <bottom style="medium">
        <color rgb="FFBFBFBF"/>
      </bottom>
    </border>
    <border>
      <left style="medium">
        <color rgb="FFBFBFBF"/>
      </left>
      <right style="thin">
        <color rgb="FFBFBFBF"/>
      </right>
      <bottom style="thin">
        <color rgb="FFBFBFBF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/>
      <right/>
      <top/>
      <bottom style="medium">
        <color rgb="FF000000"/>
      </bottom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top/>
      <bottom/>
    </border>
    <border>
      <right/>
      <top/>
      <bottom/>
    </border>
    <border>
      <bottom style="medium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/>
      <right style="thin">
        <color rgb="FF000000"/>
      </right>
      <top/>
      <bottom/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/>
      <top style="thin">
        <color rgb="FF000000"/>
      </top>
      <bottom/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5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2" fillId="3" fontId="2" numFmtId="164" xfId="0" applyAlignment="1" applyBorder="1" applyFill="1" applyFont="1" applyNumberForma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4" numFmtId="165" xfId="0" applyAlignment="1" applyBorder="1" applyFont="1" applyNumberFormat="1">
      <alignment horizontal="left"/>
    </xf>
    <xf borderId="6" fillId="4" fontId="5" numFmtId="166" xfId="0" applyAlignment="1" applyBorder="1" applyFill="1" applyFont="1" applyNumberFormat="1">
      <alignment horizontal="center"/>
    </xf>
    <xf borderId="7" fillId="4" fontId="5" numFmtId="166" xfId="0" applyAlignment="1" applyBorder="1" applyFont="1" applyNumberFormat="1">
      <alignment horizontal="center"/>
    </xf>
    <xf borderId="8" fillId="4" fontId="5" numFmtId="166" xfId="0" applyAlignment="1" applyBorder="1" applyFont="1" applyNumberFormat="1">
      <alignment horizontal="center"/>
    </xf>
    <xf borderId="1" fillId="5" fontId="6" numFmtId="165" xfId="0" applyBorder="1" applyFill="1" applyFont="1" applyNumberFormat="1"/>
    <xf borderId="9" fillId="4" fontId="5" numFmtId="166" xfId="0" applyAlignment="1" applyBorder="1" applyFont="1" applyNumberFormat="1">
      <alignment horizontal="center"/>
    </xf>
    <xf borderId="10" fillId="0" fontId="3" numFmtId="0" xfId="0" applyBorder="1" applyFont="1"/>
    <xf borderId="11" fillId="0" fontId="3" numFmtId="0" xfId="0" applyBorder="1" applyFont="1"/>
    <xf borderId="1" fillId="2" fontId="7" numFmtId="167" xfId="0" applyBorder="1" applyFont="1" applyNumberFormat="1"/>
    <xf borderId="12" fillId="0" fontId="8" numFmtId="165" xfId="0" applyAlignment="1" applyBorder="1" applyFont="1" applyNumberFormat="1">
      <alignment horizontal="left"/>
    </xf>
    <xf borderId="13" fillId="6" fontId="9" numFmtId="165" xfId="0" applyAlignment="1" applyBorder="1" applyFill="1" applyFont="1" applyNumberFormat="1">
      <alignment horizontal="center"/>
    </xf>
    <xf borderId="14" fillId="6" fontId="9" numFmtId="165" xfId="0" applyAlignment="1" applyBorder="1" applyFont="1" applyNumberFormat="1">
      <alignment horizontal="center"/>
    </xf>
    <xf borderId="15" fillId="6" fontId="9" numFmtId="165" xfId="0" applyAlignment="1" applyBorder="1" applyFont="1" applyNumberFormat="1">
      <alignment horizontal="center"/>
    </xf>
    <xf borderId="16" fillId="0" fontId="8" numFmtId="168" xfId="0" applyAlignment="1" applyBorder="1" applyFont="1" applyNumberFormat="1">
      <alignment horizontal="left"/>
    </xf>
    <xf borderId="13" fillId="0" fontId="6" numFmtId="169" xfId="0" applyAlignment="1" applyBorder="1" applyFont="1" applyNumberFormat="1">
      <alignment horizontal="right"/>
    </xf>
    <xf borderId="13" fillId="7" fontId="6" numFmtId="169" xfId="0" applyAlignment="1" applyBorder="1" applyFill="1" applyFont="1" applyNumberFormat="1">
      <alignment horizontal="right"/>
    </xf>
    <xf borderId="14" fillId="0" fontId="9" numFmtId="169" xfId="0" applyAlignment="1" applyBorder="1" applyFont="1" applyNumberFormat="1">
      <alignment horizontal="right"/>
    </xf>
    <xf borderId="1" fillId="5" fontId="9" numFmtId="168" xfId="0" applyAlignment="1" applyBorder="1" applyFont="1" applyNumberFormat="1">
      <alignment horizontal="right"/>
    </xf>
    <xf borderId="14" fillId="0" fontId="6" numFmtId="168" xfId="0" applyAlignment="1" applyBorder="1" applyFont="1" applyNumberFormat="1">
      <alignment horizontal="right"/>
    </xf>
    <xf borderId="15" fillId="0" fontId="6" numFmtId="169" xfId="0" applyAlignment="1" applyBorder="1" applyFont="1" applyNumberFormat="1">
      <alignment horizontal="right"/>
    </xf>
    <xf borderId="0" fillId="0" fontId="9" numFmtId="168" xfId="0" applyAlignment="1" applyFont="1" applyNumberFormat="1">
      <alignment horizontal="right"/>
    </xf>
    <xf borderId="13" fillId="0" fontId="6" numFmtId="170" xfId="0" applyAlignment="1" applyBorder="1" applyFont="1" applyNumberFormat="1">
      <alignment horizontal="right"/>
    </xf>
    <xf borderId="15" fillId="0" fontId="6" numFmtId="168" xfId="0" applyAlignment="1" applyBorder="1" applyFont="1" applyNumberFormat="1">
      <alignment horizontal="right"/>
    </xf>
    <xf borderId="12" fillId="0" fontId="8" numFmtId="168" xfId="0" applyAlignment="1" applyBorder="1" applyFont="1" applyNumberFormat="1">
      <alignment horizontal="left"/>
    </xf>
    <xf borderId="17" fillId="0" fontId="8" numFmtId="168" xfId="0" applyAlignment="1" applyBorder="1" applyFont="1" applyNumberFormat="1">
      <alignment horizontal="left"/>
    </xf>
    <xf borderId="13" fillId="0" fontId="9" numFmtId="169" xfId="0" applyAlignment="1" applyBorder="1" applyFont="1" applyNumberFormat="1">
      <alignment horizontal="right"/>
    </xf>
    <xf borderId="13" fillId="7" fontId="9" numFmtId="169" xfId="0" applyAlignment="1" applyBorder="1" applyFont="1" applyNumberFormat="1">
      <alignment horizontal="right"/>
    </xf>
    <xf borderId="15" fillId="0" fontId="9" numFmtId="169" xfId="0" applyAlignment="1" applyBorder="1" applyFont="1" applyNumberFormat="1">
      <alignment horizontal="right"/>
    </xf>
    <xf borderId="18" fillId="0" fontId="8" numFmtId="9" xfId="0" applyAlignment="1" applyBorder="1" applyFont="1" applyNumberFormat="1">
      <alignment horizontal="left"/>
    </xf>
    <xf borderId="19" fillId="0" fontId="9" numFmtId="9" xfId="0" applyAlignment="1" applyBorder="1" applyFont="1" applyNumberFormat="1">
      <alignment horizontal="right"/>
    </xf>
    <xf borderId="19" fillId="7" fontId="9" numFmtId="9" xfId="0" applyAlignment="1" applyBorder="1" applyFont="1" applyNumberFormat="1">
      <alignment horizontal="right"/>
    </xf>
    <xf borderId="20" fillId="3" fontId="9" numFmtId="9" xfId="0" applyAlignment="1" applyBorder="1" applyFont="1" applyNumberFormat="1">
      <alignment horizontal="right"/>
    </xf>
    <xf borderId="21" fillId="3" fontId="9" numFmtId="9" xfId="0" applyAlignment="1" applyBorder="1" applyFont="1" applyNumberFormat="1">
      <alignment horizontal="right"/>
    </xf>
    <xf borderId="1" fillId="5" fontId="9" numFmtId="9" xfId="0" applyAlignment="1" applyBorder="1" applyFont="1" applyNumberFormat="1">
      <alignment horizontal="right"/>
    </xf>
    <xf borderId="20" fillId="0" fontId="9" numFmtId="9" xfId="0" applyAlignment="1" applyBorder="1" applyFont="1" applyNumberFormat="1">
      <alignment horizontal="right"/>
    </xf>
    <xf borderId="22" fillId="0" fontId="9" numFmtId="9" xfId="0" applyAlignment="1" applyBorder="1" applyFont="1" applyNumberFormat="1">
      <alignment horizontal="right"/>
    </xf>
    <xf borderId="0" fillId="0" fontId="9" numFmtId="9" xfId="0" applyAlignment="1" applyFont="1" applyNumberFormat="1">
      <alignment horizontal="right"/>
    </xf>
    <xf borderId="12" fillId="0" fontId="7" numFmtId="167" xfId="0" applyBorder="1" applyFont="1" applyNumberFormat="1"/>
    <xf borderId="23" fillId="0" fontId="8" numFmtId="168" xfId="0" applyAlignment="1" applyBorder="1" applyFont="1" applyNumberFormat="1">
      <alignment horizontal="left"/>
    </xf>
    <xf borderId="6" fillId="0" fontId="6" numFmtId="168" xfId="0" applyAlignment="1" applyBorder="1" applyFont="1" applyNumberFormat="1">
      <alignment horizontal="right"/>
    </xf>
    <xf borderId="6" fillId="7" fontId="6" numFmtId="168" xfId="0" applyAlignment="1" applyBorder="1" applyFont="1" applyNumberFormat="1">
      <alignment horizontal="right"/>
    </xf>
    <xf borderId="7" fillId="0" fontId="6" numFmtId="168" xfId="0" applyAlignment="1" applyBorder="1" applyFont="1" applyNumberFormat="1">
      <alignment horizontal="right"/>
    </xf>
    <xf borderId="8" fillId="0" fontId="6" numFmtId="168" xfId="0" applyAlignment="1" applyBorder="1" applyFont="1" applyNumberFormat="1">
      <alignment horizontal="right"/>
    </xf>
    <xf borderId="1" fillId="2" fontId="10" numFmtId="167" xfId="0" applyBorder="1" applyFont="1" applyNumberFormat="1"/>
    <xf borderId="1" fillId="2" fontId="1" numFmtId="168" xfId="0" applyBorder="1" applyFont="1" applyNumberFormat="1"/>
    <xf borderId="24" fillId="0" fontId="6" numFmtId="168" xfId="0" applyAlignment="1" applyBorder="1" applyFont="1" applyNumberFormat="1">
      <alignment horizontal="right"/>
    </xf>
    <xf borderId="25" fillId="7" fontId="6" numFmtId="168" xfId="0" applyAlignment="1" applyBorder="1" applyFont="1" applyNumberFormat="1">
      <alignment horizontal="right"/>
    </xf>
    <xf borderId="26" fillId="0" fontId="6" numFmtId="168" xfId="0" applyAlignment="1" applyBorder="1" applyFont="1" applyNumberFormat="1">
      <alignment horizontal="right"/>
    </xf>
    <xf borderId="27" fillId="0" fontId="6" numFmtId="168" xfId="0" applyAlignment="1" applyBorder="1" applyFont="1" applyNumberFormat="1">
      <alignment horizontal="right"/>
    </xf>
    <xf borderId="13" fillId="0" fontId="9" numFmtId="168" xfId="0" applyAlignment="1" applyBorder="1" applyFont="1" applyNumberFormat="1">
      <alignment horizontal="right"/>
    </xf>
    <xf borderId="14" fillId="7" fontId="9" numFmtId="168" xfId="0" applyAlignment="1" applyBorder="1" applyFont="1" applyNumberFormat="1">
      <alignment horizontal="right"/>
    </xf>
    <xf borderId="14" fillId="0" fontId="9" numFmtId="168" xfId="0" applyAlignment="1" applyBorder="1" applyFont="1" applyNumberFormat="1">
      <alignment horizontal="right"/>
    </xf>
    <xf borderId="15" fillId="0" fontId="9" numFmtId="168" xfId="0" applyAlignment="1" applyBorder="1" applyFont="1" applyNumberFormat="1">
      <alignment horizontal="right"/>
    </xf>
    <xf borderId="19" fillId="3" fontId="9" numFmtId="169" xfId="0" applyAlignment="1" applyBorder="1" applyFont="1" applyNumberFormat="1">
      <alignment horizontal="right"/>
    </xf>
    <xf borderId="19" fillId="7" fontId="9" numFmtId="169" xfId="0" applyAlignment="1" applyBorder="1" applyFont="1" applyNumberFormat="1">
      <alignment horizontal="right"/>
    </xf>
    <xf borderId="20" fillId="3" fontId="9" numFmtId="169" xfId="0" applyAlignment="1" applyBorder="1" applyFont="1" applyNumberFormat="1">
      <alignment horizontal="right"/>
    </xf>
    <xf borderId="21" fillId="3" fontId="9" numFmtId="169" xfId="0" applyAlignment="1" applyBorder="1" applyFont="1" applyNumberFormat="1">
      <alignment horizontal="right"/>
    </xf>
    <xf borderId="1" fillId="5" fontId="11" numFmtId="168" xfId="0" applyAlignment="1" applyBorder="1" applyFont="1" applyNumberFormat="1">
      <alignment horizontal="right"/>
    </xf>
    <xf borderId="22" fillId="3" fontId="9" numFmtId="169" xfId="0" applyAlignment="1" applyBorder="1" applyFont="1" applyNumberFormat="1">
      <alignment horizontal="right"/>
    </xf>
    <xf borderId="1" fillId="2" fontId="1" numFmtId="171" xfId="0" applyBorder="1" applyFont="1" applyNumberFormat="1"/>
    <xf borderId="0" fillId="0" fontId="7" numFmtId="167" xfId="0" applyFont="1" applyNumberFormat="1"/>
    <xf borderId="1" fillId="2" fontId="7" numFmtId="2" xfId="0" applyBorder="1" applyFont="1" applyNumberFormat="1"/>
    <xf borderId="23" fillId="0" fontId="4" numFmtId="165" xfId="0" applyAlignment="1" applyBorder="1" applyFont="1" applyNumberFormat="1">
      <alignment horizontal="left" vertical="center"/>
    </xf>
    <xf borderId="1" fillId="5" fontId="11" numFmtId="165" xfId="0" applyAlignment="1" applyBorder="1" applyFont="1" applyNumberFormat="1">
      <alignment horizontal="center"/>
    </xf>
    <xf borderId="2" fillId="4" fontId="5" numFmtId="166" xfId="0" applyAlignment="1" applyBorder="1" applyFont="1" applyNumberFormat="1">
      <alignment horizontal="center"/>
    </xf>
    <xf borderId="28" fillId="0" fontId="3" numFmtId="0" xfId="0" applyBorder="1" applyFont="1"/>
    <xf borderId="19" fillId="6" fontId="9" numFmtId="165" xfId="0" applyAlignment="1" applyBorder="1" applyFont="1" applyNumberFormat="1">
      <alignment horizontal="center"/>
    </xf>
    <xf borderId="20" fillId="6" fontId="9" numFmtId="165" xfId="0" applyAlignment="1" applyBorder="1" applyFont="1" applyNumberFormat="1">
      <alignment horizontal="center"/>
    </xf>
    <xf borderId="22" fillId="6" fontId="9" numFmtId="165" xfId="0" applyAlignment="1" applyBorder="1" applyFont="1" applyNumberFormat="1">
      <alignment horizontal="center"/>
    </xf>
    <xf borderId="29" fillId="3" fontId="9" numFmtId="165" xfId="0" applyAlignment="1" applyBorder="1" applyFont="1" applyNumberFormat="1">
      <alignment horizontal="center"/>
    </xf>
    <xf borderId="30" fillId="3" fontId="9" numFmtId="165" xfId="0" applyAlignment="1" applyBorder="1" applyFont="1" applyNumberFormat="1">
      <alignment horizontal="center"/>
    </xf>
    <xf borderId="1" fillId="5" fontId="11" numFmtId="168" xfId="0" applyAlignment="1" applyBorder="1" applyFont="1" applyNumberFormat="1">
      <alignment horizontal="center"/>
    </xf>
    <xf borderId="13" fillId="0" fontId="6" numFmtId="168" xfId="0" applyAlignment="1" applyBorder="1" applyFont="1" applyNumberFormat="1">
      <alignment horizontal="right"/>
    </xf>
    <xf borderId="13" fillId="7" fontId="6" numFmtId="168" xfId="0" applyAlignment="1" applyBorder="1" applyFont="1" applyNumberFormat="1">
      <alignment horizontal="right"/>
    </xf>
    <xf borderId="18" fillId="0" fontId="8" numFmtId="168" xfId="0" applyAlignment="1" applyBorder="1" applyFont="1" applyNumberFormat="1">
      <alignment horizontal="left"/>
    </xf>
    <xf borderId="19" fillId="3" fontId="9" numFmtId="168" xfId="0" applyAlignment="1" applyBorder="1" applyFont="1" applyNumberFormat="1">
      <alignment horizontal="right"/>
    </xf>
    <xf borderId="20" fillId="7" fontId="9" numFmtId="168" xfId="0" applyAlignment="1" applyBorder="1" applyFont="1" applyNumberFormat="1">
      <alignment horizontal="right"/>
    </xf>
    <xf borderId="20" fillId="3" fontId="9" numFmtId="168" xfId="0" applyAlignment="1" applyBorder="1" applyFont="1" applyNumberFormat="1">
      <alignment horizontal="right"/>
    </xf>
    <xf borderId="22" fillId="3" fontId="9" numFmtId="168" xfId="0" applyAlignment="1" applyBorder="1" applyFont="1" applyNumberFormat="1">
      <alignment horizontal="right"/>
    </xf>
    <xf borderId="6" fillId="0" fontId="9" numFmtId="170" xfId="0" applyAlignment="1" applyBorder="1" applyFont="1" applyNumberFormat="1">
      <alignment horizontal="right"/>
    </xf>
    <xf borderId="6" fillId="7" fontId="9" numFmtId="170" xfId="0" applyAlignment="1" applyBorder="1" applyFont="1" applyNumberFormat="1">
      <alignment horizontal="right"/>
    </xf>
    <xf borderId="7" fillId="0" fontId="9" numFmtId="170" xfId="0" applyAlignment="1" applyBorder="1" applyFont="1" applyNumberFormat="1">
      <alignment horizontal="right"/>
    </xf>
    <xf borderId="8" fillId="0" fontId="9" numFmtId="170" xfId="0" applyAlignment="1" applyBorder="1" applyFont="1" applyNumberFormat="1">
      <alignment horizontal="right"/>
    </xf>
    <xf borderId="13" fillId="7" fontId="6" numFmtId="170" xfId="0" applyAlignment="1" applyBorder="1" applyFont="1" applyNumberFormat="1">
      <alignment horizontal="right"/>
    </xf>
    <xf borderId="14" fillId="0" fontId="6" numFmtId="170" xfId="0" applyAlignment="1" applyBorder="1" applyFont="1" applyNumberFormat="1">
      <alignment horizontal="right"/>
    </xf>
    <xf borderId="15" fillId="0" fontId="6" numFmtId="170" xfId="0" applyAlignment="1" applyBorder="1" applyFont="1" applyNumberFormat="1">
      <alignment horizontal="right"/>
    </xf>
    <xf borderId="13" fillId="0" fontId="9" numFmtId="170" xfId="0" applyAlignment="1" applyBorder="1" applyFont="1" applyNumberFormat="1">
      <alignment horizontal="right"/>
    </xf>
    <xf borderId="13" fillId="7" fontId="9" numFmtId="170" xfId="0" applyAlignment="1" applyBorder="1" applyFont="1" applyNumberFormat="1">
      <alignment horizontal="right"/>
    </xf>
    <xf borderId="14" fillId="0" fontId="9" numFmtId="170" xfId="0" applyAlignment="1" applyBorder="1" applyFont="1" applyNumberFormat="1">
      <alignment horizontal="right"/>
    </xf>
    <xf borderId="15" fillId="0" fontId="9" numFmtId="170" xfId="0" applyAlignment="1" applyBorder="1" applyFont="1" applyNumberFormat="1">
      <alignment horizontal="right"/>
    </xf>
    <xf borderId="19" fillId="3" fontId="9" numFmtId="170" xfId="0" applyAlignment="1" applyBorder="1" applyFont="1" applyNumberFormat="1">
      <alignment horizontal="right"/>
    </xf>
    <xf borderId="19" fillId="7" fontId="9" numFmtId="170" xfId="0" applyAlignment="1" applyBorder="1" applyFont="1" applyNumberFormat="1">
      <alignment horizontal="right"/>
    </xf>
    <xf borderId="20" fillId="3" fontId="9" numFmtId="170" xfId="0" applyAlignment="1" applyBorder="1" applyFont="1" applyNumberFormat="1">
      <alignment horizontal="right"/>
    </xf>
    <xf borderId="22" fillId="3" fontId="9" numFmtId="170" xfId="0" applyAlignment="1" applyBorder="1" applyFont="1" applyNumberFormat="1">
      <alignment horizontal="right"/>
    </xf>
    <xf borderId="23" fillId="0" fontId="4" numFmtId="165" xfId="0" applyAlignment="1" applyBorder="1" applyFont="1" applyNumberFormat="1">
      <alignment horizontal="center" vertical="center"/>
    </xf>
    <xf borderId="14" fillId="2" fontId="1" numFmtId="168" xfId="0" applyBorder="1" applyFont="1" applyNumberFormat="1"/>
    <xf borderId="6" fillId="2" fontId="6" numFmtId="170" xfId="0" applyAlignment="1" applyBorder="1" applyFont="1" applyNumberFormat="1">
      <alignment horizontal="right"/>
    </xf>
    <xf borderId="7" fillId="2" fontId="6" numFmtId="170" xfId="0" applyAlignment="1" applyBorder="1" applyFont="1" applyNumberFormat="1">
      <alignment horizontal="right"/>
    </xf>
    <xf borderId="8" fillId="2" fontId="6" numFmtId="170" xfId="0" applyAlignment="1" applyBorder="1" applyFont="1" applyNumberFormat="1">
      <alignment horizontal="right"/>
    </xf>
    <xf borderId="1" fillId="2" fontId="1" numFmtId="170" xfId="0" applyBorder="1" applyFont="1" applyNumberFormat="1"/>
    <xf borderId="1" fillId="2" fontId="7" numFmtId="168" xfId="0" applyBorder="1" applyFont="1" applyNumberFormat="1"/>
    <xf borderId="1" fillId="2" fontId="7" numFmtId="171" xfId="0" applyBorder="1" applyFont="1" applyNumberFormat="1"/>
    <xf borderId="13" fillId="2" fontId="6" numFmtId="170" xfId="0" applyAlignment="1" applyBorder="1" applyFont="1" applyNumberFormat="1">
      <alignment horizontal="right"/>
    </xf>
    <xf borderId="14" fillId="2" fontId="6" numFmtId="170" xfId="0" applyAlignment="1" applyBorder="1" applyFont="1" applyNumberFormat="1">
      <alignment horizontal="right"/>
    </xf>
    <xf borderId="15" fillId="2" fontId="6" numFmtId="170" xfId="0" applyAlignment="1" applyBorder="1" applyFont="1" applyNumberFormat="1">
      <alignment horizontal="right"/>
    </xf>
    <xf borderId="14" fillId="0" fontId="1" numFmtId="168" xfId="0" applyBorder="1" applyFont="1" applyNumberFormat="1"/>
    <xf borderId="31" fillId="0" fontId="8" numFmtId="168" xfId="0" applyAlignment="1" applyBorder="1" applyFont="1" applyNumberFormat="1">
      <alignment horizontal="left"/>
    </xf>
    <xf borderId="1" fillId="5" fontId="12" numFmtId="169" xfId="0" applyBorder="1" applyFont="1" applyNumberFormat="1"/>
    <xf borderId="1" fillId="2" fontId="1" numFmtId="169" xfId="0" applyBorder="1" applyFont="1" applyNumberFormat="1"/>
    <xf borderId="0" fillId="0" fontId="13" numFmtId="0" xfId="0" applyFont="1"/>
    <xf borderId="0" fillId="0" fontId="14" numFmtId="0" xfId="0" applyFont="1"/>
    <xf borderId="0" fillId="0" fontId="7" numFmtId="0" xfId="0" applyFont="1"/>
    <xf borderId="32" fillId="0" fontId="11" numFmtId="164" xfId="0" applyAlignment="1" applyBorder="1" applyFont="1" applyNumberFormat="1">
      <alignment horizontal="left" vertical="center"/>
    </xf>
    <xf borderId="33" fillId="0" fontId="11" numFmtId="164" xfId="0" applyAlignment="1" applyBorder="1" applyFont="1" applyNumberFormat="1">
      <alignment horizontal="center"/>
    </xf>
    <xf borderId="34" fillId="0" fontId="3" numFmtId="0" xfId="0" applyBorder="1" applyFont="1"/>
    <xf borderId="35" fillId="0" fontId="3" numFmtId="0" xfId="0" applyBorder="1" applyFont="1"/>
    <xf borderId="0" fillId="0" fontId="15" numFmtId="0" xfId="0" applyFont="1"/>
    <xf borderId="33" fillId="0" fontId="11" numFmtId="1" xfId="0" applyAlignment="1" applyBorder="1" applyFont="1" applyNumberFormat="1">
      <alignment horizontal="center"/>
    </xf>
    <xf borderId="0" fillId="0" fontId="1" numFmtId="0" xfId="0" applyAlignment="1" applyFont="1">
      <alignment shrinkToFit="0" wrapText="1"/>
    </xf>
    <xf borderId="36" fillId="0" fontId="3" numFmtId="0" xfId="0" applyBorder="1" applyFont="1"/>
    <xf borderId="37" fillId="0" fontId="11" numFmtId="0" xfId="0" applyAlignment="1" applyBorder="1" applyFont="1">
      <alignment horizontal="center" shrinkToFit="0" wrapText="1"/>
    </xf>
    <xf borderId="0" fillId="0" fontId="15" numFmtId="0" xfId="0" applyAlignment="1" applyFont="1">
      <alignment shrinkToFit="0" wrapText="1"/>
    </xf>
    <xf borderId="0" fillId="0" fontId="16" numFmtId="0" xfId="0" applyFont="1"/>
    <xf borderId="38" fillId="0" fontId="11" numFmtId="164" xfId="0" applyAlignment="1" applyBorder="1" applyFont="1" applyNumberFormat="1">
      <alignment horizontal="left"/>
    </xf>
    <xf borderId="38" fillId="0" fontId="15" numFmtId="169" xfId="0" applyAlignment="1" applyBorder="1" applyFont="1" applyNumberFormat="1">
      <alignment horizontal="center"/>
    </xf>
    <xf borderId="39" fillId="0" fontId="11" numFmtId="164" xfId="0" applyAlignment="1" applyBorder="1" applyFont="1" applyNumberFormat="1">
      <alignment horizontal="left"/>
    </xf>
    <xf borderId="39" fillId="0" fontId="15" numFmtId="169" xfId="0" applyAlignment="1" applyBorder="1" applyFont="1" applyNumberFormat="1">
      <alignment horizontal="center"/>
    </xf>
    <xf borderId="40" fillId="0" fontId="11" numFmtId="164" xfId="0" applyAlignment="1" applyBorder="1" applyFont="1" applyNumberFormat="1">
      <alignment horizontal="left"/>
    </xf>
    <xf borderId="40" fillId="0" fontId="15" numFmtId="169" xfId="0" applyAlignment="1" applyBorder="1" applyFont="1" applyNumberFormat="1">
      <alignment horizontal="center"/>
    </xf>
    <xf borderId="41" fillId="6" fontId="11" numFmtId="164" xfId="0" applyAlignment="1" applyBorder="1" applyFont="1" applyNumberFormat="1">
      <alignment horizontal="left"/>
    </xf>
    <xf borderId="42" fillId="6" fontId="15" numFmtId="169" xfId="0" applyAlignment="1" applyBorder="1" applyFont="1" applyNumberFormat="1">
      <alignment horizontal="center"/>
    </xf>
    <xf borderId="43" fillId="6" fontId="15" numFmtId="169" xfId="0" applyAlignment="1" applyBorder="1" applyFont="1" applyNumberFormat="1">
      <alignment horizontal="center"/>
    </xf>
    <xf borderId="44" fillId="0" fontId="11" numFmtId="164" xfId="0" applyAlignment="1" applyBorder="1" applyFont="1" applyNumberFormat="1">
      <alignment horizontal="left"/>
    </xf>
    <xf borderId="45" fillId="0" fontId="15" numFmtId="169" xfId="0" applyAlignment="1" applyBorder="1" applyFont="1" applyNumberFormat="1">
      <alignment horizontal="center"/>
    </xf>
    <xf borderId="46" fillId="0" fontId="15" numFmtId="169" xfId="0" applyAlignment="1" applyBorder="1" applyFont="1" applyNumberFormat="1">
      <alignment horizontal="center"/>
    </xf>
    <xf borderId="47" fillId="0" fontId="1" numFmtId="0" xfId="0" applyBorder="1" applyFont="1"/>
    <xf borderId="38" fillId="0" fontId="15" numFmtId="0" xfId="0" applyAlignment="1" applyBorder="1" applyFont="1">
      <alignment horizontal="left"/>
    </xf>
    <xf borderId="38" fillId="7" fontId="15" numFmtId="169" xfId="0" applyBorder="1" applyFont="1" applyNumberFormat="1"/>
    <xf borderId="38" fillId="8" fontId="15" numFmtId="169" xfId="0" applyBorder="1" applyFill="1" applyFont="1" applyNumberFormat="1"/>
    <xf borderId="38" fillId="0" fontId="15" numFmtId="169" xfId="0" applyBorder="1" applyFont="1" applyNumberFormat="1"/>
    <xf borderId="39" fillId="0" fontId="15" numFmtId="0" xfId="0" applyAlignment="1" applyBorder="1" applyFont="1">
      <alignment horizontal="left"/>
    </xf>
    <xf borderId="48" fillId="7" fontId="15" numFmtId="169" xfId="0" applyBorder="1" applyFont="1" applyNumberFormat="1"/>
    <xf borderId="48" fillId="0" fontId="15" numFmtId="169" xfId="0" applyBorder="1" applyFont="1" applyNumberFormat="1"/>
    <xf borderId="40" fillId="0" fontId="11" numFmtId="0" xfId="0" applyAlignment="1" applyBorder="1" applyFont="1">
      <alignment horizontal="left"/>
    </xf>
    <xf borderId="36" fillId="0" fontId="11" numFmtId="169" xfId="0" applyBorder="1" applyFont="1" applyNumberFormat="1"/>
    <xf borderId="40" fillId="0" fontId="15" numFmtId="0" xfId="0" applyAlignment="1" applyBorder="1" applyFont="1">
      <alignment horizontal="left"/>
    </xf>
    <xf borderId="40" fillId="0" fontId="17" numFmtId="9" xfId="0" applyAlignment="1" applyBorder="1" applyFont="1" applyNumberFormat="1">
      <alignment horizontal="center"/>
    </xf>
    <xf borderId="40" fillId="0" fontId="11" numFmtId="170" xfId="0" applyAlignment="1" applyBorder="1" applyFont="1" applyNumberFormat="1">
      <alignment horizontal="center"/>
    </xf>
    <xf borderId="33" fillId="0" fontId="11" numFmtId="0" xfId="0" applyAlignment="1" applyBorder="1" applyFont="1">
      <alignment horizontal="left"/>
    </xf>
    <xf borderId="34" fillId="0" fontId="15" numFmtId="170" xfId="0" applyBorder="1" applyFont="1" applyNumberFormat="1"/>
    <xf borderId="35" fillId="0" fontId="15" numFmtId="170" xfId="0" applyBorder="1" applyFont="1" applyNumberFormat="1"/>
    <xf borderId="39" fillId="0" fontId="15" numFmtId="49" xfId="0" applyAlignment="1" applyBorder="1" applyFont="1" applyNumberFormat="1">
      <alignment horizontal="left"/>
    </xf>
    <xf borderId="39" fillId="7" fontId="15" numFmtId="169" xfId="0" applyBorder="1" applyFont="1" applyNumberFormat="1"/>
    <xf borderId="39" fillId="0" fontId="15" numFmtId="169" xfId="0" applyBorder="1" applyFont="1" applyNumberFormat="1"/>
    <xf borderId="0" fillId="0" fontId="15" numFmtId="168" xfId="0" applyFont="1" applyNumberFormat="1"/>
    <xf borderId="39" fillId="0" fontId="15" numFmtId="168" xfId="0" applyAlignment="1" applyBorder="1" applyFont="1" applyNumberFormat="1">
      <alignment horizontal="left"/>
    </xf>
    <xf borderId="37" fillId="0" fontId="11" numFmtId="0" xfId="0" applyAlignment="1" applyBorder="1" applyFont="1">
      <alignment horizontal="left"/>
    </xf>
    <xf borderId="49" fillId="0" fontId="11" numFmtId="169" xfId="0" applyBorder="1" applyFont="1" applyNumberFormat="1"/>
    <xf borderId="37" fillId="0" fontId="11" numFmtId="168" xfId="0" applyAlignment="1" applyBorder="1" applyFont="1" applyNumberFormat="1">
      <alignment horizontal="left"/>
    </xf>
    <xf borderId="37" fillId="0" fontId="11" numFmtId="169" xfId="0" applyBorder="1" applyFont="1" applyNumberFormat="1"/>
    <xf borderId="0" fillId="0" fontId="11" numFmtId="0" xfId="0" applyAlignment="1" applyFont="1">
      <alignment horizontal="left"/>
    </xf>
    <xf borderId="0" fillId="0" fontId="16" numFmtId="169" xfId="0" applyFont="1" applyNumberFormat="1"/>
    <xf borderId="0" fillId="0" fontId="11" numFmtId="168" xfId="0" applyFont="1" applyNumberFormat="1"/>
    <xf borderId="0" fillId="0" fontId="16" numFmtId="168" xfId="0" applyFont="1" applyNumberFormat="1"/>
    <xf borderId="0" fillId="0" fontId="11" numFmtId="168" xfId="0" applyAlignment="1" applyFont="1" applyNumberFormat="1">
      <alignment horizontal="left"/>
    </xf>
    <xf borderId="37" fillId="0" fontId="11" numFmtId="164" xfId="0" applyAlignment="1" applyBorder="1" applyFont="1" applyNumberFormat="1">
      <alignment horizontal="left"/>
    </xf>
    <xf borderId="37" fillId="0" fontId="11" numFmtId="0" xfId="0" applyAlignment="1" applyBorder="1" applyFont="1">
      <alignment horizontal="center"/>
    </xf>
    <xf borderId="37" fillId="0" fontId="11" numFmtId="168" xfId="0" applyAlignment="1" applyBorder="1" applyFont="1" applyNumberFormat="1">
      <alignment horizontal="center"/>
    </xf>
    <xf borderId="38" fillId="2" fontId="18" numFmtId="0" xfId="0" applyAlignment="1" applyBorder="1" applyFont="1">
      <alignment horizontal="left" readingOrder="1" shrinkToFit="0" vertical="center" wrapText="1"/>
    </xf>
    <xf borderId="38" fillId="7" fontId="11" numFmtId="169" xfId="0" applyBorder="1" applyFont="1" applyNumberFormat="1"/>
    <xf borderId="38" fillId="0" fontId="11" numFmtId="169" xfId="0" applyBorder="1" applyFont="1" applyNumberFormat="1"/>
    <xf borderId="38" fillId="8" fontId="11" numFmtId="169" xfId="0" applyBorder="1" applyFont="1" applyNumberFormat="1"/>
    <xf borderId="38" fillId="2" fontId="18" numFmtId="168" xfId="0" applyAlignment="1" applyBorder="1" applyFont="1" applyNumberFormat="1">
      <alignment horizontal="left" readingOrder="1" shrinkToFit="0" vertical="center" wrapText="1"/>
    </xf>
    <xf borderId="0" fillId="0" fontId="1" numFmtId="169" xfId="0" applyFont="1" applyNumberFormat="1"/>
    <xf borderId="39" fillId="2" fontId="18" numFmtId="0" xfId="0" applyAlignment="1" applyBorder="1" applyFont="1">
      <alignment horizontal="left" readingOrder="1" shrinkToFit="0" vertical="center" wrapText="1"/>
    </xf>
    <xf borderId="39" fillId="7" fontId="11" numFmtId="169" xfId="0" applyBorder="1" applyFont="1" applyNumberFormat="1"/>
    <xf borderId="39" fillId="8" fontId="11" numFmtId="172" xfId="0" applyBorder="1" applyFont="1" applyNumberFormat="1"/>
    <xf borderId="39" fillId="0" fontId="11" numFmtId="169" xfId="0" applyBorder="1" applyFont="1" applyNumberFormat="1"/>
    <xf borderId="39" fillId="8" fontId="11" numFmtId="169" xfId="0" applyBorder="1" applyFont="1" applyNumberFormat="1"/>
    <xf borderId="39" fillId="2" fontId="18" numFmtId="168" xfId="0" applyAlignment="1" applyBorder="1" applyFont="1" applyNumberFormat="1">
      <alignment horizontal="left" readingOrder="1" shrinkToFit="0" vertical="center" wrapText="1"/>
    </xf>
    <xf borderId="0" fillId="0" fontId="1" numFmtId="0" xfId="0" applyAlignment="1" applyFont="1">
      <alignment readingOrder="0"/>
    </xf>
    <xf borderId="0" fillId="0" fontId="1" numFmtId="171" xfId="0" applyFont="1" applyNumberFormat="1"/>
    <xf borderId="50" fillId="2" fontId="18" numFmtId="0" xfId="0" applyAlignment="1" applyBorder="1" applyFont="1">
      <alignment horizontal="left" readingOrder="1" shrinkToFit="0" vertical="center" wrapText="1"/>
    </xf>
    <xf borderId="50" fillId="7" fontId="11" numFmtId="169" xfId="0" applyBorder="1" applyFont="1" applyNumberFormat="1"/>
    <xf borderId="51" fillId="0" fontId="11" numFmtId="169" xfId="0" applyBorder="1" applyFont="1" applyNumberFormat="1"/>
    <xf borderId="50" fillId="8" fontId="11" numFmtId="169" xfId="0" applyBorder="1" applyFont="1" applyNumberFormat="1"/>
    <xf borderId="50" fillId="2" fontId="18" numFmtId="168" xfId="0" applyAlignment="1" applyBorder="1" applyFont="1" applyNumberFormat="1">
      <alignment horizontal="left" readingOrder="1" shrinkToFit="0" vertical="center" wrapText="1"/>
    </xf>
    <xf borderId="37" fillId="2" fontId="18" numFmtId="0" xfId="0" applyAlignment="1" applyBorder="1" applyFont="1">
      <alignment horizontal="left" readingOrder="1" shrinkToFit="0" vertical="center" wrapText="1"/>
    </xf>
    <xf borderId="49" fillId="7" fontId="11" numFmtId="169" xfId="0" applyBorder="1" applyFont="1" applyNumberFormat="1"/>
    <xf borderId="49" fillId="8" fontId="11" numFmtId="169" xfId="0" applyBorder="1" applyFont="1" applyNumberFormat="1"/>
    <xf borderId="37" fillId="2" fontId="18" numFmtId="168" xfId="0" applyAlignment="1" applyBorder="1" applyFont="1" applyNumberFormat="1">
      <alignment horizontal="left" readingOrder="1" shrinkToFit="0" vertical="center" wrapText="1"/>
    </xf>
    <xf borderId="52" fillId="2" fontId="18" numFmtId="0" xfId="0" applyAlignment="1" applyBorder="1" applyFont="1">
      <alignment horizontal="left" readingOrder="1" shrinkToFit="0" vertical="center" wrapText="1"/>
    </xf>
    <xf borderId="52" fillId="2" fontId="18" numFmtId="168" xfId="0" applyAlignment="1" applyBorder="1" applyFont="1" applyNumberFormat="1">
      <alignment horizontal="left" readingOrder="1" shrinkToFit="0" vertical="center" wrapText="1"/>
    </xf>
    <xf borderId="0" fillId="0" fontId="16" numFmtId="0" xfId="0" applyAlignment="1" applyFont="1">
      <alignment horizontal="left"/>
    </xf>
    <xf borderId="1" fillId="2" fontId="18" numFmtId="0" xfId="0" applyAlignment="1" applyBorder="1" applyFont="1">
      <alignment horizontal="left" readingOrder="1" shrinkToFit="0" vertical="center" wrapText="1"/>
    </xf>
    <xf borderId="39" fillId="0" fontId="11" numFmtId="49" xfId="0" applyAlignment="1" applyBorder="1" applyFont="1" applyNumberFormat="1">
      <alignment horizontal="left"/>
    </xf>
    <xf borderId="39" fillId="7" fontId="15" numFmtId="168" xfId="0" applyBorder="1" applyFont="1" applyNumberFormat="1"/>
    <xf borderId="38" fillId="0" fontId="15" numFmtId="168" xfId="0" applyBorder="1" applyFont="1" applyNumberFormat="1"/>
    <xf borderId="39" fillId="8" fontId="15" numFmtId="168" xfId="0" applyBorder="1" applyFont="1" applyNumberFormat="1"/>
    <xf borderId="38" fillId="8" fontId="15" numFmtId="168" xfId="0" applyBorder="1" applyFont="1" applyNumberFormat="1"/>
    <xf borderId="39" fillId="2" fontId="18" numFmtId="49" xfId="0" applyAlignment="1" applyBorder="1" applyFont="1" applyNumberFormat="1">
      <alignment horizontal="left" readingOrder="1" shrinkToFit="0" vertical="center" wrapText="1"/>
    </xf>
    <xf borderId="39" fillId="0" fontId="15" numFmtId="168" xfId="0" applyBorder="1" applyFont="1" applyNumberFormat="1"/>
    <xf borderId="48" fillId="8" fontId="15" numFmtId="169" xfId="0" applyBorder="1" applyFont="1" applyNumberFormat="1"/>
    <xf borderId="36" fillId="0" fontId="11" numFmtId="0" xfId="0" applyAlignment="1" applyBorder="1" applyFont="1">
      <alignment horizontal="left"/>
    </xf>
    <xf borderId="53" fillId="0" fontId="19" numFmtId="0" xfId="0" applyAlignment="1" applyBorder="1" applyFont="1">
      <alignment horizontal="left"/>
    </xf>
    <xf borderId="38" fillId="0" fontId="11" numFmtId="0" xfId="0" applyAlignment="1" applyBorder="1" applyFont="1">
      <alignment horizontal="left"/>
    </xf>
    <xf borderId="39" fillId="0" fontId="11" numFmtId="0" xfId="0" applyAlignment="1" applyBorder="1" applyFont="1">
      <alignment horizontal="left"/>
    </xf>
    <xf borderId="50" fillId="7" fontId="15" numFmtId="169" xfId="0" applyBorder="1" applyFont="1" applyNumberFormat="1"/>
    <xf borderId="51" fillId="0" fontId="15" numFmtId="169" xfId="0" applyBorder="1" applyFont="1" applyNumberFormat="1"/>
    <xf borderId="36" fillId="0" fontId="11" numFmtId="168" xfId="0" applyBorder="1" applyFont="1" applyNumberFormat="1"/>
    <xf borderId="1" fillId="9" fontId="16" numFmtId="169" xfId="0" applyBorder="1" applyFill="1" applyFont="1" applyNumberFormat="1"/>
    <xf borderId="54" fillId="2" fontId="20" numFmtId="37" xfId="0" applyAlignment="1" applyBorder="1" applyFont="1" applyNumberFormat="1">
      <alignment horizontal="center"/>
    </xf>
    <xf borderId="55" fillId="2" fontId="20" numFmtId="37" xfId="0" applyAlignment="1" applyBorder="1" applyFont="1" applyNumberFormat="1">
      <alignment horizontal="center"/>
    </xf>
    <xf borderId="55" fillId="2" fontId="20" numFmtId="39" xfId="0" applyAlignment="1" applyBorder="1" applyFont="1" applyNumberFormat="1">
      <alignment horizontal="center"/>
    </xf>
    <xf borderId="56" fillId="2" fontId="20" numFmtId="37" xfId="0" applyBorder="1" applyFont="1" applyNumberFormat="1"/>
    <xf borderId="1" fillId="2" fontId="20" numFmtId="37" xfId="0" applyAlignment="1" applyBorder="1" applyFont="1" applyNumberFormat="1">
      <alignment horizontal="left"/>
    </xf>
    <xf borderId="1" fillId="2" fontId="20" numFmtId="37" xfId="0" applyBorder="1" applyFont="1" applyNumberFormat="1"/>
    <xf borderId="1" fillId="2" fontId="21" numFmtId="37" xfId="0" applyAlignment="1" applyBorder="1" applyFont="1" applyNumberFormat="1">
      <alignment horizontal="right"/>
    </xf>
    <xf borderId="1" fillId="2" fontId="20" numFmtId="37" xfId="0" applyAlignment="1" applyBorder="1" applyFont="1" applyNumberFormat="1">
      <alignment horizontal="right"/>
    </xf>
    <xf borderId="1" fillId="2" fontId="21" numFmtId="37" xfId="0" applyAlignment="1" applyBorder="1" applyFont="1" applyNumberFormat="1">
      <alignment horizontal="left"/>
    </xf>
    <xf borderId="1" fillId="2" fontId="20" numFmtId="0" xfId="0" applyBorder="1" applyFont="1"/>
    <xf borderId="57" fillId="2" fontId="22" numFmtId="37" xfId="0" applyAlignment="1" applyBorder="1" applyFont="1" applyNumberFormat="1">
      <alignment horizontal="center"/>
    </xf>
    <xf borderId="1" fillId="2" fontId="22" numFmtId="37" xfId="0" applyAlignment="1" applyBorder="1" applyFont="1" applyNumberFormat="1">
      <alignment horizontal="center"/>
    </xf>
    <xf borderId="1" fillId="2" fontId="22" numFmtId="39" xfId="0" applyAlignment="1" applyBorder="1" applyFont="1" applyNumberFormat="1">
      <alignment horizontal="center"/>
    </xf>
    <xf borderId="58" fillId="2" fontId="22" numFmtId="37" xfId="0" applyBorder="1" applyFont="1" applyNumberFormat="1"/>
    <xf borderId="59" fillId="2" fontId="21" numFmtId="37" xfId="0" applyAlignment="1" applyBorder="1" applyFont="1" applyNumberFormat="1">
      <alignment horizontal="left"/>
    </xf>
    <xf borderId="59" fillId="2" fontId="23" numFmtId="37" xfId="0" applyAlignment="1" applyBorder="1" applyFont="1" applyNumberFormat="1">
      <alignment horizontal="left"/>
    </xf>
    <xf borderId="1" fillId="2" fontId="23" numFmtId="37" xfId="0" applyBorder="1" applyFont="1" applyNumberFormat="1"/>
    <xf borderId="59" fillId="2" fontId="21" numFmtId="37" xfId="0" applyBorder="1" applyFont="1" applyNumberFormat="1"/>
    <xf borderId="59" fillId="2" fontId="23" numFmtId="37" xfId="0" applyAlignment="1" applyBorder="1" applyFont="1" applyNumberFormat="1">
      <alignment horizontal="right"/>
    </xf>
    <xf borderId="59" fillId="2" fontId="23" numFmtId="37" xfId="0" applyBorder="1" applyFont="1" applyNumberFormat="1"/>
    <xf borderId="59" fillId="2" fontId="22" numFmtId="37" xfId="0" applyBorder="1" applyFont="1" applyNumberFormat="1"/>
    <xf borderId="59" fillId="2" fontId="21" numFmtId="37" xfId="0" applyAlignment="1" applyBorder="1" applyFont="1" applyNumberFormat="1">
      <alignment horizontal="right"/>
    </xf>
    <xf borderId="1" fillId="2" fontId="22" numFmtId="0" xfId="0" applyBorder="1" applyFont="1"/>
    <xf borderId="55" fillId="2" fontId="22" numFmtId="37" xfId="0" applyBorder="1" applyFont="1" applyNumberFormat="1"/>
    <xf borderId="1" fillId="2" fontId="22" numFmtId="37" xfId="0" applyAlignment="1" applyBorder="1" applyFont="1" applyNumberFormat="1">
      <alignment horizontal="right"/>
    </xf>
    <xf borderId="1" fillId="2" fontId="22" numFmtId="37" xfId="0" applyBorder="1" applyFont="1" applyNumberFormat="1"/>
    <xf borderId="1" fillId="2" fontId="22" numFmtId="37" xfId="0" applyAlignment="1" applyBorder="1" applyFont="1" applyNumberFormat="1">
      <alignment horizontal="left"/>
    </xf>
    <xf borderId="1" fillId="2" fontId="21" numFmtId="14" xfId="0" applyAlignment="1" applyBorder="1" applyFont="1" applyNumberFormat="1">
      <alignment horizontal="center" shrinkToFit="0" wrapText="1"/>
    </xf>
    <xf borderId="1" fillId="2" fontId="24" numFmtId="15" xfId="0" applyAlignment="1" applyBorder="1" applyFont="1" applyNumberFormat="1">
      <alignment horizontal="right"/>
    </xf>
    <xf borderId="1" fillId="2" fontId="22" numFmtId="0" xfId="0" applyAlignment="1" applyBorder="1" applyFont="1">
      <alignment horizontal="center"/>
    </xf>
    <xf borderId="1" fillId="2" fontId="25" numFmtId="37" xfId="0" applyBorder="1" applyFont="1" applyNumberFormat="1"/>
    <xf borderId="58" fillId="2" fontId="22" numFmtId="37" xfId="0" applyAlignment="1" applyBorder="1" applyFont="1" applyNumberFormat="1">
      <alignment horizontal="center"/>
    </xf>
    <xf borderId="1" fillId="2" fontId="26" numFmtId="37" xfId="0" applyAlignment="1" applyBorder="1" applyFont="1" applyNumberFormat="1">
      <alignment horizontal="right"/>
    </xf>
    <xf borderId="1" fillId="2" fontId="27" numFmtId="37" xfId="0" applyAlignment="1" applyBorder="1" applyFont="1" applyNumberFormat="1">
      <alignment horizontal="center"/>
    </xf>
    <xf borderId="1" fillId="2" fontId="23" numFmtId="0" xfId="0" applyAlignment="1" applyBorder="1" applyFont="1">
      <alignment horizontal="center" shrinkToFit="0" wrapText="1"/>
    </xf>
    <xf borderId="1" fillId="2" fontId="21" numFmtId="37" xfId="0" applyAlignment="1" applyBorder="1" applyFont="1" applyNumberFormat="1">
      <alignment horizontal="center"/>
    </xf>
    <xf borderId="59" fillId="2" fontId="21" numFmtId="14" xfId="0" applyAlignment="1" applyBorder="1" applyFont="1" applyNumberFormat="1">
      <alignment horizontal="center" shrinkToFit="0" wrapText="1"/>
    </xf>
    <xf borderId="1" fillId="2" fontId="21" numFmtId="14" xfId="0" applyAlignment="1" applyBorder="1" applyFont="1" applyNumberFormat="1">
      <alignment horizontal="center"/>
    </xf>
    <xf borderId="1" fillId="2" fontId="28" numFmtId="0" xfId="0" applyAlignment="1" applyBorder="1" applyFont="1">
      <alignment horizontal="center"/>
    </xf>
    <xf borderId="1" fillId="2" fontId="29" numFmtId="37" xfId="0" applyAlignment="1" applyBorder="1" applyFont="1" applyNumberFormat="1">
      <alignment horizontal="right"/>
    </xf>
    <xf borderId="1" fillId="2" fontId="22" numFmtId="0" xfId="0" applyAlignment="1" applyBorder="1" applyFont="1">
      <alignment horizontal="right"/>
    </xf>
    <xf borderId="1" fillId="2" fontId="30" numFmtId="0" xfId="0" applyAlignment="1" applyBorder="1" applyFont="1">
      <alignment horizontal="center"/>
    </xf>
    <xf borderId="1" fillId="2" fontId="31" numFmtId="37" xfId="0" applyAlignment="1" applyBorder="1" applyFont="1" applyNumberFormat="1">
      <alignment horizontal="right"/>
    </xf>
    <xf borderId="1" fillId="2" fontId="32" numFmtId="37" xfId="0" applyAlignment="1" applyBorder="1" applyFont="1" applyNumberFormat="1">
      <alignment horizontal="left"/>
    </xf>
    <xf borderId="57" fillId="2" fontId="22" numFmtId="37" xfId="0" applyAlignment="1" applyBorder="1" applyFont="1" applyNumberFormat="1">
      <alignment horizontal="left"/>
    </xf>
    <xf borderId="1" fillId="2" fontId="33" numFmtId="37" xfId="0" applyAlignment="1" applyBorder="1" applyFont="1" applyNumberFormat="1">
      <alignment horizontal="center" vertical="center"/>
    </xf>
    <xf borderId="1" fillId="2" fontId="22" numFmtId="39" xfId="0" applyAlignment="1" applyBorder="1" applyFont="1" applyNumberFormat="1">
      <alignment horizontal="center" vertical="center"/>
    </xf>
    <xf borderId="58" fillId="2" fontId="22" numFmtId="37" xfId="0" applyAlignment="1" applyBorder="1" applyFont="1" applyNumberFormat="1">
      <alignment vertical="center"/>
    </xf>
    <xf borderId="1" fillId="2" fontId="34" numFmtId="37" xfId="0" applyBorder="1" applyFont="1" applyNumberFormat="1"/>
    <xf borderId="1" fillId="2" fontId="35" numFmtId="37" xfId="0" applyAlignment="1" applyBorder="1" applyFont="1" applyNumberFormat="1">
      <alignment horizontal="left"/>
    </xf>
    <xf borderId="1" fillId="2" fontId="20" numFmtId="173" xfId="0" applyAlignment="1" applyBorder="1" applyFont="1" applyNumberFormat="1">
      <alignment horizontal="left"/>
    </xf>
    <xf borderId="1" fillId="5" fontId="20" numFmtId="37" xfId="0" applyAlignment="1" applyBorder="1" applyFont="1" applyNumberFormat="1">
      <alignment horizontal="right" shrinkToFit="0" wrapText="1"/>
    </xf>
    <xf borderId="1" fillId="2" fontId="20" numFmtId="37" xfId="0" applyAlignment="1" applyBorder="1" applyFont="1" applyNumberFormat="1">
      <alignment horizontal="right" shrinkToFit="0" wrapText="1"/>
    </xf>
    <xf borderId="60" fillId="2" fontId="36" numFmtId="37" xfId="0" applyAlignment="1" applyBorder="1" applyFont="1" applyNumberFormat="1">
      <alignment horizontal="center" vertical="center"/>
    </xf>
    <xf borderId="61" fillId="0" fontId="3" numFmtId="0" xfId="0" applyBorder="1" applyFont="1"/>
    <xf borderId="62" fillId="0" fontId="3" numFmtId="0" xfId="0" applyBorder="1" applyFont="1"/>
    <xf borderId="1" fillId="2" fontId="37" numFmtId="174" xfId="0" applyAlignment="1" applyBorder="1" applyFont="1" applyNumberFormat="1">
      <alignment horizontal="right"/>
    </xf>
    <xf borderId="1" fillId="2" fontId="38" numFmtId="174" xfId="0" applyBorder="1" applyFont="1" applyNumberFormat="1"/>
    <xf borderId="0" fillId="0" fontId="20" numFmtId="174" xfId="0" applyAlignment="1" applyFont="1" applyNumberFormat="1">
      <alignment horizontal="right"/>
    </xf>
    <xf borderId="1" fillId="2" fontId="20" numFmtId="174" xfId="0" applyAlignment="1" applyBorder="1" applyFont="1" applyNumberFormat="1">
      <alignment horizontal="left"/>
    </xf>
    <xf borderId="63" fillId="5" fontId="20" numFmtId="37" xfId="0" applyAlignment="1" applyBorder="1" applyFont="1" applyNumberFormat="1">
      <alignment horizontal="right" shrinkToFit="0" wrapText="1"/>
    </xf>
    <xf borderId="1" fillId="2" fontId="22" numFmtId="174" xfId="0" applyBorder="1" applyFont="1" applyNumberFormat="1"/>
    <xf borderId="1" fillId="2" fontId="22" numFmtId="10" xfId="0" applyBorder="1" applyFont="1" applyNumberFormat="1"/>
    <xf borderId="57" fillId="2" fontId="36" numFmtId="37" xfId="0" applyAlignment="1" applyBorder="1" applyFont="1" applyNumberFormat="1">
      <alignment horizontal="center"/>
    </xf>
    <xf borderId="1" fillId="2" fontId="36" numFmtId="37" xfId="0" applyAlignment="1" applyBorder="1" applyFont="1" applyNumberFormat="1">
      <alignment horizontal="center"/>
    </xf>
    <xf borderId="1" fillId="2" fontId="20" numFmtId="174" xfId="0" applyAlignment="1" applyBorder="1" applyFont="1" applyNumberFormat="1">
      <alignment horizontal="right"/>
    </xf>
    <xf borderId="1" fillId="2" fontId="21" numFmtId="173" xfId="0" applyAlignment="1" applyBorder="1" applyFont="1" applyNumberFormat="1">
      <alignment horizontal="left"/>
    </xf>
    <xf borderId="1" fillId="5" fontId="21" numFmtId="173" xfId="0" applyAlignment="1" applyBorder="1" applyFont="1" applyNumberFormat="1">
      <alignment horizontal="right"/>
    </xf>
    <xf borderId="1" fillId="2" fontId="21" numFmtId="173" xfId="0" applyAlignment="1" applyBorder="1" applyFont="1" applyNumberFormat="1">
      <alignment horizontal="right"/>
    </xf>
    <xf borderId="1" fillId="5" fontId="37" numFmtId="174" xfId="0" applyAlignment="1" applyBorder="1" applyFont="1" applyNumberFormat="1">
      <alignment horizontal="right"/>
    </xf>
    <xf borderId="1" fillId="5" fontId="20" numFmtId="174" xfId="0" applyAlignment="1" applyBorder="1" applyFont="1" applyNumberFormat="1">
      <alignment horizontal="right"/>
    </xf>
    <xf borderId="1" fillId="2" fontId="22" numFmtId="9" xfId="0" applyBorder="1" applyFont="1" applyNumberFormat="1"/>
    <xf borderId="1" fillId="2" fontId="21" numFmtId="0" xfId="0" applyBorder="1" applyFont="1"/>
    <xf borderId="64" fillId="2" fontId="14" numFmtId="174" xfId="0" applyBorder="1" applyFont="1" applyNumberFormat="1"/>
    <xf borderId="1" fillId="2" fontId="21" numFmtId="174" xfId="0" applyAlignment="1" applyBorder="1" applyFont="1" applyNumberFormat="1">
      <alignment horizontal="left"/>
    </xf>
    <xf borderId="64" fillId="2" fontId="21" numFmtId="174" xfId="0" applyBorder="1" applyFont="1" applyNumberFormat="1"/>
    <xf borderId="1" fillId="2" fontId="20" numFmtId="174" xfId="0" applyBorder="1" applyFont="1" applyNumberFormat="1"/>
    <xf borderId="1" fillId="2" fontId="39" numFmtId="37" xfId="0" applyAlignment="1" applyBorder="1" applyFont="1" applyNumberFormat="1">
      <alignment horizontal="left"/>
    </xf>
    <xf borderId="1" fillId="2" fontId="40" numFmtId="0" xfId="0" applyBorder="1" applyFont="1"/>
    <xf borderId="1" fillId="2" fontId="41" numFmtId="0" xfId="0" applyBorder="1" applyFont="1"/>
    <xf borderId="1" fillId="2" fontId="42" numFmtId="174" xfId="0" applyBorder="1" applyFont="1" applyNumberFormat="1"/>
    <xf borderId="1" fillId="2" fontId="21" numFmtId="174" xfId="0" applyBorder="1" applyFont="1" applyNumberFormat="1"/>
    <xf borderId="63" fillId="2" fontId="20" numFmtId="37" xfId="0" applyAlignment="1" applyBorder="1" applyFont="1" applyNumberFormat="1">
      <alignment horizontal="right" shrinkToFit="0" wrapText="1"/>
    </xf>
    <xf borderId="1" fillId="2" fontId="21" numFmtId="37" xfId="0" applyAlignment="1" applyBorder="1" applyFont="1" applyNumberFormat="1">
      <alignment horizontal="right" shrinkToFit="0" wrapText="1"/>
    </xf>
    <xf borderId="1" fillId="2" fontId="22" numFmtId="173" xfId="0" applyBorder="1" applyFont="1" applyNumberFormat="1"/>
    <xf borderId="57" fillId="2" fontId="36" numFmtId="37" xfId="0" applyAlignment="1" applyBorder="1" applyFont="1" applyNumberFormat="1">
      <alignment horizontal="center" vertical="center"/>
    </xf>
    <xf borderId="1" fillId="2" fontId="20" numFmtId="37" xfId="0" applyAlignment="1" applyBorder="1" applyFont="1" applyNumberFormat="1">
      <alignment shrinkToFit="0" wrapText="1"/>
    </xf>
    <xf borderId="1" fillId="2" fontId="26" numFmtId="173" xfId="0" applyBorder="1" applyFont="1" applyNumberFormat="1"/>
    <xf borderId="1" fillId="2" fontId="22" numFmtId="37" xfId="0" applyAlignment="1" applyBorder="1" applyFont="1" applyNumberFormat="1">
      <alignment shrinkToFit="0" wrapText="1"/>
    </xf>
    <xf borderId="1" fillId="2" fontId="36" numFmtId="37" xfId="0" applyAlignment="1" applyBorder="1" applyFont="1" applyNumberFormat="1">
      <alignment horizontal="right" vertical="center"/>
    </xf>
    <xf borderId="1" fillId="2" fontId="41" numFmtId="37" xfId="0" applyBorder="1" applyFont="1" applyNumberFormat="1"/>
    <xf borderId="1" fillId="2" fontId="43" numFmtId="173" xfId="0" applyBorder="1" applyFont="1" applyNumberFormat="1"/>
    <xf borderId="1" fillId="2" fontId="20" numFmtId="173" xfId="0" applyBorder="1" applyFont="1" applyNumberFormat="1"/>
    <xf borderId="65" fillId="2" fontId="21" numFmtId="173" xfId="0" applyAlignment="1" applyBorder="1" applyFont="1" applyNumberFormat="1">
      <alignment horizontal="right"/>
    </xf>
    <xf borderId="1" fillId="2" fontId="20" numFmtId="173" xfId="0" applyAlignment="1" applyBorder="1" applyFont="1" applyNumberFormat="1">
      <alignment horizontal="right"/>
    </xf>
    <xf borderId="57" fillId="2" fontId="22" numFmtId="175" xfId="0" applyBorder="1" applyFont="1" applyNumberFormat="1"/>
    <xf borderId="1" fillId="2" fontId="43" numFmtId="0" xfId="0" applyBorder="1" applyFont="1"/>
    <xf borderId="1" fillId="5" fontId="20" numFmtId="173" xfId="0" applyAlignment="1" applyBorder="1" applyFont="1" applyNumberFormat="1">
      <alignment horizontal="right"/>
    </xf>
    <xf borderId="57" fillId="2" fontId="22" numFmtId="37" xfId="0" applyBorder="1" applyFont="1" applyNumberFormat="1"/>
    <xf borderId="1" fillId="2" fontId="37" numFmtId="173" xfId="0" applyBorder="1" applyFont="1" applyNumberFormat="1"/>
    <xf borderId="1" fillId="2" fontId="44" numFmtId="173" xfId="0" applyBorder="1" applyFont="1" applyNumberFormat="1"/>
    <xf borderId="1" fillId="2" fontId="37" numFmtId="173" xfId="0" applyAlignment="1" applyBorder="1" applyFont="1" applyNumberFormat="1">
      <alignment horizontal="left"/>
    </xf>
    <xf borderId="64" fillId="2" fontId="21" numFmtId="173" xfId="0" applyBorder="1" applyFont="1" applyNumberFormat="1"/>
    <xf borderId="1" fillId="2" fontId="45" numFmtId="173" xfId="0" applyAlignment="1" applyBorder="1" applyFont="1" applyNumberFormat="1">
      <alignment horizontal="left"/>
    </xf>
    <xf borderId="1" fillId="2" fontId="37" numFmtId="0" xfId="0" applyBorder="1" applyFont="1"/>
    <xf borderId="1" fillId="2" fontId="36" numFmtId="39" xfId="0" applyAlignment="1" applyBorder="1" applyFont="1" applyNumberFormat="1">
      <alignment horizontal="center"/>
    </xf>
    <xf borderId="65" fillId="2" fontId="14" numFmtId="173" xfId="0" applyBorder="1" applyFont="1" applyNumberFormat="1"/>
    <xf borderId="65" fillId="2" fontId="21" numFmtId="174" xfId="0" applyBorder="1" applyFont="1" applyNumberFormat="1"/>
    <xf borderId="1" fillId="2" fontId="21" numFmtId="173" xfId="0" applyBorder="1" applyFont="1" applyNumberFormat="1"/>
    <xf borderId="1" fillId="2" fontId="14" numFmtId="173" xfId="0" applyBorder="1" applyFont="1" applyNumberFormat="1"/>
    <xf borderId="1" fillId="2" fontId="46" numFmtId="37" xfId="0" applyBorder="1" applyFont="1" applyNumberFormat="1"/>
    <xf borderId="1" fillId="2" fontId="47" numFmtId="176" xfId="0" applyBorder="1" applyFont="1" applyNumberFormat="1"/>
    <xf borderId="1" fillId="5" fontId="22" numFmtId="0" xfId="0" applyBorder="1" applyFont="1"/>
    <xf borderId="1" fillId="2" fontId="26" numFmtId="174" xfId="0" applyAlignment="1" applyBorder="1" applyFont="1" applyNumberFormat="1">
      <alignment horizontal="left"/>
    </xf>
    <xf borderId="0" fillId="0" fontId="40" numFmtId="176" xfId="0" applyFont="1" applyNumberFormat="1"/>
    <xf borderId="1" fillId="2" fontId="48" numFmtId="0" xfId="0" applyBorder="1" applyFont="1"/>
    <xf borderId="1" fillId="2" fontId="49" numFmtId="173" xfId="0" applyAlignment="1" applyBorder="1" applyFont="1" applyNumberFormat="1">
      <alignment horizontal="left"/>
    </xf>
    <xf borderId="1" fillId="2" fontId="21" numFmtId="175" xfId="0" applyBorder="1" applyFont="1" applyNumberFormat="1"/>
    <xf borderId="1" fillId="2" fontId="26" numFmtId="37" xfId="0" applyAlignment="1" applyBorder="1" applyFont="1" applyNumberFormat="1">
      <alignment horizontal="left"/>
    </xf>
    <xf borderId="1" fillId="2" fontId="21" numFmtId="177" xfId="0" applyBorder="1" applyFont="1" applyNumberFormat="1"/>
    <xf borderId="1" fillId="2" fontId="21" numFmtId="178" xfId="0" applyAlignment="1" applyBorder="1" applyFont="1" applyNumberFormat="1">
      <alignment horizontal="left"/>
    </xf>
    <xf borderId="63" fillId="2" fontId="22" numFmtId="37" xfId="0" applyAlignment="1" applyBorder="1" applyFont="1" applyNumberFormat="1">
      <alignment horizontal="left"/>
    </xf>
    <xf borderId="63" fillId="2" fontId="22" numFmtId="0" xfId="0" applyBorder="1" applyFont="1"/>
    <xf borderId="63" fillId="2" fontId="50" numFmtId="37" xfId="0" applyBorder="1" applyFont="1" applyNumberFormat="1"/>
    <xf borderId="63" fillId="2" fontId="22" numFmtId="37" xfId="0" applyBorder="1" applyFont="1" applyNumberFormat="1"/>
    <xf borderId="63" fillId="2" fontId="22" numFmtId="37" xfId="0" applyAlignment="1" applyBorder="1" applyFont="1" applyNumberFormat="1">
      <alignment horizontal="right"/>
    </xf>
    <xf borderId="63" fillId="2" fontId="21" numFmtId="174" xfId="0" applyBorder="1" applyFont="1" applyNumberFormat="1"/>
    <xf borderId="63" fillId="2" fontId="22" numFmtId="37" xfId="0" applyAlignment="1" applyBorder="1" applyFont="1" applyNumberFormat="1">
      <alignment horizontal="center"/>
    </xf>
    <xf borderId="63" fillId="2" fontId="51" numFmtId="37" xfId="0" applyAlignment="1" applyBorder="1" applyFont="1" applyNumberFormat="1">
      <alignment horizontal="left"/>
    </xf>
    <xf borderId="63" fillId="2" fontId="21" numFmtId="37" xfId="0" applyAlignment="1" applyBorder="1" applyFont="1" applyNumberFormat="1">
      <alignment horizontal="left"/>
    </xf>
    <xf borderId="66" fillId="2" fontId="22" numFmtId="37" xfId="0" applyAlignment="1" applyBorder="1" applyFont="1" applyNumberFormat="1">
      <alignment horizontal="center"/>
    </xf>
    <xf borderId="59" fillId="2" fontId="22" numFmtId="37" xfId="0" applyAlignment="1" applyBorder="1" applyFont="1" applyNumberFormat="1">
      <alignment horizontal="center"/>
    </xf>
    <xf borderId="59" fillId="2" fontId="22" numFmtId="39" xfId="0" applyAlignment="1" applyBorder="1" applyFont="1" applyNumberFormat="1">
      <alignment horizontal="center"/>
    </xf>
    <xf borderId="67" fillId="2" fontId="22" numFmtId="37" xfId="0" applyBorder="1" applyFont="1" applyNumberFormat="1"/>
    <xf borderId="68" fillId="2" fontId="21" numFmtId="3" xfId="0" applyAlignment="1" applyBorder="1" applyFont="1" applyNumberFormat="1">
      <alignment horizontal="center"/>
    </xf>
    <xf borderId="69" fillId="0" fontId="3" numFmtId="0" xfId="0" applyBorder="1" applyFont="1"/>
    <xf borderId="68" fillId="2" fontId="21" numFmtId="37" xfId="0" applyAlignment="1" applyBorder="1" applyFont="1" applyNumberFormat="1">
      <alignment horizontal="center"/>
    </xf>
    <xf borderId="63" fillId="2" fontId="21" numFmtId="175" xfId="0" applyBorder="1" applyFont="1" applyNumberFormat="1"/>
    <xf borderId="66" fillId="2" fontId="22" numFmtId="37" xfId="0" applyAlignment="1" applyBorder="1" applyFont="1" applyNumberFormat="1">
      <alignment horizontal="left"/>
    </xf>
    <xf borderId="1" fillId="2" fontId="21" numFmtId="175" xfId="0" applyAlignment="1" applyBorder="1" applyFont="1" applyNumberFormat="1">
      <alignment horizontal="center"/>
    </xf>
    <xf borderId="0" fillId="0" fontId="6" numFmtId="0" xfId="0" applyFont="1"/>
    <xf borderId="0" fillId="0" fontId="52" numFmtId="179" xfId="0" applyAlignment="1" applyFont="1" applyNumberFormat="1">
      <alignment shrinkToFit="0" wrapText="1"/>
    </xf>
    <xf borderId="0" fillId="0" fontId="52" numFmtId="179" xfId="0" applyFont="1" applyNumberFormat="1"/>
    <xf borderId="0" fillId="0" fontId="6" numFmtId="180" xfId="0" applyFont="1" applyNumberFormat="1"/>
    <xf borderId="0" fillId="0" fontId="6" numFmtId="168" xfId="0" applyFont="1" applyNumberFormat="1"/>
    <xf borderId="1" fillId="6" fontId="6" numFmtId="0" xfId="0" applyBorder="1" applyFont="1"/>
    <xf borderId="0" fillId="0" fontId="52" numFmtId="179" xfId="0" applyAlignment="1" applyFont="1" applyNumberFormat="1">
      <alignment horizontal="left" shrinkToFit="0" wrapText="1"/>
    </xf>
    <xf borderId="0" fillId="0" fontId="6" numFmtId="179" xfId="0" applyFont="1" applyNumberFormat="1"/>
    <xf borderId="70" fillId="0" fontId="9" numFmtId="0" xfId="0" applyAlignment="1" applyBorder="1" applyFont="1">
      <alignment shrinkToFit="0" wrapText="1"/>
    </xf>
    <xf borderId="0" fillId="0" fontId="6" numFmtId="0" xfId="0" applyAlignment="1" applyFont="1">
      <alignment shrinkToFit="0" wrapText="1"/>
    </xf>
    <xf borderId="71" fillId="10" fontId="9" numFmtId="179" xfId="0" applyAlignment="1" applyBorder="1" applyFill="1" applyFont="1" applyNumberFormat="1">
      <alignment horizontal="center"/>
    </xf>
    <xf borderId="72" fillId="0" fontId="3" numFmtId="0" xfId="0" applyBorder="1" applyFont="1"/>
    <xf borderId="73" fillId="0" fontId="3" numFmtId="0" xfId="0" applyBorder="1" applyFont="1"/>
    <xf borderId="1" fillId="6" fontId="6" numFmtId="180" xfId="0" applyBorder="1" applyFont="1" applyNumberFormat="1"/>
    <xf borderId="63" fillId="6" fontId="9" numFmtId="168" xfId="0" applyAlignment="1" applyBorder="1" applyFont="1" applyNumberFormat="1">
      <alignment horizontal="center"/>
    </xf>
    <xf borderId="1" fillId="6" fontId="6" numFmtId="168" xfId="0" applyBorder="1" applyFont="1" applyNumberFormat="1"/>
    <xf borderId="63" fillId="6" fontId="9" numFmtId="14" xfId="0" applyAlignment="1" applyBorder="1" applyFont="1" applyNumberFormat="1">
      <alignment horizontal="center"/>
    </xf>
    <xf borderId="1" fillId="6" fontId="9" numFmtId="14" xfId="0" applyAlignment="1" applyBorder="1" applyFont="1" applyNumberFormat="1">
      <alignment horizontal="center"/>
    </xf>
    <xf borderId="1" fillId="6" fontId="9" numFmtId="14" xfId="0" applyAlignment="1" applyBorder="1" applyFont="1" applyNumberFormat="1">
      <alignment horizontal="center" readingOrder="0"/>
    </xf>
    <xf borderId="0" fillId="0" fontId="9" numFmtId="179" xfId="0" applyAlignment="1" applyFont="1" applyNumberFormat="1">
      <alignment horizontal="center"/>
    </xf>
    <xf borderId="1" fillId="10" fontId="9" numFmtId="0" xfId="0" applyAlignment="1" applyBorder="1" applyFont="1">
      <alignment horizontal="center"/>
    </xf>
    <xf borderId="0" fillId="0" fontId="9" numFmtId="168" xfId="0" applyAlignment="1" applyFont="1" applyNumberFormat="1">
      <alignment horizontal="center"/>
    </xf>
    <xf borderId="0" fillId="0" fontId="9" numFmtId="0" xfId="0" applyAlignment="1" applyFont="1">
      <alignment horizontal="left" shrinkToFit="0" vertical="top" wrapText="1"/>
    </xf>
    <xf borderId="1" fillId="10" fontId="9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" fillId="10" fontId="6" numFmtId="0" xfId="0" applyBorder="1" applyFont="1"/>
    <xf borderId="0" fillId="0" fontId="6" numFmtId="169" xfId="0" applyFont="1" applyNumberFormat="1"/>
    <xf borderId="0" fillId="0" fontId="6" numFmtId="168" xfId="0" applyAlignment="1" applyFont="1" applyNumberFormat="1">
      <alignment horizontal="right"/>
    </xf>
    <xf borderId="0" fillId="0" fontId="6" numFmtId="169" xfId="0" applyAlignment="1" applyFont="1" applyNumberFormat="1">
      <alignment readingOrder="0"/>
    </xf>
    <xf borderId="1" fillId="11" fontId="6" numFmtId="169" xfId="0" applyBorder="1" applyFill="1" applyFont="1" applyNumberFormat="1"/>
    <xf borderId="0" fillId="0" fontId="6" numFmtId="169" xfId="0" applyAlignment="1" applyFont="1" applyNumberFormat="1">
      <alignment readingOrder="0" shrinkToFit="0" wrapText="1"/>
    </xf>
    <xf borderId="1" fillId="8" fontId="6" numFmtId="169" xfId="0" applyAlignment="1" applyBorder="1" applyFont="1" applyNumberFormat="1">
      <alignment readingOrder="0" shrinkToFit="0" wrapText="1"/>
    </xf>
    <xf borderId="0" fillId="0" fontId="9" numFmtId="0" xfId="0" applyFont="1"/>
    <xf borderId="74" fillId="0" fontId="9" numFmtId="169" xfId="0" applyBorder="1" applyFont="1" applyNumberFormat="1"/>
    <xf borderId="1" fillId="10" fontId="9" numFmtId="0" xfId="0" applyBorder="1" applyFont="1"/>
    <xf borderId="74" fillId="0" fontId="9" numFmtId="168" xfId="0" applyAlignment="1" applyBorder="1" applyFont="1" applyNumberFormat="1">
      <alignment horizontal="right"/>
    </xf>
    <xf borderId="1" fillId="6" fontId="9" numFmtId="0" xfId="0" applyBorder="1" applyFont="1"/>
    <xf borderId="0" fillId="0" fontId="9" numFmtId="169" xfId="0" applyFont="1" applyNumberFormat="1"/>
    <xf borderId="0" fillId="0" fontId="9" numFmtId="0" xfId="0" applyAlignment="1" applyFont="1">
      <alignment shrinkToFit="0" vertical="top" wrapText="1"/>
    </xf>
    <xf borderId="1" fillId="8" fontId="6" numFmtId="169" xfId="0" applyAlignment="1" applyBorder="1" applyFont="1" applyNumberFormat="1">
      <alignment readingOrder="0"/>
    </xf>
    <xf borderId="74" fillId="0" fontId="9" numFmtId="168" xfId="0" applyBorder="1" applyFont="1" applyNumberFormat="1"/>
    <xf borderId="70" fillId="0" fontId="9" numFmtId="169" xfId="0" applyBorder="1" applyFont="1" applyNumberFormat="1"/>
    <xf borderId="70" fillId="0" fontId="9" numFmtId="168" xfId="0" applyAlignment="1" applyBorder="1" applyFont="1" applyNumberFormat="1">
      <alignment horizontal="right"/>
    </xf>
    <xf borderId="70" fillId="0" fontId="9" numFmtId="168" xfId="0" applyBorder="1" applyFont="1" applyNumberFormat="1"/>
    <xf borderId="0" fillId="0" fontId="9" numFmtId="168" xfId="0" applyFont="1" applyNumberFormat="1"/>
    <xf borderId="0" fillId="0" fontId="6" numFmtId="169" xfId="0" applyAlignment="1" applyFont="1" applyNumberFormat="1">
      <alignment shrinkToFit="0" wrapText="1"/>
    </xf>
    <xf borderId="0" fillId="0" fontId="9" numFmtId="169" xfId="0" applyAlignment="1" applyFont="1" applyNumberFormat="1">
      <alignment shrinkToFit="0" wrapText="1"/>
    </xf>
    <xf borderId="1" fillId="6" fontId="6" numFmtId="169" xfId="0" applyBorder="1" applyFont="1" applyNumberFormat="1"/>
    <xf borderId="0" fillId="0" fontId="6" numFmtId="0" xfId="0" applyAlignment="1" applyFont="1">
      <alignment horizontal="left" shrinkToFit="0" wrapText="1"/>
    </xf>
    <xf borderId="1" fillId="8" fontId="6" numFmtId="169" xfId="0" applyBorder="1" applyFont="1" applyNumberFormat="1"/>
    <xf borderId="1" fillId="6" fontId="6" numFmtId="168" xfId="0" applyAlignment="1" applyBorder="1" applyFont="1" applyNumberFormat="1">
      <alignment shrinkToFit="0" vertical="center" wrapText="1"/>
    </xf>
    <xf borderId="75" fillId="12" fontId="9" numFmtId="0" xfId="0" applyAlignment="1" applyBorder="1" applyFill="1" applyFont="1">
      <alignment horizontal="center" readingOrder="0"/>
    </xf>
    <xf borderId="76" fillId="0" fontId="3" numFmtId="0" xfId="0" applyBorder="1" applyFont="1"/>
    <xf borderId="54" fillId="8" fontId="6" numFmtId="169" xfId="0" applyBorder="1" applyFont="1" applyNumberFormat="1"/>
    <xf borderId="77" fillId="0" fontId="6" numFmtId="0" xfId="0" applyAlignment="1" applyBorder="1" applyFont="1">
      <alignment readingOrder="0"/>
    </xf>
    <xf borderId="57" fillId="8" fontId="6" numFmtId="169" xfId="0" applyBorder="1" applyFont="1" applyNumberFormat="1"/>
    <xf borderId="78" fillId="0" fontId="6" numFmtId="0" xfId="0" applyAlignment="1" applyBorder="1" applyFont="1">
      <alignment readingOrder="0"/>
    </xf>
    <xf borderId="78" fillId="0" fontId="6" numFmtId="0" xfId="0" applyBorder="1" applyFont="1"/>
    <xf borderId="79" fillId="13" fontId="9" numFmtId="0" xfId="0" applyAlignment="1" applyBorder="1" applyFill="1" applyFont="1">
      <alignment horizontal="left" shrinkToFit="0" vertical="top" wrapText="1"/>
    </xf>
    <xf borderId="80" fillId="13" fontId="53" numFmtId="169" xfId="0" applyBorder="1" applyFont="1" applyNumberFormat="1"/>
    <xf borderId="1" fillId="10" fontId="54" numFmtId="169" xfId="0" applyBorder="1" applyFont="1" applyNumberFormat="1"/>
    <xf borderId="80" fillId="13" fontId="9" numFmtId="168" xfId="0" applyBorder="1" applyFont="1" applyNumberFormat="1"/>
    <xf borderId="80" fillId="13" fontId="53" numFmtId="168" xfId="0" applyBorder="1" applyFont="1" applyNumberFormat="1"/>
    <xf borderId="1" fillId="8" fontId="6" numFmtId="179" xfId="0" applyAlignment="1" applyBorder="1" applyFont="1" applyNumberFormat="1">
      <alignment readingOrder="0"/>
    </xf>
    <xf borderId="0" fillId="0" fontId="6" numFmtId="179" xfId="0" applyAlignment="1" applyFont="1" applyNumberFormat="1">
      <alignment readingOrder="0"/>
    </xf>
    <xf borderId="1" fillId="10" fontId="6" numFmtId="169" xfId="0" applyBorder="1" applyFont="1" applyNumberFormat="1"/>
    <xf borderId="81" fillId="0" fontId="6" numFmtId="169" xfId="0" applyBorder="1" applyFont="1" applyNumberFormat="1"/>
    <xf borderId="82" fillId="0" fontId="6" numFmtId="0" xfId="0" applyBorder="1" applyFont="1"/>
    <xf borderId="83" fillId="0" fontId="6" numFmtId="169" xfId="0" applyBorder="1" applyFont="1" applyNumberFormat="1"/>
    <xf borderId="83" fillId="0" fontId="6" numFmtId="168" xfId="0" applyBorder="1" applyFont="1" applyNumberFormat="1"/>
    <xf borderId="1" fillId="14" fontId="6" numFmtId="169" xfId="0" applyBorder="1" applyFill="1" applyFont="1" applyNumberFormat="1"/>
    <xf borderId="83" fillId="0" fontId="9" numFmtId="169" xfId="0" applyBorder="1" applyFont="1" applyNumberFormat="1"/>
    <xf borderId="83" fillId="0" fontId="9" numFmtId="168" xfId="0" applyBorder="1" applyFont="1" applyNumberFormat="1"/>
    <xf borderId="0" fillId="0" fontId="55" numFmtId="0" xfId="0" applyAlignment="1" applyFont="1">
      <alignment horizontal="left" shrinkToFit="0" vertical="top" wrapText="1"/>
    </xf>
    <xf borderId="1" fillId="15" fontId="6" numFmtId="169" xfId="0" applyBorder="1" applyFill="1" applyFont="1" applyNumberFormat="1"/>
    <xf borderId="1" fillId="16" fontId="6" numFmtId="169" xfId="0" applyBorder="1" applyFill="1" applyFont="1" applyNumberFormat="1"/>
    <xf borderId="1" fillId="8" fontId="6" numFmtId="0" xfId="0" applyBorder="1" applyFont="1"/>
    <xf borderId="84" fillId="0" fontId="9" numFmtId="169" xfId="0" applyBorder="1" applyFont="1" applyNumberFormat="1"/>
    <xf borderId="84" fillId="0" fontId="9" numFmtId="168" xfId="0" applyBorder="1" applyFont="1" applyNumberFormat="1"/>
    <xf borderId="0" fillId="0" fontId="56" numFmtId="0" xfId="0" applyAlignment="1" applyFont="1">
      <alignment shrinkToFit="0" wrapText="1"/>
    </xf>
    <xf borderId="85" fillId="0" fontId="6" numFmtId="179" xfId="0" applyBorder="1" applyFont="1" applyNumberFormat="1"/>
    <xf borderId="85" fillId="0" fontId="6" numFmtId="168" xfId="0" applyBorder="1" applyFont="1" applyNumberFormat="1"/>
    <xf borderId="0" fillId="0" fontId="6" numFmtId="181" xfId="0" applyFont="1" applyNumberFormat="1"/>
    <xf borderId="1" fillId="6" fontId="6" numFmtId="0" xfId="0" applyAlignment="1" applyBorder="1" applyFont="1">
      <alignment shrinkToFit="0" wrapText="1"/>
    </xf>
    <xf borderId="1" fillId="6" fontId="6" numFmtId="179" xfId="0" applyBorder="1" applyFont="1" applyNumberFormat="1"/>
    <xf borderId="0" fillId="0" fontId="9" numFmtId="0" xfId="0" applyAlignment="1" applyFont="1">
      <alignment horizontal="center"/>
    </xf>
    <xf borderId="0" fillId="0" fontId="9" numFmtId="180" xfId="0" applyAlignment="1" applyFont="1" applyNumberFormat="1">
      <alignment horizontal="center"/>
    </xf>
    <xf borderId="1" fillId="6" fontId="9" numFmtId="0" xfId="0" applyAlignment="1" applyBorder="1" applyFont="1">
      <alignment horizontal="center"/>
    </xf>
    <xf borderId="0" fillId="0" fontId="57" numFmtId="0" xfId="0" applyAlignment="1" applyFont="1">
      <alignment horizontal="left"/>
    </xf>
    <xf borderId="0" fillId="0" fontId="7" numFmtId="182" xfId="0" applyAlignment="1" applyFont="1" applyNumberFormat="1">
      <alignment horizontal="left"/>
    </xf>
    <xf borderId="0" fillId="0" fontId="7" numFmtId="0" xfId="0" applyAlignment="1" applyFont="1">
      <alignment horizontal="left"/>
    </xf>
    <xf borderId="0" fillId="0" fontId="7" numFmtId="171" xfId="0" applyAlignment="1" applyFont="1" applyNumberFormat="1">
      <alignment horizontal="left"/>
    </xf>
    <xf borderId="0" fillId="0" fontId="7" numFmtId="168" xfId="0" applyAlignment="1" applyFont="1" applyNumberFormat="1">
      <alignment horizontal="left"/>
    </xf>
    <xf borderId="0" fillId="0" fontId="58" numFmtId="0" xfId="0" applyAlignment="1" applyFont="1">
      <alignment horizontal="left"/>
    </xf>
    <xf borderId="70" fillId="0" fontId="58" numFmtId="0" xfId="0" applyAlignment="1" applyBorder="1" applyFont="1">
      <alignment horizontal="left"/>
    </xf>
    <xf borderId="54" fillId="17" fontId="58" numFmtId="182" xfId="0" applyAlignment="1" applyBorder="1" applyFill="1" applyFont="1" applyNumberFormat="1">
      <alignment horizontal="left"/>
    </xf>
    <xf borderId="54" fillId="17" fontId="7" numFmtId="182" xfId="0" applyAlignment="1" applyBorder="1" applyFont="1" applyNumberFormat="1">
      <alignment horizontal="left" readingOrder="0"/>
    </xf>
    <xf borderId="55" fillId="18" fontId="58" numFmtId="171" xfId="0" applyAlignment="1" applyBorder="1" applyFill="1" applyFont="1" applyNumberFormat="1">
      <alignment horizontal="left" readingOrder="0"/>
    </xf>
    <xf borderId="54" fillId="17" fontId="58" numFmtId="171" xfId="0" applyAlignment="1" applyBorder="1" applyFont="1" applyNumberFormat="1">
      <alignment horizontal="left"/>
    </xf>
    <xf borderId="56" fillId="19" fontId="58" numFmtId="171" xfId="0" applyAlignment="1" applyBorder="1" applyFill="1" applyFont="1" applyNumberFormat="1">
      <alignment horizontal="left"/>
    </xf>
    <xf borderId="55" fillId="17" fontId="58" numFmtId="183" xfId="0" applyAlignment="1" applyBorder="1" applyFont="1" applyNumberFormat="1">
      <alignment horizontal="left"/>
    </xf>
    <xf borderId="55" fillId="17" fontId="58" numFmtId="168" xfId="0" applyAlignment="1" applyBorder="1" applyFont="1" applyNumberFormat="1">
      <alignment horizontal="left"/>
    </xf>
    <xf borderId="56" fillId="17" fontId="58" numFmtId="168" xfId="0" applyAlignment="1" applyBorder="1" applyFont="1" applyNumberFormat="1">
      <alignment horizontal="left"/>
    </xf>
    <xf borderId="1" fillId="20" fontId="58" numFmtId="171" xfId="0" applyAlignment="1" applyBorder="1" applyFill="1" applyFont="1" applyNumberFormat="1">
      <alignment horizontal="left"/>
    </xf>
    <xf borderId="86" fillId="17" fontId="59" numFmtId="0" xfId="0" applyAlignment="1" applyBorder="1" applyFont="1">
      <alignment horizontal="center"/>
    </xf>
    <xf borderId="0" fillId="0" fontId="60" numFmtId="0" xfId="0" applyAlignment="1" applyFont="1">
      <alignment horizontal="center"/>
    </xf>
    <xf borderId="57" fillId="17" fontId="7" numFmtId="182" xfId="0" applyAlignment="1" applyBorder="1" applyFont="1" applyNumberFormat="1">
      <alignment horizontal="left"/>
    </xf>
    <xf borderId="1" fillId="17" fontId="7" numFmtId="182" xfId="0" applyAlignment="1" applyBorder="1" applyFont="1" applyNumberFormat="1">
      <alignment horizontal="left"/>
    </xf>
    <xf borderId="1" fillId="18" fontId="58" numFmtId="171" xfId="0" applyAlignment="1" applyBorder="1" applyFont="1" applyNumberFormat="1">
      <alignment horizontal="left"/>
    </xf>
    <xf borderId="57" fillId="18" fontId="7" numFmtId="171" xfId="0" applyAlignment="1" applyBorder="1" applyFont="1" applyNumberFormat="1">
      <alignment horizontal="left"/>
    </xf>
    <xf borderId="58" fillId="19" fontId="7" numFmtId="171" xfId="0" applyAlignment="1" applyBorder="1" applyFont="1" applyNumberFormat="1">
      <alignment horizontal="left"/>
    </xf>
    <xf borderId="57" fillId="17" fontId="7" numFmtId="171" xfId="0" applyAlignment="1" applyBorder="1" applyFont="1" applyNumberFormat="1">
      <alignment horizontal="left"/>
    </xf>
    <xf borderId="1" fillId="17" fontId="7" numFmtId="183" xfId="0" applyAlignment="1" applyBorder="1" applyFont="1" applyNumberFormat="1">
      <alignment horizontal="left"/>
    </xf>
    <xf borderId="1" fillId="18" fontId="7" numFmtId="168" xfId="0" applyAlignment="1" applyBorder="1" applyFont="1" applyNumberFormat="1">
      <alignment horizontal="left"/>
    </xf>
    <xf borderId="58" fillId="17" fontId="58" numFmtId="168" xfId="0" applyAlignment="1" applyBorder="1" applyFont="1" applyNumberFormat="1">
      <alignment horizontal="left"/>
    </xf>
    <xf borderId="87" fillId="17" fontId="7" numFmtId="0" xfId="0" applyAlignment="1" applyBorder="1" applyFont="1">
      <alignment horizontal="left"/>
    </xf>
    <xf borderId="1" fillId="17" fontId="7" numFmtId="182" xfId="0" applyAlignment="1" applyBorder="1" applyFont="1" applyNumberFormat="1">
      <alignment horizontal="left" readingOrder="0"/>
    </xf>
    <xf borderId="14" fillId="21" fontId="7" numFmtId="0" xfId="0" applyAlignment="1" applyBorder="1" applyFill="1" applyFont="1">
      <alignment horizontal="center"/>
    </xf>
    <xf borderId="57" fillId="17" fontId="7" numFmtId="0" xfId="0" applyAlignment="1" applyBorder="1" applyFont="1">
      <alignment horizontal="left"/>
    </xf>
    <xf borderId="0" fillId="0" fontId="7" numFmtId="1" xfId="0" applyAlignment="1" applyFont="1" applyNumberFormat="1">
      <alignment horizontal="left"/>
    </xf>
    <xf borderId="54" fillId="22" fontId="7" numFmtId="182" xfId="0" applyAlignment="1" applyBorder="1" applyFill="1" applyFont="1" applyNumberFormat="1">
      <alignment horizontal="left"/>
    </xf>
    <xf borderId="88" fillId="0" fontId="7" numFmtId="0" xfId="0" applyAlignment="1" applyBorder="1" applyFont="1">
      <alignment horizontal="left"/>
    </xf>
    <xf borderId="88" fillId="0" fontId="7" numFmtId="171" xfId="0" applyAlignment="1" applyBorder="1" applyFont="1" applyNumberFormat="1">
      <alignment horizontal="left"/>
    </xf>
    <xf borderId="54" fillId="18" fontId="7" numFmtId="171" xfId="0" applyAlignment="1" applyBorder="1" applyFont="1" applyNumberFormat="1">
      <alignment horizontal="left"/>
    </xf>
    <xf borderId="56" fillId="19" fontId="7" numFmtId="171" xfId="0" applyAlignment="1" applyBorder="1" applyFont="1" applyNumberFormat="1">
      <alignment horizontal="left"/>
    </xf>
    <xf borderId="54" fillId="17" fontId="7" numFmtId="171" xfId="0" applyAlignment="1" applyBorder="1" applyFont="1" applyNumberFormat="1">
      <alignment horizontal="left"/>
    </xf>
    <xf borderId="55" fillId="17" fontId="7" numFmtId="183" xfId="0" applyAlignment="1" applyBorder="1" applyFont="1" applyNumberFormat="1">
      <alignment horizontal="left"/>
    </xf>
    <xf borderId="55" fillId="22" fontId="7" numFmtId="168" xfId="0" applyAlignment="1" applyBorder="1" applyFont="1" applyNumberFormat="1">
      <alignment horizontal="left"/>
    </xf>
    <xf borderId="56" fillId="22" fontId="7" numFmtId="168" xfId="0" applyAlignment="1" applyBorder="1" applyFont="1" applyNumberFormat="1">
      <alignment horizontal="left"/>
    </xf>
    <xf borderId="55" fillId="20" fontId="7" numFmtId="171" xfId="0" applyAlignment="1" applyBorder="1" applyFont="1" applyNumberFormat="1">
      <alignment horizontal="left"/>
    </xf>
    <xf borderId="86" fillId="17" fontId="7" numFmtId="0" xfId="0" applyAlignment="1" applyBorder="1" applyFont="1">
      <alignment horizontal="left"/>
    </xf>
    <xf borderId="89" fillId="0" fontId="7" numFmtId="0" xfId="0" applyAlignment="1" applyBorder="1" applyFont="1">
      <alignment horizontal="right" readingOrder="0"/>
    </xf>
    <xf borderId="83" fillId="0" fontId="7" numFmtId="0" xfId="0" applyAlignment="1" applyBorder="1" applyFont="1">
      <alignment horizontal="left" readingOrder="0"/>
    </xf>
    <xf borderId="83" fillId="0" fontId="7" numFmtId="171" xfId="0" applyAlignment="1" applyBorder="1" applyFont="1" applyNumberFormat="1">
      <alignment readingOrder="0"/>
    </xf>
    <xf borderId="90" fillId="0" fontId="7" numFmtId="171" xfId="0" applyAlignment="1" applyBorder="1" applyFont="1" applyNumberFormat="1">
      <alignment readingOrder="0"/>
    </xf>
    <xf borderId="1" fillId="22" fontId="7" numFmtId="168" xfId="0" applyAlignment="1" applyBorder="1" applyFont="1" applyNumberFormat="1">
      <alignment horizontal="left"/>
    </xf>
    <xf borderId="58" fillId="22" fontId="7" numFmtId="168" xfId="0" applyAlignment="1" applyBorder="1" applyFont="1" applyNumberFormat="1">
      <alignment horizontal="left"/>
    </xf>
    <xf borderId="1" fillId="20" fontId="7" numFmtId="171" xfId="0" applyAlignment="1" applyBorder="1" applyFont="1" applyNumberFormat="1">
      <alignment horizontal="left"/>
    </xf>
    <xf borderId="0" fillId="0" fontId="61" numFmtId="0" xfId="0" applyFont="1"/>
    <xf borderId="0" fillId="0" fontId="61" numFmtId="0" xfId="0" applyAlignment="1" applyFont="1">
      <alignment readingOrder="0"/>
    </xf>
    <xf borderId="0" fillId="0" fontId="7" numFmtId="171" xfId="0" applyFont="1" applyNumberFormat="1"/>
    <xf borderId="1" fillId="23" fontId="7" numFmtId="183" xfId="0" applyAlignment="1" applyBorder="1" applyFill="1" applyFont="1" applyNumberFormat="1">
      <alignment horizontal="left"/>
    </xf>
    <xf borderId="0" fillId="0" fontId="62" numFmtId="0" xfId="0" applyFont="1"/>
    <xf borderId="0" fillId="0" fontId="62" numFmtId="171" xfId="0" applyFont="1" applyNumberFormat="1"/>
    <xf borderId="0" fillId="0" fontId="62" numFmtId="0" xfId="0" applyAlignment="1" applyFont="1">
      <alignment readingOrder="0"/>
    </xf>
    <xf borderId="1" fillId="8" fontId="57" numFmtId="0" xfId="0" applyAlignment="1" applyBorder="1" applyFont="1">
      <alignment horizontal="left"/>
    </xf>
    <xf borderId="1" fillId="8" fontId="7" numFmtId="0" xfId="0" applyBorder="1" applyFont="1"/>
    <xf borderId="1" fillId="8" fontId="7" numFmtId="0" xfId="0" applyAlignment="1" applyBorder="1" applyFont="1">
      <alignment readingOrder="0"/>
    </xf>
    <xf borderId="1" fillId="8" fontId="7" numFmtId="171" xfId="0" applyBorder="1" applyFont="1" applyNumberFormat="1"/>
    <xf borderId="57" fillId="8" fontId="7" numFmtId="171" xfId="0" applyAlignment="1" applyBorder="1" applyFont="1" applyNumberFormat="1">
      <alignment horizontal="left"/>
    </xf>
    <xf borderId="58" fillId="8" fontId="7" numFmtId="171" xfId="0" applyAlignment="1" applyBorder="1" applyFont="1" applyNumberFormat="1">
      <alignment horizontal="left"/>
    </xf>
    <xf borderId="1" fillId="8" fontId="7" numFmtId="183" xfId="0" applyAlignment="1" applyBorder="1" applyFont="1" applyNumberFormat="1">
      <alignment horizontal="left"/>
    </xf>
    <xf borderId="1" fillId="8" fontId="7" numFmtId="168" xfId="0" applyAlignment="1" applyBorder="1" applyFont="1" applyNumberFormat="1">
      <alignment horizontal="left"/>
    </xf>
    <xf borderId="58" fillId="8" fontId="7" numFmtId="168" xfId="0" applyAlignment="1" applyBorder="1" applyFont="1" applyNumberFormat="1">
      <alignment horizontal="left"/>
    </xf>
    <xf borderId="1" fillId="8" fontId="7" numFmtId="171" xfId="0" applyAlignment="1" applyBorder="1" applyFont="1" applyNumberFormat="1">
      <alignment horizontal="left"/>
    </xf>
    <xf borderId="1" fillId="8" fontId="7" numFmtId="0" xfId="0" applyAlignment="1" applyBorder="1" applyFont="1">
      <alignment horizontal="left"/>
    </xf>
    <xf borderId="87" fillId="8" fontId="7" numFmtId="0" xfId="0" applyAlignment="1" applyBorder="1" applyFont="1">
      <alignment horizontal="left"/>
    </xf>
    <xf borderId="1" fillId="24" fontId="7" numFmtId="0" xfId="0" applyBorder="1" applyFill="1" applyFont="1"/>
    <xf borderId="0" fillId="0" fontId="7" numFmtId="0" xfId="0" applyAlignment="1" applyFont="1">
      <alignment readingOrder="0"/>
    </xf>
    <xf borderId="0" fillId="0" fontId="57" numFmtId="0" xfId="0" applyFont="1"/>
    <xf borderId="1" fillId="20" fontId="7" numFmtId="171" xfId="0" applyBorder="1" applyFont="1" applyNumberFormat="1"/>
    <xf borderId="0" fillId="0" fontId="7" numFmtId="0" xfId="0" applyAlignment="1" applyFont="1">
      <alignment horizontal="left" readingOrder="0"/>
    </xf>
    <xf borderId="91" fillId="0" fontId="7" numFmtId="0" xfId="0" applyAlignment="1" applyBorder="1" applyFont="1">
      <alignment horizontal="left"/>
    </xf>
    <xf borderId="81" fillId="0" fontId="7" numFmtId="0" xfId="0" applyAlignment="1" applyBorder="1" applyFont="1">
      <alignment horizontal="left"/>
    </xf>
    <xf borderId="70" fillId="0" fontId="7" numFmtId="0" xfId="0" applyAlignment="1" applyBorder="1" applyFont="1">
      <alignment horizontal="left"/>
    </xf>
    <xf borderId="70" fillId="0" fontId="7" numFmtId="171" xfId="0" applyBorder="1" applyFont="1" applyNumberFormat="1"/>
    <xf borderId="66" fillId="18" fontId="7" numFmtId="171" xfId="0" applyAlignment="1" applyBorder="1" applyFont="1" applyNumberFormat="1">
      <alignment horizontal="left"/>
    </xf>
    <xf borderId="67" fillId="19" fontId="7" numFmtId="171" xfId="0" applyAlignment="1" applyBorder="1" applyFont="1" applyNumberFormat="1">
      <alignment horizontal="left"/>
    </xf>
    <xf borderId="66" fillId="17" fontId="7" numFmtId="171" xfId="0" applyAlignment="1" applyBorder="1" applyFont="1" applyNumberFormat="1">
      <alignment horizontal="left"/>
    </xf>
    <xf borderId="59" fillId="17" fontId="7" numFmtId="183" xfId="0" applyAlignment="1" applyBorder="1" applyFont="1" applyNumberFormat="1">
      <alignment horizontal="left"/>
    </xf>
    <xf borderId="59" fillId="22" fontId="7" numFmtId="168" xfId="0" applyAlignment="1" applyBorder="1" applyFont="1" applyNumberFormat="1">
      <alignment horizontal="left"/>
    </xf>
    <xf borderId="67" fillId="22" fontId="7" numFmtId="168" xfId="0" applyAlignment="1" applyBorder="1" applyFont="1" applyNumberFormat="1">
      <alignment horizontal="left"/>
    </xf>
    <xf borderId="59" fillId="20" fontId="7" numFmtId="171" xfId="0" applyAlignment="1" applyBorder="1" applyFont="1" applyNumberFormat="1">
      <alignment horizontal="left"/>
    </xf>
    <xf borderId="92" fillId="17" fontId="7" numFmtId="0" xfId="0" applyAlignment="1" applyBorder="1" applyFont="1">
      <alignment horizontal="left"/>
    </xf>
    <xf borderId="0" fillId="0" fontId="7" numFmtId="183" xfId="0" applyAlignment="1" applyFont="1" applyNumberFormat="1">
      <alignment horizontal="left"/>
    </xf>
    <xf borderId="1" fillId="19" fontId="7" numFmtId="171" xfId="0" applyAlignment="1" applyBorder="1" applyFont="1" applyNumberFormat="1">
      <alignment horizontal="left"/>
    </xf>
    <xf borderId="0" fillId="0" fontId="7" numFmtId="0" xfId="0" applyAlignment="1" applyFont="1">
      <alignment horizontal="right"/>
    </xf>
    <xf borderId="54" fillId="17" fontId="7" numFmtId="182" xfId="0" applyAlignment="1" applyBorder="1" applyFont="1" applyNumberFormat="1">
      <alignment horizontal="right" readingOrder="0"/>
    </xf>
    <xf borderId="55" fillId="18" fontId="58" numFmtId="168" xfId="0" applyAlignment="1" applyBorder="1" applyFont="1" applyNumberFormat="1">
      <alignment horizontal="left" readingOrder="0"/>
    </xf>
    <xf borderId="56" fillId="19" fontId="58" numFmtId="168" xfId="0" applyAlignment="1" applyBorder="1" applyFont="1" applyNumberFormat="1">
      <alignment horizontal="left"/>
    </xf>
    <xf borderId="1" fillId="17" fontId="7" numFmtId="182" xfId="0" applyAlignment="1" applyBorder="1" applyFont="1" applyNumberFormat="1">
      <alignment horizontal="right"/>
    </xf>
    <xf borderId="1" fillId="18" fontId="58" numFmtId="168" xfId="0" applyAlignment="1" applyBorder="1" applyFont="1" applyNumberFormat="1">
      <alignment horizontal="left"/>
    </xf>
    <xf borderId="58" fillId="19" fontId="7" numFmtId="168" xfId="0" applyAlignment="1" applyBorder="1" applyFont="1" applyNumberFormat="1">
      <alignment horizontal="left"/>
    </xf>
    <xf borderId="1" fillId="17" fontId="58" numFmtId="168" xfId="0" applyAlignment="1" applyBorder="1" applyFont="1" applyNumberFormat="1">
      <alignment horizontal="left"/>
    </xf>
    <xf borderId="93" fillId="17" fontId="7" numFmtId="183" xfId="0" applyAlignment="1" applyBorder="1" applyFont="1" applyNumberFormat="1">
      <alignment horizontal="left"/>
    </xf>
    <xf borderId="88" fillId="0" fontId="7" numFmtId="0" xfId="0" applyAlignment="1" applyBorder="1" applyFont="1">
      <alignment horizontal="right"/>
    </xf>
    <xf borderId="77" fillId="0" fontId="7" numFmtId="0" xfId="0" applyAlignment="1" applyBorder="1" applyFont="1">
      <alignment horizontal="left"/>
    </xf>
    <xf borderId="1" fillId="18" fontId="7" numFmtId="171" xfId="0" applyAlignment="1" applyBorder="1" applyFont="1" applyNumberFormat="1">
      <alignment horizontal="left"/>
    </xf>
    <xf borderId="1" fillId="19" fontId="7" numFmtId="168" xfId="0" applyAlignment="1" applyBorder="1" applyFont="1" applyNumberFormat="1">
      <alignment horizontal="left"/>
    </xf>
    <xf borderId="1" fillId="22" fontId="7" numFmtId="183" xfId="0" applyAlignment="1" applyBorder="1" applyFont="1" applyNumberFormat="1">
      <alignment horizontal="left"/>
    </xf>
    <xf borderId="94" fillId="22" fontId="7" numFmtId="168" xfId="0" applyAlignment="1" applyBorder="1" applyFont="1" applyNumberFormat="1">
      <alignment horizontal="left"/>
    </xf>
    <xf borderId="95" fillId="22" fontId="7" numFmtId="168" xfId="0" applyAlignment="1" applyBorder="1" applyFont="1" applyNumberFormat="1">
      <alignment horizontal="left"/>
    </xf>
    <xf borderId="0" fillId="0" fontId="57" numFmtId="0" xfId="0" applyAlignment="1" applyFont="1">
      <alignment horizontal="left" readingOrder="0"/>
    </xf>
    <xf borderId="91" fillId="0" fontId="7" numFmtId="0" xfId="0" applyAlignment="1" applyBorder="1" applyFont="1">
      <alignment horizontal="right" readingOrder="0"/>
    </xf>
    <xf borderId="0" fillId="0" fontId="7" numFmtId="0" xfId="0" applyAlignment="1" applyFont="1">
      <alignment horizontal="right" readingOrder="0"/>
    </xf>
    <xf borderId="78" fillId="0" fontId="7" numFmtId="0" xfId="0" applyAlignment="1" applyBorder="1" applyFont="1">
      <alignment readingOrder="0"/>
    </xf>
    <xf borderId="0" fillId="0" fontId="18" numFmtId="0" xfId="0" applyAlignment="1" applyFont="1">
      <alignment horizontal="left" shrinkToFit="0" wrapText="1"/>
    </xf>
    <xf borderId="0" fillId="0" fontId="63" numFmtId="4" xfId="0" applyFont="1" applyNumberFormat="1"/>
    <xf borderId="1" fillId="7" fontId="7" numFmtId="168" xfId="0" applyAlignment="1" applyBorder="1" applyFont="1" applyNumberFormat="1">
      <alignment horizontal="left"/>
    </xf>
    <xf borderId="1" fillId="25" fontId="63" numFmtId="4" xfId="0" applyBorder="1" applyFill="1" applyFont="1" applyNumberFormat="1"/>
    <xf borderId="1" fillId="25" fontId="7" numFmtId="183" xfId="0" applyAlignment="1" applyBorder="1" applyFont="1" applyNumberFormat="1">
      <alignment horizontal="left"/>
    </xf>
    <xf borderId="0" fillId="0" fontId="64" numFmtId="0" xfId="0" applyAlignment="1" applyFont="1">
      <alignment horizontal="left" shrinkToFit="0" wrapText="1"/>
    </xf>
    <xf borderId="0" fillId="0" fontId="65" numFmtId="4" xfId="0" applyFont="1" applyNumberFormat="1"/>
    <xf borderId="1" fillId="18" fontId="62" numFmtId="171" xfId="0" applyAlignment="1" applyBorder="1" applyFont="1" applyNumberFormat="1">
      <alignment horizontal="left"/>
    </xf>
    <xf borderId="1" fillId="19" fontId="62" numFmtId="168" xfId="0" applyAlignment="1" applyBorder="1" applyFont="1" applyNumberFormat="1">
      <alignment horizontal="left"/>
    </xf>
    <xf borderId="1" fillId="15" fontId="7" numFmtId="168" xfId="0" applyAlignment="1" applyBorder="1" applyFont="1" applyNumberFormat="1">
      <alignment horizontal="left"/>
    </xf>
    <xf borderId="0" fillId="0" fontId="7" numFmtId="4" xfId="0" applyAlignment="1" applyFont="1" applyNumberFormat="1">
      <alignment horizontal="right"/>
    </xf>
    <xf borderId="1" fillId="17" fontId="7" numFmtId="0" xfId="0" applyBorder="1" applyFont="1"/>
    <xf borderId="1" fillId="17" fontId="7" numFmtId="0" xfId="0" applyAlignment="1" applyBorder="1" applyFont="1">
      <alignment horizontal="left"/>
    </xf>
    <xf borderId="1" fillId="17" fontId="66" numFmtId="171" xfId="0" applyBorder="1" applyFont="1" applyNumberFormat="1"/>
    <xf borderId="1" fillId="17" fontId="7" numFmtId="0" xfId="0" applyAlignment="1" applyBorder="1" applyFont="1">
      <alignment horizontal="right"/>
    </xf>
    <xf borderId="1" fillId="18" fontId="7" numFmtId="0" xfId="0" applyBorder="1" applyFont="1"/>
    <xf borderId="54" fillId="26" fontId="7" numFmtId="0" xfId="0" applyAlignment="1" applyBorder="1" applyFill="1" applyFont="1">
      <alignment horizontal="left"/>
    </xf>
    <xf borderId="55" fillId="26" fontId="58" numFmtId="0" xfId="0" applyAlignment="1" applyBorder="1" applyFont="1">
      <alignment horizontal="left"/>
    </xf>
    <xf borderId="55" fillId="26" fontId="66" numFmtId="171" xfId="0" applyBorder="1" applyFont="1" applyNumberFormat="1"/>
    <xf borderId="56" fillId="26" fontId="7" numFmtId="0" xfId="0" applyAlignment="1" applyBorder="1" applyFont="1">
      <alignment horizontal="right"/>
    </xf>
    <xf borderId="1" fillId="2" fontId="7" numFmtId="0" xfId="0" applyBorder="1" applyFont="1"/>
    <xf borderId="57" fillId="26" fontId="7" numFmtId="0" xfId="0" applyAlignment="1" applyBorder="1" applyFont="1">
      <alignment horizontal="left"/>
    </xf>
    <xf borderId="1" fillId="26" fontId="58" numFmtId="0" xfId="0" applyAlignment="1" applyBorder="1" applyFont="1">
      <alignment horizontal="left"/>
    </xf>
    <xf borderId="1" fillId="26" fontId="66" numFmtId="171" xfId="0" applyBorder="1" applyFont="1" applyNumberFormat="1"/>
    <xf borderId="58" fillId="21" fontId="7" numFmtId="0" xfId="0" applyAlignment="1" applyBorder="1" applyFont="1">
      <alignment horizontal="right"/>
    </xf>
    <xf borderId="66" fillId="26" fontId="7" numFmtId="0" xfId="0" applyAlignment="1" applyBorder="1" applyFont="1">
      <alignment horizontal="left"/>
    </xf>
    <xf borderId="59" fillId="26" fontId="58" numFmtId="0" xfId="0" applyAlignment="1" applyBorder="1" applyFont="1">
      <alignment horizontal="left"/>
    </xf>
    <xf borderId="59" fillId="26" fontId="66" numFmtId="171" xfId="0" applyBorder="1" applyFont="1" applyNumberFormat="1"/>
    <xf borderId="67" fillId="26" fontId="7" numFmtId="0" xfId="0" applyAlignment="1" applyBorder="1" applyFont="1">
      <alignment horizontal="right"/>
    </xf>
    <xf borderId="96" fillId="27" fontId="7" numFmtId="0" xfId="0" applyBorder="1" applyFill="1" applyFont="1"/>
    <xf borderId="97" fillId="27" fontId="7" numFmtId="171" xfId="0" applyBorder="1" applyFont="1" applyNumberFormat="1"/>
    <xf borderId="98" fillId="27" fontId="7" numFmtId="168" xfId="0" applyBorder="1" applyFont="1" applyNumberFormat="1"/>
    <xf borderId="55" fillId="26" fontId="7" numFmtId="0" xfId="0" applyAlignment="1" applyBorder="1" applyFont="1">
      <alignment horizontal="left"/>
    </xf>
    <xf borderId="99" fillId="26" fontId="58" numFmtId="0" xfId="0" applyAlignment="1" applyBorder="1" applyFont="1">
      <alignment horizontal="left"/>
    </xf>
    <xf borderId="100" fillId="26" fontId="58" numFmtId="0" xfId="0" applyAlignment="1" applyBorder="1" applyFont="1">
      <alignment horizontal="left"/>
    </xf>
    <xf borderId="101" fillId="26" fontId="67" numFmtId="171" xfId="0" applyBorder="1" applyFont="1" applyNumberFormat="1"/>
    <xf borderId="59" fillId="26" fontId="67" numFmtId="171" xfId="0" applyBorder="1" applyFont="1" applyNumberFormat="1"/>
    <xf borderId="102" fillId="26" fontId="58" numFmtId="0" xfId="0" applyAlignment="1" applyBorder="1" applyFont="1">
      <alignment horizontal="right"/>
    </xf>
    <xf borderId="103" fillId="2" fontId="58" numFmtId="0" xfId="0" applyBorder="1" applyFont="1"/>
    <xf borderId="1" fillId="18" fontId="58" numFmtId="0" xfId="0" applyAlignment="1" applyBorder="1" applyFont="1">
      <alignment horizontal="center"/>
    </xf>
    <xf borderId="30" fillId="27" fontId="7" numFmtId="171" xfId="0" applyBorder="1" applyFont="1" applyNumberFormat="1"/>
    <xf borderId="6" fillId="26" fontId="7" numFmtId="0" xfId="0" applyAlignment="1" applyBorder="1" applyFont="1">
      <alignment horizontal="left"/>
    </xf>
    <xf borderId="104" fillId="26" fontId="7" numFmtId="0" xfId="0" applyAlignment="1" applyBorder="1" applyFont="1">
      <alignment horizontal="left"/>
    </xf>
    <xf borderId="7" fillId="26" fontId="67" numFmtId="171" xfId="0" applyBorder="1" applyFont="1" applyNumberFormat="1"/>
    <xf borderId="8" fillId="26" fontId="7" numFmtId="0" xfId="0" applyAlignment="1" applyBorder="1" applyFont="1">
      <alignment horizontal="right"/>
    </xf>
    <xf borderId="86" fillId="28" fontId="7" numFmtId="0" xfId="0" applyBorder="1" applyFill="1" applyFont="1"/>
    <xf borderId="19" fillId="26" fontId="7" numFmtId="0" xfId="0" applyAlignment="1" applyBorder="1" applyFont="1">
      <alignment horizontal="left"/>
    </xf>
    <xf borderId="105" fillId="26" fontId="7" numFmtId="0" xfId="0" applyAlignment="1" applyBorder="1" applyFont="1">
      <alignment horizontal="left"/>
    </xf>
    <xf borderId="20" fillId="26" fontId="66" numFmtId="171" xfId="0" applyBorder="1" applyFont="1" applyNumberFormat="1"/>
    <xf borderId="22" fillId="26" fontId="7" numFmtId="0" xfId="0" applyAlignment="1" applyBorder="1" applyFont="1">
      <alignment horizontal="right"/>
    </xf>
    <xf borderId="92" fillId="28" fontId="7" numFmtId="0" xfId="0" applyBorder="1" applyFont="1"/>
    <xf borderId="1" fillId="18" fontId="7" numFmtId="0" xfId="0" applyAlignment="1" applyBorder="1" applyFont="1">
      <alignment horizontal="left"/>
    </xf>
    <xf borderId="1" fillId="18" fontId="66" numFmtId="171" xfId="0" applyBorder="1" applyFont="1" applyNumberFormat="1"/>
    <xf borderId="1" fillId="18" fontId="7" numFmtId="0" xfId="0" applyAlignment="1" applyBorder="1" applyFont="1">
      <alignment horizontal="right"/>
    </xf>
    <xf borderId="1" fillId="15" fontId="7" numFmtId="0" xfId="0" applyBorder="1" applyFont="1"/>
    <xf borderId="14" fillId="26" fontId="7" numFmtId="0" xfId="0" applyAlignment="1" applyBorder="1" applyFont="1">
      <alignment horizontal="left"/>
    </xf>
    <xf borderId="14" fillId="24" fontId="7" numFmtId="168" xfId="0" applyBorder="1" applyFont="1" applyNumberFormat="1"/>
    <xf borderId="14" fillId="21" fontId="7" numFmtId="171" xfId="0" applyBorder="1" applyFont="1" applyNumberFormat="1"/>
    <xf borderId="14" fillId="21" fontId="58" numFmtId="0" xfId="0" applyAlignment="1" applyBorder="1" applyFont="1">
      <alignment horizontal="right" readingOrder="0"/>
    </xf>
    <xf borderId="14" fillId="8" fontId="7" numFmtId="168" xfId="0" applyBorder="1" applyFont="1" applyNumberFormat="1"/>
    <xf borderId="14" fillId="8" fontId="7" numFmtId="171" xfId="0" applyBorder="1" applyFont="1" applyNumberFormat="1"/>
    <xf borderId="14" fillId="26" fontId="58" numFmtId="0" xfId="0" applyAlignment="1" applyBorder="1" applyFont="1">
      <alignment horizontal="right" readingOrder="0"/>
    </xf>
    <xf borderId="1" fillId="28" fontId="7" numFmtId="0" xfId="0" applyBorder="1" applyFont="1"/>
    <xf borderId="14" fillId="21" fontId="7" numFmtId="168" xfId="0" applyBorder="1" applyFont="1" applyNumberFormat="1"/>
    <xf borderId="14" fillId="26" fontId="58" numFmtId="0" xfId="0" applyAlignment="1" applyBorder="1" applyFont="1">
      <alignment horizontal="right"/>
    </xf>
    <xf borderId="14" fillId="26" fontId="7" numFmtId="182" xfId="0" applyAlignment="1" applyBorder="1" applyFont="1" applyNumberFormat="1">
      <alignment horizontal="left"/>
    </xf>
    <xf borderId="106" fillId="26" fontId="58" numFmtId="0" xfId="0" applyAlignment="1" applyBorder="1" applyFont="1">
      <alignment horizontal="center" readingOrder="0" shrinkToFit="0" wrapText="1"/>
    </xf>
    <xf borderId="107" fillId="0" fontId="3" numFmtId="0" xfId="0" applyBorder="1" applyFont="1"/>
    <xf borderId="26" fillId="0" fontId="3" numFmtId="0" xfId="0" applyBorder="1" applyFont="1"/>
    <xf borderId="14" fillId="26" fontId="7" numFmtId="168" xfId="0" applyBorder="1" applyFont="1" applyNumberFormat="1"/>
    <xf borderId="14" fillId="26" fontId="7" numFmtId="171" xfId="0" applyBorder="1" applyFont="1" applyNumberFormat="1"/>
    <xf borderId="14" fillId="24" fontId="7" numFmtId="0" xfId="0" applyAlignment="1" applyBorder="1" applyFont="1">
      <alignment horizontal="left"/>
    </xf>
    <xf borderId="14" fillId="24" fontId="7" numFmtId="182" xfId="0" applyAlignment="1" applyBorder="1" applyFont="1" applyNumberFormat="1">
      <alignment horizontal="left"/>
    </xf>
    <xf borderId="14" fillId="24" fontId="7" numFmtId="171" xfId="0" applyBorder="1" applyFont="1" applyNumberFormat="1"/>
    <xf borderId="14" fillId="24" fontId="58" numFmtId="0" xfId="0" applyAlignment="1" applyBorder="1" applyFont="1">
      <alignment horizontal="right" readingOrder="0"/>
    </xf>
    <xf borderId="14" fillId="24" fontId="58" numFmtId="0" xfId="0" applyAlignment="1" applyBorder="1" applyFont="1">
      <alignment horizontal="right"/>
    </xf>
    <xf borderId="0" fillId="0" fontId="68" numFmtId="0" xfId="0" applyFont="1"/>
    <xf borderId="68" fillId="3" fontId="58" numFmtId="0" xfId="0" applyAlignment="1" applyBorder="1" applyFont="1">
      <alignment horizontal="center"/>
    </xf>
    <xf borderId="0" fillId="0" fontId="69" numFmtId="14" xfId="0" applyAlignment="1" applyFont="1" applyNumberFormat="1">
      <alignment horizontal="center"/>
    </xf>
    <xf borderId="0" fillId="0" fontId="15" numFmtId="0" xfId="0" applyAlignment="1" applyFont="1">
      <alignment horizontal="left" shrinkToFit="0" vertical="top" wrapText="1"/>
    </xf>
    <xf borderId="0" fillId="0" fontId="7" numFmtId="168" xfId="0" applyFont="1" applyNumberFormat="1"/>
    <xf borderId="0" fillId="0" fontId="68" numFmtId="168" xfId="0" applyFont="1" applyNumberFormat="1"/>
    <xf borderId="0" fillId="0" fontId="15" numFmtId="0" xfId="0" applyAlignment="1" applyFont="1">
      <alignment horizontal="left" shrinkToFit="0" wrapText="1"/>
    </xf>
    <xf borderId="96" fillId="6" fontId="58" numFmtId="0" xfId="0" applyBorder="1" applyFont="1"/>
    <xf borderId="97" fillId="6" fontId="58" numFmtId="168" xfId="0" applyBorder="1" applyFont="1" applyNumberFormat="1"/>
    <xf borderId="30" fillId="6" fontId="58" numFmtId="168" xfId="0" applyBorder="1" applyFont="1" applyNumberFormat="1"/>
    <xf borderId="2" fillId="29" fontId="58" numFmtId="0" xfId="0" applyAlignment="1" applyBorder="1" applyFill="1" applyFont="1">
      <alignment horizontal="center"/>
    </xf>
    <xf borderId="1" fillId="30" fontId="68" numFmtId="0" xfId="0" applyBorder="1" applyFill="1" applyFont="1"/>
    <xf borderId="1" fillId="30" fontId="68" numFmtId="0" xfId="0" applyAlignment="1" applyBorder="1" applyFont="1">
      <alignment readingOrder="0"/>
    </xf>
    <xf borderId="1" fillId="30" fontId="68" numFmtId="171" xfId="0" applyBorder="1" applyFont="1" applyNumberFormat="1"/>
    <xf borderId="0" fillId="0" fontId="70" numFmtId="0" xfId="0" applyFont="1"/>
    <xf borderId="0" fillId="0" fontId="19" numFmtId="0" xfId="0" applyAlignment="1" applyFont="1">
      <alignment horizontal="center"/>
    </xf>
    <xf borderId="0" fillId="0" fontId="71" numFmtId="0" xfId="0" applyAlignment="1" applyFont="1">
      <alignment horizontal="left" readingOrder="1" shrinkToFit="0" vertical="center" wrapText="1"/>
    </xf>
    <xf borderId="0" fillId="0" fontId="15" numFmtId="169" xfId="0" applyAlignment="1" applyFont="1" applyNumberFormat="1">
      <alignment horizontal="right" readingOrder="1" shrinkToFit="0" vertical="center" wrapText="1"/>
    </xf>
    <xf borderId="0" fillId="0" fontId="71" numFmtId="0" xfId="0" applyAlignment="1" applyFont="1">
      <alignment horizontal="left" shrinkToFit="0" vertical="center" wrapText="1"/>
    </xf>
    <xf borderId="0" fillId="0" fontId="72" numFmtId="0" xfId="0" applyAlignment="1" applyFont="1">
      <alignment horizontal="left" readingOrder="1" shrinkToFit="0" vertical="center" wrapText="1"/>
    </xf>
    <xf borderId="83" fillId="0" fontId="15" numFmtId="169" xfId="0" applyAlignment="1" applyBorder="1" applyFont="1" applyNumberFormat="1">
      <alignment horizontal="right" readingOrder="1" shrinkToFit="0" vertical="center" wrapText="1"/>
    </xf>
    <xf borderId="0" fillId="0" fontId="70" numFmtId="0" xfId="0" applyAlignment="1" applyFont="1">
      <alignment horizontal="left" readingOrder="1" shrinkToFit="0" vertical="center" wrapText="1"/>
    </xf>
    <xf borderId="0" fillId="0" fontId="73" numFmtId="0" xfId="0" applyFont="1"/>
    <xf borderId="0" fillId="0" fontId="68" numFmtId="0" xfId="0" applyAlignment="1" applyFont="1">
      <alignment horizontal="left" readingOrder="0"/>
    </xf>
    <xf borderId="0" fillId="0" fontId="15" numFmtId="169" xfId="0" applyFont="1" applyNumberFormat="1"/>
    <xf borderId="0" fillId="0" fontId="7" numFmtId="183" xfId="0" applyFont="1" applyNumberFormat="1"/>
    <xf borderId="0" fillId="0" fontId="7" numFmtId="182" xfId="0" applyAlignment="1" applyFont="1" applyNumberFormat="1">
      <alignment readingOrder="0"/>
    </xf>
    <xf borderId="0" fillId="0" fontId="61" numFmtId="168" xfId="0" applyFont="1" applyNumberFormat="1"/>
    <xf borderId="0" fillId="0" fontId="61" numFmtId="183" xfId="0" applyFont="1" applyNumberFormat="1"/>
    <xf borderId="0" fillId="0" fontId="74" numFmtId="0" xfId="0" applyFont="1"/>
    <xf borderId="0" fillId="0" fontId="75" numFmtId="0" xfId="0" applyAlignment="1" applyFont="1">
      <alignment shrinkToFit="0" wrapText="1"/>
    </xf>
    <xf borderId="0" fillId="0" fontId="58" numFmtId="0" xfId="0" applyFont="1"/>
    <xf borderId="0" fillId="0" fontId="58" numFmtId="169" xfId="0" applyFont="1" applyNumberFormat="1"/>
    <xf borderId="0" fillId="0" fontId="58" numFmtId="184" xfId="0" applyFont="1" applyNumberFormat="1"/>
    <xf borderId="0" fillId="0" fontId="58" numFmtId="168" xfId="0" applyFont="1" applyNumberFormat="1"/>
    <xf borderId="0" fillId="0" fontId="7" numFmtId="184" xfId="0" applyFont="1" applyNumberFormat="1"/>
    <xf borderId="108" fillId="0" fontId="7" numFmtId="168" xfId="0" applyAlignment="1" applyBorder="1" applyFont="1" applyNumberFormat="1">
      <alignment shrinkToFit="0" wrapText="1"/>
    </xf>
    <xf borderId="109" fillId="0" fontId="7" numFmtId="0" xfId="0" applyBorder="1" applyFont="1"/>
    <xf borderId="110" fillId="0" fontId="7" numFmtId="0" xfId="0" applyAlignment="1" applyBorder="1" applyFont="1">
      <alignment shrinkToFit="0" wrapText="1"/>
    </xf>
    <xf borderId="111" fillId="0" fontId="7" numFmtId="0" xfId="0" applyAlignment="1" applyBorder="1" applyFont="1">
      <alignment readingOrder="0"/>
    </xf>
    <xf borderId="112" fillId="0" fontId="7" numFmtId="168" xfId="0" applyBorder="1" applyFont="1" applyNumberFormat="1"/>
    <xf borderId="113" fillId="0" fontId="7" numFmtId="0" xfId="0" applyBorder="1" applyFont="1"/>
    <xf borderId="1" fillId="8" fontId="7" numFmtId="168" xfId="0" applyBorder="1" applyFont="1" applyNumberFormat="1"/>
    <xf borderId="114" fillId="0" fontId="7" numFmtId="0" xfId="0" applyBorder="1" applyFont="1"/>
    <xf borderId="88" fillId="0" fontId="7" numFmtId="0" xfId="0" applyBorder="1" applyFont="1"/>
    <xf borderId="77" fillId="0" fontId="7" numFmtId="0" xfId="0" applyBorder="1" applyFont="1"/>
    <xf borderId="91" fillId="0" fontId="7" numFmtId="0" xfId="0" applyBorder="1" applyFont="1"/>
    <xf borderId="78" fillId="0" fontId="7" numFmtId="0" xfId="0" applyBorder="1" applyFont="1"/>
    <xf borderId="81" fillId="0" fontId="7" numFmtId="184" xfId="0" applyBorder="1" applyFont="1" applyNumberFormat="1"/>
    <xf borderId="70" fillId="0" fontId="7" numFmtId="184" xfId="0" applyBorder="1" applyFont="1" applyNumberFormat="1"/>
    <xf borderId="82" fillId="0" fontId="7" numFmtId="0" xfId="0" applyAlignment="1" applyBorder="1" applyFont="1">
      <alignment readingOrder="0"/>
    </xf>
    <xf borderId="0" fillId="0" fontId="76" numFmtId="0" xfId="0" applyFont="1"/>
    <xf borderId="0" fillId="0" fontId="7" numFmtId="0" xfId="0" applyAlignment="1" applyFont="1">
      <alignment horizontal="center" shrinkToFit="0" wrapText="1"/>
    </xf>
    <xf borderId="0" fillId="0" fontId="77" numFmtId="0" xfId="0" applyFont="1"/>
    <xf borderId="54" fillId="31" fontId="58" numFmtId="0" xfId="0" applyBorder="1" applyFill="1" applyFont="1"/>
    <xf borderId="55" fillId="31" fontId="58" numFmtId="0" xfId="0" applyAlignment="1" applyBorder="1" applyFont="1">
      <alignment horizontal="left"/>
    </xf>
    <xf borderId="56" fillId="31" fontId="7" numFmtId="0" xfId="0" applyBorder="1" applyFont="1"/>
    <xf borderId="66" fillId="31" fontId="58" numFmtId="0" xfId="0" applyBorder="1" applyFont="1"/>
    <xf borderId="59" fillId="31" fontId="58" numFmtId="0" xfId="0" applyAlignment="1" applyBorder="1" applyFont="1">
      <alignment horizontal="left"/>
    </xf>
    <xf borderId="67" fillId="31" fontId="7" numFmtId="0" xfId="0" applyBorder="1" applyFont="1"/>
    <xf borderId="54" fillId="31" fontId="7" numFmtId="0" xfId="0" applyBorder="1" applyFont="1"/>
    <xf borderId="56" fillId="31" fontId="7" numFmtId="185" xfId="0" applyAlignment="1" applyBorder="1" applyFont="1" applyNumberFormat="1">
      <alignment horizontal="left"/>
    </xf>
    <xf borderId="1" fillId="32" fontId="7" numFmtId="0" xfId="0" applyBorder="1" applyFill="1" applyFont="1"/>
    <xf borderId="58" fillId="31" fontId="7" numFmtId="185" xfId="0" applyAlignment="1" applyBorder="1" applyFont="1" applyNumberFormat="1">
      <alignment horizontal="left"/>
    </xf>
    <xf borderId="57" fillId="31" fontId="7" numFmtId="0" xfId="0" applyBorder="1" applyFont="1"/>
    <xf borderId="58" fillId="31" fontId="7" numFmtId="1" xfId="0" applyAlignment="1" applyBorder="1" applyFont="1" applyNumberFormat="1">
      <alignment horizontal="left"/>
    </xf>
    <xf borderId="0" fillId="0" fontId="62" numFmtId="186" xfId="0" applyFont="1" applyNumberFormat="1"/>
    <xf borderId="66" fillId="31" fontId="7" numFmtId="0" xfId="0" applyBorder="1" applyFont="1"/>
    <xf borderId="67" fillId="31" fontId="7" numFmtId="14" xfId="0" applyAlignment="1" applyBorder="1" applyFont="1" applyNumberFormat="1">
      <alignment horizontal="left"/>
    </xf>
    <xf borderId="0" fillId="0" fontId="62" numFmtId="171" xfId="0" applyAlignment="1" applyFont="1" applyNumberFormat="1">
      <alignment horizontal="right"/>
    </xf>
    <xf borderId="0" fillId="0" fontId="7" numFmtId="0" xfId="0" applyAlignment="1" applyFont="1">
      <alignment horizontal="left" vertical="top"/>
    </xf>
    <xf borderId="0" fillId="0" fontId="7" numFmtId="186" xfId="0" applyAlignment="1" applyFont="1" applyNumberFormat="1">
      <alignment horizontal="left" vertical="top"/>
    </xf>
    <xf borderId="2" fillId="33" fontId="21" numFmtId="0" xfId="0" applyAlignment="1" applyBorder="1" applyFill="1" applyFont="1">
      <alignment horizontal="left" shrinkToFit="0" vertical="top" wrapText="1"/>
    </xf>
    <xf borderId="114" fillId="0" fontId="78" numFmtId="0" xfId="0" applyAlignment="1" applyBorder="1" applyFont="1">
      <alignment horizontal="center" shrinkToFit="0" wrapText="1"/>
    </xf>
    <xf borderId="0" fillId="0" fontId="79" numFmtId="0" xfId="0" applyAlignment="1" applyFont="1">
      <alignment horizontal="left"/>
    </xf>
    <xf borderId="0" fillId="0" fontId="80" numFmtId="0" xfId="0" applyAlignment="1" applyFont="1">
      <alignment horizontal="center" shrinkToFit="0" wrapText="1"/>
    </xf>
    <xf borderId="0" fillId="0" fontId="58" numFmtId="0" xfId="0" applyAlignment="1" applyFont="1">
      <alignment horizontal="center"/>
    </xf>
    <xf borderId="78" fillId="0" fontId="58" numFmtId="0" xfId="0" applyAlignment="1" applyBorder="1" applyFont="1">
      <alignment horizontal="center"/>
    </xf>
    <xf borderId="0" fillId="0" fontId="7" numFmtId="187" xfId="0" applyAlignment="1" applyFont="1" applyNumberFormat="1">
      <alignment vertical="top"/>
    </xf>
    <xf borderId="0" fillId="0" fontId="7" numFmtId="188" xfId="0" applyAlignment="1" applyFont="1" applyNumberFormat="1">
      <alignment vertical="top"/>
    </xf>
    <xf borderId="0" fillId="0" fontId="7" numFmtId="168" xfId="0" applyAlignment="1" applyFont="1" applyNumberFormat="1">
      <alignment vertical="top"/>
    </xf>
    <xf borderId="0" fillId="0" fontId="7" numFmtId="189" xfId="0" applyFont="1" applyNumberFormat="1"/>
    <xf borderId="0" fillId="0" fontId="7" numFmtId="188" xfId="0" applyAlignment="1" applyFont="1" applyNumberFormat="1">
      <alignment horizontal="left" vertical="top"/>
    </xf>
    <xf borderId="78" fillId="0" fontId="7" numFmtId="188" xfId="0" applyAlignment="1" applyBorder="1" applyFont="1" applyNumberFormat="1">
      <alignment vertical="top"/>
    </xf>
    <xf borderId="78" fillId="0" fontId="7" numFmtId="171" xfId="0" applyBorder="1" applyFont="1" applyNumberFormat="1"/>
    <xf borderId="0" fillId="0" fontId="7" numFmtId="171" xfId="0" applyAlignment="1" applyFont="1" applyNumberFormat="1">
      <alignment vertical="top"/>
    </xf>
    <xf borderId="84" fillId="0" fontId="7" numFmtId="190" xfId="0" applyBorder="1" applyFont="1" applyNumberFormat="1"/>
    <xf borderId="84" fillId="0" fontId="7" numFmtId="168" xfId="0" applyBorder="1" applyFont="1" applyNumberFormat="1"/>
    <xf borderId="0" fillId="0" fontId="7" numFmtId="191" xfId="0" applyFont="1" applyNumberFormat="1"/>
    <xf borderId="0" fillId="0" fontId="7" numFmtId="190" xfId="0" applyFont="1" applyNumberFormat="1"/>
    <xf borderId="81" fillId="0" fontId="7" numFmtId="0" xfId="0" applyBorder="1" applyFont="1"/>
    <xf borderId="70" fillId="0" fontId="7" numFmtId="0" xfId="0" applyBorder="1" applyFont="1"/>
    <xf borderId="70" fillId="0" fontId="7" numFmtId="0" xfId="0" applyAlignment="1" applyBorder="1" applyFont="1">
      <alignment horizontal="center" shrinkToFit="0" wrapText="1"/>
    </xf>
    <xf borderId="82" fillId="0" fontId="7" numFmtId="0" xfId="0" applyBorder="1" applyFont="1"/>
    <xf borderId="0" fillId="0" fontId="62" numFmtId="0" xfId="0" applyAlignment="1" applyFont="1">
      <alignment horizontal="left"/>
    </xf>
    <xf borderId="0" fillId="0" fontId="62" numFmtId="0" xfId="0" applyAlignment="1" applyFont="1">
      <alignment horizontal="center" shrinkToFit="0" wrapText="1"/>
    </xf>
    <xf borderId="2" fillId="34" fontId="21" numFmtId="0" xfId="0" applyAlignment="1" applyBorder="1" applyFill="1" applyFont="1">
      <alignment horizontal="left" shrinkToFit="0" vertical="top" wrapText="1"/>
    </xf>
    <xf borderId="91" fillId="0" fontId="81" numFmtId="0" xfId="0" applyAlignment="1" applyBorder="1" applyFont="1">
      <alignment horizontal="center" shrinkToFit="0" wrapText="1"/>
    </xf>
    <xf borderId="78" fillId="0" fontId="82" numFmtId="0" xfId="0" applyBorder="1" applyFont="1"/>
    <xf borderId="91" fillId="0" fontId="7" numFmtId="0" xfId="0" applyAlignment="1" applyBorder="1" applyFont="1">
      <alignment horizontal="left" vertical="top"/>
    </xf>
    <xf borderId="91" fillId="0" fontId="1" numFmtId="0" xfId="0" applyAlignment="1" applyBorder="1" applyFont="1">
      <alignment horizontal="right"/>
    </xf>
    <xf borderId="0" fillId="0" fontId="1" numFmtId="188" xfId="0" applyAlignment="1" applyFont="1" applyNumberFormat="1">
      <alignment horizontal="center" vertical="top"/>
    </xf>
    <xf borderId="0" fillId="0" fontId="7" numFmtId="186" xfId="0" applyAlignment="1" applyFont="1" applyNumberFormat="1">
      <alignment horizontal="center" vertical="top"/>
    </xf>
    <xf borderId="0" fillId="0" fontId="7" numFmtId="15" xfId="0" applyAlignment="1" applyFont="1" applyNumberFormat="1">
      <alignment horizontal="left"/>
    </xf>
    <xf borderId="78" fillId="0" fontId="7" numFmtId="15" xfId="0" applyBorder="1" applyFont="1" applyNumberFormat="1"/>
    <xf borderId="0" fillId="0" fontId="7" numFmtId="15" xfId="0" applyFont="1" applyNumberFormat="1"/>
    <xf borderId="91" fillId="0" fontId="1" numFmtId="0" xfId="0" applyAlignment="1" applyBorder="1" applyFont="1">
      <alignment horizontal="center"/>
    </xf>
    <xf borderId="0" fillId="0" fontId="7" numFmtId="0" xfId="0" applyAlignment="1" applyFont="1">
      <alignment horizontal="center" vertical="top"/>
    </xf>
    <xf borderId="0" fillId="0" fontId="7" numFmtId="188" xfId="0" applyAlignment="1" applyFont="1" applyNumberFormat="1">
      <alignment horizontal="center" vertical="top"/>
    </xf>
    <xf borderId="84" fillId="0" fontId="7" numFmtId="188" xfId="0" applyBorder="1" applyFont="1" applyNumberFormat="1"/>
    <xf borderId="84" fillId="0" fontId="7" numFmtId="186" xfId="0" applyAlignment="1" applyBorder="1" applyFont="1" applyNumberFormat="1">
      <alignment vertical="top"/>
    </xf>
    <xf borderId="0" fillId="0" fontId="7" numFmtId="186" xfId="0" applyFont="1" applyNumberFormat="1"/>
    <xf borderId="0" fillId="0" fontId="7" numFmtId="14" xfId="0" applyAlignment="1" applyFont="1" applyNumberFormat="1">
      <alignment horizontal="left"/>
    </xf>
    <xf borderId="78" fillId="0" fontId="7" numFmtId="14" xfId="0" applyBorder="1" applyFont="1" applyNumberFormat="1"/>
    <xf borderId="0" fillId="0" fontId="7" numFmtId="188" xfId="0" applyFont="1" applyNumberFormat="1"/>
    <xf borderId="115" fillId="0" fontId="7" numFmtId="0" xfId="0" applyAlignment="1" applyBorder="1" applyFont="1">
      <alignment horizontal="left"/>
    </xf>
    <xf borderId="74" fillId="0" fontId="7" numFmtId="191" xfId="0" applyBorder="1" applyFont="1" applyNumberFormat="1"/>
    <xf borderId="116" fillId="0" fontId="7" numFmtId="190" xfId="0" applyBorder="1" applyFont="1" applyNumberFormat="1"/>
    <xf borderId="0" fillId="0" fontId="62" numFmtId="168" xfId="0" applyFont="1" applyNumberFormat="1"/>
    <xf borderId="0" fillId="0" fontId="7" numFmtId="190" xfId="0" applyAlignment="1" applyFont="1" applyNumberFormat="1">
      <alignment vertical="top"/>
    </xf>
    <xf borderId="0" fillId="0" fontId="7" numFmtId="186" xfId="0" applyAlignment="1" applyFont="1" applyNumberFormat="1">
      <alignment vertical="top"/>
    </xf>
    <xf borderId="78" fillId="0" fontId="7" numFmtId="0" xfId="0" applyAlignment="1" applyBorder="1" applyFont="1">
      <alignment horizontal="right" readingOrder="2"/>
    </xf>
    <xf borderId="0" fillId="0" fontId="58" numFmtId="186" xfId="0" applyAlignment="1" applyFont="1" applyNumberFormat="1">
      <alignment vertical="top"/>
    </xf>
    <xf borderId="91" fillId="0" fontId="7" numFmtId="0" xfId="0" applyAlignment="1" applyBorder="1" applyFont="1">
      <alignment horizontal="right"/>
    </xf>
    <xf borderId="91" fillId="0" fontId="7" numFmtId="0" xfId="0" applyAlignment="1" applyBorder="1" applyFont="1">
      <alignment horizontal="center"/>
    </xf>
    <xf borderId="2" fillId="34" fontId="21" numFmtId="0" xfId="0" applyAlignment="1" applyBorder="1" applyFont="1">
      <alignment horizontal="center" shrinkToFit="0" vertical="top" wrapText="1"/>
    </xf>
    <xf borderId="0" fillId="0" fontId="83" numFmtId="0" xfId="0" applyAlignment="1" applyFont="1">
      <alignment shrinkToFit="0" vertical="top" wrapText="1"/>
    </xf>
    <xf borderId="0" fillId="0" fontId="77" numFmtId="0" xfId="0" applyAlignment="1" applyFont="1">
      <alignment horizontal="center"/>
    </xf>
    <xf borderId="91" fillId="0" fontId="84" numFmtId="0" xfId="0" applyBorder="1" applyFont="1"/>
    <xf borderId="0" fillId="0" fontId="85" numFmtId="0" xfId="0" applyAlignment="1" applyFont="1">
      <alignment horizontal="left" shrinkToFit="0" wrapText="1"/>
    </xf>
    <xf borderId="0" fillId="0" fontId="7" numFmtId="188" xfId="0" applyAlignment="1" applyFont="1" applyNumberFormat="1">
      <alignment shrinkToFit="0" vertical="top" wrapText="1"/>
    </xf>
    <xf borderId="78" fillId="0" fontId="7" numFmtId="14" xfId="0" applyAlignment="1" applyBorder="1" applyFont="1" applyNumberFormat="1">
      <alignment vertical="top"/>
    </xf>
    <xf borderId="0" fillId="0" fontId="86" numFmtId="0" xfId="0" applyAlignment="1" applyFont="1">
      <alignment horizontal="center"/>
    </xf>
    <xf borderId="78" fillId="0" fontId="3" numFmtId="0" xfId="0" applyBorder="1" applyFont="1"/>
    <xf borderId="1" fillId="8" fontId="62" numFmtId="0" xfId="0" applyBorder="1" applyFont="1"/>
    <xf borderId="0" fillId="0" fontId="7" numFmtId="192" xfId="0" applyAlignment="1" applyFont="1" applyNumberFormat="1">
      <alignment vertical="top"/>
    </xf>
    <xf borderId="0" fillId="0" fontId="87" numFmtId="188" xfId="0" applyAlignment="1" applyFont="1" applyNumberFormat="1">
      <alignment horizontal="right" shrinkToFit="0" vertical="top" wrapText="1"/>
    </xf>
    <xf borderId="0" fillId="0" fontId="88" numFmtId="14" xfId="0" applyAlignment="1" applyFont="1" applyNumberFormat="1">
      <alignment horizontal="right" vertical="top"/>
    </xf>
    <xf borderId="78" fillId="0" fontId="89" numFmtId="14" xfId="0" applyAlignment="1" applyBorder="1" applyFont="1" applyNumberFormat="1">
      <alignment horizontal="right" vertical="top"/>
    </xf>
    <xf borderId="78" fillId="0" fontId="7" numFmtId="14" xfId="0" applyAlignment="1" applyBorder="1" applyFont="1" applyNumberFormat="1">
      <alignment horizontal="right" vertical="top"/>
    </xf>
    <xf borderId="0" fillId="0" fontId="7" numFmtId="193" xfId="0" applyFont="1" applyNumberFormat="1"/>
    <xf borderId="84" fillId="0" fontId="7" numFmtId="187" xfId="0" applyAlignment="1" applyBorder="1" applyFont="1" applyNumberFormat="1">
      <alignment vertical="top"/>
    </xf>
    <xf borderId="84" fillId="0" fontId="7" numFmtId="192" xfId="0" applyAlignment="1" applyBorder="1" applyFont="1" applyNumberFormat="1">
      <alignment vertical="top"/>
    </xf>
    <xf borderId="0" fillId="0" fontId="7" numFmtId="187" xfId="0" applyFont="1" applyNumberFormat="1"/>
    <xf borderId="0" fillId="0" fontId="7" numFmtId="192" xfId="0" applyAlignment="1" applyFont="1" applyNumberFormat="1">
      <alignment horizontal="center" shrinkToFit="0" wrapText="1"/>
    </xf>
    <xf borderId="0" fillId="0" fontId="7" numFmtId="0" xfId="0" applyAlignment="1" applyFont="1">
      <alignment horizontal="left" readingOrder="0" vertical="top"/>
    </xf>
    <xf borderId="0" fillId="0" fontId="90" numFmtId="171" xfId="0" applyAlignment="1" applyFont="1" applyNumberFormat="1">
      <alignment vertical="top"/>
    </xf>
    <xf borderId="78" fillId="0" fontId="7" numFmtId="186" xfId="0" applyAlignment="1" applyBorder="1" applyFont="1" applyNumberFormat="1">
      <alignment horizontal="left" vertical="top"/>
    </xf>
    <xf borderId="0" fillId="0" fontId="91" numFmtId="187" xfId="0" applyAlignment="1" applyFont="1" applyNumberFormat="1">
      <alignment horizontal="center" shrinkToFit="0" wrapText="1"/>
    </xf>
    <xf borderId="0" fillId="0" fontId="92" numFmtId="192" xfId="0" applyAlignment="1" applyFont="1" applyNumberFormat="1">
      <alignment horizontal="center" shrinkToFit="0" wrapText="1"/>
    </xf>
    <xf borderId="0" fillId="0" fontId="7" numFmtId="9" xfId="0" applyAlignment="1" applyFont="1" applyNumberFormat="1">
      <alignment vertical="top"/>
    </xf>
    <xf borderId="81" fillId="0" fontId="7" numFmtId="0" xfId="0" applyAlignment="1" applyBorder="1" applyFont="1">
      <alignment horizontal="left" vertical="top"/>
    </xf>
    <xf borderId="70" fillId="0" fontId="7" numFmtId="0" xfId="0" applyAlignment="1" applyBorder="1" applyFont="1">
      <alignment horizontal="left" vertical="top"/>
    </xf>
    <xf borderId="70" fillId="0" fontId="7" numFmtId="186" xfId="0" applyAlignment="1" applyBorder="1" applyFont="1" applyNumberFormat="1">
      <alignment vertical="top"/>
    </xf>
    <xf borderId="70" fillId="0" fontId="7" numFmtId="188" xfId="0" applyAlignment="1" applyBorder="1" applyFont="1" applyNumberFormat="1">
      <alignment vertical="top"/>
    </xf>
    <xf borderId="70" fillId="0" fontId="7" numFmtId="9" xfId="0" applyAlignment="1" applyBorder="1" applyFont="1" applyNumberFormat="1">
      <alignment vertical="top"/>
    </xf>
    <xf borderId="82" fillId="0" fontId="7" numFmtId="188" xfId="0" applyAlignment="1" applyBorder="1" applyFont="1" applyNumberFormat="1">
      <alignment vertical="top"/>
    </xf>
    <xf borderId="0" fillId="0" fontId="93" numFmtId="0" xfId="0" applyAlignment="1" applyFont="1">
      <alignment readingOrder="0"/>
    </xf>
    <xf borderId="88" fillId="0" fontId="94" numFmtId="0" xfId="0" applyAlignment="1" applyBorder="1" applyFont="1">
      <alignment horizontal="center"/>
    </xf>
    <xf borderId="88" fillId="0" fontId="3" numFmtId="0" xfId="0" applyBorder="1" applyFont="1"/>
    <xf borderId="78" fillId="0" fontId="58" numFmtId="0" xfId="0" applyBorder="1" applyFont="1"/>
    <xf borderId="0" fillId="0" fontId="7" numFmtId="186" xfId="0" applyAlignment="1" applyFont="1" applyNumberFormat="1">
      <alignment horizontal="right"/>
    </xf>
    <xf borderId="78" fillId="0" fontId="7" numFmtId="186" xfId="0" applyBorder="1" applyFont="1" applyNumberFormat="1"/>
    <xf borderId="0" fillId="0" fontId="58" numFmtId="186" xfId="0" applyFont="1" applyNumberFormat="1"/>
    <xf borderId="78" fillId="0" fontId="7" numFmtId="0" xfId="0" applyAlignment="1" applyBorder="1" applyFont="1">
      <alignment horizontal="left"/>
    </xf>
    <xf borderId="1" fillId="8" fontId="7" numFmtId="186" xfId="0" applyAlignment="1" applyBorder="1" applyFont="1" applyNumberFormat="1">
      <alignment horizontal="right" shrinkToFit="0" vertical="center" wrapText="1"/>
    </xf>
    <xf borderId="0" fillId="0" fontId="7" numFmtId="49" xfId="0" applyFont="1" applyNumberFormat="1"/>
    <xf borderId="0" fillId="0" fontId="7" numFmtId="0" xfId="0" applyAlignment="1" applyFont="1">
      <alignment horizontal="right" vertical="top"/>
    </xf>
    <xf borderId="0" fillId="0" fontId="7" numFmtId="186" xfId="0" applyAlignment="1" applyFont="1" applyNumberFormat="1">
      <alignment horizontal="right" shrinkToFit="0" vertical="center" wrapText="1"/>
    </xf>
    <xf borderId="0" fillId="0" fontId="7" numFmtId="49" xfId="0" applyAlignment="1" applyFont="1" applyNumberFormat="1">
      <alignment horizontal="right"/>
    </xf>
    <xf borderId="0" fillId="0" fontId="7" numFmtId="186" xfId="0" applyAlignment="1" applyFont="1" applyNumberFormat="1">
      <alignment horizontal="center" shrinkToFit="0" vertical="center" wrapText="1"/>
    </xf>
    <xf borderId="0" fillId="0" fontId="7" numFmtId="186" xfId="0" applyAlignment="1" applyFont="1" applyNumberFormat="1">
      <alignment horizontal="center"/>
    </xf>
    <xf borderId="0" fillId="0" fontId="7" numFmtId="49" xfId="0" applyAlignment="1" applyFont="1" applyNumberFormat="1">
      <alignment horizontal="center"/>
    </xf>
    <xf borderId="84" fillId="0" fontId="7" numFmtId="186" xfId="0" applyAlignment="1" applyBorder="1" applyFont="1" applyNumberFormat="1">
      <alignment horizontal="right" shrinkToFit="0" wrapText="1"/>
    </xf>
    <xf borderId="0" fillId="0" fontId="7" numFmtId="186" xfId="0" applyAlignment="1" applyFont="1" applyNumberFormat="1">
      <alignment horizontal="left"/>
    </xf>
    <xf borderId="0" fillId="0" fontId="7" numFmtId="194" xfId="0" applyAlignment="1" applyFont="1" applyNumberFormat="1">
      <alignment horizontal="center" shrinkToFit="0" wrapText="1"/>
    </xf>
    <xf borderId="117" fillId="0" fontId="7" numFmtId="0" xfId="0" applyBorder="1" applyFont="1"/>
    <xf borderId="118" fillId="0" fontId="7" numFmtId="186" xfId="0" applyAlignment="1" applyBorder="1" applyFont="1" applyNumberFormat="1">
      <alignment horizontal="right" shrinkToFit="0" wrapText="1"/>
    </xf>
    <xf borderId="70" fillId="0" fontId="7" numFmtId="186" xfId="0" applyBorder="1" applyFont="1" applyNumberFormat="1"/>
    <xf borderId="70" fillId="0" fontId="7" numFmtId="186" xfId="0" applyAlignment="1" applyBorder="1" applyFont="1" applyNumberFormat="1">
      <alignment horizontal="left"/>
    </xf>
    <xf borderId="0" fillId="0" fontId="62" numFmtId="0" xfId="0" applyAlignment="1" applyFont="1">
      <alignment horizontal="left" vertical="top"/>
    </xf>
    <xf borderId="0" fillId="0" fontId="62" numFmtId="186" xfId="0" applyAlignment="1" applyFont="1" applyNumberFormat="1">
      <alignment horizontal="left" vertical="top"/>
    </xf>
    <xf borderId="0" fillId="0" fontId="7" numFmtId="171" xfId="0" applyAlignment="1" applyFont="1" applyNumberFormat="1">
      <alignment horizontal="right"/>
    </xf>
    <xf borderId="91" fillId="0" fontId="95" numFmtId="188" xfId="0" applyAlignment="1" applyBorder="1" applyFont="1" applyNumberFormat="1">
      <alignment horizontal="left"/>
    </xf>
    <xf borderId="78" fillId="0" fontId="7" numFmtId="0" xfId="0" applyAlignment="1" applyBorder="1" applyFont="1">
      <alignment horizontal="right" shrinkToFit="0" vertical="center" wrapText="1"/>
    </xf>
    <xf borderId="0" fillId="0" fontId="58" numFmtId="171" xfId="0" applyAlignment="1" applyFont="1" applyNumberFormat="1">
      <alignment horizontal="right"/>
    </xf>
    <xf borderId="91" fillId="0" fontId="96" numFmtId="188" xfId="0" applyAlignment="1" applyBorder="1" applyFont="1" applyNumberFormat="1">
      <alignment horizontal="left" vertical="top"/>
    </xf>
    <xf borderId="0" fillId="0" fontId="58" numFmtId="186" xfId="0" applyAlignment="1" applyFont="1" applyNumberFormat="1">
      <alignment horizontal="left" vertical="top"/>
    </xf>
    <xf borderId="0" fillId="0" fontId="58" numFmtId="186" xfId="0" applyAlignment="1" applyFont="1" applyNumberFormat="1">
      <alignment horizontal="center" vertical="top"/>
    </xf>
    <xf borderId="78" fillId="0" fontId="58" numFmtId="0" xfId="0" applyAlignment="1" applyBorder="1" applyFont="1">
      <alignment horizontal="center" shrinkToFit="0" wrapText="1"/>
    </xf>
    <xf borderId="1" fillId="15" fontId="7" numFmtId="0" xfId="0" applyAlignment="1" applyBorder="1" applyFont="1">
      <alignment horizontal="left"/>
    </xf>
    <xf borderId="1" fillId="15" fontId="7" numFmtId="171" xfId="0" applyAlignment="1" applyBorder="1" applyFont="1" applyNumberFormat="1">
      <alignment horizontal="right" readingOrder="0"/>
    </xf>
    <xf borderId="0" fillId="0" fontId="7" numFmtId="186" xfId="0" applyAlignment="1" applyFont="1" applyNumberFormat="1">
      <alignment horizontal="center" vertical="center"/>
    </xf>
    <xf borderId="1" fillId="8" fontId="7" numFmtId="186" xfId="0" applyAlignment="1" applyBorder="1" applyFont="1" applyNumberFormat="1">
      <alignment horizontal="center" vertical="center"/>
    </xf>
    <xf borderId="0" fillId="0" fontId="7" numFmtId="188" xfId="0" applyAlignment="1" applyFont="1" applyNumberFormat="1">
      <alignment horizontal="right" vertical="top"/>
    </xf>
    <xf borderId="84" fillId="0" fontId="7" numFmtId="186" xfId="0" applyAlignment="1" applyBorder="1" applyFont="1" applyNumberFormat="1">
      <alignment horizontal="center" vertical="center"/>
    </xf>
    <xf borderId="0" fillId="0" fontId="7" numFmtId="191" xfId="0" applyAlignment="1" applyFont="1" applyNumberFormat="1">
      <alignment horizontal="center" vertical="center"/>
    </xf>
    <xf borderId="0" fillId="0" fontId="7" numFmtId="2" xfId="0" applyAlignment="1" applyFont="1" applyNumberFormat="1">
      <alignment horizontal="center" vertical="center"/>
    </xf>
    <xf borderId="0" fillId="0" fontId="7" numFmtId="192" xfId="0" applyAlignment="1" applyFont="1" applyNumberFormat="1">
      <alignment horizontal="center" vertical="center"/>
    </xf>
    <xf borderId="0" fillId="0" fontId="7" numFmtId="191" xfId="0" applyAlignment="1" applyFont="1" applyNumberFormat="1">
      <alignment horizontal="center"/>
    </xf>
    <xf borderId="115" fillId="0" fontId="7" numFmtId="171" xfId="0" applyBorder="1" applyFont="1" applyNumberFormat="1"/>
    <xf borderId="116" fillId="0" fontId="7" numFmtId="195" xfId="0" applyBorder="1" applyFont="1" applyNumberFormat="1"/>
    <xf borderId="91" fillId="0" fontId="97" numFmtId="188" xfId="0" applyAlignment="1" applyBorder="1" applyFont="1" applyNumberFormat="1">
      <alignment horizontal="left" vertical="top"/>
    </xf>
    <xf borderId="0" fillId="0" fontId="98" numFmtId="188" xfId="0" applyAlignment="1" applyFont="1" applyNumberFormat="1">
      <alignment horizontal="right" vertical="top"/>
    </xf>
    <xf borderId="91" fillId="0" fontId="58" numFmtId="188" xfId="0" applyAlignment="1" applyBorder="1" applyFont="1" applyNumberFormat="1">
      <alignment horizontal="right" vertical="top"/>
    </xf>
    <xf borderId="0" fillId="0" fontId="58" numFmtId="188" xfId="0" applyAlignment="1" applyFont="1" applyNumberFormat="1">
      <alignment horizontal="right" vertical="top"/>
    </xf>
    <xf borderId="78" fillId="0" fontId="7" numFmtId="188" xfId="0" applyAlignment="1" applyBorder="1" applyFont="1" applyNumberFormat="1">
      <alignment horizontal="right" vertical="top"/>
    </xf>
    <xf borderId="0" fillId="0" fontId="7" numFmtId="0" xfId="0" applyAlignment="1" applyFont="1">
      <alignment horizontal="center"/>
    </xf>
    <xf borderId="91" fillId="0" fontId="7" numFmtId="188" xfId="0" applyAlignment="1" applyBorder="1" applyFont="1" applyNumberFormat="1">
      <alignment horizontal="left" vertical="top"/>
    </xf>
    <xf borderId="1" fillId="8" fontId="7" numFmtId="186" xfId="0" applyAlignment="1" applyBorder="1" applyFont="1" applyNumberFormat="1">
      <alignment horizontal="center" vertical="top"/>
    </xf>
    <xf borderId="78" fillId="0" fontId="7" numFmtId="188" xfId="0" applyAlignment="1" applyBorder="1" applyFont="1" applyNumberFormat="1">
      <alignment shrinkToFit="0" vertical="top" wrapText="1"/>
    </xf>
    <xf borderId="91" fillId="0" fontId="7" numFmtId="188" xfId="0" applyAlignment="1" applyBorder="1" applyFont="1" applyNumberFormat="1">
      <alignment horizontal="right" vertical="top"/>
    </xf>
    <xf borderId="84" fillId="0" fontId="7" numFmtId="186" xfId="0" applyAlignment="1" applyBorder="1" applyFont="1" applyNumberFormat="1">
      <alignment horizontal="center" vertical="top"/>
    </xf>
    <xf borderId="0" fillId="0" fontId="7" numFmtId="2" xfId="0" applyFont="1" applyNumberFormat="1"/>
    <xf borderId="115" fillId="0" fontId="7" numFmtId="188" xfId="0" applyAlignment="1" applyBorder="1" applyFont="1" applyNumberFormat="1">
      <alignment horizontal="right" vertical="top"/>
    </xf>
    <xf borderId="116" fillId="0" fontId="7" numFmtId="190" xfId="0" applyAlignment="1" applyBorder="1" applyFont="1" applyNumberFormat="1">
      <alignment horizontal="right" vertical="top"/>
    </xf>
    <xf borderId="81" fillId="0" fontId="62" numFmtId="188" xfId="0" applyAlignment="1" applyBorder="1" applyFont="1" applyNumberFormat="1">
      <alignment horizontal="right" vertical="top"/>
    </xf>
    <xf borderId="70" fillId="0" fontId="62" numFmtId="188" xfId="0" applyAlignment="1" applyBorder="1" applyFont="1" applyNumberFormat="1">
      <alignment horizontal="right" vertical="top"/>
    </xf>
    <xf borderId="82" fillId="0" fontId="62" numFmtId="188" xfId="0" applyAlignment="1" applyBorder="1" applyFont="1" applyNumberFormat="1">
      <alignment horizontal="right" vertical="top"/>
    </xf>
    <xf borderId="0" fillId="0" fontId="62" numFmtId="188" xfId="0" applyAlignment="1" applyFont="1" applyNumberFormat="1">
      <alignment horizontal="right" vertical="top"/>
    </xf>
    <xf borderId="0" fillId="0" fontId="77" numFmtId="0" xfId="0" applyAlignment="1" applyFont="1">
      <alignment horizontal="left"/>
    </xf>
    <xf borderId="75" fillId="34" fontId="21" numFmtId="0" xfId="0" applyAlignment="1" applyBorder="1" applyFont="1">
      <alignment horizontal="left" shrinkToFit="0" vertical="top" wrapText="1"/>
    </xf>
    <xf borderId="119" fillId="0" fontId="3" numFmtId="0" xfId="0" applyBorder="1" applyFont="1"/>
    <xf borderId="0" fillId="0" fontId="21" numFmtId="0" xfId="0" applyAlignment="1" applyFont="1">
      <alignment horizontal="left" shrinkToFit="0" vertical="top" wrapText="1"/>
    </xf>
    <xf borderId="0" fillId="0" fontId="58" numFmtId="0" xfId="0" applyAlignment="1" applyFont="1">
      <alignment horizontal="center" readingOrder="0" vertical="center"/>
    </xf>
    <xf borderId="78" fillId="0" fontId="21" numFmtId="0" xfId="0" applyAlignment="1" applyBorder="1" applyFont="1">
      <alignment horizontal="left" shrinkToFit="0" vertical="top" wrapText="1"/>
    </xf>
    <xf borderId="0" fillId="0" fontId="58" numFmtId="0" xfId="0" applyAlignment="1" applyFont="1">
      <alignment horizontal="center" vertical="center"/>
    </xf>
    <xf borderId="0" fillId="0" fontId="7" numFmtId="168" xfId="0" applyAlignment="1" applyFont="1" applyNumberFormat="1">
      <alignment horizontal="center" vertical="center"/>
    </xf>
    <xf borderId="0" fillId="0" fontId="7" numFmtId="0" xfId="0" applyAlignment="1" applyFont="1">
      <alignment horizontal="center" readingOrder="0" vertical="center"/>
    </xf>
    <xf borderId="70" fillId="0" fontId="99" numFmtId="0" xfId="0" applyBorder="1" applyFont="1"/>
    <xf borderId="70" fillId="0" fontId="58" numFmtId="0" xfId="0" applyBorder="1" applyFont="1"/>
    <xf borderId="70" fillId="0" fontId="100" numFmtId="0" xfId="0" applyAlignment="1" applyBorder="1" applyFont="1">
      <alignment horizontal="center"/>
    </xf>
    <xf borderId="82" fillId="0" fontId="101" numFmtId="0" xfId="0" applyAlignment="1" applyBorder="1" applyFont="1">
      <alignment horizontal="center"/>
    </xf>
    <xf borderId="2" fillId="33" fontId="21" numFmtId="0" xfId="0" applyAlignment="1" applyBorder="1" applyFont="1">
      <alignment horizontal="center" shrinkToFit="0" vertical="top" wrapText="1"/>
    </xf>
    <xf borderId="91" fillId="0" fontId="102" numFmtId="0" xfId="0" applyAlignment="1" applyBorder="1" applyFont="1">
      <alignment horizontal="center" vertical="center"/>
    </xf>
    <xf borderId="0" fillId="0" fontId="103" numFmtId="0" xfId="0" applyAlignment="1" applyFont="1">
      <alignment horizontal="left" shrinkToFit="0" vertical="center" wrapText="1"/>
    </xf>
    <xf borderId="0" fillId="0" fontId="104" numFmtId="0" xfId="0" applyAlignment="1" applyFont="1">
      <alignment horizontal="center" vertical="center"/>
    </xf>
    <xf borderId="0" fillId="0" fontId="105" numFmtId="0" xfId="0" applyAlignment="1" applyFont="1">
      <alignment horizontal="center" shrinkToFit="0" vertical="center" wrapText="1"/>
    </xf>
    <xf borderId="78" fillId="0" fontId="58" numFmtId="0" xfId="0" applyAlignment="1" applyBorder="1" applyFont="1">
      <alignment horizontal="center" vertical="center"/>
    </xf>
    <xf borderId="0" fillId="0" fontId="58" numFmtId="171" xfId="0" applyAlignment="1" applyFont="1" applyNumberFormat="1">
      <alignment horizontal="right" vertical="center"/>
    </xf>
    <xf borderId="78" fillId="0" fontId="7" numFmtId="0" xfId="0" applyAlignment="1" applyBorder="1" applyFont="1">
      <alignment horizontal="center"/>
    </xf>
    <xf borderId="0" fillId="0" fontId="7" numFmtId="171" xfId="0" applyAlignment="1" applyFont="1" applyNumberFormat="1">
      <alignment horizontal="right" readingOrder="0"/>
    </xf>
    <xf borderId="0" fillId="0" fontId="7" numFmtId="187" xfId="0" applyAlignment="1" applyFont="1" applyNumberFormat="1">
      <alignment horizontal="center"/>
    </xf>
    <xf borderId="0" fillId="0" fontId="7" numFmtId="187" xfId="0" applyAlignment="1" applyFont="1" applyNumberFormat="1">
      <alignment horizontal="left"/>
    </xf>
    <xf borderId="85" fillId="0" fontId="7" numFmtId="186" xfId="0" applyAlignment="1" applyBorder="1" applyFont="1" applyNumberFormat="1">
      <alignment horizontal="center"/>
    </xf>
    <xf borderId="84" fillId="0" fontId="7" numFmtId="186" xfId="0" applyAlignment="1" applyBorder="1" applyFont="1" applyNumberFormat="1">
      <alignment horizontal="center"/>
    </xf>
    <xf borderId="84" fillId="0" fontId="7" numFmtId="186" xfId="0" applyAlignment="1" applyBorder="1" applyFont="1" applyNumberFormat="1">
      <alignment horizontal="left"/>
    </xf>
    <xf borderId="1" fillId="8" fontId="7" numFmtId="186" xfId="0" applyAlignment="1" applyBorder="1" applyFont="1" applyNumberFormat="1">
      <alignment horizontal="left"/>
    </xf>
    <xf borderId="81" fillId="0" fontId="58" numFmtId="0" xfId="0" applyBorder="1" applyFont="1"/>
    <xf borderId="70" fillId="0" fontId="7" numFmtId="171" xfId="0" applyAlignment="1" applyBorder="1" applyFont="1" applyNumberFormat="1">
      <alignment horizontal="left"/>
    </xf>
    <xf borderId="70" fillId="0" fontId="7" numFmtId="196" xfId="0" applyAlignment="1" applyBorder="1" applyFont="1" applyNumberFormat="1">
      <alignment horizontal="left"/>
    </xf>
    <xf borderId="70" fillId="0" fontId="7" numFmtId="196" xfId="0" applyAlignment="1" applyBorder="1" applyFont="1" applyNumberFormat="1">
      <alignment horizontal="right" shrinkToFit="0" wrapText="1"/>
    </xf>
    <xf borderId="91" fillId="0" fontId="58" numFmtId="0" xfId="0" applyAlignment="1" applyBorder="1" applyFont="1">
      <alignment horizontal="center" shrinkToFit="0" wrapText="1"/>
    </xf>
    <xf borderId="0" fillId="0" fontId="58" numFmtId="0" xfId="0" applyAlignment="1" applyFont="1">
      <alignment horizontal="left" shrinkToFit="0" wrapText="1"/>
    </xf>
    <xf borderId="0" fillId="0" fontId="58" numFmtId="0" xfId="0" applyAlignment="1" applyFont="1">
      <alignment horizontal="center" shrinkToFit="0" wrapText="1"/>
    </xf>
    <xf borderId="0" fillId="0" fontId="7" numFmtId="171" xfId="0" applyAlignment="1" applyFont="1" applyNumberFormat="1">
      <alignment horizontal="center" shrinkToFit="0" wrapText="1"/>
    </xf>
    <xf borderId="0" fillId="0" fontId="7" numFmtId="197" xfId="0" applyAlignment="1" applyFont="1" applyNumberFormat="1">
      <alignment vertical="top"/>
    </xf>
    <xf borderId="78" fillId="0" fontId="7" numFmtId="186" xfId="0" applyAlignment="1" applyBorder="1" applyFont="1" applyNumberFormat="1">
      <alignment vertical="top"/>
    </xf>
    <xf borderId="0" fillId="0" fontId="7" numFmtId="17" xfId="0" applyFont="1" applyNumberFormat="1"/>
    <xf borderId="70" fillId="0" fontId="7" numFmtId="186" xfId="0" applyAlignment="1" applyBorder="1" applyFont="1" applyNumberFormat="1">
      <alignment horizontal="left" vertical="top"/>
    </xf>
    <xf borderId="70" fillId="0" fontId="7" numFmtId="197" xfId="0" applyAlignment="1" applyBorder="1" applyFont="1" applyNumberFormat="1">
      <alignment horizontal="left" vertical="top"/>
    </xf>
    <xf borderId="82" fillId="0" fontId="7" numFmtId="0" xfId="0" applyAlignment="1" applyBorder="1" applyFont="1">
      <alignment horizontal="left" vertical="top"/>
    </xf>
    <xf borderId="0" fillId="0" fontId="62" numFmtId="0" xfId="0" applyAlignment="1" applyFont="1">
      <alignment horizontal="center"/>
    </xf>
    <xf borderId="60" fillId="14" fontId="11" numFmtId="0" xfId="0" applyAlignment="1" applyBorder="1" applyFont="1">
      <alignment horizontal="center" readingOrder="0"/>
    </xf>
    <xf borderId="60" fillId="14" fontId="11" numFmtId="0" xfId="0" applyAlignment="1" applyBorder="1" applyFont="1">
      <alignment horizontal="center"/>
    </xf>
    <xf borderId="91" fillId="0" fontId="11" numFmtId="0" xfId="0" applyBorder="1" applyFont="1"/>
    <xf borderId="0" fillId="0" fontId="58" numFmtId="168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0" fontId="15" numFmtId="0" xfId="0" applyAlignment="1" applyFont="1">
      <alignment readingOrder="0"/>
    </xf>
    <xf borderId="91" fillId="0" fontId="15" numFmtId="0" xfId="0" applyAlignment="1" applyBorder="1" applyFont="1">
      <alignment horizontal="right"/>
    </xf>
    <xf borderId="0" fillId="0" fontId="7" numFmtId="168" xfId="0" applyAlignment="1" applyFont="1" applyNumberFormat="1">
      <alignment readingOrder="0"/>
    </xf>
    <xf borderId="0" fillId="0" fontId="11" numFmtId="0" xfId="0" applyFont="1"/>
    <xf borderId="91" fillId="0" fontId="15" numFmtId="0" xfId="0" applyBorder="1" applyFont="1"/>
    <xf borderId="2" fillId="0" fontId="11" numFmtId="168" xfId="0" applyBorder="1" applyFont="1" applyNumberFormat="1"/>
    <xf borderId="4" fillId="0" fontId="11" numFmtId="168" xfId="0" applyBorder="1" applyFont="1" applyNumberFormat="1"/>
    <xf borderId="0" fillId="0" fontId="7" numFmtId="192" xfId="0" applyAlignment="1" applyFont="1" applyNumberFormat="1">
      <alignment horizontal="center" readingOrder="0"/>
    </xf>
    <xf borderId="91" fillId="0" fontId="62" numFmtId="0" xfId="0" applyAlignment="1" applyBorder="1" applyFont="1">
      <alignment horizontal="left"/>
    </xf>
    <xf borderId="0" fillId="0" fontId="62" numFmtId="186" xfId="0" applyAlignment="1" applyFont="1" applyNumberFormat="1">
      <alignment vertical="top"/>
    </xf>
    <xf borderId="0" fillId="0" fontId="62" numFmtId="192" xfId="0" applyAlignment="1" applyFont="1" applyNumberFormat="1">
      <alignment horizontal="center" shrinkToFit="0" wrapText="1"/>
    </xf>
    <xf borderId="0" fillId="0" fontId="62" numFmtId="17" xfId="0" applyFont="1" applyNumberFormat="1"/>
    <xf borderId="78" fillId="0" fontId="62" numFmtId="0" xfId="0" applyBorder="1" applyFont="1"/>
    <xf borderId="0" fillId="0" fontId="7" numFmtId="186" xfId="0" applyAlignment="1" applyFont="1" applyNumberFormat="1">
      <alignment readingOrder="0" vertical="top"/>
    </xf>
    <xf borderId="81" fillId="0" fontId="62" numFmtId="0" xfId="0" applyAlignment="1" applyBorder="1" applyFont="1">
      <alignment horizontal="left"/>
    </xf>
    <xf borderId="70" fillId="0" fontId="62" numFmtId="0" xfId="0" applyAlignment="1" applyBorder="1" applyFont="1">
      <alignment horizontal="left" vertical="top"/>
    </xf>
    <xf borderId="70" fillId="0" fontId="62" numFmtId="0" xfId="0" applyBorder="1" applyFont="1"/>
    <xf borderId="70" fillId="0" fontId="62" numFmtId="186" xfId="0" applyAlignment="1" applyBorder="1" applyFont="1" applyNumberFormat="1">
      <alignment vertical="top"/>
    </xf>
    <xf borderId="70" fillId="0" fontId="62" numFmtId="192" xfId="0" applyAlignment="1" applyBorder="1" applyFont="1" applyNumberFormat="1">
      <alignment horizontal="center" shrinkToFit="0" wrapText="1"/>
    </xf>
    <xf borderId="70" fillId="0" fontId="62" numFmtId="17" xfId="0" applyBorder="1" applyFont="1" applyNumberFormat="1"/>
    <xf borderId="82" fillId="0" fontId="62" numFmtId="0" xfId="0" applyBorder="1" applyFont="1"/>
    <xf borderId="0" fillId="0" fontId="58" numFmtId="0" xfId="0" applyAlignment="1" applyFont="1">
      <alignment horizontal="center" readingOrder="0" shrinkToFit="0" wrapText="1"/>
    </xf>
    <xf borderId="2" fillId="35" fontId="26" numFmtId="0" xfId="0" applyAlignment="1" applyBorder="1" applyFill="1" applyFont="1">
      <alignment horizontal="left"/>
    </xf>
    <xf borderId="91" fillId="0" fontId="7" numFmtId="168" xfId="0" applyAlignment="1" applyBorder="1" applyFont="1" applyNumberFormat="1">
      <alignment horizontal="left"/>
    </xf>
    <xf borderId="91" fillId="0" fontId="7" numFmtId="168" xfId="0" applyBorder="1" applyFont="1" applyNumberFormat="1"/>
    <xf borderId="0" fillId="0" fontId="7" numFmtId="195" xfId="0" applyAlignment="1" applyFont="1" applyNumberFormat="1">
      <alignment horizontal="left"/>
    </xf>
    <xf borderId="78" fillId="0" fontId="62" numFmtId="0" xfId="0" applyAlignment="1" applyBorder="1" applyFont="1">
      <alignment readingOrder="0"/>
    </xf>
    <xf borderId="120" fillId="0" fontId="7" numFmtId="168" xfId="0" applyBorder="1" applyFont="1" applyNumberFormat="1"/>
    <xf borderId="74" fillId="0" fontId="7" numFmtId="0" xfId="0" applyAlignment="1" applyBorder="1" applyFont="1">
      <alignment horizontal="left"/>
    </xf>
    <xf borderId="116" fillId="0" fontId="7" numFmtId="0" xfId="0" applyAlignment="1" applyBorder="1" applyFont="1">
      <alignment readingOrder="0"/>
    </xf>
    <xf borderId="70" fillId="0" fontId="7" numFmtId="0" xfId="0" applyAlignment="1" applyBorder="1" applyFont="1">
      <alignment readingOrder="0"/>
    </xf>
    <xf borderId="0" fillId="0" fontId="106" numFmtId="0" xfId="0" applyAlignment="1" applyFont="1">
      <alignment horizontal="center" readingOrder="0" shrinkToFit="0" wrapText="1"/>
    </xf>
    <xf borderId="1" fillId="8" fontId="76" numFmtId="0" xfId="0" applyBorder="1" applyFont="1"/>
    <xf borderId="1" fillId="25" fontId="7" numFmtId="188" xfId="0" applyAlignment="1" applyBorder="1" applyFont="1" applyNumberFormat="1">
      <alignment vertical="top"/>
    </xf>
    <xf borderId="0" fillId="0" fontId="7" numFmtId="2" xfId="0" applyAlignment="1" applyFont="1" applyNumberFormat="1">
      <alignment horizontal="right"/>
    </xf>
    <xf borderId="0" fillId="0" fontId="7" numFmtId="14" xfId="0" applyAlignment="1" applyFont="1" applyNumberFormat="1">
      <alignment horizontal="center"/>
    </xf>
    <xf borderId="1" fillId="32" fontId="7" numFmtId="0" xfId="0" applyAlignment="1" applyBorder="1" applyFont="1">
      <alignment horizontal="left" vertical="top"/>
    </xf>
    <xf borderId="0" fillId="0" fontId="7" numFmtId="2" xfId="0" applyAlignment="1" applyFont="1" applyNumberFormat="1">
      <alignment horizontal="left"/>
    </xf>
    <xf borderId="0" fillId="0" fontId="62" numFmtId="188" xfId="0" applyAlignment="1" applyFont="1" applyNumberFormat="1">
      <alignment vertical="top"/>
    </xf>
    <xf borderId="84" fillId="0" fontId="7" numFmtId="198" xfId="0" applyBorder="1" applyFont="1" applyNumberFormat="1"/>
    <xf borderId="74" fillId="0" fontId="7" numFmtId="190" xfId="0" applyBorder="1" applyFont="1" applyNumberFormat="1"/>
    <xf borderId="116" fillId="0" fontId="7" numFmtId="198" xfId="0" applyBorder="1" applyFont="1" applyNumberFormat="1"/>
    <xf borderId="114" fillId="0" fontId="107" numFmtId="0" xfId="0" applyAlignment="1" applyBorder="1" applyFont="1">
      <alignment horizontal="left" readingOrder="0"/>
    </xf>
    <xf borderId="77" fillId="0" fontId="7" numFmtId="0" xfId="0" applyAlignment="1" applyBorder="1" applyFont="1">
      <alignment horizontal="center" shrinkToFit="0" wrapText="1"/>
    </xf>
    <xf borderId="78" fillId="0" fontId="7" numFmtId="0" xfId="0" applyAlignment="1" applyBorder="1" applyFont="1">
      <alignment horizontal="center" shrinkToFit="0" wrapText="1"/>
    </xf>
    <xf borderId="0" fillId="0" fontId="7" numFmtId="188" xfId="0" applyAlignment="1" applyFont="1" applyNumberFormat="1">
      <alignment horizontal="center" shrinkToFit="0" wrapText="1"/>
    </xf>
    <xf borderId="78" fillId="0" fontId="7" numFmtId="188" xfId="0" applyAlignment="1" applyBorder="1" applyFont="1" applyNumberFormat="1">
      <alignment horizontal="center" shrinkToFit="0" wrapText="1"/>
    </xf>
    <xf borderId="91" fillId="0" fontId="58" numFmtId="0" xfId="0" applyAlignment="1" applyBorder="1" applyFont="1">
      <alignment horizontal="left"/>
    </xf>
    <xf borderId="0" fillId="0" fontId="58" numFmtId="168" xfId="0" applyAlignment="1" applyFont="1" applyNumberFormat="1">
      <alignment horizontal="center" shrinkToFit="0" wrapText="1"/>
    </xf>
    <xf borderId="78" fillId="0" fontId="58" numFmtId="168" xfId="0" applyAlignment="1" applyBorder="1" applyFont="1" applyNumberFormat="1">
      <alignment horizontal="center" shrinkToFit="0" wrapText="1"/>
    </xf>
    <xf borderId="0" fillId="0" fontId="7" numFmtId="168" xfId="0" applyAlignment="1" applyFont="1" applyNumberFormat="1">
      <alignment horizontal="center" shrinkToFit="0" wrapText="1"/>
    </xf>
    <xf borderId="78" fillId="0" fontId="7" numFmtId="168" xfId="0" applyAlignment="1" applyBorder="1" applyFont="1" applyNumberFormat="1">
      <alignment horizontal="center" shrinkToFit="0" wrapText="1"/>
    </xf>
    <xf borderId="121" fillId="0" fontId="7" numFmtId="0" xfId="0" applyBorder="1" applyFont="1"/>
    <xf borderId="74" fillId="0" fontId="58" numFmtId="168" xfId="0" applyAlignment="1" applyBorder="1" applyFont="1" applyNumberFormat="1">
      <alignment horizontal="center" shrinkToFit="0" wrapText="1"/>
    </xf>
    <xf borderId="122" fillId="0" fontId="58" numFmtId="168" xfId="0" applyAlignment="1" applyBorder="1" applyFont="1" applyNumberFormat="1">
      <alignment horizontal="center" shrinkToFit="0" wrapText="1"/>
    </xf>
    <xf borderId="84" fillId="0" fontId="58" numFmtId="168" xfId="0" applyBorder="1" applyFont="1" applyNumberFormat="1"/>
    <xf borderId="123" fillId="0" fontId="58" numFmtId="168" xfId="0" applyBorder="1" applyFont="1" applyNumberFormat="1"/>
    <xf borderId="82" fillId="0" fontId="7" numFmtId="0" xfId="0" applyAlignment="1" applyBorder="1" applyFont="1">
      <alignment horizontal="center" shrinkToFit="0" wrapText="1"/>
    </xf>
    <xf borderId="0" fillId="0" fontId="58" numFmtId="49" xfId="0" applyFont="1" applyNumberFormat="1"/>
    <xf borderId="0" fillId="0" fontId="58" numFmtId="1" xfId="0" applyAlignment="1" applyFont="1" applyNumberFormat="1">
      <alignment horizontal="left"/>
    </xf>
    <xf borderId="0" fillId="0" fontId="58" numFmtId="49" xfId="0" applyAlignment="1" applyFont="1" applyNumberFormat="1">
      <alignment horizontal="left" readingOrder="0"/>
    </xf>
    <xf borderId="0" fillId="0" fontId="58" numFmtId="49" xfId="0" applyAlignment="1" applyFont="1" applyNumberFormat="1">
      <alignment horizontal="left"/>
    </xf>
    <xf borderId="0" fillId="0" fontId="58" numFmtId="49" xfId="0" applyAlignment="1" applyFont="1" applyNumberFormat="1">
      <alignment horizontal="left" shrinkToFit="0" wrapText="1"/>
    </xf>
    <xf borderId="0" fillId="0" fontId="7" numFmtId="0" xfId="0" applyAlignment="1" applyFont="1">
      <alignment horizontal="left" shrinkToFit="0" wrapText="1"/>
    </xf>
    <xf borderId="0" fillId="0" fontId="7" numFmtId="0" xfId="0" applyAlignment="1" applyFont="1">
      <alignment horizontal="left" readingOrder="0" shrinkToFit="0" wrapText="1"/>
    </xf>
    <xf borderId="91" fillId="0" fontId="62" numFmtId="0" xfId="0" applyBorder="1" applyFont="1"/>
    <xf borderId="1" fillId="36" fontId="7" numFmtId="0" xfId="0" applyAlignment="1" applyBorder="1" applyFill="1" applyFont="1">
      <alignment readingOrder="0"/>
    </xf>
    <xf borderId="0" fillId="0" fontId="7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center" readingOrder="0" shrinkToFit="0" vertical="center" wrapText="1"/>
    </xf>
    <xf borderId="121" fillId="0" fontId="7" numFmtId="0" xfId="0" applyAlignment="1" applyBorder="1" applyFont="1">
      <alignment horizontal="left"/>
    </xf>
    <xf borderId="121" fillId="0" fontId="7" numFmtId="0" xfId="0" applyAlignment="1" applyBorder="1" applyFont="1">
      <alignment horizontal="left" readingOrder="0"/>
    </xf>
    <xf borderId="1" fillId="23" fontId="7" numFmtId="0" xfId="0" applyAlignment="1" applyBorder="1" applyFont="1">
      <alignment horizontal="left"/>
    </xf>
    <xf borderId="1" fillId="23" fontId="7" numFmtId="0" xfId="0" applyAlignment="1" applyBorder="1" applyFont="1">
      <alignment horizontal="left" readingOrder="0"/>
    </xf>
    <xf borderId="1" fillId="23" fontId="7" numFmtId="0" xfId="0" applyBorder="1" applyFont="1"/>
    <xf borderId="0" fillId="0" fontId="62" numFmtId="0" xfId="0" applyAlignment="1" applyFont="1">
      <alignment horizontal="left" readingOrder="0"/>
    </xf>
    <xf borderId="1" fillId="26" fontId="7" numFmtId="0" xfId="0" applyBorder="1" applyFont="1"/>
    <xf borderId="0" fillId="0" fontId="108" numFmtId="0" xfId="0" applyFont="1"/>
    <xf borderId="0" fillId="0" fontId="109" numFmtId="0" xfId="0" applyFont="1"/>
    <xf borderId="0" fillId="0" fontId="110" numFmtId="0" xfId="0" applyAlignment="1" applyFont="1">
      <alignment shrinkToFit="0" wrapText="1"/>
    </xf>
    <xf borderId="0" fillId="0" fontId="111" numFmtId="0" xfId="0" applyAlignment="1" applyFont="1">
      <alignment horizontal="right" shrinkToFit="0" wrapText="1"/>
    </xf>
    <xf borderId="0" fillId="0" fontId="7" numFmtId="0" xfId="0" applyAlignment="1" applyFont="1">
      <alignment shrinkToFit="0" wrapText="1"/>
    </xf>
    <xf borderId="0" fillId="0" fontId="15" numFmtId="17" xfId="0" applyFont="1" applyNumberFormat="1"/>
    <xf borderId="0" fillId="0" fontId="15" numFmtId="14" xfId="0" applyFont="1" applyNumberFormat="1"/>
    <xf borderId="0" fillId="0" fontId="112" numFmtId="0" xfId="0" applyFont="1"/>
    <xf borderId="0" fillId="0" fontId="113" numFmtId="0" xfId="0" applyFont="1"/>
    <xf borderId="0" fillId="0" fontId="113" numFmtId="3" xfId="0" applyFont="1" applyNumberFormat="1"/>
    <xf borderId="1" fillId="15" fontId="114" numFmtId="0" xfId="0" applyAlignment="1" applyBorder="1" applyFont="1">
      <alignment readingOrder="0"/>
    </xf>
    <xf borderId="70" fillId="0" fontId="58" numFmtId="168" xfId="0" applyBorder="1" applyFont="1" applyNumberFormat="1"/>
    <xf borderId="14" fillId="2" fontId="11" numFmtId="0" xfId="0" applyAlignment="1" applyBorder="1" applyFont="1">
      <alignment readingOrder="0" shrinkToFit="0" wrapText="1"/>
    </xf>
    <xf borderId="14" fillId="2" fontId="15" numFmtId="14" xfId="0" applyAlignment="1" applyBorder="1" applyFont="1" applyNumberFormat="1">
      <alignment shrinkToFit="0" wrapText="1"/>
    </xf>
    <xf borderId="14" fillId="2" fontId="15" numFmtId="199" xfId="0" applyAlignment="1" applyBorder="1" applyFont="1" applyNumberFormat="1">
      <alignment shrinkToFit="0" wrapText="1"/>
    </xf>
    <xf borderId="115" fillId="0" fontId="7" numFmtId="0" xfId="0" applyAlignment="1" applyBorder="1" applyFont="1">
      <alignment horizontal="center" readingOrder="0"/>
    </xf>
    <xf borderId="74" fillId="0" fontId="3" numFmtId="0" xfId="0" applyBorder="1" applyFont="1"/>
    <xf borderId="116" fillId="0" fontId="3" numFmtId="0" xfId="0" applyBorder="1" applyFont="1"/>
    <xf borderId="14" fillId="0" fontId="7" numFmtId="0" xfId="0" applyAlignment="1" applyBorder="1" applyFont="1">
      <alignment readingOrder="0"/>
    </xf>
    <xf borderId="14" fillId="0" fontId="7" numFmtId="0" xfId="0" applyAlignment="1" applyBorder="1" applyFont="1">
      <alignment horizontal="center" readingOrder="0"/>
    </xf>
    <xf borderId="0" fillId="0" fontId="58" numFmtId="0" xfId="0" applyAlignment="1" applyFont="1">
      <alignment readingOrder="0"/>
    </xf>
    <xf borderId="14" fillId="0" fontId="7" numFmtId="0" xfId="0" applyBorder="1" applyFont="1"/>
    <xf borderId="14" fillId="0" fontId="7" numFmtId="168" xfId="0" applyBorder="1" applyFont="1" applyNumberFormat="1"/>
    <xf borderId="0" fillId="0" fontId="7" numFmtId="9" xfId="0" applyFont="1" applyNumberFormat="1"/>
    <xf borderId="0" fillId="0" fontId="7" numFmtId="199" xfId="0" applyFont="1" applyNumberFormat="1"/>
    <xf borderId="0" fillId="0" fontId="115" numFmtId="0" xfId="0" applyFont="1"/>
    <xf borderId="68" fillId="13" fontId="116" numFmtId="0" xfId="0" applyAlignment="1" applyBorder="1" applyFont="1">
      <alignment horizontal="center" vertical="center"/>
    </xf>
    <xf borderId="68" fillId="34" fontId="116" numFmtId="0" xfId="0" applyAlignment="1" applyBorder="1" applyFont="1">
      <alignment horizontal="center" vertical="center"/>
    </xf>
    <xf borderId="29" fillId="37" fontId="117" numFmtId="0" xfId="0" applyAlignment="1" applyBorder="1" applyFill="1" applyFont="1">
      <alignment horizontal="center" shrinkToFit="0" vertical="center" wrapText="1"/>
    </xf>
    <xf borderId="30" fillId="37" fontId="117" numFmtId="0" xfId="0" applyAlignment="1" applyBorder="1" applyFont="1">
      <alignment horizontal="center" shrinkToFit="0" vertical="center" wrapText="1"/>
    </xf>
    <xf borderId="23" fillId="0" fontId="115" numFmtId="0" xfId="0" applyAlignment="1" applyBorder="1" applyFont="1">
      <alignment horizontal="center" shrinkToFit="0" vertical="center" wrapText="1"/>
    </xf>
    <xf borderId="54" fillId="38" fontId="118" numFmtId="0" xfId="0" applyAlignment="1" applyBorder="1" applyFill="1" applyFont="1">
      <alignment horizontal="center" shrinkToFit="0" vertical="center" wrapText="1"/>
    </xf>
    <xf borderId="5" fillId="0" fontId="1" numFmtId="3" xfId="0" applyAlignment="1" applyBorder="1" applyFont="1" applyNumberFormat="1">
      <alignment horizontal="center" vertical="center"/>
    </xf>
    <xf borderId="7" fillId="0" fontId="1" numFmtId="10" xfId="0" applyAlignment="1" applyBorder="1" applyFont="1" applyNumberFormat="1">
      <alignment horizontal="center" vertical="center"/>
    </xf>
    <xf borderId="11" fillId="0" fontId="1" numFmtId="10" xfId="0" applyAlignment="1" applyBorder="1" applyFont="1" applyNumberFormat="1">
      <alignment horizontal="center" vertical="center"/>
    </xf>
    <xf borderId="122" fillId="0" fontId="1" numFmtId="10" xfId="0" applyAlignment="1" applyBorder="1" applyFont="1" applyNumberFormat="1">
      <alignment horizontal="center" vertical="center"/>
    </xf>
    <xf borderId="12" fillId="0" fontId="3" numFmtId="0" xfId="0" applyBorder="1" applyFont="1"/>
    <xf borderId="124" fillId="38" fontId="118" numFmtId="0" xfId="0" applyAlignment="1" applyBorder="1" applyFont="1">
      <alignment horizontal="center" shrinkToFit="0" vertical="center" wrapText="1"/>
    </xf>
    <xf borderId="17" fillId="0" fontId="1" numFmtId="3" xfId="0" applyAlignment="1" applyBorder="1" applyFont="1" applyNumberFormat="1">
      <alignment horizontal="center" vertical="center"/>
    </xf>
    <xf borderId="28" fillId="0" fontId="1" numFmtId="3" xfId="0" applyAlignment="1" applyBorder="1" applyFont="1" applyNumberFormat="1">
      <alignment horizontal="center" vertical="center"/>
    </xf>
    <xf borderId="26" fillId="0" fontId="1" numFmtId="10" xfId="0" applyAlignment="1" applyBorder="1" applyFont="1" applyNumberFormat="1">
      <alignment horizontal="center" vertical="center"/>
    </xf>
    <xf borderId="90" fillId="0" fontId="1" numFmtId="10" xfId="0" applyAlignment="1" applyBorder="1" applyFont="1" applyNumberFormat="1">
      <alignment horizontal="center" vertical="center"/>
    </xf>
    <xf borderId="57" fillId="38" fontId="118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125" fillId="38" fontId="118" numFmtId="0" xfId="0" applyAlignment="1" applyBorder="1" applyFont="1">
      <alignment horizontal="center" shrinkToFit="0" vertical="center" wrapText="1"/>
    </xf>
    <xf borderId="31" fillId="0" fontId="1" numFmtId="3" xfId="0" applyAlignment="1" applyBorder="1" applyFont="1" applyNumberFormat="1">
      <alignment horizontal="center" vertical="center"/>
    </xf>
    <xf borderId="18" fillId="0" fontId="1" numFmtId="3" xfId="0" applyAlignment="1" applyBorder="1" applyFont="1" applyNumberFormat="1">
      <alignment horizontal="center" vertical="center"/>
    </xf>
    <xf borderId="126" fillId="0" fontId="1" numFmtId="10" xfId="0" applyAlignment="1" applyBorder="1" applyFont="1" applyNumberFormat="1">
      <alignment horizontal="center" vertical="center"/>
    </xf>
    <xf borderId="82" fillId="0" fontId="1" numFmtId="10" xfId="0" applyAlignment="1" applyBorder="1" applyFont="1" applyNumberFormat="1">
      <alignment horizontal="center" vertical="center"/>
    </xf>
    <xf borderId="127" fillId="0" fontId="1" numFmtId="10" xfId="0" applyAlignment="1" applyBorder="1" applyFont="1" applyNumberFormat="1">
      <alignment horizontal="center" vertical="center"/>
    </xf>
    <xf borderId="12" fillId="0" fontId="115" numFmtId="0" xfId="0" applyAlignment="1" applyBorder="1" applyFont="1">
      <alignment horizontal="center" shrinkToFit="0" vertical="center" wrapText="1"/>
    </xf>
    <xf borderId="28" fillId="0" fontId="1" numFmtId="10" xfId="0" applyAlignment="1" applyBorder="1" applyFont="1" applyNumberFormat="1">
      <alignment horizontal="center" vertical="center"/>
    </xf>
    <xf borderId="5" fillId="0" fontId="1" numFmtId="10" xfId="0" applyAlignment="1" applyBorder="1" applyFont="1" applyNumberFormat="1">
      <alignment horizontal="center" vertical="center"/>
    </xf>
    <xf borderId="128" fillId="38" fontId="118" numFmtId="0" xfId="0" applyAlignment="1" applyBorder="1" applyFont="1">
      <alignment horizontal="center" shrinkToFit="0" vertical="center" wrapText="1"/>
    </xf>
    <xf borderId="17" fillId="0" fontId="1" numFmtId="10" xfId="0" applyAlignment="1" applyBorder="1" applyFont="1" applyNumberFormat="1">
      <alignment horizontal="center" vertical="center"/>
    </xf>
    <xf borderId="16" fillId="0" fontId="1" numFmtId="3" xfId="0" applyAlignment="1" applyBorder="1" applyFont="1" applyNumberFormat="1">
      <alignment horizontal="center" vertical="center"/>
    </xf>
    <xf borderId="12" fillId="0" fontId="1" numFmtId="3" xfId="0" applyAlignment="1" applyBorder="1" applyFont="1" applyNumberFormat="1">
      <alignment horizontal="center" vertical="center"/>
    </xf>
    <xf borderId="12" fillId="0" fontId="1" numFmtId="10" xfId="0" applyAlignment="1" applyBorder="1" applyFont="1" applyNumberFormat="1">
      <alignment horizontal="center" vertical="center"/>
    </xf>
    <xf borderId="78" fillId="0" fontId="1" numFmtId="10" xfId="0" applyAlignment="1" applyBorder="1" applyFont="1" applyNumberFormat="1">
      <alignment horizontal="center" vertical="center"/>
    </xf>
    <xf borderId="31" fillId="0" fontId="1" numFmtId="10" xfId="0" applyAlignment="1" applyBorder="1" applyFont="1" applyNumberFormat="1">
      <alignment horizontal="center" vertical="center"/>
    </xf>
    <xf borderId="18" fillId="0" fontId="1" numFmtId="10" xfId="0" applyAlignment="1" applyBorder="1" applyFont="1" applyNumberFormat="1">
      <alignment horizontal="center" vertical="center"/>
    </xf>
    <xf borderId="114" fillId="0" fontId="115" numFmtId="0" xfId="0" applyAlignment="1" applyBorder="1" applyFont="1">
      <alignment horizontal="center" vertical="center"/>
    </xf>
    <xf borderId="129" fillId="15" fontId="118" numFmtId="0" xfId="0" applyAlignment="1" applyBorder="1" applyFont="1">
      <alignment horizontal="center" shrinkToFit="0" vertical="center" wrapText="1"/>
    </xf>
    <xf borderId="5" fillId="15" fontId="1" numFmtId="3" xfId="0" applyAlignment="1" applyBorder="1" applyFont="1" applyNumberFormat="1">
      <alignment horizontal="center" vertical="center"/>
    </xf>
    <xf borderId="129" fillId="38" fontId="118" numFmtId="0" xfId="0" applyAlignment="1" applyBorder="1" applyFont="1">
      <alignment horizontal="center" shrinkToFit="0" vertical="center" wrapText="1"/>
    </xf>
    <xf borderId="11" fillId="0" fontId="1" numFmtId="3" xfId="0" applyAlignment="1" applyBorder="1" applyFont="1" applyNumberFormat="1">
      <alignment horizontal="center" vertical="center"/>
    </xf>
    <xf borderId="91" fillId="0" fontId="3" numFmtId="0" xfId="0" applyBorder="1" applyFont="1"/>
    <xf borderId="79" fillId="38" fontId="118" numFmtId="0" xfId="0" applyAlignment="1" applyBorder="1" applyFont="1">
      <alignment horizontal="center" shrinkToFit="0" vertical="center" wrapText="1"/>
    </xf>
    <xf borderId="122" fillId="0" fontId="1" numFmtId="3" xfId="0" applyAlignment="1" applyBorder="1" applyFont="1" applyNumberFormat="1">
      <alignment horizontal="center" vertical="center"/>
    </xf>
    <xf borderId="79" fillId="15" fontId="118" numFmtId="0" xfId="0" applyAlignment="1" applyBorder="1" applyFont="1">
      <alignment horizontal="center" shrinkToFit="0" vertical="center" wrapText="1"/>
    </xf>
    <xf borderId="130" fillId="15" fontId="1" numFmtId="3" xfId="0" applyAlignment="1" applyBorder="1" applyFont="1" applyNumberFormat="1">
      <alignment horizontal="center" vertical="center"/>
    </xf>
    <xf borderId="81" fillId="0" fontId="3" numFmtId="0" xfId="0" applyBorder="1" applyFont="1"/>
    <xf borderId="131" fillId="15" fontId="118" numFmtId="0" xfId="0" applyAlignment="1" applyBorder="1" applyFont="1">
      <alignment horizontal="center" shrinkToFit="0" vertical="center" wrapText="1"/>
    </xf>
    <xf borderId="31" fillId="15" fontId="1" numFmtId="3" xfId="0" applyAlignment="1" applyBorder="1" applyFont="1" applyNumberFormat="1">
      <alignment horizontal="center" vertical="center"/>
    </xf>
    <xf borderId="0" fillId="0" fontId="115" numFmtId="0" xfId="0" applyAlignment="1" applyFont="1">
      <alignment horizontal="center" vertical="center"/>
    </xf>
    <xf borderId="66" fillId="38" fontId="118" numFmtId="0" xfId="0" applyAlignment="1" applyBorder="1" applyFont="1">
      <alignment horizontal="center" shrinkToFit="0" vertical="center" wrapText="1"/>
    </xf>
    <xf borderId="18" fillId="0" fontId="117" numFmtId="3" xfId="0" applyAlignment="1" applyBorder="1" applyFont="1" applyNumberFormat="1">
      <alignment horizontal="center" vertical="center"/>
    </xf>
    <xf borderId="18" fillId="0" fontId="117" numFmtId="10" xfId="0" applyAlignment="1" applyBorder="1" applyFont="1" applyNumberFormat="1">
      <alignment horizontal="center" vertical="center"/>
    </xf>
    <xf borderId="82" fillId="0" fontId="117" numFmtId="10" xfId="0" applyAlignment="1" applyBorder="1" applyFont="1" applyNumberFormat="1">
      <alignment horizontal="center" vertical="center"/>
    </xf>
    <xf borderId="88" fillId="0" fontId="119" numFmtId="0" xfId="0" applyAlignment="1" applyBorder="1" applyFont="1">
      <alignment horizontal="center" vertical="center"/>
    </xf>
    <xf borderId="131" fillId="38" fontId="118" numFmtId="0" xfId="0" applyAlignment="1" applyBorder="1" applyFont="1">
      <alignment horizontal="center" shrinkToFit="0" vertical="center" wrapText="1"/>
    </xf>
    <xf borderId="132" fillId="0" fontId="1" numFmtId="3" xfId="0" applyAlignment="1" applyBorder="1" applyFont="1" applyNumberFormat="1">
      <alignment horizontal="center" vertical="center"/>
    </xf>
    <xf borderId="132" fillId="0" fontId="1" numFmtId="10" xfId="0" applyAlignment="1" applyBorder="1" applyFont="1" applyNumberFormat="1">
      <alignment horizontal="center" vertical="center"/>
    </xf>
    <xf borderId="0" fillId="0" fontId="119" numFmtId="0" xfId="0" applyAlignment="1" applyFont="1">
      <alignment horizontal="center" shrinkToFit="0" vertical="center" wrapText="1"/>
    </xf>
    <xf borderId="82" fillId="0" fontId="117" numFmtId="3" xfId="0" applyAlignment="1" applyBorder="1" applyFont="1" applyNumberFormat="1">
      <alignment horizontal="center" vertical="center"/>
    </xf>
    <xf borderId="0" fillId="0" fontId="119" numFmtId="0" xfId="0" applyAlignment="1" applyFont="1">
      <alignment shrinkToFit="0" vertical="center" wrapText="1"/>
    </xf>
    <xf borderId="14" fillId="13" fontId="117" numFmtId="0" xfId="0" applyAlignment="1" applyBorder="1" applyFont="1">
      <alignment horizontal="center" shrinkToFit="0" vertical="center" wrapText="1"/>
    </xf>
    <xf borderId="14" fillId="13" fontId="1" numFmtId="192" xfId="0" applyAlignment="1" applyBorder="1" applyFont="1" applyNumberFormat="1">
      <alignment horizontal="center" shrinkToFit="0" vertical="center" wrapText="1"/>
    </xf>
    <xf borderId="14" fillId="13" fontId="1" numFmtId="195" xfId="0" applyAlignment="1" applyBorder="1" applyFont="1" applyNumberFormat="1">
      <alignment horizontal="center" shrinkToFit="0" vertical="center" wrapText="1"/>
    </xf>
    <xf borderId="14" fillId="13" fontId="1" numFmtId="200" xfId="0" applyAlignment="1" applyBorder="1" applyFont="1" applyNumberFormat="1">
      <alignment horizontal="center" shrinkToFit="0" vertical="center" wrapText="1"/>
    </xf>
    <xf borderId="14" fillId="34" fontId="117" numFmtId="0" xfId="0" applyAlignment="1" applyBorder="1" applyFont="1">
      <alignment horizontal="center" shrinkToFit="0" vertical="center" wrapText="1"/>
    </xf>
    <xf borderId="14" fillId="34" fontId="1" numFmtId="192" xfId="0" applyAlignment="1" applyBorder="1" applyFont="1" applyNumberFormat="1">
      <alignment horizontal="center" shrinkToFit="0" vertical="center" wrapText="1"/>
    </xf>
    <xf borderId="14" fillId="34" fontId="1" numFmtId="195" xfId="0" applyAlignment="1" applyBorder="1" applyFont="1" applyNumberFormat="1">
      <alignment horizontal="center" shrinkToFit="0" vertical="center" wrapText="1"/>
    </xf>
    <xf borderId="14" fillId="13" fontId="1" numFmtId="189" xfId="0" applyAlignment="1" applyBorder="1" applyFont="1" applyNumberFormat="1">
      <alignment horizontal="center" shrinkToFit="0" vertical="center" wrapText="1"/>
    </xf>
    <xf borderId="14" fillId="34" fontId="1" numFmtId="200" xfId="0" applyAlignment="1" applyBorder="1" applyFont="1" applyNumberFormat="1">
      <alignment horizontal="center" shrinkToFit="0" vertical="center" wrapText="1"/>
    </xf>
    <xf borderId="0" fillId="0" fontId="115" numFmtId="0" xfId="0" applyAlignment="1" applyFont="1">
      <alignment shrinkToFit="0" wrapText="1"/>
    </xf>
    <xf borderId="0" fillId="0" fontId="115" numFmtId="200" xfId="0" applyFont="1" applyNumberFormat="1"/>
    <xf borderId="14" fillId="34" fontId="1" numFmtId="189" xfId="0" applyAlignment="1" applyBorder="1" applyFont="1" applyNumberFormat="1">
      <alignment horizontal="center" shrinkToFit="0" vertical="center" wrapText="1"/>
    </xf>
    <xf borderId="0" fillId="0" fontId="63" numFmtId="0" xfId="0" applyFont="1"/>
    <xf borderId="60" fillId="39" fontId="63" numFmtId="0" xfId="0" applyAlignment="1" applyBorder="1" applyFill="1" applyFont="1">
      <alignment horizontal="center" shrinkToFit="0" vertical="center" wrapText="1"/>
    </xf>
    <xf borderId="0" fillId="0" fontId="63" numFmtId="0" xfId="0" applyAlignment="1" applyFont="1">
      <alignment horizontal="center" vertical="center"/>
    </xf>
    <xf borderId="133" fillId="38" fontId="63" numFmtId="0" xfId="0" applyAlignment="1" applyBorder="1" applyFont="1">
      <alignment horizontal="center" shrinkToFit="0" vertical="center" wrapText="1"/>
    </xf>
    <xf borderId="134" fillId="38" fontId="18" numFmtId="0" xfId="0" applyAlignment="1" applyBorder="1" applyFont="1">
      <alignment horizontal="center" shrinkToFit="0" vertical="center" wrapText="1"/>
    </xf>
    <xf borderId="135" fillId="0" fontId="3" numFmtId="0" xfId="0" applyBorder="1" applyFont="1"/>
    <xf borderId="136" fillId="0" fontId="3" numFmtId="0" xfId="0" applyBorder="1" applyFont="1"/>
    <xf borderId="134" fillId="40" fontId="11" numFmtId="0" xfId="0" applyAlignment="1" applyBorder="1" applyFill="1" applyFont="1">
      <alignment horizontal="center" vertical="center"/>
    </xf>
    <xf borderId="134" fillId="15" fontId="11" numFmtId="0" xfId="0" applyAlignment="1" applyBorder="1" applyFont="1">
      <alignment horizontal="center" vertical="center"/>
    </xf>
    <xf borderId="134" fillId="37" fontId="11" numFmtId="0" xfId="0" applyAlignment="1" applyBorder="1" applyFont="1">
      <alignment horizontal="center" vertical="center"/>
    </xf>
    <xf borderId="134" fillId="23" fontId="18" numFmtId="0" xfId="0" applyAlignment="1" applyBorder="1" applyFont="1">
      <alignment horizontal="center" vertical="center"/>
    </xf>
    <xf borderId="9" fillId="37" fontId="11" numFmtId="0" xfId="0" applyAlignment="1" applyBorder="1" applyFont="1">
      <alignment horizontal="center" vertical="center"/>
    </xf>
    <xf borderId="137" fillId="0" fontId="3" numFmtId="0" xfId="0" applyBorder="1" applyFont="1"/>
    <xf borderId="86" fillId="41" fontId="63" numFmtId="0" xfId="0" applyAlignment="1" applyBorder="1" applyFill="1" applyFont="1">
      <alignment horizontal="center" shrinkToFit="0" vertical="center" wrapText="1"/>
    </xf>
    <xf borderId="56" fillId="41" fontId="63" numFmtId="0" xfId="0" applyAlignment="1" applyBorder="1" applyFont="1">
      <alignment horizontal="center" shrinkToFit="0" vertical="center" wrapText="1"/>
    </xf>
    <xf borderId="56" fillId="40" fontId="11" numFmtId="0" xfId="0" applyAlignment="1" applyBorder="1" applyFont="1">
      <alignment horizontal="center" shrinkToFit="0" vertical="center" wrapText="1"/>
    </xf>
    <xf borderId="86" fillId="40" fontId="11" numFmtId="0" xfId="0" applyAlignment="1" applyBorder="1" applyFont="1">
      <alignment horizontal="center" shrinkToFit="0" vertical="center" wrapText="1"/>
    </xf>
    <xf borderId="54" fillId="40" fontId="11" numFmtId="0" xfId="0" applyAlignment="1" applyBorder="1" applyFont="1">
      <alignment horizontal="center" shrinkToFit="0" vertical="center" wrapText="1"/>
    </xf>
    <xf borderId="86" fillId="15" fontId="11" numFmtId="0" xfId="0" applyAlignment="1" applyBorder="1" applyFont="1">
      <alignment horizontal="center" shrinkToFit="0" vertical="center" wrapText="1"/>
    </xf>
    <xf borderId="56" fillId="37" fontId="11" numFmtId="0" xfId="0" applyAlignment="1" applyBorder="1" applyFont="1">
      <alignment horizontal="center" shrinkToFit="0" vertical="center" wrapText="1"/>
    </xf>
    <xf borderId="86" fillId="37" fontId="11" numFmtId="0" xfId="0" applyAlignment="1" applyBorder="1" applyFont="1">
      <alignment horizontal="center" shrinkToFit="0" vertical="center" wrapText="1"/>
    </xf>
    <xf borderId="86" fillId="23" fontId="18" numFmtId="0" xfId="0" applyAlignment="1" applyBorder="1" applyFont="1">
      <alignment horizontal="center" vertical="center"/>
    </xf>
    <xf borderId="56" fillId="23" fontId="18" numFmtId="0" xfId="0" applyAlignment="1" applyBorder="1" applyFont="1">
      <alignment horizontal="center" vertical="center"/>
    </xf>
    <xf borderId="138" fillId="37" fontId="11" numFmtId="0" xfId="0" applyAlignment="1" applyBorder="1" applyFont="1">
      <alignment horizontal="center" shrinkToFit="0" vertical="center" wrapText="1"/>
    </xf>
    <xf borderId="139" fillId="37" fontId="11" numFmtId="0" xfId="0" applyAlignment="1" applyBorder="1" applyFont="1">
      <alignment horizontal="center" shrinkToFit="0" vertical="center" wrapText="1"/>
    </xf>
    <xf borderId="140" fillId="37" fontId="11" numFmtId="0" xfId="0" applyAlignment="1" applyBorder="1" applyFont="1">
      <alignment horizontal="center" shrinkToFit="0" vertical="center" wrapText="1"/>
    </xf>
    <xf borderId="106" fillId="0" fontId="120" numFmtId="0" xfId="0" applyAlignment="1" applyBorder="1" applyFont="1">
      <alignment horizontal="center" vertical="center"/>
    </xf>
    <xf borderId="106" fillId="0" fontId="63" numFmtId="0" xfId="0" applyAlignment="1" applyBorder="1" applyFont="1">
      <alignment horizontal="center" shrinkToFit="0" vertical="center" wrapText="1"/>
    </xf>
    <xf borderId="14" fillId="38" fontId="18" numFmtId="0" xfId="0" applyAlignment="1" applyBorder="1" applyFont="1">
      <alignment horizontal="center" shrinkToFit="0" vertical="center" wrapText="1"/>
    </xf>
    <xf borderId="14" fillId="42" fontId="63" numFmtId="3" xfId="0" applyAlignment="1" applyBorder="1" applyFill="1" applyFont="1" applyNumberFormat="1">
      <alignment horizontal="center" shrinkToFit="0" vertical="center" wrapText="1"/>
    </xf>
    <xf borderId="14" fillId="42" fontId="63" numFmtId="0" xfId="0" applyAlignment="1" applyBorder="1" applyFont="1">
      <alignment horizontal="center" shrinkToFit="0" vertical="center" wrapText="1"/>
    </xf>
    <xf borderId="14" fillId="42" fontId="63" numFmtId="10" xfId="0" applyAlignment="1" applyBorder="1" applyFont="1" applyNumberFormat="1">
      <alignment horizontal="center" shrinkToFit="0" vertical="center" wrapText="1"/>
    </xf>
    <xf borderId="14" fillId="0" fontId="15" numFmtId="3" xfId="0" applyAlignment="1" applyBorder="1" applyFont="1" applyNumberFormat="1">
      <alignment horizontal="center" vertical="center"/>
    </xf>
    <xf borderId="14" fillId="0" fontId="15" numFmtId="10" xfId="0" applyAlignment="1" applyBorder="1" applyFont="1" applyNumberFormat="1">
      <alignment horizontal="center" vertical="center"/>
    </xf>
    <xf borderId="14" fillId="0" fontId="63" numFmtId="0" xfId="0" applyAlignment="1" applyBorder="1" applyFont="1">
      <alignment horizontal="center" vertical="center"/>
    </xf>
    <xf borderId="6" fillId="0" fontId="15" numFmtId="3" xfId="0" applyAlignment="1" applyBorder="1" applyFont="1" applyNumberFormat="1">
      <alignment horizontal="center" vertical="center"/>
    </xf>
    <xf borderId="7" fillId="0" fontId="15" numFmtId="3" xfId="0" applyAlignment="1" applyBorder="1" applyFont="1" applyNumberFormat="1">
      <alignment horizontal="center" vertical="center"/>
    </xf>
    <xf borderId="141" fillId="0" fontId="15" numFmtId="3" xfId="0" applyAlignment="1" applyBorder="1" applyFont="1" applyNumberFormat="1">
      <alignment horizontal="center" vertical="center"/>
    </xf>
    <xf borderId="7" fillId="0" fontId="15" numFmtId="10" xfId="0" applyAlignment="1" applyBorder="1" applyFont="1" applyNumberFormat="1">
      <alignment horizontal="center" vertical="center"/>
    </xf>
    <xf borderId="8" fillId="0" fontId="15" numFmtId="10" xfId="0" applyAlignment="1" applyBorder="1" applyFont="1" applyNumberFormat="1">
      <alignment horizontal="center" vertical="center"/>
    </xf>
    <xf borderId="7" fillId="12" fontId="15" numFmtId="3" xfId="0" applyAlignment="1" applyBorder="1" applyFont="1" applyNumberFormat="1">
      <alignment horizontal="center" vertical="center"/>
    </xf>
    <xf borderId="13" fillId="0" fontId="15" numFmtId="3" xfId="0" applyAlignment="1" applyBorder="1" applyFont="1" applyNumberFormat="1">
      <alignment horizontal="center" vertical="center"/>
    </xf>
    <xf borderId="112" fillId="0" fontId="15" numFmtId="3" xfId="0" applyAlignment="1" applyBorder="1" applyFont="1" applyNumberFormat="1">
      <alignment horizontal="center" vertical="center"/>
    </xf>
    <xf borderId="15" fillId="0" fontId="15" numFmtId="10" xfId="0" applyAlignment="1" applyBorder="1" applyFont="1" applyNumberFormat="1">
      <alignment horizontal="center" vertical="center"/>
    </xf>
    <xf borderId="14" fillId="12" fontId="15" numFmtId="3" xfId="0" applyAlignment="1" applyBorder="1" applyFont="1" applyNumberFormat="1">
      <alignment horizontal="center" vertical="center"/>
    </xf>
    <xf borderId="26" fillId="0" fontId="15" numFmtId="3" xfId="0" applyAlignment="1" applyBorder="1" applyFont="1" applyNumberFormat="1">
      <alignment horizontal="center" vertical="center"/>
    </xf>
    <xf borderId="26" fillId="0" fontId="15" numFmtId="10" xfId="0" applyAlignment="1" applyBorder="1" applyFont="1" applyNumberFormat="1">
      <alignment horizontal="center" vertical="center"/>
    </xf>
    <xf borderId="1" fillId="8" fontId="63" numFmtId="0" xfId="0" applyBorder="1" applyFont="1"/>
    <xf borderId="14" fillId="8" fontId="63" numFmtId="0" xfId="0" applyAlignment="1" applyBorder="1" applyFont="1">
      <alignment horizontal="center" shrinkToFit="0" vertical="center" wrapText="1"/>
    </xf>
    <xf borderId="14" fillId="8" fontId="18" numFmtId="0" xfId="0" applyAlignment="1" applyBorder="1" applyFont="1">
      <alignment horizontal="center" shrinkToFit="0" vertical="center" wrapText="1"/>
    </xf>
    <xf borderId="14" fillId="8" fontId="63" numFmtId="3" xfId="0" applyAlignment="1" applyBorder="1" applyFont="1" applyNumberFormat="1">
      <alignment horizontal="center" shrinkToFit="0" vertical="center" wrapText="1"/>
    </xf>
    <xf borderId="14" fillId="8" fontId="63" numFmtId="10" xfId="0" applyAlignment="1" applyBorder="1" applyFont="1" applyNumberFormat="1">
      <alignment horizontal="center" shrinkToFit="0" vertical="center" wrapText="1"/>
    </xf>
    <xf borderId="14" fillId="8" fontId="15" numFmtId="3" xfId="0" applyAlignment="1" applyBorder="1" applyFont="1" applyNumberFormat="1">
      <alignment horizontal="center" vertical="center"/>
    </xf>
    <xf borderId="14" fillId="8" fontId="15" numFmtId="10" xfId="0" applyAlignment="1" applyBorder="1" applyFont="1" applyNumberFormat="1">
      <alignment horizontal="center" vertical="center"/>
    </xf>
    <xf borderId="1" fillId="8" fontId="115" numFmtId="0" xfId="0" applyBorder="1" applyFont="1"/>
    <xf borderId="13" fillId="8" fontId="15" numFmtId="3" xfId="0" applyAlignment="1" applyBorder="1" applyFont="1" applyNumberFormat="1">
      <alignment horizontal="center" vertical="center"/>
    </xf>
    <xf borderId="15" fillId="8" fontId="15" numFmtId="10" xfId="0" applyAlignment="1" applyBorder="1" applyFont="1" applyNumberFormat="1">
      <alignment horizontal="center" vertical="center"/>
    </xf>
    <xf borderId="14" fillId="43" fontId="15" numFmtId="3" xfId="0" applyAlignment="1" applyBorder="1" applyFill="1" applyFont="1" applyNumberFormat="1">
      <alignment horizontal="center" vertical="center"/>
    </xf>
    <xf borderId="8" fillId="8" fontId="15" numFmtId="10" xfId="0" applyAlignment="1" applyBorder="1" applyFont="1" applyNumberFormat="1">
      <alignment horizontal="center" vertical="center"/>
    </xf>
    <xf borderId="106" fillId="0" fontId="121" numFmtId="0" xfId="0" applyAlignment="1" applyBorder="1" applyFont="1">
      <alignment horizontal="center" shrinkToFit="0" vertical="center" wrapText="1"/>
    </xf>
    <xf borderId="0" fillId="0" fontId="63" numFmtId="195" xfId="0" applyAlignment="1" applyFont="1" applyNumberFormat="1">
      <alignment horizontal="center" vertical="center"/>
    </xf>
    <xf borderId="1" fillId="8" fontId="63" numFmtId="195" xfId="0" applyAlignment="1" applyBorder="1" applyFont="1" applyNumberFormat="1">
      <alignment horizontal="center" vertical="center"/>
    </xf>
    <xf borderId="14" fillId="0" fontId="1" numFmtId="0" xfId="0" applyAlignment="1" applyBorder="1" applyFont="1">
      <alignment horizontal="center" vertical="center"/>
    </xf>
    <xf borderId="142" fillId="0" fontId="15" numFmtId="3" xfId="0" applyAlignment="1" applyBorder="1" applyFont="1" applyNumberFormat="1">
      <alignment horizontal="center" vertical="center"/>
    </xf>
    <xf borderId="106" fillId="0" fontId="15" numFmtId="3" xfId="0" applyAlignment="1" applyBorder="1" applyFont="1" applyNumberFormat="1">
      <alignment horizontal="center" vertical="center"/>
    </xf>
    <xf borderId="106" fillId="0" fontId="15" numFmtId="10" xfId="0" applyAlignment="1" applyBorder="1" applyFont="1" applyNumberFormat="1">
      <alignment horizontal="center" vertical="center"/>
    </xf>
    <xf borderId="143" fillId="0" fontId="15" numFmtId="10" xfId="0" applyAlignment="1" applyBorder="1" applyFont="1" applyNumberFormat="1">
      <alignment horizontal="center" vertical="center"/>
    </xf>
    <xf borderId="106" fillId="0" fontId="63" numFmtId="0" xfId="0" applyAlignment="1" applyBorder="1" applyFont="1">
      <alignment horizontal="center" vertical="center"/>
    </xf>
    <xf borderId="9" fillId="0" fontId="15" numFmtId="3" xfId="0" applyAlignment="1" applyBorder="1" applyFont="1" applyNumberFormat="1">
      <alignment horizontal="center" vertical="center"/>
    </xf>
    <xf borderId="7" fillId="43" fontId="15" numFmtId="3" xfId="0" applyAlignment="1" applyBorder="1" applyFont="1" applyNumberFormat="1">
      <alignment horizontal="center" vertical="center"/>
    </xf>
    <xf borderId="14" fillId="0" fontId="63" numFmtId="0" xfId="0" applyAlignment="1" applyBorder="1" applyFont="1">
      <alignment shrinkToFit="0" wrapText="1"/>
    </xf>
    <xf borderId="14" fillId="0" fontId="63" numFmtId="0" xfId="0" applyBorder="1" applyFont="1"/>
    <xf borderId="120" fillId="0" fontId="15" numFmtId="3" xfId="0" applyAlignment="1" applyBorder="1" applyFont="1" applyNumberFormat="1">
      <alignment horizontal="center" vertical="center"/>
    </xf>
    <xf borderId="14" fillId="8" fontId="63" numFmtId="0" xfId="0" applyAlignment="1" applyBorder="1" applyFont="1">
      <alignment shrinkToFit="0" wrapText="1"/>
    </xf>
    <xf borderId="14" fillId="8" fontId="63" numFmtId="0" xfId="0" applyBorder="1" applyFont="1"/>
    <xf borderId="14" fillId="8" fontId="63" numFmtId="0" xfId="0" applyAlignment="1" applyBorder="1" applyFont="1">
      <alignment horizontal="center" vertical="center"/>
    </xf>
    <xf borderId="124" fillId="8" fontId="15" numFmtId="3" xfId="0" applyAlignment="1" applyBorder="1" applyFont="1" applyNumberFormat="1">
      <alignment horizontal="center" vertical="center"/>
    </xf>
    <xf borderId="7" fillId="8" fontId="15" numFmtId="10" xfId="0" applyAlignment="1" applyBorder="1" applyFont="1" applyNumberFormat="1">
      <alignment horizontal="center" vertical="center"/>
    </xf>
    <xf borderId="144" fillId="0" fontId="15" numFmtId="3" xfId="0" applyAlignment="1" applyBorder="1" applyFont="1" applyNumberFormat="1">
      <alignment horizontal="center" vertical="center"/>
    </xf>
    <xf borderId="19" fillId="0" fontId="15" numFmtId="3" xfId="0" applyAlignment="1" applyBorder="1" applyFont="1" applyNumberFormat="1">
      <alignment horizontal="center" vertical="center"/>
    </xf>
    <xf borderId="20" fillId="0" fontId="15" numFmtId="3" xfId="0" applyAlignment="1" applyBorder="1" applyFont="1" applyNumberFormat="1">
      <alignment horizontal="center" vertical="center"/>
    </xf>
    <xf borderId="20" fillId="0" fontId="15" numFmtId="10" xfId="0" applyAlignment="1" applyBorder="1" applyFont="1" applyNumberFormat="1">
      <alignment horizontal="center" vertical="center"/>
    </xf>
    <xf borderId="22" fillId="0" fontId="15" numFmtId="10" xfId="0" applyAlignment="1" applyBorder="1" applyFont="1" applyNumberFormat="1">
      <alignment horizontal="center" vertical="center"/>
    </xf>
    <xf borderId="20" fillId="12" fontId="15" numFmtId="3" xfId="0" applyAlignment="1" applyBorder="1" applyFont="1" applyNumberFormat="1">
      <alignment horizontal="center" vertical="center"/>
    </xf>
    <xf borderId="23" fillId="0" fontId="115" numFmtId="0" xfId="0" applyAlignment="1" applyBorder="1" applyFont="1">
      <alignment horizontal="center" vertical="center"/>
    </xf>
    <xf borderId="5" fillId="8" fontId="15" numFmtId="3" xfId="0" applyAlignment="1" applyBorder="1" applyFont="1" applyNumberFormat="1">
      <alignment horizontal="center" vertical="center"/>
    </xf>
    <xf borderId="25" fillId="8" fontId="15" numFmtId="3" xfId="0" applyAlignment="1" applyBorder="1" applyFont="1" applyNumberFormat="1">
      <alignment horizontal="center" vertical="center"/>
    </xf>
    <xf borderId="145" fillId="8" fontId="15" numFmtId="3" xfId="0" applyAlignment="1" applyBorder="1" applyFont="1" applyNumberFormat="1">
      <alignment horizontal="center" vertical="center"/>
    </xf>
    <xf borderId="145" fillId="8" fontId="15" numFmtId="10" xfId="0" applyAlignment="1" applyBorder="1" applyFont="1" applyNumberFormat="1">
      <alignment horizontal="center" vertical="center"/>
    </xf>
    <xf borderId="146" fillId="8" fontId="15" numFmtId="10" xfId="0" applyAlignment="1" applyBorder="1" applyFont="1" applyNumberFormat="1">
      <alignment horizontal="center" vertical="center"/>
    </xf>
    <xf borderId="145" fillId="12" fontId="15" numFmtId="3" xfId="0" applyAlignment="1" applyBorder="1" applyFont="1" applyNumberFormat="1">
      <alignment horizontal="center" vertical="center"/>
    </xf>
    <xf borderId="17" fillId="0" fontId="15" numFmtId="3" xfId="0" applyAlignment="1" applyBorder="1" applyFont="1" applyNumberFormat="1">
      <alignment horizontal="center" vertical="center"/>
    </xf>
    <xf borderId="31" fillId="8" fontId="15" numFmtId="3" xfId="0" applyAlignment="1" applyBorder="1" applyFont="1" applyNumberFormat="1">
      <alignment horizontal="center" vertical="center"/>
    </xf>
    <xf borderId="92" fillId="38" fontId="18" numFmtId="0" xfId="0" applyAlignment="1" applyBorder="1" applyFont="1">
      <alignment horizontal="center" shrinkToFit="0" vertical="center" wrapText="1"/>
    </xf>
    <xf borderId="66" fillId="42" fontId="18" numFmtId="3" xfId="0" applyAlignment="1" applyBorder="1" applyFont="1" applyNumberFormat="1">
      <alignment horizontal="center" shrinkToFit="0" vertical="center" wrapText="1"/>
    </xf>
    <xf borderId="92" fillId="42" fontId="18" numFmtId="3" xfId="0" applyAlignment="1" applyBorder="1" applyFont="1" applyNumberFormat="1">
      <alignment horizontal="center" shrinkToFit="0" vertical="center" wrapText="1"/>
    </xf>
    <xf borderId="100" fillId="42" fontId="18" numFmtId="3" xfId="0" applyAlignment="1" applyBorder="1" applyFont="1" applyNumberFormat="1">
      <alignment horizontal="center" shrinkToFit="0" vertical="center" wrapText="1"/>
    </xf>
    <xf borderId="101" fillId="42" fontId="18" numFmtId="10" xfId="0" applyAlignment="1" applyBorder="1" applyFont="1" applyNumberFormat="1">
      <alignment horizontal="center" shrinkToFit="0" vertical="center" wrapText="1"/>
    </xf>
    <xf borderId="101" fillId="42" fontId="18" numFmtId="3" xfId="0" applyAlignment="1" applyBorder="1" applyFont="1" applyNumberFormat="1">
      <alignment horizontal="center" shrinkToFit="0" vertical="center" wrapText="1"/>
    </xf>
    <xf borderId="102" fillId="42" fontId="18" numFmtId="10" xfId="0" applyAlignment="1" applyBorder="1" applyFont="1" applyNumberFormat="1">
      <alignment horizontal="center" shrinkToFit="0" vertical="center" wrapText="1"/>
    </xf>
    <xf borderId="147" fillId="0" fontId="11" numFmtId="3" xfId="0" applyAlignment="1" applyBorder="1" applyFont="1" applyNumberFormat="1">
      <alignment horizontal="center" vertical="center"/>
    </xf>
    <xf borderId="148" fillId="0" fontId="11" numFmtId="3" xfId="0" applyAlignment="1" applyBorder="1" applyFont="1" applyNumberFormat="1">
      <alignment horizontal="center" vertical="center"/>
    </xf>
    <xf borderId="70" fillId="0" fontId="11" numFmtId="3" xfId="0" applyAlignment="1" applyBorder="1" applyFont="1" applyNumberFormat="1">
      <alignment horizontal="center" vertical="center"/>
    </xf>
    <xf borderId="147" fillId="0" fontId="11" numFmtId="10" xfId="0" applyAlignment="1" applyBorder="1" applyFont="1" applyNumberFormat="1">
      <alignment horizontal="center" vertical="center"/>
    </xf>
    <xf borderId="82" fillId="0" fontId="11" numFmtId="3" xfId="0" applyAlignment="1" applyBorder="1" applyFont="1" applyNumberFormat="1">
      <alignment horizontal="center" vertical="center"/>
    </xf>
    <xf borderId="81" fillId="0" fontId="11" numFmtId="10" xfId="0" applyAlignment="1" applyBorder="1" applyFont="1" applyNumberFormat="1">
      <alignment horizontal="center" vertical="center"/>
    </xf>
    <xf borderId="18" fillId="0" fontId="11" numFmtId="3" xfId="0" applyAlignment="1" applyBorder="1" applyFont="1" applyNumberFormat="1">
      <alignment horizontal="center" vertical="center"/>
    </xf>
    <xf borderId="18" fillId="0" fontId="11" numFmtId="10" xfId="0" applyAlignment="1" applyBorder="1" applyFont="1" applyNumberFormat="1">
      <alignment horizontal="center" vertical="center"/>
    </xf>
    <xf borderId="126" fillId="0" fontId="11" numFmtId="3" xfId="0" applyAlignment="1" applyBorder="1" applyFont="1" applyNumberFormat="1">
      <alignment horizontal="center" vertical="center"/>
    </xf>
    <xf borderId="126" fillId="0" fontId="11" numFmtId="10" xfId="0" applyAlignment="1" applyBorder="1" applyFont="1" applyNumberFormat="1">
      <alignment horizontal="center" vertical="center"/>
    </xf>
    <xf borderId="149" fillId="0" fontId="11" numFmtId="10" xfId="0" applyAlignment="1" applyBorder="1" applyFont="1" applyNumberFormat="1">
      <alignment horizontal="center" vertical="center"/>
    </xf>
    <xf borderId="0" fillId="0" fontId="63" numFmtId="0" xfId="0" applyAlignment="1" applyFont="1">
      <alignment horizontal="center" shrinkToFit="0" vertical="center" wrapText="1"/>
    </xf>
    <xf borderId="88" fillId="0" fontId="64" numFmtId="0" xfId="0" applyAlignment="1" applyBorder="1" applyFont="1">
      <alignment horizontal="center" vertical="center"/>
    </xf>
    <xf borderId="0" fillId="0" fontId="64" numFmtId="0" xfId="0" applyAlignment="1" applyFont="1">
      <alignment horizontal="center" vertical="center"/>
    </xf>
    <xf borderId="88" fillId="0" fontId="64" numFmtId="0" xfId="0" applyAlignment="1" applyBorder="1" applyFont="1">
      <alignment horizontal="center" shrinkToFit="0" vertical="center" wrapText="1"/>
    </xf>
    <xf borderId="0" fillId="0" fontId="64" numFmtId="0" xfId="0" applyAlignment="1" applyFont="1">
      <alignment horizontal="center" shrinkToFit="0" vertical="center" wrapText="1"/>
    </xf>
    <xf borderId="0" fillId="0" fontId="63" numFmtId="10" xfId="0" applyAlignment="1" applyFont="1" applyNumberFormat="1">
      <alignment horizontal="center" shrinkToFit="0" vertical="center" wrapText="1"/>
    </xf>
    <xf borderId="0" fillId="0" fontId="18" numFmtId="0" xfId="0" applyAlignment="1" applyFont="1">
      <alignment horizontal="center" vertical="center"/>
    </xf>
    <xf borderId="0" fillId="0" fontId="63" numFmtId="3" xfId="0" applyAlignment="1" applyFont="1" applyNumberFormat="1">
      <alignment horizontal="center" vertical="center"/>
    </xf>
    <xf borderId="0" fillId="0" fontId="64" numFmtId="189" xfId="0" applyAlignment="1" applyFont="1" applyNumberFormat="1">
      <alignment horizontal="center" vertical="center"/>
    </xf>
    <xf borderId="56" fillId="40" fontId="15" numFmtId="192" xfId="0" applyAlignment="1" applyBorder="1" applyFont="1" applyNumberFormat="1">
      <alignment horizontal="center" shrinkToFit="0" vertical="center" wrapText="1"/>
    </xf>
    <xf borderId="54" fillId="15" fontId="11" numFmtId="0" xfId="0" applyAlignment="1" applyBorder="1" applyFont="1">
      <alignment horizontal="center" shrinkToFit="0" vertical="center" wrapText="1"/>
    </xf>
    <xf borderId="56" fillId="15" fontId="15" numFmtId="192" xfId="0" applyAlignment="1" applyBorder="1" applyFont="1" applyNumberFormat="1">
      <alignment horizontal="center" shrinkToFit="0" vertical="center" wrapText="1"/>
    </xf>
    <xf borderId="54" fillId="37" fontId="11" numFmtId="0" xfId="0" applyAlignment="1" applyBorder="1" applyFont="1">
      <alignment horizontal="center" shrinkToFit="0" vertical="center" wrapText="1"/>
    </xf>
    <xf borderId="56" fillId="37" fontId="15" numFmtId="192" xfId="0" applyAlignment="1" applyBorder="1" applyFont="1" applyNumberFormat="1">
      <alignment horizontal="center" shrinkToFit="0" vertical="center" wrapText="1"/>
    </xf>
    <xf borderId="2" fillId="23" fontId="11" numFmtId="0" xfId="0" applyAlignment="1" applyBorder="1" applyFont="1">
      <alignment horizontal="center" shrinkToFit="0" wrapText="1"/>
    </xf>
    <xf borderId="57" fillId="40" fontId="11" numFmtId="0" xfId="0" applyAlignment="1" applyBorder="1" applyFont="1">
      <alignment horizontal="center" shrinkToFit="0" vertical="center" wrapText="1"/>
    </xf>
    <xf borderId="58" fillId="40" fontId="15" numFmtId="200" xfId="0" applyAlignment="1" applyBorder="1" applyFont="1" applyNumberFormat="1">
      <alignment horizontal="center" shrinkToFit="0" vertical="center" wrapText="1"/>
    </xf>
    <xf borderId="57" fillId="15" fontId="11" numFmtId="0" xfId="0" applyAlignment="1" applyBorder="1" applyFont="1">
      <alignment horizontal="center" shrinkToFit="0" vertical="center" wrapText="1"/>
    </xf>
    <xf borderId="58" fillId="15" fontId="15" numFmtId="200" xfId="0" applyAlignment="1" applyBorder="1" applyFont="1" applyNumberFormat="1">
      <alignment horizontal="center" shrinkToFit="0" vertical="center" wrapText="1"/>
    </xf>
    <xf borderId="57" fillId="37" fontId="11" numFmtId="0" xfId="0" applyAlignment="1" applyBorder="1" applyFont="1">
      <alignment horizontal="center" shrinkToFit="0" vertical="center" wrapText="1"/>
    </xf>
    <xf borderId="58" fillId="37" fontId="15" numFmtId="200" xfId="0" applyAlignment="1" applyBorder="1" applyFont="1" applyNumberFormat="1">
      <alignment horizontal="center" shrinkToFit="0" vertical="center" wrapText="1"/>
    </xf>
    <xf borderId="57" fillId="23" fontId="11" numFmtId="0" xfId="0" applyAlignment="1" applyBorder="1" applyFont="1">
      <alignment shrinkToFit="0" wrapText="1"/>
    </xf>
    <xf borderId="58" fillId="23" fontId="63" numFmtId="192" xfId="0" applyBorder="1" applyFont="1" applyNumberFormat="1"/>
    <xf borderId="58" fillId="40" fontId="15" numFmtId="192" xfId="0" applyAlignment="1" applyBorder="1" applyFont="1" applyNumberFormat="1">
      <alignment horizontal="center" shrinkToFit="0" vertical="center" wrapText="1"/>
    </xf>
    <xf borderId="58" fillId="15" fontId="15" numFmtId="192" xfId="0" applyAlignment="1" applyBorder="1" applyFont="1" applyNumberFormat="1">
      <alignment horizontal="center" shrinkToFit="0" vertical="center" wrapText="1"/>
    </xf>
    <xf borderId="58" fillId="37" fontId="15" numFmtId="192" xfId="0" applyAlignment="1" applyBorder="1" applyFont="1" applyNumberFormat="1">
      <alignment horizontal="center" shrinkToFit="0" vertical="center" wrapText="1"/>
    </xf>
    <xf borderId="58" fillId="23" fontId="63" numFmtId="9" xfId="0" applyBorder="1" applyFont="1" applyNumberFormat="1"/>
    <xf borderId="66" fillId="40" fontId="11" numFmtId="0" xfId="0" applyAlignment="1" applyBorder="1" applyFont="1">
      <alignment horizontal="center" shrinkToFit="0" vertical="center" wrapText="1"/>
    </xf>
    <xf borderId="67" fillId="40" fontId="15" numFmtId="189" xfId="0" applyAlignment="1" applyBorder="1" applyFont="1" applyNumberFormat="1">
      <alignment horizontal="center" shrinkToFit="0" vertical="center" wrapText="1"/>
    </xf>
    <xf borderId="66" fillId="15" fontId="11" numFmtId="0" xfId="0" applyAlignment="1" applyBorder="1" applyFont="1">
      <alignment horizontal="center" shrinkToFit="0" vertical="center" wrapText="1"/>
    </xf>
    <xf borderId="67" fillId="15" fontId="15" numFmtId="189" xfId="0" applyAlignment="1" applyBorder="1" applyFont="1" applyNumberFormat="1">
      <alignment horizontal="center" shrinkToFit="0" vertical="center" wrapText="1"/>
    </xf>
    <xf borderId="0" fillId="0" fontId="63" numFmtId="10" xfId="0" applyAlignment="1" applyFont="1" applyNumberFormat="1">
      <alignment horizontal="center" vertical="center"/>
    </xf>
    <xf borderId="66" fillId="37" fontId="11" numFmtId="0" xfId="0" applyAlignment="1" applyBorder="1" applyFont="1">
      <alignment horizontal="center" shrinkToFit="0" vertical="center" wrapText="1"/>
    </xf>
    <xf borderId="67" fillId="37" fontId="15" numFmtId="189" xfId="0" applyAlignment="1" applyBorder="1" applyFont="1" applyNumberFormat="1">
      <alignment horizontal="center" shrinkToFit="0" vertical="center" wrapText="1"/>
    </xf>
    <xf borderId="66" fillId="23" fontId="11" numFmtId="0" xfId="0" applyAlignment="1" applyBorder="1" applyFont="1">
      <alignment shrinkToFit="0" wrapText="1"/>
    </xf>
    <xf borderId="67" fillId="23" fontId="63" numFmtId="189" xfId="0" applyBorder="1" applyFont="1" applyNumberFormat="1"/>
    <xf borderId="0" fillId="0" fontId="63" numFmtId="0" xfId="0" applyAlignment="1" applyFont="1">
      <alignment shrinkToFit="0" wrapText="1"/>
    </xf>
    <xf borderId="0" fillId="0" fontId="63" numFmtId="200" xfId="0" applyFont="1" applyNumberFormat="1"/>
    <xf borderId="0" fillId="0" fontId="63" numFmtId="3" xfId="0" applyFont="1" applyNumberFormat="1"/>
    <xf borderId="0" fillId="0" fontId="63" numFmtId="201" xfId="0" applyFont="1" applyNumberFormat="1"/>
    <xf borderId="1" fillId="44" fontId="7" numFmtId="0" xfId="0" applyAlignment="1" applyBorder="1" applyFill="1" applyFont="1">
      <alignment horizontal="left"/>
    </xf>
    <xf borderId="1" fillId="44" fontId="122" numFmtId="171" xfId="0" applyBorder="1" applyFont="1" applyNumberFormat="1"/>
    <xf borderId="1" fillId="44" fontId="66" numFmtId="171" xfId="0" applyBorder="1" applyFont="1" applyNumberFormat="1"/>
    <xf borderId="1" fillId="44" fontId="7" numFmtId="0" xfId="0" applyAlignment="1" applyBorder="1" applyFont="1">
      <alignment horizontal="right"/>
    </xf>
    <xf borderId="14" fillId="21" fontId="66" numFmtId="168" xfId="0" applyBorder="1" applyFont="1" applyNumberFormat="1"/>
    <xf borderId="14" fillId="21" fontId="66" numFmtId="171" xfId="0" applyBorder="1" applyFont="1" applyNumberFormat="1"/>
    <xf borderId="1" fillId="17" fontId="7" numFmtId="0" xfId="0" applyAlignment="1" applyBorder="1" applyFont="1">
      <alignment readingOrder="0"/>
    </xf>
    <xf borderId="14" fillId="26" fontId="77" numFmtId="0" xfId="0" applyAlignment="1" applyBorder="1" applyFont="1">
      <alignment horizontal="right"/>
    </xf>
    <xf borderId="14" fillId="7" fontId="66" numFmtId="168" xfId="0" applyBorder="1" applyFont="1" applyNumberFormat="1"/>
    <xf borderId="14" fillId="26" fontId="58" numFmtId="0" xfId="0" applyAlignment="1" applyBorder="1" applyFont="1">
      <alignment horizontal="right" shrinkToFit="0" wrapText="1"/>
    </xf>
    <xf borderId="14" fillId="45" fontId="7" numFmtId="0" xfId="0" applyAlignment="1" applyBorder="1" applyFill="1" applyFont="1">
      <alignment horizontal="left"/>
    </xf>
    <xf borderId="14" fillId="45" fontId="66" numFmtId="168" xfId="0" applyBorder="1" applyFont="1" applyNumberFormat="1"/>
    <xf borderId="14" fillId="45" fontId="66" numFmtId="171" xfId="0" applyBorder="1" applyFont="1" applyNumberFormat="1"/>
    <xf borderId="14" fillId="45" fontId="58" numFmtId="0" xfId="0" applyAlignment="1" applyBorder="1" applyFont="1">
      <alignment horizontal="right" readingOrder="0"/>
    </xf>
    <xf borderId="14" fillId="45" fontId="58" numFmtId="0" xfId="0" applyAlignment="1" applyBorder="1" applyFont="1">
      <alignment horizontal="right"/>
    </xf>
    <xf borderId="88" fillId="0" fontId="7" numFmtId="0" xfId="0" applyAlignment="1" applyBorder="1" applyFont="1">
      <alignment readingOrder="0"/>
    </xf>
    <xf borderId="114" fillId="0" fontId="7" numFmtId="0" xfId="0" applyAlignment="1" applyBorder="1" applyFont="1">
      <alignment readingOrder="0"/>
    </xf>
    <xf borderId="91" fillId="0" fontId="7" numFmtId="0" xfId="0" applyAlignment="1" applyBorder="1" applyFont="1">
      <alignment readingOrder="0"/>
    </xf>
    <xf borderId="91" fillId="0" fontId="123" numFmtId="202" xfId="0" applyAlignment="1" applyBorder="1" applyFont="1" applyNumberFormat="1">
      <alignment horizontal="right"/>
    </xf>
    <xf borderId="0" fillId="0" fontId="123" numFmtId="202" xfId="0" applyAlignment="1" applyFont="1" applyNumberFormat="1">
      <alignment horizontal="right"/>
    </xf>
    <xf borderId="0" fillId="0" fontId="123" numFmtId="0" xfId="0" applyAlignment="1" applyFont="1">
      <alignment horizontal="left"/>
    </xf>
    <xf borderId="78" fillId="0" fontId="123" numFmtId="0" xfId="0" applyAlignment="1" applyBorder="1" applyFont="1">
      <alignment horizontal="left"/>
    </xf>
    <xf borderId="0" fillId="0" fontId="124" numFmtId="14" xfId="0" applyFont="1" applyNumberFormat="1"/>
    <xf borderId="1" fillId="29" fontId="123" numFmtId="202" xfId="0" applyAlignment="1" applyBorder="1" applyFont="1" applyNumberFormat="1">
      <alignment horizontal="right"/>
    </xf>
    <xf borderId="58" fillId="29" fontId="123" numFmtId="0" xfId="0" applyAlignment="1" applyBorder="1" applyFont="1">
      <alignment horizontal="left"/>
    </xf>
    <xf borderId="1" fillId="8" fontId="123" numFmtId="202" xfId="0" applyAlignment="1" applyBorder="1" applyFont="1" applyNumberFormat="1">
      <alignment horizontal="right"/>
    </xf>
    <xf borderId="81" fillId="0" fontId="7" numFmtId="0" xfId="0" applyAlignment="1" applyBorder="1" applyFont="1">
      <alignment readingOrder="0"/>
    </xf>
    <xf borderId="74" fillId="0" fontId="7" numFmtId="202" xfId="0" applyBorder="1" applyFont="1" applyNumberFormat="1"/>
    <xf borderId="0" fillId="0" fontId="7" numFmtId="202" xfId="0" applyFont="1" applyNumberFormat="1"/>
    <xf borderId="91" fillId="0" fontId="124" numFmtId="0" xfId="0" applyBorder="1" applyFont="1"/>
    <xf borderId="1" fillId="25" fontId="7" numFmtId="0" xfId="0" applyAlignment="1" applyBorder="1" applyFont="1">
      <alignment horizontal="left"/>
    </xf>
  </cellXfs>
  <cellStyles count="1">
    <cellStyle xfId="0" name="Normal" builtinId="0"/>
  </cellStyles>
  <dxfs count="6">
    <dxf>
      <font>
        <color theme="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numFmt numFmtId="0" formatCode="_ * #,##0_ ;_ * \-#,##0_ ;_ * &quot;-&quot;_ ;_ @_ "/>
      <fill>
        <patternFill patternType="none"/>
      </fill>
      <border/>
    </dxf>
    <dxf>
      <font/>
      <fill>
        <patternFill patternType="solid">
          <fgColor rgb="FFFFCC00"/>
          <bgColor rgb="FFFFCC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externalLink" Target="externalLinks/externalLink16.xml"/><Relationship Id="rId42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17.xml"/><Relationship Id="rId44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19.xml"/><Relationship Id="rId46" Type="http://schemas.openxmlformats.org/officeDocument/2006/relationships/externalLink" Target="externalLinks/externalLink22.xml"/><Relationship Id="rId45" Type="http://schemas.openxmlformats.org/officeDocument/2006/relationships/externalLink" Target="externalLinks/externalLink21.xml"/><Relationship Id="rId48" Type="http://schemas.openxmlformats.org/officeDocument/2006/relationships/externalLink" Target="externalLinks/externalLink24.xml"/><Relationship Id="rId47" Type="http://schemas.openxmlformats.org/officeDocument/2006/relationships/externalLink" Target="externalLinks/externalLink23.xml"/><Relationship Id="rId49" Type="http://schemas.openxmlformats.org/officeDocument/2006/relationships/externalLink" Target="externalLinks/externalLink25.xml"/><Relationship Id="rId103" Type="http://customschemas.google.com/relationships/workbookmetadata" Target="metadata"/><Relationship Id="rId102" Type="http://schemas.openxmlformats.org/officeDocument/2006/relationships/pivotCacheDefinition" Target="pivotCache/pivotCacheDefinition1.xml"/><Relationship Id="rId101" Type="http://schemas.openxmlformats.org/officeDocument/2006/relationships/externalLink" Target="externalLinks/externalLink77.xml"/><Relationship Id="rId100" Type="http://schemas.openxmlformats.org/officeDocument/2006/relationships/externalLink" Target="externalLinks/externalLink76.xml"/><Relationship Id="rId31" Type="http://schemas.openxmlformats.org/officeDocument/2006/relationships/externalLink" Target="externalLinks/externalLink7.xml"/><Relationship Id="rId30" Type="http://schemas.openxmlformats.org/officeDocument/2006/relationships/externalLink" Target="externalLinks/externalLink6.xml"/><Relationship Id="rId33" Type="http://schemas.openxmlformats.org/officeDocument/2006/relationships/externalLink" Target="externalLinks/externalLink9.xml"/><Relationship Id="rId32" Type="http://schemas.openxmlformats.org/officeDocument/2006/relationships/externalLink" Target="externalLinks/externalLink8.xml"/><Relationship Id="rId35" Type="http://schemas.openxmlformats.org/officeDocument/2006/relationships/externalLink" Target="externalLinks/externalLink11.xml"/><Relationship Id="rId34" Type="http://schemas.openxmlformats.org/officeDocument/2006/relationships/externalLink" Target="externalLinks/externalLink10.xml"/><Relationship Id="rId37" Type="http://schemas.openxmlformats.org/officeDocument/2006/relationships/externalLink" Target="externalLinks/externalLink13.xml"/><Relationship Id="rId36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15.xml"/><Relationship Id="rId38" Type="http://schemas.openxmlformats.org/officeDocument/2006/relationships/externalLink" Target="externalLinks/externalLink14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.xml"/><Relationship Id="rId28" Type="http://schemas.openxmlformats.org/officeDocument/2006/relationships/externalLink" Target="externalLinks/externalLink4.xml"/><Relationship Id="rId27" Type="http://schemas.openxmlformats.org/officeDocument/2006/relationships/externalLink" Target="externalLinks/externalLink3.xml"/><Relationship Id="rId29" Type="http://schemas.openxmlformats.org/officeDocument/2006/relationships/externalLink" Target="externalLinks/externalLink5.xml"/><Relationship Id="rId95" Type="http://schemas.openxmlformats.org/officeDocument/2006/relationships/externalLink" Target="externalLinks/externalLink71.xml"/><Relationship Id="rId94" Type="http://schemas.openxmlformats.org/officeDocument/2006/relationships/externalLink" Target="externalLinks/externalLink70.xml"/><Relationship Id="rId97" Type="http://schemas.openxmlformats.org/officeDocument/2006/relationships/externalLink" Target="externalLinks/externalLink73.xml"/><Relationship Id="rId96" Type="http://schemas.openxmlformats.org/officeDocument/2006/relationships/externalLink" Target="externalLinks/externalLink72.xml"/><Relationship Id="rId11" Type="http://schemas.openxmlformats.org/officeDocument/2006/relationships/worksheet" Target="worksheets/sheet8.xml"/><Relationship Id="rId99" Type="http://schemas.openxmlformats.org/officeDocument/2006/relationships/externalLink" Target="externalLinks/externalLink75.xml"/><Relationship Id="rId10" Type="http://schemas.openxmlformats.org/officeDocument/2006/relationships/worksheet" Target="worksheets/sheet7.xml"/><Relationship Id="rId98" Type="http://schemas.openxmlformats.org/officeDocument/2006/relationships/externalLink" Target="externalLinks/externalLink74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91" Type="http://schemas.openxmlformats.org/officeDocument/2006/relationships/externalLink" Target="externalLinks/externalLink67.xml"/><Relationship Id="rId90" Type="http://schemas.openxmlformats.org/officeDocument/2006/relationships/externalLink" Target="externalLinks/externalLink66.xml"/><Relationship Id="rId93" Type="http://schemas.openxmlformats.org/officeDocument/2006/relationships/externalLink" Target="externalLinks/externalLink69.xml"/><Relationship Id="rId92" Type="http://schemas.openxmlformats.org/officeDocument/2006/relationships/externalLink" Target="externalLinks/externalLink68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84" Type="http://schemas.openxmlformats.org/officeDocument/2006/relationships/externalLink" Target="externalLinks/externalLink60.xml"/><Relationship Id="rId83" Type="http://schemas.openxmlformats.org/officeDocument/2006/relationships/externalLink" Target="externalLinks/externalLink59.xml"/><Relationship Id="rId86" Type="http://schemas.openxmlformats.org/officeDocument/2006/relationships/externalLink" Target="externalLinks/externalLink62.xml"/><Relationship Id="rId85" Type="http://schemas.openxmlformats.org/officeDocument/2006/relationships/externalLink" Target="externalLinks/externalLink61.xml"/><Relationship Id="rId88" Type="http://schemas.openxmlformats.org/officeDocument/2006/relationships/externalLink" Target="externalLinks/externalLink64.xml"/><Relationship Id="rId87" Type="http://schemas.openxmlformats.org/officeDocument/2006/relationships/externalLink" Target="externalLinks/externalLink63.xml"/><Relationship Id="rId89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56.xml"/><Relationship Id="rId82" Type="http://schemas.openxmlformats.org/officeDocument/2006/relationships/externalLink" Target="externalLinks/externalLink58.xml"/><Relationship Id="rId81" Type="http://schemas.openxmlformats.org/officeDocument/2006/relationships/externalLink" Target="externalLinks/externalLink5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73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48.xml"/><Relationship Id="rId75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50.xml"/><Relationship Id="rId77" Type="http://schemas.openxmlformats.org/officeDocument/2006/relationships/externalLink" Target="externalLinks/externalLink53.xml"/><Relationship Id="rId76" Type="http://schemas.openxmlformats.org/officeDocument/2006/relationships/externalLink" Target="externalLinks/externalLink52.xml"/><Relationship Id="rId79" Type="http://schemas.openxmlformats.org/officeDocument/2006/relationships/externalLink" Target="externalLinks/externalLink55.xml"/><Relationship Id="rId78" Type="http://schemas.openxmlformats.org/officeDocument/2006/relationships/externalLink" Target="externalLinks/externalLink54.xml"/><Relationship Id="rId71" Type="http://schemas.openxmlformats.org/officeDocument/2006/relationships/externalLink" Target="externalLinks/externalLink47.xml"/><Relationship Id="rId70" Type="http://schemas.openxmlformats.org/officeDocument/2006/relationships/externalLink" Target="externalLinks/externalLink46.xml"/><Relationship Id="rId62" Type="http://schemas.openxmlformats.org/officeDocument/2006/relationships/externalLink" Target="externalLinks/externalLink38.xml"/><Relationship Id="rId61" Type="http://schemas.openxmlformats.org/officeDocument/2006/relationships/externalLink" Target="externalLinks/externalLink37.xml"/><Relationship Id="rId64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42.xml"/><Relationship Id="rId65" Type="http://schemas.openxmlformats.org/officeDocument/2006/relationships/externalLink" Target="externalLinks/externalLink41.xml"/><Relationship Id="rId68" Type="http://schemas.openxmlformats.org/officeDocument/2006/relationships/externalLink" Target="externalLinks/externalLink44.xml"/><Relationship Id="rId67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36.xml"/><Relationship Id="rId69" Type="http://schemas.openxmlformats.org/officeDocument/2006/relationships/externalLink" Target="externalLinks/externalLink45.xml"/><Relationship Id="rId51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26.xml"/><Relationship Id="rId53" Type="http://schemas.openxmlformats.org/officeDocument/2006/relationships/externalLink" Target="externalLinks/externalLink29.xml"/><Relationship Id="rId52" Type="http://schemas.openxmlformats.org/officeDocument/2006/relationships/externalLink" Target="externalLinks/externalLink28.xml"/><Relationship Id="rId55" Type="http://schemas.openxmlformats.org/officeDocument/2006/relationships/externalLink" Target="externalLinks/externalLink31.xml"/><Relationship Id="rId54" Type="http://schemas.openxmlformats.org/officeDocument/2006/relationships/externalLink" Target="externalLinks/externalLink30.xml"/><Relationship Id="rId57" Type="http://schemas.openxmlformats.org/officeDocument/2006/relationships/externalLink" Target="externalLinks/externalLink33.xml"/><Relationship Id="rId56" Type="http://schemas.openxmlformats.org/officeDocument/2006/relationships/externalLink" Target="externalLinks/externalLink32.xml"/><Relationship Id="rId59" Type="http://schemas.openxmlformats.org/officeDocument/2006/relationships/externalLink" Target="externalLinks/externalLink35.xml"/><Relationship Id="rId58" Type="http://schemas.openxmlformats.org/officeDocument/2006/relationships/externalLink" Target="externalLinks/externalLink3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CSP%20market%20by%20regions_discussion%20status_011209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microsoft.com/office/2006/relationships/xlExternalLinkPath/xlPathMissing" Target="CSP%20market-regional-technolgical%20split_EPC-order_141009.xls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microsoft.com/office/2006/relationships/xlExternalLinkPath/xlPathMissing" Target="2010-06-13_CSP%20cost%20down%20analysis_Value-Split.xls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nextagecoil-my.sharepoint.com/C516E5C4/Calc%20Neu%202010%2011%2018%20-%20REV%20003.xls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microsoft.com/office/2006/relationships/xlExternalLinkPath/xlPathMissing" Target="2010-06-29%20E%20R%20market%20update%20Budget_V6.xls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6D39589B\Solar%20and%20Wind%20Scenario%20comparison.xls" TargetMode="External"/></Relationships>
</file>

<file path=xl/externalLinks/_rels/externalLink7.xml.rels><?xml version="1.0" encoding="UTF-8" standalone="yes"?><Relationships xmlns="http://schemas.openxmlformats.org/package/2006/relationships"><Relationship Id="rId1" Type="http://schemas.microsoft.com/office/2006/relationships/xlExternalLinkPath/xlPathMissing" Target="Overview%20all%20Countries%20RES%20policy_V2.xls" TargetMode="External"/></Relationships>
</file>

<file path=xl/externalLinks/_rels/externalLink8.xml.rels><?xml version="1.0" encoding="UTF-8" standalone="yes"?><Relationships xmlns="http://schemas.openxmlformats.org/package/2006/relationships"><Relationship Id="rId1" Type="http://schemas.openxmlformats.org/officeDocument/2006/relationships/externalLinkPath" Target="/Amitkumarr-pc/d/Users/davidmanela/Downloads/KPI_6D_final_RLII_(10.02).xls" TargetMode="External"/></Relationships>
</file>

<file path=xl/externalLinks/_rels/externalLink9.xml.rels><?xml version="1.0" encoding="UTF-8" standalone="yes"?><Relationships xmlns="http://schemas.openxmlformats.org/package/2006/relationships"><Relationship Id="rId1" Type="http://schemas.microsoft.com/office/2006/relationships/xlExternalLinkPath/xlPathMissing" Target="20110228_SR11_Documentation.xls" TargetMode="External"/></Relationships>
</file>

<file path=xl/externalLinks/_rels/externalLink10.xml.rels><?xml version="1.0" encoding="UTF-8" standalone="yes"?><Relationships xmlns="http://schemas.openxmlformats.org/package/2006/relationships"><Relationship Id="rId1" Type="http://schemas.microsoft.com/office/2006/relationships/xlExternalLinkPath/xlPathMissing" Target="200906PV_cost_down_v3.xls" TargetMode="External"/></Relationships>
</file>

<file path=xl/externalLinks/_rels/externalLink1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Users\asaf.f\AppData\Local\Microsoft\Windows\Temporary%20Internet%20Files\Content.Outlook\2W604R6C\SEP_2009_BVA.xls" TargetMode="External"/></Relationships>
</file>

<file path=xl/externalLinks/_rels/externalLink1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9778BBBD\BAB04_V211_Anlagen_kalk%20Korrekturen.xls" TargetMode="External"/></Relationships>
</file>

<file path=xl/externalLinks/_rels/externalLink13.xml.rels><?xml version="1.0" encoding="UTF-8" standalone="yes"?><Relationships xmlns="http://schemas.openxmlformats.org/package/2006/relationships"><Relationship Id="rId1" Type="http://schemas.openxmlformats.org/officeDocument/2006/relationships/externalLinkPath" Target="/&#1500;%20&#1511;%20&#1493;%20&#1495;%20&#1493;%20&#1514;/Guardicore/Budget/Guardicore%20Budget%202014V3.xls" TargetMode="External"/></Relationships>
</file>

<file path=xl/externalLinks/_rels/externalLink14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ifat.yerushalmi/AppData/Local/Microsoft/Windows/INetCache/Content.Outlook/0Q7E0Z8L/GENOOX%20Consolidated%20%2025042018%20-%20(2018-2019%20summary)%20-V4%20-%20C_16_12_18.xlsm" TargetMode="External"/></Relationships>
</file>

<file path=xl/externalLinks/_rels/externalLink1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sbserver\Users\Documents%20and%20Settings\ran\Desktop\Removable%20Disk%20(N)\MDP\MDP\2003\budget(matan)2003V3.xls" TargetMode="External"/></Relationships>
</file>

<file path=xl/externalLinks/_rels/externalLink16.xml.rels><?xml version="1.0" encoding="UTF-8" standalone="yes"?><Relationships xmlns="http://schemas.openxmlformats.org/package/2006/relationships"><Relationship Id="rId1" Type="http://schemas.openxmlformats.org/officeDocument/2006/relationships/externalLinkPath" Target="/&#1500;%20&#1511;%20&#1493;%20&#1495;%20&#1493;%20&#1514;/Twiggle/Reports/2016/Oct%202016/Twiggle%20October%202016.xls" TargetMode="External"/></Relationships>
</file>

<file path=xl/externalLinks/_rels/externalLink17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people.ey.com/&#1500;%20&#1511;%20&#1493;%20&#1495;%20&#1493;%20&#1514;/Twiggle/Reports/2016/Oct%202016/Twiggle%20October%202016.xls" TargetMode="External"/></Relationships>
</file>

<file path=xl/externalLinks/_rels/externalLink18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yohai.p/AppData/Local/Microsoft/Windows/INetCache/Content.Outlook/EXPBXX5C/Budget%202022%20V6.xlsm" TargetMode="External"/></Relationships>
</file>

<file path=xl/externalLinks/_rels/externalLink19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people.ey.com/&#1500;%20&#1511;%20&#1493;%20&#1495;%20&#1493;%20&#1514;/Sunbit/Reports/2016/12.16/Sunbit%2012.16%20-%20V1.xlsx" TargetMode="External"/></Relationships>
</file>

<file path=xl/externalLinks/_rels/externalLink2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C\Clients\xtremIO\Budget\2012\2012%20budget-ver%20new%20V27%20-%2012%2012%20-%20FINAL%20approved%20by%20the%20BOD%20on%20Dec%2013-2011.xlsx" TargetMode="External"/></Relationships>
</file>

<file path=xl/externalLinks/_rels/externalLink2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Users\Mandeep\AppData\Local\Microsoft\Windows\Temporary%20Internet%20Files\Content.Outlook\AJQBC42R\Dynamic%20Yield%20November%202014.xlsx" TargetMode="External"/></Relationships>
</file>

<file path=xl/externalLinks/_rels/externalLink2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Y:\&#1496;&#1493;&#1493;&#1497;&#1505;&#1496;&#1500;&#1493;&#1511;\monthly%20reports\2016\November%202016\Twistlock%20monthly%20report%20November%20v2.xlsb" TargetMode="External"/></Relationships>
</file>

<file path=xl/externalLinks/_rels/externalLink2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Y:\BrideClick\1.%20Financial%20Reporting\2019\Monthly%20Close\Financials\05%20May%202019\Glam%20Holding%20Inc%20Drafted%20Financials%20May%202019_V1.xlsx" TargetMode="External"/></Relationships>
</file>

<file path=xl/externalLinks/_rels/externalLink24.xml.rels><?xml version="1.0" encoding="UTF-8" standalone="yes"?><Relationships xmlns="http://schemas.openxmlformats.org/package/2006/relationships"><Relationship Id="rId1" Type="http://schemas.openxmlformats.org/officeDocument/2006/relationships/externalLinkPath" Target="/Office%20Work/Glam/March%202020/March%20Financials/Glam%20Inc._Financials%20March%202020.xlsx" TargetMode="External"/></Relationships>
</file>

<file path=xl/externalLinks/_rels/externalLink2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sbserver\Users\USER\YaronC\DOK%20P&amp;L\DOK%20P&amp;L%20Master.xls" TargetMode="External"/></Relationships>
</file>

<file path=xl/externalLinks/_rels/externalLink26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Erica%20Ruhland/Box%20Sync/02%20Simplexity%20Clients/DYLN%20Lifestyle,%20LLC/Finance/Closing/2017.05/2017.05.Monthly%20Close%20Schedules%20&amp;%20Instructions.xlsx" TargetMode="External"/></Relationships>
</file>

<file path=xl/externalLinks/_rels/externalLink27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hubject.sharepoint.com/Users/taranpreet.kaur/AppData/Local/Microsoft/Windows/INetCache/Content.Outlook/AT8U0212/https:/hubject.sharepoint.com/Wie/FHS/PC_CON/SS00.xls" TargetMode="External"/></Relationships>
</file>

<file path=xl/externalLinks/_rels/externalLink28.xml.rels><?xml version="1.0" encoding="UTF-8" standalone="yes"?><Relationships xmlns="http://schemas.openxmlformats.org/package/2006/relationships"><Relationship Id="rId1" Type="http://schemas.microsoft.com/office/2006/relationships/xlExternalLinkPath/xlPathMissing" Target="Input-Box%20SR2011.xls" TargetMode="External"/></Relationships>
</file>

<file path=xl/externalLinks/_rels/externalLink29.xml.rels><?xml version="1.0" encoding="UTF-8" standalone="yes"?><Relationships xmlns="http://schemas.openxmlformats.org/package/2006/relationships"><Relationship Id="rId1" Type="http://schemas.microsoft.com/office/2006/relationships/xlExternalLinkPath/xlPathMissing" Target="Input-Box%20SR2010.xls" TargetMode="External"/></Relationships>
</file>

<file path=xl/externalLinks/_rels/externalLink30.xml.rels><?xml version="1.0" encoding="UTF-8" standalone="yes"?><Relationships xmlns="http://schemas.openxmlformats.org/package/2006/relationships"><Relationship Id="rId1" Type="http://schemas.microsoft.com/office/2006/relationships/xlExternalLinkPath/xlPathMissing" Target="Rhoen.xls" TargetMode="External"/></Relationships>
</file>

<file path=xl/externalLinks/_rels/externalLink3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sbserver\Users\DOCUME~1\maxinr\LOCALS~1\Temp\Raz%20-%20Customer%20Support%20Y03%20021024.xls" TargetMode="External"/></Relationships>
</file>

<file path=xl/externalLinks/_rels/externalLink3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sbserver\Users\Budget2002\Plan\MKT_MSU_2002_plan.XLS" TargetMode="External"/></Relationships>
</file>

<file path=xl/externalLinks/_rels/externalLink3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Budget2002\1Q_2002\1Q_02%20Act%20vs%20Bud.xls" TargetMode="External"/></Relationships>
</file>

<file path=xl/externalLinks/_rels/externalLink3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M:\Clients\Legit%20Security\Reports\2022\06.22\Legit%20-%20Monthly%20Financials%20-%20June%202022%20-%20V4.xlsm" TargetMode="External"/></Relationships>
</file>

<file path=xl/externalLinks/_rels/externalLink3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msl-netapp\~MaxineR\DOK\2005%20plan.xls" TargetMode="External"/></Relationships>
</file>

<file path=xl/externalLinks/_rels/externalLink36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Janniel/Downloads/2017-07-31_COMPANY%20NAME_Balance_Sheet_Workbook.xlsx" TargetMode="External"/></Relationships>
</file>

<file path=xl/externalLinks/_rels/externalLink37.xml.rels><?xml version="1.0" encoding="UTF-8" standalone="yes"?><Relationships xmlns="http://schemas.openxmlformats.org/package/2006/relationships"><Relationship Id="rId1" Type="http://schemas.microsoft.com/office/2006/relationships/xlExternalLinkPath/xlPathMissing" Target="2250%20Cashflow%20%202001,2002,2003,2004,2005" TargetMode="External"/></Relationships>
</file>

<file path=xl/externalLinks/_rels/externalLink38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people.ey.com/&#1500;%20&#1511;%20&#1493;%20&#1495;%20&#1493;%20&#1514;/Impact%20labs/Reports/2017/&#1492;&#1512;&#1499;&#1489;&#1492;%20&#1502;&#1506;&#1493;&#1491;&#1499;&#1504;&#1514;%202017&#1500;%20&#1500;&#1513;&#1500;&#1497;&#1495;&#1492;%20&#1500;&#1495;&#1489;&#1512;&#1492;.xlsx" TargetMode="External"/></Relationships>
</file>

<file path=xl/externalLinks/_rels/externalLink39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vadim.FS/AppData/Local/Microsoft/Windows/Temporary%20Internet%20Files/Content.Outlook/51I56M9U/&#1492;&#1512;&#1499;&#1489;&#1492;%20&#1502;&#1506;&#1493;&#1491;&#1499;&#1504;&#1514;%202017&#1500;%20&#1500;&#1513;&#1500;&#1497;&#1495;&#1492;%20&#1500;&#1495;&#1489;&#1512;&#1492;.xlsx" TargetMode="External"/></Relationships>
</file>

<file path=xl/externalLinks/_rels/externalLink40.xml.rels><?xml version="1.0" encoding="UTF-8" standalone="yes"?><Relationships xmlns="http://schemas.openxmlformats.org/package/2006/relationships"><Relationship Id="rId1" Type="http://schemas.openxmlformats.org/officeDocument/2006/relationships/externalLinkPath" Target="/Ablage%20Ski/RREEF/2_OSA/3_Property%20Companies/OSA%20Campus%202%20GmbH/7_Jahresabschluss/2016/Unterlagen%20Zech/Erl&#228;uterungen%20OSA%20Campus%202%20GmbH%2031.12.2016.xlsx" TargetMode="External"/></Relationships>
</file>

<file path=xl/externalLinks/_rels/externalLink4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Elene%20Jacobs/Downloads/stride-health_2018-01-15_summary_cap_summary_grouped_cap_intermediate_cap_detailed_cap_ledgers.xlsx" TargetMode="External"/></Relationships>
</file>

<file path=xl/externalLinks/_rels/externalLink4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T:\DATA\ASEC\BOX_A\95Q3ASEC.XLS" TargetMode="External"/></Relationships>
</file>

<file path=xl/externalLinks/_rels/externalLink43.xml.rels><?xml version="1.0" encoding="UTF-8" standalone="yes"?><Relationships xmlns="http://schemas.openxmlformats.org/package/2006/relationships"><Relationship Id="rId1" Type="http://schemas.openxmlformats.org/officeDocument/2006/relationships/externalLinkPath" Target="/&#1500;%20&#1511;%20&#1493;%20&#1495;%20&#1493;%20&#1514;/Guardicore/Reports/2016/12.2016/Gurdicore%20Dec%202016.xlsx" TargetMode="External"/></Relationships>
</file>

<file path=xl/externalLinks/_rels/externalLink44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people.ey.com/&#1500;%20&#1511;%20&#1493;%20&#1495;%20&#1493;%20&#1514;/Guardicore/Reports/2016/12.2016/Gurdicore%20Dec%202016.xlsx" TargetMode="External"/></Relationships>
</file>

<file path=xl/externalLinks/_rels/externalLink45.xml.rels><?xml version="1.0" encoding="UTF-8" standalone="yes"?><Relationships xmlns="http://schemas.openxmlformats.org/package/2006/relationships"><Relationship Id="rId1" Type="http://schemas.openxmlformats.org/officeDocument/2006/relationships/externalLinkPath" Target="/Dilshad/Client%20Data/Callistomedia/Financials/2015/Sales%20Reports/Exisle/04.14.16/Exisle%20Statements%201408-1601%20v7%20wFX.xlsx" TargetMode="External"/></Relationships>
</file>

<file path=xl/externalLinks/_rels/externalLink46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hubject.sharepoint.com/Users/taranpreet.kaur/AppData/Local/Microsoft/Windows/INetCache/Content.Outlook/AT8U0212/https:/hubject.sharepoint.com/TEMP/Teilwertberichtigung%20Fortum.xls" TargetMode="External"/></Relationships>
</file>

<file path=xl/externalLinks/_rels/externalLink4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sbserver\Users\efrat\Remon\&#1514;&#1511;&#1510;&#1497;&#1489;%202001\Budget%202001-2002.xls" TargetMode="External"/></Relationships>
</file>

<file path=xl/externalLinks/_rels/externalLink4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FP&amp;A\Customers\DynamicYield\Monthly%20Reports\20140827%20DY%20Monthly%20Report%2007-14%20v1.xlsm" TargetMode="External"/></Relationships>
</file>

<file path=xl/externalLinks/_rels/externalLink49.xml.rels><?xml version="1.0" encoding="UTF-8" standalone="yes"?><Relationships xmlns="http://schemas.openxmlformats.org/package/2006/relationships"><Relationship Id="rId1" Type="http://schemas.openxmlformats.org/officeDocument/2006/relationships/externalLinkPath" Target="/dcsrv/data/FP&amp;A/Internal/Templates/Light%20Budget/Nextage_Super_Light_Template_v14.xlsm" TargetMode="External"/></Relationships>
</file>

<file path=xl/externalLinks/_rels/externalLink50.xml.rels><?xml version="1.0" encoding="UTF-8" standalone="yes"?><Relationships xmlns="http://schemas.openxmlformats.org/package/2006/relationships"><Relationship Id="rId1" Type="http://schemas.microsoft.com/office/2006/relationships/xlExternalLinkPath/xlPathMissing" Target="&#20250;&#35745;&#25253;&#34920;&#65288;2001&#65289;.xls" TargetMode="External"/></Relationships>
</file>

<file path=xl/externalLinks/_rels/externalLink5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Tyrone%20Bettell/Google%20Drive/General/USA/Simplexity%20Analytics/Balance%20Sheet%20Recon/2018.04/Simplexity%20Analytics%20Balance%20Sheet%20Recon%202018-04%20-v1.5%20Finial%20.xlsx" TargetMode="External"/></Relationships>
</file>

<file path=xl/externalLinks/_rels/externalLink52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people.ey.com/&#1500;%20&#1511;%20&#1493;%20&#1495;%20&#1493;%20&#1514;/Guardicore/Budget/Guardicore%20Budget%202014V3.xls" TargetMode="External"/></Relationships>
</file>

<file path=xl/externalLinks/_rels/externalLink53.xml.rels><?xml version="1.0" encoding="UTF-8" standalone="yes"?><Relationships xmlns="http://schemas.openxmlformats.org/package/2006/relationships"><Relationship Id="rId1" Type="http://schemas.microsoft.com/office/2006/relationships/xlExternalLinkPath/xlPathMissing" Target="CTFO_USA_093009.xls" TargetMode="External"/></Relationships>
</file>

<file path=xl/externalLinks/_rels/externalLink54.xml.rels><?xml version="1.0" encoding="UTF-8" standalone="yes"?><Relationships xmlns="http://schemas.openxmlformats.org/package/2006/relationships"><Relationship Id="rId1" Type="http://schemas.microsoft.com/office/2006/relationships/xlExternalLinkPath/xlPathMissing" Target="PreiseVV2_05_12_2002" TargetMode="External"/></Relationships>
</file>

<file path=xl/externalLinks/_rels/externalLink55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hubject.sharepoint.com/Users/taranpreet.kaur/AppData/Local/Microsoft/Windows/INetCache/Content.Outlook/AT8U0212/https:/hubject.sharepoint.com/ORGANC/CBC/GRUETJEN/BETEIL/MOTOR_CO/QU_ARTEL.XLS" TargetMode="External"/></Relationships>
</file>

<file path=xl/externalLinks/_rels/externalLink56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hubject.sharepoint.com/Users/taranpreet.kaur/AppData/Local/Microsoft/Windows/INetCache/Content.Outlook/AT8U0212/https:/hubject.sharepoint.com/TEMP/2002/Anlagen/Anlagen_kalk%20Korrekturen%20zu%20BAB%20enviaM%2002_V3.xls" TargetMode="External"/></Relationships>
</file>

<file path=xl/externalLinks/_rels/externalLink57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Fhirdose.Haffejee/Downloads/somewear-labs_2019-05-31_summary_cap_summary_grouped_cap_intermediate_cap_detailed_cap_ledgers_drafts%20(1).xlsx" TargetMode="External"/></Relationships>
</file>

<file path=xl/externalLinks/_rels/externalLink58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Mia%20Vermaak/Box/02%20Simplexity%20Services%20Clients/TapRecruit/Corporate%20Documents/Equity/Tapwage%20Inc%20%202018-12-31%20summary%20Cap.xlsx" TargetMode="External"/></Relationships>
</file>

<file path=xl/externalLinks/_rels/externalLink59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hubject.sharepoint.com/Users/taranpreet.kaur/AppData/Local/Microsoft/Windows/INetCache/Content.Outlook/AT8U0212/https:/hubject.sharepoint.com/TEMP/GM_SAP%20Mengenger&#252;st%20Bonn_Beuel_Bad%20Godesberg_15102003.xls" TargetMode="External"/></Relationships>
</file>

<file path=xl/externalLinks/_rels/externalLink6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sbserver\Users\WINDOWS\TEMP\MSA%20Q1%20Report.xls" TargetMode="External"/></Relationships>
</file>

<file path=xl/externalLinks/_rels/externalLink6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W:\BrideClick\1.%20Financial%20Reporting\2019\Monthly%20Close\Financials\08%20August%202019\Glam%20Holding%20Inc%20Financials%20Aug%202019.xlsx" TargetMode="External"/></Relationships>
</file>

<file path=xl/externalLinks/_rels/externalLink62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Christine%20Fade/Downloads/Guosheng-angel.xls" TargetMode="External"/></Relationships>
</file>

<file path=xl/externalLinks/_rels/externalLink63.xml.rels><?xml version="1.0" encoding="UTF-8" standalone="yes"?><Relationships xmlns="http://schemas.openxmlformats.org/package/2006/relationships"><Relationship Id="rId1" Type="http://schemas.microsoft.com/office/2006/relationships/xlExternalLinkPath/xlPathMissing" Target="&#31246;&#21153;&#35843;&#25972;&#25968;&#65288;&#31185;&#24320;&#65289;.xls" TargetMode="External"/></Relationships>
</file>

<file path=xl/externalLinks/_rels/externalLink64.xml.rels><?xml version="1.0" encoding="UTF-8" standalone="yes"?><Relationships xmlns="http://schemas.openxmlformats.org/package/2006/relationships"><Relationship Id="rId1" Type="http://schemas.microsoft.com/office/2006/relationships/xlExternalLinkPath/xlPathMissing" Target="C%20-%20Accounts%20receivable.xls" TargetMode="External"/></Relationships>
</file>

<file path=xl/externalLinks/_rels/externalLink65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hubject.sharepoint.com/C:/Users/christianhahn/Desktop/Hubject/1000_Shareholder/1999e_Vorbereitung%20Juli%202015/A7401131/Ber-C$/_KoRe/KoTr_Re/DL_Spa/1998-99/BAB%2098f.xls" TargetMode="External"/></Relationships>
</file>

<file path=xl/externalLinks/_rels/externalLink6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ILTELVMEYFP09\data\KLF\YORAM_T\3933\2001\Audit%202001\Tax\HARKAVA.XLS" TargetMode="External"/></Relationships>
</file>

<file path=xl/externalLinks/_rels/externalLink6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KOST_2\SYS\KLF\YORAM_T\2913\G\1999\699\COM699.XLS" TargetMode="External"/></Relationships>
</file>

<file path=xl/externalLinks/_rels/externalLink6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sbserver\Users\WINDOWS\TEMP\notesE1EF34\Mysticom%2031%2012%2003%20Final.xls" TargetMode="External"/></Relationships>
</file>

<file path=xl/externalLinks/_rels/externalLink6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ahuva\cydoor\2003\cydoor1203.xls" TargetMode="External"/></Relationships>
</file>

<file path=xl/externalLinks/_rels/externalLink7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sbserver\Users\glis\CopperGate\CopperGate%200301%20-%20&#1505;&#1493;&#1508;&#1497;.xls" TargetMode="External"/></Relationships>
</file>

<file path=xl/externalLinks/_rels/externalLink7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ILTELVMEYFP09\data\KLF\NOAM_C\3933\2001\Audit%202001\Tax\HARKAVA.XLS" TargetMode="External"/></Relationships>
</file>

<file path=xl/externalLinks/_rels/externalLink7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KOST_2\SYS\KLF\YORAM_T\2659\99\REACH99.XLS" TargetMode="External"/></Relationships>
</file>

<file path=xl/externalLinks/_rels/externalLink7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ILTELVMEYFP09\data\Documents%20and%20Settings\sagit_halpern\Desktop\&#1504;&#1497;&#1497;&#1512;&#1493;&#1514;%20&#1506;&#1489;&#1493;&#1491;&#1492;%20&#1500;&#1491;&#1493;&#1490;&#1502;&#1488;.xls" TargetMode="External"/></Relationships>
</file>

<file path=xl/externalLinks/_rels/externalLink7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sbserver\Users\Castiel\XOSoft\12_01\XOsoft_inc_1201.xls" TargetMode="External"/></Relationships>
</file>

<file path=xl/externalLinks/_rels/externalLink75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people.ey.com/personal/asaf_damari_il_ey_com/Documents/Desktop/Digital%20Audit/Assembly/Option/Copy%20of%20Treeverse-options%20calculation%202022.xlsx" TargetMode="External"/></Relationships>
</file>

<file path=xl/externalLinks/_rels/externalLink76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people.ey.com/personal/asaf_damari_il_ey_com/Documents/Desktop/Digital%20Audit/Assembly/WP/LTD/&#1492;&#1493;&#1503;/&#1499;&#1512;&#1496;&#1505;&#1514;%20&#1492;&#1493;&#1503;%20&#1493;&#1492;&#1513;&#1511;&#1506;&#1493;&#1514;%20%2031.12.xlsx" TargetMode="External"/></Relationships>
</file>

<file path=xl/externalLinks/_rels/externalLink77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people.ey.com/personal/asaf_damari_il_ey_com/Documents/Desktop/Digital%20Audit/Assembly/WP/LTD/&#1502;&#1497;&#1493;&#1503;%20&#1497;&#1514;&#1512;&#1492;%20&#1489;&#1497;&#1504;&#1495;&#1489;%20&#1500;&#1492;&#1493;&#1503;/&#1499;&#1512;&#1496;&#1505;&#1514;%20&#1492;&#1493;&#1503;%20&#1493;&#1492;&#1513;&#1511;&#1506;&#1493;&#1514;%20%2031.12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nual and Charts"/>
      <sheetName val="CSP market SR10 regional prices"/>
      <sheetName val="Master List technology spli EPC"/>
      <sheetName val="Master List technology split ST"/>
      <sheetName val="CSP market by region old"/>
      <sheetName val="share technology split by count"/>
      <sheetName val="index"/>
      <sheetName val="Assumptions"/>
      <sheetName val="Basic assumptions"/>
      <sheetName val="Parameters"/>
      <sheetName val="Metadata"/>
      <sheetName val="FY2001 Budget Detail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new market June2009 EPC"/>
      <sheetName val="Master List technology spli EPC"/>
      <sheetName val="arab countries market_July09"/>
      <sheetName val="Master List"/>
      <sheetName val="Master List technology split"/>
      <sheetName val="Evaluations master list (order)"/>
      <sheetName val="Installation per year"/>
      <sheetName val="Evaluation installation p. year"/>
      <sheetName val="Order year by techn. EPC update"/>
      <sheetName val="Order year by technology"/>
      <sheetName val="Installation year by technology"/>
      <sheetName val="combined market analysis"/>
      <sheetName val="combined market analysis COD1.5"/>
      <sheetName val="combined market analysis EPC"/>
      <sheetName val="arab countries market"/>
      <sheetName val="Mc Kinsey original data"/>
      <sheetName val="Aging FY9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abelle1"/>
      <sheetName val="Country Rankings"/>
      <sheetName val="CSP market by regions SR new"/>
      <sheetName val="CSP cost down 3 main levers new"/>
      <sheetName val="Master List technology spli EPC"/>
      <sheetName val="Master List technology split ST"/>
      <sheetName val="Alignment with E O"/>
      <sheetName val="CSP cost split new"/>
      <sheetName val="Evaluations master list (order)"/>
      <sheetName val="Order year by technology"/>
      <sheetName val="Evaluation installation p. year"/>
      <sheetName val="arab countries market"/>
      <sheetName val="Order year by techn. EPC update"/>
      <sheetName val="Assump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Overall comp"/>
      <sheetName val="Mix"/>
      <sheetName val="Input Mask"/>
      <sheetName val="World"/>
      <sheetName val="F"/>
      <sheetName val="R"/>
      <sheetName val="off"/>
      <sheetName val="on"/>
      <sheetName val="Foff"/>
      <sheetName val="FOn"/>
      <sheetName val="ROff"/>
      <sheetName val="ROn"/>
      <sheetName val="HTF"/>
      <sheetName val="SF"/>
      <sheetName val="PM and Site"/>
      <sheetName val="OnOffice"/>
      <sheetName val="Power Block"/>
      <sheetName val="other HW"/>
      <sheetName val="CR List"/>
      <sheetName val="Fragen"/>
      <sheetName val="Grafics Base"/>
      <sheetName val="overall"/>
      <sheetName val="Rampups"/>
      <sheetName val="Equity Incentive Awar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E R market by Countries"/>
      <sheetName val="CSP market E O discussion"/>
      <sheetName val="MW CSP market old-new"/>
      <sheetName val="CSP EER Data"/>
      <sheetName val="CSP price model 2"/>
      <sheetName val="monetary CSP market "/>
      <sheetName val="Transfer from market compendium"/>
      <sheetName val="from PV market compendium"/>
      <sheetName val="Large scale PV market"/>
      <sheetName val="Total PV market"/>
      <sheetName val="Wind market Brande"/>
      <sheetName val="IRINA Orders-NEW"/>
      <sheetName val="IRINA Generation"/>
      <sheetName val="IRINA Orders-OLD"/>
      <sheetName val="Mix"/>
      <sheetName val="Grafics Base"/>
      <sheetName val="Flash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igh Growth"/>
      <sheetName val="Tabelle2"/>
      <sheetName val="Wind"/>
      <sheetName val="monetary PV market"/>
      <sheetName val="PV market"/>
      <sheetName val="PV"/>
      <sheetName val="BASE"/>
      <sheetName val="other studies"/>
      <sheetName val="TOP 10 PV markets"/>
      <sheetName val="PV installed cap."/>
      <sheetName val="CSP BASE"/>
      <sheetName val="CSP other studies"/>
      <sheetName val="CSP High Growth"/>
      <sheetName val="Q2 Actual"/>
      <sheetName val="alignment with e o"/>
      <sheetName val="MW CSP market old-n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Overview incentive schemes"/>
      <sheetName val="UK GER GR SPA ITA (not updated)"/>
      <sheetName val=" TWh targets"/>
      <sheetName val="High Growth"/>
      <sheetName val="Q3 actuals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ER_EVA_ROCE"/>
      <sheetName val="Division"/>
      <sheetName val="WP"/>
      <sheetName val="Tabelle1"/>
      <sheetName val="STE"/>
      <sheetName val="PV"/>
      <sheetName val="HYdro"/>
      <sheetName val="Central_Cons"/>
      <sheetName val="WP_EVA_ROCE"/>
      <sheetName val="STE_EVA_ROCE"/>
      <sheetName val="PV_EVA_ROCE"/>
      <sheetName val="HY_EVA_ROCE"/>
      <sheetName val="NCE FY 08"/>
      <sheetName val="at equity FY 09"/>
      <sheetName val="NCE FC 2010 (Vist)"/>
      <sheetName val="FY 14-16"/>
      <sheetName val="HC Germany"/>
      <sheetName val="SAPBEXqueries"/>
      <sheetName val="SAPBEXfilter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</sheetDataSet>
  </externalBook>
</externalLink>
</file>

<file path=xl/externalLinks/externalLink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ableofContent"/>
      <sheetName val="SummaryOfficialReporting"/>
      <sheetName val="Documentation"/>
      <sheetName val="Market"/>
      <sheetName val="Market until 2029"/>
      <sheetName val="Order Intake &amp; Market Share"/>
      <sheetName val="PT Market (June 10)"/>
      <sheetName val="Technology Split"/>
      <sheetName val="Financials"/>
      <sheetName val="Projects"/>
      <sheetName val="Contacts MarketUpdate"/>
      <sheetName val="Backup"/>
      <sheetName val="Old Market"/>
      <sheetName val="ER_EVA_ROCE"/>
      <sheetName val="CRITERI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ilder"/>
      <sheetName val="cost&amp;price_down"/>
      <sheetName val="new evaluation_Aug09"/>
      <sheetName val="a-SI_cost_split"/>
      <sheetName val="cost_down_excl._module_margin"/>
      <sheetName val="cost_down_excl_marg_until_modul"/>
      <sheetName val="without all margins"/>
      <sheetName val="withoud all margins"/>
      <sheetName val="Technology Split"/>
      <sheetName val="Queuing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swzParams"/>
      <sheetName val="summary Engineering"/>
    </sheetNames>
    <sheetDataSet>
      <sheetData sheetId="0" refreshError="1"/>
      <sheetData sheetId="1" refreshError="1"/>
    </sheetDataSet>
  </externalBook>
</externalLink>
</file>

<file path=xl/externalLinks/externalLink1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nl 0.5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udget "/>
      <sheetName val="Cashflow"/>
      <sheetName val="Payroll &amp; related"/>
      <sheetName val="Expenses"/>
      <sheetName val="Assumption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rowsers"/>
      <sheetName val="Glossary"/>
      <sheetName val="Manual-Model flow"/>
      <sheetName val="App Summary"/>
      <sheetName val="ControlPanel"/>
      <sheetName val="Scenario Analysis"/>
      <sheetName val="Scenarios Manager"/>
      <sheetName val="App drivers- Carrier "/>
      <sheetName val="App drivers- NIPT"/>
      <sheetName val="App drivers- Hereditary_Cancer"/>
      <sheetName val="App drivers- Rare_Diseases"/>
      <sheetName val="Oncology"/>
      <sheetName val="App drivers- TBD2"/>
      <sheetName val="App drivers- TBD3"/>
      <sheetName val="Project_based(Pharma) "/>
      <sheetName val="Applications_sale_funnel"/>
      <sheetName val="Project_based_sales_funnel"/>
      <sheetName val="Applications_Screens_Retension"/>
      <sheetName val="Project_based_screens_Retension"/>
      <sheetName val=" Total_Applications_Screens"/>
      <sheetName val="Total_Project_based_screens"/>
      <sheetName val="Revenues old"/>
      <sheetName val="LTV to CAC"/>
      <sheetName val="Revenues"/>
      <sheetName val="P&amp;L"/>
      <sheetName val="MRR 2018"/>
      <sheetName val="Summary consolidated"/>
      <sheetName val="Headcount"/>
      <sheetName val="BS"/>
      <sheetName val="CF"/>
      <sheetName val="Capex"/>
      <sheetName val="Shutdown costs"/>
      <sheetName val="Shutdown Costs Dynamic"/>
      <sheetName val="Sanity Checks"/>
      <sheetName val="General Assumptions"/>
      <sheetName val="Dashboard_KPI"/>
      <sheetName val="Actual -rev"/>
      <sheetName val="Timeline"/>
      <sheetName val="deferred Revenues"/>
      <sheetName val="Manual-Model_flow1"/>
      <sheetName val="App_Summary1"/>
      <sheetName val="Scenario_Analysis1"/>
      <sheetName val="Scenarios_Manager1"/>
      <sheetName val="App_drivers-_Carrier_1"/>
      <sheetName val="App_drivers-_NIPT1"/>
      <sheetName val="App_drivers-_Hereditary_Cancer1"/>
      <sheetName val="App_drivers-_Rare_Diseases1"/>
      <sheetName val="App_drivers-_TBD21"/>
      <sheetName val="App_drivers-_TBD31"/>
      <sheetName val="Project_based(Pharma)_1"/>
      <sheetName val="_Total_Applications_Screens1"/>
      <sheetName val="Revenues_old1"/>
      <sheetName val="LTV_to_CAC1"/>
      <sheetName val="MRR_20181"/>
      <sheetName val="Summary_consolidated1"/>
      <sheetName val="Shutdown_costs1"/>
      <sheetName val="Shutdown_Costs_Dynamic1"/>
      <sheetName val="Sanity_Checks1"/>
      <sheetName val="General_Assumptions1"/>
      <sheetName val="Actual_-rev1"/>
      <sheetName val="deferred_Revenues1"/>
      <sheetName val="Manual-Model_flow"/>
      <sheetName val="App_Summary"/>
      <sheetName val="Scenario_Analysis"/>
      <sheetName val="Scenarios_Manager"/>
      <sheetName val="App_drivers-_Carrier_"/>
      <sheetName val="App_drivers-_NIPT"/>
      <sheetName val="App_drivers-_Hereditary_Cancer"/>
      <sheetName val="App_drivers-_Rare_Diseases"/>
      <sheetName val="App_drivers-_TBD2"/>
      <sheetName val="App_drivers-_TBD3"/>
      <sheetName val="Project_based(Pharma)_"/>
      <sheetName val="_Total_Applications_Screens"/>
      <sheetName val="Revenues_old"/>
      <sheetName val="LTV_to_CAC"/>
      <sheetName val="MRR_2018"/>
      <sheetName val="Summary_consolidated"/>
      <sheetName val="Shutdown_costs"/>
      <sheetName val="Shutdown_Costs_Dynamic"/>
      <sheetName val="Sanity_Checks"/>
      <sheetName val="General_Assumptions"/>
      <sheetName val="Actual_-rev"/>
      <sheetName val="deferred_Reven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1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שאלות"/>
      <sheetName val="Departments Costs %"/>
      <sheetName val="Departments Costs US$"/>
      <sheetName val="Expense Type Budget %"/>
      <sheetName val="Expense Type Budget US$"/>
      <sheetName val="Costs Increas %"/>
      <sheetName val="Quarterly Costs"/>
      <sheetName val=" P&amp;L IL "/>
      <sheetName val="Assumptions IL"/>
      <sheetName val="Module1"/>
      <sheetName val="Income &amp; Cogs"/>
      <sheetName val="salary IL"/>
      <sheetName val="General assumptions"/>
      <sheetName val="גיליון1"/>
      <sheetName val="SLA analysis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VA"/>
      <sheetName val="reports"/>
      <sheetName val="FS"/>
      <sheetName val="TB"/>
      <sheetName val="GL"/>
      <sheetName val="Accounts"/>
      <sheetName val="WP"/>
      <sheetName val="AJE"/>
      <sheetName val="Vacation"/>
      <sheetName val="Recreation"/>
      <sheetName val="Severence pay"/>
      <sheetName val="Salary cost"/>
      <sheetName val="FA"/>
      <sheetName val="Employee list"/>
      <sheetName val="Budget 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VA"/>
      <sheetName val="reports"/>
      <sheetName val="FS"/>
      <sheetName val="TB"/>
      <sheetName val="GL"/>
      <sheetName val="Accounts"/>
      <sheetName val="WP"/>
      <sheetName val="AJE"/>
      <sheetName val="Vacation"/>
      <sheetName val="Recreation"/>
      <sheetName val="Severence pay"/>
      <sheetName val="Salary cost"/>
      <sheetName val="FA"/>
      <sheetName val="Employee list"/>
      <sheetName val="Budge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ash Burn Report"/>
      <sheetName val="Glossary"/>
      <sheetName val="BOD Dashboard"/>
      <sheetName val="Board Slide"/>
      <sheetName val="Summary Monthly"/>
      <sheetName val="Sales plan"/>
      <sheetName val="HR"/>
      <sheetName val="CF"/>
      <sheetName val="P&amp;L"/>
      <sheetName val="BS"/>
      <sheetName val="Capex"/>
      <sheetName val="Top Line Actuals"/>
      <sheetName val="Top Line model"/>
      <sheetName val="General Assumptions"/>
      <sheetName val="Charts"/>
      <sheetName val="Sanity Checks"/>
      <sheetName val="deferred Revenues"/>
      <sheetName val="Loan"/>
      <sheetName val="Changes"/>
      <sheetName val="Salaries - Benchmar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ports"/>
      <sheetName val="FS"/>
      <sheetName val="TB"/>
      <sheetName val="GL_LTD"/>
      <sheetName val="WP_LTD"/>
      <sheetName val="AJE_LTD"/>
      <sheetName val="Accounts_LTD"/>
      <sheetName val="Employees"/>
      <sheetName val="Vacation"/>
      <sheetName val="Recreation"/>
      <sheetName val="Severence pay"/>
      <sheetName val="Salary cost"/>
      <sheetName val="GL_London"/>
      <sheetName val="WP_London"/>
      <sheetName val="AJE_London"/>
      <sheetName val="Accounts_London"/>
      <sheetName val="F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1"/>
      <sheetName val="Summary"/>
      <sheetName val="P&amp;L"/>
      <sheetName val="BS"/>
      <sheetName val="CF"/>
      <sheetName val="HR"/>
      <sheetName val="CF1"/>
      <sheetName val="$ Sensitivity"/>
      <sheetName val="Sheet2"/>
      <sheetName val=" Headcount"/>
      <sheetName val="Headcount Table"/>
      <sheetName val="Headcount Graph"/>
      <sheetName val="R&amp;D Lab Equipment"/>
      <sheetName val="CAPEX"/>
      <sheetName val="COGS Exp."/>
      <sheetName val="R&amp;D Exp."/>
      <sheetName val="Operations Exp. "/>
      <sheetName val="XIO Inc."/>
      <sheetName val="S&amp;M Exp."/>
      <sheetName val="G&amp;A Exp."/>
      <sheetName val="HR Expenses"/>
      <sheetName val="Revenues &amp; Cogs"/>
      <sheetName val="Travel &amp; Trial Costs"/>
      <sheetName val="Basic data"/>
      <sheetName val="Assumptions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External Reporting Scheme"/>
      <sheetName val="High Level Summary"/>
      <sheetName val="Headcount"/>
      <sheetName val="Index"/>
      <sheetName val="summary"/>
      <sheetName val="JE"/>
      <sheetName val="general ledger"/>
      <sheetName val="P&amp;L"/>
      <sheetName val="BS"/>
      <sheetName val="CF"/>
      <sheetName val="Quarterly P&amp;L"/>
      <sheetName val="Quarterly BS"/>
      <sheetName val="Quarterly CF"/>
      <sheetName val="P&amp;L Ltd Solo"/>
      <sheetName val="BS Ltd Solo"/>
      <sheetName val="BP&amp;L"/>
      <sheetName val="BBS "/>
      <sheetName val="ספקים בחובה"/>
      <sheetName val="Revenue"/>
      <sheetName val="Payroll"/>
      <sheetName val="TB-11.14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Executive summary"/>
      <sheetName val="Financial highlights"/>
      <sheetName val="Actual vs Budget"/>
      <sheetName val="Charts"/>
      <sheetName val="External Reporting Scheme"/>
      <sheetName val="Payroll analytics"/>
      <sheetName val="P&amp;L Old version"/>
      <sheetName val="BS"/>
      <sheetName val="TB US 10.16"/>
      <sheetName val="TB IL 09.16"/>
      <sheetName val="TB US 09.16"/>
      <sheetName val="P&amp;L"/>
      <sheetName val="BPL"/>
      <sheetName val="Trial balance"/>
      <sheetName val="TB US 11.16"/>
      <sheetName val="TB IL 11.16"/>
      <sheetName val="TB US 08.16"/>
      <sheetName val="Solo - P&amp;L"/>
      <sheetName val="Solo - BS"/>
      <sheetName val="CF"/>
      <sheetName val="BCF"/>
      <sheetName val="BBS"/>
      <sheetName val="JE"/>
      <sheetName val="TB IL 10.16"/>
      <sheetName val="TB IL 08.16"/>
      <sheetName val="Index"/>
      <sheetName val="חלוקה"/>
      <sheetName val="Coding ru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view Points"/>
      <sheetName val="Balance Sheet (Group)"/>
      <sheetName val="Balance Sheet"/>
      <sheetName val="Profit &amp; Loss (Group)"/>
      <sheetName val="Profit &amp; Loss"/>
      <sheetName val="Cash Flow"/>
      <sheetName val="Trial Balance"/>
      <sheetName val="General Ledger"/>
      <sheetName val="Bank Reco 4024"/>
      <sheetName val="Bank Reco 7514"/>
      <sheetName val="Paypal Rec"/>
      <sheetName val="AR Aging"/>
      <sheetName val="Fastpay Transactions"/>
      <sheetName val="Prepaid Expense"/>
      <sheetName val="Fixed Assets"/>
      <sheetName val="Intercompany - Glam Inc"/>
      <sheetName val="Intercompany - Mode Tech"/>
      <sheetName val="MODE ASSETS"/>
      <sheetName val="Security Deposits"/>
      <sheetName val="AP Aging "/>
      <sheetName val="Accrued Exp"/>
      <sheetName val="Credit Card reco"/>
      <sheetName val="Inventory Valuation Summary"/>
      <sheetName val="Credit Card - Capital One"/>
      <sheetName val="Faspay Factoring Liability"/>
      <sheetName val="Intercompany - DMM"/>
      <sheetName val="Additional Information"/>
      <sheetName val="W-9 "/>
      <sheetName val="1099 filing"/>
      <sheetName val="1099 &amp; DE Filing Summary"/>
      <sheetName val="W-9 &amp; De-542 2015"/>
      <sheetName val="Critical Vendor "/>
      <sheetName val="Employee Count"/>
      <sheetName val="Vendor Master 2015-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lance Sheet"/>
      <sheetName val="Profit and Loss"/>
      <sheetName val="Trial Balance"/>
      <sheetName val="Statement of Cash Flows"/>
      <sheetName val="General Ledger"/>
      <sheetName val="6843 Bank Reco"/>
      <sheetName val="A R Aging Summary"/>
      <sheetName val="Fastpay"/>
      <sheetName val="Intercompany - Mode"/>
      <sheetName val="Prepaid Expenes"/>
      <sheetName val="A P Aging Summary"/>
      <sheetName val="401 K Payable"/>
      <sheetName val="Sales Commission Payables"/>
      <sheetName val="Accrued Expenses"/>
      <sheetName val="Faspay Factoring Liability"/>
      <sheetName val="Oarex Factoring Liability"/>
      <sheetName val="Glam Holding Payables"/>
      <sheetName val="Intercompany - Glam Holding Inc"/>
      <sheetName val="Loan - Bluevine Capital Inc"/>
      <sheetName val="Additional Informatio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2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roj. Status"/>
      <sheetName val="Projections"/>
      <sheetName val="P&amp;L Short"/>
      <sheetName val="Budget"/>
      <sheetName val="PRS"/>
      <sheetName val="Toshiba"/>
      <sheetName val="Budget New"/>
      <sheetName val="SmartCap"/>
      <sheetName val="DOK 2004 P&amp;L by MSX"/>
      <sheetName val="MSx"/>
      <sheetName val="Travel &amp; Personel"/>
      <sheetName val="Q104 Act and 2004 Bud"/>
      <sheetName val="P&amp;L"/>
      <sheetName val="Analysis"/>
      <sheetName val="KeyComp. Data"/>
      <sheetName val="KeyComp - for delivery"/>
      <sheetName val="Key #2"/>
      <sheetName val="KeyComputing"/>
      <sheetName val="Devision In DOK"/>
      <sheetName val="Info"/>
      <sheetName val="Template"/>
      <sheetName val="Employee Split 30.6.03"/>
      <sheetName val="G&amp;A Split"/>
      <sheetName val="Allocation"/>
      <sheetName val="2004 Marcom"/>
      <sheetName val="2004 Fixed Assets budget"/>
      <sheetName val="DOK Marcom allocations"/>
      <sheetName val="Sheet1"/>
      <sheetName val="P&amp;L Data"/>
      <sheetName val="Number of Employees"/>
      <sheetName val="Graph"/>
      <sheetName val="דוח מתכונת הגשה מאוחד"/>
      <sheetName val="דוח מתכונת הגשה סולו ישראל"/>
      <sheetName val="General assumptions"/>
      <sheetName val="Proj__Status"/>
      <sheetName val="P&amp;L_Short"/>
      <sheetName val="Budget_New"/>
      <sheetName val="DOK_2004_P&amp;L_by_MSX"/>
      <sheetName val="Travel_&amp;_Personel"/>
      <sheetName val="Q104_Act_and_2004_Bud"/>
      <sheetName val="KeyComp__Data"/>
      <sheetName val="KeyComp_-_for_delivery"/>
      <sheetName val="Key_#2"/>
      <sheetName val="Devision_In_DOK"/>
      <sheetName val="Employee_Split_30_6_03"/>
      <sheetName val="G&amp;A_Split"/>
      <sheetName val="2004_Marcom"/>
      <sheetName val="2004_Fixed_Assets_budget"/>
      <sheetName val="DOK_Marcom_allocations"/>
      <sheetName val="P&amp;L_Data"/>
      <sheetName val="Number_of_Employees"/>
      <sheetName val="דוח_מתכונת_הגשה_מאוחד"/>
      <sheetName val="דוח_מתכונת_הגשה_סולו_ישראל"/>
      <sheetName val="General_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2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onth End Task List"/>
      <sheetName val="Bank &amp; Credit Card Rec's"/>
      <sheetName val="Loan Amortization Schedule"/>
      <sheetName val="Fixed Assets"/>
      <sheetName val="AMS.SHIPPING"/>
      <sheetName val="Amazon Payments"/>
      <sheetName val="PayPal"/>
      <sheetName val="DYLN Bottle Pricing Reference"/>
      <sheetName val="Purchase Order PO1002 (P4)"/>
      <sheetName val="Q1 CO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liederung"/>
      <sheetName val="Ueb1"/>
      <sheetName val="Ueb1Erg"/>
      <sheetName val="Ueb2"/>
      <sheetName val="Ueb3"/>
      <sheetName val="Ueb3Var"/>
      <sheetName val="Ueb3Erg1"/>
      <sheetName val="Ueb3Erg1Dia"/>
      <sheetName val="Ueb3Erg2"/>
      <sheetName val="Ueb4"/>
      <sheetName val="Ueb5"/>
      <sheetName val="Ueb6"/>
      <sheetName val="Ueb7Text"/>
      <sheetName val="Ueb7IRech"/>
      <sheetName val="Ueb7Laufz"/>
      <sheetName val="Ueb8"/>
      <sheetName val="Ueb9"/>
      <sheetName val="OP-Abfrage"/>
      <sheetName val="OP-Liste"/>
      <sheetName val="Ueb10"/>
      <sheetName val="Üeb11"/>
      <sheetName val="Tabelle2"/>
      <sheetName val="Tabelle3"/>
      <sheetName val="Tabelle4"/>
      <sheetName val="Tabelle5"/>
      <sheetName val="Tabelle6"/>
      <sheetName val="Tabelle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bl_Config"/>
      <sheetName val="Introduction"/>
      <sheetName val="Navigator"/>
      <sheetName val="Configuration"/>
      <sheetName val="Business Portfolio"/>
      <sheetName val="Profit Pool Analysis BU A"/>
      <sheetName val="Profit Pool Analysis BU B"/>
      <sheetName val="Profit Pool Analysis BU C"/>
      <sheetName val="Environmental Portfolio"/>
      <sheetName val="Schalke Business Units"/>
      <sheetName val="Customer Strategy"/>
      <sheetName val="Service Business"/>
      <sheetName val="Regional Clusters and Countries"/>
      <sheetName val="Schalke Regions"/>
      <sheetName val="Schalke Five Countries"/>
      <sheetName val="R&amp;D and Innovation Projects"/>
      <sheetName val="SMART Initiative"/>
      <sheetName val="Supply Chain Mgmt."/>
      <sheetName val="Global Workforce Structure"/>
      <sheetName val="Overview Clusters"/>
      <sheetName val="Overview Emerging Markets"/>
      <sheetName val="R&amp;D Resources"/>
      <sheetName val="Profit Pool Analysis BU D"/>
      <sheetName val="Financials of Division"/>
      <sheetName val="Financials of BUs"/>
      <sheetName val="Competitors"/>
      <sheetName val="tbl_Tpl"/>
      <sheetName val="tbl_Lists"/>
      <sheetName val="tbl_Competitors"/>
      <sheetName val="BS"/>
      <sheetName val="HC"/>
      <sheetName val="Assumptions"/>
      <sheetName val="PL"/>
      <sheetName val="Headcount"/>
      <sheetName val="BBS"/>
      <sheetName val="BPL"/>
      <sheetName val="Index"/>
      <sheetName val="Trial balance"/>
      <sheetName val="JE"/>
      <sheetName val="Sheet1"/>
      <sheetName val="Input-Box SR2011"/>
      <sheetName val="Variables"/>
      <sheetName val="fx rates"/>
      <sheetName val="Tax Return TU planning FY10"/>
      <sheetName val="data elements"/>
      <sheetName val="C1-Deferred"/>
      <sheetName val="general ledger"/>
      <sheetName val="BS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nfiguration"/>
      <sheetName val="Introduction"/>
      <sheetName val="Navigator"/>
      <sheetName val="Business Portfolio"/>
      <sheetName val="Profit Pool Analysis BU A"/>
      <sheetName val="Profit Pool Analysis BU B"/>
      <sheetName val="Profit Pool Analysis BU C"/>
      <sheetName val="Environmental Portfolio"/>
      <sheetName val="Schalke Business Units"/>
      <sheetName val="Customer Strategy"/>
      <sheetName val="Service Business"/>
      <sheetName val="Regional Clusters and Countries"/>
      <sheetName val="Schalke Regions"/>
      <sheetName val="Schalke Five Countries"/>
      <sheetName val="R&amp;D and Innovation Projects"/>
      <sheetName val="SMART Initiative"/>
      <sheetName val="Supply Chain Mgmt."/>
      <sheetName val="Global Workforce Structure"/>
      <sheetName val="Overview Clusters"/>
      <sheetName val="Overview Emerging Markets"/>
      <sheetName val="R&amp;D Resources"/>
      <sheetName val="Profit Pool Analysis BU D"/>
      <sheetName val="Financials of Division"/>
      <sheetName val="Financials of BUs"/>
      <sheetName val="tbl_Lists"/>
      <sheetName val="tbl_Competitors"/>
      <sheetName val="tbl_Config"/>
      <sheetName val="H"/>
      <sheetName val="Q199-Q200"/>
      <sheetName val="Input-Box SR2010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are price data"/>
      <sheetName val="Rhoen"/>
      <sheetName val="Output"/>
      <sheetName val="Shareholders"/>
      <sheetName val="Breakdown by beds"/>
      <sheetName val="Turnover by end market"/>
      <sheetName val="Turnover by region"/>
      <sheetName val="Share price graph"/>
      <sheetName val="Main (OLD)"/>
      <sheetName val="Revenue main"/>
      <sheetName val="Covenants"/>
      <sheetName val="Hiring"/>
      <sheetName val="Top Line breakdown"/>
      <sheetName val="Investor slide"/>
      <sheetName val="Board slide"/>
      <sheetName val="Ops On slide"/>
      <sheetName val="Ops personnel"/>
      <sheetName val="Deferred revenue (fee) "/>
      <sheetName val="Deferred revenue (profit share)"/>
      <sheetName val="Broker commission prepaid"/>
      <sheetName val="BS"/>
      <sheetName val="Basic data"/>
      <sheetName val="Assumptions"/>
      <sheetName val="Configuration"/>
      <sheetName val="General Information"/>
      <sheetName val="tbl_Config"/>
      <sheetName val="general ledg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ustomer Support Group"/>
      <sheetName val="Budget New"/>
      <sheetName val="detail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**00"/>
      <sheetName val="Summary inc Act"/>
      <sheetName val="Summary 2001-2002"/>
      <sheetName val="MSL 2001-2002 summary"/>
      <sheetName val="MSU 2001- 2002 summary"/>
      <sheetName val="DAN's PLAN"/>
      <sheetName val="Jude's Plan"/>
      <sheetName val="DOC MKT Budget inc Sharon &amp;Noam"/>
      <sheetName val="Sharon T. 2002 bud"/>
      <sheetName val="Noam CD Budget not inc. mkt "/>
      <sheetName val="MSU PR "/>
      <sheetName val="MSU Advertising "/>
      <sheetName val="MSU Shows"/>
      <sheetName val="MSU Travel"/>
      <sheetName val="MSL 2002 Salaries"/>
      <sheetName val="MSU 2002 Salaries - Y"/>
      <sheetName val="MSU 2002 Salaries - Q"/>
      <sheetName val="MSU 2001 Salaries"/>
      <sheetName val="2002 budget formating "/>
      <sheetName val="PR "/>
      <sheetName val="Advertising "/>
      <sheetName val="Shows"/>
      <sheetName val="Recruiting"/>
      <sheetName val="Travel"/>
      <sheetName val="Salaries - Y"/>
      <sheetName val="Salaries - Q"/>
      <sheetName val="Customer Support Group"/>
      <sheetName val="Summary_inc_Act"/>
      <sheetName val="Summary_2001-2002"/>
      <sheetName val="MSL_2001-2002_summary"/>
      <sheetName val="MSU_2001-_2002_summary"/>
      <sheetName val="DAN's_PLAN"/>
      <sheetName val="Jude's_Plan"/>
      <sheetName val="DOC_MKT_Budget_inc_Sharon_&amp;Noam"/>
      <sheetName val="Sharon_T__2002_bud"/>
      <sheetName val="Noam_CD_Budget_not_inc__mkt_"/>
      <sheetName val="MSU_PR_"/>
      <sheetName val="MSU_Advertising_"/>
      <sheetName val="MSU_Shows"/>
      <sheetName val="MSU_Travel"/>
      <sheetName val="MSL_2002_Salaries"/>
      <sheetName val="MSU_2002_Salaries_-_Y"/>
      <sheetName val="MSU_2002_Salaries_-_Q"/>
      <sheetName val="MSU_2001_Salaries"/>
      <sheetName val="2002_budget_formating_"/>
      <sheetName val="PR_"/>
      <sheetName val="Advertising_"/>
      <sheetName val="Salaries_-_Y"/>
      <sheetName val="Salaries_-_Q"/>
      <sheetName val="Customer_Support_Group"/>
      <sheetName val="data bizua"/>
      <sheetName val="data takziv"/>
      <sheetName val="תוכן+ציוד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</sheetDataSet>
  </externalBook>
</externalLink>
</file>

<file path=xl/externalLinks/externalLink3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רווה&quot;פ-אנליטי"/>
      <sheetName val="1Q'02 vs 1Q'01"/>
      <sheetName val="1Q'02 budget vs Actual Board"/>
      <sheetName val="1Q'02 budget vs Actual "/>
      <sheetName val="Balance Sheet Q4"/>
      <sheetName val=" Q1'02 P&amp;L analysis "/>
      <sheetName val=" Q4'01 P&amp;L analysis "/>
      <sheetName val="2002 P&amp;L analysis"/>
      <sheetName val="Sales Idit Q1"/>
      <sheetName val="Sales BreakDown-1Q02"/>
      <sheetName val="1Q02 Sales analisys"/>
      <sheetName val="Sales By Area  "/>
      <sheetName val="MSA March budget"/>
      <sheetName val="MSC Mar"/>
      <sheetName val="Q1 Travel"/>
      <sheetName val="Q1 Austria"/>
      <sheetName val="DOCT Q1_02"/>
      <sheetName val="MobMKTg Q1_02"/>
      <sheetName val="MKT Accrual"/>
      <sheetName val="DOK Accrual"/>
      <sheetName val="Q4 Act vs Bud "/>
      <sheetName val="Q1 R&amp;D NPK FFD &amp; PCC"/>
      <sheetName val="Q1 Travel DOC"/>
      <sheetName val="Q1-02 DOC-Proj "/>
      <sheetName val="MobR&amp;D Q1_02"/>
      <sheetName val="R&amp;D Q1_02"/>
      <sheetName val="Q4 DOC R&amp;D accrual"/>
      <sheetName val="Patents Q1_02"/>
      <sheetName val="Q1 R&amp;D NPK DOC"/>
      <sheetName val="Q1 R&amp;D NPK DOK"/>
      <sheetName val="Q1'02 NPK Sales"/>
      <sheetName val="Jan-Feb budget vs Actual BU"/>
      <sheetName val="Q1-Jan -Feb DOC-Proj"/>
      <sheetName val="Travel"/>
      <sheetName val="NPX"/>
      <sheetName val="MSU"/>
      <sheetName val="DOC TRAVEL"/>
      <sheetName val=" travel"/>
      <sheetName val="February travel"/>
      <sheetName val="MSJ"/>
      <sheetName val="MSU Sal. to MSL"/>
      <sheetName val="2002 budget vs Actual ariel"/>
      <sheetName val="PATENTS"/>
      <sheetName val="Q1-Jan DOC-Projects "/>
      <sheetName val="MSJ Jan 02"/>
      <sheetName val=" MSU Jan 02"/>
      <sheetName val="MSU Salaries"/>
      <sheetName val="Summary"/>
      <sheetName val="Summary 2001-2002"/>
      <sheetName val="2002 VS 2001-final 23-01-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3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emplate version managment"/>
      <sheetName val="Executive summary"/>
      <sheetName val="BOD SLIDES"/>
      <sheetName val="TB 12.2021 updated"/>
      <sheetName val="TB 05.22 INC UPDATED"/>
      <sheetName val="TB INC 05.22"/>
      <sheetName val="TB 06.22"/>
      <sheetName val="TB INC 06.22"/>
      <sheetName val="TB 05.22"/>
      <sheetName val="TB INC 04.22"/>
      <sheetName val="TB 04.22"/>
      <sheetName val="TB INC 03.22"/>
      <sheetName val="TB 03.22"/>
      <sheetName val="TB INC 02.22"/>
      <sheetName val="TB 02.22"/>
      <sheetName val="TB INC 01.22"/>
      <sheetName val="TB 01.22"/>
      <sheetName val="TB INC 12.21"/>
      <sheetName val="TB 12.2021"/>
      <sheetName val="Actual vs Budget rolling forcas"/>
      <sheetName val="Actual vs Budget rolling forfeb"/>
      <sheetName val="Actual vs Budget"/>
      <sheetName val="Trial balance"/>
      <sheetName val="Financial highlights"/>
      <sheetName val="Charts"/>
      <sheetName val="External Reporting Scheme"/>
      <sheetName val="P&amp;L"/>
      <sheetName val="BS"/>
      <sheetName val="CF"/>
      <sheetName val="Payroll analytics"/>
      <sheetName val="TP Jun 2022"/>
      <sheetName val="JE"/>
      <sheetName val="TP Mar 2022"/>
      <sheetName val="דוח תמחיר"/>
      <sheetName val="TP Dec 2021"/>
      <sheetName val="Revenue"/>
      <sheetName val="TP Oct 2021"/>
      <sheetName val="TB 12.2020"/>
      <sheetName val="BBS"/>
      <sheetName val="Index"/>
      <sheetName val="Benchmark Index"/>
      <sheetName val="LO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eneral"/>
      <sheetName val="2005 sales data"/>
      <sheetName val="2005 Market share"/>
      <sheetName val="Market share"/>
      <sheetName val="2004 by customer data"/>
      <sheetName val="Overall market"/>
      <sheetName val="2004 sum by q"/>
      <sheetName val="Q4 pivot Region"/>
      <sheetName val="Q1 pivot Region "/>
      <sheetName val="Q2 Pivot Region"/>
      <sheetName val="July -Aug Region-DOK"/>
      <sheetName val="July -Aug Region-DOK (2)"/>
      <sheetName val="Q2 Pivot Region (2)"/>
      <sheetName val="Q1 pivot Region  (2)"/>
      <sheetName val="Data shuki"/>
      <sheetName val="Real Data"/>
      <sheetName val="Graphs"/>
      <sheetName val="Samsung BCP FC"/>
      <sheetName val="Chart of Accounts - Active"/>
      <sheetName val="General data"/>
      <sheetName val="Parameters "/>
      <sheetName val="CON"/>
      <sheetName val="2005_sales_data"/>
      <sheetName val="2005_Market_share"/>
      <sheetName val="Market_share"/>
      <sheetName val="2004_by_customer_data"/>
      <sheetName val="Overall_market"/>
      <sheetName val="2004_sum_by_q"/>
      <sheetName val="Q4_pivot_Region"/>
      <sheetName val="Q1_pivot_Region_"/>
      <sheetName val="Q2_Pivot_Region"/>
      <sheetName val="July_-Aug_Region-DOK"/>
      <sheetName val="July_-Aug_Region-DOK_(2)"/>
      <sheetName val="Q2_Pivot_Region_(2)"/>
      <sheetName val="Q1_pivot_Region__(2)"/>
      <sheetName val="Data_shuki"/>
      <sheetName val="Real_Data"/>
      <sheetName val="Samsung_BCP_FC"/>
      <sheetName val="Chart_of_Accounts_-_Active"/>
      <sheetName val="General_data"/>
      <sheetName val="Parameters_"/>
      <sheetName val="Dec Sandisk Pricing"/>
      <sheetName val="Samsung BSP"/>
      <sheetName val="T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</sheetDataSet>
  </externalBook>
</externalLink>
</file>

<file path=xl/externalLinks/externalLink3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elp_Data"/>
      <sheetName val="BS_QB"/>
      <sheetName val="Overview"/>
      <sheetName val="1010"/>
      <sheetName val="1410"/>
      <sheetName val="1510-1555"/>
      <sheetName val="2120"/>
      <sheetName val="2140"/>
      <sheetName val="2150"/>
      <sheetName val="2170"/>
      <sheetName val="2710-2715"/>
      <sheetName val="2720-2725"/>
      <sheetName val="3100"/>
      <sheetName val="3200"/>
      <sheetName val="3300"/>
      <sheetName val="3900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汇总工资"/>
      <sheetName val="工资表"/>
      <sheetName val="Income Statement"/>
      <sheetName val="income tax payment"/>
      <sheetName val="Cashflow statement"/>
      <sheetName val="Balance Sheet"/>
      <sheetName val="Shareholders' Equity"/>
      <sheetName val="Tickmarks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ports"/>
      <sheetName val="FS"/>
      <sheetName val="CF"/>
      <sheetName val="הרכב קרן הפרשי תרגום"/>
      <sheetName val="שע&quot;ח"/>
      <sheetName val="GL_LTD"/>
      <sheetName val="WP_LTD"/>
      <sheetName val="AJE_LTD"/>
      <sheetName val="Salary cost"/>
      <sheetName val="Vacation"/>
      <sheetName val="Recreation"/>
      <sheetName val="Severence pay"/>
      <sheetName val="F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ports"/>
      <sheetName val="FS"/>
      <sheetName val="CF"/>
      <sheetName val="הרכב קרן הפרשי תרגום"/>
      <sheetName val="שע&quot;ח"/>
      <sheetName val="GL_LTD"/>
      <sheetName val="WP_LTD"/>
      <sheetName val="AJE_LTD"/>
      <sheetName val="Salary cost"/>
      <sheetName val="Vacation"/>
      <sheetName val="Recreation"/>
      <sheetName val="Severence pay"/>
      <sheetName val="F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blatt"/>
      <sheetName val="SuSa"/>
      <sheetName val="Bilanz"/>
      <sheetName val="GuV"/>
      <sheetName val="GuV-Zuordnung"/>
      <sheetName val="AV"/>
      <sheetName val="AK_Grundstück"/>
      <sheetName val="Anlagen im Bau 2016"/>
      <sheetName val="Gebäude"/>
      <sheetName val="Ford L+L"/>
      <sheetName val="Verbundene UN"/>
      <sheetName val="Sonst VG"/>
      <sheetName val="Liquide Mittel"/>
      <sheetName val="Eigenkapital"/>
      <sheetName val="sonst. RSt. "/>
      <sheetName val="Sonst RSt."/>
      <sheetName val="Verb L+L"/>
      <sheetName val="Sonst Verb"/>
      <sheetName val="Umsatzerlöse"/>
      <sheetName val="sonstige betr. Erträge"/>
      <sheetName val="bezogene Leistungen"/>
      <sheetName val="sonstige betr. Aufw."/>
      <sheetName val="Zinsergebnis"/>
      <sheetName val="Sonstige Steuern"/>
      <sheetName val="Anlagen_im_Bau_20161"/>
      <sheetName val="Ford_L+L1"/>
      <sheetName val="Verbundene_UN1"/>
      <sheetName val="Sonst_VG1"/>
      <sheetName val="Liquide_Mittel1"/>
      <sheetName val="sonst__RSt__1"/>
      <sheetName val="Sonst_RSt_1"/>
      <sheetName val="Verb_L+L1"/>
      <sheetName val="Sonst_Verb1"/>
      <sheetName val="sonstige_betr__Erträge1"/>
      <sheetName val="bezogene_Leistungen1"/>
      <sheetName val="sonstige_betr__Aufw_1"/>
      <sheetName val="Sonstige_Steuern1"/>
      <sheetName val="Anlagen_im_Bau_2016"/>
      <sheetName val="Ford_L+L"/>
      <sheetName val="Verbundene_UN"/>
      <sheetName val="Sonst_VG"/>
      <sheetName val="Liquide_Mittel"/>
      <sheetName val="sonst__RSt__"/>
      <sheetName val="Sonst_RSt_"/>
      <sheetName val="Verb_L+L"/>
      <sheetName val="Sonst_Verb"/>
      <sheetName val="sonstige_betr__Erträge"/>
      <sheetName val="bezogene_Leistungen"/>
      <sheetName val="sonstige_betr__Aufw_"/>
      <sheetName val="Sonstige_Steuer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4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 cap table"/>
      <sheetName val="Summary by Job Title"/>
      <sheetName val="Intermediate cap"/>
      <sheetName val="Detailed Cap"/>
      <sheetName val="CS Certificate Ledger"/>
      <sheetName val="PA Certificate Ledger"/>
      <sheetName val="PB Certificate Ledger"/>
      <sheetName val="2013 Stock Plan"/>
      <sheetName val="CS Warrant Ledger"/>
      <sheetName val="Convertible Ledg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PE9507"/>
      <sheetName val="מדדים"/>
      <sheetName val="Overall market"/>
      <sheetName val="רווח למניה-פרופורמה"/>
      <sheetName val="M5200_06"/>
      <sheetName val="מדדים ופרמטרים"/>
      <sheetName val="פקדונות וניירות ערך"/>
      <sheetName val="מעגל רכוש קבוע"/>
      <sheetName val="Overall_market"/>
      <sheetName val="רווח_למניה-פרופורמ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</sheetDataSet>
  </externalBook>
</externalLink>
</file>

<file path=xl/externalLinks/externalLink4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VA -FY 2015"/>
      <sheetName val="BVA-2015"/>
      <sheetName val="Budget "/>
      <sheetName val="BVA"/>
      <sheetName val="reports"/>
      <sheetName val="FS-Check"/>
      <sheetName val="FS"/>
      <sheetName val="TB_LTD"/>
      <sheetName val="GL_LTD"/>
      <sheetName val="WP_LTD"/>
      <sheetName val="AJE_LTD"/>
      <sheetName val="Accounts_LTD"/>
      <sheetName val="Vacation_LTD"/>
      <sheetName val="Cost+"/>
      <sheetName val="OCS grants"/>
      <sheetName val="Allocation"/>
      <sheetName val="Employees"/>
      <sheetName val="Recreation_LTD"/>
      <sheetName val="Salary cost_LTD"/>
      <sheetName val="GL_INC"/>
      <sheetName val="TB_INC"/>
      <sheetName val="WP_INC"/>
      <sheetName val="AJE_INC"/>
      <sheetName val="Accounts_INC"/>
      <sheetName val="GL_UK"/>
      <sheetName val="AJE_UK"/>
      <sheetName val="Accounts_UK"/>
      <sheetName val="Vacation_IN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VA -FY 2015"/>
      <sheetName val="BVA-2015"/>
      <sheetName val="Budget "/>
      <sheetName val="BVA"/>
      <sheetName val="reports"/>
      <sheetName val="FS-Check"/>
      <sheetName val="FS"/>
      <sheetName val="TB_LTD"/>
      <sheetName val="GL_LTD"/>
      <sheetName val="WP_LTD"/>
      <sheetName val="AJE_LTD"/>
      <sheetName val="Accounts_LTD"/>
      <sheetName val="Vacation_LTD"/>
      <sheetName val="Cost+"/>
      <sheetName val="OCS grants"/>
      <sheetName val="Allocation"/>
      <sheetName val="Employees"/>
      <sheetName val="Recreation_LTD"/>
      <sheetName val="Salary cost_LTD"/>
      <sheetName val="GL_INC"/>
      <sheetName val="TB_INC"/>
      <sheetName val="WP_INC"/>
      <sheetName val="AJE_INC"/>
      <sheetName val="Accounts_INC"/>
      <sheetName val="GL_UK"/>
      <sheetName val="AJE_UK"/>
      <sheetName val="Accounts_UK"/>
      <sheetName val="Vacation_IN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"/>
      <sheetName val="Data"/>
      <sheetName val="Title SRP"/>
      <sheetName val="Exisle Statement Summary"/>
      <sheetName val="FX"/>
      <sheetName val="Exisle from Sales Estimate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Übersicht"/>
      <sheetName val="SW Olbernhau 1999"/>
      <sheetName val="SW Schneeberg 1999"/>
      <sheetName val="SW Werdau 1999"/>
      <sheetName val="SW Crimmitschau 1999"/>
      <sheetName val="SW Annaberg 1999"/>
      <sheetName val="SW Oelsnitz 1999"/>
      <sheetName val="SW Lichtenstein 1999"/>
      <sheetName val="SW Stollberg 1999"/>
      <sheetName val="SW Glauchau 1999"/>
      <sheetName val="SW Schkeuditz 1999"/>
      <sheetName val="SW Olbernhau 2000"/>
      <sheetName val="SW Schneeberg 2000"/>
      <sheetName val="SW Werdau 2000"/>
      <sheetName val="SW Crimmitschau 2000"/>
      <sheetName val="SW Annaberg 2000"/>
      <sheetName val="SW Oelsnitz 2000"/>
      <sheetName val="SW Lichtenstein 2000"/>
      <sheetName val="SW Stollberg 2000"/>
      <sheetName val="SW Glauchau 2000"/>
      <sheetName val="SW Schkeuditz 2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ssumptions &amp; Milestones"/>
      <sheetName val="Financial Summary"/>
      <sheetName val="AAA Margin Model"/>
      <sheetName val="CHF Margin Model"/>
      <sheetName val="US Operations"/>
      <sheetName val="G&amp;A"/>
      <sheetName val="Isr Bus Dev"/>
      <sheetName val="MFG"/>
      <sheetName val="R&amp;D"/>
      <sheetName val="Capital Expenses"/>
      <sheetName val="Burn Rate"/>
      <sheetName val="Headcount Summary"/>
      <sheetName val="Headcount Costs"/>
      <sheetName val="Other Raw Data"/>
      <sheetName val="US - High Case"/>
      <sheetName val="US - Low case"/>
      <sheetName val="Total ISR Salaries"/>
      <sheetName val="General"/>
      <sheetName val="TPE9507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in"/>
      <sheetName val="Budget Overview"/>
      <sheetName val="Actual Overview"/>
      <sheetName val="Actual MoM"/>
      <sheetName val="Balance Sheet"/>
      <sheetName val="Cash Flow"/>
      <sheetName val="Act vs. Bdg - QTD"/>
      <sheetName val="Act vs. Bdg - Monthly"/>
      <sheetName val="Act vs. Bdg - Exp Types"/>
      <sheetName val="P&amp;L DB"/>
      <sheetName val="GL DB"/>
      <sheetName val="Cards Mapping"/>
      <sheetName val="GL Accounts"/>
      <sheetName val="Budget_P&amp;L_DB"/>
      <sheetName val="Budget P&amp;L Data"/>
      <sheetName val="RTB"/>
    </sheetNames>
    <sheetDataSet>
      <sheetData sheetId="0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arameters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资产负债表（打印）"/>
      <sheetName val="利润表（打印）"/>
      <sheetName val="现金流量表（打印）"/>
      <sheetName val="资产负债表"/>
      <sheetName val="利润表"/>
      <sheetName val="汇总"/>
      <sheetName val="调整分录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</sheetDataSet>
  </externalBook>
</externalLink>
</file>

<file path=xl/externalLinks/externalLink5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hecklist"/>
      <sheetName val="Balance Sheet"/>
      <sheetName val="Profit and Loss"/>
      <sheetName val="101101 SVB 8140"/>
      <sheetName val="Bill.com clearing "/>
      <sheetName val="140000 - Prepaids New"/>
      <sheetName val="A P Aging Summary"/>
      <sheetName val="Accrued Expenses "/>
      <sheetName val="Safe Notes"/>
      <sheetName val="Simplexity Analytics Balance Sh"/>
    </sheetNames>
    <definedNames>
      <definedName refersTo="#REF!" name="Loan_Star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5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udget "/>
      <sheetName val="Cashflow"/>
      <sheetName val="Payroll &amp; related"/>
      <sheetName val="Expenses"/>
      <sheetName val="Assumption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Open Items"/>
      <sheetName val="Program"/>
      <sheetName val="Materiality"/>
      <sheetName val="AJE"/>
      <sheetName val="TB"/>
      <sheetName val="A cash leadsheet"/>
      <sheetName val="A-1 cash detail"/>
      <sheetName val="G "/>
      <sheetName val="G-1"/>
      <sheetName val="V "/>
      <sheetName val="V-1 Other Asset Detail"/>
      <sheetName val="HH Unrecorded Liability"/>
      <sheetName val="WW SE"/>
      <sheetName val="WW-5 Warrant Detail Table"/>
      <sheetName val="WW-5A"/>
      <sheetName val="WW-5-1"/>
      <sheetName val="WW-5-2"/>
      <sheetName val="WW-6 SHARES FOR EPS"/>
      <sheetName val="WW-7 DILUTIVE SHARES"/>
      <sheetName val="40 Expenses"/>
      <sheetName val="90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5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reiseVV2_05_12_2002"/>
    </sheetNames>
    <sheetDataSet>
      <sheetData sheetId="0" refreshError="1"/>
    </sheetDataSet>
  </externalBook>
</externalLink>
</file>

<file path=xl/externalLinks/externalLink5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eschäftsfelder"/>
      <sheetName val="Ergebnis"/>
    </sheetNames>
    <sheetDataSet>
      <sheetData sheetId="0" refreshError="1"/>
      <sheetData sheetId="1" refreshError="1"/>
    </sheetDataSet>
  </externalBook>
</externalLink>
</file>

<file path=xl/externalLinks/externalLink5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ver"/>
      <sheetName val="Prämissen"/>
      <sheetName val="Anl 0"/>
      <sheetName val="Anl 0.1"/>
      <sheetName val="Anl 0.2"/>
      <sheetName val="Anl 0.3"/>
      <sheetName val="Anl 0.4"/>
      <sheetName val="Anl 1"/>
      <sheetName val="Anl 1.1"/>
      <sheetName val="Anl 1.1.1"/>
      <sheetName val="Anl 1.2"/>
      <sheetName val="Anl 1.3"/>
      <sheetName val="Anl 1.4"/>
      <sheetName val="Anl 1.5"/>
      <sheetName val="Anl 2"/>
      <sheetName val="Anl 2.1"/>
      <sheetName val="Anl 3"/>
      <sheetName val="Anl 4_VVII+"/>
      <sheetName val="Anl 4_BAA"/>
      <sheetName val="Anl 4.1"/>
      <sheetName val="Anl 4.2"/>
      <sheetName val="Anl 5"/>
      <sheetName val="Anl 6"/>
      <sheetName val="Anl 6.1"/>
      <sheetName val="Anl 6.2"/>
      <sheetName val="Anl 7"/>
      <sheetName val="Anl 8"/>
      <sheetName val="Anl 9"/>
      <sheetName val="Anl 10"/>
      <sheetName val="Anl 11"/>
      <sheetName val="Anl 11.1"/>
      <sheetName val="Anl 11.2"/>
      <sheetName val="Anl 12"/>
      <sheetName val="Anl 13"/>
      <sheetName val="Anl 14"/>
      <sheetName val="Anl 14.1"/>
      <sheetName val="Anl 14.2"/>
      <sheetName val="Anl 15"/>
      <sheetName val="Anl 16"/>
      <sheetName val="Anl 17"/>
      <sheetName val="Anl 18"/>
      <sheetName val="Anl 19"/>
      <sheetName val="Anl 19.1"/>
      <sheetName val="6060000 A-AUSG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5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 cap table"/>
      <sheetName val="Summary by Cost Center"/>
      <sheetName val="Intermediate cap"/>
      <sheetName val="Detailed Cap"/>
      <sheetName val="CS Certificate Ledger"/>
      <sheetName val="2017 Equity Incentive Plan"/>
      <sheetName val="Convertible Ledger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5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 cap table"/>
      <sheetName val="Summary by Job Title"/>
      <sheetName val="Intermediate cap"/>
      <sheetName val="Detailed Cap"/>
      <sheetName val="CS Certificate Ledger"/>
      <sheetName val="PS Certificate Ledger"/>
      <sheetName val="2015 Equity Incentive Plan"/>
      <sheetName val="2018 Equity Incentive Plan"/>
      <sheetName val="Convertible Ledg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engengerüst Gesamt"/>
      <sheetName val="Mengengerüst Beuel Bad Godesb."/>
      <sheetName val="Zusammenstellung"/>
      <sheetName val="List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.o.s"/>
      <sheetName val="Expenses"/>
      <sheetName val="rent+tra."/>
      <sheetName val="Dep.+pre."/>
      <sheetName val="P&amp;L"/>
      <sheetName val="Balance"/>
      <sheetName val="Sales"/>
      <sheetName val="salaries"/>
      <sheetName val="O. exp"/>
      <sheetName val="AP"/>
      <sheetName val="esta."/>
      <sheetName val="Bank"/>
      <sheetName val="F. ass."/>
      <sheetName val="דוח התאמה"/>
      <sheetName val="OPEX IL"/>
      <sheetName val="Cover"/>
      <sheetName val="main"/>
      <sheetName val="נתוני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view Points"/>
      <sheetName val="Balance Sheet (Group)"/>
      <sheetName val="Balance Sheet"/>
      <sheetName val="Profit &amp; Loss (Group)"/>
      <sheetName val="Profit &amp; Loss"/>
      <sheetName val="Trial Balance"/>
      <sheetName val="Cash Flow"/>
      <sheetName val="General Ledger"/>
      <sheetName val="Bank Reco 4024"/>
      <sheetName val="Bank Reco 7514"/>
      <sheetName val="Paypal Rec"/>
      <sheetName val="AR Aging"/>
      <sheetName val="Fastpay Transactions"/>
      <sheetName val="Glam Inc Receivables"/>
      <sheetName val="Fixed Assets"/>
      <sheetName val="Prepaid Expense"/>
      <sheetName val="Intercompany - Glam Inc"/>
      <sheetName val="Intercompany - Mode Tech"/>
      <sheetName val="MODE ASSETS"/>
      <sheetName val="Security Deposits"/>
      <sheetName val="AP Aging "/>
      <sheetName val="Accrued Exp"/>
      <sheetName val="Credit Card reco"/>
      <sheetName val="Inventory Valuation Summary"/>
      <sheetName val="Credit Card - Capital One"/>
      <sheetName val="Faspay Factoring Liability"/>
      <sheetName val="Intercompany - DMM"/>
      <sheetName val="Additional Information"/>
      <sheetName val="W-9 "/>
      <sheetName val="1099 filing"/>
      <sheetName val="1099 &amp; DE Filing Summary"/>
      <sheetName val="W-9 &amp; De-542 2015"/>
      <sheetName val="Critical Vendor "/>
      <sheetName val="Employee Count"/>
      <sheetName val="Vendor Master 2015-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6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y re"/>
    </sheetNames>
    <sheetDataSet>
      <sheetData sheetId="0" refreshError="1"/>
    </sheetDataSet>
  </externalBook>
</externalLink>
</file>

<file path=xl/externalLinks/externalLink6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20060331（原始）"/>
      <sheetName val="20060630"/>
      <sheetName val="Sheet1"/>
      <sheetName val="Sheet2"/>
      <sheetName val="Sheet3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6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udit Programs"/>
      <sheetName val="Leadsheet-C"/>
      <sheetName val="C-1"/>
      <sheetName val="C-2"/>
      <sheetName val="C-3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6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B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פקודות נוספות קדנט בע&quot;מ"/>
      <sheetName val="הרכבה+תזרים - מאוחד"/>
      <sheetName val="הרכבה - קדנט בע&quot;מ"/>
      <sheetName val="אלדור"/>
      <sheetName val="קבוצת טלדור"/>
      <sheetName val="טנדם"/>
      <sheetName val="Cover"/>
      <sheetName val="BS"/>
      <sheetName val="P&amp;L "/>
      <sheetName val="שמ&quot;מ מ&quot;ה"/>
      <sheetName val="c.o.s"/>
      <sheetName val="עובדים"/>
      <sheetName val="הרכבה מאוחד"/>
      <sheetName val="ניתוח אנליטי-רו&quot;ה"/>
      <sheetName val="רווח למניה רבעוני 1997"/>
      <sheetName val="סחר"/>
      <sheetName val="מאזן בוחן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הרכבה"/>
      <sheetName val="אקוויטי"/>
      <sheetName val="תזרים"/>
      <sheetName val="דוחות - $"/>
      <sheetName val="סבירות מימון"/>
      <sheetName val="אנליטי - מאזן"/>
      <sheetName val="אנליטי - רוה&quot;פ"/>
      <sheetName val="אופציות 6.99"/>
      <sheetName val="ביאורים"/>
      <sheetName val="פקודות נוספות קדנט בע&quot;מ"/>
      <sheetName val="FINAL REPORTS CONS"/>
      <sheetName val="רכוש קבוע"/>
      <sheetName val="דוחות"/>
      <sheetName val="לוח מפתחות העמסה"/>
      <sheetName val="Allowed 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nsolidated BVA _"/>
      <sheetName val="Final Report (2)"/>
      <sheetName val="TP"/>
      <sheetName val="Note"/>
      <sheetName val="מעגל הון"/>
      <sheetName val="מעגל הון תואם לדוחות"/>
      <sheetName val="עתודה לפיצויים"/>
      <sheetName val="סבירות מימון"/>
      <sheetName val="בנקים"/>
      <sheetName val="הוצאות מראש"/>
      <sheetName val="השלמות"/>
      <sheetName val="העמסות"/>
      <sheetName val="סקירת כרטיסים"/>
      <sheetName val="ני&quot;ע"/>
      <sheetName val="רכוש קבוע"/>
      <sheetName val="bal sht"/>
      <sheetName val="p&amp;l_YTD-class"/>
      <sheetName val="מאזן בוחן INC"/>
      <sheetName val="מאזן NL"/>
      <sheetName val="גליון איחוד"/>
      <sheetName val="אנליטי"/>
      <sheetName val="חייבים"/>
      <sheetName val="לקוחות"/>
      <sheetName val="זכאים"/>
      <sheetName val="הוצאות לשלם"/>
      <sheetName val="מאזן בוחן"/>
      <sheetName val="דוחות LTD"/>
      <sheetName val="Final Report"/>
      <sheetName val="נתונים לשינוי"/>
      <sheetName val="כרטיסים שלא שולבו"/>
      <sheetName val="Mysticom 31 12 03 Final"/>
      <sheetName val="תזרים"/>
      <sheetName val="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6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נתונים לשינוי"/>
      <sheetName val="השלמות"/>
      <sheetName val="כרטיסים שלא שולבו"/>
      <sheetName val="מאזן בוחן LTD"/>
      <sheetName val="CYDOOR03"/>
      <sheetName val="סקירת כרטיסים"/>
      <sheetName val="חישובים"/>
      <sheetName val="פקדון ניו קופל"/>
      <sheetName val="רכוש קבוע Ltd"/>
      <sheetName val="חבויות עובדים"/>
      <sheetName val="הכנסות לקוחות וע&quot;מ"/>
      <sheetName val="by Customer Ltd."/>
      <sheetName val="By customer Inc."/>
      <sheetName val="בדיקת התאמת מנהל לספרים"/>
      <sheetName val="option_total 2003"/>
      <sheetName val="תזרים חברה"/>
      <sheetName val="דוחות LTD"/>
      <sheetName val="מאזן בוחן inc"/>
      <sheetName val="Cydoor Inc TB 311203"/>
      <sheetName val="סקירת כרטיסים Inc"/>
      <sheetName val="ר&quot;ק inc"/>
      <sheetName val="איחוד"/>
      <sheetName val="FINAL REPORTS"/>
      <sheetName val="מודול מעבר והדפסות"/>
      <sheetName val="מודול1"/>
      <sheetName val="סיון הדרכה "/>
      <sheetName val="הרכבה מאוחד"/>
      <sheetName val="C.B.T "/>
      <sheetName val="משוב שיווק"/>
      <sheetName val="נסיעות 9.05"/>
      <sheetName val="DBI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7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S"/>
      <sheetName val="P&amp;L "/>
      <sheetName val="CFS"/>
      <sheetName val="נתונים לשינוי"/>
      <sheetName val="הצגת CFS"/>
      <sheetName val="תזרים"/>
      <sheetName val="Intercompany"/>
      <sheetName val="Budget Vs Actual"/>
      <sheetName val="Actual V Budget"/>
      <sheetName val="דוחות"/>
      <sheetName val="Reports"/>
      <sheetName val="חישובים"/>
      <sheetName val="הפרשות"/>
      <sheetName val="מאזן בוחן"/>
      <sheetName val="סקירה"/>
      <sheetName val="כרטיסים שלא שולבו"/>
      <sheetName val="העמסת הוצאות משותפות"/>
      <sheetName val="רכוש קבוע"/>
      <sheetName val="מודול1"/>
      <sheetName val="Module2"/>
      <sheetName val="מודול מעבר והדפסות מאוחד"/>
      <sheetName val="דוחות LTD"/>
      <sheetName val="דוח התאמה"/>
      <sheetName val="הגדרה"/>
      <sheetName val="שמ&quot;מ מ&quot;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פקודות נוספות קדנט בע&quot;מ"/>
      <sheetName val="הרכבה+תזרים - מאוחד"/>
      <sheetName val="הרכבה - קדנט בע&quot;מ"/>
      <sheetName val="BS"/>
      <sheetName val="P&amp;L "/>
      <sheetName val="שמ&quot;מ מ&quot;ה"/>
      <sheetName val="אלדור"/>
      <sheetName val="קבוצת טלדור"/>
      <sheetName val="טנדם"/>
      <sheetName val="Cover"/>
      <sheetName val="c.o.s"/>
      <sheetName val="הרכבה מאוחד"/>
      <sheetName val="עובדים"/>
      <sheetName val="מאזן בוחן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מדדים ושע&quot;ח"/>
      <sheetName val="000000"/>
      <sheetName val="100000"/>
      <sheetName val="200000"/>
      <sheetName val="מאזני הרכבה"/>
      <sheetName val="תזרים  הרכבה"/>
      <sheetName val="1999"/>
      <sheetName val="הרכבים"/>
      <sheetName val="פקודות נוספות"/>
      <sheetName val="השקעה בחברה בת"/>
      <sheetName val="רכוש קבוע"/>
      <sheetName val="רווח הון"/>
      <sheetName val="הון מניות ודיבידנד"/>
      <sheetName val="נתוח אנליטי"/>
      <sheetName val="מס צפוי 99"/>
      <sheetName val="סבירות מימון"/>
      <sheetName val="פקודות נוספות קדנט בע&quot;מ"/>
      <sheetName val="מלאי "/>
      <sheetName val="MEMO"/>
      <sheetName val="הרכבה $"/>
      <sheetName val="BS"/>
      <sheetName val="P&amp;L "/>
      <sheetName val="דוחות LTD"/>
      <sheetName val="נתונים לשינוי"/>
      <sheetName val="דוחות"/>
      <sheetName val="????? ???&quot;?"/>
      <sheetName val="REACH99.XLS"/>
      <sheetName val="REACH99"/>
      <sheetName val="מדדים"/>
      <sheetName val="מדדים_ושע&quot;ח"/>
      <sheetName val="מאזני_הרכבה"/>
      <sheetName val="תזרים__הרכבה"/>
      <sheetName val="פקודות_נוספות"/>
      <sheetName val="השקעה_בחברה_בת"/>
      <sheetName val="רכוש_קבוע"/>
      <sheetName val="רווח_הון"/>
      <sheetName val="הון_מניות_ודיבידנד"/>
      <sheetName val="נתוח_אנליטי"/>
      <sheetName val="מס_צפוי_99"/>
      <sheetName val="סבירות_מימון"/>
      <sheetName val="?????_???&quot;?"/>
      <sheetName val="פקודות_נוספות_קדנט_בע&quot;מ"/>
      <sheetName val="מלאי_"/>
      <sheetName val="מדדים_ושע&quot;ח1"/>
      <sheetName val="מאזני_הרכבה1"/>
      <sheetName val="תזרים__הרכבה1"/>
      <sheetName val="פקודות_נוספות1"/>
      <sheetName val="השקעה_בחברה_בת1"/>
      <sheetName val="רכוש_קבוע1"/>
      <sheetName val="רווח_הון1"/>
      <sheetName val="הון_מניות_ודיבידנד1"/>
      <sheetName val="נתוח_אנליטי1"/>
      <sheetName val="מס_צפוי_991"/>
      <sheetName val="סבירות_מימון1"/>
      <sheetName val="?????_???&quot;?1"/>
      <sheetName val="פקודות_נוספות_קדנט_בע&quot;מ1"/>
      <sheetName val="מלאי_1"/>
      <sheetName val="Consolidation "/>
      <sheetName val="New budget"/>
      <sheetName val="דוחות כספיים"/>
      <sheetName val="TTI -מתואם"/>
      <sheetName val="הרכבה"/>
      <sheetName val="מעגל רכוש קבוע"/>
      <sheetName val="IC Owners"/>
      <sheetName val="מדדים_ושע&quot;ח2"/>
      <sheetName val="מאזני_הרכבה2"/>
      <sheetName val="תזרים__הרכבה2"/>
      <sheetName val="פקודות_נוספות2"/>
      <sheetName val="השקעה_בחברה_בת2"/>
      <sheetName val="רכוש_קבוע2"/>
      <sheetName val="רווח_הון2"/>
      <sheetName val="הון_מניות_ודיבידנד2"/>
      <sheetName val="נתוח_אנליטי2"/>
      <sheetName val="מס_צפוי_992"/>
      <sheetName val="סבירות_מימון2"/>
      <sheetName val="פקודות_נוספות_קדנט_בע&quot;מ2"/>
      <sheetName val="מלאי_2"/>
      <sheetName val="הרכבה_$"/>
      <sheetName val="P&amp;L_"/>
      <sheetName val="דוחות_LTD"/>
      <sheetName val="נתונים_לשינוי"/>
      <sheetName val="?????_???&quot;?2"/>
      <sheetName val="REACH99_XL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7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SA"/>
      <sheetName val="מרכז"/>
      <sheetName val="A3a- PAJE"/>
      <sheetName val="פקודות נוספות"/>
      <sheetName val="פקודות מיון"/>
      <sheetName val="פקודות איחוד"/>
      <sheetName val="Termination of JV"/>
      <sheetName val="תזרים מזומנים A5a "/>
      <sheetName val="C-מזומנים"/>
      <sheetName val="D1-לקוחות"/>
      <sheetName val="E1- חייבים"/>
      <sheetName val="חייבים אחרים-E2"/>
      <sheetName val="רכוש קבוע-J1 "/>
      <sheetName val="השקעה-G1"/>
      <sheetName val="מעקב השקעות-G1.1"/>
      <sheetName val="קרן הון-G1.2"/>
      <sheetName val="זכאים-N"/>
      <sheetName val="הון מניות-T1"/>
      <sheetName val="מימון-U05"/>
      <sheetName val="הוצאות-U04"/>
      <sheetName val="NOTES"/>
      <sheetName val="מדדים ושע&quot;ח"/>
      <sheetName val="C.B.T "/>
      <sheetName val="הרכבה"/>
      <sheetName val="הרכבה תדירגן"/>
      <sheetName val="מאזן"/>
      <sheetName val="Office Expenses"/>
      <sheetName val="E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ashflow"/>
      <sheetName val="ר&quot;ק"/>
      <sheetName val="חישובים"/>
      <sheetName val="פקודות נוספות"/>
      <sheetName val="מאזן בוחן"/>
      <sheetName val="דוחות כספיים"/>
      <sheetName val="מאזן"/>
      <sheetName val="רווה&quot;ס"/>
      <sheetName val="מדדים ונתונים"/>
      <sheetName val="כרטיסים שלא שולבו"/>
      <sheetName val="מודול1"/>
      <sheetName val="מודול2"/>
      <sheetName val="Module1"/>
      <sheetName val="Module2"/>
      <sheetName val="Module3"/>
      <sheetName val="FSA"/>
      <sheetName val="תעודות"/>
      <sheetName val="מדדים"/>
      <sheetName val="מדדים ושע&quot;ח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2022 FAS 123 "/>
      <sheetName val="Expected life"/>
      <sheetName val="B&amp;S"/>
    </sheetNames>
    <sheetDataSet>
      <sheetData sheetId="0"/>
      <sheetData sheetId="1"/>
      <sheetData sheetId="2"/>
    </sheetDataSet>
  </externalBook>
</externalLink>
</file>

<file path=xl/externalLinks/externalLink7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aSheet"/>
    </sheetNames>
    <sheetDataSet>
      <sheetData sheetId="0"/>
    </sheetDataSet>
  </externalBook>
</externalLink>
</file>

<file path=xl/externalLinks/externalLink7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aSheet"/>
    </sheetNames>
    <sheetDataSet>
      <sheetData sheetId="0"/>
    </sheetDataSet>
  </externalBook>
</externalLink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6:H77" sheet="GL_INC"/>
  </cacheSource>
  <cacheFields>
    <cacheField name="Account">
      <sharedItems containsBlank="1" containsMixedTypes="1" containsNumber="1" containsInteger="1">
        <m/>
        <s v="PL001"/>
        <s v="BS11000"/>
        <n v="90003.0"/>
        <s v="BS99001"/>
        <s v="PL008"/>
        <s v="PL111"/>
        <s v="PL112"/>
        <s v="PL113"/>
        <s v="BS114"/>
        <s v=""/>
        <s v="חשבון"/>
        <s v="1010"/>
        <s v="1020"/>
        <s v="1030"/>
        <s v="1015"/>
        <s v="1025"/>
        <s v="1100"/>
        <s v="1300"/>
        <s v="1400"/>
        <s v="1410"/>
        <s v="1420"/>
        <s v="1430"/>
        <s v="1500"/>
        <s v="1510"/>
        <s v="1601"/>
        <s v="1611"/>
        <s v="1700"/>
        <s v="2000"/>
        <s v="2050"/>
        <s v="Acco"/>
        <s v="2110"/>
        <s v="2200"/>
        <s v="2300"/>
        <s v="2350"/>
        <s v="2450"/>
        <s v="3100"/>
        <s v="3110"/>
        <s v="3120"/>
        <s v="3130"/>
        <s v="3140"/>
        <s v="3200"/>
        <s v="3210"/>
        <s v="3212"/>
        <s v="3213"/>
        <s v="3214"/>
        <s v="4000"/>
        <s v="4010"/>
        <s v="6010"/>
        <s v="6011"/>
        <s v="6012"/>
        <s v="6013"/>
        <s v="6020"/>
        <s v="6040"/>
        <s v="6041"/>
        <s v="6042"/>
        <s v="6050"/>
        <s v="6051"/>
        <s v="6052"/>
      </sharedItems>
    </cacheField>
    <cacheField name="שם" numFmtId="0">
      <sharedItems containsBlank="1">
        <m/>
        <e v="#N/A"/>
        <s v="Bonus Customer Success"/>
        <s v="Bonus DevEx"/>
        <s v="Option Expenses"/>
        <s v="Stock compensation"/>
        <s v="תאור החשבון"/>
        <s v="1010 Chase Checking:2986 Checking Leumi  Activity - Deposit Accounts"/>
        <s v="1020 Chase Checking:TREEVERSE INC - BUSINESS MONEY MARKET"/>
        <s v="1030 Chase Checking:Time Deposit"/>
        <s v="1015 Euro Account"/>
        <s v="1025 CAD Account"/>
        <s v="1100 Accounts Receivable"/>
        <s v="1300 Prepaid Expenses"/>
        <s v="1400 Security Deposits"/>
        <s v="1410 Inter Company account"/>
        <s v="1420 Advance to vendor"/>
        <s v="1430 CC Deposit"/>
        <s v="1500 Employee Advance"/>
        <s v="1510 Salary Deposit - DevEX hire"/>
        <s v="1601 Fixed Assets:Fixed Asset Computers"/>
        <s v="1611 Fixed Assets:Fixed Assets- Accumulated Depreciation:Accumulated Depreciation- Computers"/>
        <s v="1700 Other Receivables"/>
        <s v="2000 Accounts Payable"/>
        <s v="2050 Accounts Payable (A/P) - EUR"/>
        <s v="Accounts Payable (A/P) - GBP"/>
        <s v="2110 Credit Card:Leumi Credit Card XXXX 6767"/>
        <s v="2200 Accrued Expenses"/>
        <s v="2300 Payroll Liabilities"/>
        <s v="2350 Deferred Revenue"/>
        <s v="2450 NY Sales Tax"/>
        <s v="3100 Common Stock"/>
        <s v="3110 Series seed Preferred Stock"/>
        <s v="3120 Additional Paid-In Capital"/>
        <s v="3130 Issuance Cost"/>
        <s v="3140 Series A Preferred Stock"/>
        <s v="3200 Retained Earnings"/>
        <s v="3210 Options Fund"/>
        <s v="3212 Ordinary shares"/>
        <s v="3213 Seed Round shares"/>
        <s v="3214 Preferred A shares"/>
        <s v="4000 Sales"/>
        <s v="4010 Intercompany Income"/>
        <s v="6010 Payroll Expenses:Gross Salary"/>
        <s v="6011 Payroll Expenses:Paul Sigman Salary expenses"/>
        <s v="6012 Payroll Expenses:Salary expenses - Developer Experience department"/>
        <s v="6013 Payroll Expenses:Gross Salary  - Customer success"/>
        <s v="6020 Payroll Expenses:Bonus"/>
        <s v="6040 Payroll Expenses:Payroll Taxes"/>
        <s v="6041 Payroll Expenses:Payroll taxes - Customer success"/>
        <s v="6042 Payroll Expenses:Payroll taxes - Developer Experience department"/>
        <s v="6050 Payroll Expenses:Benefits"/>
        <s v="6051 Payroll Expenses:Payroll benefits - Developer Experience department"/>
        <s v="6052 Payroll Expenses:Payroll Benefits - Customer success"/>
      </sharedItems>
    </cacheField>
    <cacheField name=" יתרה ">
      <sharedItems containsBlank="1" containsMixedTypes="1" containsNumber="1">
        <m/>
        <s v="יתרה בדולרים"/>
        <n v="326572.86"/>
        <n v="2548926.87"/>
        <n v="20000.0"/>
        <n v="49098.39"/>
        <n v="952.6"/>
        <n v="0.0"/>
        <n v="19852.35"/>
        <n v="1000.0"/>
        <n v="2.000892392E7"/>
        <n v="832.04"/>
        <n v="1184.94"/>
        <n v="55781.8"/>
        <n v="12994.45"/>
        <n v="-2382.7"/>
        <n v="-3115.0"/>
        <n v="-3429.34"/>
        <n v="-2903.52"/>
        <n v="-11655.73"/>
        <n v="-6775.0"/>
        <n v="-77620.96"/>
        <n v="-2662.5"/>
        <n v="-20105.0"/>
        <n v="-7953531.36"/>
        <n v="-10367.5"/>
        <n v="208091.78"/>
        <n v="-1.49049085E7"/>
        <n v="-23624.69"/>
        <n v="-73733.43"/>
        <n v="-16000.0"/>
        <n v="-10363.64"/>
        <n v="-32379.04"/>
        <n v="-1468314.11"/>
        <n v="247413.08"/>
        <n v="103722.66"/>
        <n v="164345.94"/>
        <n v="123692.17"/>
        <n v="12671.23"/>
        <n v="19926.55"/>
        <n v="9555.09"/>
        <n v="14099.2"/>
        <n v="42045.44"/>
        <n v="9843.33"/>
        <n v="16307.2"/>
      </sharedItems>
    </cacheField>
    <cacheField name=" AJE " numFmtId="171">
      <sharedItems containsSemiMixedTypes="0" containsString="0" containsNumber="1">
        <n v="0.0"/>
        <n v="117986.0"/>
        <n v="13708.0"/>
        <n v="32476.959054332696"/>
        <n v="-32476.959054332696"/>
        <n v="-30613.83"/>
        <n v="-135249.0"/>
        <n v="30613.83"/>
      </sharedItems>
    </cacheField>
    <cacheField name=" Final Balance USD ">
      <sharedItems containsMixedTypes="1" containsNumber="1">
        <n v="0.0"/>
        <n v="117986.0"/>
        <n v="13708.0"/>
        <n v="32476.959054332696"/>
        <n v="-32476.959054332696"/>
        <s v="  "/>
        <n v="326572.86"/>
        <n v="2548926.87"/>
        <n v="20000.0"/>
        <n v="49098.39"/>
        <n v="952.6"/>
        <n v="19852.35"/>
        <n v="1000.0"/>
        <n v="1.9978310090000004E7"/>
        <n v="832.04"/>
        <n v="1184.94"/>
        <n v="55781.8"/>
        <n v="12994.45"/>
        <n v="-2382.7"/>
        <n v="-3115.0"/>
        <n v="-3429.34"/>
        <n v="-2903.52"/>
        <n v="-11655.73"/>
        <n v="-142024.0"/>
        <n v="-77620.96"/>
        <n v="-2662.5"/>
        <n v="-20105.0"/>
        <n v="-7953531.36"/>
        <n v="-10367.5"/>
        <n v="208091.78"/>
        <n v="-1.49049085E7"/>
        <n v="-23624.69"/>
        <n v="-73733.43"/>
        <n v="-16000.0"/>
        <n v="-10363.64"/>
        <n v="-32379.04"/>
        <n v="-1437700.28"/>
        <n v="247413.08"/>
        <n v="103722.66"/>
        <n v="164345.94"/>
        <n v="123692.17"/>
        <n v="12671.23"/>
        <n v="19926.55"/>
        <n v="9555.09"/>
        <n v="14099.2"/>
        <n v="42045.44"/>
        <n v="9843.33"/>
        <n v="16307.2"/>
      </sharedItems>
    </cacheField>
    <cacheField name=" FS Code ">
      <sharedItems containsMixedTypes="1" containsNumber="1">
        <s v="  "/>
        <n v="420.0"/>
        <n v="601.0"/>
        <n v="400.0"/>
        <n v="54.0"/>
        <n v="1.5"/>
        <n v="5.1"/>
        <n v="7.1"/>
        <n v="6.0"/>
        <n v="31.1"/>
        <n v="7.4"/>
        <n v="21.0"/>
        <n v="22.0"/>
        <n v="31.3"/>
        <n v="38.0"/>
        <n v="33.0"/>
        <n v="37.0"/>
        <n v="34.0"/>
        <n v="51.0"/>
        <n v="55.0"/>
        <n v="53.0"/>
        <n v="100.0"/>
        <n v="101.0"/>
        <n v="600.0"/>
      </sharedItems>
    </cacheField>
    <cacheField name=" FS Name " numFmtId="168">
      <sharedItems>
        <s v="  "/>
        <s v=" Bonus Customer Success "/>
        <s v=" Bonus DevEx "/>
        <s v=" Payroll and related (Customer Success) "/>
        <s v=" Stock compensation "/>
        <s v=" Cash and cash equivalents US "/>
        <s v=" Trade receivables "/>
        <s v=" Prepaid expenses "/>
        <s v=" Intercompany "/>
        <s v=" Trade Payables "/>
        <s v=" Other  Receivables "/>
        <s v=" Fixed assets "/>
        <s v=" Accumulated depreciation "/>
        <s v=" Credit Cards "/>
        <s v=" Accrued Expenses "/>
        <s v=" Employees and related "/>
        <s v=" Deferred revenues "/>
        <s v=" Other current liabilities "/>
        <s v=" Additional paid-in capital "/>
        <s v=" Issuance expenses "/>
        <s v=" Accumulated loss  "/>
        <s v=" Revenues "/>
        <s v=" LRD Model "/>
        <s v=" Payroll and related (DevEx) 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B INC" cacheId="0" dataCaption="" compact="0" compactData="0">
  <location ref="A3:D19" firstHeaderRow="0" firstDataRow="3" firstDataCol="0"/>
  <pivotFields>
    <pivotField name="Ac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שם" axis="axisRow" compact="0" outline="0" multipleItemSelectionAllowed="1" showAll="0" sortType="ascending">
      <items>
        <item x="0"/>
        <item x="7"/>
        <item x="10"/>
        <item x="8"/>
        <item x="11"/>
        <item x="9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25"/>
        <item x="2"/>
        <item x="3"/>
        <item x="4"/>
        <item x="5"/>
        <item x="6"/>
        <item x="1"/>
        <item t="default"/>
      </items>
    </pivotField>
    <pivotField name=" יתרה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 AJE " compact="0" numFmtId="17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 Final Balance USD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 FS Code " axis="axisRow" compact="0" outline="0" multipleItemSelectionAllowed="1" showAll="0" sortType="ascending" defaultSubtotal="0">
      <items>
        <item x="5"/>
        <item x="6"/>
        <item x="8"/>
        <item x="7"/>
        <item x="10"/>
        <item x="11"/>
        <item x="12"/>
        <item x="9"/>
        <item x="13"/>
        <item x="15"/>
        <item x="17"/>
        <item x="16"/>
        <item x="14"/>
        <item x="18"/>
        <item x="20"/>
        <item x="4"/>
        <item x="19"/>
        <item x="21"/>
        <item x="22"/>
        <item x="3"/>
        <item x="1"/>
        <item x="23"/>
        <item x="2"/>
        <item x="0"/>
      </items>
    </pivotField>
    <pivotField name=" FS Name " axis="axisRow" compact="0" numFmtId="168" outline="0" multipleItemSelectionAllowed="1" showAll="0" sortType="ascending">
      <items>
        <item h="1" x="0"/>
        <item h="1" x="14"/>
        <item h="1" x="12"/>
        <item h="1" x="20"/>
        <item h="1" x="18"/>
        <item h="1" x="1"/>
        <item h="1" x="2"/>
        <item h="1" x="5"/>
        <item h="1" x="13"/>
        <item h="1" x="16"/>
        <item h="1" x="15"/>
        <item h="1" x="11"/>
        <item h="1" x="8"/>
        <item h="1" x="19"/>
        <item h="1" x="22"/>
        <item h="1" x="10"/>
        <item h="1" x="17"/>
        <item h="1" x="3"/>
        <item h="1" x="23"/>
        <item h="1" x="7"/>
        <item h="1" x="21"/>
        <item h="1" x="4"/>
        <item h="1" x="9"/>
        <item h="1" x="6"/>
        <item t="default"/>
      </items>
    </pivotField>
  </pivotFields>
  <rowFields>
    <field x="5"/>
    <field x="6"/>
    <field x="1"/>
  </rowFields>
  <dataFields>
    <dataField name="Sum of Final Balance USD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2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3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2.63" defaultRowHeight="15.0"/>
  <cols>
    <col customWidth="1" min="1" max="1" width="2.38"/>
    <col customWidth="1" min="2" max="2" width="44.88"/>
    <col customWidth="1" min="3" max="3" width="2.38"/>
    <col customWidth="1" min="4" max="4" width="12.0"/>
    <col customWidth="1" min="5" max="5" width="13.63"/>
    <col customWidth="1" min="6" max="7" width="10.38"/>
    <col customWidth="1" min="8" max="8" width="2.38"/>
    <col customWidth="1" hidden="1" min="9" max="9" width="8.63"/>
    <col customWidth="1" hidden="1" min="10" max="10" width="10.0"/>
    <col customWidth="1" hidden="1" min="11" max="11" width="10.88"/>
    <col customWidth="1" min="12" max="12" width="1.25"/>
    <col customWidth="1" min="13" max="13" width="12.0"/>
    <col customWidth="1" min="14" max="14" width="9.63"/>
    <col customWidth="1" min="15" max="15" width="11.75"/>
    <col customWidth="1" min="16" max="16" width="1.25"/>
    <col customWidth="1" min="17" max="17" width="10.88"/>
    <col customWidth="1" min="18" max="18" width="28.13"/>
    <col customWidth="1" min="19" max="19" width="11.88"/>
    <col customWidth="1" min="20" max="20" width="10.0"/>
    <col customWidth="1" min="21" max="21" width="11.88"/>
    <col customWidth="1" min="22" max="22" width="9.88"/>
    <col customWidth="1" min="23" max="23" width="11.88"/>
    <col customWidth="1" min="24" max="26" width="9.88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9.25" customHeight="1">
      <c r="A2" s="1"/>
      <c r="B2" s="3">
        <v>45047.0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6" t="s">
        <v>0</v>
      </c>
      <c r="C4" s="1"/>
      <c r="D4" s="7" t="s">
        <v>1</v>
      </c>
      <c r="E4" s="8" t="s">
        <v>2</v>
      </c>
      <c r="F4" s="8" t="s">
        <v>3</v>
      </c>
      <c r="G4" s="9" t="s">
        <v>4</v>
      </c>
      <c r="H4" s="10"/>
      <c r="I4" s="11" t="s">
        <v>5</v>
      </c>
      <c r="J4" s="12"/>
      <c r="K4" s="13"/>
      <c r="L4" s="10"/>
      <c r="M4" s="11" t="s">
        <v>6</v>
      </c>
      <c r="N4" s="12"/>
      <c r="O4" s="13"/>
      <c r="P4" s="14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5" t="s">
        <v>7</v>
      </c>
      <c r="C5" s="1"/>
      <c r="D5" s="16" t="s">
        <v>8</v>
      </c>
      <c r="E5" s="17" t="s">
        <v>8</v>
      </c>
      <c r="F5" s="17" t="s">
        <v>8</v>
      </c>
      <c r="G5" s="18" t="s">
        <v>8</v>
      </c>
      <c r="H5" s="10"/>
      <c r="I5" s="16" t="s">
        <v>8</v>
      </c>
      <c r="J5" s="17" t="s">
        <v>9</v>
      </c>
      <c r="K5" s="18" t="s">
        <v>10</v>
      </c>
      <c r="L5" s="10"/>
      <c r="M5" s="16" t="s">
        <v>8</v>
      </c>
      <c r="N5" s="17" t="s">
        <v>9</v>
      </c>
      <c r="O5" s="18" t="s">
        <v>10</v>
      </c>
      <c r="P5" s="14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9" t="s">
        <v>11</v>
      </c>
      <c r="C6" s="1"/>
      <c r="D6" s="20">
        <v>-37.0</v>
      </c>
      <c r="E6" s="21">
        <f>FS!M79/1000-D6</f>
        <v>-1450.12932</v>
      </c>
      <c r="F6" s="22">
        <v>0.0</v>
      </c>
      <c r="G6" s="22">
        <v>0.0</v>
      </c>
      <c r="H6" s="23"/>
      <c r="I6" s="24" t="str">
        <f>'Actual vs Budget'!I14/1000</f>
        <v>#ERROR!</v>
      </c>
      <c r="J6" s="24">
        <v>0.0</v>
      </c>
      <c r="K6" s="25" t="str">
        <f t="shared" ref="K6:K8" si="1">J6-I6</f>
        <v>#ERROR!</v>
      </c>
      <c r="L6" s="26"/>
      <c r="M6" s="27" t="str">
        <f>('Actual vs Budget'!N14)*0</f>
        <v>#ERROR!</v>
      </c>
      <c r="N6" s="24">
        <f>'Actual vs Budget'!O14/1000</f>
        <v>0</v>
      </c>
      <c r="O6" s="28" t="str">
        <f t="shared" ref="O6:O7" si="2">(N6-M6)/1000</f>
        <v>#ERROR!</v>
      </c>
      <c r="P6" s="14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9" t="s">
        <v>12</v>
      </c>
      <c r="C7" s="1"/>
      <c r="D7" s="20">
        <v>45.0</v>
      </c>
      <c r="E7" s="21">
        <f>FS!M87/1000-D7</f>
        <v>36.17857</v>
      </c>
      <c r="F7" s="22">
        <v>0.0</v>
      </c>
      <c r="G7" s="22">
        <v>0.0</v>
      </c>
      <c r="H7" s="23"/>
      <c r="I7" s="24" t="str">
        <f>A7</f>
        <v/>
      </c>
      <c r="J7" s="24">
        <v>0.0</v>
      </c>
      <c r="K7" s="25">
        <f t="shared" si="1"/>
        <v>0</v>
      </c>
      <c r="L7" s="26"/>
      <c r="M7" s="27" t="str">
        <f>('Actual vs Budget'!N15)*0</f>
        <v>#ERROR!</v>
      </c>
      <c r="N7" s="24">
        <f>'Actual vs Budget'!J15/1000</f>
        <v>0</v>
      </c>
      <c r="O7" s="28" t="str">
        <f t="shared" si="2"/>
        <v>#ERROR!</v>
      </c>
      <c r="P7" s="14"/>
      <c r="Q7" s="1">
        <v>0.0</v>
      </c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30" t="s">
        <v>13</v>
      </c>
      <c r="C8" s="1"/>
      <c r="D8" s="31">
        <v>8.0</v>
      </c>
      <c r="E8" s="32">
        <f>E6+E7</f>
        <v>-1413.95075</v>
      </c>
      <c r="F8" s="22">
        <v>0.0</v>
      </c>
      <c r="G8" s="22">
        <v>0.0</v>
      </c>
      <c r="H8" s="23"/>
      <c r="I8" s="31" t="str">
        <f>I6</f>
        <v>#ERROR!</v>
      </c>
      <c r="J8" s="22">
        <v>0.0</v>
      </c>
      <c r="K8" s="25" t="str">
        <f t="shared" si="1"/>
        <v>#ERROR!</v>
      </c>
      <c r="L8" s="26"/>
      <c r="M8" s="31" t="str">
        <f>(M6-M7)/1000</f>
        <v>#ERROR!</v>
      </c>
      <c r="N8" s="22">
        <f t="shared" ref="N8:O8" si="3">N6-N7</f>
        <v>0</v>
      </c>
      <c r="O8" s="33" t="str">
        <f t="shared" si="3"/>
        <v>#ERROR!</v>
      </c>
      <c r="P8" s="14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34" t="s">
        <v>14</v>
      </c>
      <c r="C9" s="1"/>
      <c r="D9" s="35">
        <v>-0.2</v>
      </c>
      <c r="E9" s="36">
        <f>E8/E6</f>
        <v>0.9750514871</v>
      </c>
      <c r="F9" s="37">
        <v>0.0</v>
      </c>
      <c r="G9" s="38"/>
      <c r="H9" s="39"/>
      <c r="I9" s="35">
        <v>1.0</v>
      </c>
      <c r="J9" s="40">
        <v>0.0</v>
      </c>
      <c r="K9" s="41" t="str">
        <f>K8/K6</f>
        <v>#ERROR!</v>
      </c>
      <c r="L9" s="42"/>
      <c r="M9" s="35" t="str">
        <f>M8/M6*1000</f>
        <v>#ERROR!</v>
      </c>
      <c r="N9" s="40" t="str">
        <f t="shared" ref="N9:O9" si="4">N8/N6</f>
        <v>#DIV/0!</v>
      </c>
      <c r="O9" s="41" t="str">
        <f t="shared" si="4"/>
        <v>#ERROR!</v>
      </c>
      <c r="P9" s="14"/>
      <c r="Q9" s="1"/>
      <c r="R9" s="1"/>
      <c r="S9" s="1"/>
      <c r="T9" s="1"/>
      <c r="U9" s="1"/>
      <c r="V9" s="1"/>
      <c r="W9" s="1"/>
      <c r="X9" s="1"/>
      <c r="Y9" s="1"/>
      <c r="Z9" s="1"/>
    </row>
    <row r="10" ht="6.0" customHeight="1">
      <c r="A10" s="14"/>
      <c r="B10" s="43"/>
      <c r="C10" s="1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44" t="s">
        <v>15</v>
      </c>
      <c r="C11" s="1"/>
      <c r="D11" s="45">
        <v>793.0</v>
      </c>
      <c r="E11" s="46">
        <f>FS!M110/1000-D11</f>
        <v>2661.69004</v>
      </c>
      <c r="F11" s="47">
        <v>0.0</v>
      </c>
      <c r="G11" s="22">
        <v>0.0</v>
      </c>
      <c r="H11" s="14"/>
      <c r="I11" s="45" t="str">
        <f>'Actual vs Budget'!I19/1000</f>
        <v>#ERROR!</v>
      </c>
      <c r="J11" s="47">
        <f>'Actual vs Budget'!J19/1000</f>
        <v>0</v>
      </c>
      <c r="K11" s="48" t="str">
        <f t="shared" ref="K11:K15" si="5">J11-I11</f>
        <v>#ERROR!</v>
      </c>
      <c r="L11" s="14"/>
      <c r="M11" s="45" t="str">
        <f>('Actual vs Budget'!N19/1000)*0</f>
        <v>#ERROR!</v>
      </c>
      <c r="N11" s="47">
        <f>'Actual vs Budget'!O19/1000</f>
        <v>0</v>
      </c>
      <c r="O11" s="48" t="str">
        <f t="shared" ref="O11:O15" si="6">N11-M11</f>
        <v>#ERROR!</v>
      </c>
      <c r="P11" s="49"/>
      <c r="Q11" s="1"/>
      <c r="R11" s="1"/>
      <c r="S11" s="50"/>
      <c r="T11" s="1"/>
      <c r="U11" s="1"/>
      <c r="V11" s="1"/>
      <c r="W11" s="1"/>
      <c r="X11" s="1"/>
      <c r="Y11" s="1"/>
      <c r="Z11" s="1"/>
    </row>
    <row r="12">
      <c r="A12" s="1"/>
      <c r="B12" s="29" t="s">
        <v>16</v>
      </c>
      <c r="C12" s="1"/>
      <c r="D12" s="51">
        <v>297.0</v>
      </c>
      <c r="E12" s="52">
        <f>FS!M129/1000-D12</f>
        <v>529.3908191</v>
      </c>
      <c r="F12" s="53">
        <v>0.0</v>
      </c>
      <c r="G12" s="22">
        <v>0.0</v>
      </c>
      <c r="H12" s="14"/>
      <c r="I12" s="51" t="str">
        <f>'Actual vs Budget'!I20/1000</f>
        <v>#ERROR!</v>
      </c>
      <c r="J12" s="53">
        <f>'Actual vs Budget'!J20/1000</f>
        <v>0</v>
      </c>
      <c r="K12" s="54" t="str">
        <f t="shared" si="5"/>
        <v>#ERROR!</v>
      </c>
      <c r="L12" s="14"/>
      <c r="M12" s="51" t="str">
        <f>('Actual vs Budget'!N20/1000)*0</f>
        <v>#ERROR!</v>
      </c>
      <c r="N12" s="53">
        <f>'Actual vs Budget'!O20/1000</f>
        <v>0</v>
      </c>
      <c r="O12" s="54" t="str">
        <f t="shared" si="6"/>
        <v>#ERROR!</v>
      </c>
      <c r="P12" s="49"/>
      <c r="Q12" s="1"/>
      <c r="R12" s="1"/>
      <c r="S12" s="50"/>
      <c r="T12" s="1"/>
      <c r="U12" s="1"/>
      <c r="V12" s="1"/>
      <c r="W12" s="1"/>
      <c r="X12" s="1"/>
      <c r="Y12" s="1"/>
      <c r="Z12" s="1"/>
    </row>
    <row r="13">
      <c r="A13" s="1"/>
      <c r="B13" s="29" t="s">
        <v>17</v>
      </c>
      <c r="C13" s="1"/>
      <c r="D13" s="51">
        <v>135.0</v>
      </c>
      <c r="E13" s="52">
        <f>FS!M146/1000-D13</f>
        <v>2086.972621</v>
      </c>
      <c r="F13" s="53">
        <v>0.0</v>
      </c>
      <c r="G13" s="22">
        <v>0.0</v>
      </c>
      <c r="H13" s="14"/>
      <c r="I13" s="51" t="str">
        <f>'Actual vs Budget'!I21/1000</f>
        <v>#ERROR!</v>
      </c>
      <c r="J13" s="53">
        <f>'Actual vs Budget'!J21/1000</f>
        <v>0</v>
      </c>
      <c r="K13" s="54" t="str">
        <f t="shared" si="5"/>
        <v>#ERROR!</v>
      </c>
      <c r="L13" s="14"/>
      <c r="M13" s="51" t="str">
        <f>('Actual vs Budget'!N21/1000)*0</f>
        <v>#ERROR!</v>
      </c>
      <c r="N13" s="53">
        <f>'Actual vs Budget'!O21/1000</f>
        <v>0</v>
      </c>
      <c r="O13" s="54" t="str">
        <f t="shared" si="6"/>
        <v>#ERROR!</v>
      </c>
      <c r="P13" s="49"/>
      <c r="Q13" s="1"/>
      <c r="R13" s="1"/>
      <c r="S13" s="50"/>
      <c r="T13" s="1"/>
      <c r="U13" s="1"/>
      <c r="V13" s="1"/>
      <c r="W13" s="1"/>
      <c r="X13" s="1"/>
      <c r="Y13" s="1"/>
      <c r="Z13" s="1"/>
    </row>
    <row r="14">
      <c r="A14" s="1"/>
      <c r="B14" s="29" t="s">
        <v>18</v>
      </c>
      <c r="C14" s="1"/>
      <c r="D14" s="51">
        <v>245.0</v>
      </c>
      <c r="E14" s="52">
        <f>FS!M187/1000-D14</f>
        <v>699.5211567</v>
      </c>
      <c r="F14" s="53">
        <v>0.0</v>
      </c>
      <c r="G14" s="22">
        <v>0.0</v>
      </c>
      <c r="H14" s="14"/>
      <c r="I14" s="51" t="str">
        <f>'Actual vs Budget'!I22/1000</f>
        <v>#ERROR!</v>
      </c>
      <c r="J14" s="53">
        <f>'Actual vs Budget'!J22/1000</f>
        <v>0</v>
      </c>
      <c r="K14" s="54" t="str">
        <f t="shared" si="5"/>
        <v>#ERROR!</v>
      </c>
      <c r="L14" s="14"/>
      <c r="M14" s="51" t="str">
        <f>('Actual vs Budget'!N22/1000)*0</f>
        <v>#ERROR!</v>
      </c>
      <c r="N14" s="24">
        <f>'Actual vs Budget'!O22/1000</f>
        <v>0</v>
      </c>
      <c r="O14" s="28" t="str">
        <f t="shared" si="6"/>
        <v>#ERROR!</v>
      </c>
      <c r="P14" s="49"/>
      <c r="Q14" s="1"/>
      <c r="R14" s="1"/>
      <c r="S14" s="50"/>
      <c r="T14" s="1"/>
      <c r="U14" s="1"/>
      <c r="V14" s="1"/>
      <c r="W14" s="1"/>
      <c r="X14" s="1"/>
      <c r="Y14" s="1"/>
      <c r="Z14" s="1"/>
    </row>
    <row r="15">
      <c r="A15" s="1"/>
      <c r="B15" s="29" t="s">
        <v>19</v>
      </c>
      <c r="C15" s="1"/>
      <c r="D15" s="51">
        <v>250.0</v>
      </c>
      <c r="E15" s="52">
        <f>FS!M164/1000-D15</f>
        <v>445.2778467</v>
      </c>
      <c r="F15" s="53">
        <v>0.0</v>
      </c>
      <c r="G15" s="22">
        <v>0.0</v>
      </c>
      <c r="H15" s="14"/>
      <c r="I15" s="51" t="str">
        <f>'Actual vs Budget'!I23/1000</f>
        <v>#ERROR!</v>
      </c>
      <c r="J15" s="53">
        <f>'Actual vs Budget'!J23/1000</f>
        <v>0</v>
      </c>
      <c r="K15" s="54" t="str">
        <f t="shared" si="5"/>
        <v>#ERROR!</v>
      </c>
      <c r="L15" s="14"/>
      <c r="M15" s="51" t="str">
        <f>('Actual vs Budget'!N23/1000)*0</f>
        <v>#ERROR!</v>
      </c>
      <c r="N15" s="24">
        <f>'Actual vs Budget'!O23/1000</f>
        <v>0</v>
      </c>
      <c r="O15" s="28" t="str">
        <f t="shared" si="6"/>
        <v>#ERROR!</v>
      </c>
      <c r="P15" s="49"/>
      <c r="Q15" s="1"/>
      <c r="R15" s="1"/>
      <c r="S15" s="50"/>
      <c r="T15" s="1"/>
      <c r="U15" s="1"/>
      <c r="V15" s="1"/>
      <c r="W15" s="1"/>
      <c r="X15" s="1"/>
      <c r="Y15" s="1"/>
      <c r="Z15" s="1"/>
    </row>
    <row r="16">
      <c r="A16" s="1"/>
      <c r="B16" s="30" t="s">
        <v>20</v>
      </c>
      <c r="C16" s="1"/>
      <c r="D16" s="55">
        <v>1719.0</v>
      </c>
      <c r="E16" s="56">
        <f>SUM(E11:E15)</f>
        <v>6422.852483</v>
      </c>
      <c r="F16" s="57">
        <f>(SUM(F11:F15))*0</f>
        <v>0</v>
      </c>
      <c r="G16" s="22">
        <v>0.0</v>
      </c>
      <c r="H16" s="14"/>
      <c r="I16" s="55" t="str">
        <f t="shared" ref="I16:K16" si="7">SUM(I11:I15)</f>
        <v>#ERROR!</v>
      </c>
      <c r="J16" s="57">
        <f t="shared" si="7"/>
        <v>0</v>
      </c>
      <c r="K16" s="58" t="str">
        <f t="shared" si="7"/>
        <v>#ERROR!</v>
      </c>
      <c r="L16" s="14"/>
      <c r="M16" s="55" t="str">
        <f t="shared" ref="M16:O16" si="8">SUM(M11:M15)</f>
        <v>#ERROR!</v>
      </c>
      <c r="N16" s="57">
        <f t="shared" si="8"/>
        <v>0</v>
      </c>
      <c r="O16" s="58" t="str">
        <f t="shared" si="8"/>
        <v>#ERROR!</v>
      </c>
      <c r="P16" s="49"/>
      <c r="Q16" s="1"/>
      <c r="R16" s="1"/>
      <c r="S16" s="50"/>
      <c r="T16" s="1"/>
      <c r="U16" s="1"/>
      <c r="V16" s="1"/>
      <c r="W16" s="1"/>
      <c r="X16" s="1"/>
      <c r="Y16" s="1"/>
      <c r="Z16" s="1"/>
    </row>
    <row r="17">
      <c r="A17" s="1"/>
      <c r="B17" s="34" t="s">
        <v>21</v>
      </c>
      <c r="C17" s="1"/>
      <c r="D17" s="59">
        <v>1727.0</v>
      </c>
      <c r="E17" s="60">
        <f>E8+E16</f>
        <v>5008.901733</v>
      </c>
      <c r="F17" s="61">
        <f>F8-F16</f>
        <v>0</v>
      </c>
      <c r="G17" s="62"/>
      <c r="H17" s="63"/>
      <c r="I17" s="59" t="str">
        <f t="shared" ref="I17:K17" si="9">I8-I16</f>
        <v>#ERROR!</v>
      </c>
      <c r="J17" s="61">
        <f t="shared" si="9"/>
        <v>0</v>
      </c>
      <c r="K17" s="64" t="str">
        <f t="shared" si="9"/>
        <v>#ERROR!</v>
      </c>
      <c r="L17" s="63"/>
      <c r="M17" s="59" t="str">
        <f t="shared" ref="M17:O17" si="10">M8-M16</f>
        <v>#ERROR!</v>
      </c>
      <c r="N17" s="61">
        <f t="shared" si="10"/>
        <v>0</v>
      </c>
      <c r="O17" s="64" t="str">
        <f t="shared" si="10"/>
        <v>#ERROR!</v>
      </c>
      <c r="P17" s="49"/>
      <c r="Q17" s="1"/>
      <c r="R17" s="1"/>
      <c r="S17" s="50"/>
      <c r="T17" s="1"/>
      <c r="U17" s="1"/>
      <c r="V17" s="1"/>
      <c r="W17" s="65"/>
      <c r="X17" s="1"/>
      <c r="Y17" s="1"/>
      <c r="Z17" s="1"/>
    </row>
    <row r="18">
      <c r="A18" s="1"/>
      <c r="B18" s="66"/>
      <c r="C18" s="1"/>
      <c r="D18" s="14"/>
      <c r="E18" s="14"/>
      <c r="F18" s="14"/>
      <c r="G18" s="14"/>
      <c r="H18" s="14"/>
      <c r="I18" s="14"/>
      <c r="J18" s="14"/>
      <c r="K18" s="67"/>
      <c r="L18" s="14"/>
      <c r="M18" s="14"/>
      <c r="N18" s="14"/>
      <c r="O18" s="14"/>
      <c r="P18" s="14"/>
      <c r="Q18" s="14"/>
      <c r="R18" s="14"/>
      <c r="S18" s="14"/>
      <c r="T18" s="14"/>
      <c r="U18" s="1"/>
      <c r="V18" s="1"/>
      <c r="W18" s="1"/>
      <c r="X18" s="1"/>
      <c r="Y18" s="1"/>
      <c r="Z18" s="1"/>
    </row>
    <row r="19">
      <c r="A19" s="1"/>
      <c r="B19" s="66"/>
      <c r="C19" s="1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67"/>
      <c r="O19" s="67"/>
      <c r="P19" s="14"/>
      <c r="Q19" s="14"/>
      <c r="R19" s="14"/>
      <c r="S19" s="14"/>
      <c r="T19" s="14"/>
      <c r="U19" s="1"/>
      <c r="V19" s="1"/>
      <c r="W19" s="1"/>
      <c r="X19" s="1"/>
      <c r="Y19" s="1"/>
      <c r="Z19" s="1"/>
    </row>
    <row r="20">
      <c r="A20" s="1"/>
      <c r="B20" s="68" t="s">
        <v>22</v>
      </c>
      <c r="C20" s="1"/>
      <c r="D20" s="7" t="str">
        <f t="shared" ref="D20:G20" si="11">D4</f>
        <v>Q1 2023</v>
      </c>
      <c r="E20" s="8" t="str">
        <f t="shared" si="11"/>
        <v>Q2 2023</v>
      </c>
      <c r="F20" s="8" t="str">
        <f t="shared" si="11"/>
        <v>Q3 2023</v>
      </c>
      <c r="G20" s="9" t="str">
        <f t="shared" si="11"/>
        <v>Q4 2023</v>
      </c>
      <c r="H20" s="69"/>
      <c r="I20" s="11" t="str">
        <f>I4</f>
        <v>Q2 2022</v>
      </c>
      <c r="J20" s="12"/>
      <c r="K20" s="13"/>
      <c r="L20" s="69"/>
      <c r="M20" s="70" t="str">
        <f>M4</f>
        <v> 2023 YTD</v>
      </c>
      <c r="N20" s="4"/>
      <c r="O20" s="5"/>
      <c r="P20" s="14"/>
      <c r="Q20" s="14"/>
      <c r="R20" s="14"/>
      <c r="S20" s="14"/>
      <c r="T20" s="14"/>
      <c r="U20" s="1"/>
      <c r="V20" s="1"/>
      <c r="W20" s="1"/>
      <c r="X20" s="1"/>
      <c r="Y20" s="1"/>
      <c r="Z20" s="1"/>
    </row>
    <row r="21" ht="15.75" customHeight="1">
      <c r="A21" s="1"/>
      <c r="B21" s="71"/>
      <c r="C21" s="1"/>
      <c r="D21" s="72" t="s">
        <v>8</v>
      </c>
      <c r="E21" s="73" t="s">
        <v>8</v>
      </c>
      <c r="F21" s="73" t="s">
        <v>8</v>
      </c>
      <c r="G21" s="74" t="s">
        <v>8</v>
      </c>
      <c r="H21" s="69"/>
      <c r="I21" s="75" t="s">
        <v>8</v>
      </c>
      <c r="J21" s="75" t="s">
        <v>9</v>
      </c>
      <c r="K21" s="76" t="s">
        <v>10</v>
      </c>
      <c r="L21" s="69"/>
      <c r="M21" s="72" t="s">
        <v>8</v>
      </c>
      <c r="N21" s="73" t="s">
        <v>9</v>
      </c>
      <c r="O21" s="76" t="s">
        <v>10</v>
      </c>
      <c r="P21" s="14"/>
      <c r="Q21" s="14"/>
      <c r="R21" s="14"/>
      <c r="S21" s="14"/>
      <c r="T21" s="14"/>
      <c r="U21" s="1"/>
      <c r="V21" s="1"/>
      <c r="W21" s="1"/>
      <c r="X21" s="1"/>
      <c r="Y21" s="1"/>
      <c r="Z21" s="1"/>
    </row>
    <row r="22" ht="4.5" customHeight="1">
      <c r="A22" s="14"/>
      <c r="B22" s="43"/>
      <c r="C22" s="1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"/>
      <c r="V22" s="1"/>
      <c r="W22" s="1"/>
      <c r="X22" s="1"/>
      <c r="Y22" s="1"/>
      <c r="Z22" s="1"/>
    </row>
    <row r="23" ht="15.75" customHeight="1">
      <c r="A23" s="1"/>
      <c r="B23" s="19" t="s">
        <v>15</v>
      </c>
      <c r="C23" s="1"/>
      <c r="D23" s="45">
        <v>16.0</v>
      </c>
      <c r="E23" s="46">
        <f>'Actual vs Budget'!D39</f>
        <v>16</v>
      </c>
      <c r="F23" s="47">
        <v>0.0</v>
      </c>
      <c r="G23" s="22">
        <v>0.0</v>
      </c>
      <c r="H23" s="77"/>
      <c r="I23" s="45">
        <f t="shared" ref="I23:I27" si="12">E23</f>
        <v>16</v>
      </c>
      <c r="J23" s="47">
        <f>'Actual vs Budget'!J39</f>
        <v>0</v>
      </c>
      <c r="K23" s="48">
        <f t="shared" ref="K23:K27" si="13">I23-J23</f>
        <v>16</v>
      </c>
      <c r="L23" s="77"/>
      <c r="M23" s="45">
        <f>'Actual vs Budget'!N39</f>
        <v>0</v>
      </c>
      <c r="N23" s="47">
        <f>'Actual vs Budget'!O39</f>
        <v>0</v>
      </c>
      <c r="O23" s="48">
        <f t="shared" ref="O23:O27" si="14">M23-N23</f>
        <v>0</v>
      </c>
      <c r="P23" s="14"/>
      <c r="Q23" s="14"/>
      <c r="R23" s="14"/>
      <c r="S23" s="14"/>
      <c r="T23" s="14"/>
      <c r="U23" s="1"/>
      <c r="V23" s="1"/>
      <c r="W23" s="1"/>
      <c r="X23" s="1"/>
      <c r="Y23" s="1"/>
      <c r="Z23" s="1"/>
    </row>
    <row r="24" ht="15.75" customHeight="1">
      <c r="A24" s="1"/>
      <c r="B24" s="29" t="s">
        <v>16</v>
      </c>
      <c r="C24" s="1"/>
      <c r="D24" s="78">
        <v>2.0</v>
      </c>
      <c r="E24" s="79">
        <f>'Actual vs Budget'!D40</f>
        <v>2</v>
      </c>
      <c r="F24" s="24">
        <v>0.0</v>
      </c>
      <c r="G24" s="22">
        <v>0.0</v>
      </c>
      <c r="H24" s="77"/>
      <c r="I24" s="78">
        <f t="shared" si="12"/>
        <v>2</v>
      </c>
      <c r="J24" s="24">
        <f>'Actual vs Budget'!J40</f>
        <v>0</v>
      </c>
      <c r="K24" s="28">
        <f t="shared" si="13"/>
        <v>2</v>
      </c>
      <c r="L24" s="77"/>
      <c r="M24" s="78">
        <f>'Actual vs Budget'!N40</f>
        <v>0</v>
      </c>
      <c r="N24" s="24">
        <f>'Actual vs Budget'!O40</f>
        <v>0</v>
      </c>
      <c r="O24" s="28">
        <f t="shared" si="14"/>
        <v>0</v>
      </c>
      <c r="P24" s="14"/>
      <c r="Q24" s="14"/>
      <c r="R24" s="14"/>
      <c r="S24" s="14"/>
      <c r="T24" s="14"/>
      <c r="U24" s="1"/>
      <c r="V24" s="1"/>
      <c r="W24" s="1"/>
      <c r="X24" s="1"/>
      <c r="Y24" s="1"/>
      <c r="Z24" s="1"/>
    </row>
    <row r="25" ht="15.75" customHeight="1">
      <c r="A25" s="1"/>
      <c r="B25" s="29" t="s">
        <v>17</v>
      </c>
      <c r="C25" s="1"/>
      <c r="D25" s="78">
        <v>2.0</v>
      </c>
      <c r="E25" s="79">
        <f>'Actual vs Budget'!D41</f>
        <v>2</v>
      </c>
      <c r="F25" s="24">
        <v>0.0</v>
      </c>
      <c r="G25" s="22">
        <v>0.0</v>
      </c>
      <c r="H25" s="77"/>
      <c r="I25" s="78">
        <f t="shared" si="12"/>
        <v>2</v>
      </c>
      <c r="J25" s="24">
        <f>'Actual vs Budget'!J41</f>
        <v>0</v>
      </c>
      <c r="K25" s="28">
        <f t="shared" si="13"/>
        <v>2</v>
      </c>
      <c r="L25" s="77"/>
      <c r="M25" s="78">
        <f>'Actual vs Budget'!N41</f>
        <v>0</v>
      </c>
      <c r="N25" s="24">
        <f>'Actual vs Budget'!O41</f>
        <v>0</v>
      </c>
      <c r="O25" s="28">
        <f t="shared" si="14"/>
        <v>0</v>
      </c>
      <c r="P25" s="14"/>
      <c r="Q25" s="14"/>
      <c r="R25" s="14"/>
      <c r="S25" s="14"/>
      <c r="T25" s="14"/>
      <c r="U25" s="1"/>
      <c r="V25" s="1"/>
      <c r="W25" s="1"/>
      <c r="X25" s="1"/>
      <c r="Y25" s="1"/>
      <c r="Z25" s="1"/>
    </row>
    <row r="26" ht="15.75" customHeight="1">
      <c r="A26" s="1"/>
      <c r="B26" s="29" t="s">
        <v>18</v>
      </c>
      <c r="C26" s="1"/>
      <c r="D26" s="78">
        <v>3.0</v>
      </c>
      <c r="E26" s="79">
        <f>'Actual vs Budget'!D42</f>
        <v>3</v>
      </c>
      <c r="F26" s="24">
        <v>0.0</v>
      </c>
      <c r="G26" s="22">
        <v>0.0</v>
      </c>
      <c r="H26" s="77"/>
      <c r="I26" s="78">
        <f t="shared" si="12"/>
        <v>3</v>
      </c>
      <c r="J26" s="24">
        <f>'Actual vs Budget'!J42</f>
        <v>0</v>
      </c>
      <c r="K26" s="28">
        <f t="shared" si="13"/>
        <v>3</v>
      </c>
      <c r="L26" s="77"/>
      <c r="M26" s="78">
        <f>'Actual vs Budget'!N42</f>
        <v>0</v>
      </c>
      <c r="N26" s="24">
        <f>'Actual vs Budget'!O42</f>
        <v>0</v>
      </c>
      <c r="O26" s="28">
        <f t="shared" si="14"/>
        <v>0</v>
      </c>
      <c r="P26" s="14"/>
      <c r="Q26" s="14"/>
      <c r="R26" s="14"/>
      <c r="S26" s="14"/>
      <c r="T26" s="14"/>
      <c r="U26" s="1"/>
      <c r="V26" s="1"/>
      <c r="W26" s="1"/>
      <c r="X26" s="1"/>
      <c r="Y26" s="1"/>
      <c r="Z26" s="1"/>
    </row>
    <row r="27" ht="15.75" customHeight="1">
      <c r="A27" s="1"/>
      <c r="B27" s="29" t="s">
        <v>19</v>
      </c>
      <c r="C27" s="1"/>
      <c r="D27" s="78">
        <v>4.0</v>
      </c>
      <c r="E27" s="79">
        <f>'Actual vs Budget'!D43</f>
        <v>1</v>
      </c>
      <c r="F27" s="24">
        <v>0.0</v>
      </c>
      <c r="G27" s="22">
        <v>0.0</v>
      </c>
      <c r="H27" s="77"/>
      <c r="I27" s="78">
        <f t="shared" si="12"/>
        <v>1</v>
      </c>
      <c r="J27" s="24">
        <f>'Actual vs Budget'!J43</f>
        <v>0</v>
      </c>
      <c r="K27" s="28">
        <f t="shared" si="13"/>
        <v>1</v>
      </c>
      <c r="L27" s="77"/>
      <c r="M27" s="78">
        <f>'Actual vs Budget'!N43</f>
        <v>0</v>
      </c>
      <c r="N27" s="24">
        <f>'Actual vs Budget'!O43</f>
        <v>0</v>
      </c>
      <c r="O27" s="28">
        <f t="shared" si="14"/>
        <v>0</v>
      </c>
      <c r="P27" s="14"/>
      <c r="Q27" s="14"/>
      <c r="R27" s="14"/>
      <c r="S27" s="14"/>
      <c r="T27" s="14"/>
      <c r="U27" s="1"/>
      <c r="V27" s="1"/>
      <c r="W27" s="1"/>
      <c r="X27" s="1"/>
      <c r="Y27" s="1"/>
      <c r="Z27" s="1"/>
    </row>
    <row r="28" ht="15.75" customHeight="1">
      <c r="A28" s="1"/>
      <c r="B28" s="80" t="s">
        <v>23</v>
      </c>
      <c r="C28" s="1"/>
      <c r="D28" s="81">
        <v>27.0</v>
      </c>
      <c r="E28" s="82">
        <f t="shared" ref="E28:F28" si="15">SUM(E23:E27)</f>
        <v>24</v>
      </c>
      <c r="F28" s="83">
        <f t="shared" si="15"/>
        <v>0</v>
      </c>
      <c r="G28" s="22">
        <v>0.0</v>
      </c>
      <c r="H28" s="77"/>
      <c r="I28" s="81">
        <f t="shared" ref="I28:K28" si="16">SUM(I23:I27)</f>
        <v>24</v>
      </c>
      <c r="J28" s="83">
        <f t="shared" si="16"/>
        <v>0</v>
      </c>
      <c r="K28" s="84">
        <f t="shared" si="16"/>
        <v>24</v>
      </c>
      <c r="L28" s="77"/>
      <c r="M28" s="81">
        <f t="shared" ref="M28:O28" si="17">SUM(M23:M27)</f>
        <v>0</v>
      </c>
      <c r="N28" s="83">
        <f t="shared" si="17"/>
        <v>0</v>
      </c>
      <c r="O28" s="84">
        <f t="shared" si="17"/>
        <v>0</v>
      </c>
      <c r="P28" s="14"/>
      <c r="Q28" s="14"/>
      <c r="R28" s="14"/>
      <c r="S28" s="14"/>
      <c r="T28" s="14"/>
      <c r="U28" s="1"/>
      <c r="V28" s="1"/>
      <c r="W28" s="1"/>
      <c r="X28" s="1"/>
      <c r="Y28" s="1"/>
      <c r="Z28" s="1"/>
    </row>
    <row r="29" ht="9.0" customHeight="1">
      <c r="A29" s="14"/>
      <c r="B29" s="66"/>
      <c r="C29" s="1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68" t="s">
        <v>24</v>
      </c>
      <c r="C30" s="1"/>
      <c r="D30" s="7" t="str">
        <f t="shared" ref="D30:G30" si="18">D20</f>
        <v>Q1 2023</v>
      </c>
      <c r="E30" s="8" t="str">
        <f t="shared" si="18"/>
        <v>Q2 2023</v>
      </c>
      <c r="F30" s="8" t="str">
        <f t="shared" si="18"/>
        <v>Q3 2023</v>
      </c>
      <c r="G30" s="9" t="str">
        <f t="shared" si="18"/>
        <v>Q4 2023</v>
      </c>
      <c r="H30" s="14"/>
      <c r="I30" s="11" t="str">
        <f>I4</f>
        <v>Q2 2022</v>
      </c>
      <c r="J30" s="12"/>
      <c r="K30" s="13"/>
      <c r="L30" s="14"/>
      <c r="M30" s="70" t="str">
        <f>M20</f>
        <v> 2023 YTD</v>
      </c>
      <c r="N30" s="4"/>
      <c r="O30" s="5"/>
      <c r="P30" s="14"/>
      <c r="Q30" s="14"/>
      <c r="R30" s="14"/>
      <c r="S30" s="14"/>
      <c r="T30" s="14"/>
      <c r="U30" s="1"/>
      <c r="V30" s="1"/>
      <c r="W30" s="1"/>
      <c r="X30" s="1"/>
      <c r="Y30" s="1"/>
      <c r="Z30" s="1"/>
    </row>
    <row r="31" ht="15.75" customHeight="1">
      <c r="A31" s="1"/>
      <c r="B31" s="71"/>
      <c r="C31" s="1"/>
      <c r="D31" s="72" t="s">
        <v>8</v>
      </c>
      <c r="E31" s="73" t="s">
        <v>8</v>
      </c>
      <c r="F31" s="73" t="s">
        <v>8</v>
      </c>
      <c r="G31" s="74" t="s">
        <v>8</v>
      </c>
      <c r="H31" s="14"/>
      <c r="I31" s="75" t="s">
        <v>8</v>
      </c>
      <c r="J31" s="76" t="s">
        <v>9</v>
      </c>
      <c r="K31" s="76" t="s">
        <v>10</v>
      </c>
      <c r="L31" s="14"/>
      <c r="M31" s="72" t="s">
        <v>8</v>
      </c>
      <c r="N31" s="73" t="s">
        <v>9</v>
      </c>
      <c r="O31" s="76" t="s">
        <v>10</v>
      </c>
      <c r="P31" s="14"/>
      <c r="Q31" s="14"/>
      <c r="R31" s="14"/>
      <c r="S31" s="14"/>
      <c r="T31" s="14"/>
      <c r="U31" s="1"/>
      <c r="V31" s="1"/>
      <c r="W31" s="1"/>
      <c r="X31" s="1"/>
      <c r="Y31" s="1"/>
      <c r="Z31" s="1"/>
    </row>
    <row r="32" ht="4.5" customHeight="1">
      <c r="A32" s="14"/>
      <c r="B32" s="43"/>
      <c r="C32" s="1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"/>
      <c r="V32" s="1"/>
      <c r="W32" s="1"/>
      <c r="X32" s="1"/>
      <c r="Y32" s="1"/>
      <c r="Z32" s="1"/>
    </row>
    <row r="33" ht="15.75" customHeight="1">
      <c r="A33" s="1"/>
      <c r="B33" s="19" t="s">
        <v>25</v>
      </c>
      <c r="C33" s="1"/>
      <c r="D33" s="85">
        <v>1.2394E7</v>
      </c>
      <c r="E33" s="86">
        <f>D38</f>
        <v>10584334.08</v>
      </c>
      <c r="F33" s="22">
        <v>0.0</v>
      </c>
      <c r="G33" s="22">
        <v>0.0</v>
      </c>
      <c r="H33" s="14"/>
      <c r="I33" s="85" t="str">
        <f>'Actual vs Budget'!I28</f>
        <v>#REF!</v>
      </c>
      <c r="J33" s="87" t="str">
        <f>'Actual vs Budget'!J28</f>
        <v>#REF!</v>
      </c>
      <c r="K33" s="88" t="str">
        <f t="shared" ref="K33:K37" si="19">J33-I33</f>
        <v>#REF!</v>
      </c>
      <c r="L33" s="14"/>
      <c r="M33" s="22">
        <v>0.0</v>
      </c>
      <c r="N33" s="22">
        <v>0.0</v>
      </c>
      <c r="O33" s="22">
        <v>0.0</v>
      </c>
      <c r="P33" s="14"/>
      <c r="Q33" s="14"/>
      <c r="R33" s="14"/>
      <c r="S33" s="14"/>
      <c r="T33" s="14"/>
      <c r="U33" s="1"/>
      <c r="V33" s="1"/>
      <c r="W33" s="1"/>
      <c r="X33" s="1"/>
      <c r="Y33" s="1"/>
      <c r="Z33" s="1"/>
    </row>
    <row r="34" ht="15.75" customHeight="1">
      <c r="A34" s="1"/>
      <c r="B34" s="29" t="s">
        <v>26</v>
      </c>
      <c r="C34" s="1"/>
      <c r="D34" s="27">
        <v>-1854276.9263044533</v>
      </c>
      <c r="E34" s="89">
        <v>-1060663.0</v>
      </c>
      <c r="F34" s="22">
        <v>0.0</v>
      </c>
      <c r="G34" s="22">
        <v>0.0</v>
      </c>
      <c r="H34" s="14"/>
      <c r="I34" s="27" t="str">
        <f>'Actual vs Budget'!I29</f>
        <v>#REF!</v>
      </c>
      <c r="J34" s="90" t="str">
        <f>'Actual vs Budget'!J29</f>
        <v>#REF!</v>
      </c>
      <c r="K34" s="91" t="str">
        <f t="shared" si="19"/>
        <v>#REF!</v>
      </c>
      <c r="L34" s="14"/>
      <c r="M34" s="22">
        <v>0.0</v>
      </c>
      <c r="N34" s="22">
        <v>0.0</v>
      </c>
      <c r="O34" s="22">
        <v>0.0</v>
      </c>
      <c r="P34" s="14"/>
      <c r="Q34" s="14"/>
      <c r="R34" s="14"/>
      <c r="S34" s="14"/>
      <c r="T34" s="14"/>
      <c r="U34" s="1"/>
      <c r="V34" s="1"/>
      <c r="W34" s="1"/>
      <c r="X34" s="1"/>
      <c r="Y34" s="1"/>
      <c r="Z34" s="1"/>
    </row>
    <row r="35" ht="15.75" customHeight="1">
      <c r="A35" s="1"/>
      <c r="B35" s="29" t="s">
        <v>27</v>
      </c>
      <c r="C35" s="1"/>
      <c r="D35" s="27">
        <v>-8308.458205128205</v>
      </c>
      <c r="E35" s="89">
        <v>-2517.230769230769</v>
      </c>
      <c r="F35" s="22">
        <v>0.0</v>
      </c>
      <c r="G35" s="22">
        <v>0.0</v>
      </c>
      <c r="H35" s="14"/>
      <c r="I35" s="27" t="str">
        <f>'Actual vs Budget'!I30</f>
        <v>#REF!</v>
      </c>
      <c r="J35" s="90" t="str">
        <f>'Actual vs Budget'!J30</f>
        <v>#REF!</v>
      </c>
      <c r="K35" s="91" t="str">
        <f t="shared" si="19"/>
        <v>#REF!</v>
      </c>
      <c r="L35" s="14"/>
      <c r="M35" s="22">
        <v>0.0</v>
      </c>
      <c r="N35" s="22">
        <v>0.0</v>
      </c>
      <c r="O35" s="22">
        <v>0.0</v>
      </c>
      <c r="P35" s="14"/>
      <c r="Q35" s="14"/>
      <c r="R35" s="14"/>
      <c r="S35" s="14"/>
      <c r="T35" s="14"/>
      <c r="U35" s="1"/>
      <c r="V35" s="1"/>
      <c r="W35" s="1"/>
      <c r="X35" s="1"/>
      <c r="Y35" s="1"/>
      <c r="Z35" s="1"/>
    </row>
    <row r="36" ht="15.75" customHeight="1">
      <c r="A36" s="1"/>
      <c r="B36" s="29" t="s">
        <v>28</v>
      </c>
      <c r="C36" s="1"/>
      <c r="D36" s="27">
        <v>52919.46</v>
      </c>
      <c r="E36" s="89">
        <v>-5794.0</v>
      </c>
      <c r="F36" s="22">
        <v>0.0</v>
      </c>
      <c r="G36" s="22">
        <v>0.0</v>
      </c>
      <c r="H36" s="14"/>
      <c r="I36" s="27" t="str">
        <f>'Actual vs Budget'!I31</f>
        <v>#REF!</v>
      </c>
      <c r="J36" s="90" t="str">
        <f>'Actual vs Budget'!J31</f>
        <v>#REF!</v>
      </c>
      <c r="K36" s="91" t="str">
        <f t="shared" si="19"/>
        <v>#REF!</v>
      </c>
      <c r="L36" s="14"/>
      <c r="M36" s="22">
        <v>0.0</v>
      </c>
      <c r="N36" s="22">
        <v>0.0</v>
      </c>
      <c r="O36" s="22">
        <v>0.0</v>
      </c>
      <c r="P36" s="14"/>
      <c r="Q36" s="14"/>
      <c r="R36" s="14"/>
      <c r="S36" s="14"/>
      <c r="T36" s="14"/>
      <c r="U36" s="1"/>
      <c r="V36" s="1"/>
      <c r="W36" s="1"/>
      <c r="X36" s="1"/>
      <c r="Y36" s="1"/>
      <c r="Z36" s="1"/>
    </row>
    <row r="37" ht="15.75" customHeight="1">
      <c r="A37" s="1"/>
      <c r="B37" s="29" t="s">
        <v>29</v>
      </c>
      <c r="C37" s="1"/>
      <c r="D37" s="92">
        <f t="shared" ref="D37:E37" si="20">SUM(D34:D36)</f>
        <v>-1809665.925</v>
      </c>
      <c r="E37" s="93">
        <f t="shared" si="20"/>
        <v>-1068974.231</v>
      </c>
      <c r="F37" s="22">
        <v>0.0</v>
      </c>
      <c r="G37" s="22">
        <v>0.0</v>
      </c>
      <c r="H37" s="14"/>
      <c r="I37" s="92" t="str">
        <f t="shared" ref="I37:J37" si="21">SUM(I34:I36)</f>
        <v>#REF!</v>
      </c>
      <c r="J37" s="94" t="str">
        <f t="shared" si="21"/>
        <v>#REF!</v>
      </c>
      <c r="K37" s="95" t="str">
        <f t="shared" si="19"/>
        <v>#REF!</v>
      </c>
      <c r="L37" s="14"/>
      <c r="M37" s="22">
        <v>0.0</v>
      </c>
      <c r="N37" s="22">
        <v>0.0</v>
      </c>
      <c r="O37" s="22">
        <v>0.0</v>
      </c>
      <c r="P37" s="14"/>
      <c r="Q37" s="14"/>
      <c r="R37" s="14"/>
      <c r="S37" s="14"/>
      <c r="T37" s="14"/>
      <c r="U37" s="1"/>
      <c r="V37" s="1"/>
      <c r="W37" s="1"/>
      <c r="X37" s="1"/>
      <c r="Y37" s="1"/>
      <c r="Z37" s="1"/>
    </row>
    <row r="38" ht="15.75" customHeight="1">
      <c r="A38" s="1"/>
      <c r="B38" s="80" t="s">
        <v>30</v>
      </c>
      <c r="C38" s="1"/>
      <c r="D38" s="96">
        <f t="shared" ref="D38:E38" si="22">D33+D37</f>
        <v>10584334.08</v>
      </c>
      <c r="E38" s="97">
        <f t="shared" si="22"/>
        <v>9515359.845</v>
      </c>
      <c r="F38" s="22">
        <v>0.0</v>
      </c>
      <c r="G38" s="22">
        <v>0.0</v>
      </c>
      <c r="H38" s="14"/>
      <c r="I38" s="96" t="str">
        <f>I37+I33</f>
        <v>#REF!</v>
      </c>
      <c r="J38" s="98" t="str">
        <f t="shared" ref="J38:K38" si="23">J33+J37</f>
        <v>#REF!</v>
      </c>
      <c r="K38" s="99" t="str">
        <f t="shared" si="23"/>
        <v>#REF!</v>
      </c>
      <c r="L38" s="14"/>
      <c r="M38" s="96">
        <f t="shared" ref="M38:O38" si="24">M33+M37</f>
        <v>0</v>
      </c>
      <c r="N38" s="98">
        <f t="shared" si="24"/>
        <v>0</v>
      </c>
      <c r="O38" s="99">
        <f t="shared" si="24"/>
        <v>0</v>
      </c>
      <c r="P38" s="14"/>
      <c r="Q38" s="14"/>
      <c r="R38" s="14"/>
      <c r="S38" s="14"/>
      <c r="T38" s="14"/>
      <c r="U38" s="1"/>
      <c r="V38" s="1"/>
      <c r="W38" s="1"/>
      <c r="X38" s="1"/>
      <c r="Y38" s="1"/>
      <c r="Z38" s="1"/>
    </row>
    <row r="39" ht="15.75" customHeight="1">
      <c r="A39" s="1"/>
      <c r="B39" s="66"/>
      <c r="C39" s="1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"/>
      <c r="V39" s="1"/>
      <c r="W39" s="1"/>
      <c r="X39" s="1"/>
      <c r="Y39" s="1"/>
      <c r="Z39" s="1"/>
    </row>
    <row r="40" ht="15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00" t="s">
        <v>31</v>
      </c>
      <c r="C41" s="1"/>
      <c r="D41" s="7" t="str">
        <f t="shared" ref="D41:G41" si="25">D30</f>
        <v>Q1 2023</v>
      </c>
      <c r="E41" s="8" t="str">
        <f t="shared" si="25"/>
        <v>Q2 2023</v>
      </c>
      <c r="F41" s="8" t="str">
        <f t="shared" si="25"/>
        <v>Q3 2023</v>
      </c>
      <c r="G41" s="9" t="str">
        <f t="shared" si="25"/>
        <v>Q4 2023</v>
      </c>
      <c r="H41" s="14"/>
      <c r="I41" s="11" t="str">
        <f>I30</f>
        <v>Q2 2022</v>
      </c>
      <c r="J41" s="12"/>
      <c r="K41" s="13"/>
      <c r="L41" s="14"/>
      <c r="M41" s="70" t="str">
        <f>M30</f>
        <v> 2023 YTD</v>
      </c>
      <c r="N41" s="4"/>
      <c r="O41" s="5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71"/>
      <c r="C42" s="1"/>
      <c r="D42" s="72" t="s">
        <v>8</v>
      </c>
      <c r="E42" s="73" t="s">
        <v>8</v>
      </c>
      <c r="F42" s="73" t="s">
        <v>8</v>
      </c>
      <c r="G42" s="74" t="s">
        <v>8</v>
      </c>
      <c r="H42" s="14"/>
      <c r="I42" s="75" t="s">
        <v>8</v>
      </c>
      <c r="J42" s="76" t="s">
        <v>9</v>
      </c>
      <c r="K42" s="76" t="s">
        <v>10</v>
      </c>
      <c r="L42" s="14"/>
      <c r="M42" s="72" t="s">
        <v>8</v>
      </c>
      <c r="N42" s="73" t="s">
        <v>9</v>
      </c>
      <c r="O42" s="76" t="s">
        <v>10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6.0" customHeight="1">
      <c r="A43" s="1"/>
      <c r="B43" s="43"/>
      <c r="C43" s="1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9" t="s">
        <v>32</v>
      </c>
      <c r="C44" s="1"/>
      <c r="D44" s="101">
        <v>1250.0</v>
      </c>
      <c r="E44" s="101">
        <f>(FS!M94+FS!M113+FS!M132+FS!M151+FS!M167)/1000-D44</f>
        <v>2932.10989</v>
      </c>
      <c r="F44" s="22">
        <v>0.0</v>
      </c>
      <c r="G44" s="22">
        <v>0.0</v>
      </c>
      <c r="H44" s="14"/>
      <c r="I44" s="102" t="str">
        <f>'Actual vs Budget'!I48</f>
        <v>#ERROR!</v>
      </c>
      <c r="J44" s="103" t="str">
        <f>'Actual vs Budget'!J48</f>
        <v/>
      </c>
      <c r="K44" s="104" t="str">
        <f t="shared" ref="K44:K54" si="26">J44-I44</f>
        <v>#ERROR!</v>
      </c>
      <c r="L44" s="14"/>
      <c r="M44" s="22">
        <v>0.0</v>
      </c>
      <c r="N44" s="22">
        <v>0.0</v>
      </c>
      <c r="O44" s="22">
        <v>0.0</v>
      </c>
      <c r="P44" s="105"/>
      <c r="Q44" s="1"/>
      <c r="R44" s="106"/>
      <c r="S44" s="107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9" t="s">
        <v>33</v>
      </c>
      <c r="C45" s="1"/>
      <c r="D45" s="101">
        <v>1.0</v>
      </c>
      <c r="E45" s="101">
        <f>(FS!M182)/1000-D45</f>
        <v>53.89842</v>
      </c>
      <c r="F45" s="22">
        <v>0.0</v>
      </c>
      <c r="G45" s="22">
        <v>0.0</v>
      </c>
      <c r="H45" s="14"/>
      <c r="I45" s="108" t="str">
        <f>'Actual vs Budget'!I49</f>
        <v>#ERROR!</v>
      </c>
      <c r="J45" s="109" t="str">
        <f>'Actual vs Budget'!J49</f>
        <v/>
      </c>
      <c r="K45" s="110" t="str">
        <f t="shared" si="26"/>
        <v>#ERROR!</v>
      </c>
      <c r="L45" s="14"/>
      <c r="M45" s="22">
        <v>0.0</v>
      </c>
      <c r="N45" s="22">
        <v>0.0</v>
      </c>
      <c r="O45" s="22">
        <v>0.0</v>
      </c>
      <c r="P45" s="105"/>
      <c r="Q45" s="1"/>
      <c r="R45" s="106"/>
      <c r="S45" s="107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9" t="s">
        <v>34</v>
      </c>
      <c r="C46" s="1"/>
      <c r="D46" s="101">
        <v>132.0</v>
      </c>
      <c r="E46" s="101">
        <f>(FS!M114+FS!M152)/1000-D46</f>
        <v>22.48174037</v>
      </c>
      <c r="F46" s="22">
        <v>0.0</v>
      </c>
      <c r="G46" s="22">
        <v>0.0</v>
      </c>
      <c r="H46" s="14"/>
      <c r="I46" s="108" t="str">
        <f>'Actual vs Budget'!I50</f>
        <v>#ERROR!</v>
      </c>
      <c r="J46" s="109" t="str">
        <f>'Actual vs Budget'!J50</f>
        <v/>
      </c>
      <c r="K46" s="110" t="str">
        <f t="shared" si="26"/>
        <v>#ERROR!</v>
      </c>
      <c r="L46" s="14"/>
      <c r="M46" s="22">
        <v>0.0</v>
      </c>
      <c r="N46" s="22">
        <v>0.0</v>
      </c>
      <c r="O46" s="22">
        <v>0.0</v>
      </c>
      <c r="P46" s="105"/>
      <c r="Q46" s="1"/>
      <c r="R46" s="106"/>
      <c r="S46" s="107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9" t="s">
        <v>35</v>
      </c>
      <c r="C47" s="1"/>
      <c r="D47" s="101">
        <v>54.0</v>
      </c>
      <c r="E47" s="101">
        <f>(FS!M100+FS!M116+FS!M134+FS!M153+FS!M169)/1000-E49-D47</f>
        <v>194.21811</v>
      </c>
      <c r="F47" s="22">
        <v>0.0</v>
      </c>
      <c r="G47" s="22">
        <v>0.0</v>
      </c>
      <c r="H47" s="14"/>
      <c r="I47" s="108" t="str">
        <f>'Actual vs Budget'!I51</f>
        <v>#ERROR!</v>
      </c>
      <c r="J47" s="109" t="str">
        <f>'Actual vs Budget'!J51</f>
        <v/>
      </c>
      <c r="K47" s="110" t="str">
        <f t="shared" si="26"/>
        <v>#ERROR!</v>
      </c>
      <c r="L47" s="14"/>
      <c r="M47" s="22">
        <v>0.0</v>
      </c>
      <c r="N47" s="22">
        <v>0.0</v>
      </c>
      <c r="O47" s="22">
        <v>0.0</v>
      </c>
      <c r="P47" s="105"/>
      <c r="Q47" s="1"/>
      <c r="R47" s="106"/>
      <c r="S47" s="107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9" t="s">
        <v>36</v>
      </c>
      <c r="C48" s="1"/>
      <c r="D48" s="101">
        <v>103.0</v>
      </c>
      <c r="E48" s="111">
        <f>(FS!M82+FS!M108)/1000-D48</f>
        <v>278.70183</v>
      </c>
      <c r="F48" s="22">
        <v>0.0</v>
      </c>
      <c r="G48" s="22">
        <v>0.0</v>
      </c>
      <c r="H48" s="14"/>
      <c r="I48" s="108" t="str">
        <f>'Actual vs Budget'!I52</f>
        <v>#ERROR!</v>
      </c>
      <c r="J48" s="109" t="str">
        <f>'Actual vs Budget'!J52</f>
        <v/>
      </c>
      <c r="K48" s="110" t="str">
        <f t="shared" si="26"/>
        <v>#ERROR!</v>
      </c>
      <c r="L48" s="14"/>
      <c r="M48" s="22">
        <v>0.0</v>
      </c>
      <c r="N48" s="22">
        <v>0.0</v>
      </c>
      <c r="O48" s="22">
        <v>0.0</v>
      </c>
      <c r="P48" s="105"/>
      <c r="Q48" s="1"/>
      <c r="R48" s="106"/>
      <c r="S48" s="107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9" t="s">
        <v>37</v>
      </c>
      <c r="C49" s="1"/>
      <c r="D49" s="111">
        <v>4.0</v>
      </c>
      <c r="E49" s="111">
        <f>1.6+1.4+1.4-D49</f>
        <v>0.4</v>
      </c>
      <c r="F49" s="22">
        <v>0.0</v>
      </c>
      <c r="G49" s="22">
        <v>0.0</v>
      </c>
      <c r="H49" s="14"/>
      <c r="I49" s="108" t="str">
        <f>'Actual vs Budget'!I54</f>
        <v>#ERROR!</v>
      </c>
      <c r="J49" s="109" t="str">
        <f>'Actual vs Budget'!J54</f>
        <v/>
      </c>
      <c r="K49" s="110" t="str">
        <f t="shared" si="26"/>
        <v>#ERROR!</v>
      </c>
      <c r="L49" s="14"/>
      <c r="M49" s="22">
        <v>0.0</v>
      </c>
      <c r="N49" s="22">
        <v>0.0</v>
      </c>
      <c r="O49" s="22">
        <v>0.0</v>
      </c>
      <c r="P49" s="105"/>
      <c r="Q49" s="1"/>
      <c r="R49" s="106"/>
      <c r="S49" s="107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9" t="s">
        <v>38</v>
      </c>
      <c r="C50" s="1"/>
      <c r="D50" s="101">
        <v>40.0</v>
      </c>
      <c r="E50" s="111">
        <f>(FS!M98+FS!M135+FS!M154+FS!M168)/1000-D50</f>
        <v>637.5475242</v>
      </c>
      <c r="F50" s="22">
        <v>0.0</v>
      </c>
      <c r="G50" s="22">
        <v>0.0</v>
      </c>
      <c r="H50" s="14"/>
      <c r="I50" s="108" t="str">
        <f>'Actual vs Budget'!I55</f>
        <v>#ERROR!</v>
      </c>
      <c r="J50" s="109" t="str">
        <f>'Actual vs Budget'!J55</f>
        <v/>
      </c>
      <c r="K50" s="110" t="str">
        <f t="shared" si="26"/>
        <v>#ERROR!</v>
      </c>
      <c r="L50" s="14"/>
      <c r="M50" s="22">
        <v>0.0</v>
      </c>
      <c r="N50" s="22">
        <v>0.0</v>
      </c>
      <c r="O50" s="22">
        <v>0.0</v>
      </c>
      <c r="P50" s="105"/>
      <c r="Q50" s="1"/>
      <c r="R50" s="106"/>
      <c r="S50" s="107"/>
      <c r="T50" s="1"/>
      <c r="U50" s="1"/>
      <c r="V50" s="1"/>
      <c r="W50" s="1"/>
      <c r="X50" s="1"/>
      <c r="Y50" s="1"/>
      <c r="Z50" s="1"/>
    </row>
    <row r="51" ht="15.0" customHeight="1">
      <c r="A51" s="1"/>
      <c r="B51" s="19" t="s">
        <v>39</v>
      </c>
      <c r="C51" s="1"/>
      <c r="D51" s="101">
        <v>29.0</v>
      </c>
      <c r="E51" s="111">
        <f>(FS!M97+FS!M118+FS!M137+FS!M155+FS!M172)/1000-D51</f>
        <v>106.51198</v>
      </c>
      <c r="F51" s="22">
        <v>0.0</v>
      </c>
      <c r="G51" s="22">
        <v>0.0</v>
      </c>
      <c r="H51" s="14"/>
      <c r="I51" s="108" t="str">
        <f>'Actual vs Budget'!I56</f>
        <v>#ERROR!</v>
      </c>
      <c r="J51" s="109" t="str">
        <f>'Actual vs Budget'!J56</f>
        <v/>
      </c>
      <c r="K51" s="110" t="str">
        <f t="shared" si="26"/>
        <v>#ERROR!</v>
      </c>
      <c r="L51" s="14"/>
      <c r="M51" s="22">
        <v>0.0</v>
      </c>
      <c r="N51" s="22">
        <v>0.0</v>
      </c>
      <c r="O51" s="22">
        <v>0.0</v>
      </c>
      <c r="P51" s="105"/>
      <c r="Q51" s="1"/>
      <c r="R51" s="106"/>
      <c r="S51" s="107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9" t="s">
        <v>40</v>
      </c>
      <c r="C52" s="1"/>
      <c r="D52" s="101">
        <v>3.0</v>
      </c>
      <c r="E52" s="111">
        <f>(FS!M176+FS!M157+FS!M124+FS!M120+FS!MI99)/1000-D52</f>
        <v>4.9144</v>
      </c>
      <c r="F52" s="22">
        <v>0.0</v>
      </c>
      <c r="G52" s="22">
        <v>0.0</v>
      </c>
      <c r="H52" s="14"/>
      <c r="I52" s="108" t="str">
        <f>'Actual vs Budget'!I57</f>
        <v/>
      </c>
      <c r="J52" s="109" t="str">
        <f>'Actual vs Budget'!J57</f>
        <v/>
      </c>
      <c r="K52" s="110">
        <f t="shared" si="26"/>
        <v>0</v>
      </c>
      <c r="L52" s="14"/>
      <c r="M52" s="22">
        <v>0.0</v>
      </c>
      <c r="N52" s="22">
        <v>0.0</v>
      </c>
      <c r="O52" s="22">
        <v>0.0</v>
      </c>
      <c r="P52" s="105"/>
      <c r="Q52" s="1"/>
      <c r="R52" s="106"/>
      <c r="S52" s="107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9" t="s">
        <v>41</v>
      </c>
      <c r="C53" s="1"/>
      <c r="D53" s="101" t="s">
        <v>42</v>
      </c>
      <c r="E53" s="111">
        <v>0.0</v>
      </c>
      <c r="F53" s="22">
        <v>0.0</v>
      </c>
      <c r="G53" s="22">
        <v>0.0</v>
      </c>
      <c r="H53" s="14"/>
      <c r="I53" s="108" t="str">
        <f>'Actual vs Budget'!I58</f>
        <v>#ERROR!</v>
      </c>
      <c r="J53" s="109" t="str">
        <f>'Actual vs Budget'!J58</f>
        <v/>
      </c>
      <c r="K53" s="110" t="str">
        <f t="shared" si="26"/>
        <v>#ERROR!</v>
      </c>
      <c r="L53" s="14"/>
      <c r="M53" s="22">
        <v>0.0</v>
      </c>
      <c r="N53" s="22">
        <v>0.0</v>
      </c>
      <c r="O53" s="22">
        <v>0.0</v>
      </c>
      <c r="P53" s="105"/>
      <c r="Q53" s="1"/>
      <c r="R53" s="106"/>
      <c r="S53" s="107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9" t="s">
        <v>17</v>
      </c>
      <c r="C54" s="1"/>
      <c r="D54" s="101">
        <v>0.0</v>
      </c>
      <c r="E54" s="111">
        <f>(FS!M141)/1000</f>
        <v>27.11363803</v>
      </c>
      <c r="F54" s="22">
        <v>0.0</v>
      </c>
      <c r="G54" s="22">
        <v>0.0</v>
      </c>
      <c r="H54" s="14"/>
      <c r="I54" s="108" t="str">
        <f>'Actual vs Budget'!I59</f>
        <v>#ERROR!</v>
      </c>
      <c r="J54" s="109" t="str">
        <f>'Actual vs Budget'!J59</f>
        <v/>
      </c>
      <c r="K54" s="110" t="str">
        <f t="shared" si="26"/>
        <v>#ERROR!</v>
      </c>
      <c r="L54" s="14"/>
      <c r="M54" s="22">
        <v>0.0</v>
      </c>
      <c r="N54" s="22">
        <v>0.0</v>
      </c>
      <c r="O54" s="22">
        <v>0.0</v>
      </c>
      <c r="P54" s="105"/>
      <c r="Q54" s="1"/>
      <c r="R54" s="106"/>
      <c r="S54" s="107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9" t="s">
        <v>43</v>
      </c>
      <c r="C55" s="1"/>
      <c r="D55" s="101">
        <v>23.0</v>
      </c>
      <c r="E55" s="111">
        <f>(FS!M126+FS!M143+FS!M161)/1000-D55</f>
        <v>168.9508</v>
      </c>
      <c r="F55" s="22">
        <v>0.0</v>
      </c>
      <c r="G55" s="22">
        <v>0.0</v>
      </c>
      <c r="H55" s="14"/>
      <c r="I55" s="108"/>
      <c r="J55" s="109"/>
      <c r="K55" s="110"/>
      <c r="L55" s="14"/>
      <c r="M55" s="22">
        <v>0.0</v>
      </c>
      <c r="N55" s="22">
        <v>0.0</v>
      </c>
      <c r="O55" s="22">
        <v>0.0</v>
      </c>
      <c r="P55" s="105"/>
      <c r="Q55" s="1"/>
      <c r="R55" s="106"/>
      <c r="S55" s="107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9" t="s">
        <v>44</v>
      </c>
      <c r="C56" s="1"/>
      <c r="D56" s="101">
        <v>24.0</v>
      </c>
      <c r="E56" s="111">
        <f>(FS!M174+FS!M175)/1000-D56</f>
        <v>78.60659</v>
      </c>
      <c r="F56" s="22">
        <v>0.0</v>
      </c>
      <c r="G56" s="22">
        <v>0.0</v>
      </c>
      <c r="H56" s="14"/>
      <c r="I56" s="108"/>
      <c r="J56" s="109"/>
      <c r="K56" s="110"/>
      <c r="L56" s="14"/>
      <c r="M56" s="22">
        <v>0.0</v>
      </c>
      <c r="N56" s="22">
        <v>0.0</v>
      </c>
      <c r="O56" s="22">
        <v>0.0</v>
      </c>
      <c r="P56" s="105"/>
      <c r="Q56" s="1"/>
      <c r="R56" s="106"/>
      <c r="S56" s="107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9" t="s">
        <v>45</v>
      </c>
      <c r="C57" s="1"/>
      <c r="D57" s="101">
        <v>23.0</v>
      </c>
      <c r="E57" s="111">
        <f>(FS!M178+FS!M179+FS!M180)/1000-D57</f>
        <v>14.79825</v>
      </c>
      <c r="F57" s="22">
        <v>0.0</v>
      </c>
      <c r="G57" s="22">
        <v>0.0</v>
      </c>
      <c r="H57" s="14"/>
      <c r="I57" s="108"/>
      <c r="J57" s="109"/>
      <c r="K57" s="110"/>
      <c r="L57" s="14"/>
      <c r="M57" s="22">
        <v>0.0</v>
      </c>
      <c r="N57" s="22">
        <v>0.0</v>
      </c>
      <c r="O57" s="22">
        <v>0.0</v>
      </c>
      <c r="P57" s="105"/>
      <c r="Q57" s="1"/>
      <c r="R57" s="106"/>
      <c r="S57" s="107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9" t="s">
        <v>46</v>
      </c>
      <c r="C58" s="1"/>
      <c r="D58" s="101">
        <v>56.0</v>
      </c>
      <c r="E58" s="111">
        <f>(FS!M170+FS!M171)/1000-D58</f>
        <v>220.40434</v>
      </c>
      <c r="F58" s="22">
        <v>0.0</v>
      </c>
      <c r="G58" s="22">
        <v>0.0</v>
      </c>
      <c r="H58" s="14"/>
      <c r="I58" s="108"/>
      <c r="J58" s="109"/>
      <c r="K58" s="110"/>
      <c r="L58" s="14"/>
      <c r="M58" s="22">
        <v>0.0</v>
      </c>
      <c r="N58" s="22">
        <v>0.0</v>
      </c>
      <c r="O58" s="22">
        <v>0.0</v>
      </c>
      <c r="P58" s="105"/>
      <c r="Q58" s="1"/>
      <c r="R58" s="106"/>
      <c r="S58" s="107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9" t="s">
        <v>47</v>
      </c>
      <c r="C59" s="1"/>
      <c r="D59" s="101" t="s">
        <v>42</v>
      </c>
      <c r="E59" s="111">
        <v>0.0</v>
      </c>
      <c r="F59" s="22">
        <v>0.0</v>
      </c>
      <c r="G59" s="22">
        <v>0.0</v>
      </c>
      <c r="H59" s="14"/>
      <c r="I59" s="108"/>
      <c r="J59" s="109"/>
      <c r="K59" s="110"/>
      <c r="L59" s="14"/>
      <c r="M59" s="22">
        <v>0.0</v>
      </c>
      <c r="N59" s="22">
        <v>0.0</v>
      </c>
      <c r="O59" s="22">
        <v>0.0</v>
      </c>
      <c r="P59" s="105"/>
      <c r="Q59" s="1"/>
      <c r="R59" s="106"/>
      <c r="S59" s="107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9" t="s">
        <v>48</v>
      </c>
      <c r="C60" s="1"/>
      <c r="D60" s="101">
        <v>5.0</v>
      </c>
      <c r="E60" s="111">
        <f>(FS!M177)/1000-D60</f>
        <v>7.250623077</v>
      </c>
      <c r="F60" s="22">
        <v>0.0</v>
      </c>
      <c r="G60" s="22">
        <v>0.0</v>
      </c>
      <c r="H60" s="14"/>
      <c r="I60" s="108" t="str">
        <f>'Actual vs Budget'!I60</f>
        <v>#ERROR!</v>
      </c>
      <c r="J60" s="109" t="str">
        <f>'Actual vs Budget'!J60</f>
        <v/>
      </c>
      <c r="K60" s="110" t="str">
        <f t="shared" ref="K60:K67" si="27">J60-I60</f>
        <v>#ERROR!</v>
      </c>
      <c r="L60" s="14"/>
      <c r="M60" s="22">
        <v>0.0</v>
      </c>
      <c r="N60" s="22">
        <v>0.0</v>
      </c>
      <c r="O60" s="22">
        <v>0.0</v>
      </c>
      <c r="P60" s="105"/>
      <c r="Q60" s="1"/>
      <c r="R60" s="106"/>
      <c r="S60" s="107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9" t="s">
        <v>49</v>
      </c>
      <c r="C61" s="1"/>
      <c r="D61" s="101">
        <v>8.0</v>
      </c>
      <c r="E61" s="111">
        <f>(FS!M173)/1000-D61</f>
        <v>53.36127812</v>
      </c>
      <c r="F61" s="22">
        <v>0.0</v>
      </c>
      <c r="G61" s="22">
        <v>0.0</v>
      </c>
      <c r="H61" s="14"/>
      <c r="I61" s="108" t="str">
        <f>'Actual vs Budget'!I61</f>
        <v>#ERROR!</v>
      </c>
      <c r="J61" s="109" t="str">
        <f>'Actual vs Budget'!J61</f>
        <v/>
      </c>
      <c r="K61" s="110" t="str">
        <f t="shared" si="27"/>
        <v>#ERROR!</v>
      </c>
      <c r="L61" s="14"/>
      <c r="M61" s="22">
        <v>0.0</v>
      </c>
      <c r="N61" s="22">
        <v>0.0</v>
      </c>
      <c r="O61" s="22">
        <v>0.0</v>
      </c>
      <c r="P61" s="105"/>
      <c r="Q61" s="1"/>
      <c r="R61" s="106"/>
      <c r="S61" s="107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9" t="s">
        <v>50</v>
      </c>
      <c r="C62" s="1"/>
      <c r="D62" s="101" t="s">
        <v>42</v>
      </c>
      <c r="E62" s="111">
        <v>0.0</v>
      </c>
      <c r="F62" s="22">
        <v>0.0</v>
      </c>
      <c r="G62" s="22">
        <v>0.0</v>
      </c>
      <c r="H62" s="14"/>
      <c r="I62" s="108" t="str">
        <f>'Actual vs Budget'!I62</f>
        <v>#ERROR!</v>
      </c>
      <c r="J62" s="109" t="str">
        <f>'Actual vs Budget'!J62</f>
        <v/>
      </c>
      <c r="K62" s="110" t="str">
        <f t="shared" si="27"/>
        <v>#ERROR!</v>
      </c>
      <c r="L62" s="14"/>
      <c r="M62" s="22">
        <v>0.0</v>
      </c>
      <c r="N62" s="22">
        <v>0.0</v>
      </c>
      <c r="O62" s="22">
        <v>0.0</v>
      </c>
      <c r="P62" s="105"/>
      <c r="Q62" s="1"/>
      <c r="R62" s="106"/>
      <c r="S62" s="107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9" t="s">
        <v>51</v>
      </c>
      <c r="C63" s="1"/>
      <c r="D63" s="101" t="s">
        <v>42</v>
      </c>
      <c r="E63" s="111">
        <v>0.0</v>
      </c>
      <c r="F63" s="22">
        <v>0.0</v>
      </c>
      <c r="G63" s="22">
        <v>0.0</v>
      </c>
      <c r="H63" s="14"/>
      <c r="I63" s="108" t="str">
        <f>'Actual vs Budget'!I63</f>
        <v/>
      </c>
      <c r="J63" s="109" t="str">
        <f>'Actual vs Budget'!J63</f>
        <v/>
      </c>
      <c r="K63" s="110">
        <f t="shared" si="27"/>
        <v>0</v>
      </c>
      <c r="L63" s="14"/>
      <c r="M63" s="22">
        <v>0.0</v>
      </c>
      <c r="N63" s="22">
        <v>0.0</v>
      </c>
      <c r="O63" s="22">
        <v>0.0</v>
      </c>
      <c r="P63" s="105"/>
      <c r="Q63" s="1"/>
      <c r="R63" s="106"/>
      <c r="S63" s="107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9" t="s">
        <v>52</v>
      </c>
      <c r="C64" s="1"/>
      <c r="D64" s="101">
        <v>3.0</v>
      </c>
      <c r="E64" s="111">
        <f>FS!M156/1000-D64</f>
        <v>-1.35622</v>
      </c>
      <c r="F64" s="22">
        <v>0.0</v>
      </c>
      <c r="G64" s="22">
        <v>0.0</v>
      </c>
      <c r="H64" s="14"/>
      <c r="I64" s="108" t="str">
        <f>'Actual vs Budget'!I64</f>
        <v>#ERROR!</v>
      </c>
      <c r="J64" s="109" t="str">
        <f>'Actual vs Budget'!J64</f>
        <v/>
      </c>
      <c r="K64" s="110" t="str">
        <f t="shared" si="27"/>
        <v>#ERROR!</v>
      </c>
      <c r="L64" s="14"/>
      <c r="M64" s="22">
        <v>0.0</v>
      </c>
      <c r="N64" s="22">
        <v>0.0</v>
      </c>
      <c r="O64" s="22">
        <v>0.0</v>
      </c>
      <c r="P64" s="105"/>
      <c r="Q64" s="1"/>
      <c r="R64" s="106"/>
      <c r="S64" s="107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9" t="s">
        <v>53</v>
      </c>
      <c r="C65" s="1"/>
      <c r="D65" s="101" t="s">
        <v>42</v>
      </c>
      <c r="E65" s="111">
        <v>0.0</v>
      </c>
      <c r="F65" s="22">
        <v>0.0</v>
      </c>
      <c r="G65" s="22">
        <v>0.0</v>
      </c>
      <c r="H65" s="14"/>
      <c r="I65" s="108" t="str">
        <f>'Actual vs Budget'!I65</f>
        <v>#ERROR!</v>
      </c>
      <c r="J65" s="109" t="str">
        <f>'Actual vs Budget'!J65</f>
        <v/>
      </c>
      <c r="K65" s="110" t="str">
        <f t="shared" si="27"/>
        <v>#ERROR!</v>
      </c>
      <c r="L65" s="14"/>
      <c r="M65" s="22">
        <v>0.0</v>
      </c>
      <c r="N65" s="22">
        <v>0.0</v>
      </c>
      <c r="O65" s="22">
        <v>0.0</v>
      </c>
      <c r="P65" s="105"/>
      <c r="Q65" s="1"/>
      <c r="R65" s="106"/>
      <c r="S65" s="107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9" t="s">
        <v>54</v>
      </c>
      <c r="C66" s="1"/>
      <c r="D66" s="101">
        <v>12.0</v>
      </c>
      <c r="E66" s="101">
        <f>(FS!M139)/1000-D66</f>
        <v>-11.93902</v>
      </c>
      <c r="F66" s="22">
        <v>0.0</v>
      </c>
      <c r="G66" s="22">
        <v>0.0</v>
      </c>
      <c r="H66" s="14"/>
      <c r="I66" s="108" t="str">
        <f>'Actual vs Budget'!I66</f>
        <v/>
      </c>
      <c r="J66" s="109" t="str">
        <f>'Actual vs Budget'!J66</f>
        <v/>
      </c>
      <c r="K66" s="110">
        <f t="shared" si="27"/>
        <v>0</v>
      </c>
      <c r="L66" s="14"/>
      <c r="M66" s="22">
        <v>0.0</v>
      </c>
      <c r="N66" s="22">
        <v>0.0</v>
      </c>
      <c r="O66" s="22">
        <v>0.0</v>
      </c>
      <c r="P66" s="105"/>
      <c r="Q66" s="1"/>
      <c r="R66" s="106"/>
      <c r="S66" s="107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9" t="s">
        <v>55</v>
      </c>
      <c r="C67" s="1"/>
      <c r="D67" s="101">
        <v>-2.0</v>
      </c>
      <c r="E67" s="101">
        <f>(FS!M181)/1000-D67</f>
        <v>56.33761</v>
      </c>
      <c r="F67" s="22">
        <v>0.0</v>
      </c>
      <c r="G67" s="22">
        <v>0.0</v>
      </c>
      <c r="H67" s="14"/>
      <c r="I67" s="108" t="str">
        <f>'Actual vs Budget'!I67</f>
        <v>#ERROR!</v>
      </c>
      <c r="J67" s="109" t="str">
        <f>'Actual vs Budget'!J67</f>
        <v/>
      </c>
      <c r="K67" s="110" t="str">
        <f t="shared" si="27"/>
        <v>#ERROR!</v>
      </c>
      <c r="L67" s="14"/>
      <c r="M67" s="22">
        <v>0.0</v>
      </c>
      <c r="N67" s="22">
        <v>0.0</v>
      </c>
      <c r="O67" s="22">
        <v>0.0</v>
      </c>
      <c r="P67" s="105"/>
      <c r="Q67" s="1"/>
      <c r="R67" s="106"/>
      <c r="S67" s="107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12" t="str">
        <f>'Actual vs Budget'!H72</f>
        <v>Total Opex</v>
      </c>
      <c r="C68" s="1"/>
      <c r="D68" s="20">
        <f t="shared" ref="D68:G68" si="28">SUM(D44:D67)</f>
        <v>1768</v>
      </c>
      <c r="E68" s="20">
        <f t="shared" si="28"/>
        <v>4844.311783</v>
      </c>
      <c r="F68" s="98">
        <f t="shared" si="28"/>
        <v>0</v>
      </c>
      <c r="G68" s="99">
        <f t="shared" si="28"/>
        <v>0</v>
      </c>
      <c r="H68" s="1"/>
      <c r="I68" s="96" t="str">
        <f t="shared" ref="I68:K68" si="29">SUM(I44:I67)</f>
        <v>#ERROR!</v>
      </c>
      <c r="J68" s="98">
        <f t="shared" si="29"/>
        <v>0</v>
      </c>
      <c r="K68" s="99" t="str">
        <f t="shared" si="29"/>
        <v>#ERROR!</v>
      </c>
      <c r="L68" s="1"/>
      <c r="M68" s="22">
        <v>0.0</v>
      </c>
      <c r="N68" s="22">
        <v>0.0</v>
      </c>
      <c r="O68" s="22">
        <v>0.0</v>
      </c>
      <c r="P68" s="1"/>
      <c r="Q68" s="1"/>
      <c r="R68" s="107"/>
      <c r="S68" s="107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2"/>
      <c r="C69" s="1"/>
      <c r="D69" s="113">
        <f>D70-D68</f>
        <v>-4</v>
      </c>
      <c r="E69" s="1"/>
      <c r="F69" s="1"/>
      <c r="G69" s="1"/>
      <c r="H69" s="1"/>
      <c r="I69" s="1"/>
      <c r="J69" s="1"/>
      <c r="K69" s="105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05"/>
      <c r="C70" s="105"/>
      <c r="D70" s="113">
        <f>D7+D16</f>
        <v>1764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05"/>
      <c r="E71" s="114"/>
      <c r="F71" s="105"/>
      <c r="G71" s="1"/>
      <c r="H71" s="1"/>
      <c r="I71" s="105"/>
      <c r="J71" s="1"/>
      <c r="K71" s="1"/>
      <c r="L71" s="1"/>
      <c r="M71" s="105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14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65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I30:K30"/>
    <mergeCell ref="M30:O30"/>
    <mergeCell ref="B41:B42"/>
    <mergeCell ref="I41:K41"/>
    <mergeCell ref="M41:O41"/>
    <mergeCell ref="B2:P2"/>
    <mergeCell ref="I4:K4"/>
    <mergeCell ref="M4:O4"/>
    <mergeCell ref="B20:B21"/>
    <mergeCell ref="I20:K20"/>
    <mergeCell ref="M20:O20"/>
    <mergeCell ref="B30:B3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74806"/>
    <pageSetUpPr/>
  </sheetPr>
  <sheetViews>
    <sheetView showGridLines="0" workbookViewId="0"/>
  </sheetViews>
  <sheetFormatPr customHeight="1" defaultColWidth="12.63" defaultRowHeight="15.0" outlineLevelCol="1"/>
  <cols>
    <col customWidth="1" hidden="1" min="1" max="1" width="9.88" outlineLevel="1"/>
    <col collapsed="1" customWidth="1" min="2" max="2" width="9.63"/>
    <col customWidth="1" min="3" max="3" width="29.25"/>
    <col customWidth="1" min="4" max="5" width="12.0"/>
    <col customWidth="1" min="6" max="6" width="12.13"/>
    <col customWidth="1" min="7" max="7" width="5.38"/>
    <col customWidth="1" hidden="1" min="8" max="8" width="26.88"/>
    <col customWidth="1" hidden="1" min="9" max="10" width="12.0"/>
    <col customWidth="1" hidden="1" min="11" max="11" width="10.88"/>
    <col customWidth="1" hidden="1" min="12" max="12" width="6.75"/>
    <col customWidth="1" hidden="1" min="13" max="13" width="30.75"/>
    <col customWidth="1" hidden="1" min="14" max="14" width="12.0"/>
    <col customWidth="1" hidden="1" min="15" max="15" width="12.88"/>
    <col customWidth="1" hidden="1" min="16" max="16" width="12.13"/>
    <col customWidth="1" min="17" max="17" width="12.13"/>
    <col customWidth="1" min="18" max="26" width="9.6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56</v>
      </c>
      <c r="B2" s="2"/>
      <c r="C2" s="115"/>
      <c r="D2" s="2"/>
      <c r="E2" s="2"/>
      <c r="F2" s="2"/>
      <c r="G2" s="2"/>
      <c r="H2" s="115" t="str">
        <f>#REF!</f>
        <v>#REF!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>
        <f>COUNTIF(D26:O26,"error")+COUNTIF(D35:O35,"error")+COUNTIF(D45:O45,"error")+COUNTIF(D73:O73,"error")</f>
        <v>0</v>
      </c>
      <c r="B3" s="2"/>
      <c r="C3" s="116" t="s">
        <v>57</v>
      </c>
      <c r="D3" s="2"/>
      <c r="E3" s="2"/>
      <c r="F3" s="2"/>
      <c r="G3" s="2"/>
      <c r="H3" s="116" t="s">
        <v>57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58</v>
      </c>
      <c r="B4" s="2"/>
      <c r="C4" s="116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tr">
        <f>A3+#REF!+#REF!+#REF!+#REF!+#REF!+#REF!+#REF!+#REF!+#REF!</f>
        <v>#REF!</v>
      </c>
      <c r="B5" s="2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59</v>
      </c>
      <c r="B6" s="2"/>
      <c r="C6" s="118" t="s">
        <v>60</v>
      </c>
      <c r="D6" s="119">
        <v>45047.0</v>
      </c>
      <c r="E6" s="120"/>
      <c r="F6" s="121"/>
      <c r="G6" s="122"/>
      <c r="H6" s="118" t="str">
        <f>"Quarter "&amp;$A$7</f>
        <v>#REF!</v>
      </c>
      <c r="I6" s="119" t="s">
        <v>61</v>
      </c>
      <c r="J6" s="120"/>
      <c r="K6" s="121"/>
      <c r="L6" s="122"/>
      <c r="M6" s="118" t="str">
        <f>$A$7&amp;" YTD "&amp;YEAR(month_of_report)</f>
        <v>#REF!</v>
      </c>
      <c r="N6" s="123">
        <v>2023.0</v>
      </c>
      <c r="O6" s="120"/>
      <c r="P6" s="121"/>
      <c r="Q6" s="2"/>
      <c r="R6" s="2"/>
      <c r="S6" s="2"/>
      <c r="T6" s="2"/>
      <c r="U6" s="2"/>
      <c r="V6" s="2"/>
      <c r="W6" s="2"/>
      <c r="X6" s="2"/>
      <c r="Y6" s="2"/>
      <c r="Z6" s="2"/>
    </row>
    <row r="7" ht="27.0" customHeight="1">
      <c r="A7" s="124" t="str">
        <f>#REF!</f>
        <v>#REF!</v>
      </c>
      <c r="B7" s="124"/>
      <c r="C7" s="125"/>
      <c r="D7" s="126" t="s">
        <v>8</v>
      </c>
      <c r="E7" s="126" t="s">
        <v>9</v>
      </c>
      <c r="F7" s="126" t="s">
        <v>10</v>
      </c>
      <c r="G7" s="127"/>
      <c r="H7" s="125"/>
      <c r="I7" s="126" t="s">
        <v>8</v>
      </c>
      <c r="J7" s="126" t="s">
        <v>9</v>
      </c>
      <c r="K7" s="126" t="s">
        <v>10</v>
      </c>
      <c r="L7" s="127"/>
      <c r="M7" s="125"/>
      <c r="N7" s="126" t="s">
        <v>8</v>
      </c>
      <c r="O7" s="126" t="s">
        <v>9</v>
      </c>
      <c r="P7" s="126" t="s">
        <v>10</v>
      </c>
      <c r="Q7" s="124"/>
      <c r="R7" s="124"/>
      <c r="S7" s="124"/>
      <c r="T7" s="124"/>
      <c r="U7" s="124"/>
      <c r="V7" s="124"/>
      <c r="W7" s="124"/>
      <c r="X7" s="124"/>
      <c r="Y7" s="124"/>
      <c r="Z7" s="124"/>
    </row>
    <row r="8" hidden="1">
      <c r="A8" s="128" t="str">
        <f>IF(A7="$",1,IF(A7="$k",1000,1000000))</f>
        <v>#REF!</v>
      </c>
      <c r="B8" s="2"/>
      <c r="C8" s="129" t="s">
        <v>62</v>
      </c>
      <c r="D8" s="130"/>
      <c r="E8" s="130"/>
      <c r="F8" s="130"/>
      <c r="G8" s="122"/>
      <c r="H8" s="129" t="str">
        <f t="shared" ref="H8:H11" si="1">C8</f>
        <v>KPI</v>
      </c>
      <c r="I8" s="130"/>
      <c r="J8" s="130"/>
      <c r="K8" s="130"/>
      <c r="L8" s="122"/>
      <c r="M8" s="129" t="str">
        <f t="shared" ref="M8:M11" si="2">H8</f>
        <v>KPI</v>
      </c>
      <c r="N8" s="130"/>
      <c r="O8" s="130"/>
      <c r="P8" s="130"/>
      <c r="Q8" s="2"/>
      <c r="R8" s="2"/>
      <c r="S8" s="2"/>
      <c r="T8" s="2"/>
      <c r="U8" s="2"/>
      <c r="V8" s="2"/>
      <c r="W8" s="2"/>
      <c r="X8" s="2"/>
      <c r="Y8" s="2"/>
      <c r="Z8" s="2"/>
    </row>
    <row r="9" hidden="1">
      <c r="A9" s="2"/>
      <c r="B9" s="2"/>
      <c r="C9" s="131" t="s">
        <v>62</v>
      </c>
      <c r="D9" s="132"/>
      <c r="E9" s="132"/>
      <c r="F9" s="132"/>
      <c r="G9" s="122"/>
      <c r="H9" s="131" t="str">
        <f t="shared" si="1"/>
        <v>KPI</v>
      </c>
      <c r="I9" s="132"/>
      <c r="J9" s="132"/>
      <c r="K9" s="132"/>
      <c r="L9" s="122"/>
      <c r="M9" s="131" t="str">
        <f t="shared" si="2"/>
        <v>KPI</v>
      </c>
      <c r="N9" s="132"/>
      <c r="O9" s="132"/>
      <c r="P9" s="132"/>
      <c r="Q9" s="2"/>
      <c r="R9" s="2"/>
      <c r="S9" s="2"/>
      <c r="T9" s="2"/>
      <c r="U9" s="2"/>
      <c r="V9" s="2"/>
      <c r="W9" s="2"/>
      <c r="X9" s="2"/>
      <c r="Y9" s="2"/>
      <c r="Z9" s="2"/>
    </row>
    <row r="10" hidden="1">
      <c r="A10" s="2"/>
      <c r="B10" s="2"/>
      <c r="C10" s="131" t="s">
        <v>63</v>
      </c>
      <c r="D10" s="132"/>
      <c r="E10" s="132"/>
      <c r="F10" s="132"/>
      <c r="G10" s="122"/>
      <c r="H10" s="131" t="str">
        <f t="shared" si="1"/>
        <v>MRR</v>
      </c>
      <c r="I10" s="132"/>
      <c r="J10" s="132"/>
      <c r="K10" s="132"/>
      <c r="L10" s="122"/>
      <c r="M10" s="131" t="str">
        <f t="shared" si="2"/>
        <v>MRR</v>
      </c>
      <c r="N10" s="132"/>
      <c r="O10" s="132"/>
      <c r="P10" s="13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idden="1">
      <c r="A11" s="2"/>
      <c r="B11" s="2"/>
      <c r="C11" s="133" t="s">
        <v>64</v>
      </c>
      <c r="D11" s="134"/>
      <c r="E11" s="134"/>
      <c r="F11" s="134"/>
      <c r="G11" s="122"/>
      <c r="H11" s="133" t="str">
        <f t="shared" si="1"/>
        <v>ARR</v>
      </c>
      <c r="I11" s="134"/>
      <c r="J11" s="134"/>
      <c r="K11" s="134"/>
      <c r="L11" s="122"/>
      <c r="M11" s="133" t="str">
        <f t="shared" si="2"/>
        <v>ARR</v>
      </c>
      <c r="N11" s="134"/>
      <c r="O11" s="134"/>
      <c r="P11" s="134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8.25" customHeight="1">
      <c r="A12" s="2"/>
      <c r="B12" s="2"/>
      <c r="C12" s="135"/>
      <c r="D12" s="136"/>
      <c r="E12" s="136"/>
      <c r="F12" s="137"/>
      <c r="G12" s="122"/>
      <c r="H12" s="135"/>
      <c r="I12" s="136"/>
      <c r="J12" s="136"/>
      <c r="K12" s="137"/>
      <c r="L12" s="122"/>
      <c r="M12" s="135"/>
      <c r="N12" s="136"/>
      <c r="O12" s="136"/>
      <c r="P12" s="137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138" t="s">
        <v>65</v>
      </c>
      <c r="D13" s="139"/>
      <c r="E13" s="139"/>
      <c r="F13" s="140"/>
      <c r="G13" s="122"/>
      <c r="H13" s="138" t="str">
        <f t="shared" ref="H13:H25" si="3">C13</f>
        <v>P&amp;L Summary $</v>
      </c>
      <c r="I13" s="139"/>
      <c r="J13" s="139"/>
      <c r="K13" s="140"/>
      <c r="L13" s="122"/>
      <c r="M13" s="138" t="str">
        <f t="shared" ref="M13:M25" si="4">H13</f>
        <v>P&amp;L Summary $</v>
      </c>
      <c r="N13" s="139"/>
      <c r="O13" s="139"/>
      <c r="P13" s="140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41">
        <v>1.0</v>
      </c>
      <c r="B14" s="2"/>
      <c r="C14" s="142" t="s">
        <v>11</v>
      </c>
      <c r="D14" s="143" t="str">
        <f>-FS!#REF!</f>
        <v>#ERROR!</v>
      </c>
      <c r="E14" s="144">
        <v>14792.0</v>
      </c>
      <c r="F14" s="145" t="str">
        <f t="shared" ref="F14:F16" si="5">D14-E14</f>
        <v>#ERROR!</v>
      </c>
      <c r="G14" s="122"/>
      <c r="H14" s="142" t="str">
        <f t="shared" si="3"/>
        <v>Revenues</v>
      </c>
      <c r="I14" s="145" t="str">
        <f t="shared" ref="I14:I15" si="6">D14</f>
        <v>#ERROR!</v>
      </c>
      <c r="J14" s="145"/>
      <c r="K14" s="145" t="str">
        <f t="shared" ref="K14:K15" si="7">IFERROR(INDEX(#REF!,MATCH($A14,#REF!,0),),0)/$A$8</f>
        <v>#REF!</v>
      </c>
      <c r="L14" s="122"/>
      <c r="M14" s="142" t="str">
        <f t="shared" si="4"/>
        <v>Revenues</v>
      </c>
      <c r="N14" s="145" t="str">
        <f t="shared" ref="N14:N15" si="8">I14</f>
        <v>#ERROR!</v>
      </c>
      <c r="O14" s="145"/>
      <c r="P14" s="145" t="str">
        <f t="shared" ref="P14:P15" si="9">IFERROR(INDEX(#REF!,MATCH($A14,#REF!,0),),0)/$A$8</f>
        <v>#REF!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41">
        <v>2.0</v>
      </c>
      <c r="B15" s="2"/>
      <c r="C15" s="146" t="s">
        <v>66</v>
      </c>
      <c r="D15" s="147" t="str">
        <f>FS!#REF!</f>
        <v>#ERROR!</v>
      </c>
      <c r="E15" s="147">
        <v>8400.0</v>
      </c>
      <c r="F15" s="148" t="str">
        <f t="shared" si="5"/>
        <v>#ERROR!</v>
      </c>
      <c r="G15" s="122"/>
      <c r="H15" s="146" t="str">
        <f t="shared" si="3"/>
        <v>Cost of Sales</v>
      </c>
      <c r="I15" s="145" t="str">
        <f t="shared" si="6"/>
        <v>#ERROR!</v>
      </c>
      <c r="J15" s="148"/>
      <c r="K15" s="148" t="str">
        <f t="shared" si="7"/>
        <v>#REF!</v>
      </c>
      <c r="L15" s="122"/>
      <c r="M15" s="146" t="str">
        <f t="shared" si="4"/>
        <v>Cost of Sales</v>
      </c>
      <c r="N15" s="145" t="str">
        <f t="shared" si="8"/>
        <v>#ERROR!</v>
      </c>
      <c r="O15" s="148"/>
      <c r="P15" s="148" t="str">
        <f t="shared" si="9"/>
        <v>#REF!</v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149" t="s">
        <v>67</v>
      </c>
      <c r="D16" s="150" t="str">
        <f>D14-D15</f>
        <v>#ERROR!</v>
      </c>
      <c r="E16" s="150">
        <v>6392.0</v>
      </c>
      <c r="F16" s="150" t="str">
        <f t="shared" si="5"/>
        <v>#ERROR!</v>
      </c>
      <c r="G16" s="122"/>
      <c r="H16" s="149" t="str">
        <f t="shared" si="3"/>
        <v>Gross profit</v>
      </c>
      <c r="I16" s="150" t="str">
        <f t="shared" ref="I16:J16" si="10">I14-I15</f>
        <v>#ERROR!</v>
      </c>
      <c r="J16" s="150">
        <f t="shared" si="10"/>
        <v>0</v>
      </c>
      <c r="K16" s="150" t="str">
        <f>K14+K15</f>
        <v>#REF!</v>
      </c>
      <c r="L16" s="122"/>
      <c r="M16" s="149" t="str">
        <f t="shared" si="4"/>
        <v>Gross profit</v>
      </c>
      <c r="N16" s="150" t="str">
        <f t="shared" ref="N16:O16" si="11">N14-N15</f>
        <v>#ERROR!</v>
      </c>
      <c r="O16" s="150">
        <f t="shared" si="11"/>
        <v>0</v>
      </c>
      <c r="P16" s="150" t="str">
        <f>P14+P15</f>
        <v>#REF!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151" t="s">
        <v>68</v>
      </c>
      <c r="D17" s="152">
        <f>IFERROR(+D16/D14,0)</f>
        <v>0</v>
      </c>
      <c r="E17" s="152">
        <v>0.4321254732287723</v>
      </c>
      <c r="F17" s="152">
        <f>IFERROR(+F16/F14,0)</f>
        <v>0</v>
      </c>
      <c r="G17" s="122"/>
      <c r="H17" s="151" t="str">
        <f t="shared" si="3"/>
        <v>Gross margin</v>
      </c>
      <c r="I17" s="152">
        <f t="shared" ref="I17:K17" si="12">IFERROR(+I16/I14,0)</f>
        <v>0</v>
      </c>
      <c r="J17" s="152">
        <f t="shared" si="12"/>
        <v>0</v>
      </c>
      <c r="K17" s="153">
        <f t="shared" si="12"/>
        <v>0</v>
      </c>
      <c r="L17" s="122"/>
      <c r="M17" s="151" t="str">
        <f t="shared" si="4"/>
        <v>Gross margin</v>
      </c>
      <c r="N17" s="152">
        <f t="shared" ref="N17:P17" si="13">IFERROR(+N16/N14,0)</f>
        <v>0</v>
      </c>
      <c r="O17" s="152">
        <f t="shared" si="13"/>
        <v>0</v>
      </c>
      <c r="P17" s="153">
        <f t="shared" si="13"/>
        <v>0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154" t="s">
        <v>69</v>
      </c>
      <c r="D18" s="155"/>
      <c r="E18" s="155"/>
      <c r="F18" s="155"/>
      <c r="G18" s="122"/>
      <c r="H18" s="154" t="str">
        <f t="shared" si="3"/>
        <v>Opex:</v>
      </c>
      <c r="I18" s="155"/>
      <c r="J18" s="155"/>
      <c r="K18" s="156"/>
      <c r="L18" s="122"/>
      <c r="M18" s="154" t="str">
        <f t="shared" si="4"/>
        <v>Opex:</v>
      </c>
      <c r="N18" s="155"/>
      <c r="O18" s="155"/>
      <c r="P18" s="156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41" t="str">
        <f t="shared" ref="A19:A23" si="14">#REF!</f>
        <v>#REF!</v>
      </c>
      <c r="B19" s="2"/>
      <c r="C19" s="157" t="s">
        <v>15</v>
      </c>
      <c r="D19" s="158" t="str">
        <f>FS!#REF!</f>
        <v>#ERROR!</v>
      </c>
      <c r="E19" s="158">
        <v>253251.0</v>
      </c>
      <c r="F19" s="159" t="str">
        <f t="shared" ref="F19:F25" si="15">D19-E19</f>
        <v>#ERROR!</v>
      </c>
      <c r="G19" s="122"/>
      <c r="H19" s="157" t="str">
        <f t="shared" si="3"/>
        <v>R&amp;D</v>
      </c>
      <c r="I19" s="145" t="str">
        <f t="shared" ref="I19:I23" si="16">D19</f>
        <v>#ERROR!</v>
      </c>
      <c r="J19" s="159"/>
      <c r="K19" s="159" t="str">
        <f t="shared" ref="K19:K23" si="17">IFERROR(INDEX(#REF!,MATCH($A19,#REF!,0),),0)/$A$8</f>
        <v>#REF!</v>
      </c>
      <c r="L19" s="160"/>
      <c r="M19" s="161" t="str">
        <f t="shared" si="4"/>
        <v>R&amp;D</v>
      </c>
      <c r="N19" s="145" t="str">
        <f t="shared" ref="N19:N23" si="18">I19</f>
        <v>#ERROR!</v>
      </c>
      <c r="O19" s="159"/>
      <c r="P19" s="159" t="str">
        <f t="shared" ref="P19:P23" si="19">IFERROR(INDEX(#REF!,MATCH($A19,#REF!,0),),0)/$A$8</f>
        <v>#REF!</v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41" t="str">
        <f t="shared" si="14"/>
        <v>#REF!</v>
      </c>
      <c r="B20" s="2"/>
      <c r="C20" s="157" t="s">
        <v>16</v>
      </c>
      <c r="D20" s="158" t="str">
        <f>FS!#REF!</f>
        <v>#ERROR!</v>
      </c>
      <c r="E20" s="158">
        <v>67047.0</v>
      </c>
      <c r="F20" s="159" t="str">
        <f t="shared" si="15"/>
        <v>#ERROR!</v>
      </c>
      <c r="G20" s="122"/>
      <c r="H20" s="157" t="str">
        <f t="shared" si="3"/>
        <v>Sales / Customer Success</v>
      </c>
      <c r="I20" s="145" t="str">
        <f t="shared" si="16"/>
        <v>#ERROR!</v>
      </c>
      <c r="J20" s="159"/>
      <c r="K20" s="159" t="str">
        <f t="shared" si="17"/>
        <v>#REF!</v>
      </c>
      <c r="L20" s="160"/>
      <c r="M20" s="161" t="str">
        <f t="shared" si="4"/>
        <v>Sales / Customer Success</v>
      </c>
      <c r="N20" s="145" t="str">
        <f t="shared" si="18"/>
        <v>#ERROR!</v>
      </c>
      <c r="O20" s="159"/>
      <c r="P20" s="159" t="str">
        <f t="shared" si="19"/>
        <v>#REF!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41" t="str">
        <f t="shared" si="14"/>
        <v>#REF!</v>
      </c>
      <c r="B21" s="2"/>
      <c r="C21" s="157" t="s">
        <v>17</v>
      </c>
      <c r="D21" s="158" t="str">
        <f>FS!#REF!</f>
        <v>#ERROR!</v>
      </c>
      <c r="E21" s="158">
        <v>40926.28571428571</v>
      </c>
      <c r="F21" s="159" t="str">
        <f t="shared" si="15"/>
        <v>#ERROR!</v>
      </c>
      <c r="G21" s="122"/>
      <c r="H21" s="157" t="str">
        <f t="shared" si="3"/>
        <v>Marketing</v>
      </c>
      <c r="I21" s="145" t="str">
        <f t="shared" si="16"/>
        <v>#ERROR!</v>
      </c>
      <c r="J21" s="159"/>
      <c r="K21" s="159" t="str">
        <f t="shared" si="17"/>
        <v>#REF!</v>
      </c>
      <c r="L21" s="160"/>
      <c r="M21" s="161" t="str">
        <f t="shared" si="4"/>
        <v>Marketing</v>
      </c>
      <c r="N21" s="145" t="str">
        <f t="shared" si="18"/>
        <v>#ERROR!</v>
      </c>
      <c r="O21" s="159"/>
      <c r="P21" s="159" t="str">
        <f t="shared" si="19"/>
        <v>#REF!</v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41" t="str">
        <f t="shared" si="14"/>
        <v>#REF!</v>
      </c>
      <c r="B22" s="2"/>
      <c r="C22" s="157" t="s">
        <v>18</v>
      </c>
      <c r="D22" s="158" t="str">
        <f>FS!#REF!</f>
        <v>#ERROR!</v>
      </c>
      <c r="E22" s="158">
        <v>117416.084742857</v>
      </c>
      <c r="F22" s="159" t="str">
        <f t="shared" si="15"/>
        <v>#ERROR!</v>
      </c>
      <c r="G22" s="122"/>
      <c r="H22" s="157" t="str">
        <f t="shared" si="3"/>
        <v>G&amp;A</v>
      </c>
      <c r="I22" s="145" t="str">
        <f t="shared" si="16"/>
        <v>#ERROR!</v>
      </c>
      <c r="J22" s="159"/>
      <c r="K22" s="159" t="str">
        <f t="shared" si="17"/>
        <v>#REF!</v>
      </c>
      <c r="L22" s="160"/>
      <c r="M22" s="161" t="str">
        <f t="shared" si="4"/>
        <v>G&amp;A</v>
      </c>
      <c r="N22" s="145" t="str">
        <f t="shared" si="18"/>
        <v>#ERROR!</v>
      </c>
      <c r="O22" s="159"/>
      <c r="P22" s="159" t="str">
        <f t="shared" si="19"/>
        <v>#REF!</v>
      </c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41" t="str">
        <f t="shared" si="14"/>
        <v>#REF!</v>
      </c>
      <c r="B23" s="2"/>
      <c r="C23" s="157" t="s">
        <v>19</v>
      </c>
      <c r="D23" s="158" t="str">
        <f>FS!#REF!</f>
        <v>#ERROR!</v>
      </c>
      <c r="E23" s="158">
        <v>62624.8326571429</v>
      </c>
      <c r="F23" s="159" t="str">
        <f t="shared" si="15"/>
        <v>#ERROR!</v>
      </c>
      <c r="G23" s="122"/>
      <c r="H23" s="157" t="str">
        <f t="shared" si="3"/>
        <v>Developer Experiance</v>
      </c>
      <c r="I23" s="145" t="str">
        <f t="shared" si="16"/>
        <v>#ERROR!</v>
      </c>
      <c r="J23" s="159"/>
      <c r="K23" s="159" t="str">
        <f t="shared" si="17"/>
        <v>#REF!</v>
      </c>
      <c r="L23" s="160"/>
      <c r="M23" s="161" t="str">
        <f t="shared" si="4"/>
        <v>Developer Experiance</v>
      </c>
      <c r="N23" s="145" t="str">
        <f t="shared" si="18"/>
        <v>#ERROR!</v>
      </c>
      <c r="O23" s="159"/>
      <c r="P23" s="159" t="str">
        <f t="shared" si="19"/>
        <v>#REF!</v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162" t="s">
        <v>70</v>
      </c>
      <c r="D24" s="163" t="str">
        <f>SUM(D19:D23)</f>
        <v>#ERROR!</v>
      </c>
      <c r="E24" s="163">
        <v>585054.6498</v>
      </c>
      <c r="F24" s="163" t="str">
        <f t="shared" si="15"/>
        <v>#ERROR!</v>
      </c>
      <c r="G24" s="122"/>
      <c r="H24" s="162" t="str">
        <f t="shared" si="3"/>
        <v>Total OPEX</v>
      </c>
      <c r="I24" s="163" t="str">
        <f t="shared" ref="I24:K24" si="20">SUM(I19:I23)</f>
        <v>#ERROR!</v>
      </c>
      <c r="J24" s="163">
        <f t="shared" si="20"/>
        <v>0</v>
      </c>
      <c r="K24" s="163" t="str">
        <f t="shared" si="20"/>
        <v>#REF!</v>
      </c>
      <c r="L24" s="160"/>
      <c r="M24" s="164" t="str">
        <f t="shared" si="4"/>
        <v>Total OPEX</v>
      </c>
      <c r="N24" s="163" t="str">
        <f t="shared" ref="N24:P24" si="21">SUM(N19:N23)</f>
        <v>#ERROR!</v>
      </c>
      <c r="O24" s="163">
        <f t="shared" si="21"/>
        <v>0</v>
      </c>
      <c r="P24" s="163" t="str">
        <f t="shared" si="21"/>
        <v>#REF!</v>
      </c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162" t="s">
        <v>21</v>
      </c>
      <c r="D25" s="165" t="str">
        <f>D16-D24</f>
        <v>#ERROR!</v>
      </c>
      <c r="E25" s="165">
        <v>-578662.6498</v>
      </c>
      <c r="F25" s="165" t="str">
        <f t="shared" si="15"/>
        <v>#ERROR!</v>
      </c>
      <c r="G25" s="122"/>
      <c r="H25" s="162" t="str">
        <f t="shared" si="3"/>
        <v>EBITDA</v>
      </c>
      <c r="I25" s="165" t="str">
        <f t="shared" ref="I25:J25" si="22">I16-I24</f>
        <v>#ERROR!</v>
      </c>
      <c r="J25" s="165">
        <f t="shared" si="22"/>
        <v>0</v>
      </c>
      <c r="K25" s="165" t="str">
        <f>K16+K24</f>
        <v>#REF!</v>
      </c>
      <c r="L25" s="160"/>
      <c r="M25" s="164" t="str">
        <f t="shared" si="4"/>
        <v>EBITDA</v>
      </c>
      <c r="N25" s="165" t="str">
        <f t="shared" ref="N25:O25" si="23">N16-N24</f>
        <v>#ERROR!</v>
      </c>
      <c r="O25" s="165">
        <f t="shared" si="23"/>
        <v>0</v>
      </c>
      <c r="P25" s="165" t="str">
        <f>P16+P24</f>
        <v>#REF!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166"/>
      <c r="D26" s="167"/>
      <c r="E26" s="128"/>
      <c r="F26" s="168"/>
      <c r="G26" s="122"/>
      <c r="H26" s="166"/>
      <c r="I26" s="169" t="str">
        <f t="shared" ref="I26:J26" si="24">IF(ROUND(I24*$A$8,0)=ROUND(#REF!,0),"","Error")</f>
        <v>#ERROR!</v>
      </c>
      <c r="J26" s="169" t="str">
        <f t="shared" si="24"/>
        <v>#REF!</v>
      </c>
      <c r="K26" s="168"/>
      <c r="L26" s="160"/>
      <c r="M26" s="170"/>
      <c r="N26" s="169" t="str">
        <f t="shared" ref="N26:O26" si="25">IF(ROUND(N24*$A$8,0)=ROUND(#REF!,0),"","Error")</f>
        <v>#ERROR!</v>
      </c>
      <c r="O26" s="169" t="str">
        <f t="shared" si="25"/>
        <v>#REF!</v>
      </c>
      <c r="P26" s="168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171" t="s">
        <v>71</v>
      </c>
      <c r="D27" s="126" t="str">
        <f t="shared" ref="D27:F27" si="26">D7</f>
        <v>Actual</v>
      </c>
      <c r="E27" s="172" t="str">
        <f t="shared" si="26"/>
        <v>Budget</v>
      </c>
      <c r="F27" s="172" t="str">
        <f t="shared" si="26"/>
        <v>Variance</v>
      </c>
      <c r="G27" s="122"/>
      <c r="H27" s="171" t="str">
        <f t="shared" ref="H27:H34" si="29">C27</f>
        <v>Cash flow $</v>
      </c>
      <c r="I27" s="173" t="str">
        <f t="shared" ref="I27:K27" si="27">I7</f>
        <v>Actual</v>
      </c>
      <c r="J27" s="173" t="str">
        <f t="shared" si="27"/>
        <v>Budget</v>
      </c>
      <c r="K27" s="173" t="str">
        <f t="shared" si="27"/>
        <v>Variance</v>
      </c>
      <c r="L27" s="160"/>
      <c r="M27" s="164" t="str">
        <f t="shared" ref="M27:M34" si="31">H27</f>
        <v>Cash flow $</v>
      </c>
      <c r="N27" s="173" t="str">
        <f t="shared" ref="N27:P27" si="28">N7</f>
        <v>Actual</v>
      </c>
      <c r="O27" s="173" t="str">
        <f t="shared" si="28"/>
        <v>Budget</v>
      </c>
      <c r="P27" s="173" t="str">
        <f t="shared" si="28"/>
        <v>Variance</v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174" t="s">
        <v>25</v>
      </c>
      <c r="D28" s="175">
        <v>1.0006985895089736E7</v>
      </c>
      <c r="E28" s="176">
        <v>9890000.0</v>
      </c>
      <c r="F28" s="176">
        <f t="shared" ref="F28:F33" si="33">D28-E28</f>
        <v>116985.8951</v>
      </c>
      <c r="G28" s="122"/>
      <c r="H28" s="174" t="str">
        <f t="shared" si="29"/>
        <v>Cash at Beginning of Period</v>
      </c>
      <c r="I28" s="177" t="str">
        <f t="shared" ref="I28:K28" si="30">INDEX(#REF!,MATCH($C28,#REF!,0))/$A$8</f>
        <v>#REF!</v>
      </c>
      <c r="J28" s="177" t="str">
        <f t="shared" si="30"/>
        <v>#REF!</v>
      </c>
      <c r="K28" s="177" t="str">
        <f t="shared" si="30"/>
        <v>#REF!</v>
      </c>
      <c r="L28" s="160"/>
      <c r="M28" s="178" t="str">
        <f t="shared" si="31"/>
        <v>Cash at Beginning of Period</v>
      </c>
      <c r="N28" s="177" t="str">
        <f t="shared" ref="N28:P28" si="32">INDEX(#REF!,MATCH($C28,#REF!,0))/$A$8</f>
        <v>#REF!</v>
      </c>
      <c r="O28" s="177" t="str">
        <f t="shared" si="32"/>
        <v>#REF!</v>
      </c>
      <c r="P28" s="177" t="str">
        <f t="shared" si="32"/>
        <v>#REF!</v>
      </c>
      <c r="Q28" s="179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180" t="s">
        <v>26</v>
      </c>
      <c r="D29" s="181">
        <v>-488560.0</v>
      </c>
      <c r="E29" s="182">
        <v>-590921.316466667</v>
      </c>
      <c r="F29" s="183">
        <f t="shared" si="33"/>
        <v>102361.3165</v>
      </c>
      <c r="G29" s="122"/>
      <c r="H29" s="180" t="str">
        <f t="shared" si="29"/>
        <v>Net Operating Cash Flow</v>
      </c>
      <c r="I29" s="184" t="str">
        <f t="shared" ref="I29:K29" si="34">INDEX(#REF!,MATCH($C29,#REF!,0))/$A$8</f>
        <v>#REF!</v>
      </c>
      <c r="J29" s="184" t="str">
        <f t="shared" si="34"/>
        <v>#REF!</v>
      </c>
      <c r="K29" s="184" t="str">
        <f t="shared" si="34"/>
        <v>#REF!</v>
      </c>
      <c r="L29" s="160"/>
      <c r="M29" s="185" t="str">
        <f t="shared" si="31"/>
        <v>Net Operating Cash Flow</v>
      </c>
      <c r="N29" s="184" t="str">
        <f t="shared" ref="N29:P29" si="35">INDEX(#REF!,MATCH($C29,#REF!,0))/$A$8</f>
        <v>#REF!</v>
      </c>
      <c r="O29" s="184" t="str">
        <f t="shared" si="35"/>
        <v>#REF!</v>
      </c>
      <c r="P29" s="184" t="str">
        <f t="shared" si="35"/>
        <v>#REF!</v>
      </c>
      <c r="Q29" s="179"/>
      <c r="R29" s="186" t="s">
        <v>72</v>
      </c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180" t="s">
        <v>27</v>
      </c>
      <c r="D30" s="181">
        <v>0.0</v>
      </c>
      <c r="E30" s="183">
        <v>0.0</v>
      </c>
      <c r="F30" s="183">
        <f t="shared" si="33"/>
        <v>0</v>
      </c>
      <c r="G30" s="122"/>
      <c r="H30" s="180" t="str">
        <f t="shared" si="29"/>
        <v>Total Capital Expenditure</v>
      </c>
      <c r="I30" s="184" t="str">
        <f t="shared" ref="I30:K30" si="36">INDEX(#REF!,MATCH($C30,#REF!,0))/$A$8</f>
        <v>#REF!</v>
      </c>
      <c r="J30" s="184" t="str">
        <f t="shared" si="36"/>
        <v>#REF!</v>
      </c>
      <c r="K30" s="184" t="str">
        <f t="shared" si="36"/>
        <v>#REF!</v>
      </c>
      <c r="L30" s="160"/>
      <c r="M30" s="185" t="str">
        <f t="shared" si="31"/>
        <v>Total Capital Expenditure</v>
      </c>
      <c r="N30" s="184" t="str">
        <f t="shared" ref="N30:P30" si="37">INDEX(#REF!,MATCH($C30,#REF!,0))/$A$8</f>
        <v>#REF!</v>
      </c>
      <c r="O30" s="184" t="str">
        <f t="shared" si="37"/>
        <v>#REF!</v>
      </c>
      <c r="P30" s="184" t="str">
        <f t="shared" si="37"/>
        <v>#REF!</v>
      </c>
      <c r="Q30" s="187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180" t="s">
        <v>73</v>
      </c>
      <c r="D31" s="181">
        <v>-2979.0</v>
      </c>
      <c r="E31" s="183">
        <v>0.0</v>
      </c>
      <c r="F31" s="183">
        <f t="shared" si="33"/>
        <v>-2979</v>
      </c>
      <c r="G31" s="122"/>
      <c r="H31" s="180" t="str">
        <f t="shared" si="29"/>
        <v>Total Financing</v>
      </c>
      <c r="I31" s="184" t="str">
        <f t="shared" ref="I31:K31" si="38">INDEX(#REF!,MATCH($C31,#REF!,0))/$A$8</f>
        <v>#REF!</v>
      </c>
      <c r="J31" s="184" t="str">
        <f t="shared" si="38"/>
        <v>#REF!</v>
      </c>
      <c r="K31" s="184" t="str">
        <f t="shared" si="38"/>
        <v>#REF!</v>
      </c>
      <c r="L31" s="160"/>
      <c r="M31" s="185" t="str">
        <f t="shared" si="31"/>
        <v>Total Financing</v>
      </c>
      <c r="N31" s="184" t="str">
        <f t="shared" ref="N31:P31" si="39">INDEX(#REF!,MATCH($C31,#REF!,0))/$A$8</f>
        <v>#REF!</v>
      </c>
      <c r="O31" s="184" t="str">
        <f t="shared" si="39"/>
        <v>#REF!</v>
      </c>
      <c r="P31" s="184" t="str">
        <f t="shared" si="39"/>
        <v>#REF!</v>
      </c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188" t="s">
        <v>74</v>
      </c>
      <c r="D32" s="189">
        <v>0.0</v>
      </c>
      <c r="E32" s="190">
        <v>0.0</v>
      </c>
      <c r="F32" s="190">
        <f t="shared" si="33"/>
        <v>0</v>
      </c>
      <c r="G32" s="122"/>
      <c r="H32" s="188" t="str">
        <f t="shared" si="29"/>
        <v>Taxation Paid</v>
      </c>
      <c r="I32" s="191" t="str">
        <f t="shared" ref="I32:K32" si="40">INDEX(#REF!,MATCH($C32,#REF!,0))/$A$8</f>
        <v>#REF!</v>
      </c>
      <c r="J32" s="191" t="str">
        <f t="shared" si="40"/>
        <v>#REF!</v>
      </c>
      <c r="K32" s="191" t="str">
        <f t="shared" si="40"/>
        <v>#REF!</v>
      </c>
      <c r="L32" s="160"/>
      <c r="M32" s="192" t="str">
        <f t="shared" si="31"/>
        <v>Taxation Paid</v>
      </c>
      <c r="N32" s="191" t="str">
        <f t="shared" ref="N32:P32" si="41">INDEX(#REF!,MATCH($C32,#REF!,0))/$A$8</f>
        <v>#REF!</v>
      </c>
      <c r="O32" s="191" t="str">
        <f t="shared" si="41"/>
        <v>#REF!</v>
      </c>
      <c r="P32" s="191" t="str">
        <f t="shared" si="41"/>
        <v>#REF!</v>
      </c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193" t="s">
        <v>29</v>
      </c>
      <c r="D33" s="194">
        <f t="shared" ref="D33:E33" si="42">SUM(D29:D32)</f>
        <v>-491539</v>
      </c>
      <c r="E33" s="163">
        <f t="shared" si="42"/>
        <v>-590921.3165</v>
      </c>
      <c r="F33" s="163">
        <f t="shared" si="33"/>
        <v>99382.31647</v>
      </c>
      <c r="G33" s="122"/>
      <c r="H33" s="193" t="str">
        <f t="shared" si="29"/>
        <v>Net Cash Inflow / (Outflow)</v>
      </c>
      <c r="I33" s="195" t="str">
        <f t="shared" ref="I33:K33" si="43">INDEX(#REF!,MATCH($C33,#REF!,0))/$A$8</f>
        <v>#REF!</v>
      </c>
      <c r="J33" s="195" t="str">
        <f t="shared" si="43"/>
        <v>#REF!</v>
      </c>
      <c r="K33" s="195" t="str">
        <f t="shared" si="43"/>
        <v>#REF!</v>
      </c>
      <c r="L33" s="160"/>
      <c r="M33" s="196" t="str">
        <f t="shared" si="31"/>
        <v>Net Cash Inflow / (Outflow)</v>
      </c>
      <c r="N33" s="163" t="str">
        <f t="shared" ref="N33:P33" si="44">INDEX(#REF!,MATCH($C33,#REF!,0))/$A$8</f>
        <v>#REF!</v>
      </c>
      <c r="O33" s="163" t="str">
        <f t="shared" si="44"/>
        <v>#REF!</v>
      </c>
      <c r="P33" s="163" t="str">
        <f t="shared" si="44"/>
        <v>#REF!</v>
      </c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197" t="s">
        <v>30</v>
      </c>
      <c r="D34" s="150">
        <f t="shared" ref="D34:F34" si="45">D28+D33</f>
        <v>9515446.895</v>
      </c>
      <c r="E34" s="150">
        <f t="shared" si="45"/>
        <v>9299078.684</v>
      </c>
      <c r="F34" s="150">
        <f t="shared" si="45"/>
        <v>216368.2116</v>
      </c>
      <c r="G34" s="122"/>
      <c r="H34" s="197" t="str">
        <f t="shared" si="29"/>
        <v>Cash End Of Period</v>
      </c>
      <c r="I34" s="150" t="str">
        <f t="shared" ref="I34:K34" si="46">INDEX(#REF!,MATCH($C34,#REF!,0))/$A$8</f>
        <v>#REF!</v>
      </c>
      <c r="J34" s="150" t="str">
        <f t="shared" si="46"/>
        <v>#REF!</v>
      </c>
      <c r="K34" s="150" t="str">
        <f t="shared" si="46"/>
        <v>#REF!</v>
      </c>
      <c r="L34" s="160"/>
      <c r="M34" s="198" t="str">
        <f t="shared" si="31"/>
        <v>Cash End Of Period</v>
      </c>
      <c r="N34" s="150" t="str">
        <f t="shared" ref="N34:P34" si="47">INDEX(#REF!,MATCH($C34,#REF!,0))/$A$8</f>
        <v>#REF!</v>
      </c>
      <c r="O34" s="150" t="str">
        <f t="shared" si="47"/>
        <v>#REF!</v>
      </c>
      <c r="P34" s="150" t="str">
        <f t="shared" si="47"/>
        <v>#REF!</v>
      </c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199"/>
      <c r="D35" s="128"/>
      <c r="E35" s="128"/>
      <c r="F35" s="128"/>
      <c r="G35" s="128"/>
      <c r="H35" s="199"/>
      <c r="I35" s="128" t="str">
        <f t="shared" ref="I35:J35" si="48">IF(ROUND(I34*$A$8,0)=ROUND(#REF!,0),"","Error")</f>
        <v>#REF!</v>
      </c>
      <c r="J35" s="128" t="str">
        <f t="shared" si="48"/>
        <v>#REF!</v>
      </c>
      <c r="K35" s="128"/>
      <c r="L35" s="128"/>
      <c r="M35" s="199"/>
      <c r="N35" s="128" t="str">
        <f t="shared" ref="N35:O35" si="49">IF(ROUND(N34*$A$8,0)=ROUND(#REF!,0),"","Error")</f>
        <v>#REF!</v>
      </c>
      <c r="O35" s="128" t="str">
        <f t="shared" si="49"/>
        <v>#REF!</v>
      </c>
      <c r="P35" s="128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00"/>
      <c r="D36" s="168"/>
      <c r="E36" s="168"/>
      <c r="F36" s="168"/>
      <c r="G36" s="122"/>
      <c r="H36" s="200"/>
      <c r="I36" s="168"/>
      <c r="J36" s="168"/>
      <c r="K36" s="168"/>
      <c r="L36" s="122"/>
      <c r="M36" s="200"/>
      <c r="N36" s="168"/>
      <c r="O36" s="168"/>
      <c r="P36" s="168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118" t="s">
        <v>75</v>
      </c>
      <c r="D37" s="119">
        <f t="shared" ref="D37:D38" si="50">D6</f>
        <v>45047</v>
      </c>
      <c r="E37" s="120"/>
      <c r="F37" s="121"/>
      <c r="G37" s="2"/>
      <c r="H37" s="118" t="str">
        <f>C37</f>
        <v>HC</v>
      </c>
      <c r="I37" s="119" t="str">
        <f t="shared" ref="I37:I38" si="52">I6</f>
        <v>Q1-23</v>
      </c>
      <c r="J37" s="120"/>
      <c r="K37" s="121"/>
      <c r="L37" s="2"/>
      <c r="M37" s="118" t="str">
        <f>H37</f>
        <v>HC</v>
      </c>
      <c r="N37" s="119">
        <f t="shared" ref="N37:N38" si="54">N6</f>
        <v>2023</v>
      </c>
      <c r="O37" s="120"/>
      <c r="P37" s="121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125"/>
      <c r="D38" s="126" t="str">
        <f t="shared" si="50"/>
        <v>Actual</v>
      </c>
      <c r="E38" s="172" t="str">
        <f t="shared" ref="E38:F38" si="51">E7</f>
        <v>Budget</v>
      </c>
      <c r="F38" s="172" t="str">
        <f t="shared" si="51"/>
        <v>Variance</v>
      </c>
      <c r="G38" s="122"/>
      <c r="H38" s="125"/>
      <c r="I38" s="172" t="str">
        <f t="shared" si="52"/>
        <v>Actual</v>
      </c>
      <c r="J38" s="172" t="str">
        <f t="shared" ref="J38:K38" si="53">J7</f>
        <v>Budget</v>
      </c>
      <c r="K38" s="172" t="str">
        <f t="shared" si="53"/>
        <v>Variance</v>
      </c>
      <c r="L38" s="122"/>
      <c r="M38" s="125"/>
      <c r="N38" s="172" t="str">
        <f t="shared" si="54"/>
        <v>Actual</v>
      </c>
      <c r="O38" s="172" t="str">
        <f t="shared" ref="O38:P38" si="55">O7</f>
        <v>Budget</v>
      </c>
      <c r="P38" s="172" t="str">
        <f t="shared" si="55"/>
        <v>Variance</v>
      </c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41" t="str">
        <f t="shared" ref="A39:A43" si="58">#REF!</f>
        <v>#REF!</v>
      </c>
      <c r="B39" s="2"/>
      <c r="C39" s="201" t="str">
        <f t="shared" ref="C39:C43" si="59">C19</f>
        <v>R&amp;D</v>
      </c>
      <c r="D39" s="202">
        <v>16.0</v>
      </c>
      <c r="E39" s="203">
        <v>16.0</v>
      </c>
      <c r="F39" s="203">
        <f t="shared" ref="F39:F44" si="60">D39-E39</f>
        <v>0</v>
      </c>
      <c r="G39" s="122"/>
      <c r="H39" s="201" t="s">
        <v>15</v>
      </c>
      <c r="I39" s="204">
        <f t="shared" ref="I39:K39" si="56">IFERROR(INDEX(#REF!,MATCH($A39,#REF!,0),),0)</f>
        <v>0</v>
      </c>
      <c r="J39" s="205">
        <f t="shared" si="56"/>
        <v>0</v>
      </c>
      <c r="K39" s="205">
        <f t="shared" si="56"/>
        <v>0</v>
      </c>
      <c r="L39" s="122"/>
      <c r="M39" s="206" t="str">
        <f t="shared" ref="M39:M44" si="62">H39</f>
        <v>R&amp;D</v>
      </c>
      <c r="N39" s="204">
        <f t="shared" ref="N39:P39" si="57">IFERROR(INDEX(#REF!,MATCH($A39,#REF!,0),),0)</f>
        <v>0</v>
      </c>
      <c r="O39" s="205">
        <f t="shared" si="57"/>
        <v>0</v>
      </c>
      <c r="P39" s="205">
        <f t="shared" si="57"/>
        <v>0</v>
      </c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41" t="str">
        <f t="shared" si="58"/>
        <v>#REF!</v>
      </c>
      <c r="B40" s="2"/>
      <c r="C40" s="201" t="str">
        <f t="shared" si="59"/>
        <v>Sales / Customer Success</v>
      </c>
      <c r="D40" s="202">
        <v>2.0</v>
      </c>
      <c r="E40" s="207">
        <v>2.0</v>
      </c>
      <c r="F40" s="207">
        <f t="shared" si="60"/>
        <v>0</v>
      </c>
      <c r="G40" s="122"/>
      <c r="H40" s="201" t="s">
        <v>16</v>
      </c>
      <c r="I40" s="204">
        <f t="shared" ref="I40:K40" si="61">IFERROR(INDEX(#REF!,MATCH($A40,#REF!,0),),0)</f>
        <v>0</v>
      </c>
      <c r="J40" s="204">
        <f t="shared" si="61"/>
        <v>0</v>
      </c>
      <c r="K40" s="204">
        <f t="shared" si="61"/>
        <v>0</v>
      </c>
      <c r="L40" s="122"/>
      <c r="M40" s="201" t="str">
        <f t="shared" si="62"/>
        <v>Sales / Customer Success</v>
      </c>
      <c r="N40" s="204">
        <f t="shared" ref="N40:P40" si="63">IFERROR(INDEX(#REF!,MATCH($A40,#REF!,0),),0)</f>
        <v>0</v>
      </c>
      <c r="O40" s="204">
        <f t="shared" si="63"/>
        <v>0</v>
      </c>
      <c r="P40" s="204">
        <f t="shared" si="63"/>
        <v>0</v>
      </c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41" t="str">
        <f t="shared" si="58"/>
        <v>#REF!</v>
      </c>
      <c r="B41" s="2"/>
      <c r="C41" s="201" t="str">
        <f t="shared" si="59"/>
        <v>Marketing</v>
      </c>
      <c r="D41" s="202">
        <v>2.0</v>
      </c>
      <c r="E41" s="207">
        <v>2.0</v>
      </c>
      <c r="F41" s="207">
        <f t="shared" si="60"/>
        <v>0</v>
      </c>
      <c r="G41" s="122"/>
      <c r="H41" s="201" t="s">
        <v>17</v>
      </c>
      <c r="I41" s="204">
        <f t="shared" ref="I41:K41" si="64">IFERROR(INDEX(#REF!,MATCH($A41,#REF!,0),),0)</f>
        <v>0</v>
      </c>
      <c r="J41" s="204">
        <f t="shared" si="64"/>
        <v>0</v>
      </c>
      <c r="K41" s="204">
        <f t="shared" si="64"/>
        <v>0</v>
      </c>
      <c r="L41" s="122"/>
      <c r="M41" s="201" t="str">
        <f t="shared" si="62"/>
        <v>Marketing</v>
      </c>
      <c r="N41" s="204">
        <f t="shared" ref="N41:P41" si="65">IFERROR(INDEX(#REF!,MATCH($A41,#REF!,0),),0)</f>
        <v>0</v>
      </c>
      <c r="O41" s="204">
        <f t="shared" si="65"/>
        <v>0</v>
      </c>
      <c r="P41" s="204">
        <f t="shared" si="65"/>
        <v>0</v>
      </c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41" t="str">
        <f t="shared" si="58"/>
        <v>#REF!</v>
      </c>
      <c r="B42" s="2"/>
      <c r="C42" s="201" t="str">
        <f t="shared" si="59"/>
        <v>G&amp;A</v>
      </c>
      <c r="D42" s="202">
        <v>3.0</v>
      </c>
      <c r="E42" s="207">
        <v>3.0</v>
      </c>
      <c r="F42" s="207">
        <f t="shared" si="60"/>
        <v>0</v>
      </c>
      <c r="G42" s="122"/>
      <c r="H42" s="201" t="s">
        <v>18</v>
      </c>
      <c r="I42" s="204">
        <f t="shared" ref="I42:K42" si="66">IFERROR(INDEX(#REF!,MATCH($A42,#REF!,0),),0)</f>
        <v>0</v>
      </c>
      <c r="J42" s="204">
        <f t="shared" si="66"/>
        <v>0</v>
      </c>
      <c r="K42" s="204">
        <f t="shared" si="66"/>
        <v>0</v>
      </c>
      <c r="L42" s="122"/>
      <c r="M42" s="201" t="str">
        <f t="shared" si="62"/>
        <v>G&amp;A</v>
      </c>
      <c r="N42" s="204">
        <f t="shared" ref="N42:P42" si="67">IFERROR(INDEX(#REF!,MATCH($A42,#REF!,0),),0)</f>
        <v>0</v>
      </c>
      <c r="O42" s="204">
        <f t="shared" si="67"/>
        <v>0</v>
      </c>
      <c r="P42" s="204">
        <f t="shared" si="67"/>
        <v>0</v>
      </c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41" t="str">
        <f t="shared" si="58"/>
        <v>#REF!</v>
      </c>
      <c r="B43" s="2"/>
      <c r="C43" s="201" t="str">
        <f t="shared" si="59"/>
        <v>Developer Experiance</v>
      </c>
      <c r="D43" s="147">
        <v>1.0</v>
      </c>
      <c r="E43" s="148">
        <v>1.0</v>
      </c>
      <c r="F43" s="148">
        <f t="shared" si="60"/>
        <v>0</v>
      </c>
      <c r="G43" s="122"/>
      <c r="H43" s="201" t="s">
        <v>19</v>
      </c>
      <c r="I43" s="208">
        <f t="shared" ref="I43:K43" si="68">IFERROR(INDEX(#REF!,MATCH($A43,#REF!,0),),0)</f>
        <v>0</v>
      </c>
      <c r="J43" s="208">
        <f t="shared" si="68"/>
        <v>0</v>
      </c>
      <c r="K43" s="208">
        <f t="shared" si="68"/>
        <v>0</v>
      </c>
      <c r="L43" s="122"/>
      <c r="M43" s="201" t="str">
        <f t="shared" si="62"/>
        <v>Developer Experiance</v>
      </c>
      <c r="N43" s="208">
        <f t="shared" ref="N43:P43" si="69">IFERROR(INDEX(#REF!,MATCH($A43,#REF!,0),),0)</f>
        <v>0</v>
      </c>
      <c r="O43" s="208">
        <f t="shared" si="69"/>
        <v>0</v>
      </c>
      <c r="P43" s="208">
        <f t="shared" si="69"/>
        <v>0</v>
      </c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09" t="s">
        <v>76</v>
      </c>
      <c r="D44" s="150">
        <f t="shared" ref="D44:E44" si="70">SUM(D39:D43)</f>
        <v>24</v>
      </c>
      <c r="E44" s="150">
        <f t="shared" si="70"/>
        <v>24</v>
      </c>
      <c r="F44" s="150">
        <f t="shared" si="60"/>
        <v>0</v>
      </c>
      <c r="G44" s="122"/>
      <c r="H44" s="209" t="str">
        <f>C44</f>
        <v>Total Headcount</v>
      </c>
      <c r="I44" s="150">
        <f t="shared" ref="I44:K44" si="71">SUM(I39:I43)</f>
        <v>0</v>
      </c>
      <c r="J44" s="150">
        <f t="shared" si="71"/>
        <v>0</v>
      </c>
      <c r="K44" s="150">
        <f t="shared" si="71"/>
        <v>0</v>
      </c>
      <c r="L44" s="122"/>
      <c r="M44" s="209" t="str">
        <f t="shared" si="62"/>
        <v>Total Headcount</v>
      </c>
      <c r="N44" s="150">
        <f t="shared" ref="N44:P44" si="72">SUM(N39:N43)</f>
        <v>0</v>
      </c>
      <c r="O44" s="150">
        <f t="shared" si="72"/>
        <v>0</v>
      </c>
      <c r="P44" s="150">
        <f t="shared" si="72"/>
        <v>0</v>
      </c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199"/>
      <c r="D45" s="128"/>
      <c r="E45" s="128"/>
      <c r="F45" s="128"/>
      <c r="G45" s="128"/>
      <c r="H45" s="199"/>
      <c r="I45" s="128" t="str">
        <f t="shared" ref="I45:J45" si="73">IF(ROUND(I44,0)=ROUND(#REF!,0),"","Error")</f>
        <v>#REF!</v>
      </c>
      <c r="J45" s="128" t="str">
        <f t="shared" si="73"/>
        <v>#REF!</v>
      </c>
      <c r="K45" s="128"/>
      <c r="L45" s="128"/>
      <c r="M45" s="199"/>
      <c r="N45" s="128" t="str">
        <f t="shared" ref="N45:O45" si="74">IF(ROUND(N44,0)=ROUND(#REF!,0),"","Error")</f>
        <v>#REF!</v>
      </c>
      <c r="O45" s="128" t="str">
        <f t="shared" si="74"/>
        <v>#REF!</v>
      </c>
      <c r="P45" s="128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118" t="s">
        <v>77</v>
      </c>
      <c r="D46" s="119">
        <f t="shared" ref="D46:D47" si="75">D6</f>
        <v>45047</v>
      </c>
      <c r="E46" s="120"/>
      <c r="F46" s="121"/>
      <c r="G46" s="122"/>
      <c r="H46" s="118" t="str">
        <f>C46</f>
        <v>Opex expense type $</v>
      </c>
      <c r="I46" s="119" t="str">
        <f t="shared" ref="I46:I47" si="77">I6</f>
        <v>Q1-23</v>
      </c>
      <c r="J46" s="120"/>
      <c r="K46" s="121"/>
      <c r="L46" s="122"/>
      <c r="M46" s="118" t="str">
        <f>H46</f>
        <v>Opex expense type $</v>
      </c>
      <c r="N46" s="119">
        <f t="shared" ref="N46:N47" si="79">N6</f>
        <v>2023</v>
      </c>
      <c r="O46" s="120"/>
      <c r="P46" s="121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125"/>
      <c r="D47" s="126" t="str">
        <f t="shared" si="75"/>
        <v>Actual</v>
      </c>
      <c r="E47" s="172" t="str">
        <f t="shared" ref="E47:F47" si="76">E7</f>
        <v>Budget</v>
      </c>
      <c r="F47" s="172" t="str">
        <f t="shared" si="76"/>
        <v>Variance</v>
      </c>
      <c r="G47" s="122"/>
      <c r="H47" s="125"/>
      <c r="I47" s="172" t="str">
        <f t="shared" si="77"/>
        <v>Actual</v>
      </c>
      <c r="J47" s="172" t="str">
        <f t="shared" ref="J47:K47" si="78">J7</f>
        <v>Budget</v>
      </c>
      <c r="K47" s="172" t="str">
        <f t="shared" si="78"/>
        <v>Variance</v>
      </c>
      <c r="L47" s="122"/>
      <c r="M47" s="125"/>
      <c r="N47" s="172" t="str">
        <f t="shared" si="79"/>
        <v>Actual</v>
      </c>
      <c r="O47" s="172" t="str">
        <f t="shared" ref="O47:P47" si="80">O7</f>
        <v>Budget</v>
      </c>
      <c r="P47" s="172" t="str">
        <f t="shared" si="80"/>
        <v>Variance</v>
      </c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10" t="s">
        <v>32</v>
      </c>
      <c r="D48" s="143" t="str">
        <f>FS!#REF!+FS!#REF!+FS!#REF!+FS!#REF!+FS!#REF!+FS!#REF!</f>
        <v>#ERROR!</v>
      </c>
      <c r="E48" s="143">
        <v>408606.904761905</v>
      </c>
      <c r="F48" s="145" t="str">
        <f t="shared" ref="F48:F72" si="82">D48-E48</f>
        <v>#ERROR!</v>
      </c>
      <c r="G48" s="122"/>
      <c r="H48" s="211" t="str">
        <f>#REF!</f>
        <v>#REF!</v>
      </c>
      <c r="I48" s="145" t="str">
        <f>D48</f>
        <v>#ERROR!</v>
      </c>
      <c r="J48" s="145"/>
      <c r="K48" s="145" t="str">
        <f t="shared" ref="K48:K52" si="84">SUMIFS(#REF!,#REF!,$C48)/$A$8</f>
        <v>#N/A</v>
      </c>
      <c r="L48" s="122"/>
      <c r="M48" s="211" t="str">
        <f t="shared" ref="M48:N48" si="81">H48</f>
        <v>#REF!</v>
      </c>
      <c r="N48" s="145" t="str">
        <f t="shared" si="81"/>
        <v>#ERROR!</v>
      </c>
      <c r="O48" s="145"/>
      <c r="P48" s="145" t="str">
        <f t="shared" ref="P48:P52" si="86">SUMIFS(#REF!,#REF!,$C48)/$A$8</f>
        <v>#N/A</v>
      </c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10" t="s">
        <v>33</v>
      </c>
      <c r="D49" s="158" t="str">
        <f>FS!#REF!</f>
        <v>#ERROR!</v>
      </c>
      <c r="E49" s="159">
        <v>0.0</v>
      </c>
      <c r="F49" s="159" t="str">
        <f t="shared" si="82"/>
        <v>#ERROR!</v>
      </c>
      <c r="G49" s="122"/>
      <c r="H49" s="212" t="str">
        <f t="shared" ref="H49:I49" si="83">C49</f>
        <v>Recruiting</v>
      </c>
      <c r="I49" s="145" t="str">
        <f t="shared" si="83"/>
        <v>#ERROR!</v>
      </c>
      <c r="J49" s="159"/>
      <c r="K49" s="159" t="str">
        <f t="shared" si="84"/>
        <v>#N/A</v>
      </c>
      <c r="L49" s="122"/>
      <c r="M49" s="212" t="str">
        <f t="shared" ref="M49:N49" si="85">H49</f>
        <v>Recruiting</v>
      </c>
      <c r="N49" s="145" t="str">
        <f t="shared" si="85"/>
        <v>#ERROR!</v>
      </c>
      <c r="O49" s="159"/>
      <c r="P49" s="159" t="str">
        <f t="shared" si="86"/>
        <v>#N/A</v>
      </c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10" t="s">
        <v>34</v>
      </c>
      <c r="D50" s="158" t="str">
        <f>FS!#REF!</f>
        <v>#ERROR!</v>
      </c>
      <c r="E50" s="159"/>
      <c r="F50" s="159" t="str">
        <f t="shared" si="82"/>
        <v>#ERROR!</v>
      </c>
      <c r="G50" s="122"/>
      <c r="H50" s="212" t="str">
        <f t="shared" ref="H50:I50" si="87">C50</f>
        <v>Bonus</v>
      </c>
      <c r="I50" s="145" t="str">
        <f t="shared" si="87"/>
        <v>#ERROR!</v>
      </c>
      <c r="J50" s="159"/>
      <c r="K50" s="159" t="str">
        <f t="shared" si="84"/>
        <v>#N/A</v>
      </c>
      <c r="L50" s="122"/>
      <c r="M50" s="212" t="str">
        <f t="shared" ref="M50:N50" si="88">H50</f>
        <v>Bonus</v>
      </c>
      <c r="N50" s="145" t="str">
        <f t="shared" si="88"/>
        <v>#ERROR!</v>
      </c>
      <c r="O50" s="159"/>
      <c r="P50" s="159" t="str">
        <f t="shared" si="86"/>
        <v>#N/A</v>
      </c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10" t="s">
        <v>35</v>
      </c>
      <c r="D51" s="158" t="str">
        <f>FS!#REF!+FS!#REF!+FS!#REF!+FS!#REF!+FS!#REF!-D53</f>
        <v>#ERROR!</v>
      </c>
      <c r="E51" s="158" t="str">
        <f>(#REF!+#REF!+#REF!+#REF!+#REF!)*1000</f>
        <v>#REF!</v>
      </c>
      <c r="F51" s="159" t="str">
        <f t="shared" si="82"/>
        <v>#ERROR!</v>
      </c>
      <c r="G51" s="122"/>
      <c r="H51" s="212" t="str">
        <f t="shared" ref="H51:I51" si="89">C51</f>
        <v>Tools</v>
      </c>
      <c r="I51" s="145" t="str">
        <f t="shared" si="89"/>
        <v>#ERROR!</v>
      </c>
      <c r="J51" s="159"/>
      <c r="K51" s="159" t="str">
        <f t="shared" si="84"/>
        <v>#N/A</v>
      </c>
      <c r="L51" s="122"/>
      <c r="M51" s="212" t="str">
        <f t="shared" ref="M51:N51" si="90">H51</f>
        <v>Tools</v>
      </c>
      <c r="N51" s="145" t="str">
        <f t="shared" si="90"/>
        <v>#ERROR!</v>
      </c>
      <c r="O51" s="159"/>
      <c r="P51" s="159" t="str">
        <f t="shared" si="86"/>
        <v>#N/A</v>
      </c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10" t="s">
        <v>36</v>
      </c>
      <c r="D52" s="158" t="str">
        <f>FS!#REF!+FS!#REF!</f>
        <v>#ERROR!</v>
      </c>
      <c r="E52" s="158" t="str">
        <f>(#REF!+#REF!)*1000</f>
        <v>#REF!</v>
      </c>
      <c r="F52" s="159" t="str">
        <f t="shared" si="82"/>
        <v>#ERROR!</v>
      </c>
      <c r="G52" s="122"/>
      <c r="H52" s="212" t="str">
        <f t="shared" ref="H52:I52" si="91">C52</f>
        <v>Hosting</v>
      </c>
      <c r="I52" s="145" t="str">
        <f t="shared" si="91"/>
        <v>#ERROR!</v>
      </c>
      <c r="J52" s="159"/>
      <c r="K52" s="159" t="str">
        <f t="shared" si="84"/>
        <v>#N/A</v>
      </c>
      <c r="L52" s="122"/>
      <c r="M52" s="212" t="str">
        <f t="shared" ref="M52:N52" si="92">H52</f>
        <v>Hosting</v>
      </c>
      <c r="N52" s="145" t="str">
        <f t="shared" si="92"/>
        <v>#ERROR!</v>
      </c>
      <c r="O52" s="159"/>
      <c r="P52" s="159" t="str">
        <f t="shared" si="86"/>
        <v>#N/A</v>
      </c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10" t="s">
        <v>37</v>
      </c>
      <c r="D53" s="158">
        <v>1600.0</v>
      </c>
      <c r="E53" s="158" t="str">
        <f>#REF!*1000</f>
        <v>#REF!</v>
      </c>
      <c r="F53" s="159" t="str">
        <f t="shared" si="82"/>
        <v>#REF!</v>
      </c>
      <c r="G53" s="122"/>
      <c r="H53" s="212" t="str">
        <f t="shared" ref="H53:H70" si="93">C53</f>
        <v>HUBSPOT + site ground</v>
      </c>
      <c r="I53" s="145"/>
      <c r="J53" s="159"/>
      <c r="K53" s="159"/>
      <c r="L53" s="122"/>
      <c r="M53" s="212" t="str">
        <f t="shared" ref="M53:M70" si="94">H53</f>
        <v>HUBSPOT + site ground</v>
      </c>
      <c r="N53" s="145"/>
      <c r="O53" s="159"/>
      <c r="P53" s="159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10" t="s">
        <v>38</v>
      </c>
      <c r="D54" s="158" t="str">
        <f>FS!#REF!+FS!#REF!+FS!#REF!+FS!#REF!</f>
        <v>#ERROR!</v>
      </c>
      <c r="E54" s="158" t="str">
        <f t="shared" ref="E54:E55" si="95">(#REF!+#REF!+#REF!+#REF!+#REF!)*1000</f>
        <v>#REF!</v>
      </c>
      <c r="F54" s="159" t="str">
        <f t="shared" si="82"/>
        <v>#ERROR!</v>
      </c>
      <c r="G54" s="122"/>
      <c r="H54" s="212" t="str">
        <f t="shared" si="93"/>
        <v>Consultant</v>
      </c>
      <c r="I54" s="145" t="str">
        <f t="shared" ref="I54:I71" si="96">D54</f>
        <v>#ERROR!</v>
      </c>
      <c r="J54" s="159"/>
      <c r="K54" s="159" t="str">
        <f t="shared" ref="K54:K71" si="97">SUMIFS(#REF!,#REF!,$C54)/$A$8</f>
        <v>#N/A</v>
      </c>
      <c r="L54" s="122"/>
      <c r="M54" s="212" t="str">
        <f t="shared" si="94"/>
        <v>Consultant</v>
      </c>
      <c r="N54" s="145" t="str">
        <f t="shared" ref="N54:N71" si="98">I54</f>
        <v>#ERROR!</v>
      </c>
      <c r="O54" s="159"/>
      <c r="P54" s="159" t="str">
        <f t="shared" ref="P54:P71" si="99">SUMIFS(#REF!,#REF!,$C54)/$A$8</f>
        <v>#N/A</v>
      </c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10" t="s">
        <v>39</v>
      </c>
      <c r="D55" s="158" t="str">
        <f>FS!#REF!+FS!#REF!+FS!#REF!+FS!#REF!+FS!#REF!</f>
        <v>#ERROR!</v>
      </c>
      <c r="E55" s="158" t="str">
        <f t="shared" si="95"/>
        <v>#REF!</v>
      </c>
      <c r="F55" s="159" t="str">
        <f t="shared" si="82"/>
        <v>#ERROR!</v>
      </c>
      <c r="G55" s="122"/>
      <c r="H55" s="212" t="str">
        <f t="shared" si="93"/>
        <v>Travel</v>
      </c>
      <c r="I55" s="145" t="str">
        <f t="shared" si="96"/>
        <v>#ERROR!</v>
      </c>
      <c r="J55" s="159"/>
      <c r="K55" s="159" t="str">
        <f t="shared" si="97"/>
        <v>#N/A</v>
      </c>
      <c r="L55" s="122"/>
      <c r="M55" s="212" t="str">
        <f t="shared" si="94"/>
        <v>Travel</v>
      </c>
      <c r="N55" s="145" t="str">
        <f t="shared" si="98"/>
        <v>#ERROR!</v>
      </c>
      <c r="O55" s="159"/>
      <c r="P55" s="159" t="str">
        <f t="shared" si="99"/>
        <v>#N/A</v>
      </c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10" t="s">
        <v>40</v>
      </c>
      <c r="D56" s="158" t="str">
        <f>FS!#REF!+FS!#REF!+FS!#REF!+FS!#REF!+FS!#REF!</f>
        <v>#ERROR!</v>
      </c>
      <c r="E56" s="158" t="str">
        <f>(#REF!+#REF!+#REF!+#REF!+#REF!+#REF!+#REF!)*1000</f>
        <v>#REF!</v>
      </c>
      <c r="F56" s="159" t="str">
        <f t="shared" si="82"/>
        <v>#ERROR!</v>
      </c>
      <c r="G56" s="122"/>
      <c r="H56" s="212" t="str">
        <f t="shared" si="93"/>
        <v>Others</v>
      </c>
      <c r="I56" s="145" t="str">
        <f t="shared" si="96"/>
        <v>#ERROR!</v>
      </c>
      <c r="J56" s="159"/>
      <c r="K56" s="159" t="str">
        <f t="shared" si="97"/>
        <v>#N/A</v>
      </c>
      <c r="L56" s="122"/>
      <c r="M56" s="212" t="str">
        <f t="shared" si="94"/>
        <v>Others</v>
      </c>
      <c r="N56" s="145" t="str">
        <f t="shared" si="98"/>
        <v>#ERROR!</v>
      </c>
      <c r="O56" s="159"/>
      <c r="P56" s="159" t="str">
        <f t="shared" si="99"/>
        <v>#N/A</v>
      </c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10" t="s">
        <v>41</v>
      </c>
      <c r="D57" s="158"/>
      <c r="E57" s="159"/>
      <c r="F57" s="159">
        <f t="shared" si="82"/>
        <v>0</v>
      </c>
      <c r="G57" s="122"/>
      <c r="H57" s="212" t="str">
        <f t="shared" si="93"/>
        <v>Commission</v>
      </c>
      <c r="I57" s="145" t="str">
        <f t="shared" si="96"/>
        <v/>
      </c>
      <c r="J57" s="159"/>
      <c r="K57" s="159" t="str">
        <f t="shared" si="97"/>
        <v>#N/A</v>
      </c>
      <c r="L57" s="122"/>
      <c r="M57" s="212" t="str">
        <f t="shared" si="94"/>
        <v>Commission</v>
      </c>
      <c r="N57" s="145" t="str">
        <f t="shared" si="98"/>
        <v/>
      </c>
      <c r="O57" s="159"/>
      <c r="P57" s="159" t="str">
        <f t="shared" si="99"/>
        <v>#N/A</v>
      </c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10" t="s">
        <v>17</v>
      </c>
      <c r="D58" s="158" t="str">
        <f>FS!#REF!</f>
        <v>#ERROR!</v>
      </c>
      <c r="E58" s="159"/>
      <c r="F58" s="159" t="str">
        <f t="shared" si="82"/>
        <v>#ERROR!</v>
      </c>
      <c r="G58" s="122"/>
      <c r="H58" s="212" t="str">
        <f t="shared" si="93"/>
        <v>Marketing</v>
      </c>
      <c r="I58" s="145" t="str">
        <f t="shared" si="96"/>
        <v>#ERROR!</v>
      </c>
      <c r="J58" s="159"/>
      <c r="K58" s="159" t="str">
        <f t="shared" si="97"/>
        <v>#N/A</v>
      </c>
      <c r="L58" s="122"/>
      <c r="M58" s="212" t="str">
        <f t="shared" si="94"/>
        <v>Marketing</v>
      </c>
      <c r="N58" s="145" t="str">
        <f t="shared" si="98"/>
        <v>#ERROR!</v>
      </c>
      <c r="O58" s="159"/>
      <c r="P58" s="159" t="str">
        <f t="shared" si="99"/>
        <v>#N/A</v>
      </c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10" t="s">
        <v>43</v>
      </c>
      <c r="D59" s="158" t="str">
        <f>FS!#REF!+FS!#REF!+FS!#REF!</f>
        <v>#ERROR!</v>
      </c>
      <c r="E59" s="158" t="str">
        <f t="shared" ref="E59:E61" si="100">#REF!*1000</f>
        <v>#REF!</v>
      </c>
      <c r="F59" s="159" t="str">
        <f t="shared" si="82"/>
        <v>#ERROR!</v>
      </c>
      <c r="G59" s="122"/>
      <c r="H59" s="212" t="str">
        <f t="shared" si="93"/>
        <v>conference</v>
      </c>
      <c r="I59" s="145" t="str">
        <f t="shared" si="96"/>
        <v>#ERROR!</v>
      </c>
      <c r="J59" s="159"/>
      <c r="K59" s="159" t="str">
        <f t="shared" si="97"/>
        <v>#N/A</v>
      </c>
      <c r="L59" s="122"/>
      <c r="M59" s="212" t="str">
        <f t="shared" si="94"/>
        <v>conference</v>
      </c>
      <c r="N59" s="145" t="str">
        <f t="shared" si="98"/>
        <v>#ERROR!</v>
      </c>
      <c r="O59" s="159"/>
      <c r="P59" s="159" t="str">
        <f t="shared" si="99"/>
        <v>#N/A</v>
      </c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10" t="s">
        <v>44</v>
      </c>
      <c r="D60" s="213" t="str">
        <f>FS!#REF!+FS!#REF!</f>
        <v>#ERROR!</v>
      </c>
      <c r="E60" s="213" t="str">
        <f t="shared" si="100"/>
        <v>#REF!</v>
      </c>
      <c r="F60" s="214" t="str">
        <f t="shared" si="82"/>
        <v>#ERROR!</v>
      </c>
      <c r="G60" s="122"/>
      <c r="H60" s="212" t="str">
        <f t="shared" si="93"/>
        <v>Rent &amp; Utilities</v>
      </c>
      <c r="I60" s="145" t="str">
        <f t="shared" si="96"/>
        <v>#ERROR!</v>
      </c>
      <c r="J60" s="214"/>
      <c r="K60" s="214" t="str">
        <f t="shared" si="97"/>
        <v>#N/A</v>
      </c>
      <c r="L60" s="122"/>
      <c r="M60" s="212" t="str">
        <f t="shared" si="94"/>
        <v>Rent &amp; Utilities</v>
      </c>
      <c r="N60" s="145" t="str">
        <f t="shared" si="98"/>
        <v>#ERROR!</v>
      </c>
      <c r="O60" s="214"/>
      <c r="P60" s="214" t="str">
        <f t="shared" si="99"/>
        <v>#N/A</v>
      </c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10" t="s">
        <v>45</v>
      </c>
      <c r="D61" s="213" t="str">
        <f>FS!#REF!+FS!#REF!+FS!#REF!</f>
        <v>#ERROR!</v>
      </c>
      <c r="E61" s="213" t="str">
        <f t="shared" si="100"/>
        <v>#REF!</v>
      </c>
      <c r="F61" s="214" t="str">
        <f t="shared" si="82"/>
        <v>#ERROR!</v>
      </c>
      <c r="G61" s="122"/>
      <c r="H61" s="212" t="str">
        <f t="shared" si="93"/>
        <v>Welfare</v>
      </c>
      <c r="I61" s="145" t="str">
        <f t="shared" si="96"/>
        <v>#ERROR!</v>
      </c>
      <c r="J61" s="214"/>
      <c r="K61" s="214" t="str">
        <f t="shared" si="97"/>
        <v>#N/A</v>
      </c>
      <c r="L61" s="122"/>
      <c r="M61" s="212" t="str">
        <f t="shared" si="94"/>
        <v>Welfare</v>
      </c>
      <c r="N61" s="145" t="str">
        <f t="shared" si="98"/>
        <v>#ERROR!</v>
      </c>
      <c r="O61" s="214"/>
      <c r="P61" s="214" t="str">
        <f t="shared" si="99"/>
        <v>#N/A</v>
      </c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10" t="s">
        <v>46</v>
      </c>
      <c r="D62" s="213" t="str">
        <f>FS!#REF!+FS!#REF!</f>
        <v>#ERROR!</v>
      </c>
      <c r="E62" s="213" t="str">
        <f>(#REF!+#REF!+#REF!+#REF!+#REF!)*1000</f>
        <v>#REF!</v>
      </c>
      <c r="F62" s="214" t="str">
        <f t="shared" si="82"/>
        <v>#ERROR!</v>
      </c>
      <c r="G62" s="122"/>
      <c r="H62" s="212" t="str">
        <f t="shared" si="93"/>
        <v>Professional</v>
      </c>
      <c r="I62" s="145" t="str">
        <f t="shared" si="96"/>
        <v>#ERROR!</v>
      </c>
      <c r="J62" s="214"/>
      <c r="K62" s="214" t="str">
        <f t="shared" si="97"/>
        <v>#N/A</v>
      </c>
      <c r="L62" s="122"/>
      <c r="M62" s="212" t="str">
        <f t="shared" si="94"/>
        <v>Professional</v>
      </c>
      <c r="N62" s="145" t="str">
        <f t="shared" si="98"/>
        <v>#ERROR!</v>
      </c>
      <c r="O62" s="214"/>
      <c r="P62" s="214" t="str">
        <f t="shared" si="99"/>
        <v>#N/A</v>
      </c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10" t="s">
        <v>47</v>
      </c>
      <c r="D63" s="213"/>
      <c r="E63" s="213"/>
      <c r="F63" s="214">
        <f t="shared" si="82"/>
        <v>0</v>
      </c>
      <c r="G63" s="122"/>
      <c r="H63" s="212" t="str">
        <f t="shared" si="93"/>
        <v>IT</v>
      </c>
      <c r="I63" s="145" t="str">
        <f t="shared" si="96"/>
        <v/>
      </c>
      <c r="J63" s="214"/>
      <c r="K63" s="214" t="str">
        <f t="shared" si="97"/>
        <v>#N/A</v>
      </c>
      <c r="L63" s="122"/>
      <c r="M63" s="212" t="str">
        <f t="shared" si="94"/>
        <v>IT</v>
      </c>
      <c r="N63" s="145" t="str">
        <f t="shared" si="98"/>
        <v/>
      </c>
      <c r="O63" s="214"/>
      <c r="P63" s="214" t="str">
        <f t="shared" si="99"/>
        <v>#N/A</v>
      </c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10" t="s">
        <v>48</v>
      </c>
      <c r="D64" s="213" t="str">
        <f>FS!#REF!</f>
        <v>#ERROR!</v>
      </c>
      <c r="E64" s="213" t="str">
        <f t="shared" ref="E64:E65" si="101">#REF!*1000</f>
        <v>#REF!</v>
      </c>
      <c r="F64" s="214" t="str">
        <f t="shared" si="82"/>
        <v>#ERROR!</v>
      </c>
      <c r="G64" s="122"/>
      <c r="H64" s="212" t="str">
        <f t="shared" si="93"/>
        <v>Insurance</v>
      </c>
      <c r="I64" s="145" t="str">
        <f t="shared" si="96"/>
        <v>#ERROR!</v>
      </c>
      <c r="J64" s="214"/>
      <c r="K64" s="214" t="str">
        <f t="shared" si="97"/>
        <v>#N/A</v>
      </c>
      <c r="L64" s="122"/>
      <c r="M64" s="212" t="str">
        <f t="shared" si="94"/>
        <v>Insurance</v>
      </c>
      <c r="N64" s="145" t="str">
        <f t="shared" si="98"/>
        <v>#ERROR!</v>
      </c>
      <c r="O64" s="214"/>
      <c r="P64" s="214" t="str">
        <f t="shared" si="99"/>
        <v>#N/A</v>
      </c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10" t="s">
        <v>49</v>
      </c>
      <c r="D65" s="213" t="str">
        <f>FS!#REF!</f>
        <v>#ERROR!</v>
      </c>
      <c r="E65" s="213" t="str">
        <f t="shared" si="101"/>
        <v>#REF!</v>
      </c>
      <c r="F65" s="214" t="str">
        <f t="shared" si="82"/>
        <v>#ERROR!</v>
      </c>
      <c r="G65" s="122"/>
      <c r="H65" s="212" t="str">
        <f t="shared" si="93"/>
        <v>Office exp.</v>
      </c>
      <c r="I65" s="145" t="str">
        <f t="shared" si="96"/>
        <v>#ERROR!</v>
      </c>
      <c r="J65" s="214"/>
      <c r="K65" s="214" t="str">
        <f t="shared" si="97"/>
        <v>#N/A</v>
      </c>
      <c r="L65" s="122"/>
      <c r="M65" s="212" t="str">
        <f t="shared" si="94"/>
        <v>Office exp.</v>
      </c>
      <c r="N65" s="145" t="str">
        <f t="shared" si="98"/>
        <v>#ERROR!</v>
      </c>
      <c r="O65" s="214"/>
      <c r="P65" s="214" t="str">
        <f t="shared" si="99"/>
        <v>#N/A</v>
      </c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10" t="s">
        <v>50</v>
      </c>
      <c r="D66" s="213"/>
      <c r="E66" s="213"/>
      <c r="F66" s="214">
        <f t="shared" si="82"/>
        <v>0</v>
      </c>
      <c r="G66" s="122"/>
      <c r="H66" s="212" t="str">
        <f t="shared" si="93"/>
        <v>Compliance</v>
      </c>
      <c r="I66" s="145" t="str">
        <f t="shared" si="96"/>
        <v/>
      </c>
      <c r="J66" s="214"/>
      <c r="K66" s="214" t="str">
        <f t="shared" si="97"/>
        <v>#N/A</v>
      </c>
      <c r="L66" s="122"/>
      <c r="M66" s="212" t="str">
        <f t="shared" si="94"/>
        <v>Compliance</v>
      </c>
      <c r="N66" s="145" t="str">
        <f t="shared" si="98"/>
        <v/>
      </c>
      <c r="O66" s="214"/>
      <c r="P66" s="214" t="str">
        <f t="shared" si="99"/>
        <v>#N/A</v>
      </c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10" t="s">
        <v>52</v>
      </c>
      <c r="D67" s="213" t="str">
        <f>FS!#REF!</f>
        <v>#ERROR!</v>
      </c>
      <c r="E67" s="213" t="str">
        <f>#REF!*1000</f>
        <v>#REF!</v>
      </c>
      <c r="F67" s="214" t="str">
        <f t="shared" si="82"/>
        <v>#ERROR!</v>
      </c>
      <c r="G67" s="122"/>
      <c r="H67" s="212" t="str">
        <f t="shared" si="93"/>
        <v>IN PERSOM MEETUPS</v>
      </c>
      <c r="I67" s="145" t="str">
        <f t="shared" si="96"/>
        <v>#ERROR!</v>
      </c>
      <c r="J67" s="214"/>
      <c r="K67" s="214" t="str">
        <f t="shared" si="97"/>
        <v>#N/A</v>
      </c>
      <c r="L67" s="122"/>
      <c r="M67" s="212" t="str">
        <f t="shared" si="94"/>
        <v>IN PERSOM MEETUPS</v>
      </c>
      <c r="N67" s="145" t="str">
        <f t="shared" si="98"/>
        <v>#ERROR!</v>
      </c>
      <c r="O67" s="214"/>
      <c r="P67" s="214" t="str">
        <f t="shared" si="99"/>
        <v>#N/A</v>
      </c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10" t="s">
        <v>78</v>
      </c>
      <c r="D68" s="213"/>
      <c r="E68" s="213" t="str">
        <f>#REF!</f>
        <v>#REF!</v>
      </c>
      <c r="F68" s="214" t="str">
        <f t="shared" si="82"/>
        <v>#REF!</v>
      </c>
      <c r="G68" s="122"/>
      <c r="H68" s="212" t="str">
        <f t="shared" si="93"/>
        <v>Team building</v>
      </c>
      <c r="I68" s="145" t="str">
        <f t="shared" si="96"/>
        <v/>
      </c>
      <c r="J68" s="214"/>
      <c r="K68" s="214" t="str">
        <f t="shared" si="97"/>
        <v>#N/A</v>
      </c>
      <c r="L68" s="122"/>
      <c r="M68" s="212" t="str">
        <f t="shared" si="94"/>
        <v>Team building</v>
      </c>
      <c r="N68" s="145" t="str">
        <f t="shared" si="98"/>
        <v/>
      </c>
      <c r="O68" s="214"/>
      <c r="P68" s="214" t="str">
        <f t="shared" si="99"/>
        <v>#N/A</v>
      </c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10" t="s">
        <v>53</v>
      </c>
      <c r="D69" s="213"/>
      <c r="E69" s="213"/>
      <c r="F69" s="214">
        <f t="shared" si="82"/>
        <v>0</v>
      </c>
      <c r="G69" s="122"/>
      <c r="H69" s="212" t="str">
        <f t="shared" si="93"/>
        <v>Taxes</v>
      </c>
      <c r="I69" s="145" t="str">
        <f t="shared" si="96"/>
        <v/>
      </c>
      <c r="J69" s="214"/>
      <c r="K69" s="214" t="str">
        <f t="shared" si="97"/>
        <v>#N/A</v>
      </c>
      <c r="L69" s="122"/>
      <c r="M69" s="212" t="str">
        <f t="shared" si="94"/>
        <v>Taxes</v>
      </c>
      <c r="N69" s="145" t="str">
        <f t="shared" si="98"/>
        <v/>
      </c>
      <c r="O69" s="214"/>
      <c r="P69" s="214" t="str">
        <f t="shared" si="99"/>
        <v>#N/A</v>
      </c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10" t="s">
        <v>54</v>
      </c>
      <c r="D70" s="213" t="str">
        <f>FS!#REF!</f>
        <v>#ERROR!</v>
      </c>
      <c r="E70" s="213">
        <v>0.0</v>
      </c>
      <c r="F70" s="214" t="str">
        <f t="shared" si="82"/>
        <v>#ERROR!</v>
      </c>
      <c r="G70" s="122"/>
      <c r="H70" s="212" t="str">
        <f t="shared" si="93"/>
        <v>Linkedin</v>
      </c>
      <c r="I70" s="145" t="str">
        <f t="shared" si="96"/>
        <v>#ERROR!</v>
      </c>
      <c r="J70" s="214"/>
      <c r="K70" s="214" t="str">
        <f t="shared" si="97"/>
        <v>#N/A</v>
      </c>
      <c r="L70" s="122"/>
      <c r="M70" s="212" t="str">
        <f t="shared" si="94"/>
        <v>Linkedin</v>
      </c>
      <c r="N70" s="145" t="str">
        <f t="shared" si="98"/>
        <v>#ERROR!</v>
      </c>
      <c r="O70" s="214"/>
      <c r="P70" s="214" t="str">
        <f t="shared" si="99"/>
        <v>#N/A</v>
      </c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10" t="s">
        <v>55</v>
      </c>
      <c r="D71" s="147" t="str">
        <f>FS!#REF!</f>
        <v>#ERROR!</v>
      </c>
      <c r="E71" s="147">
        <v>0.0</v>
      </c>
      <c r="F71" s="148" t="str">
        <f t="shared" si="82"/>
        <v>#ERROR!</v>
      </c>
      <c r="G71" s="122"/>
      <c r="H71" s="212"/>
      <c r="I71" s="145" t="str">
        <f t="shared" si="96"/>
        <v>#ERROR!</v>
      </c>
      <c r="J71" s="148"/>
      <c r="K71" s="148" t="str">
        <f t="shared" si="97"/>
        <v>#N/A</v>
      </c>
      <c r="L71" s="122"/>
      <c r="M71" s="212"/>
      <c r="N71" s="145" t="str">
        <f t="shared" si="98"/>
        <v>#ERROR!</v>
      </c>
      <c r="O71" s="148"/>
      <c r="P71" s="148" t="str">
        <f t="shared" si="99"/>
        <v>#N/A</v>
      </c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162" t="s">
        <v>79</v>
      </c>
      <c r="D72" s="150" t="str">
        <f t="shared" ref="D72:E72" si="102">SUM(D48:D71)</f>
        <v>#ERROR!</v>
      </c>
      <c r="E72" s="150" t="str">
        <f t="shared" si="102"/>
        <v>#REF!</v>
      </c>
      <c r="F72" s="150" t="str">
        <f t="shared" si="82"/>
        <v>#ERROR!</v>
      </c>
      <c r="G72" s="122"/>
      <c r="H72" s="162" t="str">
        <f>C72</f>
        <v>Total Opex</v>
      </c>
      <c r="I72" s="215" t="str">
        <f t="shared" ref="I72:K72" si="103">SUM(I48:I71)</f>
        <v>#ERROR!</v>
      </c>
      <c r="J72" s="215">
        <f t="shared" si="103"/>
        <v>0</v>
      </c>
      <c r="K72" s="215" t="str">
        <f t="shared" si="103"/>
        <v>#N/A</v>
      </c>
      <c r="L72" s="122"/>
      <c r="M72" s="162" t="str">
        <f>H72</f>
        <v>Total Opex</v>
      </c>
      <c r="N72" s="150" t="str">
        <f t="shared" ref="N72:P72" si="104">SUM(N48:N71)</f>
        <v>#ERROR!</v>
      </c>
      <c r="O72" s="150">
        <f t="shared" si="104"/>
        <v>0</v>
      </c>
      <c r="P72" s="150" t="str">
        <f t="shared" si="104"/>
        <v>#N/A</v>
      </c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16" t="str">
        <f t="shared" ref="D73:E73" si="105">D72-D74</f>
        <v>#ERROR!</v>
      </c>
      <c r="E73" s="216" t="str">
        <f t="shared" si="105"/>
        <v>#REF!</v>
      </c>
      <c r="F73" s="128"/>
      <c r="G73" s="128"/>
      <c r="H73" s="128"/>
      <c r="I73" s="128" t="str">
        <f t="shared" ref="I73:J73" si="106">IF(ROUND(I72*$A$8,0)=ROUND(SUM(I15,I24)*$A$8,0),"","Error")</f>
        <v>#ERROR!</v>
      </c>
      <c r="J73" s="128" t="str">
        <f t="shared" si="106"/>
        <v>#REF!</v>
      </c>
      <c r="K73" s="128"/>
      <c r="L73" s="128"/>
      <c r="M73" s="128"/>
      <c r="N73" s="128" t="str">
        <f t="shared" ref="N73:O73" si="107">IF(ROUND(N72*$A$8,0)=ROUND(SUM(N15,N24)*$A$8,0),"","Error")</f>
        <v>#ERROR!</v>
      </c>
      <c r="O73" s="128" t="str">
        <f t="shared" si="107"/>
        <v>#REF!</v>
      </c>
      <c r="P73" s="128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179" t="str">
        <f>D24+D15</f>
        <v>#ERROR!</v>
      </c>
      <c r="E74" s="179" t="str">
        <f>(#REF!+#REF!)*1000</f>
        <v>#REF!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8">
    <mergeCell ref="D37:F37"/>
    <mergeCell ref="H37:H38"/>
    <mergeCell ref="C46:C47"/>
    <mergeCell ref="D46:F46"/>
    <mergeCell ref="H46:H47"/>
    <mergeCell ref="I46:K46"/>
    <mergeCell ref="M46:M47"/>
    <mergeCell ref="N46:P46"/>
    <mergeCell ref="I37:K37"/>
    <mergeCell ref="M37:M38"/>
    <mergeCell ref="C6:C7"/>
    <mergeCell ref="D6:F6"/>
    <mergeCell ref="H6:H7"/>
    <mergeCell ref="I6:K6"/>
    <mergeCell ref="M6:M7"/>
    <mergeCell ref="N6:P6"/>
    <mergeCell ref="C37:C38"/>
    <mergeCell ref="N37:P37"/>
  </mergeCells>
  <conditionalFormatting sqref="A3">
    <cfRule type="cellIs" dxfId="0" priority="1" operator="greaterThan">
      <formula>0</formula>
    </cfRule>
  </conditionalFormatting>
  <conditionalFormatting sqref="A5">
    <cfRule type="cellIs" dxfId="0" priority="2" operator="greaterThan">
      <formula>0</formula>
    </cfRule>
  </conditionalFormatting>
  <conditionalFormatting sqref="C35:P35 C45:P45 D26:E26 D73:P73">
    <cfRule type="containsText" dxfId="1" priority="3" operator="containsText" text="error">
      <formula>NOT(ISERROR(SEARCH(("error"),(C35))))</formula>
    </cfRule>
  </conditionalFormatting>
  <conditionalFormatting sqref="C35:P35 C45:P45 D26:E26 D73:P73">
    <cfRule type="cellIs" dxfId="2" priority="4" operator="equal">
      <formula>"""Error"""</formula>
    </cfRule>
  </conditionalFormatting>
  <conditionalFormatting sqref="I26:J26">
    <cfRule type="containsText" dxfId="1" priority="5" operator="containsText" text="error">
      <formula>NOT(ISERROR(SEARCH(("error"),(I26))))</formula>
    </cfRule>
  </conditionalFormatting>
  <conditionalFormatting sqref="I26:J26">
    <cfRule type="cellIs" dxfId="2" priority="6" operator="equal">
      <formula>"""Error"""</formula>
    </cfRule>
  </conditionalFormatting>
  <conditionalFormatting sqref="N26:O26">
    <cfRule type="containsText" dxfId="1" priority="7" operator="containsText" text="error">
      <formula>NOT(ISERROR(SEARCH(("error"),(N26))))</formula>
    </cfRule>
  </conditionalFormatting>
  <conditionalFormatting sqref="N26:O26">
    <cfRule type="cellIs" dxfId="2" priority="8" operator="equal">
      <formula>"""Error"""</formula>
    </cfRule>
  </conditionalFormatting>
  <dataValidations>
    <dataValidation type="list" allowBlank="1" showErrorMessage="1" sqref="A7">
      <formula1>"$,$K,$M"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0D9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3" width="9.13"/>
    <col customWidth="1" min="4" max="4" width="31.38"/>
    <col customWidth="1" min="5" max="5" width="32.88"/>
    <col customWidth="1" min="6" max="6" width="18.38"/>
    <col customWidth="1" min="7" max="7" width="13.38"/>
    <col customWidth="1" min="8" max="8" width="42.63"/>
    <col customWidth="1" min="9" max="9" width="19.88"/>
    <col customWidth="1" min="10" max="10" width="17.13"/>
    <col customWidth="1" min="11" max="11" width="2.63"/>
    <col customWidth="1" min="12" max="12" width="13.38"/>
    <col customWidth="1" min="13" max="13" width="42.63"/>
    <col customWidth="1" min="14" max="14" width="19.63"/>
    <col customWidth="1" min="15" max="15" width="17.13"/>
    <col customWidth="1" min="16" max="16" width="2.63"/>
    <col customWidth="1" min="17" max="17" width="13.38"/>
    <col customWidth="1" min="18" max="18" width="42.63"/>
    <col customWidth="1" min="19" max="19" width="19.63"/>
    <col customWidth="1" min="20" max="20" width="17.13"/>
    <col customWidth="1" min="21" max="21" width="2.63"/>
    <col customWidth="1" hidden="1" min="22" max="23" width="9.13"/>
    <col customWidth="1" min="24" max="26" width="9.13"/>
  </cols>
  <sheetData>
    <row r="1" ht="12.75" customHeight="1">
      <c r="A1" s="217"/>
      <c r="B1" s="218"/>
      <c r="C1" s="218"/>
      <c r="D1" s="219"/>
      <c r="E1" s="219"/>
      <c r="F1" s="220"/>
      <c r="G1" s="221"/>
      <c r="H1" s="222"/>
      <c r="I1" s="222"/>
      <c r="J1" s="221"/>
      <c r="K1" s="223" t="str">
        <f>A10</f>
        <v/>
      </c>
      <c r="L1" s="222"/>
      <c r="M1" s="222"/>
      <c r="N1" s="222"/>
      <c r="O1" s="224"/>
      <c r="P1" s="223" t="str">
        <f>K1</f>
        <v/>
      </c>
      <c r="Q1" s="222"/>
      <c r="R1" s="222"/>
      <c r="S1" s="225"/>
      <c r="T1" s="225"/>
      <c r="U1" s="223" t="str">
        <f>P1</f>
        <v/>
      </c>
      <c r="V1" s="222"/>
      <c r="W1" s="226"/>
      <c r="X1" s="226"/>
      <c r="Y1" s="226"/>
      <c r="Z1" s="226"/>
    </row>
    <row r="2" ht="12.75" customHeight="1">
      <c r="A2" s="227"/>
      <c r="B2" s="228"/>
      <c r="C2" s="228"/>
      <c r="D2" s="229"/>
      <c r="E2" s="229"/>
      <c r="F2" s="230"/>
      <c r="G2" s="231" t="s">
        <v>80</v>
      </c>
      <c r="H2" s="231"/>
      <c r="I2" s="231"/>
      <c r="J2" s="232"/>
      <c r="K2" s="233"/>
      <c r="L2" s="231" t="str">
        <f t="shared" ref="L2:L3" si="1">G2</f>
        <v>Balance Sheets </v>
      </c>
      <c r="M2" s="234"/>
      <c r="N2" s="234"/>
      <c r="O2" s="235"/>
      <c r="P2" s="236"/>
      <c r="Q2" s="231" t="s">
        <v>81</v>
      </c>
      <c r="R2" s="237"/>
      <c r="S2" s="234"/>
      <c r="T2" s="234"/>
      <c r="U2" s="238"/>
      <c r="V2" s="238"/>
      <c r="W2" s="239"/>
      <c r="X2" s="239"/>
      <c r="Y2" s="239"/>
      <c r="Z2" s="239"/>
    </row>
    <row r="3" ht="12.75" customHeight="1">
      <c r="A3" s="227"/>
      <c r="B3" s="228"/>
      <c r="C3" s="228"/>
      <c r="D3" s="229"/>
      <c r="E3" s="229"/>
      <c r="F3" s="230"/>
      <c r="G3" s="221" t="s">
        <v>82</v>
      </c>
      <c r="H3" s="228"/>
      <c r="I3" s="228"/>
      <c r="J3" s="239"/>
      <c r="K3" s="240"/>
      <c r="L3" s="221" t="str">
        <f t="shared" si="1"/>
        <v>USD in thousands</v>
      </c>
      <c r="M3" s="228"/>
      <c r="N3" s="228"/>
      <c r="O3" s="241"/>
      <c r="P3" s="228"/>
      <c r="Q3" s="221" t="str">
        <f>L3</f>
        <v>USD in thousands</v>
      </c>
      <c r="R3" s="242"/>
      <c r="S3" s="239"/>
      <c r="T3" s="239"/>
      <c r="U3" s="228"/>
      <c r="V3" s="228"/>
      <c r="W3" s="239"/>
      <c r="X3" s="239"/>
      <c r="Y3" s="239"/>
      <c r="Z3" s="239"/>
    </row>
    <row r="4" ht="12.75" customHeight="1">
      <c r="A4" s="227"/>
      <c r="B4" s="228"/>
      <c r="C4" s="228"/>
      <c r="D4" s="229"/>
      <c r="E4" s="229"/>
      <c r="F4" s="230"/>
      <c r="G4" s="243"/>
      <c r="H4" s="239"/>
      <c r="I4" s="244"/>
      <c r="J4" s="239"/>
      <c r="K4" s="242"/>
      <c r="L4" s="242"/>
      <c r="M4" s="244"/>
      <c r="N4" s="239"/>
      <c r="O4" s="239"/>
      <c r="P4" s="245"/>
      <c r="Q4" s="239"/>
      <c r="R4" s="239"/>
      <c r="S4" s="239"/>
      <c r="T4" s="246" t="s">
        <v>83</v>
      </c>
      <c r="U4" s="247"/>
      <c r="V4" s="242"/>
      <c r="W4" s="239"/>
      <c r="X4" s="239"/>
      <c r="Y4" s="239"/>
      <c r="Z4" s="239"/>
    </row>
    <row r="5" ht="12.75" customHeight="1">
      <c r="A5" s="227"/>
      <c r="B5" s="228"/>
      <c r="C5" s="228"/>
      <c r="D5" s="229"/>
      <c r="E5" s="229"/>
      <c r="F5" s="248"/>
      <c r="G5" s="243"/>
      <c r="H5" s="239"/>
      <c r="I5" s="239"/>
      <c r="J5" s="246" t="s">
        <v>83</v>
      </c>
      <c r="K5" s="249"/>
      <c r="L5" s="242"/>
      <c r="M5" s="239"/>
      <c r="N5" s="239"/>
      <c r="O5" s="246" t="s">
        <v>83</v>
      </c>
      <c r="P5" s="250"/>
      <c r="Q5" s="239"/>
      <c r="R5" s="239"/>
      <c r="S5" s="239"/>
      <c r="T5" s="251" t="s">
        <v>84</v>
      </c>
      <c r="U5" s="252"/>
      <c r="V5" s="252"/>
      <c r="W5" s="239"/>
      <c r="X5" s="239"/>
      <c r="Y5" s="239"/>
      <c r="Z5" s="239"/>
    </row>
    <row r="6" ht="12.75" customHeight="1">
      <c r="A6" s="227"/>
      <c r="B6" s="228"/>
      <c r="C6" s="228"/>
      <c r="D6" s="229"/>
      <c r="E6" s="229"/>
      <c r="F6" s="248"/>
      <c r="G6" s="243"/>
      <c r="H6" s="239"/>
      <c r="I6" s="239"/>
      <c r="J6" s="253">
        <f>WP_LTD!C9</f>
        <v>44926</v>
      </c>
      <c r="K6" s="249"/>
      <c r="L6" s="242"/>
      <c r="M6" s="239"/>
      <c r="N6" s="239"/>
      <c r="O6" s="253">
        <f t="shared" ref="O6:O7" si="2">J6</f>
        <v>44926</v>
      </c>
      <c r="P6" s="250"/>
      <c r="Q6" s="254"/>
      <c r="R6" s="243"/>
      <c r="S6" s="239"/>
      <c r="T6" s="253">
        <f t="shared" ref="T6:T7" si="3">O6</f>
        <v>44926</v>
      </c>
      <c r="U6" s="242"/>
      <c r="V6" s="228"/>
      <c r="W6" s="239"/>
      <c r="X6" s="239"/>
      <c r="Y6" s="239"/>
      <c r="Z6" s="239"/>
    </row>
    <row r="7" ht="12.75" customHeight="1">
      <c r="A7" s="227"/>
      <c r="B7" s="228"/>
      <c r="C7" s="228"/>
      <c r="D7" s="229"/>
      <c r="E7" s="229"/>
      <c r="F7" s="230"/>
      <c r="G7" s="243"/>
      <c r="H7" s="239"/>
      <c r="I7" s="239"/>
      <c r="J7" s="255" t="s">
        <v>85</v>
      </c>
      <c r="K7" s="256"/>
      <c r="L7" s="242"/>
      <c r="M7" s="239"/>
      <c r="N7" s="239"/>
      <c r="O7" s="255" t="str">
        <f t="shared" si="2"/>
        <v>UNAUDITED</v>
      </c>
      <c r="P7" s="257"/>
      <c r="Q7" s="258"/>
      <c r="R7" s="243"/>
      <c r="S7" s="239"/>
      <c r="T7" s="255" t="str">
        <f t="shared" si="3"/>
        <v>UNAUDITED</v>
      </c>
      <c r="U7" s="242"/>
      <c r="V7" s="228"/>
      <c r="W7" s="239"/>
      <c r="X7" s="239"/>
      <c r="Y7" s="239"/>
      <c r="Z7" s="239"/>
    </row>
    <row r="8" ht="12.75" customHeight="1">
      <c r="A8" s="227"/>
      <c r="B8" s="228"/>
      <c r="C8" s="228"/>
      <c r="D8" s="229"/>
      <c r="E8" s="229"/>
      <c r="F8" s="230"/>
      <c r="G8" s="239"/>
      <c r="H8" s="226"/>
      <c r="I8" s="239"/>
      <c r="J8" s="226"/>
      <c r="K8" s="259"/>
      <c r="L8" s="239"/>
      <c r="M8" s="239"/>
      <c r="N8" s="239"/>
      <c r="O8" s="239"/>
      <c r="P8" s="260"/>
      <c r="Q8" s="239"/>
      <c r="R8" s="239"/>
      <c r="S8" s="239"/>
      <c r="T8" s="239"/>
      <c r="U8" s="242"/>
      <c r="V8" s="242"/>
      <c r="W8" s="239"/>
      <c r="X8" s="239"/>
      <c r="Y8" s="239"/>
      <c r="Z8" s="239"/>
    </row>
    <row r="9" ht="12.75" customHeight="1">
      <c r="A9" s="261"/>
      <c r="B9" s="262"/>
      <c r="C9" s="242"/>
      <c r="D9" s="263"/>
      <c r="E9" s="263"/>
      <c r="F9" s="264"/>
      <c r="G9" s="225" t="s">
        <v>86</v>
      </c>
      <c r="H9" s="226"/>
      <c r="I9" s="239"/>
      <c r="J9" s="221"/>
      <c r="K9" s="265"/>
      <c r="L9" s="225" t="s">
        <v>87</v>
      </c>
      <c r="M9" s="239"/>
      <c r="N9" s="239"/>
      <c r="O9" s="226"/>
      <c r="P9" s="266"/>
      <c r="Q9" s="267" t="s">
        <v>11</v>
      </c>
      <c r="R9" s="221"/>
      <c r="S9" s="239"/>
      <c r="T9" s="268">
        <f>-ROUND(FS!M79/1000,0)</f>
        <v>1487</v>
      </c>
      <c r="U9" s="242"/>
      <c r="V9" s="242"/>
      <c r="W9" s="239"/>
      <c r="X9" s="239"/>
      <c r="Y9" s="239"/>
      <c r="Z9" s="269"/>
    </row>
    <row r="10" ht="12.75" customHeight="1">
      <c r="A10" s="270" t="str">
        <f>+WP_LTD!B3</f>
        <v/>
      </c>
      <c r="B10" s="271"/>
      <c r="C10" s="271"/>
      <c r="D10" s="271"/>
      <c r="E10" s="271"/>
      <c r="F10" s="272"/>
      <c r="G10" s="221" t="s">
        <v>88</v>
      </c>
      <c r="H10" s="226"/>
      <c r="I10" s="239"/>
      <c r="J10" s="273">
        <f>ROUND(FS!M11/1000,0)</f>
        <v>1795</v>
      </c>
      <c r="K10" s="274"/>
      <c r="L10" s="221" t="s">
        <v>89</v>
      </c>
      <c r="M10" s="239"/>
      <c r="N10" s="239"/>
      <c r="O10" s="275">
        <f>-ROUND(FS!M37/1000,0)+1</f>
        <v>117</v>
      </c>
      <c r="P10" s="276"/>
      <c r="Q10" s="267" t="s">
        <v>90</v>
      </c>
      <c r="R10" s="226"/>
      <c r="S10" s="239"/>
      <c r="T10" s="277">
        <f>ROUND(FS!M87/1000,0)</f>
        <v>81</v>
      </c>
      <c r="U10" s="245"/>
      <c r="V10" s="278"/>
      <c r="W10" s="239"/>
      <c r="X10" s="279">
        <f>T10/T9</f>
        <v>0.05447209146</v>
      </c>
      <c r="Y10" s="239"/>
      <c r="Z10" s="269"/>
    </row>
    <row r="11" ht="12.75" customHeight="1">
      <c r="A11" s="280"/>
      <c r="B11" s="228"/>
      <c r="C11" s="239"/>
      <c r="D11" s="239"/>
      <c r="E11" s="281"/>
      <c r="F11" s="230"/>
      <c r="G11" s="221" t="s">
        <v>91</v>
      </c>
      <c r="H11" s="239"/>
      <c r="I11" s="239"/>
      <c r="J11" s="273">
        <f>ROUND(FS!M13/1000,0)</f>
        <v>7600</v>
      </c>
      <c r="K11" s="239"/>
      <c r="L11" s="221" t="s">
        <v>92</v>
      </c>
      <c r="M11" s="239"/>
      <c r="N11" s="239"/>
      <c r="O11" s="282">
        <f>-ROUND(FS!M38/1000,0)</f>
        <v>312</v>
      </c>
      <c r="P11" s="276"/>
      <c r="Q11" s="283" t="s">
        <v>93</v>
      </c>
      <c r="R11" s="226"/>
      <c r="S11" s="239"/>
      <c r="T11" s="284">
        <f>T9-T10</f>
        <v>1406</v>
      </c>
      <c r="U11" s="245"/>
      <c r="V11" s="278"/>
      <c r="W11" s="239"/>
      <c r="X11" s="279">
        <f>T11/T9</f>
        <v>0.9455279085</v>
      </c>
      <c r="Y11" s="239"/>
      <c r="Z11" s="285"/>
    </row>
    <row r="12" ht="12.75" customHeight="1">
      <c r="A12" s="280"/>
      <c r="B12" s="239"/>
      <c r="C12" s="239"/>
      <c r="D12" s="239"/>
      <c r="E12" s="281"/>
      <c r="F12" s="230"/>
      <c r="G12" s="221" t="s">
        <v>94</v>
      </c>
      <c r="H12" s="226"/>
      <c r="I12" s="239"/>
      <c r="J12" s="286">
        <f>ROUND((FS!M14+FS!M17)/1000,0)</f>
        <v>129</v>
      </c>
      <c r="K12" s="274"/>
      <c r="L12" s="221" t="s">
        <v>95</v>
      </c>
      <c r="M12" s="239"/>
      <c r="N12" s="239"/>
      <c r="O12" s="287">
        <f>-ROUND((FS!M39)/1000,0)</f>
        <v>11</v>
      </c>
      <c r="P12" s="276"/>
      <c r="Q12" s="239"/>
      <c r="R12" s="239"/>
      <c r="S12" s="239"/>
      <c r="T12" s="239"/>
      <c r="U12" s="245"/>
      <c r="V12" s="278"/>
      <c r="W12" s="239"/>
      <c r="X12" s="288"/>
      <c r="Y12" s="239"/>
      <c r="Z12" s="242"/>
    </row>
    <row r="13" ht="12.75" customHeight="1">
      <c r="A13" s="280"/>
      <c r="B13" s="229"/>
      <c r="C13" s="228"/>
      <c r="D13" s="229"/>
      <c r="E13" s="229"/>
      <c r="F13" s="230"/>
      <c r="G13" s="289" t="s">
        <v>96</v>
      </c>
      <c r="H13" s="226"/>
      <c r="I13" s="239"/>
      <c r="J13" s="290">
        <f>SUM(J10:J12)</f>
        <v>9524</v>
      </c>
      <c r="K13" s="239"/>
      <c r="L13" s="291" t="s">
        <v>97</v>
      </c>
      <c r="M13" s="239"/>
      <c r="N13" s="239"/>
      <c r="O13" s="292">
        <f>SUM(O10:O12)</f>
        <v>440</v>
      </c>
      <c r="P13" s="293"/>
      <c r="Q13" s="294" t="s">
        <v>98</v>
      </c>
      <c r="R13" s="221"/>
      <c r="S13" s="239"/>
      <c r="T13" s="269"/>
      <c r="U13" s="242"/>
      <c r="V13" s="278"/>
      <c r="W13" s="239"/>
      <c r="X13" s="239"/>
      <c r="Y13" s="239"/>
      <c r="Z13" s="269"/>
    </row>
    <row r="14" ht="12.75" customHeight="1">
      <c r="A14" s="261"/>
      <c r="B14" s="281"/>
      <c r="C14" s="242"/>
      <c r="D14" s="229"/>
      <c r="E14" s="229"/>
      <c r="F14" s="230"/>
      <c r="G14" s="295"/>
      <c r="H14" s="296"/>
      <c r="I14" s="239"/>
      <c r="J14" s="297"/>
      <c r="K14" s="274"/>
      <c r="L14" s="225"/>
      <c r="M14" s="239"/>
      <c r="N14" s="239"/>
      <c r="O14" s="298"/>
      <c r="P14" s="293"/>
      <c r="Q14" s="221" t="s">
        <v>99</v>
      </c>
      <c r="R14" s="226"/>
      <c r="S14" s="239"/>
      <c r="T14" s="268">
        <f>ROUND(FS!M110/1000,0)</f>
        <v>3455</v>
      </c>
      <c r="U14" s="242"/>
      <c r="V14" s="242"/>
      <c r="W14" s="239"/>
      <c r="X14" s="279">
        <f t="shared" ref="X14:X16" si="4">T14/$T$17</f>
        <v>0.6611174895</v>
      </c>
      <c r="Y14" s="239"/>
      <c r="Z14" s="269"/>
    </row>
    <row r="15" ht="12.75" customHeight="1">
      <c r="A15" s="270" t="s">
        <v>100</v>
      </c>
      <c r="B15" s="271"/>
      <c r="C15" s="271"/>
      <c r="D15" s="271"/>
      <c r="E15" s="271"/>
      <c r="F15" s="272"/>
      <c r="G15" s="225" t="s">
        <v>101</v>
      </c>
      <c r="H15" s="296"/>
      <c r="I15" s="239"/>
      <c r="J15" s="285"/>
      <c r="K15" s="274"/>
      <c r="L15" s="225" t="s">
        <v>102</v>
      </c>
      <c r="M15" s="239"/>
      <c r="N15" s="239"/>
      <c r="O15" s="226"/>
      <c r="P15" s="293"/>
      <c r="Q15" s="226" t="s">
        <v>103</v>
      </c>
      <c r="R15" s="226"/>
      <c r="S15" s="239"/>
      <c r="T15" s="269">
        <f>ROUND(FS!M129/1000,0)</f>
        <v>826</v>
      </c>
      <c r="U15" s="242"/>
      <c r="V15" s="242"/>
      <c r="W15" s="239"/>
      <c r="X15" s="279">
        <f t="shared" si="4"/>
        <v>0.1580558745</v>
      </c>
      <c r="Y15" s="239"/>
      <c r="Z15" s="269"/>
    </row>
    <row r="16" ht="12.75" customHeight="1">
      <c r="A16" s="261"/>
      <c r="B16" s="228"/>
      <c r="C16" s="281"/>
      <c r="D16" s="229"/>
      <c r="E16" s="229"/>
      <c r="F16" s="230"/>
      <c r="G16" s="221" t="s">
        <v>104</v>
      </c>
      <c r="H16" s="226"/>
      <c r="I16" s="239"/>
      <c r="J16" s="273">
        <f>ROUND(FS!M21/1000,0)</f>
        <v>34</v>
      </c>
      <c r="K16" s="274"/>
      <c r="L16" s="221" t="s">
        <v>105</v>
      </c>
      <c r="M16" s="239"/>
      <c r="N16" s="239"/>
      <c r="O16" s="282">
        <f>-ROUND(FS!M41/1000,0)</f>
        <v>0</v>
      </c>
      <c r="P16" s="293"/>
      <c r="Q16" s="267" t="s">
        <v>106</v>
      </c>
      <c r="R16" s="226"/>
      <c r="S16" s="239"/>
      <c r="T16" s="299">
        <f>ROUND(FS!M187/1000,0)</f>
        <v>945</v>
      </c>
      <c r="U16" s="242"/>
      <c r="V16" s="242"/>
      <c r="W16" s="239"/>
      <c r="X16" s="279">
        <f t="shared" si="4"/>
        <v>0.1808266361</v>
      </c>
      <c r="Y16" s="239"/>
      <c r="Z16" s="269"/>
    </row>
    <row r="17" ht="12.75" customHeight="1">
      <c r="A17" s="270" t="str">
        <f>WP_LTD!B4</f>
        <v>As of Dec 31, 2022</v>
      </c>
      <c r="B17" s="271"/>
      <c r="C17" s="271"/>
      <c r="D17" s="271"/>
      <c r="E17" s="271"/>
      <c r="F17" s="272"/>
      <c r="G17" s="221" t="s">
        <v>107</v>
      </c>
      <c r="H17" s="226"/>
      <c r="I17" s="239"/>
      <c r="J17" s="286">
        <f>ROUND(FS!M28/1000,0)</f>
        <v>295</v>
      </c>
      <c r="K17" s="274"/>
      <c r="L17" s="291" t="s">
        <v>108</v>
      </c>
      <c r="M17" s="239"/>
      <c r="N17" s="239"/>
      <c r="O17" s="292">
        <f>O16</f>
        <v>0</v>
      </c>
      <c r="P17" s="293"/>
      <c r="Q17" s="283" t="s">
        <v>109</v>
      </c>
      <c r="R17" s="226"/>
      <c r="S17" s="239"/>
      <c r="T17" s="300">
        <f>SUM(T14:T16)</f>
        <v>5226</v>
      </c>
      <c r="U17" s="301"/>
      <c r="V17" s="242"/>
      <c r="W17" s="239"/>
      <c r="X17" s="239"/>
      <c r="Y17" s="239"/>
      <c r="Z17" s="300"/>
    </row>
    <row r="18" ht="20.25" customHeight="1">
      <c r="A18" s="302"/>
      <c r="B18" s="228"/>
      <c r="C18" s="228"/>
      <c r="D18" s="229"/>
      <c r="E18" s="229"/>
      <c r="F18" s="230"/>
      <c r="G18" s="289" t="s">
        <v>110</v>
      </c>
      <c r="H18" s="239"/>
      <c r="I18" s="239"/>
      <c r="J18" s="290">
        <f>SUM(J16:J17)</f>
        <v>329</v>
      </c>
      <c r="K18" s="278"/>
      <c r="L18" s="239"/>
      <c r="M18" s="239"/>
      <c r="N18" s="239"/>
      <c r="O18" s="239"/>
      <c r="P18" s="293"/>
      <c r="Q18" s="222"/>
      <c r="R18" s="226"/>
      <c r="S18" s="239"/>
      <c r="T18" s="303"/>
      <c r="U18" s="304"/>
      <c r="V18" s="301"/>
      <c r="W18" s="239"/>
      <c r="X18" s="239"/>
      <c r="Y18" s="239"/>
      <c r="Z18" s="305"/>
    </row>
    <row r="19" ht="12.75" customHeight="1">
      <c r="A19" s="302"/>
      <c r="B19" s="228"/>
      <c r="C19" s="239"/>
      <c r="D19" s="306" t="s">
        <v>83</v>
      </c>
      <c r="E19" s="229"/>
      <c r="F19" s="230"/>
      <c r="G19" s="239"/>
      <c r="H19" s="239"/>
      <c r="I19" s="239"/>
      <c r="J19" s="239"/>
      <c r="K19" s="278"/>
      <c r="L19" s="226"/>
      <c r="M19" s="239"/>
      <c r="N19" s="239"/>
      <c r="O19" s="226"/>
      <c r="P19" s="293"/>
      <c r="Q19" s="239"/>
      <c r="R19" s="239"/>
      <c r="S19" s="239"/>
      <c r="T19" s="239"/>
      <c r="U19" s="242"/>
      <c r="V19" s="304"/>
      <c r="W19" s="239"/>
      <c r="X19" s="239"/>
      <c r="Y19" s="239"/>
      <c r="Z19" s="285"/>
    </row>
    <row r="20" ht="12.75" customHeight="1">
      <c r="A20" s="302"/>
      <c r="B20" s="228"/>
      <c r="C20" s="228"/>
      <c r="D20" s="229"/>
      <c r="E20" s="229"/>
      <c r="F20" s="230"/>
      <c r="G20" s="307"/>
      <c r="H20" s="307"/>
      <c r="I20" s="239"/>
      <c r="J20" s="308"/>
      <c r="K20" s="301"/>
      <c r="L20" s="283" t="s">
        <v>111</v>
      </c>
      <c r="M20" s="239"/>
      <c r="N20" s="239"/>
      <c r="O20" s="309"/>
      <c r="P20" s="293"/>
      <c r="Q20" s="283" t="s">
        <v>112</v>
      </c>
      <c r="R20" s="226"/>
      <c r="S20" s="239"/>
      <c r="T20" s="310">
        <f>T17-T11</f>
        <v>3820</v>
      </c>
      <c r="U20" s="301"/>
      <c r="V20" s="242"/>
      <c r="W20" s="239"/>
      <c r="X20" s="239"/>
      <c r="Y20" s="239"/>
      <c r="Z20" s="269"/>
    </row>
    <row r="21" ht="12.75" customHeight="1">
      <c r="A21" s="302"/>
      <c r="B21" s="228"/>
      <c r="C21" s="228"/>
      <c r="D21" s="229"/>
      <c r="E21" s="229"/>
      <c r="F21" s="230"/>
      <c r="G21" s="239"/>
      <c r="H21" s="239"/>
      <c r="I21" s="239"/>
      <c r="J21" s="239"/>
      <c r="K21" s="311"/>
      <c r="L21" s="267"/>
      <c r="M21" s="239"/>
      <c r="N21" s="239"/>
      <c r="O21" s="311"/>
      <c r="P21" s="293"/>
      <c r="Q21" s="226"/>
      <c r="R21" s="226"/>
      <c r="S21" s="239"/>
      <c r="T21" s="222"/>
      <c r="U21" s="301"/>
      <c r="V21" s="304"/>
      <c r="W21" s="239"/>
      <c r="X21" s="239"/>
      <c r="Y21" s="239"/>
      <c r="Z21" s="242"/>
    </row>
    <row r="22" ht="12.75" customHeight="1">
      <c r="A22" s="312"/>
      <c r="B22" s="228"/>
      <c r="C22" s="228"/>
      <c r="D22" s="229"/>
      <c r="E22" s="229"/>
      <c r="F22" s="230"/>
      <c r="G22" s="296"/>
      <c r="H22" s="296"/>
      <c r="I22" s="239"/>
      <c r="J22" s="313"/>
      <c r="K22" s="311"/>
      <c r="L22" s="221" t="s">
        <v>113</v>
      </c>
      <c r="M22" s="239"/>
      <c r="N22" s="239"/>
      <c r="O22" s="282">
        <f>-ROUND((FS!M56+FS!M61+FS!M62+FS!M64)/1000,0)</f>
        <v>22801</v>
      </c>
      <c r="P22" s="309"/>
      <c r="Q22" s="267" t="s">
        <v>114</v>
      </c>
      <c r="R22" s="226"/>
      <c r="S22" s="239"/>
      <c r="T22" s="314">
        <f>ROUND(FS!M193/1000,0)-1</f>
        <v>-11</v>
      </c>
      <c r="U22" s="301"/>
      <c r="V22" s="301"/>
      <c r="W22" s="239"/>
      <c r="X22" s="239"/>
      <c r="Y22" s="239"/>
      <c r="Z22" s="305"/>
    </row>
    <row r="23" ht="12.75" customHeight="1">
      <c r="A23" s="315"/>
      <c r="B23" s="228"/>
      <c r="C23" s="228"/>
      <c r="D23" s="229"/>
      <c r="E23" s="229"/>
      <c r="F23" s="230"/>
      <c r="G23" s="225"/>
      <c r="H23" s="226"/>
      <c r="I23" s="239"/>
      <c r="J23" s="316"/>
      <c r="K23" s="311"/>
      <c r="L23" s="221" t="s">
        <v>115</v>
      </c>
      <c r="M23" s="239"/>
      <c r="N23" s="239"/>
      <c r="O23" s="314">
        <f>-ROUND((FS!M65+FS!M66)/1000,0)</f>
        <v>-10728</v>
      </c>
      <c r="P23" s="309"/>
      <c r="Q23" s="267" t="s">
        <v>116</v>
      </c>
      <c r="R23" s="239"/>
      <c r="S23" s="239"/>
      <c r="T23" s="314">
        <f>ROUND(FS!M194/1000,0)</f>
        <v>0</v>
      </c>
      <c r="U23" s="301"/>
      <c r="V23" s="317"/>
      <c r="W23" s="239"/>
      <c r="X23" s="239"/>
      <c r="Y23" s="239"/>
      <c r="Z23" s="311"/>
    </row>
    <row r="24" ht="12.75" customHeight="1">
      <c r="A24" s="315"/>
      <c r="B24" s="228"/>
      <c r="C24" s="228"/>
      <c r="D24" s="229"/>
      <c r="E24" s="229"/>
      <c r="F24" s="230"/>
      <c r="G24" s="226"/>
      <c r="H24" s="226"/>
      <c r="I24" s="239"/>
      <c r="J24" s="318"/>
      <c r="K24" s="301"/>
      <c r="L24" s="283" t="s">
        <v>117</v>
      </c>
      <c r="M24" s="239"/>
      <c r="N24" s="239"/>
      <c r="O24" s="319">
        <f>SUM(O22:O23)</f>
        <v>12073</v>
      </c>
      <c r="P24" s="309"/>
      <c r="Q24" s="267" t="s">
        <v>118</v>
      </c>
      <c r="R24" s="320"/>
      <c r="S24" s="239"/>
      <c r="T24" s="314">
        <f>ROUND(FS!M194/1000,0)</f>
        <v>0</v>
      </c>
      <c r="U24" s="301"/>
      <c r="V24" s="301"/>
      <c r="W24" s="239"/>
      <c r="X24" s="239"/>
      <c r="Y24" s="239"/>
      <c r="Z24" s="311"/>
    </row>
    <row r="25" ht="12.75" customHeight="1">
      <c r="A25" s="315"/>
      <c r="B25" s="228"/>
      <c r="C25" s="228"/>
      <c r="D25" s="229"/>
      <c r="E25" s="229"/>
      <c r="F25" s="230"/>
      <c r="G25" s="226"/>
      <c r="H25" s="226"/>
      <c r="I25" s="239"/>
      <c r="J25" s="321"/>
      <c r="K25" s="301"/>
      <c r="L25" s="239"/>
      <c r="M25" s="239"/>
      <c r="N25" s="239"/>
      <c r="O25" s="239"/>
      <c r="P25" s="267"/>
      <c r="Q25" s="283"/>
      <c r="R25" s="320"/>
      <c r="S25" s="239"/>
      <c r="T25" s="222"/>
      <c r="U25" s="242"/>
      <c r="V25" s="301"/>
      <c r="W25" s="239"/>
      <c r="X25" s="239"/>
      <c r="Y25" s="239"/>
      <c r="Z25" s="242"/>
    </row>
    <row r="26" ht="12.75" customHeight="1">
      <c r="A26" s="315"/>
      <c r="B26" s="281"/>
      <c r="C26" s="281"/>
      <c r="D26" s="322"/>
      <c r="E26" s="322"/>
      <c r="F26" s="230"/>
      <c r="G26" s="226"/>
      <c r="H26" s="226"/>
      <c r="I26" s="239"/>
      <c r="J26" s="321"/>
      <c r="K26" s="301"/>
      <c r="L26" s="291"/>
      <c r="M26" s="239"/>
      <c r="N26" s="239"/>
      <c r="O26" s="224"/>
      <c r="P26" s="222"/>
      <c r="Q26" s="239"/>
      <c r="R26" s="239"/>
      <c r="S26" s="239"/>
      <c r="T26" s="239"/>
      <c r="U26" s="301"/>
      <c r="V26" s="242"/>
      <c r="W26" s="239"/>
      <c r="X26" s="239"/>
      <c r="Y26" s="239"/>
      <c r="Z26" s="285"/>
    </row>
    <row r="27" ht="12.75" customHeight="1">
      <c r="A27" s="315"/>
      <c r="B27" s="281"/>
      <c r="C27" s="281"/>
      <c r="D27" s="322"/>
      <c r="E27" s="322"/>
      <c r="F27" s="230"/>
      <c r="G27" s="289" t="s">
        <v>119</v>
      </c>
      <c r="H27" s="226"/>
      <c r="I27" s="239"/>
      <c r="J27" s="323">
        <f>J13+J18</f>
        <v>9853</v>
      </c>
      <c r="K27" s="301"/>
      <c r="L27" s="291" t="s">
        <v>120</v>
      </c>
      <c r="M27" s="239"/>
      <c r="N27" s="239"/>
      <c r="O27" s="324">
        <f>O13+O24+O17</f>
        <v>12513</v>
      </c>
      <c r="P27" s="267"/>
      <c r="Q27" s="283" t="s">
        <v>121</v>
      </c>
      <c r="R27" s="226"/>
      <c r="S27" s="239"/>
      <c r="T27" s="310">
        <f>T20+T22+T24</f>
        <v>3809</v>
      </c>
      <c r="U27" s="301"/>
      <c r="V27" s="325"/>
      <c r="W27" s="239"/>
      <c r="X27" s="239"/>
      <c r="Y27" s="239"/>
      <c r="Z27" s="239"/>
    </row>
    <row r="28" ht="12.75" customHeight="1">
      <c r="A28" s="315"/>
      <c r="B28" s="281"/>
      <c r="C28" s="281"/>
      <c r="D28" s="322"/>
      <c r="E28" s="322"/>
      <c r="F28" s="230"/>
      <c r="G28" s="239"/>
      <c r="H28" s="239"/>
      <c r="I28" s="239"/>
      <c r="J28" s="326"/>
      <c r="K28" s="327"/>
      <c r="L28" s="226"/>
      <c r="M28" s="226"/>
      <c r="N28" s="226"/>
      <c r="O28" s="296"/>
      <c r="P28" s="267"/>
      <c r="Q28" s="226"/>
      <c r="R28" s="226"/>
      <c r="S28" s="328"/>
      <c r="T28" s="226"/>
      <c r="U28" s="242"/>
      <c r="V28" s="325"/>
      <c r="W28" s="239"/>
      <c r="X28" s="239"/>
      <c r="Y28" s="239"/>
      <c r="Z28" s="239"/>
    </row>
    <row r="29" ht="12.75" customHeight="1">
      <c r="A29" s="315"/>
      <c r="B29" s="281"/>
      <c r="C29" s="281"/>
      <c r="D29" s="322"/>
      <c r="E29" s="322"/>
      <c r="F29" s="230"/>
      <c r="G29" s="225"/>
      <c r="H29" s="239"/>
      <c r="I29" s="239"/>
      <c r="J29" s="329"/>
      <c r="K29" s="327"/>
      <c r="L29" s="330"/>
      <c r="M29" s="331">
        <f>J27-O27</f>
        <v>-2660</v>
      </c>
      <c r="N29" s="278"/>
      <c r="O29" s="332"/>
      <c r="P29" s="298"/>
      <c r="Q29" s="267"/>
      <c r="R29" s="333"/>
      <c r="S29" s="328"/>
      <c r="T29" s="283"/>
      <c r="U29" s="242"/>
      <c r="V29" s="334"/>
      <c r="W29" s="239"/>
      <c r="X29" s="239"/>
      <c r="Y29" s="239"/>
      <c r="Z29" s="239"/>
    </row>
    <row r="30" ht="12.75" customHeight="1">
      <c r="A30" s="227"/>
      <c r="B30" s="228"/>
      <c r="C30" s="228"/>
      <c r="D30" s="229"/>
      <c r="E30" s="229"/>
      <c r="F30" s="230"/>
      <c r="G30" s="335"/>
      <c r="H30" s="239"/>
      <c r="I30" s="239"/>
      <c r="J30" s="239"/>
      <c r="K30" s="327"/>
      <c r="L30" s="242"/>
      <c r="M30" s="242"/>
      <c r="N30" s="242"/>
      <c r="O30" s="241"/>
      <c r="P30" s="336"/>
      <c r="Q30" s="335"/>
      <c r="R30" s="260"/>
      <c r="S30" s="337"/>
      <c r="T30" s="337"/>
      <c r="U30" s="242"/>
      <c r="V30" s="334"/>
      <c r="W30" s="239"/>
      <c r="X30" s="239"/>
      <c r="Y30" s="239"/>
      <c r="Z30" s="239"/>
    </row>
    <row r="31" ht="12.75" customHeight="1">
      <c r="A31" s="227"/>
      <c r="B31" s="228"/>
      <c r="C31" s="228"/>
      <c r="D31" s="229"/>
      <c r="E31" s="229"/>
      <c r="F31" s="230"/>
      <c r="G31" s="239"/>
      <c r="H31" s="242"/>
      <c r="I31" s="242"/>
      <c r="J31" s="243"/>
      <c r="K31" s="327"/>
      <c r="L31" s="239"/>
      <c r="M31" s="239"/>
      <c r="N31" s="239"/>
      <c r="O31" s="239"/>
      <c r="P31" s="298"/>
      <c r="Q31" s="335"/>
      <c r="R31" s="260"/>
      <c r="S31" s="225"/>
      <c r="T31" s="225"/>
      <c r="U31" s="242"/>
      <c r="V31" s="334"/>
      <c r="W31" s="239"/>
      <c r="X31" s="239"/>
      <c r="Y31" s="239"/>
      <c r="Z31" s="239"/>
    </row>
    <row r="32" ht="137.25" customHeight="1">
      <c r="A32" s="227"/>
      <c r="B32" s="228"/>
      <c r="C32" s="228"/>
      <c r="D32" s="229"/>
      <c r="E32" s="229"/>
      <c r="F32" s="230"/>
      <c r="G32" s="239"/>
      <c r="H32" s="242"/>
      <c r="I32" s="242"/>
      <c r="J32" s="243"/>
      <c r="K32" s="327"/>
      <c r="L32" s="242"/>
      <c r="M32" s="242"/>
      <c r="N32" s="242"/>
      <c r="O32" s="241"/>
      <c r="P32" s="298"/>
      <c r="Q32" s="335"/>
      <c r="R32" s="260"/>
      <c r="S32" s="225"/>
      <c r="T32" s="225"/>
      <c r="U32" s="242"/>
      <c r="V32" s="334"/>
      <c r="W32" s="239"/>
      <c r="X32" s="239"/>
      <c r="Y32" s="239"/>
      <c r="Z32" s="239"/>
    </row>
    <row r="33" ht="193.5" customHeight="1">
      <c r="A33" s="227"/>
      <c r="B33" s="228"/>
      <c r="C33" s="228"/>
      <c r="D33" s="229"/>
      <c r="E33" s="229"/>
      <c r="F33" s="230"/>
      <c r="G33" s="338"/>
      <c r="H33" s="339"/>
      <c r="I33" s="339"/>
      <c r="J33" s="339"/>
      <c r="K33" s="340"/>
      <c r="L33" s="341"/>
      <c r="M33" s="341"/>
      <c r="N33" s="341"/>
      <c r="O33" s="342"/>
      <c r="P33" s="343"/>
      <c r="Q33" s="344"/>
      <c r="R33" s="345"/>
      <c r="S33" s="346"/>
      <c r="T33" s="346"/>
      <c r="U33" s="341"/>
      <c r="V33" s="334"/>
      <c r="W33" s="239"/>
      <c r="X33" s="239"/>
      <c r="Y33" s="239"/>
      <c r="Z33" s="239"/>
    </row>
    <row r="34" ht="12.75" customHeight="1">
      <c r="A34" s="227"/>
      <c r="B34" s="228"/>
      <c r="C34" s="228"/>
      <c r="D34" s="229"/>
      <c r="E34" s="229"/>
      <c r="F34" s="230"/>
      <c r="G34" s="225"/>
      <c r="H34" s="242"/>
      <c r="I34" s="239"/>
      <c r="J34" s="243"/>
      <c r="K34" s="327"/>
      <c r="L34" s="242"/>
      <c r="M34" s="242"/>
      <c r="N34" s="242"/>
      <c r="O34" s="241"/>
      <c r="P34" s="298"/>
      <c r="Q34" s="242"/>
      <c r="R34" s="242"/>
      <c r="S34" s="242"/>
      <c r="T34" s="241"/>
      <c r="U34" s="242"/>
      <c r="V34" s="334"/>
      <c r="W34" s="239"/>
      <c r="X34" s="239"/>
      <c r="Y34" s="239"/>
      <c r="Z34" s="239"/>
    </row>
    <row r="35" ht="12.75" customHeight="1">
      <c r="A35" s="347"/>
      <c r="B35" s="348"/>
      <c r="C35" s="348"/>
      <c r="D35" s="349"/>
      <c r="E35" s="349"/>
      <c r="F35" s="350"/>
      <c r="G35" s="351" t="s">
        <v>122</v>
      </c>
      <c r="H35" s="271"/>
      <c r="I35" s="271"/>
      <c r="J35" s="271"/>
      <c r="K35" s="352"/>
      <c r="L35" s="353" t="s">
        <v>123</v>
      </c>
      <c r="M35" s="271"/>
      <c r="N35" s="271"/>
      <c r="O35" s="271"/>
      <c r="P35" s="352"/>
      <c r="Q35" s="353" t="s">
        <v>124</v>
      </c>
      <c r="R35" s="271"/>
      <c r="S35" s="271"/>
      <c r="T35" s="352"/>
      <c r="U35" s="242"/>
      <c r="V35" s="334"/>
      <c r="W35" s="239"/>
      <c r="X35" s="239"/>
      <c r="Y35" s="239"/>
      <c r="Z35" s="239"/>
    </row>
    <row r="36" ht="12.75" customHeight="1">
      <c r="A36" s="227"/>
      <c r="B36" s="228"/>
      <c r="C36" s="228"/>
      <c r="D36" s="229"/>
      <c r="E36" s="229"/>
      <c r="F36" s="240"/>
      <c r="G36" s="239"/>
      <c r="H36" s="239"/>
      <c r="I36" s="239"/>
      <c r="J36" s="239"/>
      <c r="K36" s="239"/>
      <c r="L36" s="239"/>
      <c r="M36" s="239"/>
      <c r="N36" s="239"/>
      <c r="O36" s="239"/>
      <c r="P36" s="239"/>
      <c r="Q36" s="228"/>
      <c r="R36" s="335"/>
      <c r="S36" s="225"/>
      <c r="T36" s="225"/>
      <c r="U36" s="242"/>
      <c r="V36" s="354"/>
      <c r="W36" s="339"/>
      <c r="X36" s="239"/>
      <c r="Y36" s="239"/>
      <c r="Z36" s="239"/>
    </row>
    <row r="37" ht="12.75" hidden="1" customHeight="1">
      <c r="A37" s="355" t="s">
        <v>125</v>
      </c>
      <c r="B37" s="348"/>
      <c r="C37" s="348"/>
      <c r="D37" s="349"/>
      <c r="E37" s="349"/>
      <c r="F37" s="350"/>
      <c r="G37" s="239"/>
      <c r="H37" s="239"/>
      <c r="I37" s="239"/>
      <c r="J37" s="239"/>
      <c r="K37" s="239"/>
      <c r="L37" s="239"/>
      <c r="M37" s="239"/>
      <c r="N37" s="239"/>
      <c r="O37" s="239"/>
      <c r="P37" s="239"/>
      <c r="Q37" s="353" t="s">
        <v>124</v>
      </c>
      <c r="R37" s="271"/>
      <c r="S37" s="271"/>
      <c r="T37" s="271"/>
      <c r="U37" s="352"/>
      <c r="V37" s="334"/>
      <c r="W37" s="239"/>
      <c r="X37" s="239"/>
      <c r="Y37" s="239"/>
      <c r="Z37" s="239"/>
    </row>
    <row r="38" ht="12.75" customHeight="1">
      <c r="A38" s="239"/>
      <c r="B38" s="239"/>
      <c r="C38" s="239"/>
      <c r="D38" s="239"/>
      <c r="E38" s="239"/>
      <c r="F38" s="239"/>
      <c r="G38" s="239"/>
      <c r="H38" s="239"/>
      <c r="I38" s="239"/>
      <c r="J38" s="239"/>
      <c r="K38" s="239"/>
      <c r="L38" s="239"/>
      <c r="M38" s="239"/>
      <c r="N38" s="239"/>
      <c r="O38" s="239"/>
      <c r="P38" s="239"/>
      <c r="Q38" s="239"/>
      <c r="R38" s="239"/>
      <c r="S38" s="239"/>
      <c r="T38" s="239"/>
      <c r="U38" s="239"/>
      <c r="V38" s="356"/>
      <c r="W38" s="239"/>
      <c r="X38" s="239"/>
      <c r="Y38" s="239"/>
      <c r="Z38" s="239"/>
    </row>
    <row r="39" ht="12.75" customHeight="1">
      <c r="A39" s="239"/>
      <c r="B39" s="239"/>
      <c r="C39" s="239"/>
      <c r="D39" s="239"/>
      <c r="E39" s="239"/>
      <c r="F39" s="239"/>
      <c r="G39" s="239"/>
      <c r="H39" s="239"/>
      <c r="I39" s="239"/>
      <c r="J39" s="239"/>
      <c r="K39" s="239"/>
      <c r="L39" s="239"/>
      <c r="M39" s="239"/>
      <c r="N39" s="239"/>
      <c r="O39" s="239"/>
      <c r="P39" s="239"/>
      <c r="Q39" s="239"/>
      <c r="R39" s="239"/>
      <c r="S39" s="239"/>
      <c r="T39" s="239"/>
      <c r="U39" s="239"/>
      <c r="V39" s="239"/>
      <c r="W39" s="239"/>
      <c r="X39" s="239"/>
      <c r="Y39" s="239"/>
      <c r="Z39" s="239"/>
    </row>
    <row r="40" ht="12.75" customHeight="1">
      <c r="A40" s="239"/>
      <c r="B40" s="239"/>
      <c r="C40" s="239"/>
      <c r="D40" s="239"/>
      <c r="E40" s="239"/>
      <c r="F40" s="239"/>
      <c r="G40" s="239"/>
      <c r="H40" s="239"/>
      <c r="I40" s="239"/>
      <c r="J40" s="239"/>
      <c r="K40" s="239"/>
      <c r="L40" s="239"/>
      <c r="M40" s="239"/>
      <c r="N40" s="239"/>
      <c r="O40" s="239"/>
      <c r="P40" s="239"/>
      <c r="Q40" s="239"/>
      <c r="R40" s="239"/>
      <c r="S40" s="239"/>
      <c r="T40" s="239"/>
      <c r="U40" s="239"/>
      <c r="V40" s="239"/>
      <c r="W40" s="239"/>
      <c r="X40" s="239"/>
      <c r="Y40" s="239"/>
      <c r="Z40" s="239"/>
    </row>
    <row r="41" ht="12.75" customHeight="1">
      <c r="A41" s="239"/>
      <c r="B41" s="239"/>
      <c r="C41" s="239"/>
      <c r="D41" s="239"/>
      <c r="E41" s="239"/>
      <c r="F41" s="239"/>
      <c r="G41" s="239"/>
      <c r="H41" s="239"/>
      <c r="I41" s="239"/>
      <c r="J41" s="239"/>
      <c r="K41" s="239"/>
      <c r="L41" s="239"/>
      <c r="M41" s="239"/>
      <c r="N41" s="239"/>
      <c r="O41" s="239"/>
      <c r="P41" s="239"/>
      <c r="Q41" s="239"/>
      <c r="R41" s="239"/>
      <c r="S41" s="239"/>
      <c r="T41" s="239"/>
      <c r="U41" s="239"/>
      <c r="V41" s="239"/>
      <c r="W41" s="239"/>
      <c r="X41" s="239"/>
      <c r="Y41" s="239"/>
      <c r="Z41" s="239"/>
    </row>
    <row r="42" ht="12.75" customHeight="1">
      <c r="A42" s="239"/>
      <c r="B42" s="239"/>
      <c r="C42" s="239"/>
      <c r="D42" s="239"/>
      <c r="E42" s="239"/>
      <c r="F42" s="239"/>
      <c r="G42" s="239"/>
      <c r="H42" s="239"/>
      <c r="I42" s="239"/>
      <c r="J42" s="239"/>
      <c r="K42" s="239"/>
      <c r="L42" s="239"/>
      <c r="M42" s="239"/>
      <c r="N42" s="239"/>
      <c r="O42" s="239"/>
      <c r="P42" s="239"/>
      <c r="Q42" s="239"/>
      <c r="R42" s="239"/>
      <c r="S42" s="239"/>
      <c r="T42" s="239"/>
      <c r="U42" s="239"/>
      <c r="V42" s="239"/>
      <c r="W42" s="239"/>
      <c r="X42" s="239"/>
      <c r="Y42" s="239"/>
      <c r="Z42" s="239"/>
    </row>
    <row r="43" ht="12.75" customHeight="1">
      <c r="A43" s="239"/>
      <c r="B43" s="239"/>
      <c r="C43" s="239"/>
      <c r="D43" s="239"/>
      <c r="E43" s="239"/>
      <c r="F43" s="239"/>
      <c r="G43" s="239"/>
      <c r="H43" s="239"/>
      <c r="I43" s="239"/>
      <c r="J43" s="239"/>
      <c r="K43" s="239"/>
      <c r="L43" s="239"/>
      <c r="M43" s="239"/>
      <c r="N43" s="239"/>
      <c r="O43" s="239"/>
      <c r="P43" s="239"/>
      <c r="Q43" s="239"/>
      <c r="R43" s="239"/>
      <c r="S43" s="239"/>
      <c r="T43" s="239"/>
      <c r="U43" s="239"/>
      <c r="V43" s="239"/>
      <c r="W43" s="239"/>
      <c r="X43" s="239"/>
      <c r="Y43" s="239"/>
      <c r="Z43" s="239"/>
    </row>
    <row r="44" ht="12.75" customHeight="1">
      <c r="A44" s="239"/>
      <c r="B44" s="239"/>
      <c r="C44" s="239"/>
      <c r="D44" s="239"/>
      <c r="E44" s="239"/>
      <c r="F44" s="239"/>
      <c r="G44" s="239"/>
      <c r="H44" s="239"/>
      <c r="I44" s="239"/>
      <c r="J44" s="239"/>
      <c r="K44" s="239"/>
      <c r="L44" s="239"/>
      <c r="M44" s="239"/>
      <c r="N44" s="239"/>
      <c r="O44" s="239"/>
      <c r="P44" s="239"/>
      <c r="Q44" s="239"/>
      <c r="R44" s="239"/>
      <c r="S44" s="239"/>
      <c r="T44" s="239"/>
      <c r="U44" s="239"/>
      <c r="V44" s="239"/>
      <c r="W44" s="239"/>
      <c r="X44" s="239"/>
      <c r="Y44" s="239"/>
      <c r="Z44" s="239"/>
    </row>
    <row r="45" ht="12.75" customHeight="1">
      <c r="A45" s="239"/>
      <c r="B45" s="239"/>
      <c r="C45" s="239"/>
      <c r="D45" s="239"/>
      <c r="E45" s="239"/>
      <c r="F45" s="239"/>
      <c r="G45" s="239"/>
      <c r="H45" s="239"/>
      <c r="I45" s="239"/>
      <c r="J45" s="239"/>
      <c r="K45" s="239"/>
      <c r="L45" s="239"/>
      <c r="M45" s="239"/>
      <c r="N45" s="239"/>
      <c r="O45" s="239"/>
      <c r="P45" s="239"/>
      <c r="Q45" s="239"/>
      <c r="R45" s="239"/>
      <c r="S45" s="239"/>
      <c r="T45" s="239"/>
      <c r="U45" s="239"/>
      <c r="V45" s="239"/>
      <c r="W45" s="239"/>
      <c r="X45" s="239"/>
      <c r="Y45" s="239"/>
      <c r="Z45" s="239"/>
    </row>
    <row r="46" ht="12.75" customHeight="1">
      <c r="A46" s="239"/>
      <c r="B46" s="239"/>
      <c r="C46" s="239"/>
      <c r="D46" s="239"/>
      <c r="E46" s="239"/>
      <c r="F46" s="239"/>
      <c r="G46" s="239"/>
      <c r="H46" s="239"/>
      <c r="I46" s="239"/>
      <c r="J46" s="239"/>
      <c r="K46" s="239"/>
      <c r="L46" s="239"/>
      <c r="M46" s="239"/>
      <c r="N46" s="239"/>
      <c r="O46" s="239"/>
      <c r="P46" s="239"/>
      <c r="Q46" s="239"/>
      <c r="R46" s="239"/>
      <c r="S46" s="239"/>
      <c r="T46" s="239"/>
      <c r="U46" s="239"/>
      <c r="V46" s="239"/>
      <c r="W46" s="239"/>
      <c r="X46" s="239"/>
      <c r="Y46" s="239"/>
      <c r="Z46" s="239"/>
    </row>
    <row r="47" ht="12.75" customHeight="1">
      <c r="A47" s="239"/>
      <c r="B47" s="239"/>
      <c r="C47" s="239"/>
      <c r="D47" s="239"/>
      <c r="E47" s="239"/>
      <c r="F47" s="239"/>
      <c r="G47" s="239"/>
      <c r="H47" s="239"/>
      <c r="I47" s="239"/>
      <c r="J47" s="239"/>
      <c r="K47" s="239"/>
      <c r="L47" s="239"/>
      <c r="M47" s="239"/>
      <c r="N47" s="239"/>
      <c r="O47" s="239"/>
      <c r="P47" s="239"/>
      <c r="Q47" s="239"/>
      <c r="R47" s="239"/>
      <c r="S47" s="239"/>
      <c r="T47" s="239"/>
      <c r="U47" s="239"/>
      <c r="V47" s="239"/>
      <c r="W47" s="239"/>
      <c r="X47" s="239"/>
      <c r="Y47" s="239"/>
      <c r="Z47" s="239"/>
    </row>
    <row r="48" ht="12.75" customHeight="1">
      <c r="A48" s="239"/>
      <c r="B48" s="239"/>
      <c r="C48" s="239"/>
      <c r="D48" s="239"/>
      <c r="E48" s="239"/>
      <c r="F48" s="239"/>
      <c r="G48" s="239"/>
      <c r="H48" s="239"/>
      <c r="I48" s="239"/>
      <c r="J48" s="239"/>
      <c r="K48" s="239"/>
      <c r="L48" s="239"/>
      <c r="M48" s="239"/>
      <c r="N48" s="239"/>
      <c r="O48" s="239"/>
      <c r="P48" s="239"/>
      <c r="Q48" s="239"/>
      <c r="R48" s="239"/>
      <c r="S48" s="239"/>
      <c r="T48" s="239"/>
      <c r="U48" s="239"/>
      <c r="V48" s="239"/>
      <c r="W48" s="239"/>
      <c r="X48" s="239"/>
      <c r="Y48" s="239"/>
      <c r="Z48" s="239"/>
    </row>
    <row r="49" ht="12.75" customHeight="1">
      <c r="A49" s="239"/>
      <c r="B49" s="239"/>
      <c r="C49" s="239"/>
      <c r="D49" s="239"/>
      <c r="E49" s="239"/>
      <c r="F49" s="239"/>
      <c r="G49" s="239"/>
      <c r="H49" s="239"/>
      <c r="I49" s="239"/>
      <c r="J49" s="239"/>
      <c r="K49" s="239"/>
      <c r="L49" s="239"/>
      <c r="M49" s="239"/>
      <c r="N49" s="239"/>
      <c r="O49" s="239"/>
      <c r="P49" s="239"/>
      <c r="Q49" s="239"/>
      <c r="R49" s="239"/>
      <c r="S49" s="239"/>
      <c r="T49" s="239"/>
      <c r="U49" s="239"/>
      <c r="V49" s="239"/>
      <c r="W49" s="239"/>
      <c r="X49" s="239"/>
      <c r="Y49" s="239"/>
      <c r="Z49" s="239"/>
    </row>
    <row r="50" ht="12.75" customHeight="1">
      <c r="A50" s="239"/>
      <c r="B50" s="239"/>
      <c r="C50" s="239"/>
      <c r="D50" s="239"/>
      <c r="E50" s="239"/>
      <c r="F50" s="239"/>
      <c r="G50" s="239"/>
      <c r="H50" s="239"/>
      <c r="I50" s="239"/>
      <c r="J50" s="239"/>
      <c r="K50" s="239"/>
      <c r="L50" s="239"/>
      <c r="M50" s="239"/>
      <c r="N50" s="239"/>
      <c r="O50" s="239"/>
      <c r="P50" s="239"/>
      <c r="Q50" s="239"/>
      <c r="R50" s="239"/>
      <c r="S50" s="239"/>
      <c r="T50" s="239"/>
      <c r="U50" s="239"/>
      <c r="V50" s="239"/>
      <c r="W50" s="239"/>
      <c r="X50" s="239"/>
      <c r="Y50" s="239"/>
      <c r="Z50" s="239"/>
    </row>
    <row r="51" ht="12.75" customHeight="1">
      <c r="A51" s="239"/>
      <c r="B51" s="239"/>
      <c r="C51" s="239"/>
      <c r="D51" s="239"/>
      <c r="E51" s="239"/>
      <c r="F51" s="239"/>
      <c r="G51" s="239"/>
      <c r="H51" s="239"/>
      <c r="I51" s="239"/>
      <c r="J51" s="239"/>
      <c r="K51" s="239"/>
      <c r="L51" s="239"/>
      <c r="M51" s="239"/>
      <c r="N51" s="239"/>
      <c r="O51" s="239"/>
      <c r="P51" s="239"/>
      <c r="Q51" s="239"/>
      <c r="R51" s="239"/>
      <c r="S51" s="239"/>
      <c r="T51" s="239"/>
      <c r="U51" s="239"/>
      <c r="V51" s="239"/>
      <c r="W51" s="239"/>
      <c r="X51" s="239"/>
      <c r="Y51" s="239"/>
      <c r="Z51" s="239"/>
    </row>
    <row r="52" ht="12.75" customHeight="1">
      <c r="A52" s="239"/>
      <c r="B52" s="239"/>
      <c r="C52" s="239"/>
      <c r="D52" s="239"/>
      <c r="E52" s="239"/>
      <c r="F52" s="239"/>
      <c r="G52" s="239"/>
      <c r="H52" s="239"/>
      <c r="I52" s="239"/>
      <c r="J52" s="239"/>
      <c r="K52" s="239"/>
      <c r="L52" s="239"/>
      <c r="M52" s="239"/>
      <c r="N52" s="239"/>
      <c r="O52" s="239"/>
      <c r="P52" s="239"/>
      <c r="Q52" s="239"/>
      <c r="R52" s="239"/>
      <c r="S52" s="239"/>
      <c r="T52" s="239"/>
      <c r="U52" s="239"/>
      <c r="V52" s="239"/>
      <c r="W52" s="239"/>
      <c r="X52" s="239"/>
      <c r="Y52" s="239"/>
      <c r="Z52" s="239"/>
    </row>
    <row r="53" ht="12.75" customHeight="1">
      <c r="A53" s="239"/>
      <c r="B53" s="239"/>
      <c r="C53" s="239"/>
      <c r="D53" s="239"/>
      <c r="E53" s="239"/>
      <c r="F53" s="239"/>
      <c r="G53" s="239"/>
      <c r="H53" s="239"/>
      <c r="I53" s="239"/>
      <c r="J53" s="239"/>
      <c r="K53" s="239"/>
      <c r="L53" s="239"/>
      <c r="M53" s="239"/>
      <c r="N53" s="239"/>
      <c r="O53" s="239"/>
      <c r="P53" s="239"/>
      <c r="Q53" s="239"/>
      <c r="R53" s="239"/>
      <c r="S53" s="239"/>
      <c r="T53" s="239"/>
      <c r="U53" s="239"/>
      <c r="V53" s="239"/>
      <c r="W53" s="239"/>
      <c r="X53" s="239"/>
      <c r="Y53" s="239"/>
      <c r="Z53" s="239"/>
    </row>
    <row r="54" ht="12.75" customHeight="1">
      <c r="A54" s="239"/>
      <c r="B54" s="239"/>
      <c r="C54" s="239"/>
      <c r="D54" s="239"/>
      <c r="E54" s="239"/>
      <c r="F54" s="239"/>
      <c r="G54" s="239"/>
      <c r="H54" s="239"/>
      <c r="I54" s="239"/>
      <c r="J54" s="239"/>
      <c r="K54" s="239"/>
      <c r="L54" s="239"/>
      <c r="M54" s="239"/>
      <c r="N54" s="239"/>
      <c r="O54" s="239"/>
      <c r="P54" s="239"/>
      <c r="Q54" s="239"/>
      <c r="R54" s="239"/>
      <c r="S54" s="239"/>
      <c r="T54" s="239"/>
      <c r="U54" s="239"/>
      <c r="V54" s="239"/>
      <c r="W54" s="239"/>
      <c r="X54" s="239"/>
      <c r="Y54" s="239"/>
      <c r="Z54" s="239"/>
    </row>
    <row r="55" ht="12.75" customHeight="1">
      <c r="A55" s="239"/>
      <c r="B55" s="239"/>
      <c r="C55" s="239"/>
      <c r="D55" s="239"/>
      <c r="E55" s="239"/>
      <c r="F55" s="239"/>
      <c r="G55" s="239"/>
      <c r="H55" s="239"/>
      <c r="I55" s="239"/>
      <c r="J55" s="239"/>
      <c r="K55" s="239"/>
      <c r="L55" s="239"/>
      <c r="M55" s="239"/>
      <c r="N55" s="239"/>
      <c r="O55" s="239"/>
      <c r="P55" s="239"/>
      <c r="Q55" s="239"/>
      <c r="R55" s="239"/>
      <c r="S55" s="239"/>
      <c r="T55" s="239"/>
      <c r="U55" s="239"/>
      <c r="V55" s="239"/>
      <c r="W55" s="239"/>
      <c r="X55" s="239"/>
      <c r="Y55" s="239"/>
      <c r="Z55" s="239"/>
    </row>
    <row r="56" ht="12.75" customHeight="1">
      <c r="A56" s="239"/>
      <c r="B56" s="239"/>
      <c r="C56" s="239"/>
      <c r="D56" s="239"/>
      <c r="E56" s="239"/>
      <c r="F56" s="239"/>
      <c r="G56" s="239"/>
      <c r="H56" s="239"/>
      <c r="I56" s="239"/>
      <c r="J56" s="239"/>
      <c r="K56" s="239"/>
      <c r="L56" s="239"/>
      <c r="M56" s="239"/>
      <c r="N56" s="239"/>
      <c r="O56" s="239"/>
      <c r="P56" s="239"/>
      <c r="Q56" s="239"/>
      <c r="R56" s="239"/>
      <c r="S56" s="239"/>
      <c r="T56" s="239"/>
      <c r="U56" s="239"/>
      <c r="V56" s="239"/>
      <c r="W56" s="239"/>
      <c r="X56" s="239"/>
      <c r="Y56" s="239"/>
      <c r="Z56" s="239"/>
    </row>
    <row r="57" ht="12.75" customHeight="1">
      <c r="A57" s="239"/>
      <c r="B57" s="239"/>
      <c r="C57" s="239"/>
      <c r="D57" s="239"/>
      <c r="E57" s="239"/>
      <c r="F57" s="239"/>
      <c r="G57" s="239"/>
      <c r="H57" s="239"/>
      <c r="I57" s="239"/>
      <c r="J57" s="239"/>
      <c r="K57" s="239"/>
      <c r="L57" s="239"/>
      <c r="M57" s="239"/>
      <c r="N57" s="239"/>
      <c r="O57" s="239"/>
      <c r="P57" s="239"/>
      <c r="Q57" s="239"/>
      <c r="R57" s="239"/>
      <c r="S57" s="239"/>
      <c r="T57" s="239"/>
      <c r="U57" s="239"/>
      <c r="V57" s="239"/>
      <c r="W57" s="239"/>
      <c r="X57" s="239"/>
      <c r="Y57" s="239"/>
      <c r="Z57" s="239"/>
    </row>
    <row r="58" ht="12.75" customHeight="1">
      <c r="A58" s="239"/>
      <c r="B58" s="239"/>
      <c r="C58" s="239"/>
      <c r="D58" s="239"/>
      <c r="E58" s="239"/>
      <c r="F58" s="239"/>
      <c r="G58" s="239"/>
      <c r="H58" s="239"/>
      <c r="I58" s="239"/>
      <c r="J58" s="239"/>
      <c r="K58" s="239"/>
      <c r="L58" s="239"/>
      <c r="M58" s="239"/>
      <c r="N58" s="239"/>
      <c r="O58" s="239"/>
      <c r="P58" s="239"/>
      <c r="Q58" s="239"/>
      <c r="R58" s="239"/>
      <c r="S58" s="239"/>
      <c r="T58" s="239"/>
      <c r="U58" s="239"/>
      <c r="V58" s="239"/>
      <c r="W58" s="239"/>
      <c r="X58" s="239"/>
      <c r="Y58" s="239"/>
      <c r="Z58" s="239"/>
    </row>
    <row r="59" ht="12.75" customHeight="1">
      <c r="A59" s="239"/>
      <c r="B59" s="239"/>
      <c r="C59" s="239"/>
      <c r="D59" s="239"/>
      <c r="E59" s="239"/>
      <c r="F59" s="239"/>
      <c r="G59" s="239"/>
      <c r="H59" s="239"/>
      <c r="I59" s="239"/>
      <c r="J59" s="239"/>
      <c r="K59" s="239"/>
      <c r="L59" s="239"/>
      <c r="M59" s="239"/>
      <c r="N59" s="239"/>
      <c r="O59" s="239"/>
      <c r="P59" s="239"/>
      <c r="Q59" s="239"/>
      <c r="R59" s="239"/>
      <c r="S59" s="239"/>
      <c r="T59" s="239"/>
      <c r="U59" s="239"/>
      <c r="V59" s="239"/>
      <c r="W59" s="239"/>
      <c r="X59" s="239"/>
      <c r="Y59" s="239"/>
      <c r="Z59" s="239"/>
    </row>
    <row r="60" ht="12.75" customHeight="1">
      <c r="A60" s="239"/>
      <c r="B60" s="239"/>
      <c r="C60" s="239"/>
      <c r="D60" s="239"/>
      <c r="E60" s="239"/>
      <c r="F60" s="239"/>
      <c r="G60" s="239"/>
      <c r="H60" s="239"/>
      <c r="I60" s="239"/>
      <c r="J60" s="239"/>
      <c r="K60" s="239"/>
      <c r="L60" s="239"/>
      <c r="M60" s="239"/>
      <c r="N60" s="239"/>
      <c r="O60" s="239"/>
      <c r="P60" s="239"/>
      <c r="Q60" s="239"/>
      <c r="R60" s="239"/>
      <c r="S60" s="239"/>
      <c r="T60" s="239"/>
      <c r="U60" s="239"/>
      <c r="V60" s="239"/>
      <c r="W60" s="239"/>
      <c r="X60" s="239"/>
      <c r="Y60" s="239"/>
      <c r="Z60" s="239"/>
    </row>
    <row r="61" ht="12.75" customHeight="1">
      <c r="A61" s="239"/>
      <c r="B61" s="239"/>
      <c r="C61" s="239"/>
      <c r="D61" s="239"/>
      <c r="E61" s="239"/>
      <c r="F61" s="239"/>
      <c r="G61" s="239"/>
      <c r="H61" s="239"/>
      <c r="I61" s="239"/>
      <c r="J61" s="239"/>
      <c r="K61" s="239"/>
      <c r="L61" s="239"/>
      <c r="M61" s="239"/>
      <c r="N61" s="239"/>
      <c r="O61" s="239"/>
      <c r="P61" s="239"/>
      <c r="Q61" s="239"/>
      <c r="R61" s="239"/>
      <c r="S61" s="239"/>
      <c r="T61" s="239"/>
      <c r="U61" s="239"/>
      <c r="V61" s="239"/>
      <c r="W61" s="239"/>
      <c r="X61" s="239"/>
      <c r="Y61" s="239"/>
      <c r="Z61" s="239"/>
    </row>
    <row r="62" ht="12.75" customHeight="1">
      <c r="A62" s="239"/>
      <c r="B62" s="239"/>
      <c r="C62" s="239"/>
      <c r="D62" s="239"/>
      <c r="E62" s="239"/>
      <c r="F62" s="239"/>
      <c r="G62" s="239"/>
      <c r="H62" s="239"/>
      <c r="I62" s="239"/>
      <c r="J62" s="239"/>
      <c r="K62" s="239"/>
      <c r="L62" s="239"/>
      <c r="M62" s="239"/>
      <c r="N62" s="239"/>
      <c r="O62" s="239"/>
      <c r="P62" s="239"/>
      <c r="Q62" s="239"/>
      <c r="R62" s="239"/>
      <c r="S62" s="239"/>
      <c r="T62" s="239"/>
      <c r="U62" s="239"/>
      <c r="V62" s="239"/>
      <c r="W62" s="239"/>
      <c r="X62" s="239"/>
      <c r="Y62" s="239"/>
      <c r="Z62" s="239"/>
    </row>
    <row r="63" ht="12.75" customHeight="1">
      <c r="A63" s="239"/>
      <c r="B63" s="239"/>
      <c r="C63" s="239"/>
      <c r="D63" s="239"/>
      <c r="E63" s="239"/>
      <c r="F63" s="239"/>
      <c r="G63" s="239"/>
      <c r="H63" s="239"/>
      <c r="I63" s="239"/>
      <c r="J63" s="239"/>
      <c r="K63" s="239"/>
      <c r="L63" s="239"/>
      <c r="M63" s="239"/>
      <c r="N63" s="239"/>
      <c r="O63" s="239"/>
      <c r="P63" s="239"/>
      <c r="Q63" s="239"/>
      <c r="R63" s="239"/>
      <c r="S63" s="239"/>
      <c r="T63" s="239"/>
      <c r="U63" s="239"/>
      <c r="V63" s="239"/>
      <c r="W63" s="239"/>
      <c r="X63" s="239"/>
      <c r="Y63" s="239"/>
      <c r="Z63" s="239"/>
    </row>
    <row r="64" ht="12.75" customHeight="1">
      <c r="A64" s="239"/>
      <c r="B64" s="239"/>
      <c r="C64" s="239"/>
      <c r="D64" s="239"/>
      <c r="E64" s="239"/>
      <c r="F64" s="239"/>
      <c r="G64" s="239"/>
      <c r="H64" s="239"/>
      <c r="I64" s="239"/>
      <c r="J64" s="239"/>
      <c r="K64" s="239"/>
      <c r="L64" s="239"/>
      <c r="M64" s="239"/>
      <c r="N64" s="239"/>
      <c r="O64" s="239"/>
      <c r="P64" s="239"/>
      <c r="Q64" s="239"/>
      <c r="R64" s="239"/>
      <c r="S64" s="239"/>
      <c r="T64" s="239"/>
      <c r="U64" s="239"/>
      <c r="V64" s="239"/>
      <c r="W64" s="239"/>
      <c r="X64" s="239"/>
      <c r="Y64" s="239"/>
      <c r="Z64" s="239"/>
    </row>
    <row r="65" ht="12.75" customHeight="1">
      <c r="A65" s="239"/>
      <c r="B65" s="239"/>
      <c r="C65" s="239"/>
      <c r="D65" s="239"/>
      <c r="E65" s="239"/>
      <c r="F65" s="239"/>
      <c r="G65" s="239"/>
      <c r="H65" s="239"/>
      <c r="I65" s="239"/>
      <c r="J65" s="239"/>
      <c r="K65" s="239"/>
      <c r="L65" s="239"/>
      <c r="M65" s="239"/>
      <c r="N65" s="239"/>
      <c r="O65" s="239"/>
      <c r="P65" s="239"/>
      <c r="Q65" s="239"/>
      <c r="R65" s="239"/>
      <c r="S65" s="239"/>
      <c r="T65" s="239"/>
      <c r="U65" s="239"/>
      <c r="V65" s="239"/>
      <c r="W65" s="239"/>
      <c r="X65" s="239"/>
      <c r="Y65" s="239"/>
      <c r="Z65" s="239"/>
    </row>
    <row r="66" ht="12.75" customHeight="1">
      <c r="A66" s="239"/>
      <c r="B66" s="239"/>
      <c r="C66" s="239"/>
      <c r="D66" s="239"/>
      <c r="E66" s="239"/>
      <c r="F66" s="239"/>
      <c r="G66" s="239"/>
      <c r="H66" s="239"/>
      <c r="I66" s="239"/>
      <c r="J66" s="239"/>
      <c r="K66" s="239"/>
      <c r="L66" s="239"/>
      <c r="M66" s="239"/>
      <c r="N66" s="239"/>
      <c r="O66" s="239"/>
      <c r="P66" s="239"/>
      <c r="Q66" s="239"/>
      <c r="R66" s="239"/>
      <c r="S66" s="239"/>
      <c r="T66" s="239"/>
      <c r="U66" s="239"/>
      <c r="V66" s="239"/>
      <c r="W66" s="239"/>
      <c r="X66" s="239"/>
      <c r="Y66" s="239"/>
      <c r="Z66" s="239"/>
    </row>
    <row r="67" ht="12.75" customHeight="1">
      <c r="A67" s="239"/>
      <c r="B67" s="239"/>
      <c r="C67" s="239"/>
      <c r="D67" s="239"/>
      <c r="E67" s="239"/>
      <c r="F67" s="239"/>
      <c r="G67" s="239"/>
      <c r="H67" s="239"/>
      <c r="I67" s="239"/>
      <c r="J67" s="239"/>
      <c r="K67" s="239"/>
      <c r="L67" s="239"/>
      <c r="M67" s="239"/>
      <c r="N67" s="239"/>
      <c r="O67" s="239"/>
      <c r="P67" s="239"/>
      <c r="Q67" s="239"/>
      <c r="R67" s="239"/>
      <c r="S67" s="239"/>
      <c r="T67" s="239"/>
      <c r="U67" s="239"/>
      <c r="V67" s="239"/>
      <c r="W67" s="239"/>
      <c r="X67" s="239"/>
      <c r="Y67" s="239"/>
      <c r="Z67" s="239"/>
    </row>
    <row r="68" ht="12.75" customHeight="1">
      <c r="A68" s="239"/>
      <c r="B68" s="239"/>
      <c r="C68" s="239"/>
      <c r="D68" s="239"/>
      <c r="E68" s="239"/>
      <c r="F68" s="239"/>
      <c r="G68" s="239"/>
      <c r="H68" s="239"/>
      <c r="I68" s="239"/>
      <c r="J68" s="239"/>
      <c r="K68" s="239"/>
      <c r="L68" s="239"/>
      <c r="M68" s="239"/>
      <c r="N68" s="239"/>
      <c r="O68" s="239"/>
      <c r="P68" s="239"/>
      <c r="Q68" s="239"/>
      <c r="R68" s="239"/>
      <c r="S68" s="239"/>
      <c r="T68" s="239"/>
      <c r="U68" s="239"/>
      <c r="V68" s="239"/>
      <c r="W68" s="239"/>
      <c r="X68" s="239"/>
      <c r="Y68" s="239"/>
      <c r="Z68" s="239"/>
    </row>
    <row r="69" ht="12.75" customHeight="1">
      <c r="A69" s="239"/>
      <c r="B69" s="239"/>
      <c r="C69" s="239"/>
      <c r="D69" s="239"/>
      <c r="E69" s="239"/>
      <c r="F69" s="239"/>
      <c r="G69" s="239"/>
      <c r="H69" s="239"/>
      <c r="I69" s="239"/>
      <c r="J69" s="239"/>
      <c r="K69" s="239"/>
      <c r="L69" s="239"/>
      <c r="M69" s="239"/>
      <c r="N69" s="239"/>
      <c r="O69" s="239"/>
      <c r="P69" s="239"/>
      <c r="Q69" s="239"/>
      <c r="R69" s="239"/>
      <c r="S69" s="239"/>
      <c r="T69" s="239"/>
      <c r="U69" s="239"/>
      <c r="V69" s="239"/>
      <c r="W69" s="239"/>
      <c r="X69" s="239"/>
      <c r="Y69" s="239"/>
      <c r="Z69" s="239"/>
    </row>
    <row r="70" ht="12.75" customHeight="1">
      <c r="A70" s="239"/>
      <c r="B70" s="239"/>
      <c r="C70" s="239"/>
      <c r="D70" s="239"/>
      <c r="E70" s="239"/>
      <c r="F70" s="239"/>
      <c r="G70" s="239"/>
      <c r="H70" s="239"/>
      <c r="I70" s="239"/>
      <c r="J70" s="239"/>
      <c r="K70" s="239"/>
      <c r="L70" s="239"/>
      <c r="M70" s="239"/>
      <c r="N70" s="239"/>
      <c r="O70" s="239"/>
      <c r="P70" s="239"/>
      <c r="Q70" s="239"/>
      <c r="R70" s="239"/>
      <c r="S70" s="239"/>
      <c r="T70" s="239"/>
      <c r="U70" s="239"/>
      <c r="V70" s="239"/>
      <c r="W70" s="239"/>
      <c r="X70" s="239"/>
      <c r="Y70" s="239"/>
      <c r="Z70" s="239"/>
    </row>
    <row r="71" ht="12.75" customHeight="1">
      <c r="A71" s="239"/>
      <c r="B71" s="239"/>
      <c r="C71" s="239"/>
      <c r="D71" s="239"/>
      <c r="E71" s="239"/>
      <c r="F71" s="239"/>
      <c r="G71" s="239"/>
      <c r="H71" s="239"/>
      <c r="I71" s="239"/>
      <c r="J71" s="239"/>
      <c r="K71" s="239"/>
      <c r="L71" s="239"/>
      <c r="M71" s="239"/>
      <c r="N71" s="239"/>
      <c r="O71" s="239"/>
      <c r="P71" s="239"/>
      <c r="Q71" s="239"/>
      <c r="R71" s="239"/>
      <c r="S71" s="239"/>
      <c r="T71" s="239"/>
      <c r="U71" s="239"/>
      <c r="V71" s="239"/>
      <c r="W71" s="239"/>
      <c r="X71" s="239"/>
      <c r="Y71" s="239"/>
      <c r="Z71" s="239"/>
    </row>
    <row r="72" ht="12.75" customHeight="1">
      <c r="A72" s="239"/>
      <c r="B72" s="239"/>
      <c r="C72" s="239"/>
      <c r="D72" s="239"/>
      <c r="E72" s="239"/>
      <c r="F72" s="239"/>
      <c r="G72" s="239"/>
      <c r="H72" s="239"/>
      <c r="I72" s="239"/>
      <c r="J72" s="239"/>
      <c r="K72" s="239"/>
      <c r="L72" s="239"/>
      <c r="M72" s="239"/>
      <c r="N72" s="239"/>
      <c r="O72" s="239"/>
      <c r="P72" s="239"/>
      <c r="Q72" s="239"/>
      <c r="R72" s="239"/>
      <c r="S72" s="239"/>
      <c r="T72" s="239"/>
      <c r="U72" s="239"/>
      <c r="V72" s="239"/>
      <c r="W72" s="239"/>
      <c r="X72" s="239"/>
      <c r="Y72" s="239"/>
      <c r="Z72" s="239"/>
    </row>
    <row r="73" ht="12.75" customHeight="1">
      <c r="A73" s="239"/>
      <c r="B73" s="239"/>
      <c r="C73" s="239"/>
      <c r="D73" s="239"/>
      <c r="E73" s="239"/>
      <c r="F73" s="239"/>
      <c r="G73" s="239"/>
      <c r="H73" s="239"/>
      <c r="I73" s="239"/>
      <c r="J73" s="239"/>
      <c r="K73" s="239"/>
      <c r="L73" s="239"/>
      <c r="M73" s="239"/>
      <c r="N73" s="239"/>
      <c r="O73" s="239"/>
      <c r="P73" s="239"/>
      <c r="Q73" s="239"/>
      <c r="R73" s="239"/>
      <c r="S73" s="239"/>
      <c r="T73" s="239"/>
      <c r="U73" s="239"/>
      <c r="V73" s="239"/>
      <c r="W73" s="239"/>
      <c r="X73" s="239"/>
      <c r="Y73" s="239"/>
      <c r="Z73" s="239"/>
    </row>
    <row r="74" ht="12.75" customHeight="1">
      <c r="A74" s="239"/>
      <c r="B74" s="239"/>
      <c r="C74" s="239"/>
      <c r="D74" s="239"/>
      <c r="E74" s="239"/>
      <c r="F74" s="239"/>
      <c r="G74" s="239"/>
      <c r="H74" s="239"/>
      <c r="I74" s="239"/>
      <c r="J74" s="239"/>
      <c r="K74" s="239"/>
      <c r="L74" s="239"/>
      <c r="M74" s="239"/>
      <c r="N74" s="239"/>
      <c r="O74" s="239"/>
      <c r="P74" s="239"/>
      <c r="Q74" s="239"/>
      <c r="R74" s="239"/>
      <c r="S74" s="239"/>
      <c r="T74" s="239"/>
      <c r="U74" s="239"/>
      <c r="V74" s="239"/>
      <c r="W74" s="239"/>
      <c r="X74" s="239"/>
      <c r="Y74" s="239"/>
      <c r="Z74" s="239"/>
    </row>
    <row r="75" ht="12.75" customHeight="1">
      <c r="A75" s="239"/>
      <c r="B75" s="239"/>
      <c r="C75" s="239"/>
      <c r="D75" s="239"/>
      <c r="E75" s="239"/>
      <c r="F75" s="239"/>
      <c r="G75" s="239"/>
      <c r="H75" s="239"/>
      <c r="I75" s="239"/>
      <c r="J75" s="239"/>
      <c r="K75" s="239"/>
      <c r="L75" s="239"/>
      <c r="M75" s="239"/>
      <c r="N75" s="239"/>
      <c r="O75" s="239"/>
      <c r="P75" s="239"/>
      <c r="Q75" s="239"/>
      <c r="R75" s="239"/>
      <c r="S75" s="239"/>
      <c r="T75" s="239"/>
      <c r="U75" s="239"/>
      <c r="V75" s="239"/>
      <c r="W75" s="239"/>
      <c r="X75" s="239"/>
      <c r="Y75" s="239"/>
      <c r="Z75" s="239"/>
    </row>
    <row r="76" ht="12.75" customHeight="1">
      <c r="A76" s="239"/>
      <c r="B76" s="239"/>
      <c r="C76" s="239"/>
      <c r="D76" s="239"/>
      <c r="E76" s="239"/>
      <c r="F76" s="239"/>
      <c r="G76" s="239"/>
      <c r="H76" s="239"/>
      <c r="I76" s="239"/>
      <c r="J76" s="239"/>
      <c r="K76" s="239"/>
      <c r="L76" s="239"/>
      <c r="M76" s="239"/>
      <c r="N76" s="239"/>
      <c r="O76" s="239"/>
      <c r="P76" s="239"/>
      <c r="Q76" s="239"/>
      <c r="R76" s="239"/>
      <c r="S76" s="239"/>
      <c r="T76" s="239"/>
      <c r="U76" s="239"/>
      <c r="V76" s="239"/>
      <c r="W76" s="239"/>
      <c r="X76" s="239"/>
      <c r="Y76" s="239"/>
      <c r="Z76" s="239"/>
    </row>
    <row r="77" ht="12.75" customHeight="1">
      <c r="A77" s="239"/>
      <c r="B77" s="239"/>
      <c r="C77" s="239"/>
      <c r="D77" s="239"/>
      <c r="E77" s="239"/>
      <c r="F77" s="239"/>
      <c r="G77" s="239"/>
      <c r="H77" s="239"/>
      <c r="I77" s="239"/>
      <c r="J77" s="239"/>
      <c r="K77" s="239"/>
      <c r="L77" s="239"/>
      <c r="M77" s="239"/>
      <c r="N77" s="239"/>
      <c r="O77" s="239"/>
      <c r="P77" s="239"/>
      <c r="Q77" s="239"/>
      <c r="R77" s="239"/>
      <c r="S77" s="239"/>
      <c r="T77" s="239"/>
      <c r="U77" s="239"/>
      <c r="V77" s="239"/>
      <c r="W77" s="239"/>
      <c r="X77" s="239"/>
      <c r="Y77" s="239"/>
      <c r="Z77" s="239"/>
    </row>
    <row r="78" ht="12.75" customHeight="1">
      <c r="A78" s="239"/>
      <c r="B78" s="239"/>
      <c r="C78" s="239"/>
      <c r="D78" s="239"/>
      <c r="E78" s="239"/>
      <c r="F78" s="239"/>
      <c r="G78" s="239"/>
      <c r="H78" s="239"/>
      <c r="I78" s="239"/>
      <c r="J78" s="239"/>
      <c r="K78" s="239"/>
      <c r="L78" s="239"/>
      <c r="M78" s="239"/>
      <c r="N78" s="239"/>
      <c r="O78" s="239"/>
      <c r="P78" s="239"/>
      <c r="Q78" s="239"/>
      <c r="R78" s="239"/>
      <c r="S78" s="239"/>
      <c r="T78" s="239"/>
      <c r="U78" s="239"/>
      <c r="V78" s="239"/>
      <c r="W78" s="239"/>
      <c r="X78" s="239"/>
      <c r="Y78" s="239"/>
      <c r="Z78" s="239"/>
    </row>
    <row r="79" ht="12.75" customHeight="1">
      <c r="A79" s="239"/>
      <c r="B79" s="239"/>
      <c r="C79" s="239"/>
      <c r="D79" s="239"/>
      <c r="E79" s="239"/>
      <c r="F79" s="239"/>
      <c r="G79" s="239"/>
      <c r="H79" s="239"/>
      <c r="I79" s="239"/>
      <c r="J79" s="239"/>
      <c r="K79" s="239"/>
      <c r="L79" s="239"/>
      <c r="M79" s="239"/>
      <c r="N79" s="239"/>
      <c r="O79" s="239"/>
      <c r="P79" s="239"/>
      <c r="Q79" s="239"/>
      <c r="R79" s="239"/>
      <c r="S79" s="239"/>
      <c r="T79" s="239"/>
      <c r="U79" s="239"/>
      <c r="V79" s="239"/>
      <c r="W79" s="239"/>
      <c r="X79" s="239"/>
      <c r="Y79" s="239"/>
      <c r="Z79" s="239"/>
    </row>
    <row r="80" ht="12.75" customHeight="1">
      <c r="A80" s="239"/>
      <c r="B80" s="239"/>
      <c r="C80" s="239"/>
      <c r="D80" s="239"/>
      <c r="E80" s="239"/>
      <c r="F80" s="239"/>
      <c r="G80" s="239"/>
      <c r="H80" s="239"/>
      <c r="I80" s="239"/>
      <c r="J80" s="239"/>
      <c r="K80" s="239"/>
      <c r="L80" s="239"/>
      <c r="M80" s="239"/>
      <c r="N80" s="239"/>
      <c r="O80" s="239"/>
      <c r="P80" s="239"/>
      <c r="Q80" s="239"/>
      <c r="R80" s="239"/>
      <c r="S80" s="239"/>
      <c r="T80" s="239"/>
      <c r="U80" s="239"/>
      <c r="V80" s="239"/>
      <c r="W80" s="239"/>
      <c r="X80" s="239"/>
      <c r="Y80" s="239"/>
      <c r="Z80" s="239"/>
    </row>
    <row r="81" ht="12.75" customHeight="1">
      <c r="A81" s="239"/>
      <c r="B81" s="239"/>
      <c r="C81" s="239"/>
      <c r="D81" s="239"/>
      <c r="E81" s="239"/>
      <c r="F81" s="239"/>
      <c r="G81" s="239"/>
      <c r="H81" s="239"/>
      <c r="I81" s="239"/>
      <c r="J81" s="239"/>
      <c r="K81" s="239"/>
      <c r="L81" s="239"/>
      <c r="M81" s="239"/>
      <c r="N81" s="239"/>
      <c r="O81" s="239"/>
      <c r="P81" s="239"/>
      <c r="Q81" s="239"/>
      <c r="R81" s="239"/>
      <c r="S81" s="239"/>
      <c r="T81" s="239"/>
      <c r="U81" s="239"/>
      <c r="V81" s="239"/>
      <c r="W81" s="239"/>
      <c r="X81" s="239"/>
      <c r="Y81" s="239"/>
      <c r="Z81" s="239"/>
    </row>
    <row r="82" ht="12.75" customHeight="1">
      <c r="A82" s="239"/>
      <c r="B82" s="239"/>
      <c r="C82" s="239"/>
      <c r="D82" s="239"/>
      <c r="E82" s="239"/>
      <c r="F82" s="239"/>
      <c r="G82" s="239"/>
      <c r="H82" s="239"/>
      <c r="I82" s="239"/>
      <c r="J82" s="239"/>
      <c r="K82" s="239"/>
      <c r="L82" s="239"/>
      <c r="M82" s="239"/>
      <c r="N82" s="239"/>
      <c r="O82" s="239"/>
      <c r="P82" s="239"/>
      <c r="Q82" s="239"/>
      <c r="R82" s="239"/>
      <c r="S82" s="239"/>
      <c r="T82" s="239"/>
      <c r="U82" s="239"/>
      <c r="V82" s="239"/>
      <c r="W82" s="239"/>
      <c r="X82" s="239"/>
      <c r="Y82" s="239"/>
      <c r="Z82" s="239"/>
    </row>
    <row r="83" ht="12.75" customHeight="1">
      <c r="A83" s="239"/>
      <c r="B83" s="239"/>
      <c r="C83" s="239"/>
      <c r="D83" s="239"/>
      <c r="E83" s="239"/>
      <c r="F83" s="239"/>
      <c r="G83" s="239"/>
      <c r="H83" s="239"/>
      <c r="I83" s="239"/>
      <c r="J83" s="239"/>
      <c r="K83" s="239"/>
      <c r="L83" s="239"/>
      <c r="M83" s="239"/>
      <c r="N83" s="239"/>
      <c r="O83" s="239"/>
      <c r="P83" s="239"/>
      <c r="Q83" s="239"/>
      <c r="R83" s="239"/>
      <c r="S83" s="239"/>
      <c r="T83" s="239"/>
      <c r="U83" s="239"/>
      <c r="V83" s="239"/>
      <c r="W83" s="239"/>
      <c r="X83" s="239"/>
      <c r="Y83" s="239"/>
      <c r="Z83" s="239"/>
    </row>
    <row r="84" ht="12.75" customHeight="1">
      <c r="A84" s="239"/>
      <c r="B84" s="239"/>
      <c r="C84" s="239"/>
      <c r="D84" s="239"/>
      <c r="E84" s="239"/>
      <c r="F84" s="239"/>
      <c r="G84" s="239"/>
      <c r="H84" s="239"/>
      <c r="I84" s="239"/>
      <c r="J84" s="239"/>
      <c r="K84" s="239"/>
      <c r="L84" s="239"/>
      <c r="M84" s="239"/>
      <c r="N84" s="239"/>
      <c r="O84" s="239"/>
      <c r="P84" s="239"/>
      <c r="Q84" s="239"/>
      <c r="R84" s="239"/>
      <c r="S84" s="239"/>
      <c r="T84" s="239"/>
      <c r="U84" s="239"/>
      <c r="V84" s="239"/>
      <c r="W84" s="239"/>
      <c r="X84" s="239"/>
      <c r="Y84" s="239"/>
      <c r="Z84" s="239"/>
    </row>
    <row r="85" ht="12.75" customHeight="1">
      <c r="A85" s="239"/>
      <c r="B85" s="239"/>
      <c r="C85" s="239"/>
      <c r="D85" s="239"/>
      <c r="E85" s="239"/>
      <c r="F85" s="239"/>
      <c r="G85" s="239"/>
      <c r="H85" s="239"/>
      <c r="I85" s="239"/>
      <c r="J85" s="239"/>
      <c r="K85" s="239"/>
      <c r="L85" s="239"/>
      <c r="M85" s="239"/>
      <c r="N85" s="239"/>
      <c r="O85" s="239"/>
      <c r="P85" s="239"/>
      <c r="Q85" s="239"/>
      <c r="R85" s="239"/>
      <c r="S85" s="239"/>
      <c r="T85" s="239"/>
      <c r="U85" s="239"/>
      <c r="V85" s="239"/>
      <c r="W85" s="239"/>
      <c r="X85" s="239"/>
      <c r="Y85" s="239"/>
      <c r="Z85" s="239"/>
    </row>
    <row r="86" ht="12.75" customHeight="1">
      <c r="A86" s="239"/>
      <c r="B86" s="239"/>
      <c r="C86" s="239"/>
      <c r="D86" s="239"/>
      <c r="E86" s="239"/>
      <c r="F86" s="239"/>
      <c r="G86" s="239"/>
      <c r="H86" s="239"/>
      <c r="I86" s="239"/>
      <c r="J86" s="239"/>
      <c r="K86" s="239"/>
      <c r="L86" s="239"/>
      <c r="M86" s="239"/>
      <c r="N86" s="239"/>
      <c r="O86" s="239"/>
      <c r="P86" s="239"/>
      <c r="Q86" s="239"/>
      <c r="R86" s="239"/>
      <c r="S86" s="239"/>
      <c r="T86" s="239"/>
      <c r="U86" s="239"/>
      <c r="V86" s="239"/>
      <c r="W86" s="239"/>
      <c r="X86" s="239"/>
      <c r="Y86" s="239"/>
      <c r="Z86" s="239"/>
    </row>
    <row r="87" ht="12.75" customHeight="1">
      <c r="A87" s="239"/>
      <c r="B87" s="239"/>
      <c r="C87" s="239"/>
      <c r="D87" s="239"/>
      <c r="E87" s="239"/>
      <c r="F87" s="239"/>
      <c r="G87" s="239"/>
      <c r="H87" s="239"/>
      <c r="I87" s="239"/>
      <c r="J87" s="239"/>
      <c r="K87" s="239"/>
      <c r="L87" s="239"/>
      <c r="M87" s="239"/>
      <c r="N87" s="239"/>
      <c r="O87" s="239"/>
      <c r="P87" s="239"/>
      <c r="Q87" s="239"/>
      <c r="R87" s="239"/>
      <c r="S87" s="239"/>
      <c r="T87" s="239"/>
      <c r="U87" s="239"/>
      <c r="V87" s="239"/>
      <c r="W87" s="239"/>
      <c r="X87" s="239"/>
      <c r="Y87" s="239"/>
      <c r="Z87" s="239"/>
    </row>
    <row r="88" ht="12.75" customHeight="1">
      <c r="A88" s="239"/>
      <c r="B88" s="239"/>
      <c r="C88" s="239"/>
      <c r="D88" s="239"/>
      <c r="E88" s="239"/>
      <c r="F88" s="239"/>
      <c r="G88" s="239"/>
      <c r="H88" s="239"/>
      <c r="I88" s="239"/>
      <c r="J88" s="239"/>
      <c r="K88" s="239"/>
      <c r="L88" s="239"/>
      <c r="M88" s="239"/>
      <c r="N88" s="239"/>
      <c r="O88" s="239"/>
      <c r="P88" s="239"/>
      <c r="Q88" s="239"/>
      <c r="R88" s="239"/>
      <c r="S88" s="239"/>
      <c r="T88" s="239"/>
      <c r="U88" s="239"/>
      <c r="V88" s="239"/>
      <c r="W88" s="239"/>
      <c r="X88" s="239"/>
      <c r="Y88" s="239"/>
      <c r="Z88" s="239"/>
    </row>
    <row r="89" ht="12.75" customHeight="1">
      <c r="A89" s="239"/>
      <c r="B89" s="239"/>
      <c r="C89" s="239"/>
      <c r="D89" s="239"/>
      <c r="E89" s="239"/>
      <c r="F89" s="239"/>
      <c r="G89" s="239"/>
      <c r="H89" s="239"/>
      <c r="I89" s="239"/>
      <c r="J89" s="239"/>
      <c r="K89" s="239"/>
      <c r="L89" s="239"/>
      <c r="M89" s="239"/>
      <c r="N89" s="239"/>
      <c r="O89" s="239"/>
      <c r="P89" s="239"/>
      <c r="Q89" s="239"/>
      <c r="R89" s="239"/>
      <c r="S89" s="239"/>
      <c r="T89" s="239"/>
      <c r="U89" s="239"/>
      <c r="V89" s="239"/>
      <c r="W89" s="239"/>
      <c r="X89" s="239"/>
      <c r="Y89" s="239"/>
      <c r="Z89" s="239"/>
    </row>
    <row r="90" ht="12.75" customHeight="1">
      <c r="A90" s="239"/>
      <c r="B90" s="239"/>
      <c r="C90" s="239"/>
      <c r="D90" s="239"/>
      <c r="E90" s="239"/>
      <c r="F90" s="239"/>
      <c r="G90" s="239"/>
      <c r="H90" s="239"/>
      <c r="I90" s="239"/>
      <c r="J90" s="239"/>
      <c r="K90" s="239"/>
      <c r="L90" s="239"/>
      <c r="M90" s="239"/>
      <c r="N90" s="239"/>
      <c r="O90" s="239"/>
      <c r="P90" s="239"/>
      <c r="Q90" s="239"/>
      <c r="R90" s="239"/>
      <c r="S90" s="239"/>
      <c r="T90" s="239"/>
      <c r="U90" s="239"/>
      <c r="V90" s="239"/>
      <c r="W90" s="239"/>
      <c r="X90" s="239"/>
      <c r="Y90" s="239"/>
      <c r="Z90" s="239"/>
    </row>
    <row r="91" ht="12.75" customHeight="1">
      <c r="A91" s="239"/>
      <c r="B91" s="239"/>
      <c r="C91" s="239"/>
      <c r="D91" s="239"/>
      <c r="E91" s="239"/>
      <c r="F91" s="239"/>
      <c r="G91" s="239"/>
      <c r="H91" s="239"/>
      <c r="I91" s="239"/>
      <c r="J91" s="239"/>
      <c r="K91" s="239"/>
      <c r="L91" s="239"/>
      <c r="M91" s="239"/>
      <c r="N91" s="239"/>
      <c r="O91" s="239"/>
      <c r="P91" s="239"/>
      <c r="Q91" s="239"/>
      <c r="R91" s="239"/>
      <c r="S91" s="239"/>
      <c r="T91" s="239"/>
      <c r="U91" s="239"/>
      <c r="V91" s="239"/>
      <c r="W91" s="239"/>
      <c r="X91" s="239"/>
      <c r="Y91" s="239"/>
      <c r="Z91" s="239"/>
    </row>
    <row r="92" ht="12.75" customHeight="1">
      <c r="A92" s="239"/>
      <c r="B92" s="239"/>
      <c r="C92" s="239"/>
      <c r="D92" s="239"/>
      <c r="E92" s="239"/>
      <c r="F92" s="239"/>
      <c r="G92" s="239"/>
      <c r="H92" s="239"/>
      <c r="I92" s="239"/>
      <c r="J92" s="239"/>
      <c r="K92" s="239"/>
      <c r="L92" s="239"/>
      <c r="M92" s="239"/>
      <c r="N92" s="239"/>
      <c r="O92" s="239"/>
      <c r="P92" s="239"/>
      <c r="Q92" s="239"/>
      <c r="R92" s="239"/>
      <c r="S92" s="239"/>
      <c r="T92" s="239"/>
      <c r="U92" s="239"/>
      <c r="V92" s="239"/>
      <c r="W92" s="239"/>
      <c r="X92" s="239"/>
      <c r="Y92" s="239"/>
      <c r="Z92" s="239"/>
    </row>
    <row r="93" ht="12.75" customHeight="1">
      <c r="A93" s="239"/>
      <c r="B93" s="239"/>
      <c r="C93" s="239"/>
      <c r="D93" s="239"/>
      <c r="E93" s="239"/>
      <c r="F93" s="239"/>
      <c r="G93" s="239"/>
      <c r="H93" s="239"/>
      <c r="I93" s="239"/>
      <c r="J93" s="239"/>
      <c r="K93" s="239"/>
      <c r="L93" s="239"/>
      <c r="M93" s="239"/>
      <c r="N93" s="239"/>
      <c r="O93" s="239"/>
      <c r="P93" s="239"/>
      <c r="Q93" s="239"/>
      <c r="R93" s="239"/>
      <c r="S93" s="239"/>
      <c r="T93" s="239"/>
      <c r="U93" s="239"/>
      <c r="V93" s="239"/>
      <c r="W93" s="239"/>
      <c r="X93" s="239"/>
      <c r="Y93" s="239"/>
      <c r="Z93" s="239"/>
    </row>
    <row r="94" ht="12.75" customHeight="1">
      <c r="A94" s="239"/>
      <c r="B94" s="239"/>
      <c r="C94" s="239"/>
      <c r="D94" s="239"/>
      <c r="E94" s="239"/>
      <c r="F94" s="239"/>
      <c r="G94" s="239"/>
      <c r="H94" s="239"/>
      <c r="I94" s="239"/>
      <c r="J94" s="239"/>
      <c r="K94" s="239"/>
      <c r="L94" s="239"/>
      <c r="M94" s="239"/>
      <c r="N94" s="239"/>
      <c r="O94" s="239"/>
      <c r="P94" s="239"/>
      <c r="Q94" s="239"/>
      <c r="R94" s="239"/>
      <c r="S94" s="239"/>
      <c r="T94" s="239"/>
      <c r="U94" s="239"/>
      <c r="V94" s="239"/>
      <c r="W94" s="239"/>
      <c r="X94" s="239"/>
      <c r="Y94" s="239"/>
      <c r="Z94" s="239"/>
    </row>
    <row r="95" ht="12.75" customHeight="1">
      <c r="A95" s="239"/>
      <c r="B95" s="239"/>
      <c r="C95" s="239"/>
      <c r="D95" s="239"/>
      <c r="E95" s="239"/>
      <c r="F95" s="239"/>
      <c r="G95" s="239"/>
      <c r="H95" s="239"/>
      <c r="I95" s="239"/>
      <c r="J95" s="239"/>
      <c r="K95" s="239"/>
      <c r="L95" s="239"/>
      <c r="M95" s="239"/>
      <c r="N95" s="239"/>
      <c r="O95" s="239"/>
      <c r="P95" s="239"/>
      <c r="Q95" s="239"/>
      <c r="R95" s="239"/>
      <c r="S95" s="239"/>
      <c r="T95" s="239"/>
      <c r="U95" s="239"/>
      <c r="V95" s="239"/>
      <c r="W95" s="239"/>
      <c r="X95" s="239"/>
      <c r="Y95" s="239"/>
      <c r="Z95" s="239"/>
    </row>
    <row r="96" ht="12.75" customHeight="1">
      <c r="A96" s="239"/>
      <c r="B96" s="239"/>
      <c r="C96" s="239"/>
      <c r="D96" s="239"/>
      <c r="E96" s="239"/>
      <c r="F96" s="239"/>
      <c r="G96" s="239"/>
      <c r="H96" s="239"/>
      <c r="I96" s="239"/>
      <c r="J96" s="239"/>
      <c r="K96" s="239"/>
      <c r="L96" s="239"/>
      <c r="M96" s="239"/>
      <c r="N96" s="239"/>
      <c r="O96" s="239"/>
      <c r="P96" s="239"/>
      <c r="Q96" s="239"/>
      <c r="R96" s="239"/>
      <c r="S96" s="239"/>
      <c r="T96" s="239"/>
      <c r="U96" s="239"/>
      <c r="V96" s="239"/>
      <c r="W96" s="239"/>
      <c r="X96" s="239"/>
      <c r="Y96" s="239"/>
      <c r="Z96" s="239"/>
    </row>
    <row r="97" ht="12.75" customHeight="1">
      <c r="A97" s="239"/>
      <c r="B97" s="239"/>
      <c r="C97" s="239"/>
      <c r="D97" s="239"/>
      <c r="E97" s="239"/>
      <c r="F97" s="239"/>
      <c r="G97" s="239"/>
      <c r="H97" s="239"/>
      <c r="I97" s="239"/>
      <c r="J97" s="239"/>
      <c r="K97" s="239"/>
      <c r="L97" s="239"/>
      <c r="M97" s="239"/>
      <c r="N97" s="239"/>
      <c r="O97" s="239"/>
      <c r="P97" s="239"/>
      <c r="Q97" s="239"/>
      <c r="R97" s="239"/>
      <c r="S97" s="239"/>
      <c r="T97" s="239"/>
      <c r="U97" s="239"/>
      <c r="V97" s="239"/>
      <c r="W97" s="239"/>
      <c r="X97" s="239"/>
      <c r="Y97" s="239"/>
      <c r="Z97" s="239"/>
    </row>
    <row r="98" ht="12.75" customHeight="1">
      <c r="A98" s="239"/>
      <c r="B98" s="239"/>
      <c r="C98" s="239"/>
      <c r="D98" s="239"/>
      <c r="E98" s="239"/>
      <c r="F98" s="239"/>
      <c r="G98" s="239"/>
      <c r="H98" s="239"/>
      <c r="I98" s="239"/>
      <c r="J98" s="239"/>
      <c r="K98" s="239"/>
      <c r="L98" s="239"/>
      <c r="M98" s="239"/>
      <c r="N98" s="239"/>
      <c r="O98" s="239"/>
      <c r="P98" s="239"/>
      <c r="Q98" s="239"/>
      <c r="R98" s="239"/>
      <c r="S98" s="239"/>
      <c r="T98" s="239"/>
      <c r="U98" s="239"/>
      <c r="V98" s="239"/>
      <c r="W98" s="239"/>
      <c r="X98" s="239"/>
      <c r="Y98" s="239"/>
      <c r="Z98" s="239"/>
    </row>
    <row r="99" ht="12.75" customHeight="1">
      <c r="A99" s="239"/>
      <c r="B99" s="239"/>
      <c r="C99" s="239"/>
      <c r="D99" s="239"/>
      <c r="E99" s="239"/>
      <c r="F99" s="239"/>
      <c r="G99" s="239"/>
      <c r="H99" s="239"/>
      <c r="I99" s="239"/>
      <c r="J99" s="239"/>
      <c r="K99" s="239"/>
      <c r="L99" s="239"/>
      <c r="M99" s="239"/>
      <c r="N99" s="239"/>
      <c r="O99" s="239"/>
      <c r="P99" s="239"/>
      <c r="Q99" s="239"/>
      <c r="R99" s="239"/>
      <c r="S99" s="239"/>
      <c r="T99" s="239"/>
      <c r="U99" s="239"/>
      <c r="V99" s="239"/>
      <c r="W99" s="239"/>
      <c r="X99" s="239"/>
      <c r="Y99" s="239"/>
      <c r="Z99" s="239"/>
    </row>
    <row r="100" ht="12.75" customHeight="1">
      <c r="A100" s="239"/>
      <c r="B100" s="239"/>
      <c r="C100" s="239"/>
      <c r="D100" s="239"/>
      <c r="E100" s="239"/>
      <c r="F100" s="239"/>
      <c r="G100" s="239"/>
      <c r="H100" s="239"/>
      <c r="I100" s="239"/>
      <c r="J100" s="239"/>
      <c r="K100" s="239"/>
      <c r="L100" s="239"/>
      <c r="M100" s="239"/>
      <c r="N100" s="239"/>
      <c r="O100" s="239"/>
      <c r="P100" s="239"/>
      <c r="Q100" s="239"/>
      <c r="R100" s="239"/>
      <c r="S100" s="239"/>
      <c r="T100" s="239"/>
      <c r="U100" s="239"/>
      <c r="V100" s="239"/>
      <c r="W100" s="239"/>
      <c r="X100" s="239"/>
      <c r="Y100" s="239"/>
      <c r="Z100" s="239"/>
    </row>
    <row r="101" ht="12.75" customHeight="1">
      <c r="A101" s="239"/>
      <c r="B101" s="239"/>
      <c r="C101" s="239"/>
      <c r="D101" s="239"/>
      <c r="E101" s="239"/>
      <c r="F101" s="239"/>
      <c r="G101" s="239"/>
      <c r="H101" s="239"/>
      <c r="I101" s="239"/>
      <c r="J101" s="239"/>
      <c r="K101" s="239"/>
      <c r="L101" s="239"/>
      <c r="M101" s="239"/>
      <c r="N101" s="239"/>
      <c r="O101" s="239"/>
      <c r="P101" s="239"/>
      <c r="Q101" s="239"/>
      <c r="R101" s="239"/>
      <c r="S101" s="239"/>
      <c r="T101" s="239"/>
      <c r="U101" s="239"/>
      <c r="V101" s="239"/>
      <c r="W101" s="239"/>
      <c r="X101" s="239"/>
      <c r="Y101" s="239"/>
      <c r="Z101" s="239"/>
    </row>
    <row r="102" ht="12.75" customHeight="1">
      <c r="A102" s="239"/>
      <c r="B102" s="239"/>
      <c r="C102" s="239"/>
      <c r="D102" s="239"/>
      <c r="E102" s="239"/>
      <c r="F102" s="239"/>
      <c r="G102" s="239"/>
      <c r="H102" s="239"/>
      <c r="I102" s="239"/>
      <c r="J102" s="239"/>
      <c r="K102" s="239"/>
      <c r="L102" s="239"/>
      <c r="M102" s="239"/>
      <c r="N102" s="239"/>
      <c r="O102" s="239"/>
      <c r="P102" s="239"/>
      <c r="Q102" s="239"/>
      <c r="R102" s="239"/>
      <c r="S102" s="239"/>
      <c r="T102" s="239"/>
      <c r="U102" s="239"/>
      <c r="V102" s="239"/>
      <c r="W102" s="239"/>
      <c r="X102" s="239"/>
      <c r="Y102" s="239"/>
      <c r="Z102" s="239"/>
    </row>
    <row r="103" ht="12.75" customHeight="1">
      <c r="A103" s="239"/>
      <c r="B103" s="239"/>
      <c r="C103" s="239"/>
      <c r="D103" s="239"/>
      <c r="E103" s="239"/>
      <c r="F103" s="239"/>
      <c r="G103" s="239"/>
      <c r="H103" s="239"/>
      <c r="I103" s="239"/>
      <c r="J103" s="239"/>
      <c r="K103" s="239"/>
      <c r="L103" s="239"/>
      <c r="M103" s="239"/>
      <c r="N103" s="239"/>
      <c r="O103" s="239"/>
      <c r="P103" s="239"/>
      <c r="Q103" s="239"/>
      <c r="R103" s="239"/>
      <c r="S103" s="239"/>
      <c r="T103" s="239"/>
      <c r="U103" s="239"/>
      <c r="V103" s="239"/>
      <c r="W103" s="239"/>
      <c r="X103" s="239"/>
      <c r="Y103" s="239"/>
      <c r="Z103" s="239"/>
    </row>
    <row r="104" ht="12.75" customHeight="1">
      <c r="A104" s="239"/>
      <c r="B104" s="239"/>
      <c r="C104" s="239"/>
      <c r="D104" s="239"/>
      <c r="E104" s="239"/>
      <c r="F104" s="239"/>
      <c r="G104" s="239"/>
      <c r="H104" s="239"/>
      <c r="I104" s="239"/>
      <c r="J104" s="239"/>
      <c r="K104" s="239"/>
      <c r="L104" s="239"/>
      <c r="M104" s="239"/>
      <c r="N104" s="239"/>
      <c r="O104" s="239"/>
      <c r="P104" s="239"/>
      <c r="Q104" s="239"/>
      <c r="R104" s="239"/>
      <c r="S104" s="239"/>
      <c r="T104" s="239"/>
      <c r="U104" s="239"/>
      <c r="V104" s="239"/>
      <c r="W104" s="239"/>
      <c r="X104" s="239"/>
      <c r="Y104" s="239"/>
      <c r="Z104" s="239"/>
    </row>
    <row r="105" ht="12.75" customHeight="1">
      <c r="A105" s="239"/>
      <c r="B105" s="239"/>
      <c r="C105" s="239"/>
      <c r="D105" s="239"/>
      <c r="E105" s="239"/>
      <c r="F105" s="239"/>
      <c r="G105" s="239"/>
      <c r="H105" s="239"/>
      <c r="I105" s="239"/>
      <c r="J105" s="239"/>
      <c r="K105" s="239"/>
      <c r="L105" s="239"/>
      <c r="M105" s="239"/>
      <c r="N105" s="239"/>
      <c r="O105" s="239"/>
      <c r="P105" s="239"/>
      <c r="Q105" s="239"/>
      <c r="R105" s="239"/>
      <c r="S105" s="239"/>
      <c r="T105" s="239"/>
      <c r="U105" s="239"/>
      <c r="V105" s="239"/>
      <c r="W105" s="239"/>
      <c r="X105" s="239"/>
      <c r="Y105" s="239"/>
      <c r="Z105" s="239"/>
    </row>
    <row r="106" ht="12.75" customHeight="1">
      <c r="A106" s="239"/>
      <c r="B106" s="239"/>
      <c r="C106" s="239"/>
      <c r="D106" s="239"/>
      <c r="E106" s="239"/>
      <c r="F106" s="239"/>
      <c r="G106" s="239"/>
      <c r="H106" s="239"/>
      <c r="I106" s="239"/>
      <c r="J106" s="239"/>
      <c r="K106" s="239"/>
      <c r="L106" s="239"/>
      <c r="M106" s="239"/>
      <c r="N106" s="239"/>
      <c r="O106" s="239"/>
      <c r="P106" s="239"/>
      <c r="Q106" s="239"/>
      <c r="R106" s="239"/>
      <c r="S106" s="239"/>
      <c r="T106" s="239"/>
      <c r="U106" s="239"/>
      <c r="V106" s="239"/>
      <c r="W106" s="239"/>
      <c r="X106" s="239"/>
      <c r="Y106" s="239"/>
      <c r="Z106" s="239"/>
    </row>
    <row r="107" ht="12.75" customHeight="1">
      <c r="A107" s="239"/>
      <c r="B107" s="239"/>
      <c r="C107" s="239"/>
      <c r="D107" s="239"/>
      <c r="E107" s="239"/>
      <c r="F107" s="239"/>
      <c r="G107" s="239"/>
      <c r="H107" s="239"/>
      <c r="I107" s="239"/>
      <c r="J107" s="239"/>
      <c r="K107" s="239"/>
      <c r="L107" s="239"/>
      <c r="M107" s="239"/>
      <c r="N107" s="239"/>
      <c r="O107" s="239"/>
      <c r="P107" s="239"/>
      <c r="Q107" s="239"/>
      <c r="R107" s="239"/>
      <c r="S107" s="239"/>
      <c r="T107" s="239"/>
      <c r="U107" s="239"/>
      <c r="V107" s="239"/>
      <c r="W107" s="239"/>
      <c r="X107" s="239"/>
      <c r="Y107" s="239"/>
      <c r="Z107" s="239"/>
    </row>
    <row r="108" ht="12.75" customHeight="1">
      <c r="A108" s="239"/>
      <c r="B108" s="239"/>
      <c r="C108" s="239"/>
      <c r="D108" s="239"/>
      <c r="E108" s="239"/>
      <c r="F108" s="239"/>
      <c r="G108" s="239"/>
      <c r="H108" s="239"/>
      <c r="I108" s="239"/>
      <c r="J108" s="239"/>
      <c r="K108" s="239"/>
      <c r="L108" s="239"/>
      <c r="M108" s="239"/>
      <c r="N108" s="239"/>
      <c r="O108" s="239"/>
      <c r="P108" s="239"/>
      <c r="Q108" s="239"/>
      <c r="R108" s="239"/>
      <c r="S108" s="239"/>
      <c r="T108" s="239"/>
      <c r="U108" s="239"/>
      <c r="V108" s="239"/>
      <c r="W108" s="239"/>
      <c r="X108" s="239"/>
      <c r="Y108" s="239"/>
      <c r="Z108" s="239"/>
    </row>
    <row r="109" ht="12.75" customHeight="1">
      <c r="A109" s="239"/>
      <c r="B109" s="239"/>
      <c r="C109" s="239"/>
      <c r="D109" s="239"/>
      <c r="E109" s="239"/>
      <c r="F109" s="239"/>
      <c r="G109" s="239"/>
      <c r="H109" s="239"/>
      <c r="I109" s="239"/>
      <c r="J109" s="239"/>
      <c r="K109" s="239"/>
      <c r="L109" s="239"/>
      <c r="M109" s="239"/>
      <c r="N109" s="239"/>
      <c r="O109" s="239"/>
      <c r="P109" s="239"/>
      <c r="Q109" s="239"/>
      <c r="R109" s="239"/>
      <c r="S109" s="239"/>
      <c r="T109" s="239"/>
      <c r="U109" s="239"/>
      <c r="V109" s="239"/>
      <c r="W109" s="239"/>
      <c r="X109" s="239"/>
      <c r="Y109" s="239"/>
      <c r="Z109" s="239"/>
    </row>
    <row r="110" ht="12.75" customHeight="1">
      <c r="A110" s="239"/>
      <c r="B110" s="239"/>
      <c r="C110" s="239"/>
      <c r="D110" s="239"/>
      <c r="E110" s="239"/>
      <c r="F110" s="239"/>
      <c r="G110" s="239"/>
      <c r="H110" s="239"/>
      <c r="I110" s="239"/>
      <c r="J110" s="239"/>
      <c r="K110" s="239"/>
      <c r="L110" s="239"/>
      <c r="M110" s="239"/>
      <c r="N110" s="239"/>
      <c r="O110" s="239"/>
      <c r="P110" s="239"/>
      <c r="Q110" s="239"/>
      <c r="R110" s="239"/>
      <c r="S110" s="239"/>
      <c r="T110" s="239"/>
      <c r="U110" s="239"/>
      <c r="V110" s="239"/>
      <c r="W110" s="239"/>
      <c r="X110" s="239"/>
      <c r="Y110" s="239"/>
      <c r="Z110" s="239"/>
    </row>
    <row r="111" ht="12.75" customHeight="1">
      <c r="A111" s="239"/>
      <c r="B111" s="239"/>
      <c r="C111" s="239"/>
      <c r="D111" s="239"/>
      <c r="E111" s="239"/>
      <c r="F111" s="239"/>
      <c r="G111" s="239"/>
      <c r="H111" s="239"/>
      <c r="I111" s="239"/>
      <c r="J111" s="239"/>
      <c r="K111" s="239"/>
      <c r="L111" s="239"/>
      <c r="M111" s="239"/>
      <c r="N111" s="239"/>
      <c r="O111" s="239"/>
      <c r="P111" s="239"/>
      <c r="Q111" s="239"/>
      <c r="R111" s="239"/>
      <c r="S111" s="239"/>
      <c r="T111" s="239"/>
      <c r="U111" s="239"/>
      <c r="V111" s="239"/>
      <c r="W111" s="239"/>
      <c r="X111" s="239"/>
      <c r="Y111" s="239"/>
      <c r="Z111" s="239"/>
    </row>
    <row r="112" ht="12.75" customHeight="1">
      <c r="A112" s="239"/>
      <c r="B112" s="239"/>
      <c r="C112" s="239"/>
      <c r="D112" s="239"/>
      <c r="E112" s="239"/>
      <c r="F112" s="239"/>
      <c r="G112" s="239"/>
      <c r="H112" s="239"/>
      <c r="I112" s="239"/>
      <c r="J112" s="239"/>
      <c r="K112" s="239"/>
      <c r="L112" s="239"/>
      <c r="M112" s="239"/>
      <c r="N112" s="239"/>
      <c r="O112" s="239"/>
      <c r="P112" s="239"/>
      <c r="Q112" s="239"/>
      <c r="R112" s="239"/>
      <c r="S112" s="239"/>
      <c r="T112" s="239"/>
      <c r="U112" s="239"/>
      <c r="V112" s="239"/>
      <c r="W112" s="239"/>
      <c r="X112" s="239"/>
      <c r="Y112" s="239"/>
      <c r="Z112" s="239"/>
    </row>
    <row r="113" ht="12.75" customHeight="1">
      <c r="A113" s="239"/>
      <c r="B113" s="239"/>
      <c r="C113" s="239"/>
      <c r="D113" s="239"/>
      <c r="E113" s="239"/>
      <c r="F113" s="239"/>
      <c r="G113" s="239"/>
      <c r="H113" s="239"/>
      <c r="I113" s="239"/>
      <c r="J113" s="239"/>
      <c r="K113" s="239"/>
      <c r="L113" s="239"/>
      <c r="M113" s="239"/>
      <c r="N113" s="239"/>
      <c r="O113" s="239"/>
      <c r="P113" s="239"/>
      <c r="Q113" s="239"/>
      <c r="R113" s="239"/>
      <c r="S113" s="239"/>
      <c r="T113" s="239"/>
      <c r="U113" s="239"/>
      <c r="V113" s="239"/>
      <c r="W113" s="239"/>
      <c r="X113" s="239"/>
      <c r="Y113" s="239"/>
      <c r="Z113" s="239"/>
    </row>
    <row r="114" ht="12.75" customHeight="1">
      <c r="A114" s="239"/>
      <c r="B114" s="239"/>
      <c r="C114" s="239"/>
      <c r="D114" s="239"/>
      <c r="E114" s="239"/>
      <c r="F114" s="239"/>
      <c r="G114" s="239"/>
      <c r="H114" s="239"/>
      <c r="I114" s="239"/>
      <c r="J114" s="239"/>
      <c r="K114" s="239"/>
      <c r="L114" s="239"/>
      <c r="M114" s="239"/>
      <c r="N114" s="239"/>
      <c r="O114" s="239"/>
      <c r="P114" s="239"/>
      <c r="Q114" s="239"/>
      <c r="R114" s="239"/>
      <c r="S114" s="239"/>
      <c r="T114" s="239"/>
      <c r="U114" s="239"/>
      <c r="V114" s="239"/>
      <c r="W114" s="239"/>
      <c r="X114" s="239"/>
      <c r="Y114" s="239"/>
      <c r="Z114" s="239"/>
    </row>
    <row r="115" ht="12.75" customHeight="1">
      <c r="A115" s="239"/>
      <c r="B115" s="239"/>
      <c r="C115" s="239"/>
      <c r="D115" s="239"/>
      <c r="E115" s="239"/>
      <c r="F115" s="239"/>
      <c r="G115" s="239"/>
      <c r="H115" s="239"/>
      <c r="I115" s="239"/>
      <c r="J115" s="239"/>
      <c r="K115" s="239"/>
      <c r="L115" s="239"/>
      <c r="M115" s="239"/>
      <c r="N115" s="239"/>
      <c r="O115" s="239"/>
      <c r="P115" s="239"/>
      <c r="Q115" s="239"/>
      <c r="R115" s="239"/>
      <c r="S115" s="239"/>
      <c r="T115" s="239"/>
      <c r="U115" s="239"/>
      <c r="V115" s="239"/>
      <c r="W115" s="239"/>
      <c r="X115" s="239"/>
      <c r="Y115" s="239"/>
      <c r="Z115" s="239"/>
    </row>
    <row r="116" ht="12.75" customHeight="1">
      <c r="A116" s="239"/>
      <c r="B116" s="239"/>
      <c r="C116" s="239"/>
      <c r="D116" s="239"/>
      <c r="E116" s="239"/>
      <c r="F116" s="239"/>
      <c r="G116" s="239"/>
      <c r="H116" s="239"/>
      <c r="I116" s="239"/>
      <c r="J116" s="239"/>
      <c r="K116" s="239"/>
      <c r="L116" s="239"/>
      <c r="M116" s="239"/>
      <c r="N116" s="239"/>
      <c r="O116" s="239"/>
      <c r="P116" s="239"/>
      <c r="Q116" s="239"/>
      <c r="R116" s="239"/>
      <c r="S116" s="239"/>
      <c r="T116" s="239"/>
      <c r="U116" s="239"/>
      <c r="V116" s="239"/>
      <c r="W116" s="239"/>
      <c r="X116" s="239"/>
      <c r="Y116" s="239"/>
      <c r="Z116" s="239"/>
    </row>
    <row r="117" ht="12.75" customHeight="1">
      <c r="A117" s="239"/>
      <c r="B117" s="239"/>
      <c r="C117" s="239"/>
      <c r="D117" s="239"/>
      <c r="E117" s="239"/>
      <c r="F117" s="239"/>
      <c r="G117" s="239"/>
      <c r="H117" s="239"/>
      <c r="I117" s="239"/>
      <c r="J117" s="239"/>
      <c r="K117" s="239"/>
      <c r="L117" s="239"/>
      <c r="M117" s="239"/>
      <c r="N117" s="239"/>
      <c r="O117" s="239"/>
      <c r="P117" s="239"/>
      <c r="Q117" s="239"/>
      <c r="R117" s="239"/>
      <c r="S117" s="239"/>
      <c r="T117" s="239"/>
      <c r="U117" s="239"/>
      <c r="V117" s="239"/>
      <c r="W117" s="239"/>
      <c r="X117" s="239"/>
      <c r="Y117" s="239"/>
      <c r="Z117" s="239"/>
    </row>
    <row r="118" ht="12.75" customHeight="1">
      <c r="A118" s="239"/>
      <c r="B118" s="239"/>
      <c r="C118" s="239"/>
      <c r="D118" s="239"/>
      <c r="E118" s="239"/>
      <c r="F118" s="239"/>
      <c r="G118" s="239"/>
      <c r="H118" s="239"/>
      <c r="I118" s="239"/>
      <c r="J118" s="239"/>
      <c r="K118" s="239"/>
      <c r="L118" s="239"/>
      <c r="M118" s="239"/>
      <c r="N118" s="239"/>
      <c r="O118" s="239"/>
      <c r="P118" s="239"/>
      <c r="Q118" s="239"/>
      <c r="R118" s="239"/>
      <c r="S118" s="239"/>
      <c r="T118" s="239"/>
      <c r="U118" s="239"/>
      <c r="V118" s="239"/>
      <c r="W118" s="239"/>
      <c r="X118" s="239"/>
      <c r="Y118" s="239"/>
      <c r="Z118" s="239"/>
    </row>
    <row r="119" ht="12.75" customHeight="1">
      <c r="A119" s="239"/>
      <c r="B119" s="239"/>
      <c r="C119" s="239"/>
      <c r="D119" s="239"/>
      <c r="E119" s="239"/>
      <c r="F119" s="239"/>
      <c r="G119" s="239"/>
      <c r="H119" s="239"/>
      <c r="I119" s="239"/>
      <c r="J119" s="239"/>
      <c r="K119" s="239"/>
      <c r="L119" s="239"/>
      <c r="M119" s="239"/>
      <c r="N119" s="239"/>
      <c r="O119" s="239"/>
      <c r="P119" s="239"/>
      <c r="Q119" s="239"/>
      <c r="R119" s="239"/>
      <c r="S119" s="239"/>
      <c r="T119" s="239"/>
      <c r="U119" s="239"/>
      <c r="V119" s="239"/>
      <c r="W119" s="239"/>
      <c r="X119" s="239"/>
      <c r="Y119" s="239"/>
      <c r="Z119" s="239"/>
    </row>
    <row r="120" ht="12.75" customHeight="1">
      <c r="A120" s="239"/>
      <c r="B120" s="239"/>
      <c r="C120" s="239"/>
      <c r="D120" s="239"/>
      <c r="E120" s="239"/>
      <c r="F120" s="239"/>
      <c r="G120" s="239"/>
      <c r="H120" s="239"/>
      <c r="I120" s="239"/>
      <c r="J120" s="239"/>
      <c r="K120" s="239"/>
      <c r="L120" s="239"/>
      <c r="M120" s="239"/>
      <c r="N120" s="239"/>
      <c r="O120" s="239"/>
      <c r="P120" s="239"/>
      <c r="Q120" s="239"/>
      <c r="R120" s="239"/>
      <c r="S120" s="239"/>
      <c r="T120" s="239"/>
      <c r="U120" s="239"/>
      <c r="V120" s="239"/>
      <c r="W120" s="239"/>
      <c r="X120" s="239"/>
      <c r="Y120" s="239"/>
      <c r="Z120" s="239"/>
    </row>
    <row r="121" ht="12.75" customHeight="1">
      <c r="A121" s="239"/>
      <c r="B121" s="239"/>
      <c r="C121" s="239"/>
      <c r="D121" s="239"/>
      <c r="E121" s="239"/>
      <c r="F121" s="239"/>
      <c r="G121" s="239"/>
      <c r="H121" s="239"/>
      <c r="I121" s="239"/>
      <c r="J121" s="239"/>
      <c r="K121" s="239"/>
      <c r="L121" s="239"/>
      <c r="M121" s="239"/>
      <c r="N121" s="239"/>
      <c r="O121" s="239"/>
      <c r="P121" s="239"/>
      <c r="Q121" s="239"/>
      <c r="R121" s="239"/>
      <c r="S121" s="239"/>
      <c r="T121" s="239"/>
      <c r="U121" s="239"/>
      <c r="V121" s="239"/>
      <c r="W121" s="239"/>
      <c r="X121" s="239"/>
      <c r="Y121" s="239"/>
      <c r="Z121" s="239"/>
    </row>
    <row r="122" ht="12.75" customHeight="1">
      <c r="A122" s="239"/>
      <c r="B122" s="239"/>
      <c r="C122" s="239"/>
      <c r="D122" s="239"/>
      <c r="E122" s="239"/>
      <c r="F122" s="239"/>
      <c r="G122" s="239"/>
      <c r="H122" s="239"/>
      <c r="I122" s="239"/>
      <c r="J122" s="239"/>
      <c r="K122" s="239"/>
      <c r="L122" s="239"/>
      <c r="M122" s="239"/>
      <c r="N122" s="239"/>
      <c r="O122" s="239"/>
      <c r="P122" s="239"/>
      <c r="Q122" s="239"/>
      <c r="R122" s="239"/>
      <c r="S122" s="239"/>
      <c r="T122" s="239"/>
      <c r="U122" s="239"/>
      <c r="V122" s="239"/>
      <c r="W122" s="239"/>
      <c r="X122" s="239"/>
      <c r="Y122" s="239"/>
      <c r="Z122" s="239"/>
    </row>
    <row r="123" ht="12.75" customHeight="1">
      <c r="A123" s="239"/>
      <c r="B123" s="239"/>
      <c r="C123" s="239"/>
      <c r="D123" s="239"/>
      <c r="E123" s="239"/>
      <c r="F123" s="239"/>
      <c r="G123" s="239"/>
      <c r="H123" s="239"/>
      <c r="I123" s="239"/>
      <c r="J123" s="239"/>
      <c r="K123" s="239"/>
      <c r="L123" s="239"/>
      <c r="M123" s="239"/>
      <c r="N123" s="239"/>
      <c r="O123" s="239"/>
      <c r="P123" s="239"/>
      <c r="Q123" s="239"/>
      <c r="R123" s="239"/>
      <c r="S123" s="239"/>
      <c r="T123" s="239"/>
      <c r="U123" s="239"/>
      <c r="V123" s="239"/>
      <c r="W123" s="239"/>
      <c r="X123" s="239"/>
      <c r="Y123" s="239"/>
      <c r="Z123" s="239"/>
    </row>
    <row r="124" ht="12.75" customHeight="1">
      <c r="A124" s="239"/>
      <c r="B124" s="239"/>
      <c r="C124" s="239"/>
      <c r="D124" s="239"/>
      <c r="E124" s="239"/>
      <c r="F124" s="239"/>
      <c r="G124" s="239"/>
      <c r="H124" s="239"/>
      <c r="I124" s="239"/>
      <c r="J124" s="239"/>
      <c r="K124" s="239"/>
      <c r="L124" s="239"/>
      <c r="M124" s="239"/>
      <c r="N124" s="239"/>
      <c r="O124" s="239"/>
      <c r="P124" s="239"/>
      <c r="Q124" s="239"/>
      <c r="R124" s="239"/>
      <c r="S124" s="239"/>
      <c r="T124" s="239"/>
      <c r="U124" s="239"/>
      <c r="V124" s="239"/>
      <c r="W124" s="239"/>
      <c r="X124" s="239"/>
      <c r="Y124" s="239"/>
      <c r="Z124" s="239"/>
    </row>
    <row r="125" ht="12.75" customHeight="1">
      <c r="A125" s="239"/>
      <c r="B125" s="239"/>
      <c r="C125" s="239"/>
      <c r="D125" s="239"/>
      <c r="E125" s="239"/>
      <c r="F125" s="239"/>
      <c r="G125" s="239"/>
      <c r="H125" s="239"/>
      <c r="I125" s="239"/>
      <c r="J125" s="239"/>
      <c r="K125" s="239"/>
      <c r="L125" s="239"/>
      <c r="M125" s="239"/>
      <c r="N125" s="239"/>
      <c r="O125" s="239"/>
      <c r="P125" s="239"/>
      <c r="Q125" s="239"/>
      <c r="R125" s="239"/>
      <c r="S125" s="239"/>
      <c r="T125" s="239"/>
      <c r="U125" s="239"/>
      <c r="V125" s="239"/>
      <c r="W125" s="239"/>
      <c r="X125" s="239"/>
      <c r="Y125" s="239"/>
      <c r="Z125" s="239"/>
    </row>
    <row r="126" ht="12.75" customHeight="1">
      <c r="A126" s="239"/>
      <c r="B126" s="239"/>
      <c r="C126" s="239"/>
      <c r="D126" s="239"/>
      <c r="E126" s="239"/>
      <c r="F126" s="239"/>
      <c r="G126" s="239"/>
      <c r="H126" s="239"/>
      <c r="I126" s="239"/>
      <c r="J126" s="239"/>
      <c r="K126" s="239"/>
      <c r="L126" s="239"/>
      <c r="M126" s="239"/>
      <c r="N126" s="239"/>
      <c r="O126" s="239"/>
      <c r="P126" s="239"/>
      <c r="Q126" s="239"/>
      <c r="R126" s="239"/>
      <c r="S126" s="239"/>
      <c r="T126" s="239"/>
      <c r="U126" s="239"/>
      <c r="V126" s="239"/>
      <c r="W126" s="239"/>
      <c r="X126" s="239"/>
      <c r="Y126" s="239"/>
      <c r="Z126" s="239"/>
    </row>
    <row r="127" ht="12.75" customHeight="1">
      <c r="A127" s="239"/>
      <c r="B127" s="239"/>
      <c r="C127" s="239"/>
      <c r="D127" s="239"/>
      <c r="E127" s="239"/>
      <c r="F127" s="239"/>
      <c r="G127" s="239"/>
      <c r="H127" s="239"/>
      <c r="I127" s="239"/>
      <c r="J127" s="239"/>
      <c r="K127" s="239"/>
      <c r="L127" s="239"/>
      <c r="M127" s="239"/>
      <c r="N127" s="239"/>
      <c r="O127" s="239"/>
      <c r="P127" s="239"/>
      <c r="Q127" s="239"/>
      <c r="R127" s="239"/>
      <c r="S127" s="239"/>
      <c r="T127" s="239"/>
      <c r="U127" s="239"/>
      <c r="V127" s="239"/>
      <c r="W127" s="239"/>
      <c r="X127" s="239"/>
      <c r="Y127" s="239"/>
      <c r="Z127" s="239"/>
    </row>
    <row r="128" ht="12.75" customHeight="1">
      <c r="A128" s="239"/>
      <c r="B128" s="239"/>
      <c r="C128" s="239"/>
      <c r="D128" s="239"/>
      <c r="E128" s="239"/>
      <c r="F128" s="239"/>
      <c r="G128" s="239"/>
      <c r="H128" s="239"/>
      <c r="I128" s="239"/>
      <c r="J128" s="239"/>
      <c r="K128" s="239"/>
      <c r="L128" s="239"/>
      <c r="M128" s="239"/>
      <c r="N128" s="239"/>
      <c r="O128" s="239"/>
      <c r="P128" s="239"/>
      <c r="Q128" s="239"/>
      <c r="R128" s="239"/>
      <c r="S128" s="239"/>
      <c r="T128" s="239"/>
      <c r="U128" s="239"/>
      <c r="V128" s="239"/>
      <c r="W128" s="239"/>
      <c r="X128" s="239"/>
      <c r="Y128" s="239"/>
      <c r="Z128" s="239"/>
    </row>
    <row r="129" ht="12.75" customHeight="1">
      <c r="A129" s="239"/>
      <c r="B129" s="239"/>
      <c r="C129" s="239"/>
      <c r="D129" s="239"/>
      <c r="E129" s="239"/>
      <c r="F129" s="239"/>
      <c r="G129" s="239"/>
      <c r="H129" s="239"/>
      <c r="I129" s="239"/>
      <c r="J129" s="239"/>
      <c r="K129" s="239"/>
      <c r="L129" s="239"/>
      <c r="M129" s="239"/>
      <c r="N129" s="239"/>
      <c r="O129" s="239"/>
      <c r="P129" s="239"/>
      <c r="Q129" s="239"/>
      <c r="R129" s="239"/>
      <c r="S129" s="239"/>
      <c r="T129" s="239"/>
      <c r="U129" s="239"/>
      <c r="V129" s="239"/>
      <c r="W129" s="239"/>
      <c r="X129" s="239"/>
      <c r="Y129" s="239"/>
      <c r="Z129" s="239"/>
    </row>
    <row r="130" ht="12.75" customHeight="1">
      <c r="A130" s="239"/>
      <c r="B130" s="239"/>
      <c r="C130" s="239"/>
      <c r="D130" s="239"/>
      <c r="E130" s="239"/>
      <c r="F130" s="239"/>
      <c r="G130" s="239"/>
      <c r="H130" s="239"/>
      <c r="I130" s="239"/>
      <c r="J130" s="239"/>
      <c r="K130" s="239"/>
      <c r="L130" s="239"/>
      <c r="M130" s="239"/>
      <c r="N130" s="239"/>
      <c r="O130" s="239"/>
      <c r="P130" s="239"/>
      <c r="Q130" s="239"/>
      <c r="R130" s="239"/>
      <c r="S130" s="239"/>
      <c r="T130" s="239"/>
      <c r="U130" s="239"/>
      <c r="V130" s="239"/>
      <c r="W130" s="239"/>
      <c r="X130" s="239"/>
      <c r="Y130" s="239"/>
      <c r="Z130" s="239"/>
    </row>
    <row r="131" ht="12.75" customHeight="1">
      <c r="A131" s="239"/>
      <c r="B131" s="239"/>
      <c r="C131" s="239"/>
      <c r="D131" s="239"/>
      <c r="E131" s="239"/>
      <c r="F131" s="239"/>
      <c r="G131" s="239"/>
      <c r="H131" s="239"/>
      <c r="I131" s="239"/>
      <c r="J131" s="239"/>
      <c r="K131" s="239"/>
      <c r="L131" s="239"/>
      <c r="M131" s="239"/>
      <c r="N131" s="239"/>
      <c r="O131" s="239"/>
      <c r="P131" s="239"/>
      <c r="Q131" s="239"/>
      <c r="R131" s="239"/>
      <c r="S131" s="239"/>
      <c r="T131" s="239"/>
      <c r="U131" s="239"/>
      <c r="V131" s="239"/>
      <c r="W131" s="239"/>
      <c r="X131" s="239"/>
      <c r="Y131" s="239"/>
      <c r="Z131" s="239"/>
    </row>
    <row r="132" ht="12.75" customHeight="1">
      <c r="A132" s="239"/>
      <c r="B132" s="239"/>
      <c r="C132" s="239"/>
      <c r="D132" s="239"/>
      <c r="E132" s="239"/>
      <c r="F132" s="239"/>
      <c r="G132" s="239"/>
      <c r="H132" s="239"/>
      <c r="I132" s="239"/>
      <c r="J132" s="239"/>
      <c r="K132" s="239"/>
      <c r="L132" s="239"/>
      <c r="M132" s="239"/>
      <c r="N132" s="239"/>
      <c r="O132" s="239"/>
      <c r="P132" s="239"/>
      <c r="Q132" s="239"/>
      <c r="R132" s="239"/>
      <c r="S132" s="239"/>
      <c r="T132" s="239"/>
      <c r="U132" s="239"/>
      <c r="V132" s="239"/>
      <c r="W132" s="239"/>
      <c r="X132" s="239"/>
      <c r="Y132" s="239"/>
      <c r="Z132" s="239"/>
    </row>
    <row r="133" ht="12.75" customHeight="1">
      <c r="A133" s="239"/>
      <c r="B133" s="239"/>
      <c r="C133" s="239"/>
      <c r="D133" s="239"/>
      <c r="E133" s="239"/>
      <c r="F133" s="239"/>
      <c r="G133" s="239"/>
      <c r="H133" s="239"/>
      <c r="I133" s="239"/>
      <c r="J133" s="239"/>
      <c r="K133" s="239"/>
      <c r="L133" s="239"/>
      <c r="M133" s="239"/>
      <c r="N133" s="239"/>
      <c r="O133" s="239"/>
      <c r="P133" s="239"/>
      <c r="Q133" s="239"/>
      <c r="R133" s="239"/>
      <c r="S133" s="239"/>
      <c r="T133" s="239"/>
      <c r="U133" s="239"/>
      <c r="V133" s="239"/>
      <c r="W133" s="239"/>
      <c r="X133" s="239"/>
      <c r="Y133" s="239"/>
      <c r="Z133" s="239"/>
    </row>
    <row r="134" ht="12.75" customHeight="1">
      <c r="A134" s="239"/>
      <c r="B134" s="239"/>
      <c r="C134" s="239"/>
      <c r="D134" s="239"/>
      <c r="E134" s="239"/>
      <c r="F134" s="239"/>
      <c r="G134" s="239"/>
      <c r="H134" s="239"/>
      <c r="I134" s="239"/>
      <c r="J134" s="239"/>
      <c r="K134" s="239"/>
      <c r="L134" s="239"/>
      <c r="M134" s="239"/>
      <c r="N134" s="239"/>
      <c r="O134" s="239"/>
      <c r="P134" s="239"/>
      <c r="Q134" s="239"/>
      <c r="R134" s="239"/>
      <c r="S134" s="239"/>
      <c r="T134" s="239"/>
      <c r="U134" s="239"/>
      <c r="V134" s="239"/>
      <c r="W134" s="239"/>
      <c r="X134" s="239"/>
      <c r="Y134" s="239"/>
      <c r="Z134" s="239"/>
    </row>
    <row r="135" ht="12.75" customHeight="1">
      <c r="A135" s="239"/>
      <c r="B135" s="239"/>
      <c r="C135" s="239"/>
      <c r="D135" s="239"/>
      <c r="E135" s="239"/>
      <c r="F135" s="239"/>
      <c r="G135" s="239"/>
      <c r="H135" s="239"/>
      <c r="I135" s="239"/>
      <c r="J135" s="239"/>
      <c r="K135" s="239"/>
      <c r="L135" s="239"/>
      <c r="M135" s="239"/>
      <c r="N135" s="239"/>
      <c r="O135" s="239"/>
      <c r="P135" s="239"/>
      <c r="Q135" s="239"/>
      <c r="R135" s="239"/>
      <c r="S135" s="239"/>
      <c r="T135" s="239"/>
      <c r="U135" s="239"/>
      <c r="V135" s="239"/>
      <c r="W135" s="239"/>
      <c r="X135" s="239"/>
      <c r="Y135" s="239"/>
      <c r="Z135" s="239"/>
    </row>
    <row r="136" ht="12.75" customHeight="1">
      <c r="A136" s="239"/>
      <c r="B136" s="239"/>
      <c r="C136" s="239"/>
      <c r="D136" s="239"/>
      <c r="E136" s="239"/>
      <c r="F136" s="239"/>
      <c r="G136" s="239"/>
      <c r="H136" s="239"/>
      <c r="I136" s="239"/>
      <c r="J136" s="239"/>
      <c r="K136" s="239"/>
      <c r="L136" s="239"/>
      <c r="M136" s="239"/>
      <c r="N136" s="239"/>
      <c r="O136" s="239"/>
      <c r="P136" s="239"/>
      <c r="Q136" s="239"/>
      <c r="R136" s="239"/>
      <c r="S136" s="239"/>
      <c r="T136" s="239"/>
      <c r="U136" s="239"/>
      <c r="V136" s="239"/>
      <c r="W136" s="239"/>
      <c r="X136" s="239"/>
      <c r="Y136" s="239"/>
      <c r="Z136" s="239"/>
    </row>
    <row r="137" ht="12.75" customHeight="1">
      <c r="A137" s="239"/>
      <c r="B137" s="239"/>
      <c r="C137" s="239"/>
      <c r="D137" s="239"/>
      <c r="E137" s="239"/>
      <c r="F137" s="239"/>
      <c r="G137" s="239"/>
      <c r="H137" s="239"/>
      <c r="I137" s="239"/>
      <c r="J137" s="239"/>
      <c r="K137" s="239"/>
      <c r="L137" s="239"/>
      <c r="M137" s="239"/>
      <c r="N137" s="239"/>
      <c r="O137" s="239"/>
      <c r="P137" s="239"/>
      <c r="Q137" s="239"/>
      <c r="R137" s="239"/>
      <c r="S137" s="239"/>
      <c r="T137" s="239"/>
      <c r="U137" s="239"/>
      <c r="V137" s="239"/>
      <c r="W137" s="239"/>
      <c r="X137" s="239"/>
      <c r="Y137" s="239"/>
      <c r="Z137" s="239"/>
    </row>
    <row r="138" ht="12.75" customHeight="1">
      <c r="A138" s="239"/>
      <c r="B138" s="239"/>
      <c r="C138" s="239"/>
      <c r="D138" s="239"/>
      <c r="E138" s="239"/>
      <c r="F138" s="239"/>
      <c r="G138" s="239"/>
      <c r="H138" s="239"/>
      <c r="I138" s="239"/>
      <c r="J138" s="239"/>
      <c r="K138" s="239"/>
      <c r="L138" s="239"/>
      <c r="M138" s="239"/>
      <c r="N138" s="239"/>
      <c r="O138" s="239"/>
      <c r="P138" s="239"/>
      <c r="Q138" s="239"/>
      <c r="R138" s="239"/>
      <c r="S138" s="239"/>
      <c r="T138" s="239"/>
      <c r="U138" s="239"/>
      <c r="V138" s="239"/>
      <c r="W138" s="239"/>
      <c r="X138" s="239"/>
      <c r="Y138" s="239"/>
      <c r="Z138" s="239"/>
    </row>
    <row r="139" ht="12.75" customHeight="1">
      <c r="A139" s="239"/>
      <c r="B139" s="239"/>
      <c r="C139" s="239"/>
      <c r="D139" s="239"/>
      <c r="E139" s="239"/>
      <c r="F139" s="239"/>
      <c r="G139" s="239"/>
      <c r="H139" s="239"/>
      <c r="I139" s="239"/>
      <c r="J139" s="239"/>
      <c r="K139" s="239"/>
      <c r="L139" s="239"/>
      <c r="M139" s="239"/>
      <c r="N139" s="239"/>
      <c r="O139" s="239"/>
      <c r="P139" s="239"/>
      <c r="Q139" s="239"/>
      <c r="R139" s="239"/>
      <c r="S139" s="239"/>
      <c r="T139" s="239"/>
      <c r="U139" s="239"/>
      <c r="V139" s="239"/>
      <c r="W139" s="239"/>
      <c r="X139" s="239"/>
      <c r="Y139" s="239"/>
      <c r="Z139" s="239"/>
    </row>
    <row r="140" ht="12.75" customHeight="1">
      <c r="A140" s="239"/>
      <c r="B140" s="239"/>
      <c r="C140" s="239"/>
      <c r="D140" s="239"/>
      <c r="E140" s="239"/>
      <c r="F140" s="239"/>
      <c r="G140" s="239"/>
      <c r="H140" s="239"/>
      <c r="I140" s="239"/>
      <c r="J140" s="239"/>
      <c r="K140" s="239"/>
      <c r="L140" s="239"/>
      <c r="M140" s="239"/>
      <c r="N140" s="239"/>
      <c r="O140" s="239"/>
      <c r="P140" s="239"/>
      <c r="Q140" s="239"/>
      <c r="R140" s="239"/>
      <c r="S140" s="239"/>
      <c r="T140" s="239"/>
      <c r="U140" s="239"/>
      <c r="V140" s="239"/>
      <c r="W140" s="239"/>
      <c r="X140" s="239"/>
      <c r="Y140" s="239"/>
      <c r="Z140" s="239"/>
    </row>
    <row r="141" ht="12.75" customHeight="1">
      <c r="A141" s="239"/>
      <c r="B141" s="239"/>
      <c r="C141" s="239"/>
      <c r="D141" s="239"/>
      <c r="E141" s="239"/>
      <c r="F141" s="239"/>
      <c r="G141" s="239"/>
      <c r="H141" s="239"/>
      <c r="I141" s="239"/>
      <c r="J141" s="239"/>
      <c r="K141" s="239"/>
      <c r="L141" s="239"/>
      <c r="M141" s="239"/>
      <c r="N141" s="239"/>
      <c r="O141" s="239"/>
      <c r="P141" s="239"/>
      <c r="Q141" s="239"/>
      <c r="R141" s="239"/>
      <c r="S141" s="239"/>
      <c r="T141" s="239"/>
      <c r="U141" s="239"/>
      <c r="V141" s="239"/>
      <c r="W141" s="239"/>
      <c r="X141" s="239"/>
      <c r="Y141" s="239"/>
      <c r="Z141" s="239"/>
    </row>
    <row r="142" ht="12.75" customHeight="1">
      <c r="A142" s="239"/>
      <c r="B142" s="239"/>
      <c r="C142" s="239"/>
      <c r="D142" s="239"/>
      <c r="E142" s="239"/>
      <c r="F142" s="239"/>
      <c r="G142" s="239"/>
      <c r="H142" s="239"/>
      <c r="I142" s="239"/>
      <c r="J142" s="239"/>
      <c r="K142" s="239"/>
      <c r="L142" s="239"/>
      <c r="M142" s="239"/>
      <c r="N142" s="239"/>
      <c r="O142" s="239"/>
      <c r="P142" s="239"/>
      <c r="Q142" s="239"/>
      <c r="R142" s="239"/>
      <c r="S142" s="239"/>
      <c r="T142" s="239"/>
      <c r="U142" s="239"/>
      <c r="V142" s="239"/>
      <c r="W142" s="239"/>
      <c r="X142" s="239"/>
      <c r="Y142" s="239"/>
      <c r="Z142" s="239"/>
    </row>
    <row r="143" ht="12.75" customHeight="1">
      <c r="A143" s="239"/>
      <c r="B143" s="239"/>
      <c r="C143" s="239"/>
      <c r="D143" s="239"/>
      <c r="E143" s="239"/>
      <c r="F143" s="239"/>
      <c r="G143" s="239"/>
      <c r="H143" s="239"/>
      <c r="I143" s="239"/>
      <c r="J143" s="239"/>
      <c r="K143" s="239"/>
      <c r="L143" s="239"/>
      <c r="M143" s="239"/>
      <c r="N143" s="239"/>
      <c r="O143" s="239"/>
      <c r="P143" s="239"/>
      <c r="Q143" s="239"/>
      <c r="R143" s="239"/>
      <c r="S143" s="239"/>
      <c r="T143" s="239"/>
      <c r="U143" s="239"/>
      <c r="V143" s="239"/>
      <c r="W143" s="239"/>
      <c r="X143" s="239"/>
      <c r="Y143" s="239"/>
      <c r="Z143" s="239"/>
    </row>
    <row r="144" ht="12.75" customHeight="1">
      <c r="A144" s="239"/>
      <c r="B144" s="239"/>
      <c r="C144" s="239"/>
      <c r="D144" s="239"/>
      <c r="E144" s="239"/>
      <c r="F144" s="239"/>
      <c r="G144" s="239"/>
      <c r="H144" s="239"/>
      <c r="I144" s="239"/>
      <c r="J144" s="239"/>
      <c r="K144" s="239"/>
      <c r="L144" s="239"/>
      <c r="M144" s="239"/>
      <c r="N144" s="239"/>
      <c r="O144" s="239"/>
      <c r="P144" s="239"/>
      <c r="Q144" s="239"/>
      <c r="R144" s="239"/>
      <c r="S144" s="239"/>
      <c r="T144" s="239"/>
      <c r="U144" s="239"/>
      <c r="V144" s="239"/>
      <c r="W144" s="239"/>
      <c r="X144" s="239"/>
      <c r="Y144" s="239"/>
      <c r="Z144" s="239"/>
    </row>
    <row r="145" ht="12.75" customHeight="1">
      <c r="A145" s="239"/>
      <c r="B145" s="239"/>
      <c r="C145" s="239"/>
      <c r="D145" s="239"/>
      <c r="E145" s="239"/>
      <c r="F145" s="239"/>
      <c r="G145" s="239"/>
      <c r="H145" s="239"/>
      <c r="I145" s="239"/>
      <c r="J145" s="239"/>
      <c r="K145" s="239"/>
      <c r="L145" s="239"/>
      <c r="M145" s="239"/>
      <c r="N145" s="239"/>
      <c r="O145" s="239"/>
      <c r="P145" s="239"/>
      <c r="Q145" s="239"/>
      <c r="R145" s="239"/>
      <c r="S145" s="239"/>
      <c r="T145" s="239"/>
      <c r="U145" s="239"/>
      <c r="V145" s="239"/>
      <c r="W145" s="239"/>
      <c r="X145" s="239"/>
      <c r="Y145" s="239"/>
      <c r="Z145" s="239"/>
    </row>
    <row r="146" ht="12.75" customHeight="1">
      <c r="A146" s="239"/>
      <c r="B146" s="239"/>
      <c r="C146" s="239"/>
      <c r="D146" s="239"/>
      <c r="E146" s="239"/>
      <c r="F146" s="239"/>
      <c r="G146" s="239"/>
      <c r="H146" s="239"/>
      <c r="I146" s="239"/>
      <c r="J146" s="239"/>
      <c r="K146" s="239"/>
      <c r="L146" s="239"/>
      <c r="M146" s="239"/>
      <c r="N146" s="239"/>
      <c r="O146" s="239"/>
      <c r="P146" s="239"/>
      <c r="Q146" s="239"/>
      <c r="R146" s="239"/>
      <c r="S146" s="239"/>
      <c r="T146" s="239"/>
      <c r="U146" s="239"/>
      <c r="V146" s="239"/>
      <c r="W146" s="239"/>
      <c r="X146" s="239"/>
      <c r="Y146" s="239"/>
      <c r="Z146" s="239"/>
    </row>
    <row r="147" ht="12.75" customHeight="1">
      <c r="A147" s="239"/>
      <c r="B147" s="239"/>
      <c r="C147" s="239"/>
      <c r="D147" s="239"/>
      <c r="E147" s="239"/>
      <c r="F147" s="239"/>
      <c r="G147" s="239"/>
      <c r="H147" s="239"/>
      <c r="I147" s="239"/>
      <c r="J147" s="239"/>
      <c r="K147" s="239"/>
      <c r="L147" s="239"/>
      <c r="M147" s="239"/>
      <c r="N147" s="239"/>
      <c r="O147" s="239"/>
      <c r="P147" s="239"/>
      <c r="Q147" s="239"/>
      <c r="R147" s="239"/>
      <c r="S147" s="239"/>
      <c r="T147" s="239"/>
      <c r="U147" s="239"/>
      <c r="V147" s="239"/>
      <c r="W147" s="239"/>
      <c r="X147" s="239"/>
      <c r="Y147" s="239"/>
      <c r="Z147" s="239"/>
    </row>
    <row r="148" ht="12.75" customHeight="1">
      <c r="A148" s="239"/>
      <c r="B148" s="239"/>
      <c r="C148" s="239"/>
      <c r="D148" s="239"/>
      <c r="E148" s="239"/>
      <c r="F148" s="239"/>
      <c r="G148" s="239"/>
      <c r="H148" s="239"/>
      <c r="I148" s="239"/>
      <c r="J148" s="239"/>
      <c r="K148" s="239"/>
      <c r="L148" s="239"/>
      <c r="M148" s="239"/>
      <c r="N148" s="239"/>
      <c r="O148" s="239"/>
      <c r="P148" s="239"/>
      <c r="Q148" s="239"/>
      <c r="R148" s="239"/>
      <c r="S148" s="239"/>
      <c r="T148" s="239"/>
      <c r="U148" s="239"/>
      <c r="V148" s="239"/>
      <c r="W148" s="239"/>
      <c r="X148" s="239"/>
      <c r="Y148" s="239"/>
      <c r="Z148" s="239"/>
    </row>
    <row r="149" ht="12.75" customHeight="1">
      <c r="A149" s="239"/>
      <c r="B149" s="239"/>
      <c r="C149" s="239"/>
      <c r="D149" s="239"/>
      <c r="E149" s="239"/>
      <c r="F149" s="239"/>
      <c r="G149" s="239"/>
      <c r="H149" s="239"/>
      <c r="I149" s="239"/>
      <c r="J149" s="239"/>
      <c r="K149" s="239"/>
      <c r="L149" s="239"/>
      <c r="M149" s="239"/>
      <c r="N149" s="239"/>
      <c r="O149" s="239"/>
      <c r="P149" s="239"/>
      <c r="Q149" s="239"/>
      <c r="R149" s="239"/>
      <c r="S149" s="239"/>
      <c r="T149" s="239"/>
      <c r="U149" s="239"/>
      <c r="V149" s="239"/>
      <c r="W149" s="239"/>
      <c r="X149" s="239"/>
      <c r="Y149" s="239"/>
      <c r="Z149" s="239"/>
    </row>
    <row r="150" ht="12.75" customHeight="1">
      <c r="A150" s="239"/>
      <c r="B150" s="239"/>
      <c r="C150" s="239"/>
      <c r="D150" s="239"/>
      <c r="E150" s="239"/>
      <c r="F150" s="239"/>
      <c r="G150" s="239"/>
      <c r="H150" s="239"/>
      <c r="I150" s="239"/>
      <c r="J150" s="239"/>
      <c r="K150" s="239"/>
      <c r="L150" s="239"/>
      <c r="M150" s="239"/>
      <c r="N150" s="239"/>
      <c r="O150" s="239"/>
      <c r="P150" s="239"/>
      <c r="Q150" s="239"/>
      <c r="R150" s="239"/>
      <c r="S150" s="239"/>
      <c r="T150" s="239"/>
      <c r="U150" s="239"/>
      <c r="V150" s="239"/>
      <c r="W150" s="239"/>
      <c r="X150" s="239"/>
      <c r="Y150" s="239"/>
      <c r="Z150" s="239"/>
    </row>
    <row r="151" ht="12.75" customHeight="1">
      <c r="A151" s="239"/>
      <c r="B151" s="239"/>
      <c r="C151" s="239"/>
      <c r="D151" s="239"/>
      <c r="E151" s="239"/>
      <c r="F151" s="239"/>
      <c r="G151" s="239"/>
      <c r="H151" s="239"/>
      <c r="I151" s="239"/>
      <c r="J151" s="239"/>
      <c r="K151" s="239"/>
      <c r="L151" s="239"/>
      <c r="M151" s="239"/>
      <c r="N151" s="239"/>
      <c r="O151" s="239"/>
      <c r="P151" s="239"/>
      <c r="Q151" s="239"/>
      <c r="R151" s="239"/>
      <c r="S151" s="239"/>
      <c r="T151" s="239"/>
      <c r="U151" s="239"/>
      <c r="V151" s="239"/>
      <c r="W151" s="239"/>
      <c r="X151" s="239"/>
      <c r="Y151" s="239"/>
      <c r="Z151" s="239"/>
    </row>
    <row r="152" ht="12.75" customHeight="1">
      <c r="A152" s="239"/>
      <c r="B152" s="239"/>
      <c r="C152" s="239"/>
      <c r="D152" s="239"/>
      <c r="E152" s="239"/>
      <c r="F152" s="239"/>
      <c r="G152" s="239"/>
      <c r="H152" s="239"/>
      <c r="I152" s="239"/>
      <c r="J152" s="239"/>
      <c r="K152" s="239"/>
      <c r="L152" s="239"/>
      <c r="M152" s="239"/>
      <c r="N152" s="239"/>
      <c r="O152" s="239"/>
      <c r="P152" s="239"/>
      <c r="Q152" s="239"/>
      <c r="R152" s="239"/>
      <c r="S152" s="239"/>
      <c r="T152" s="239"/>
      <c r="U152" s="239"/>
      <c r="V152" s="239"/>
      <c r="W152" s="239"/>
      <c r="X152" s="239"/>
      <c r="Y152" s="239"/>
      <c r="Z152" s="239"/>
    </row>
    <row r="153" ht="12.75" customHeight="1">
      <c r="A153" s="239"/>
      <c r="B153" s="239"/>
      <c r="C153" s="239"/>
      <c r="D153" s="239"/>
      <c r="E153" s="239"/>
      <c r="F153" s="239"/>
      <c r="G153" s="239"/>
      <c r="H153" s="239"/>
      <c r="I153" s="239"/>
      <c r="J153" s="239"/>
      <c r="K153" s="239"/>
      <c r="L153" s="239"/>
      <c r="M153" s="239"/>
      <c r="N153" s="239"/>
      <c r="O153" s="239"/>
      <c r="P153" s="239"/>
      <c r="Q153" s="239"/>
      <c r="R153" s="239"/>
      <c r="S153" s="239"/>
      <c r="T153" s="239"/>
      <c r="U153" s="239"/>
      <c r="V153" s="239"/>
      <c r="W153" s="239"/>
      <c r="X153" s="239"/>
      <c r="Y153" s="239"/>
      <c r="Z153" s="239"/>
    </row>
    <row r="154" ht="12.75" customHeight="1">
      <c r="A154" s="239"/>
      <c r="B154" s="239"/>
      <c r="C154" s="239"/>
      <c r="D154" s="239"/>
      <c r="E154" s="239"/>
      <c r="F154" s="239"/>
      <c r="G154" s="239"/>
      <c r="H154" s="239"/>
      <c r="I154" s="239"/>
      <c r="J154" s="239"/>
      <c r="K154" s="239"/>
      <c r="L154" s="239"/>
      <c r="M154" s="239"/>
      <c r="N154" s="239"/>
      <c r="O154" s="239"/>
      <c r="P154" s="239"/>
      <c r="Q154" s="239"/>
      <c r="R154" s="239"/>
      <c r="S154" s="239"/>
      <c r="T154" s="239"/>
      <c r="U154" s="239"/>
      <c r="V154" s="239"/>
      <c r="W154" s="239"/>
      <c r="X154" s="239"/>
      <c r="Y154" s="239"/>
      <c r="Z154" s="239"/>
    </row>
    <row r="155" ht="12.75" customHeight="1">
      <c r="A155" s="239"/>
      <c r="B155" s="239"/>
      <c r="C155" s="239"/>
      <c r="D155" s="239"/>
      <c r="E155" s="239"/>
      <c r="F155" s="239"/>
      <c r="G155" s="239"/>
      <c r="H155" s="239"/>
      <c r="I155" s="239"/>
      <c r="J155" s="239"/>
      <c r="K155" s="239"/>
      <c r="L155" s="239"/>
      <c r="M155" s="239"/>
      <c r="N155" s="239"/>
      <c r="O155" s="239"/>
      <c r="P155" s="239"/>
      <c r="Q155" s="239"/>
      <c r="R155" s="239"/>
      <c r="S155" s="239"/>
      <c r="T155" s="239"/>
      <c r="U155" s="239"/>
      <c r="V155" s="239"/>
      <c r="W155" s="239"/>
      <c r="X155" s="239"/>
      <c r="Y155" s="239"/>
      <c r="Z155" s="239"/>
    </row>
    <row r="156" ht="12.75" customHeight="1">
      <c r="A156" s="239"/>
      <c r="B156" s="239"/>
      <c r="C156" s="239"/>
      <c r="D156" s="239"/>
      <c r="E156" s="239"/>
      <c r="F156" s="239"/>
      <c r="G156" s="239"/>
      <c r="H156" s="239"/>
      <c r="I156" s="239"/>
      <c r="J156" s="239"/>
      <c r="K156" s="239"/>
      <c r="L156" s="239"/>
      <c r="M156" s="239"/>
      <c r="N156" s="239"/>
      <c r="O156" s="239"/>
      <c r="P156" s="239"/>
      <c r="Q156" s="239"/>
      <c r="R156" s="239"/>
      <c r="S156" s="239"/>
      <c r="T156" s="239"/>
      <c r="U156" s="239"/>
      <c r="V156" s="239"/>
      <c r="W156" s="239"/>
      <c r="X156" s="239"/>
      <c r="Y156" s="239"/>
      <c r="Z156" s="239"/>
    </row>
    <row r="157" ht="12.75" customHeight="1">
      <c r="A157" s="239"/>
      <c r="B157" s="239"/>
      <c r="C157" s="239"/>
      <c r="D157" s="239"/>
      <c r="E157" s="239"/>
      <c r="F157" s="239"/>
      <c r="G157" s="239"/>
      <c r="H157" s="239"/>
      <c r="I157" s="239"/>
      <c r="J157" s="239"/>
      <c r="K157" s="239"/>
      <c r="L157" s="239"/>
      <c r="M157" s="239"/>
      <c r="N157" s="239"/>
      <c r="O157" s="239"/>
      <c r="P157" s="239"/>
      <c r="Q157" s="239"/>
      <c r="R157" s="239"/>
      <c r="S157" s="239"/>
      <c r="T157" s="239"/>
      <c r="U157" s="239"/>
      <c r="V157" s="239"/>
      <c r="W157" s="239"/>
      <c r="X157" s="239"/>
      <c r="Y157" s="239"/>
      <c r="Z157" s="239"/>
    </row>
    <row r="158" ht="12.75" customHeight="1">
      <c r="A158" s="239"/>
      <c r="B158" s="239"/>
      <c r="C158" s="239"/>
      <c r="D158" s="239"/>
      <c r="E158" s="239"/>
      <c r="F158" s="239"/>
      <c r="G158" s="239"/>
      <c r="H158" s="239"/>
      <c r="I158" s="239"/>
      <c r="J158" s="239"/>
      <c r="K158" s="239"/>
      <c r="L158" s="239"/>
      <c r="M158" s="239"/>
      <c r="N158" s="239"/>
      <c r="O158" s="239"/>
      <c r="P158" s="239"/>
      <c r="Q158" s="239"/>
      <c r="R158" s="239"/>
      <c r="S158" s="239"/>
      <c r="T158" s="239"/>
      <c r="U158" s="239"/>
      <c r="V158" s="239"/>
      <c r="W158" s="239"/>
      <c r="X158" s="239"/>
      <c r="Y158" s="239"/>
      <c r="Z158" s="239"/>
    </row>
    <row r="159" ht="12.75" customHeight="1">
      <c r="A159" s="239"/>
      <c r="B159" s="239"/>
      <c r="C159" s="239"/>
      <c r="D159" s="239"/>
      <c r="E159" s="239"/>
      <c r="F159" s="239"/>
      <c r="G159" s="239"/>
      <c r="H159" s="239"/>
      <c r="I159" s="239"/>
      <c r="J159" s="239"/>
      <c r="K159" s="239"/>
      <c r="L159" s="239"/>
      <c r="M159" s="239"/>
      <c r="N159" s="239"/>
      <c r="O159" s="239"/>
      <c r="P159" s="239"/>
      <c r="Q159" s="239"/>
      <c r="R159" s="239"/>
      <c r="S159" s="239"/>
      <c r="T159" s="239"/>
      <c r="U159" s="239"/>
      <c r="V159" s="239"/>
      <c r="W159" s="239"/>
      <c r="X159" s="239"/>
      <c r="Y159" s="239"/>
      <c r="Z159" s="239"/>
    </row>
    <row r="160" ht="12.75" customHeight="1">
      <c r="A160" s="239"/>
      <c r="B160" s="239"/>
      <c r="C160" s="239"/>
      <c r="D160" s="239"/>
      <c r="E160" s="239"/>
      <c r="F160" s="239"/>
      <c r="G160" s="239"/>
      <c r="H160" s="239"/>
      <c r="I160" s="239"/>
      <c r="J160" s="239"/>
      <c r="K160" s="239"/>
      <c r="L160" s="239"/>
      <c r="M160" s="239"/>
      <c r="N160" s="239"/>
      <c r="O160" s="239"/>
      <c r="P160" s="239"/>
      <c r="Q160" s="239"/>
      <c r="R160" s="239"/>
      <c r="S160" s="239"/>
      <c r="T160" s="239"/>
      <c r="U160" s="239"/>
      <c r="V160" s="239"/>
      <c r="W160" s="239"/>
      <c r="X160" s="239"/>
      <c r="Y160" s="239"/>
      <c r="Z160" s="239"/>
    </row>
    <row r="161" ht="12.75" customHeight="1">
      <c r="A161" s="239"/>
      <c r="B161" s="239"/>
      <c r="C161" s="239"/>
      <c r="D161" s="239"/>
      <c r="E161" s="239"/>
      <c r="F161" s="239"/>
      <c r="G161" s="239"/>
      <c r="H161" s="239"/>
      <c r="I161" s="239"/>
      <c r="J161" s="239"/>
      <c r="K161" s="239"/>
      <c r="L161" s="239"/>
      <c r="M161" s="239"/>
      <c r="N161" s="239"/>
      <c r="O161" s="239"/>
      <c r="P161" s="239"/>
      <c r="Q161" s="239"/>
      <c r="R161" s="239"/>
      <c r="S161" s="239"/>
      <c r="T161" s="239"/>
      <c r="U161" s="239"/>
      <c r="V161" s="239"/>
      <c r="W161" s="239"/>
      <c r="X161" s="239"/>
      <c r="Y161" s="239"/>
      <c r="Z161" s="239"/>
    </row>
    <row r="162" ht="12.75" customHeight="1">
      <c r="A162" s="239"/>
      <c r="B162" s="239"/>
      <c r="C162" s="239"/>
      <c r="D162" s="239"/>
      <c r="E162" s="239"/>
      <c r="F162" s="239"/>
      <c r="G162" s="239"/>
      <c r="H162" s="239"/>
      <c r="I162" s="239"/>
      <c r="J162" s="239"/>
      <c r="K162" s="239"/>
      <c r="L162" s="239"/>
      <c r="M162" s="239"/>
      <c r="N162" s="239"/>
      <c r="O162" s="239"/>
      <c r="P162" s="239"/>
      <c r="Q162" s="239"/>
      <c r="R162" s="239"/>
      <c r="S162" s="239"/>
      <c r="T162" s="239"/>
      <c r="U162" s="239"/>
      <c r="V162" s="239"/>
      <c r="W162" s="239"/>
      <c r="X162" s="239"/>
      <c r="Y162" s="239"/>
      <c r="Z162" s="239"/>
    </row>
    <row r="163" ht="12.75" customHeight="1">
      <c r="A163" s="239"/>
      <c r="B163" s="239"/>
      <c r="C163" s="239"/>
      <c r="D163" s="239"/>
      <c r="E163" s="239"/>
      <c r="F163" s="239"/>
      <c r="G163" s="239"/>
      <c r="H163" s="239"/>
      <c r="I163" s="239"/>
      <c r="J163" s="239"/>
      <c r="K163" s="239"/>
      <c r="L163" s="239"/>
      <c r="M163" s="239"/>
      <c r="N163" s="239"/>
      <c r="O163" s="239"/>
      <c r="P163" s="239"/>
      <c r="Q163" s="239"/>
      <c r="R163" s="239"/>
      <c r="S163" s="239"/>
      <c r="T163" s="239"/>
      <c r="U163" s="239"/>
      <c r="V163" s="239"/>
      <c r="W163" s="239"/>
      <c r="X163" s="239"/>
      <c r="Y163" s="239"/>
      <c r="Z163" s="239"/>
    </row>
    <row r="164" ht="12.75" customHeight="1">
      <c r="A164" s="239"/>
      <c r="B164" s="239"/>
      <c r="C164" s="239"/>
      <c r="D164" s="239"/>
      <c r="E164" s="239"/>
      <c r="F164" s="239"/>
      <c r="G164" s="239"/>
      <c r="H164" s="239"/>
      <c r="I164" s="239"/>
      <c r="J164" s="239"/>
      <c r="K164" s="239"/>
      <c r="L164" s="239"/>
      <c r="M164" s="239"/>
      <c r="N164" s="239"/>
      <c r="O164" s="239"/>
      <c r="P164" s="239"/>
      <c r="Q164" s="239"/>
      <c r="R164" s="239"/>
      <c r="S164" s="239"/>
      <c r="T164" s="239"/>
      <c r="U164" s="239"/>
      <c r="V164" s="239"/>
      <c r="W164" s="239"/>
      <c r="X164" s="239"/>
      <c r="Y164" s="239"/>
      <c r="Z164" s="239"/>
    </row>
    <row r="165" ht="12.75" customHeight="1">
      <c r="A165" s="239"/>
      <c r="B165" s="239"/>
      <c r="C165" s="239"/>
      <c r="D165" s="239"/>
      <c r="E165" s="239"/>
      <c r="F165" s="239"/>
      <c r="G165" s="239"/>
      <c r="H165" s="239"/>
      <c r="I165" s="239"/>
      <c r="J165" s="239"/>
      <c r="K165" s="239"/>
      <c r="L165" s="239"/>
      <c r="M165" s="239"/>
      <c r="N165" s="239"/>
      <c r="O165" s="239"/>
      <c r="P165" s="239"/>
      <c r="Q165" s="239"/>
      <c r="R165" s="239"/>
      <c r="S165" s="239"/>
      <c r="T165" s="239"/>
      <c r="U165" s="239"/>
      <c r="V165" s="239"/>
      <c r="W165" s="239"/>
      <c r="X165" s="239"/>
      <c r="Y165" s="239"/>
      <c r="Z165" s="239"/>
    </row>
    <row r="166" ht="12.75" customHeight="1">
      <c r="A166" s="239"/>
      <c r="B166" s="239"/>
      <c r="C166" s="239"/>
      <c r="D166" s="239"/>
      <c r="E166" s="239"/>
      <c r="F166" s="239"/>
      <c r="G166" s="239"/>
      <c r="H166" s="239"/>
      <c r="I166" s="239"/>
      <c r="J166" s="239"/>
      <c r="K166" s="239"/>
      <c r="L166" s="239"/>
      <c r="M166" s="239"/>
      <c r="N166" s="239"/>
      <c r="O166" s="239"/>
      <c r="P166" s="239"/>
      <c r="Q166" s="239"/>
      <c r="R166" s="239"/>
      <c r="S166" s="239"/>
      <c r="T166" s="239"/>
      <c r="U166" s="239"/>
      <c r="V166" s="239"/>
      <c r="W166" s="239"/>
      <c r="X166" s="239"/>
      <c r="Y166" s="239"/>
      <c r="Z166" s="239"/>
    </row>
    <row r="167" ht="12.75" customHeight="1">
      <c r="A167" s="239"/>
      <c r="B167" s="239"/>
      <c r="C167" s="239"/>
      <c r="D167" s="239"/>
      <c r="E167" s="239"/>
      <c r="F167" s="239"/>
      <c r="G167" s="239"/>
      <c r="H167" s="239"/>
      <c r="I167" s="239"/>
      <c r="J167" s="239"/>
      <c r="K167" s="239"/>
      <c r="L167" s="239"/>
      <c r="M167" s="239"/>
      <c r="N167" s="239"/>
      <c r="O167" s="239"/>
      <c r="P167" s="239"/>
      <c r="Q167" s="239"/>
      <c r="R167" s="239"/>
      <c r="S167" s="239"/>
      <c r="T167" s="239"/>
      <c r="U167" s="239"/>
      <c r="V167" s="239"/>
      <c r="W167" s="239"/>
      <c r="X167" s="239"/>
      <c r="Y167" s="239"/>
      <c r="Z167" s="239"/>
    </row>
    <row r="168" ht="12.75" customHeight="1">
      <c r="A168" s="239"/>
      <c r="B168" s="239"/>
      <c r="C168" s="239"/>
      <c r="D168" s="239"/>
      <c r="E168" s="239"/>
      <c r="F168" s="239"/>
      <c r="G168" s="239"/>
      <c r="H168" s="239"/>
      <c r="I168" s="239"/>
      <c r="J168" s="239"/>
      <c r="K168" s="239"/>
      <c r="L168" s="239"/>
      <c r="M168" s="239"/>
      <c r="N168" s="239"/>
      <c r="O168" s="239"/>
      <c r="P168" s="239"/>
      <c r="Q168" s="239"/>
      <c r="R168" s="239"/>
      <c r="S168" s="239"/>
      <c r="T168" s="239"/>
      <c r="U168" s="239"/>
      <c r="V168" s="239"/>
      <c r="W168" s="239"/>
      <c r="X168" s="239"/>
      <c r="Y168" s="239"/>
      <c r="Z168" s="239"/>
    </row>
    <row r="169" ht="12.75" customHeight="1">
      <c r="A169" s="239"/>
      <c r="B169" s="239"/>
      <c r="C169" s="239"/>
      <c r="D169" s="239"/>
      <c r="E169" s="239"/>
      <c r="F169" s="239"/>
      <c r="G169" s="239"/>
      <c r="H169" s="239"/>
      <c r="I169" s="239"/>
      <c r="J169" s="239"/>
      <c r="K169" s="239"/>
      <c r="L169" s="239"/>
      <c r="M169" s="239"/>
      <c r="N169" s="239"/>
      <c r="O169" s="239"/>
      <c r="P169" s="239"/>
      <c r="Q169" s="239"/>
      <c r="R169" s="239"/>
      <c r="S169" s="239"/>
      <c r="T169" s="239"/>
      <c r="U169" s="239"/>
      <c r="V169" s="239"/>
      <c r="W169" s="239"/>
      <c r="X169" s="239"/>
      <c r="Y169" s="239"/>
      <c r="Z169" s="239"/>
    </row>
    <row r="170" ht="12.75" customHeight="1">
      <c r="A170" s="239"/>
      <c r="B170" s="239"/>
      <c r="C170" s="239"/>
      <c r="D170" s="239"/>
      <c r="E170" s="239"/>
      <c r="F170" s="239"/>
      <c r="G170" s="239"/>
      <c r="H170" s="239"/>
      <c r="I170" s="239"/>
      <c r="J170" s="239"/>
      <c r="K170" s="239"/>
      <c r="L170" s="239"/>
      <c r="M170" s="239"/>
      <c r="N170" s="239"/>
      <c r="O170" s="239"/>
      <c r="P170" s="239"/>
      <c r="Q170" s="239"/>
      <c r="R170" s="239"/>
      <c r="S170" s="239"/>
      <c r="T170" s="239"/>
      <c r="U170" s="239"/>
      <c r="V170" s="239"/>
      <c r="W170" s="239"/>
      <c r="X170" s="239"/>
      <c r="Y170" s="239"/>
      <c r="Z170" s="239"/>
    </row>
    <row r="171" ht="12.75" customHeight="1">
      <c r="A171" s="239"/>
      <c r="B171" s="239"/>
      <c r="C171" s="239"/>
      <c r="D171" s="239"/>
      <c r="E171" s="239"/>
      <c r="F171" s="239"/>
      <c r="G171" s="239"/>
      <c r="H171" s="239"/>
      <c r="I171" s="239"/>
      <c r="J171" s="239"/>
      <c r="K171" s="239"/>
      <c r="L171" s="239"/>
      <c r="M171" s="239"/>
      <c r="N171" s="239"/>
      <c r="O171" s="239"/>
      <c r="P171" s="239"/>
      <c r="Q171" s="239"/>
      <c r="R171" s="239"/>
      <c r="S171" s="239"/>
      <c r="T171" s="239"/>
      <c r="U171" s="239"/>
      <c r="V171" s="239"/>
      <c r="W171" s="239"/>
      <c r="X171" s="239"/>
      <c r="Y171" s="239"/>
      <c r="Z171" s="239"/>
    </row>
    <row r="172" ht="12.75" customHeight="1">
      <c r="A172" s="239"/>
      <c r="B172" s="239"/>
      <c r="C172" s="239"/>
      <c r="D172" s="239"/>
      <c r="E172" s="239"/>
      <c r="F172" s="239"/>
      <c r="G172" s="239"/>
      <c r="H172" s="239"/>
      <c r="I172" s="239"/>
      <c r="J172" s="239"/>
      <c r="K172" s="239"/>
      <c r="L172" s="239"/>
      <c r="M172" s="239"/>
      <c r="N172" s="239"/>
      <c r="O172" s="239"/>
      <c r="P172" s="239"/>
      <c r="Q172" s="239"/>
      <c r="R172" s="239"/>
      <c r="S172" s="239"/>
      <c r="T172" s="239"/>
      <c r="U172" s="239"/>
      <c r="V172" s="239"/>
      <c r="W172" s="239"/>
      <c r="X172" s="239"/>
      <c r="Y172" s="239"/>
      <c r="Z172" s="239"/>
    </row>
    <row r="173" ht="12.75" customHeight="1">
      <c r="A173" s="239"/>
      <c r="B173" s="239"/>
      <c r="C173" s="239"/>
      <c r="D173" s="239"/>
      <c r="E173" s="239"/>
      <c r="F173" s="239"/>
      <c r="G173" s="239"/>
      <c r="H173" s="239"/>
      <c r="I173" s="239"/>
      <c r="J173" s="239"/>
      <c r="K173" s="239"/>
      <c r="L173" s="239"/>
      <c r="M173" s="239"/>
      <c r="N173" s="239"/>
      <c r="O173" s="239"/>
      <c r="P173" s="239"/>
      <c r="Q173" s="239"/>
      <c r="R173" s="239"/>
      <c r="S173" s="239"/>
      <c r="T173" s="239"/>
      <c r="U173" s="239"/>
      <c r="V173" s="239"/>
      <c r="W173" s="239"/>
      <c r="X173" s="239"/>
      <c r="Y173" s="239"/>
      <c r="Z173" s="239"/>
    </row>
    <row r="174" ht="12.75" customHeight="1">
      <c r="A174" s="239"/>
      <c r="B174" s="239"/>
      <c r="C174" s="239"/>
      <c r="D174" s="239"/>
      <c r="E174" s="239"/>
      <c r="F174" s="239"/>
      <c r="G174" s="239"/>
      <c r="H174" s="239"/>
      <c r="I174" s="239"/>
      <c r="J174" s="239"/>
      <c r="K174" s="239"/>
      <c r="L174" s="239"/>
      <c r="M174" s="239"/>
      <c r="N174" s="239"/>
      <c r="O174" s="239"/>
      <c r="P174" s="239"/>
      <c r="Q174" s="239"/>
      <c r="R174" s="239"/>
      <c r="S174" s="239"/>
      <c r="T174" s="239"/>
      <c r="U174" s="239"/>
      <c r="V174" s="239"/>
      <c r="W174" s="239"/>
      <c r="X174" s="239"/>
      <c r="Y174" s="239"/>
      <c r="Z174" s="239"/>
    </row>
    <row r="175" ht="12.75" customHeight="1">
      <c r="A175" s="239"/>
      <c r="B175" s="239"/>
      <c r="C175" s="239"/>
      <c r="D175" s="239"/>
      <c r="E175" s="239"/>
      <c r="F175" s="239"/>
      <c r="G175" s="239"/>
      <c r="H175" s="239"/>
      <c r="I175" s="239"/>
      <c r="J175" s="239"/>
      <c r="K175" s="239"/>
      <c r="L175" s="239"/>
      <c r="M175" s="239"/>
      <c r="N175" s="239"/>
      <c r="O175" s="239"/>
      <c r="P175" s="239"/>
      <c r="Q175" s="239"/>
      <c r="R175" s="239"/>
      <c r="S175" s="239"/>
      <c r="T175" s="239"/>
      <c r="U175" s="239"/>
      <c r="V175" s="239"/>
      <c r="W175" s="239"/>
      <c r="X175" s="239"/>
      <c r="Y175" s="239"/>
      <c r="Z175" s="239"/>
    </row>
    <row r="176" ht="12.75" customHeight="1">
      <c r="A176" s="239"/>
      <c r="B176" s="239"/>
      <c r="C176" s="239"/>
      <c r="D176" s="239"/>
      <c r="E176" s="239"/>
      <c r="F176" s="239"/>
      <c r="G176" s="239"/>
      <c r="H176" s="239"/>
      <c r="I176" s="239"/>
      <c r="J176" s="239"/>
      <c r="K176" s="239"/>
      <c r="L176" s="239"/>
      <c r="M176" s="239"/>
      <c r="N176" s="239"/>
      <c r="O176" s="239"/>
      <c r="P176" s="239"/>
      <c r="Q176" s="239"/>
      <c r="R176" s="239"/>
      <c r="S176" s="239"/>
      <c r="T176" s="239"/>
      <c r="U176" s="239"/>
      <c r="V176" s="239"/>
      <c r="W176" s="239"/>
      <c r="X176" s="239"/>
      <c r="Y176" s="239"/>
      <c r="Z176" s="239"/>
    </row>
    <row r="177" ht="12.75" customHeight="1">
      <c r="A177" s="239"/>
      <c r="B177" s="239"/>
      <c r="C177" s="239"/>
      <c r="D177" s="239"/>
      <c r="E177" s="239"/>
      <c r="F177" s="239"/>
      <c r="G177" s="239"/>
      <c r="H177" s="239"/>
      <c r="I177" s="239"/>
      <c r="J177" s="239"/>
      <c r="K177" s="239"/>
      <c r="L177" s="239"/>
      <c r="M177" s="239"/>
      <c r="N177" s="239"/>
      <c r="O177" s="239"/>
      <c r="P177" s="239"/>
      <c r="Q177" s="239"/>
      <c r="R177" s="239"/>
      <c r="S177" s="239"/>
      <c r="T177" s="239"/>
      <c r="U177" s="239"/>
      <c r="V177" s="239"/>
      <c r="W177" s="239"/>
      <c r="X177" s="239"/>
      <c r="Y177" s="239"/>
      <c r="Z177" s="239"/>
    </row>
    <row r="178" ht="12.75" customHeight="1">
      <c r="A178" s="239"/>
      <c r="B178" s="239"/>
      <c r="C178" s="239"/>
      <c r="D178" s="239"/>
      <c r="E178" s="239"/>
      <c r="F178" s="239"/>
      <c r="G178" s="239"/>
      <c r="H178" s="239"/>
      <c r="I178" s="239"/>
      <c r="J178" s="239"/>
      <c r="K178" s="239"/>
      <c r="L178" s="239"/>
      <c r="M178" s="239"/>
      <c r="N178" s="239"/>
      <c r="O178" s="239"/>
      <c r="P178" s="239"/>
      <c r="Q178" s="239"/>
      <c r="R178" s="239"/>
      <c r="S178" s="239"/>
      <c r="T178" s="239"/>
      <c r="U178" s="239"/>
      <c r="V178" s="239"/>
      <c r="W178" s="239"/>
      <c r="X178" s="239"/>
      <c r="Y178" s="239"/>
      <c r="Z178" s="239"/>
    </row>
    <row r="179" ht="12.75" customHeight="1">
      <c r="A179" s="239"/>
      <c r="B179" s="239"/>
      <c r="C179" s="239"/>
      <c r="D179" s="239"/>
      <c r="E179" s="239"/>
      <c r="F179" s="239"/>
      <c r="G179" s="239"/>
      <c r="H179" s="239"/>
      <c r="I179" s="239"/>
      <c r="J179" s="239"/>
      <c r="K179" s="239"/>
      <c r="L179" s="239"/>
      <c r="M179" s="239"/>
      <c r="N179" s="239"/>
      <c r="O179" s="239"/>
      <c r="P179" s="239"/>
      <c r="Q179" s="239"/>
      <c r="R179" s="239"/>
      <c r="S179" s="239"/>
      <c r="T179" s="239"/>
      <c r="U179" s="239"/>
      <c r="V179" s="239"/>
      <c r="W179" s="239"/>
      <c r="X179" s="239"/>
      <c r="Y179" s="239"/>
      <c r="Z179" s="239"/>
    </row>
    <row r="180" ht="12.75" customHeight="1">
      <c r="A180" s="239"/>
      <c r="B180" s="239"/>
      <c r="C180" s="239"/>
      <c r="D180" s="239"/>
      <c r="E180" s="239"/>
      <c r="F180" s="239"/>
      <c r="G180" s="239"/>
      <c r="H180" s="239"/>
      <c r="I180" s="239"/>
      <c r="J180" s="239"/>
      <c r="K180" s="239"/>
      <c r="L180" s="239"/>
      <c r="M180" s="239"/>
      <c r="N180" s="239"/>
      <c r="O180" s="239"/>
      <c r="P180" s="239"/>
      <c r="Q180" s="239"/>
      <c r="R180" s="239"/>
      <c r="S180" s="239"/>
      <c r="T180" s="239"/>
      <c r="U180" s="239"/>
      <c r="V180" s="239"/>
      <c r="W180" s="239"/>
      <c r="X180" s="239"/>
      <c r="Y180" s="239"/>
      <c r="Z180" s="239"/>
    </row>
    <row r="181" ht="12.75" customHeight="1">
      <c r="A181" s="239"/>
      <c r="B181" s="239"/>
      <c r="C181" s="239"/>
      <c r="D181" s="239"/>
      <c r="E181" s="239"/>
      <c r="F181" s="239"/>
      <c r="G181" s="239"/>
      <c r="H181" s="239"/>
      <c r="I181" s="239"/>
      <c r="J181" s="239"/>
      <c r="K181" s="239"/>
      <c r="L181" s="239"/>
      <c r="M181" s="239"/>
      <c r="N181" s="239"/>
      <c r="O181" s="239"/>
      <c r="P181" s="239"/>
      <c r="Q181" s="239"/>
      <c r="R181" s="239"/>
      <c r="S181" s="239"/>
      <c r="T181" s="239"/>
      <c r="U181" s="239"/>
      <c r="V181" s="239"/>
      <c r="W181" s="239"/>
      <c r="X181" s="239"/>
      <c r="Y181" s="239"/>
      <c r="Z181" s="239"/>
    </row>
    <row r="182" ht="12.75" customHeight="1">
      <c r="A182" s="239"/>
      <c r="B182" s="239"/>
      <c r="C182" s="239"/>
      <c r="D182" s="239"/>
      <c r="E182" s="239"/>
      <c r="F182" s="239"/>
      <c r="G182" s="239"/>
      <c r="H182" s="239"/>
      <c r="I182" s="239"/>
      <c r="J182" s="239"/>
      <c r="K182" s="239"/>
      <c r="L182" s="239"/>
      <c r="M182" s="239"/>
      <c r="N182" s="239"/>
      <c r="O182" s="239"/>
      <c r="P182" s="239"/>
      <c r="Q182" s="239"/>
      <c r="R182" s="239"/>
      <c r="S182" s="239"/>
      <c r="T182" s="239"/>
      <c r="U182" s="239"/>
      <c r="V182" s="239"/>
      <c r="W182" s="239"/>
      <c r="X182" s="239"/>
      <c r="Y182" s="239"/>
      <c r="Z182" s="239"/>
    </row>
    <row r="183" ht="12.75" customHeight="1">
      <c r="A183" s="239"/>
      <c r="B183" s="239"/>
      <c r="C183" s="239"/>
      <c r="D183" s="239"/>
      <c r="E183" s="239"/>
      <c r="F183" s="239"/>
      <c r="G183" s="239"/>
      <c r="H183" s="239"/>
      <c r="I183" s="239"/>
      <c r="J183" s="239"/>
      <c r="K183" s="239"/>
      <c r="L183" s="239"/>
      <c r="M183" s="239"/>
      <c r="N183" s="239"/>
      <c r="O183" s="239"/>
      <c r="P183" s="239"/>
      <c r="Q183" s="239"/>
      <c r="R183" s="239"/>
      <c r="S183" s="239"/>
      <c r="T183" s="239"/>
      <c r="U183" s="239"/>
      <c r="V183" s="239"/>
      <c r="W183" s="239"/>
      <c r="X183" s="239"/>
      <c r="Y183" s="239"/>
      <c r="Z183" s="239"/>
    </row>
    <row r="184" ht="12.75" customHeight="1">
      <c r="A184" s="239"/>
      <c r="B184" s="239"/>
      <c r="C184" s="239"/>
      <c r="D184" s="239"/>
      <c r="E184" s="239"/>
      <c r="F184" s="239"/>
      <c r="G184" s="239"/>
      <c r="H184" s="239"/>
      <c r="I184" s="239"/>
      <c r="J184" s="239"/>
      <c r="K184" s="239"/>
      <c r="L184" s="239"/>
      <c r="M184" s="239"/>
      <c r="N184" s="239"/>
      <c r="O184" s="239"/>
      <c r="P184" s="239"/>
      <c r="Q184" s="239"/>
      <c r="R184" s="239"/>
      <c r="S184" s="239"/>
      <c r="T184" s="239"/>
      <c r="U184" s="239"/>
      <c r="V184" s="239"/>
      <c r="W184" s="239"/>
      <c r="X184" s="239"/>
      <c r="Y184" s="239"/>
      <c r="Z184" s="239"/>
    </row>
    <row r="185" ht="12.75" customHeight="1">
      <c r="A185" s="239"/>
      <c r="B185" s="239"/>
      <c r="C185" s="239"/>
      <c r="D185" s="239"/>
      <c r="E185" s="239"/>
      <c r="F185" s="239"/>
      <c r="G185" s="239"/>
      <c r="H185" s="239"/>
      <c r="I185" s="239"/>
      <c r="J185" s="239"/>
      <c r="K185" s="239"/>
      <c r="L185" s="239"/>
      <c r="M185" s="239"/>
      <c r="N185" s="239"/>
      <c r="O185" s="239"/>
      <c r="P185" s="239"/>
      <c r="Q185" s="239"/>
      <c r="R185" s="239"/>
      <c r="S185" s="239"/>
      <c r="T185" s="239"/>
      <c r="U185" s="239"/>
      <c r="V185" s="239"/>
      <c r="W185" s="239"/>
      <c r="X185" s="239"/>
      <c r="Y185" s="239"/>
      <c r="Z185" s="239"/>
    </row>
    <row r="186" ht="12.75" customHeight="1">
      <c r="A186" s="239"/>
      <c r="B186" s="239"/>
      <c r="C186" s="239"/>
      <c r="D186" s="239"/>
      <c r="E186" s="239"/>
      <c r="F186" s="239"/>
      <c r="G186" s="239"/>
      <c r="H186" s="239"/>
      <c r="I186" s="239"/>
      <c r="J186" s="239"/>
      <c r="K186" s="239"/>
      <c r="L186" s="239"/>
      <c r="M186" s="239"/>
      <c r="N186" s="239"/>
      <c r="O186" s="239"/>
      <c r="P186" s="239"/>
      <c r="Q186" s="239"/>
      <c r="R186" s="239"/>
      <c r="S186" s="239"/>
      <c r="T186" s="239"/>
      <c r="U186" s="239"/>
      <c r="V186" s="239"/>
      <c r="W186" s="239"/>
      <c r="X186" s="239"/>
      <c r="Y186" s="239"/>
      <c r="Z186" s="239"/>
    </row>
    <row r="187" ht="12.75" customHeight="1">
      <c r="A187" s="239"/>
      <c r="B187" s="239"/>
      <c r="C187" s="239"/>
      <c r="D187" s="239"/>
      <c r="E187" s="239"/>
      <c r="F187" s="239"/>
      <c r="G187" s="239"/>
      <c r="H187" s="239"/>
      <c r="I187" s="239"/>
      <c r="J187" s="239"/>
      <c r="K187" s="239"/>
      <c r="L187" s="239"/>
      <c r="M187" s="239"/>
      <c r="N187" s="239"/>
      <c r="O187" s="239"/>
      <c r="P187" s="239"/>
      <c r="Q187" s="239"/>
      <c r="R187" s="239"/>
      <c r="S187" s="239"/>
      <c r="T187" s="239"/>
      <c r="U187" s="239"/>
      <c r="V187" s="239"/>
      <c r="W187" s="239"/>
      <c r="X187" s="239"/>
      <c r="Y187" s="239"/>
      <c r="Z187" s="239"/>
    </row>
    <row r="188" ht="12.75" customHeight="1">
      <c r="A188" s="239"/>
      <c r="B188" s="239"/>
      <c r="C188" s="239"/>
      <c r="D188" s="239"/>
      <c r="E188" s="239"/>
      <c r="F188" s="239"/>
      <c r="G188" s="239"/>
      <c r="H188" s="239"/>
      <c r="I188" s="239"/>
      <c r="J188" s="239"/>
      <c r="K188" s="239"/>
      <c r="L188" s="239"/>
      <c r="M188" s="239"/>
      <c r="N188" s="239"/>
      <c r="O188" s="239"/>
      <c r="P188" s="239"/>
      <c r="Q188" s="239"/>
      <c r="R188" s="239"/>
      <c r="S188" s="239"/>
      <c r="T188" s="239"/>
      <c r="U188" s="239"/>
      <c r="V188" s="239"/>
      <c r="W188" s="239"/>
      <c r="X188" s="239"/>
      <c r="Y188" s="239"/>
      <c r="Z188" s="239"/>
    </row>
    <row r="189" ht="12.75" customHeight="1">
      <c r="A189" s="239"/>
      <c r="B189" s="239"/>
      <c r="C189" s="239"/>
      <c r="D189" s="239"/>
      <c r="E189" s="239"/>
      <c r="F189" s="239"/>
      <c r="G189" s="239"/>
      <c r="H189" s="239"/>
      <c r="I189" s="239"/>
      <c r="J189" s="239"/>
      <c r="K189" s="239"/>
      <c r="L189" s="239"/>
      <c r="M189" s="239"/>
      <c r="N189" s="239"/>
      <c r="O189" s="239"/>
      <c r="P189" s="239"/>
      <c r="Q189" s="239"/>
      <c r="R189" s="239"/>
      <c r="S189" s="239"/>
      <c r="T189" s="239"/>
      <c r="U189" s="239"/>
      <c r="V189" s="239"/>
      <c r="W189" s="239"/>
      <c r="X189" s="239"/>
      <c r="Y189" s="239"/>
      <c r="Z189" s="239"/>
    </row>
    <row r="190" ht="12.75" customHeight="1">
      <c r="A190" s="239"/>
      <c r="B190" s="239"/>
      <c r="C190" s="239"/>
      <c r="D190" s="239"/>
      <c r="E190" s="239"/>
      <c r="F190" s="239"/>
      <c r="G190" s="239"/>
      <c r="H190" s="239"/>
      <c r="I190" s="239"/>
      <c r="J190" s="239"/>
      <c r="K190" s="239"/>
      <c r="L190" s="239"/>
      <c r="M190" s="239"/>
      <c r="N190" s="239"/>
      <c r="O190" s="239"/>
      <c r="P190" s="239"/>
      <c r="Q190" s="239"/>
      <c r="R190" s="239"/>
      <c r="S190" s="239"/>
      <c r="T190" s="239"/>
      <c r="U190" s="239"/>
      <c r="V190" s="239"/>
      <c r="W190" s="239"/>
      <c r="X190" s="239"/>
      <c r="Y190" s="239"/>
      <c r="Z190" s="239"/>
    </row>
    <row r="191" ht="12.75" customHeight="1">
      <c r="A191" s="239"/>
      <c r="B191" s="239"/>
      <c r="C191" s="239"/>
      <c r="D191" s="239"/>
      <c r="E191" s="239"/>
      <c r="F191" s="239"/>
      <c r="G191" s="239"/>
      <c r="H191" s="239"/>
      <c r="I191" s="239"/>
      <c r="J191" s="239"/>
      <c r="K191" s="239"/>
      <c r="L191" s="239"/>
      <c r="M191" s="239"/>
      <c r="N191" s="239"/>
      <c r="O191" s="239"/>
      <c r="P191" s="239"/>
      <c r="Q191" s="239"/>
      <c r="R191" s="239"/>
      <c r="S191" s="239"/>
      <c r="T191" s="239"/>
      <c r="U191" s="239"/>
      <c r="V191" s="239"/>
      <c r="W191" s="239"/>
      <c r="X191" s="239"/>
      <c r="Y191" s="239"/>
      <c r="Z191" s="239"/>
    </row>
    <row r="192" ht="12.75" customHeight="1">
      <c r="A192" s="239"/>
      <c r="B192" s="239"/>
      <c r="C192" s="239"/>
      <c r="D192" s="239"/>
      <c r="E192" s="239"/>
      <c r="F192" s="239"/>
      <c r="G192" s="239"/>
      <c r="H192" s="239"/>
      <c r="I192" s="239"/>
      <c r="J192" s="239"/>
      <c r="K192" s="239"/>
      <c r="L192" s="239"/>
      <c r="M192" s="239"/>
      <c r="N192" s="239"/>
      <c r="O192" s="239"/>
      <c r="P192" s="239"/>
      <c r="Q192" s="239"/>
      <c r="R192" s="239"/>
      <c r="S192" s="239"/>
      <c r="T192" s="239"/>
      <c r="U192" s="239"/>
      <c r="V192" s="239"/>
      <c r="W192" s="239"/>
      <c r="X192" s="239"/>
      <c r="Y192" s="239"/>
      <c r="Z192" s="239"/>
    </row>
    <row r="193" ht="12.75" customHeight="1">
      <c r="A193" s="239"/>
      <c r="B193" s="239"/>
      <c r="C193" s="239"/>
      <c r="D193" s="239"/>
      <c r="E193" s="239"/>
      <c r="F193" s="239"/>
      <c r="G193" s="239"/>
      <c r="H193" s="239"/>
      <c r="I193" s="239"/>
      <c r="J193" s="239"/>
      <c r="K193" s="239"/>
      <c r="L193" s="239"/>
      <c r="M193" s="239"/>
      <c r="N193" s="239"/>
      <c r="O193" s="239"/>
      <c r="P193" s="239"/>
      <c r="Q193" s="239"/>
      <c r="R193" s="239"/>
      <c r="S193" s="239"/>
      <c r="T193" s="239"/>
      <c r="U193" s="239"/>
      <c r="V193" s="239"/>
      <c r="W193" s="239"/>
      <c r="X193" s="239"/>
      <c r="Y193" s="239"/>
      <c r="Z193" s="239"/>
    </row>
    <row r="194" ht="12.75" customHeight="1">
      <c r="A194" s="239"/>
      <c r="B194" s="239"/>
      <c r="C194" s="239"/>
      <c r="D194" s="239"/>
      <c r="E194" s="239"/>
      <c r="F194" s="239"/>
      <c r="G194" s="239"/>
      <c r="H194" s="239"/>
      <c r="I194" s="239"/>
      <c r="J194" s="239"/>
      <c r="K194" s="239"/>
      <c r="L194" s="239"/>
      <c r="M194" s="239"/>
      <c r="N194" s="239"/>
      <c r="O194" s="239"/>
      <c r="P194" s="239"/>
      <c r="Q194" s="239"/>
      <c r="R194" s="239"/>
      <c r="S194" s="239"/>
      <c r="T194" s="239"/>
      <c r="U194" s="239"/>
      <c r="V194" s="239"/>
      <c r="W194" s="239"/>
      <c r="X194" s="239"/>
      <c r="Y194" s="239"/>
      <c r="Z194" s="239"/>
    </row>
    <row r="195" ht="12.75" customHeight="1">
      <c r="A195" s="239"/>
      <c r="B195" s="239"/>
      <c r="C195" s="239"/>
      <c r="D195" s="239"/>
      <c r="E195" s="239"/>
      <c r="F195" s="239"/>
      <c r="G195" s="239"/>
      <c r="H195" s="239"/>
      <c r="I195" s="239"/>
      <c r="J195" s="239"/>
      <c r="K195" s="239"/>
      <c r="L195" s="239"/>
      <c r="M195" s="239"/>
      <c r="N195" s="239"/>
      <c r="O195" s="239"/>
      <c r="P195" s="239"/>
      <c r="Q195" s="239"/>
      <c r="R195" s="239"/>
      <c r="S195" s="239"/>
      <c r="T195" s="239"/>
      <c r="U195" s="239"/>
      <c r="V195" s="239"/>
      <c r="W195" s="239"/>
      <c r="X195" s="239"/>
      <c r="Y195" s="239"/>
      <c r="Z195" s="239"/>
    </row>
    <row r="196" ht="12.75" customHeight="1">
      <c r="A196" s="239"/>
      <c r="B196" s="239"/>
      <c r="C196" s="239"/>
      <c r="D196" s="239"/>
      <c r="E196" s="239"/>
      <c r="F196" s="239"/>
      <c r="G196" s="239"/>
      <c r="H196" s="239"/>
      <c r="I196" s="239"/>
      <c r="J196" s="239"/>
      <c r="K196" s="239"/>
      <c r="L196" s="239"/>
      <c r="M196" s="239"/>
      <c r="N196" s="239"/>
      <c r="O196" s="239"/>
      <c r="P196" s="239"/>
      <c r="Q196" s="239"/>
      <c r="R196" s="239"/>
      <c r="S196" s="239"/>
      <c r="T196" s="239"/>
      <c r="U196" s="239"/>
      <c r="V196" s="239"/>
      <c r="W196" s="239"/>
      <c r="X196" s="239"/>
      <c r="Y196" s="239"/>
      <c r="Z196" s="239"/>
    </row>
    <row r="197" ht="12.75" customHeight="1">
      <c r="A197" s="239"/>
      <c r="B197" s="239"/>
      <c r="C197" s="239"/>
      <c r="D197" s="239"/>
      <c r="E197" s="239"/>
      <c r="F197" s="239"/>
      <c r="G197" s="239"/>
      <c r="H197" s="239"/>
      <c r="I197" s="239"/>
      <c r="J197" s="239"/>
      <c r="K197" s="239"/>
      <c r="L197" s="239"/>
      <c r="M197" s="239"/>
      <c r="N197" s="239"/>
      <c r="O197" s="239"/>
      <c r="P197" s="239"/>
      <c r="Q197" s="239"/>
      <c r="R197" s="239"/>
      <c r="S197" s="239"/>
      <c r="T197" s="239"/>
      <c r="U197" s="239"/>
      <c r="V197" s="239"/>
      <c r="W197" s="239"/>
      <c r="X197" s="239"/>
      <c r="Y197" s="239"/>
      <c r="Z197" s="239"/>
    </row>
    <row r="198" ht="12.75" customHeight="1">
      <c r="A198" s="239"/>
      <c r="B198" s="239"/>
      <c r="C198" s="239"/>
      <c r="D198" s="239"/>
      <c r="E198" s="239"/>
      <c r="F198" s="239"/>
      <c r="G198" s="239"/>
      <c r="H198" s="239"/>
      <c r="I198" s="239"/>
      <c r="J198" s="239"/>
      <c r="K198" s="239"/>
      <c r="L198" s="239"/>
      <c r="M198" s="239"/>
      <c r="N198" s="239"/>
      <c r="O198" s="239"/>
      <c r="P198" s="239"/>
      <c r="Q198" s="239"/>
      <c r="R198" s="239"/>
      <c r="S198" s="239"/>
      <c r="T198" s="239"/>
      <c r="U198" s="239"/>
      <c r="V198" s="239"/>
      <c r="W198" s="239"/>
      <c r="X198" s="239"/>
      <c r="Y198" s="239"/>
      <c r="Z198" s="239"/>
    </row>
    <row r="199" ht="12.75" customHeight="1">
      <c r="A199" s="239"/>
      <c r="B199" s="239"/>
      <c r="C199" s="239"/>
      <c r="D199" s="239"/>
      <c r="E199" s="239"/>
      <c r="F199" s="239"/>
      <c r="G199" s="239"/>
      <c r="H199" s="239"/>
      <c r="I199" s="239"/>
      <c r="J199" s="239"/>
      <c r="K199" s="239"/>
      <c r="L199" s="239"/>
      <c r="M199" s="239"/>
      <c r="N199" s="239"/>
      <c r="O199" s="239"/>
      <c r="P199" s="239"/>
      <c r="Q199" s="239"/>
      <c r="R199" s="239"/>
      <c r="S199" s="239"/>
      <c r="T199" s="239"/>
      <c r="U199" s="239"/>
      <c r="V199" s="239"/>
      <c r="W199" s="239"/>
      <c r="X199" s="239"/>
      <c r="Y199" s="239"/>
      <c r="Z199" s="239"/>
    </row>
    <row r="200" ht="12.75" customHeight="1">
      <c r="A200" s="239"/>
      <c r="B200" s="239"/>
      <c r="C200" s="239"/>
      <c r="D200" s="239"/>
      <c r="E200" s="239"/>
      <c r="F200" s="239"/>
      <c r="G200" s="239"/>
      <c r="H200" s="239"/>
      <c r="I200" s="239"/>
      <c r="J200" s="239"/>
      <c r="K200" s="239"/>
      <c r="L200" s="239"/>
      <c r="M200" s="239"/>
      <c r="N200" s="239"/>
      <c r="O200" s="239"/>
      <c r="P200" s="239"/>
      <c r="Q200" s="239"/>
      <c r="R200" s="239"/>
      <c r="S200" s="239"/>
      <c r="T200" s="239"/>
      <c r="U200" s="239"/>
      <c r="V200" s="239"/>
      <c r="W200" s="239"/>
      <c r="X200" s="239"/>
      <c r="Y200" s="239"/>
      <c r="Z200" s="239"/>
    </row>
    <row r="201" ht="12.75" customHeight="1">
      <c r="A201" s="239"/>
      <c r="B201" s="239"/>
      <c r="C201" s="239"/>
      <c r="D201" s="239"/>
      <c r="E201" s="239"/>
      <c r="F201" s="239"/>
      <c r="G201" s="239"/>
      <c r="H201" s="239"/>
      <c r="I201" s="239"/>
      <c r="J201" s="239"/>
      <c r="K201" s="239"/>
      <c r="L201" s="239"/>
      <c r="M201" s="239"/>
      <c r="N201" s="239"/>
      <c r="O201" s="239"/>
      <c r="P201" s="239"/>
      <c r="Q201" s="239"/>
      <c r="R201" s="239"/>
      <c r="S201" s="239"/>
      <c r="T201" s="239"/>
      <c r="U201" s="239"/>
      <c r="V201" s="239"/>
      <c r="W201" s="239"/>
      <c r="X201" s="239"/>
      <c r="Y201" s="239"/>
      <c r="Z201" s="239"/>
    </row>
    <row r="202" ht="12.75" customHeight="1">
      <c r="A202" s="239"/>
      <c r="B202" s="239"/>
      <c r="C202" s="239"/>
      <c r="D202" s="239"/>
      <c r="E202" s="239"/>
      <c r="F202" s="239"/>
      <c r="G202" s="239"/>
      <c r="H202" s="239"/>
      <c r="I202" s="239"/>
      <c r="J202" s="239"/>
      <c r="K202" s="239"/>
      <c r="L202" s="239"/>
      <c r="M202" s="239"/>
      <c r="N202" s="239"/>
      <c r="O202" s="239"/>
      <c r="P202" s="239"/>
      <c r="Q202" s="239"/>
      <c r="R202" s="239"/>
      <c r="S202" s="239"/>
      <c r="T202" s="239"/>
      <c r="U202" s="239"/>
      <c r="V202" s="239"/>
      <c r="W202" s="239"/>
      <c r="X202" s="239"/>
      <c r="Y202" s="239"/>
      <c r="Z202" s="239"/>
    </row>
    <row r="203" ht="12.75" customHeight="1">
      <c r="A203" s="239"/>
      <c r="B203" s="239"/>
      <c r="C203" s="239"/>
      <c r="D203" s="239"/>
      <c r="E203" s="239"/>
      <c r="F203" s="239"/>
      <c r="G203" s="239"/>
      <c r="H203" s="239"/>
      <c r="I203" s="239"/>
      <c r="J203" s="239"/>
      <c r="K203" s="239"/>
      <c r="L203" s="239"/>
      <c r="M203" s="239"/>
      <c r="N203" s="239"/>
      <c r="O203" s="239"/>
      <c r="P203" s="239"/>
      <c r="Q203" s="239"/>
      <c r="R203" s="239"/>
      <c r="S203" s="239"/>
      <c r="T203" s="239"/>
      <c r="U203" s="239"/>
      <c r="V203" s="239"/>
      <c r="W203" s="239"/>
      <c r="X203" s="239"/>
      <c r="Y203" s="239"/>
      <c r="Z203" s="239"/>
    </row>
    <row r="204" ht="12.75" customHeight="1">
      <c r="A204" s="239"/>
      <c r="B204" s="239"/>
      <c r="C204" s="239"/>
      <c r="D204" s="239"/>
      <c r="E204" s="239"/>
      <c r="F204" s="239"/>
      <c r="G204" s="239"/>
      <c r="H204" s="239"/>
      <c r="I204" s="239"/>
      <c r="J204" s="239"/>
      <c r="K204" s="239"/>
      <c r="L204" s="239"/>
      <c r="M204" s="239"/>
      <c r="N204" s="239"/>
      <c r="O204" s="239"/>
      <c r="P204" s="239"/>
      <c r="Q204" s="239"/>
      <c r="R204" s="239"/>
      <c r="S204" s="239"/>
      <c r="T204" s="239"/>
      <c r="U204" s="239"/>
      <c r="V204" s="239"/>
      <c r="W204" s="239"/>
      <c r="X204" s="239"/>
      <c r="Y204" s="239"/>
      <c r="Z204" s="239"/>
    </row>
    <row r="205" ht="12.75" customHeight="1">
      <c r="A205" s="239"/>
      <c r="B205" s="239"/>
      <c r="C205" s="239"/>
      <c r="D205" s="239"/>
      <c r="E205" s="239"/>
      <c r="F205" s="239"/>
      <c r="G205" s="239"/>
      <c r="H205" s="239"/>
      <c r="I205" s="239"/>
      <c r="J205" s="239"/>
      <c r="K205" s="239"/>
      <c r="L205" s="239"/>
      <c r="M205" s="239"/>
      <c r="N205" s="239"/>
      <c r="O205" s="239"/>
      <c r="P205" s="239"/>
      <c r="Q205" s="239"/>
      <c r="R205" s="239"/>
      <c r="S205" s="239"/>
      <c r="T205" s="239"/>
      <c r="U205" s="239"/>
      <c r="V205" s="239"/>
      <c r="W205" s="239"/>
      <c r="X205" s="239"/>
      <c r="Y205" s="239"/>
      <c r="Z205" s="239"/>
    </row>
    <row r="206" ht="12.75" customHeight="1">
      <c r="A206" s="239"/>
      <c r="B206" s="239"/>
      <c r="C206" s="239"/>
      <c r="D206" s="239"/>
      <c r="E206" s="239"/>
      <c r="F206" s="239"/>
      <c r="G206" s="239"/>
      <c r="H206" s="239"/>
      <c r="I206" s="239"/>
      <c r="J206" s="239"/>
      <c r="K206" s="239"/>
      <c r="L206" s="239"/>
      <c r="M206" s="239"/>
      <c r="N206" s="239"/>
      <c r="O206" s="239"/>
      <c r="P206" s="239"/>
      <c r="Q206" s="239"/>
      <c r="R206" s="239"/>
      <c r="S206" s="239"/>
      <c r="T206" s="239"/>
      <c r="U206" s="239"/>
      <c r="V206" s="239"/>
      <c r="W206" s="239"/>
      <c r="X206" s="239"/>
      <c r="Y206" s="239"/>
      <c r="Z206" s="239"/>
    </row>
    <row r="207" ht="12.75" customHeight="1">
      <c r="A207" s="239"/>
      <c r="B207" s="239"/>
      <c r="C207" s="239"/>
      <c r="D207" s="239"/>
      <c r="E207" s="239"/>
      <c r="F207" s="239"/>
      <c r="G207" s="239"/>
      <c r="H207" s="239"/>
      <c r="I207" s="239"/>
      <c r="J207" s="239"/>
      <c r="K207" s="239"/>
      <c r="L207" s="239"/>
      <c r="M207" s="239"/>
      <c r="N207" s="239"/>
      <c r="O207" s="239"/>
      <c r="P207" s="239"/>
      <c r="Q207" s="239"/>
      <c r="R207" s="239"/>
      <c r="S207" s="239"/>
      <c r="T207" s="239"/>
      <c r="U207" s="239"/>
      <c r="V207" s="239"/>
      <c r="W207" s="239"/>
      <c r="X207" s="239"/>
      <c r="Y207" s="239"/>
      <c r="Z207" s="239"/>
    </row>
    <row r="208" ht="12.75" customHeight="1">
      <c r="A208" s="239"/>
      <c r="B208" s="239"/>
      <c r="C208" s="239"/>
      <c r="D208" s="239"/>
      <c r="E208" s="239"/>
      <c r="F208" s="239"/>
      <c r="G208" s="239"/>
      <c r="H208" s="239"/>
      <c r="I208" s="239"/>
      <c r="J208" s="239"/>
      <c r="K208" s="239"/>
      <c r="L208" s="239"/>
      <c r="M208" s="239"/>
      <c r="N208" s="239"/>
      <c r="O208" s="239"/>
      <c r="P208" s="239"/>
      <c r="Q208" s="239"/>
      <c r="R208" s="239"/>
      <c r="S208" s="239"/>
      <c r="T208" s="239"/>
      <c r="U208" s="239"/>
      <c r="V208" s="239"/>
      <c r="W208" s="239"/>
      <c r="X208" s="239"/>
      <c r="Y208" s="239"/>
      <c r="Z208" s="239"/>
    </row>
    <row r="209" ht="12.75" customHeight="1">
      <c r="A209" s="239"/>
      <c r="B209" s="239"/>
      <c r="C209" s="239"/>
      <c r="D209" s="239"/>
      <c r="E209" s="239"/>
      <c r="F209" s="239"/>
      <c r="G209" s="239"/>
      <c r="H209" s="239"/>
      <c r="I209" s="239"/>
      <c r="J209" s="239"/>
      <c r="K209" s="239"/>
      <c r="L209" s="239"/>
      <c r="M209" s="239"/>
      <c r="N209" s="239"/>
      <c r="O209" s="239"/>
      <c r="P209" s="239"/>
      <c r="Q209" s="239"/>
      <c r="R209" s="239"/>
      <c r="S209" s="239"/>
      <c r="T209" s="239"/>
      <c r="U209" s="239"/>
      <c r="V209" s="239"/>
      <c r="W209" s="239"/>
      <c r="X209" s="239"/>
      <c r="Y209" s="239"/>
      <c r="Z209" s="239"/>
    </row>
    <row r="210" ht="12.75" customHeight="1">
      <c r="A210" s="239"/>
      <c r="B210" s="239"/>
      <c r="C210" s="239"/>
      <c r="D210" s="239"/>
      <c r="E210" s="239"/>
      <c r="F210" s="239"/>
      <c r="G210" s="239"/>
      <c r="H210" s="239"/>
      <c r="I210" s="239"/>
      <c r="J210" s="239"/>
      <c r="K210" s="239"/>
      <c r="L210" s="239"/>
      <c r="M210" s="239"/>
      <c r="N210" s="239"/>
      <c r="O210" s="239"/>
      <c r="P210" s="239"/>
      <c r="Q210" s="239"/>
      <c r="R210" s="239"/>
      <c r="S210" s="239"/>
      <c r="T210" s="239"/>
      <c r="U210" s="239"/>
      <c r="V210" s="239"/>
      <c r="W210" s="239"/>
      <c r="X210" s="239"/>
      <c r="Y210" s="239"/>
      <c r="Z210" s="239"/>
    </row>
    <row r="211" ht="12.75" customHeight="1">
      <c r="A211" s="239"/>
      <c r="B211" s="239"/>
      <c r="C211" s="239"/>
      <c r="D211" s="239"/>
      <c r="E211" s="239"/>
      <c r="F211" s="239"/>
      <c r="G211" s="239"/>
      <c r="H211" s="239"/>
      <c r="I211" s="239"/>
      <c r="J211" s="239"/>
      <c r="K211" s="239"/>
      <c r="L211" s="239"/>
      <c r="M211" s="239"/>
      <c r="N211" s="239"/>
      <c r="O211" s="239"/>
      <c r="P211" s="239"/>
      <c r="Q211" s="239"/>
      <c r="R211" s="239"/>
      <c r="S211" s="239"/>
      <c r="T211" s="239"/>
      <c r="U211" s="239"/>
      <c r="V211" s="239"/>
      <c r="W211" s="239"/>
      <c r="X211" s="239"/>
      <c r="Y211" s="239"/>
      <c r="Z211" s="239"/>
    </row>
    <row r="212" ht="12.75" customHeight="1">
      <c r="A212" s="239"/>
      <c r="B212" s="239"/>
      <c r="C212" s="239"/>
      <c r="D212" s="239"/>
      <c r="E212" s="239"/>
      <c r="F212" s="239"/>
      <c r="G212" s="239"/>
      <c r="H212" s="239"/>
      <c r="I212" s="239"/>
      <c r="J212" s="239"/>
      <c r="K212" s="239"/>
      <c r="L212" s="239"/>
      <c r="M212" s="239"/>
      <c r="N212" s="239"/>
      <c r="O212" s="239"/>
      <c r="P212" s="239"/>
      <c r="Q212" s="239"/>
      <c r="R212" s="239"/>
      <c r="S212" s="239"/>
      <c r="T212" s="239"/>
      <c r="U212" s="239"/>
      <c r="V212" s="239"/>
      <c r="W212" s="239"/>
      <c r="X212" s="239"/>
      <c r="Y212" s="239"/>
      <c r="Z212" s="239"/>
    </row>
    <row r="213" ht="12.75" customHeight="1">
      <c r="A213" s="239"/>
      <c r="B213" s="239"/>
      <c r="C213" s="239"/>
      <c r="D213" s="239"/>
      <c r="E213" s="239"/>
      <c r="F213" s="239"/>
      <c r="G213" s="239"/>
      <c r="H213" s="239"/>
      <c r="I213" s="239"/>
      <c r="J213" s="239"/>
      <c r="K213" s="239"/>
      <c r="L213" s="239"/>
      <c r="M213" s="239"/>
      <c r="N213" s="239"/>
      <c r="O213" s="239"/>
      <c r="P213" s="239"/>
      <c r="Q213" s="239"/>
      <c r="R213" s="239"/>
      <c r="S213" s="239"/>
      <c r="T213" s="239"/>
      <c r="U213" s="239"/>
      <c r="V213" s="239"/>
      <c r="W213" s="239"/>
      <c r="X213" s="239"/>
      <c r="Y213" s="239"/>
      <c r="Z213" s="239"/>
    </row>
    <row r="214" ht="12.75" customHeight="1">
      <c r="A214" s="239"/>
      <c r="B214" s="239"/>
      <c r="C214" s="239"/>
      <c r="D214" s="239"/>
      <c r="E214" s="239"/>
      <c r="F214" s="239"/>
      <c r="G214" s="239"/>
      <c r="H214" s="239"/>
      <c r="I214" s="239"/>
      <c r="J214" s="239"/>
      <c r="K214" s="239"/>
      <c r="L214" s="239"/>
      <c r="M214" s="239"/>
      <c r="N214" s="239"/>
      <c r="O214" s="239"/>
      <c r="P214" s="239"/>
      <c r="Q214" s="239"/>
      <c r="R214" s="239"/>
      <c r="S214" s="239"/>
      <c r="T214" s="239"/>
      <c r="U214" s="239"/>
      <c r="V214" s="239"/>
      <c r="W214" s="239"/>
      <c r="X214" s="239"/>
      <c r="Y214" s="239"/>
      <c r="Z214" s="239"/>
    </row>
    <row r="215" ht="12.75" customHeight="1">
      <c r="A215" s="239"/>
      <c r="B215" s="239"/>
      <c r="C215" s="239"/>
      <c r="D215" s="239"/>
      <c r="E215" s="239"/>
      <c r="F215" s="239"/>
      <c r="G215" s="239"/>
      <c r="H215" s="239"/>
      <c r="I215" s="239"/>
      <c r="J215" s="239"/>
      <c r="K215" s="239"/>
      <c r="L215" s="239"/>
      <c r="M215" s="239"/>
      <c r="N215" s="239"/>
      <c r="O215" s="239"/>
      <c r="P215" s="239"/>
      <c r="Q215" s="239"/>
      <c r="R215" s="239"/>
      <c r="S215" s="239"/>
      <c r="T215" s="239"/>
      <c r="U215" s="239"/>
      <c r="V215" s="239"/>
      <c r="W215" s="239"/>
      <c r="X215" s="239"/>
      <c r="Y215" s="239"/>
      <c r="Z215" s="239"/>
    </row>
    <row r="216" ht="12.75" customHeight="1">
      <c r="A216" s="239"/>
      <c r="B216" s="239"/>
      <c r="C216" s="239"/>
      <c r="D216" s="239"/>
      <c r="E216" s="239"/>
      <c r="F216" s="239"/>
      <c r="G216" s="239"/>
      <c r="H216" s="239"/>
      <c r="I216" s="239"/>
      <c r="J216" s="239"/>
      <c r="K216" s="239"/>
      <c r="L216" s="239"/>
      <c r="M216" s="239"/>
      <c r="N216" s="239"/>
      <c r="O216" s="239"/>
      <c r="P216" s="239"/>
      <c r="Q216" s="239"/>
      <c r="R216" s="239"/>
      <c r="S216" s="239"/>
      <c r="T216" s="239"/>
      <c r="U216" s="239"/>
      <c r="V216" s="239"/>
      <c r="W216" s="239"/>
      <c r="X216" s="239"/>
      <c r="Y216" s="239"/>
      <c r="Z216" s="239"/>
    </row>
    <row r="217" ht="12.75" customHeight="1">
      <c r="A217" s="239"/>
      <c r="B217" s="239"/>
      <c r="C217" s="239"/>
      <c r="D217" s="239"/>
      <c r="E217" s="239"/>
      <c r="F217" s="239"/>
      <c r="G217" s="239"/>
      <c r="H217" s="239"/>
      <c r="I217" s="239"/>
      <c r="J217" s="239"/>
      <c r="K217" s="239"/>
      <c r="L217" s="239"/>
      <c r="M217" s="239"/>
      <c r="N217" s="239"/>
      <c r="O217" s="239"/>
      <c r="P217" s="239"/>
      <c r="Q217" s="239"/>
      <c r="R217" s="239"/>
      <c r="S217" s="239"/>
      <c r="T217" s="239"/>
      <c r="U217" s="239"/>
      <c r="V217" s="239"/>
      <c r="W217" s="239"/>
      <c r="X217" s="239"/>
      <c r="Y217" s="239"/>
      <c r="Z217" s="239"/>
    </row>
    <row r="218" ht="12.75" customHeight="1">
      <c r="A218" s="239"/>
      <c r="B218" s="239"/>
      <c r="C218" s="239"/>
      <c r="D218" s="239"/>
      <c r="E218" s="239"/>
      <c r="F218" s="239"/>
      <c r="G218" s="239"/>
      <c r="H218" s="239"/>
      <c r="I218" s="239"/>
      <c r="J218" s="239"/>
      <c r="K218" s="239"/>
      <c r="L218" s="239"/>
      <c r="M218" s="239"/>
      <c r="N218" s="239"/>
      <c r="O218" s="239"/>
      <c r="P218" s="239"/>
      <c r="Q218" s="239"/>
      <c r="R218" s="239"/>
      <c r="S218" s="239"/>
      <c r="T218" s="239"/>
      <c r="U218" s="239"/>
      <c r="V218" s="239"/>
      <c r="W218" s="239"/>
      <c r="X218" s="239"/>
      <c r="Y218" s="239"/>
      <c r="Z218" s="239"/>
    </row>
    <row r="219" ht="12.75" customHeight="1">
      <c r="A219" s="239"/>
      <c r="B219" s="239"/>
      <c r="C219" s="239"/>
      <c r="D219" s="239"/>
      <c r="E219" s="239"/>
      <c r="F219" s="239"/>
      <c r="G219" s="239"/>
      <c r="H219" s="239"/>
      <c r="I219" s="239"/>
      <c r="J219" s="239"/>
      <c r="K219" s="239"/>
      <c r="L219" s="239"/>
      <c r="M219" s="239"/>
      <c r="N219" s="239"/>
      <c r="O219" s="239"/>
      <c r="P219" s="239"/>
      <c r="Q219" s="239"/>
      <c r="R219" s="239"/>
      <c r="S219" s="239"/>
      <c r="T219" s="239"/>
      <c r="U219" s="239"/>
      <c r="V219" s="239"/>
      <c r="W219" s="239"/>
      <c r="X219" s="239"/>
      <c r="Y219" s="239"/>
      <c r="Z219" s="239"/>
    </row>
    <row r="220" ht="12.75" customHeight="1">
      <c r="A220" s="239"/>
      <c r="B220" s="239"/>
      <c r="C220" s="239"/>
      <c r="D220" s="239"/>
      <c r="E220" s="239"/>
      <c r="F220" s="239"/>
      <c r="G220" s="239"/>
      <c r="H220" s="239"/>
      <c r="I220" s="239"/>
      <c r="J220" s="239"/>
      <c r="K220" s="239"/>
      <c r="L220" s="239"/>
      <c r="M220" s="239"/>
      <c r="N220" s="239"/>
      <c r="O220" s="239"/>
      <c r="P220" s="239"/>
      <c r="Q220" s="239"/>
      <c r="R220" s="239"/>
      <c r="S220" s="239"/>
      <c r="T220" s="239"/>
      <c r="U220" s="239"/>
      <c r="V220" s="239"/>
      <c r="W220" s="239"/>
      <c r="X220" s="239"/>
      <c r="Y220" s="239"/>
      <c r="Z220" s="239"/>
    </row>
    <row r="221" ht="12.75" customHeight="1">
      <c r="A221" s="239"/>
      <c r="B221" s="239"/>
      <c r="C221" s="239"/>
      <c r="D221" s="239"/>
      <c r="E221" s="239"/>
      <c r="F221" s="239"/>
      <c r="G221" s="239"/>
      <c r="H221" s="239"/>
      <c r="I221" s="239"/>
      <c r="J221" s="239"/>
      <c r="K221" s="239"/>
      <c r="L221" s="239"/>
      <c r="M221" s="239"/>
      <c r="N221" s="239"/>
      <c r="O221" s="239"/>
      <c r="P221" s="239"/>
      <c r="Q221" s="239"/>
      <c r="R221" s="239"/>
      <c r="S221" s="239"/>
      <c r="T221" s="239"/>
      <c r="U221" s="239"/>
      <c r="V221" s="239"/>
      <c r="W221" s="239"/>
      <c r="X221" s="239"/>
      <c r="Y221" s="239"/>
      <c r="Z221" s="239"/>
    </row>
    <row r="222" ht="12.75" customHeight="1">
      <c r="A222" s="239"/>
      <c r="B222" s="239"/>
      <c r="C222" s="239"/>
      <c r="D222" s="239"/>
      <c r="E222" s="239"/>
      <c r="F222" s="239"/>
      <c r="G222" s="239"/>
      <c r="H222" s="239"/>
      <c r="I222" s="239"/>
      <c r="J222" s="239"/>
      <c r="K222" s="239"/>
      <c r="L222" s="239"/>
      <c r="M222" s="239"/>
      <c r="N222" s="239"/>
      <c r="O222" s="239"/>
      <c r="P222" s="239"/>
      <c r="Q222" s="239"/>
      <c r="R222" s="239"/>
      <c r="S222" s="239"/>
      <c r="T222" s="239"/>
      <c r="U222" s="239"/>
      <c r="V222" s="239"/>
      <c r="W222" s="239"/>
      <c r="X222" s="239"/>
      <c r="Y222" s="239"/>
      <c r="Z222" s="239"/>
    </row>
    <row r="223" ht="12.75" customHeight="1">
      <c r="A223" s="239"/>
      <c r="B223" s="239"/>
      <c r="C223" s="239"/>
      <c r="D223" s="239"/>
      <c r="E223" s="239"/>
      <c r="F223" s="239"/>
      <c r="G223" s="239"/>
      <c r="H223" s="239"/>
      <c r="I223" s="239"/>
      <c r="J223" s="239"/>
      <c r="K223" s="239"/>
      <c r="L223" s="239"/>
      <c r="M223" s="239"/>
      <c r="N223" s="239"/>
      <c r="O223" s="239"/>
      <c r="P223" s="239"/>
      <c r="Q223" s="239"/>
      <c r="R223" s="239"/>
      <c r="S223" s="239"/>
      <c r="T223" s="239"/>
      <c r="U223" s="239"/>
      <c r="V223" s="239"/>
      <c r="W223" s="239"/>
      <c r="X223" s="239"/>
      <c r="Y223" s="239"/>
      <c r="Z223" s="239"/>
    </row>
    <row r="224" ht="12.75" customHeight="1">
      <c r="A224" s="239"/>
      <c r="B224" s="239"/>
      <c r="C224" s="239"/>
      <c r="D224" s="239"/>
      <c r="E224" s="239"/>
      <c r="F224" s="239"/>
      <c r="G224" s="239"/>
      <c r="H224" s="239"/>
      <c r="I224" s="239"/>
      <c r="J224" s="239"/>
      <c r="K224" s="239"/>
      <c r="L224" s="239"/>
      <c r="M224" s="239"/>
      <c r="N224" s="239"/>
      <c r="O224" s="239"/>
      <c r="P224" s="239"/>
      <c r="Q224" s="239"/>
      <c r="R224" s="239"/>
      <c r="S224" s="239"/>
      <c r="T224" s="239"/>
      <c r="U224" s="239"/>
      <c r="V224" s="239"/>
      <c r="W224" s="239"/>
      <c r="X224" s="239"/>
      <c r="Y224" s="239"/>
      <c r="Z224" s="239"/>
    </row>
    <row r="225" ht="12.75" customHeight="1">
      <c r="A225" s="239"/>
      <c r="B225" s="239"/>
      <c r="C225" s="239"/>
      <c r="D225" s="239"/>
      <c r="E225" s="239"/>
      <c r="F225" s="239"/>
      <c r="G225" s="239"/>
      <c r="H225" s="239"/>
      <c r="I225" s="239"/>
      <c r="J225" s="239"/>
      <c r="K225" s="239"/>
      <c r="L225" s="239"/>
      <c r="M225" s="239"/>
      <c r="N225" s="239"/>
      <c r="O225" s="239"/>
      <c r="P225" s="239"/>
      <c r="Q225" s="239"/>
      <c r="R225" s="239"/>
      <c r="S225" s="239"/>
      <c r="T225" s="239"/>
      <c r="U225" s="239"/>
      <c r="V225" s="239"/>
      <c r="W225" s="239"/>
      <c r="X225" s="239"/>
      <c r="Y225" s="239"/>
      <c r="Z225" s="239"/>
    </row>
    <row r="226" ht="12.75" customHeight="1">
      <c r="A226" s="239"/>
      <c r="B226" s="239"/>
      <c r="C226" s="239"/>
      <c r="D226" s="239"/>
      <c r="E226" s="239"/>
      <c r="F226" s="239"/>
      <c r="G226" s="239"/>
      <c r="H226" s="239"/>
      <c r="I226" s="239"/>
      <c r="J226" s="239"/>
      <c r="K226" s="239"/>
      <c r="L226" s="239"/>
      <c r="M226" s="239"/>
      <c r="N226" s="239"/>
      <c r="O226" s="239"/>
      <c r="P226" s="239"/>
      <c r="Q226" s="239"/>
      <c r="R226" s="239"/>
      <c r="S226" s="239"/>
      <c r="T226" s="239"/>
      <c r="U226" s="239"/>
      <c r="V226" s="239"/>
      <c r="W226" s="239"/>
      <c r="X226" s="239"/>
      <c r="Y226" s="239"/>
      <c r="Z226" s="239"/>
    </row>
    <row r="227" ht="12.75" customHeight="1">
      <c r="A227" s="239"/>
      <c r="B227" s="239"/>
      <c r="C227" s="239"/>
      <c r="D227" s="239"/>
      <c r="E227" s="239"/>
      <c r="F227" s="239"/>
      <c r="G227" s="239"/>
      <c r="H227" s="239"/>
      <c r="I227" s="239"/>
      <c r="J227" s="239"/>
      <c r="K227" s="239"/>
      <c r="L227" s="239"/>
      <c r="M227" s="239"/>
      <c r="N227" s="239"/>
      <c r="O227" s="239"/>
      <c r="P227" s="239"/>
      <c r="Q227" s="239"/>
      <c r="R227" s="239"/>
      <c r="S227" s="239"/>
      <c r="T227" s="239"/>
      <c r="U227" s="239"/>
      <c r="V227" s="239"/>
      <c r="W227" s="239"/>
      <c r="X227" s="239"/>
      <c r="Y227" s="239"/>
      <c r="Z227" s="239"/>
    </row>
    <row r="228" ht="12.75" customHeight="1">
      <c r="A228" s="239"/>
      <c r="B228" s="239"/>
      <c r="C228" s="239"/>
      <c r="D228" s="239"/>
      <c r="E228" s="239"/>
      <c r="F228" s="239"/>
      <c r="G228" s="239"/>
      <c r="H228" s="239"/>
      <c r="I228" s="239"/>
      <c r="J228" s="239"/>
      <c r="K228" s="239"/>
      <c r="L228" s="239"/>
      <c r="M228" s="239"/>
      <c r="N228" s="239"/>
      <c r="O228" s="239"/>
      <c r="P228" s="239"/>
      <c r="Q228" s="239"/>
      <c r="R228" s="239"/>
      <c r="S228" s="239"/>
      <c r="T228" s="239"/>
      <c r="U228" s="239"/>
      <c r="V228" s="239"/>
      <c r="W228" s="239"/>
      <c r="X228" s="239"/>
      <c r="Y228" s="239"/>
      <c r="Z228" s="239"/>
    </row>
    <row r="229" ht="12.75" customHeight="1">
      <c r="A229" s="239"/>
      <c r="B229" s="239"/>
      <c r="C229" s="239"/>
      <c r="D229" s="239"/>
      <c r="E229" s="239"/>
      <c r="F229" s="239"/>
      <c r="G229" s="239"/>
      <c r="H229" s="239"/>
      <c r="I229" s="239"/>
      <c r="J229" s="239"/>
      <c r="K229" s="239"/>
      <c r="L229" s="239"/>
      <c r="M229" s="239"/>
      <c r="N229" s="239"/>
      <c r="O229" s="239"/>
      <c r="P229" s="239"/>
      <c r="Q229" s="239"/>
      <c r="R229" s="239"/>
      <c r="S229" s="239"/>
      <c r="T229" s="239"/>
      <c r="U229" s="239"/>
      <c r="V229" s="239"/>
      <c r="W229" s="239"/>
      <c r="X229" s="239"/>
      <c r="Y229" s="239"/>
      <c r="Z229" s="239"/>
    </row>
    <row r="230" ht="12.75" customHeight="1">
      <c r="A230" s="239"/>
      <c r="B230" s="239"/>
      <c r="C230" s="239"/>
      <c r="D230" s="239"/>
      <c r="E230" s="239"/>
      <c r="F230" s="239"/>
      <c r="G230" s="239"/>
      <c r="H230" s="239"/>
      <c r="I230" s="239"/>
      <c r="J230" s="239"/>
      <c r="K230" s="239"/>
      <c r="L230" s="239"/>
      <c r="M230" s="239"/>
      <c r="N230" s="239"/>
      <c r="O230" s="239"/>
      <c r="P230" s="239"/>
      <c r="Q230" s="239"/>
      <c r="R230" s="239"/>
      <c r="S230" s="239"/>
      <c r="T230" s="239"/>
      <c r="U230" s="239"/>
      <c r="V230" s="239"/>
      <c r="W230" s="239"/>
      <c r="X230" s="239"/>
      <c r="Y230" s="239"/>
      <c r="Z230" s="239"/>
    </row>
    <row r="231" ht="12.75" customHeight="1">
      <c r="A231" s="239"/>
      <c r="B231" s="239"/>
      <c r="C231" s="239"/>
      <c r="D231" s="239"/>
      <c r="E231" s="239"/>
      <c r="F231" s="239"/>
      <c r="G231" s="239"/>
      <c r="H231" s="239"/>
      <c r="I231" s="239"/>
      <c r="J231" s="239"/>
      <c r="K231" s="239"/>
      <c r="L231" s="239"/>
      <c r="M231" s="239"/>
      <c r="N231" s="239"/>
      <c r="O231" s="239"/>
      <c r="P231" s="239"/>
      <c r="Q231" s="239"/>
      <c r="R231" s="239"/>
      <c r="S231" s="239"/>
      <c r="T231" s="239"/>
      <c r="U231" s="239"/>
      <c r="V231" s="239"/>
      <c r="W231" s="239"/>
      <c r="X231" s="239"/>
      <c r="Y231" s="239"/>
      <c r="Z231" s="239"/>
    </row>
    <row r="232" ht="12.75" customHeight="1">
      <c r="A232" s="239"/>
      <c r="B232" s="239"/>
      <c r="C232" s="239"/>
      <c r="D232" s="239"/>
      <c r="E232" s="239"/>
      <c r="F232" s="239"/>
      <c r="G232" s="239"/>
      <c r="H232" s="239"/>
      <c r="I232" s="239"/>
      <c r="J232" s="239"/>
      <c r="K232" s="239"/>
      <c r="L232" s="239"/>
      <c r="M232" s="239"/>
      <c r="N232" s="239"/>
      <c r="O232" s="239"/>
      <c r="P232" s="239"/>
      <c r="Q232" s="239"/>
      <c r="R232" s="239"/>
      <c r="S232" s="239"/>
      <c r="T232" s="239"/>
      <c r="U232" s="239"/>
      <c r="V232" s="239"/>
      <c r="W232" s="239"/>
      <c r="X232" s="239"/>
      <c r="Y232" s="239"/>
      <c r="Z232" s="239"/>
    </row>
    <row r="233" ht="12.75" customHeight="1">
      <c r="A233" s="239"/>
      <c r="B233" s="239"/>
      <c r="C233" s="239"/>
      <c r="D233" s="239"/>
      <c r="E233" s="239"/>
      <c r="F233" s="239"/>
      <c r="G233" s="239"/>
      <c r="H233" s="239"/>
      <c r="I233" s="239"/>
      <c r="J233" s="239"/>
      <c r="K233" s="239"/>
      <c r="L233" s="239"/>
      <c r="M233" s="239"/>
      <c r="N233" s="239"/>
      <c r="O233" s="239"/>
      <c r="P233" s="239"/>
      <c r="Q233" s="239"/>
      <c r="R233" s="239"/>
      <c r="S233" s="239"/>
      <c r="T233" s="239"/>
      <c r="U233" s="239"/>
      <c r="V233" s="239"/>
      <c r="W233" s="239"/>
      <c r="X233" s="239"/>
      <c r="Y233" s="239"/>
      <c r="Z233" s="239"/>
    </row>
    <row r="234" ht="12.75" customHeight="1">
      <c r="A234" s="239"/>
      <c r="B234" s="239"/>
      <c r="C234" s="239"/>
      <c r="D234" s="239"/>
      <c r="E234" s="239"/>
      <c r="F234" s="239"/>
      <c r="G234" s="239"/>
      <c r="H234" s="239"/>
      <c r="I234" s="239"/>
      <c r="J234" s="239"/>
      <c r="K234" s="239"/>
      <c r="L234" s="239"/>
      <c r="M234" s="239"/>
      <c r="N234" s="239"/>
      <c r="O234" s="239"/>
      <c r="P234" s="239"/>
      <c r="Q234" s="239"/>
      <c r="R234" s="239"/>
      <c r="S234" s="239"/>
      <c r="T234" s="239"/>
      <c r="U234" s="239"/>
      <c r="V234" s="239"/>
      <c r="W234" s="239"/>
      <c r="X234" s="239"/>
      <c r="Y234" s="239"/>
      <c r="Z234" s="239"/>
    </row>
    <row r="235" ht="12.75" customHeight="1">
      <c r="A235" s="239"/>
      <c r="B235" s="239"/>
      <c r="C235" s="239"/>
      <c r="D235" s="239"/>
      <c r="E235" s="239"/>
      <c r="F235" s="239"/>
      <c r="G235" s="239"/>
      <c r="H235" s="239"/>
      <c r="I235" s="239"/>
      <c r="J235" s="239"/>
      <c r="K235" s="239"/>
      <c r="L235" s="239"/>
      <c r="M235" s="239"/>
      <c r="N235" s="239"/>
      <c r="O235" s="239"/>
      <c r="P235" s="239"/>
      <c r="Q235" s="239"/>
      <c r="R235" s="239"/>
      <c r="S235" s="239"/>
      <c r="T235" s="239"/>
      <c r="U235" s="239"/>
      <c r="V235" s="239"/>
      <c r="W235" s="239"/>
      <c r="X235" s="239"/>
      <c r="Y235" s="239"/>
      <c r="Z235" s="239"/>
    </row>
    <row r="236" ht="12.75" customHeight="1">
      <c r="A236" s="239"/>
      <c r="B236" s="239"/>
      <c r="C236" s="239"/>
      <c r="D236" s="239"/>
      <c r="E236" s="239"/>
      <c r="F236" s="239"/>
      <c r="G236" s="239"/>
      <c r="H236" s="239"/>
      <c r="I236" s="239"/>
      <c r="J236" s="239"/>
      <c r="K236" s="239"/>
      <c r="L236" s="239"/>
      <c r="M236" s="239"/>
      <c r="N236" s="239"/>
      <c r="O236" s="239"/>
      <c r="P236" s="239"/>
      <c r="Q236" s="239"/>
      <c r="R236" s="239"/>
      <c r="S236" s="239"/>
      <c r="T236" s="239"/>
      <c r="U236" s="239"/>
      <c r="V236" s="239"/>
      <c r="W236" s="239"/>
      <c r="X236" s="239"/>
      <c r="Y236" s="239"/>
      <c r="Z236" s="239"/>
    </row>
    <row r="237" ht="12.75" customHeight="1">
      <c r="A237" s="239"/>
      <c r="B237" s="239"/>
      <c r="C237" s="239"/>
      <c r="D237" s="239"/>
      <c r="E237" s="239"/>
      <c r="F237" s="239"/>
      <c r="G237" s="239"/>
      <c r="H237" s="239"/>
      <c r="I237" s="239"/>
      <c r="J237" s="239"/>
      <c r="K237" s="239"/>
      <c r="L237" s="239"/>
      <c r="M237" s="239"/>
      <c r="N237" s="239"/>
      <c r="O237" s="239"/>
      <c r="P237" s="239"/>
      <c r="Q237" s="239"/>
      <c r="R237" s="239"/>
      <c r="S237" s="239"/>
      <c r="T237" s="239"/>
      <c r="U237" s="239"/>
      <c r="V237" s="239"/>
      <c r="W237" s="239"/>
      <c r="X237" s="239"/>
      <c r="Y237" s="239"/>
      <c r="Z237" s="239"/>
    </row>
    <row r="238" ht="12.75" customHeight="1">
      <c r="A238" s="239"/>
      <c r="B238" s="239"/>
      <c r="C238" s="239"/>
      <c r="D238" s="239"/>
      <c r="E238" s="239"/>
      <c r="F238" s="239"/>
      <c r="G238" s="239"/>
      <c r="H238" s="239"/>
      <c r="I238" s="239"/>
      <c r="J238" s="239"/>
      <c r="K238" s="239"/>
      <c r="L238" s="239"/>
      <c r="M238" s="239"/>
      <c r="N238" s="239"/>
      <c r="O238" s="239"/>
      <c r="P238" s="239"/>
      <c r="Q238" s="239"/>
      <c r="R238" s="239"/>
      <c r="S238" s="239"/>
      <c r="T238" s="239"/>
      <c r="U238" s="239"/>
      <c r="V238" s="239"/>
      <c r="W238" s="239"/>
      <c r="X238" s="239"/>
      <c r="Y238" s="239"/>
      <c r="Z238" s="239"/>
    </row>
    <row r="239" ht="12.75" customHeight="1">
      <c r="A239" s="239"/>
      <c r="B239" s="239"/>
      <c r="C239" s="239"/>
      <c r="D239" s="239"/>
      <c r="E239" s="239"/>
      <c r="F239" s="239"/>
      <c r="G239" s="239"/>
      <c r="H239" s="239"/>
      <c r="I239" s="239"/>
      <c r="J239" s="239"/>
      <c r="K239" s="239"/>
      <c r="L239" s="239"/>
      <c r="M239" s="239"/>
      <c r="N239" s="239"/>
      <c r="O239" s="239"/>
      <c r="P239" s="239"/>
      <c r="Q239" s="239"/>
      <c r="R239" s="239"/>
      <c r="S239" s="239"/>
      <c r="T239" s="239"/>
      <c r="U239" s="239"/>
      <c r="V239" s="239"/>
      <c r="W239" s="239"/>
      <c r="X239" s="239"/>
      <c r="Y239" s="239"/>
      <c r="Z239" s="239"/>
    </row>
    <row r="240" ht="12.75" customHeight="1">
      <c r="A240" s="239"/>
      <c r="B240" s="239"/>
      <c r="C240" s="239"/>
      <c r="D240" s="239"/>
      <c r="E240" s="239"/>
      <c r="F240" s="239"/>
      <c r="G240" s="239"/>
      <c r="H240" s="239"/>
      <c r="I240" s="239"/>
      <c r="J240" s="239"/>
      <c r="K240" s="239"/>
      <c r="L240" s="239"/>
      <c r="M240" s="239"/>
      <c r="N240" s="239"/>
      <c r="O240" s="239"/>
      <c r="P240" s="239"/>
      <c r="Q240" s="239"/>
      <c r="R240" s="239"/>
      <c r="S240" s="239"/>
      <c r="T240" s="239"/>
      <c r="U240" s="239"/>
      <c r="V240" s="239"/>
      <c r="W240" s="239"/>
      <c r="X240" s="239"/>
      <c r="Y240" s="239"/>
      <c r="Z240" s="239"/>
    </row>
    <row r="241" ht="12.75" customHeight="1">
      <c r="A241" s="239"/>
      <c r="B241" s="239"/>
      <c r="C241" s="239"/>
      <c r="D241" s="239"/>
      <c r="E241" s="239"/>
      <c r="F241" s="239"/>
      <c r="G241" s="239"/>
      <c r="H241" s="239"/>
      <c r="I241" s="239"/>
      <c r="J241" s="239"/>
      <c r="K241" s="239"/>
      <c r="L241" s="239"/>
      <c r="M241" s="239"/>
      <c r="N241" s="239"/>
      <c r="O241" s="239"/>
      <c r="P241" s="239"/>
      <c r="Q241" s="239"/>
      <c r="R241" s="239"/>
      <c r="S241" s="239"/>
      <c r="T241" s="239"/>
      <c r="U241" s="239"/>
      <c r="V241" s="239"/>
      <c r="W241" s="239"/>
      <c r="X241" s="239"/>
      <c r="Y241" s="239"/>
      <c r="Z241" s="239"/>
    </row>
    <row r="242" ht="12.75" customHeight="1">
      <c r="A242" s="239"/>
      <c r="B242" s="239"/>
      <c r="C242" s="239"/>
      <c r="D242" s="239"/>
      <c r="E242" s="239"/>
      <c r="F242" s="239"/>
      <c r="G242" s="239"/>
      <c r="H242" s="239"/>
      <c r="I242" s="239"/>
      <c r="J242" s="239"/>
      <c r="K242" s="239"/>
      <c r="L242" s="239"/>
      <c r="M242" s="239"/>
      <c r="N242" s="239"/>
      <c r="O242" s="239"/>
      <c r="P242" s="239"/>
      <c r="Q242" s="239"/>
      <c r="R242" s="239"/>
      <c r="S242" s="239"/>
      <c r="T242" s="239"/>
      <c r="U242" s="239"/>
      <c r="V242" s="239"/>
      <c r="W242" s="239"/>
      <c r="X242" s="239"/>
      <c r="Y242" s="239"/>
      <c r="Z242" s="239"/>
    </row>
    <row r="243" ht="12.75" customHeight="1">
      <c r="A243" s="239"/>
      <c r="B243" s="239"/>
      <c r="C243" s="239"/>
      <c r="D243" s="239"/>
      <c r="E243" s="239"/>
      <c r="F243" s="239"/>
      <c r="G243" s="239"/>
      <c r="H243" s="239"/>
      <c r="I243" s="239"/>
      <c r="J243" s="239"/>
      <c r="K243" s="239"/>
      <c r="L243" s="239"/>
      <c r="M243" s="239"/>
      <c r="N243" s="239"/>
      <c r="O243" s="239"/>
      <c r="P243" s="239"/>
      <c r="Q243" s="239"/>
      <c r="R243" s="239"/>
      <c r="S243" s="239"/>
      <c r="T243" s="239"/>
      <c r="U243" s="239"/>
      <c r="V243" s="239"/>
      <c r="W243" s="239"/>
      <c r="X243" s="239"/>
      <c r="Y243" s="239"/>
      <c r="Z243" s="239"/>
    </row>
    <row r="244" ht="12.75" customHeight="1">
      <c r="A244" s="239"/>
      <c r="B244" s="239"/>
      <c r="C244" s="239"/>
      <c r="D244" s="239"/>
      <c r="E244" s="239"/>
      <c r="F244" s="239"/>
      <c r="G244" s="239"/>
      <c r="H244" s="239"/>
      <c r="I244" s="239"/>
      <c r="J244" s="239"/>
      <c r="K244" s="239"/>
      <c r="L244" s="239"/>
      <c r="M244" s="239"/>
      <c r="N244" s="239"/>
      <c r="O244" s="239"/>
      <c r="P244" s="239"/>
      <c r="Q244" s="239"/>
      <c r="R244" s="239"/>
      <c r="S244" s="239"/>
      <c r="T244" s="239"/>
      <c r="U244" s="239"/>
      <c r="V244" s="239"/>
      <c r="W244" s="239"/>
      <c r="X244" s="239"/>
      <c r="Y244" s="239"/>
      <c r="Z244" s="239"/>
    </row>
    <row r="245" ht="12.75" customHeight="1">
      <c r="A245" s="239"/>
      <c r="B245" s="239"/>
      <c r="C245" s="239"/>
      <c r="D245" s="239"/>
      <c r="E245" s="239"/>
      <c r="F245" s="239"/>
      <c r="G245" s="239"/>
      <c r="H245" s="239"/>
      <c r="I245" s="239"/>
      <c r="J245" s="239"/>
      <c r="K245" s="239"/>
      <c r="L245" s="239"/>
      <c r="M245" s="239"/>
      <c r="N245" s="239"/>
      <c r="O245" s="239"/>
      <c r="P245" s="239"/>
      <c r="Q245" s="239"/>
      <c r="R245" s="239"/>
      <c r="S245" s="239"/>
      <c r="T245" s="239"/>
      <c r="U245" s="239"/>
      <c r="V245" s="239"/>
      <c r="W245" s="239"/>
      <c r="X245" s="239"/>
      <c r="Y245" s="239"/>
      <c r="Z245" s="239"/>
    </row>
    <row r="246" ht="12.75" customHeight="1">
      <c r="A246" s="239"/>
      <c r="B246" s="239"/>
      <c r="C246" s="239"/>
      <c r="D246" s="239"/>
      <c r="E246" s="239"/>
      <c r="F246" s="239"/>
      <c r="G246" s="239"/>
      <c r="H246" s="239"/>
      <c r="I246" s="239"/>
      <c r="J246" s="239"/>
      <c r="K246" s="239"/>
      <c r="L246" s="239"/>
      <c r="M246" s="239"/>
      <c r="N246" s="239"/>
      <c r="O246" s="239"/>
      <c r="P246" s="239"/>
      <c r="Q246" s="239"/>
      <c r="R246" s="239"/>
      <c r="S246" s="239"/>
      <c r="T246" s="239"/>
      <c r="U246" s="239"/>
      <c r="V246" s="239"/>
      <c r="W246" s="239"/>
      <c r="X246" s="239"/>
      <c r="Y246" s="239"/>
      <c r="Z246" s="239"/>
    </row>
    <row r="247" ht="12.75" customHeight="1">
      <c r="A247" s="239"/>
      <c r="B247" s="239"/>
      <c r="C247" s="239"/>
      <c r="D247" s="239"/>
      <c r="E247" s="239"/>
      <c r="F247" s="239"/>
      <c r="G247" s="239"/>
      <c r="H247" s="239"/>
      <c r="I247" s="239"/>
      <c r="J247" s="239"/>
      <c r="K247" s="239"/>
      <c r="L247" s="239"/>
      <c r="M247" s="239"/>
      <c r="N247" s="239"/>
      <c r="O247" s="239"/>
      <c r="P247" s="239"/>
      <c r="Q247" s="239"/>
      <c r="R247" s="239"/>
      <c r="S247" s="239"/>
      <c r="T247" s="239"/>
      <c r="U247" s="239"/>
      <c r="V247" s="239"/>
      <c r="W247" s="239"/>
      <c r="X247" s="239"/>
      <c r="Y247" s="239"/>
      <c r="Z247" s="239"/>
    </row>
    <row r="248" ht="12.75" customHeight="1">
      <c r="A248" s="239"/>
      <c r="B248" s="239"/>
      <c r="C248" s="239"/>
      <c r="D248" s="239"/>
      <c r="E248" s="239"/>
      <c r="F248" s="239"/>
      <c r="G248" s="239"/>
      <c r="H248" s="239"/>
      <c r="I248" s="239"/>
      <c r="J248" s="239"/>
      <c r="K248" s="239"/>
      <c r="L248" s="239"/>
      <c r="M248" s="239"/>
      <c r="N248" s="239"/>
      <c r="O248" s="239"/>
      <c r="P248" s="239"/>
      <c r="Q248" s="239"/>
      <c r="R248" s="239"/>
      <c r="S248" s="239"/>
      <c r="T248" s="239"/>
      <c r="U248" s="239"/>
      <c r="V248" s="239"/>
      <c r="W248" s="239"/>
      <c r="X248" s="239"/>
      <c r="Y248" s="239"/>
      <c r="Z248" s="239"/>
    </row>
    <row r="249" ht="12.75" customHeight="1">
      <c r="A249" s="239"/>
      <c r="B249" s="239"/>
      <c r="C249" s="239"/>
      <c r="D249" s="239"/>
      <c r="E249" s="239"/>
      <c r="F249" s="239"/>
      <c r="G249" s="239"/>
      <c r="H249" s="239"/>
      <c r="I249" s="239"/>
      <c r="J249" s="239"/>
      <c r="K249" s="239"/>
      <c r="L249" s="239"/>
      <c r="M249" s="239"/>
      <c r="N249" s="239"/>
      <c r="O249" s="239"/>
      <c r="P249" s="239"/>
      <c r="Q249" s="239"/>
      <c r="R249" s="239"/>
      <c r="S249" s="239"/>
      <c r="T249" s="239"/>
      <c r="U249" s="239"/>
      <c r="V249" s="239"/>
      <c r="W249" s="239"/>
      <c r="X249" s="239"/>
      <c r="Y249" s="239"/>
      <c r="Z249" s="239"/>
    </row>
    <row r="250" ht="12.75" customHeight="1">
      <c r="A250" s="239"/>
      <c r="B250" s="239"/>
      <c r="C250" s="239"/>
      <c r="D250" s="239"/>
      <c r="E250" s="239"/>
      <c r="F250" s="239"/>
      <c r="G250" s="239"/>
      <c r="H250" s="239"/>
      <c r="I250" s="239"/>
      <c r="J250" s="239"/>
      <c r="K250" s="239"/>
      <c r="L250" s="239"/>
      <c r="M250" s="239"/>
      <c r="N250" s="239"/>
      <c r="O250" s="239"/>
      <c r="P250" s="239"/>
      <c r="Q250" s="239"/>
      <c r="R250" s="239"/>
      <c r="S250" s="239"/>
      <c r="T250" s="239"/>
      <c r="U250" s="239"/>
      <c r="V250" s="239"/>
      <c r="W250" s="239"/>
      <c r="X250" s="239"/>
      <c r="Y250" s="239"/>
      <c r="Z250" s="239"/>
    </row>
    <row r="251" ht="12.75" customHeight="1">
      <c r="A251" s="239"/>
      <c r="B251" s="239"/>
      <c r="C251" s="239"/>
      <c r="D251" s="239"/>
      <c r="E251" s="239"/>
      <c r="F251" s="239"/>
      <c r="G251" s="239"/>
      <c r="H251" s="239"/>
      <c r="I251" s="239"/>
      <c r="J251" s="239"/>
      <c r="K251" s="239"/>
      <c r="L251" s="239"/>
      <c r="M251" s="239"/>
      <c r="N251" s="239"/>
      <c r="O251" s="239"/>
      <c r="P251" s="239"/>
      <c r="Q251" s="239"/>
      <c r="R251" s="239"/>
      <c r="S251" s="239"/>
      <c r="T251" s="239"/>
      <c r="U251" s="239"/>
      <c r="V251" s="239"/>
      <c r="W251" s="239"/>
      <c r="X251" s="239"/>
      <c r="Y251" s="239"/>
      <c r="Z251" s="239"/>
    </row>
    <row r="252" ht="12.75" customHeight="1">
      <c r="A252" s="239"/>
      <c r="B252" s="239"/>
      <c r="C252" s="239"/>
      <c r="D252" s="239"/>
      <c r="E252" s="239"/>
      <c r="F252" s="239"/>
      <c r="G252" s="239"/>
      <c r="H252" s="239"/>
      <c r="I252" s="239"/>
      <c r="J252" s="239"/>
      <c r="K252" s="239"/>
      <c r="L252" s="239"/>
      <c r="M252" s="239"/>
      <c r="N252" s="239"/>
      <c r="O252" s="239"/>
      <c r="P252" s="239"/>
      <c r="Q252" s="239"/>
      <c r="R252" s="239"/>
      <c r="S252" s="239"/>
      <c r="T252" s="239"/>
      <c r="U252" s="239"/>
      <c r="V252" s="239"/>
      <c r="W252" s="239"/>
      <c r="X252" s="239"/>
      <c r="Y252" s="239"/>
      <c r="Z252" s="239"/>
    </row>
    <row r="253" ht="12.75" customHeight="1">
      <c r="A253" s="239"/>
      <c r="B253" s="239"/>
      <c r="C253" s="239"/>
      <c r="D253" s="239"/>
      <c r="E253" s="239"/>
      <c r="F253" s="239"/>
      <c r="G253" s="239"/>
      <c r="H253" s="239"/>
      <c r="I253" s="239"/>
      <c r="J253" s="239"/>
      <c r="K253" s="239"/>
      <c r="L253" s="239"/>
      <c r="M253" s="239"/>
      <c r="N253" s="239"/>
      <c r="O253" s="239"/>
      <c r="P253" s="239"/>
      <c r="Q253" s="239"/>
      <c r="R253" s="239"/>
      <c r="S253" s="239"/>
      <c r="T253" s="239"/>
      <c r="U253" s="239"/>
      <c r="V253" s="239"/>
      <c r="W253" s="239"/>
      <c r="X253" s="239"/>
      <c r="Y253" s="239"/>
      <c r="Z253" s="239"/>
    </row>
    <row r="254" ht="12.75" customHeight="1">
      <c r="A254" s="239"/>
      <c r="B254" s="239"/>
      <c r="C254" s="239"/>
      <c r="D254" s="239"/>
      <c r="E254" s="239"/>
      <c r="F254" s="239"/>
      <c r="G254" s="239"/>
      <c r="H254" s="239"/>
      <c r="I254" s="239"/>
      <c r="J254" s="239"/>
      <c r="K254" s="239"/>
      <c r="L254" s="239"/>
      <c r="M254" s="239"/>
      <c r="N254" s="239"/>
      <c r="O254" s="239"/>
      <c r="P254" s="239"/>
      <c r="Q254" s="239"/>
      <c r="R254" s="239"/>
      <c r="S254" s="239"/>
      <c r="T254" s="239"/>
      <c r="U254" s="239"/>
      <c r="V254" s="239"/>
      <c r="W254" s="239"/>
      <c r="X254" s="239"/>
      <c r="Y254" s="239"/>
      <c r="Z254" s="239"/>
    </row>
    <row r="255" ht="12.75" customHeight="1">
      <c r="A255" s="239"/>
      <c r="B255" s="239"/>
      <c r="C255" s="239"/>
      <c r="D255" s="239"/>
      <c r="E255" s="239"/>
      <c r="F255" s="239"/>
      <c r="G255" s="239"/>
      <c r="H255" s="239"/>
      <c r="I255" s="239"/>
      <c r="J255" s="239"/>
      <c r="K255" s="239"/>
      <c r="L255" s="239"/>
      <c r="M255" s="239"/>
      <c r="N255" s="239"/>
      <c r="O255" s="239"/>
      <c r="P255" s="239"/>
      <c r="Q255" s="239"/>
      <c r="R255" s="239"/>
      <c r="S255" s="239"/>
      <c r="T255" s="239"/>
      <c r="U255" s="239"/>
      <c r="V255" s="239"/>
      <c r="W255" s="239"/>
      <c r="X255" s="239"/>
      <c r="Y255" s="239"/>
      <c r="Z255" s="239"/>
    </row>
    <row r="256" ht="12.75" customHeight="1">
      <c r="A256" s="239"/>
      <c r="B256" s="239"/>
      <c r="C256" s="239"/>
      <c r="D256" s="239"/>
      <c r="E256" s="239"/>
      <c r="F256" s="239"/>
      <c r="G256" s="239"/>
      <c r="H256" s="239"/>
      <c r="I256" s="239"/>
      <c r="J256" s="239"/>
      <c r="K256" s="239"/>
      <c r="L256" s="239"/>
      <c r="M256" s="239"/>
      <c r="N256" s="239"/>
      <c r="O256" s="239"/>
      <c r="P256" s="239"/>
      <c r="Q256" s="239"/>
      <c r="R256" s="239"/>
      <c r="S256" s="239"/>
      <c r="T256" s="239"/>
      <c r="U256" s="239"/>
      <c r="V256" s="239"/>
      <c r="W256" s="239"/>
      <c r="X256" s="239"/>
      <c r="Y256" s="239"/>
      <c r="Z256" s="239"/>
    </row>
    <row r="257" ht="12.75" customHeight="1">
      <c r="A257" s="239"/>
      <c r="B257" s="239"/>
      <c r="C257" s="239"/>
      <c r="D257" s="239"/>
      <c r="E257" s="239"/>
      <c r="F257" s="239"/>
      <c r="G257" s="239"/>
      <c r="H257" s="239"/>
      <c r="I257" s="239"/>
      <c r="J257" s="239"/>
      <c r="K257" s="239"/>
      <c r="L257" s="239"/>
      <c r="M257" s="239"/>
      <c r="N257" s="239"/>
      <c r="O257" s="239"/>
      <c r="P257" s="239"/>
      <c r="Q257" s="239"/>
      <c r="R257" s="239"/>
      <c r="S257" s="239"/>
      <c r="T257" s="239"/>
      <c r="U257" s="239"/>
      <c r="V257" s="239"/>
      <c r="W257" s="239"/>
      <c r="X257" s="239"/>
      <c r="Y257" s="239"/>
      <c r="Z257" s="239"/>
    </row>
    <row r="258" ht="12.75" customHeight="1">
      <c r="A258" s="239"/>
      <c r="B258" s="239"/>
      <c r="C258" s="239"/>
      <c r="D258" s="239"/>
      <c r="E258" s="239"/>
      <c r="F258" s="239"/>
      <c r="G258" s="239"/>
      <c r="H258" s="239"/>
      <c r="I258" s="239"/>
      <c r="J258" s="239"/>
      <c r="K258" s="239"/>
      <c r="L258" s="239"/>
      <c r="M258" s="239"/>
      <c r="N258" s="239"/>
      <c r="O258" s="239"/>
      <c r="P258" s="239"/>
      <c r="Q258" s="239"/>
      <c r="R258" s="239"/>
      <c r="S258" s="239"/>
      <c r="T258" s="239"/>
      <c r="U258" s="239"/>
      <c r="V258" s="239"/>
      <c r="W258" s="239"/>
      <c r="X258" s="239"/>
      <c r="Y258" s="239"/>
      <c r="Z258" s="239"/>
    </row>
    <row r="259" ht="12.75" customHeight="1">
      <c r="A259" s="239"/>
      <c r="B259" s="239"/>
      <c r="C259" s="239"/>
      <c r="D259" s="239"/>
      <c r="E259" s="239"/>
      <c r="F259" s="239"/>
      <c r="G259" s="239"/>
      <c r="H259" s="239"/>
      <c r="I259" s="239"/>
      <c r="J259" s="239"/>
      <c r="K259" s="239"/>
      <c r="L259" s="239"/>
      <c r="M259" s="239"/>
      <c r="N259" s="239"/>
      <c r="O259" s="239"/>
      <c r="P259" s="239"/>
      <c r="Q259" s="239"/>
      <c r="R259" s="239"/>
      <c r="S259" s="239"/>
      <c r="T259" s="239"/>
      <c r="U259" s="239"/>
      <c r="V259" s="239"/>
      <c r="W259" s="239"/>
      <c r="X259" s="239"/>
      <c r="Y259" s="239"/>
      <c r="Z259" s="239"/>
    </row>
    <row r="260" ht="12.75" customHeight="1">
      <c r="A260" s="239"/>
      <c r="B260" s="239"/>
      <c r="C260" s="239"/>
      <c r="D260" s="239"/>
      <c r="E260" s="239"/>
      <c r="F260" s="239"/>
      <c r="G260" s="239"/>
      <c r="H260" s="239"/>
      <c r="I260" s="239"/>
      <c r="J260" s="239"/>
      <c r="K260" s="239"/>
      <c r="L260" s="239"/>
      <c r="M260" s="239"/>
      <c r="N260" s="239"/>
      <c r="O260" s="239"/>
      <c r="P260" s="239"/>
      <c r="Q260" s="239"/>
      <c r="R260" s="239"/>
      <c r="S260" s="239"/>
      <c r="T260" s="239"/>
      <c r="U260" s="239"/>
      <c r="V260" s="239"/>
      <c r="W260" s="239"/>
      <c r="X260" s="239"/>
      <c r="Y260" s="239"/>
      <c r="Z260" s="239"/>
    </row>
    <row r="261" ht="12.75" customHeight="1">
      <c r="A261" s="239"/>
      <c r="B261" s="239"/>
      <c r="C261" s="239"/>
      <c r="D261" s="239"/>
      <c r="E261" s="239"/>
      <c r="F261" s="239"/>
      <c r="G261" s="239"/>
      <c r="H261" s="239"/>
      <c r="I261" s="239"/>
      <c r="J261" s="239"/>
      <c r="K261" s="239"/>
      <c r="L261" s="239"/>
      <c r="M261" s="239"/>
      <c r="N261" s="239"/>
      <c r="O261" s="239"/>
      <c r="P261" s="239"/>
      <c r="Q261" s="239"/>
      <c r="R261" s="239"/>
      <c r="S261" s="239"/>
      <c r="T261" s="239"/>
      <c r="U261" s="239"/>
      <c r="V261" s="239"/>
      <c r="W261" s="239"/>
      <c r="X261" s="239"/>
      <c r="Y261" s="239"/>
      <c r="Z261" s="239"/>
    </row>
    <row r="262" ht="12.75" customHeight="1">
      <c r="A262" s="239"/>
      <c r="B262" s="239"/>
      <c r="C262" s="239"/>
      <c r="D262" s="239"/>
      <c r="E262" s="239"/>
      <c r="F262" s="239"/>
      <c r="G262" s="239"/>
      <c r="H262" s="239"/>
      <c r="I262" s="239"/>
      <c r="J262" s="239"/>
      <c r="K262" s="239"/>
      <c r="L262" s="239"/>
      <c r="M262" s="239"/>
      <c r="N262" s="239"/>
      <c r="O262" s="239"/>
      <c r="P262" s="239"/>
      <c r="Q262" s="239"/>
      <c r="R262" s="239"/>
      <c r="S262" s="239"/>
      <c r="T262" s="239"/>
      <c r="U262" s="239"/>
      <c r="V262" s="239"/>
      <c r="W262" s="239"/>
      <c r="X262" s="239"/>
      <c r="Y262" s="239"/>
      <c r="Z262" s="239"/>
    </row>
    <row r="263" ht="12.75" customHeight="1">
      <c r="A263" s="239"/>
      <c r="B263" s="239"/>
      <c r="C263" s="239"/>
      <c r="D263" s="239"/>
      <c r="E263" s="239"/>
      <c r="F263" s="239"/>
      <c r="G263" s="239"/>
      <c r="H263" s="239"/>
      <c r="I263" s="239"/>
      <c r="J263" s="239"/>
      <c r="K263" s="239"/>
      <c r="L263" s="239"/>
      <c r="M263" s="239"/>
      <c r="N263" s="239"/>
      <c r="O263" s="239"/>
      <c r="P263" s="239"/>
      <c r="Q263" s="239"/>
      <c r="R263" s="239"/>
      <c r="S263" s="239"/>
      <c r="T263" s="239"/>
      <c r="U263" s="239"/>
      <c r="V263" s="239"/>
      <c r="W263" s="239"/>
      <c r="X263" s="239"/>
      <c r="Y263" s="239"/>
      <c r="Z263" s="239"/>
    </row>
    <row r="264" ht="12.75" customHeight="1">
      <c r="A264" s="239"/>
      <c r="B264" s="239"/>
      <c r="C264" s="239"/>
      <c r="D264" s="239"/>
      <c r="E264" s="239"/>
      <c r="F264" s="239"/>
      <c r="G264" s="239"/>
      <c r="H264" s="239"/>
      <c r="I264" s="239"/>
      <c r="J264" s="239"/>
      <c r="K264" s="239"/>
      <c r="L264" s="239"/>
      <c r="M264" s="239"/>
      <c r="N264" s="239"/>
      <c r="O264" s="239"/>
      <c r="P264" s="239"/>
      <c r="Q264" s="239"/>
      <c r="R264" s="239"/>
      <c r="S264" s="239"/>
      <c r="T264" s="239"/>
      <c r="U264" s="239"/>
      <c r="V264" s="239"/>
      <c r="W264" s="239"/>
      <c r="X264" s="239"/>
      <c r="Y264" s="239"/>
      <c r="Z264" s="239"/>
    </row>
    <row r="265" ht="12.75" customHeight="1">
      <c r="A265" s="239"/>
      <c r="B265" s="239"/>
      <c r="C265" s="239"/>
      <c r="D265" s="239"/>
      <c r="E265" s="239"/>
      <c r="F265" s="239"/>
      <c r="G265" s="239"/>
      <c r="H265" s="239"/>
      <c r="I265" s="239"/>
      <c r="J265" s="239"/>
      <c r="K265" s="239"/>
      <c r="L265" s="239"/>
      <c r="M265" s="239"/>
      <c r="N265" s="239"/>
      <c r="O265" s="239"/>
      <c r="P265" s="239"/>
      <c r="Q265" s="239"/>
      <c r="R265" s="239"/>
      <c r="S265" s="239"/>
      <c r="T265" s="239"/>
      <c r="U265" s="239"/>
      <c r="V265" s="239"/>
      <c r="W265" s="239"/>
      <c r="X265" s="239"/>
      <c r="Y265" s="239"/>
      <c r="Z265" s="239"/>
    </row>
    <row r="266" ht="12.75" customHeight="1">
      <c r="A266" s="239"/>
      <c r="B266" s="239"/>
      <c r="C266" s="239"/>
      <c r="D266" s="239"/>
      <c r="E266" s="239"/>
      <c r="F266" s="239"/>
      <c r="G266" s="239"/>
      <c r="H266" s="239"/>
      <c r="I266" s="239"/>
      <c r="J266" s="239"/>
      <c r="K266" s="239"/>
      <c r="L266" s="239"/>
      <c r="M266" s="239"/>
      <c r="N266" s="239"/>
      <c r="O266" s="239"/>
      <c r="P266" s="239"/>
      <c r="Q266" s="239"/>
      <c r="R266" s="239"/>
      <c r="S266" s="239"/>
      <c r="T266" s="239"/>
      <c r="U266" s="239"/>
      <c r="V266" s="239"/>
      <c r="W266" s="239"/>
      <c r="X266" s="239"/>
      <c r="Y266" s="239"/>
      <c r="Z266" s="239"/>
    </row>
    <row r="267" ht="12.75" customHeight="1">
      <c r="A267" s="239"/>
      <c r="B267" s="239"/>
      <c r="C267" s="239"/>
      <c r="D267" s="239"/>
      <c r="E267" s="239"/>
      <c r="F267" s="239"/>
      <c r="G267" s="239"/>
      <c r="H267" s="239"/>
      <c r="I267" s="239"/>
      <c r="J267" s="239"/>
      <c r="K267" s="239"/>
      <c r="L267" s="239"/>
      <c r="M267" s="239"/>
      <c r="N267" s="239"/>
      <c r="O267" s="239"/>
      <c r="P267" s="239"/>
      <c r="Q267" s="239"/>
      <c r="R267" s="239"/>
      <c r="S267" s="239"/>
      <c r="T267" s="239"/>
      <c r="U267" s="239"/>
      <c r="V267" s="239"/>
      <c r="W267" s="239"/>
      <c r="X267" s="239"/>
      <c r="Y267" s="239"/>
      <c r="Z267" s="239"/>
    </row>
    <row r="268" ht="12.75" customHeight="1">
      <c r="A268" s="239"/>
      <c r="B268" s="239"/>
      <c r="C268" s="239"/>
      <c r="D268" s="239"/>
      <c r="E268" s="239"/>
      <c r="F268" s="239"/>
      <c r="G268" s="239"/>
      <c r="H268" s="239"/>
      <c r="I268" s="239"/>
      <c r="J268" s="239"/>
      <c r="K268" s="239"/>
      <c r="L268" s="239"/>
      <c r="M268" s="239"/>
      <c r="N268" s="239"/>
      <c r="O268" s="239"/>
      <c r="P268" s="239"/>
      <c r="Q268" s="239"/>
      <c r="R268" s="239"/>
      <c r="S268" s="239"/>
      <c r="T268" s="239"/>
      <c r="U268" s="239"/>
      <c r="V268" s="239"/>
      <c r="W268" s="239"/>
      <c r="X268" s="239"/>
      <c r="Y268" s="239"/>
      <c r="Z268" s="239"/>
    </row>
    <row r="269" ht="12.75" customHeight="1">
      <c r="A269" s="239"/>
      <c r="B269" s="239"/>
      <c r="C269" s="239"/>
      <c r="D269" s="239"/>
      <c r="E269" s="239"/>
      <c r="F269" s="239"/>
      <c r="G269" s="239"/>
      <c r="H269" s="239"/>
      <c r="I269" s="239"/>
      <c r="J269" s="239"/>
      <c r="K269" s="239"/>
      <c r="L269" s="239"/>
      <c r="M269" s="239"/>
      <c r="N269" s="239"/>
      <c r="O269" s="239"/>
      <c r="P269" s="239"/>
      <c r="Q269" s="239"/>
      <c r="R269" s="239"/>
      <c r="S269" s="239"/>
      <c r="T269" s="239"/>
      <c r="U269" s="239"/>
      <c r="V269" s="239"/>
      <c r="W269" s="239"/>
      <c r="X269" s="239"/>
      <c r="Y269" s="239"/>
      <c r="Z269" s="239"/>
    </row>
    <row r="270" ht="12.75" customHeight="1">
      <c r="A270" s="239"/>
      <c r="B270" s="239"/>
      <c r="C270" s="239"/>
      <c r="D270" s="239"/>
      <c r="E270" s="239"/>
      <c r="F270" s="239"/>
      <c r="G270" s="239"/>
      <c r="H270" s="239"/>
      <c r="I270" s="239"/>
      <c r="J270" s="239"/>
      <c r="K270" s="239"/>
      <c r="L270" s="239"/>
      <c r="M270" s="239"/>
      <c r="N270" s="239"/>
      <c r="O270" s="239"/>
      <c r="P270" s="239"/>
      <c r="Q270" s="239"/>
      <c r="R270" s="239"/>
      <c r="S270" s="239"/>
      <c r="T270" s="239"/>
      <c r="U270" s="239"/>
      <c r="V270" s="239"/>
      <c r="W270" s="239"/>
      <c r="X270" s="239"/>
      <c r="Y270" s="239"/>
      <c r="Z270" s="239"/>
    </row>
    <row r="271" ht="12.75" customHeight="1">
      <c r="A271" s="239"/>
      <c r="B271" s="239"/>
      <c r="C271" s="239"/>
      <c r="D271" s="239"/>
      <c r="E271" s="239"/>
      <c r="F271" s="239"/>
      <c r="G271" s="239"/>
      <c r="H271" s="239"/>
      <c r="I271" s="239"/>
      <c r="J271" s="239"/>
      <c r="K271" s="239"/>
      <c r="L271" s="239"/>
      <c r="M271" s="239"/>
      <c r="N271" s="239"/>
      <c r="O271" s="239"/>
      <c r="P271" s="239"/>
      <c r="Q271" s="239"/>
      <c r="R271" s="239"/>
      <c r="S271" s="239"/>
      <c r="T271" s="239"/>
      <c r="U271" s="239"/>
      <c r="V271" s="239"/>
      <c r="W271" s="239"/>
      <c r="X271" s="239"/>
      <c r="Y271" s="239"/>
      <c r="Z271" s="239"/>
    </row>
    <row r="272" ht="12.75" customHeight="1">
      <c r="A272" s="239"/>
      <c r="B272" s="239"/>
      <c r="C272" s="239"/>
      <c r="D272" s="239"/>
      <c r="E272" s="239"/>
      <c r="F272" s="239"/>
      <c r="G272" s="239"/>
      <c r="H272" s="239"/>
      <c r="I272" s="239"/>
      <c r="J272" s="239"/>
      <c r="K272" s="239"/>
      <c r="L272" s="239"/>
      <c r="M272" s="239"/>
      <c r="N272" s="239"/>
      <c r="O272" s="239"/>
      <c r="P272" s="239"/>
      <c r="Q272" s="239"/>
      <c r="R272" s="239"/>
      <c r="S272" s="239"/>
      <c r="T272" s="239"/>
      <c r="U272" s="239"/>
      <c r="V272" s="239"/>
      <c r="W272" s="239"/>
      <c r="X272" s="239"/>
      <c r="Y272" s="239"/>
      <c r="Z272" s="239"/>
    </row>
    <row r="273" ht="12.75" customHeight="1">
      <c r="A273" s="239"/>
      <c r="B273" s="239"/>
      <c r="C273" s="239"/>
      <c r="D273" s="239"/>
      <c r="E273" s="239"/>
      <c r="F273" s="239"/>
      <c r="G273" s="239"/>
      <c r="H273" s="239"/>
      <c r="I273" s="239"/>
      <c r="J273" s="239"/>
      <c r="K273" s="239"/>
      <c r="L273" s="239"/>
      <c r="M273" s="239"/>
      <c r="N273" s="239"/>
      <c r="O273" s="239"/>
      <c r="P273" s="239"/>
      <c r="Q273" s="239"/>
      <c r="R273" s="239"/>
      <c r="S273" s="239"/>
      <c r="T273" s="239"/>
      <c r="U273" s="239"/>
      <c r="V273" s="239"/>
      <c r="W273" s="239"/>
      <c r="X273" s="239"/>
      <c r="Y273" s="239"/>
      <c r="Z273" s="239"/>
    </row>
    <row r="274" ht="12.75" customHeight="1">
      <c r="A274" s="239"/>
      <c r="B274" s="239"/>
      <c r="C274" s="239"/>
      <c r="D274" s="239"/>
      <c r="E274" s="239"/>
      <c r="F274" s="239"/>
      <c r="G274" s="239"/>
      <c r="H274" s="239"/>
      <c r="I274" s="239"/>
      <c r="J274" s="239"/>
      <c r="K274" s="239"/>
      <c r="L274" s="239"/>
      <c r="M274" s="239"/>
      <c r="N274" s="239"/>
      <c r="O274" s="239"/>
      <c r="P274" s="239"/>
      <c r="Q274" s="239"/>
      <c r="R274" s="239"/>
      <c r="S274" s="239"/>
      <c r="T274" s="239"/>
      <c r="U274" s="239"/>
      <c r="V274" s="239"/>
      <c r="W274" s="239"/>
      <c r="X274" s="239"/>
      <c r="Y274" s="239"/>
      <c r="Z274" s="239"/>
    </row>
    <row r="275" ht="12.75" customHeight="1">
      <c r="A275" s="239"/>
      <c r="B275" s="239"/>
      <c r="C275" s="239"/>
      <c r="D275" s="239"/>
      <c r="E275" s="239"/>
      <c r="F275" s="239"/>
      <c r="G275" s="239"/>
      <c r="H275" s="239"/>
      <c r="I275" s="239"/>
      <c r="J275" s="239"/>
      <c r="K275" s="239"/>
      <c r="L275" s="239"/>
      <c r="M275" s="239"/>
      <c r="N275" s="239"/>
      <c r="O275" s="239"/>
      <c r="P275" s="239"/>
      <c r="Q275" s="239"/>
      <c r="R275" s="239"/>
      <c r="S275" s="239"/>
      <c r="T275" s="239"/>
      <c r="U275" s="239"/>
      <c r="V275" s="239"/>
      <c r="W275" s="239"/>
      <c r="X275" s="239"/>
      <c r="Y275" s="239"/>
      <c r="Z275" s="239"/>
    </row>
    <row r="276" ht="12.75" customHeight="1">
      <c r="A276" s="239"/>
      <c r="B276" s="239"/>
      <c r="C276" s="239"/>
      <c r="D276" s="239"/>
      <c r="E276" s="239"/>
      <c r="F276" s="239"/>
      <c r="G276" s="239"/>
      <c r="H276" s="239"/>
      <c r="I276" s="239"/>
      <c r="J276" s="239"/>
      <c r="K276" s="239"/>
      <c r="L276" s="239"/>
      <c r="M276" s="239"/>
      <c r="N276" s="239"/>
      <c r="O276" s="239"/>
      <c r="P276" s="239"/>
      <c r="Q276" s="239"/>
      <c r="R276" s="239"/>
      <c r="S276" s="239"/>
      <c r="T276" s="239"/>
      <c r="U276" s="239"/>
      <c r="V276" s="239"/>
      <c r="W276" s="239"/>
      <c r="X276" s="239"/>
      <c r="Y276" s="239"/>
      <c r="Z276" s="239"/>
    </row>
    <row r="277" ht="12.75" customHeight="1">
      <c r="A277" s="239"/>
      <c r="B277" s="239"/>
      <c r="C277" s="239"/>
      <c r="D277" s="239"/>
      <c r="E277" s="239"/>
      <c r="F277" s="239"/>
      <c r="G277" s="239"/>
      <c r="H277" s="239"/>
      <c r="I277" s="239"/>
      <c r="J277" s="239"/>
      <c r="K277" s="239"/>
      <c r="L277" s="239"/>
      <c r="M277" s="239"/>
      <c r="N277" s="239"/>
      <c r="O277" s="239"/>
      <c r="P277" s="239"/>
      <c r="Q277" s="239"/>
      <c r="R277" s="239"/>
      <c r="S277" s="239"/>
      <c r="T277" s="239"/>
      <c r="U277" s="239"/>
      <c r="V277" s="239"/>
      <c r="W277" s="239"/>
      <c r="X277" s="239"/>
      <c r="Y277" s="239"/>
      <c r="Z277" s="239"/>
    </row>
    <row r="278" ht="12.75" customHeight="1">
      <c r="A278" s="239"/>
      <c r="B278" s="239"/>
      <c r="C278" s="239"/>
      <c r="D278" s="239"/>
      <c r="E278" s="239"/>
      <c r="F278" s="239"/>
      <c r="G278" s="239"/>
      <c r="H278" s="239"/>
      <c r="I278" s="239"/>
      <c r="J278" s="239"/>
      <c r="K278" s="239"/>
      <c r="L278" s="239"/>
      <c r="M278" s="239"/>
      <c r="N278" s="239"/>
      <c r="O278" s="239"/>
      <c r="P278" s="239"/>
      <c r="Q278" s="239"/>
      <c r="R278" s="239"/>
      <c r="S278" s="239"/>
      <c r="T278" s="239"/>
      <c r="U278" s="239"/>
      <c r="V278" s="239"/>
      <c r="W278" s="239"/>
      <c r="X278" s="239"/>
      <c r="Y278" s="239"/>
      <c r="Z278" s="239"/>
    </row>
    <row r="279" ht="12.75" customHeight="1">
      <c r="A279" s="239"/>
      <c r="B279" s="239"/>
      <c r="C279" s="239"/>
      <c r="D279" s="239"/>
      <c r="E279" s="239"/>
      <c r="F279" s="239"/>
      <c r="G279" s="239"/>
      <c r="H279" s="239"/>
      <c r="I279" s="239"/>
      <c r="J279" s="239"/>
      <c r="K279" s="239"/>
      <c r="L279" s="239"/>
      <c r="M279" s="239"/>
      <c r="N279" s="239"/>
      <c r="O279" s="239"/>
      <c r="P279" s="239"/>
      <c r="Q279" s="239"/>
      <c r="R279" s="239"/>
      <c r="S279" s="239"/>
      <c r="T279" s="239"/>
      <c r="U279" s="239"/>
      <c r="V279" s="239"/>
      <c r="W279" s="239"/>
      <c r="X279" s="239"/>
      <c r="Y279" s="239"/>
      <c r="Z279" s="239"/>
    </row>
    <row r="280" ht="12.75" customHeight="1">
      <c r="A280" s="239"/>
      <c r="B280" s="239"/>
      <c r="C280" s="239"/>
      <c r="D280" s="239"/>
      <c r="E280" s="239"/>
      <c r="F280" s="239"/>
      <c r="G280" s="239"/>
      <c r="H280" s="239"/>
      <c r="I280" s="239"/>
      <c r="J280" s="239"/>
      <c r="K280" s="239"/>
      <c r="L280" s="239"/>
      <c r="M280" s="239"/>
      <c r="N280" s="239"/>
      <c r="O280" s="239"/>
      <c r="P280" s="239"/>
      <c r="Q280" s="239"/>
      <c r="R280" s="239"/>
      <c r="S280" s="239"/>
      <c r="T280" s="239"/>
      <c r="U280" s="239"/>
      <c r="V280" s="239"/>
      <c r="W280" s="239"/>
      <c r="X280" s="239"/>
      <c r="Y280" s="239"/>
      <c r="Z280" s="239"/>
    </row>
    <row r="281" ht="12.75" customHeight="1">
      <c r="A281" s="239"/>
      <c r="B281" s="239"/>
      <c r="C281" s="239"/>
      <c r="D281" s="239"/>
      <c r="E281" s="239"/>
      <c r="F281" s="239"/>
      <c r="G281" s="239"/>
      <c r="H281" s="239"/>
      <c r="I281" s="239"/>
      <c r="J281" s="239"/>
      <c r="K281" s="239"/>
      <c r="L281" s="239"/>
      <c r="M281" s="239"/>
      <c r="N281" s="239"/>
      <c r="O281" s="239"/>
      <c r="P281" s="239"/>
      <c r="Q281" s="239"/>
      <c r="R281" s="239"/>
      <c r="S281" s="239"/>
      <c r="T281" s="239"/>
      <c r="U281" s="239"/>
      <c r="V281" s="239"/>
      <c r="W281" s="239"/>
      <c r="X281" s="239"/>
      <c r="Y281" s="239"/>
      <c r="Z281" s="239"/>
    </row>
    <row r="282" ht="12.75" customHeight="1">
      <c r="A282" s="239"/>
      <c r="B282" s="239"/>
      <c r="C282" s="239"/>
      <c r="D282" s="239"/>
      <c r="E282" s="239"/>
      <c r="F282" s="239"/>
      <c r="G282" s="239"/>
      <c r="H282" s="239"/>
      <c r="I282" s="239"/>
      <c r="J282" s="239"/>
      <c r="K282" s="239"/>
      <c r="L282" s="239"/>
      <c r="M282" s="239"/>
      <c r="N282" s="239"/>
      <c r="O282" s="239"/>
      <c r="P282" s="239"/>
      <c r="Q282" s="239"/>
      <c r="R282" s="239"/>
      <c r="S282" s="239"/>
      <c r="T282" s="239"/>
      <c r="U282" s="239"/>
      <c r="V282" s="239"/>
      <c r="W282" s="239"/>
      <c r="X282" s="239"/>
      <c r="Y282" s="239"/>
      <c r="Z282" s="239"/>
    </row>
    <row r="283" ht="12.75" customHeight="1">
      <c r="A283" s="239"/>
      <c r="B283" s="239"/>
      <c r="C283" s="239"/>
      <c r="D283" s="239"/>
      <c r="E283" s="239"/>
      <c r="F283" s="239"/>
      <c r="G283" s="239"/>
      <c r="H283" s="239"/>
      <c r="I283" s="239"/>
      <c r="J283" s="239"/>
      <c r="K283" s="239"/>
      <c r="L283" s="239"/>
      <c r="M283" s="239"/>
      <c r="N283" s="239"/>
      <c r="O283" s="239"/>
      <c r="P283" s="239"/>
      <c r="Q283" s="239"/>
      <c r="R283" s="239"/>
      <c r="S283" s="239"/>
      <c r="T283" s="239"/>
      <c r="U283" s="239"/>
      <c r="V283" s="239"/>
      <c r="W283" s="239"/>
      <c r="X283" s="239"/>
      <c r="Y283" s="239"/>
      <c r="Z283" s="239"/>
    </row>
    <row r="284" ht="12.75" customHeight="1">
      <c r="A284" s="239"/>
      <c r="B284" s="239"/>
      <c r="C284" s="239"/>
      <c r="D284" s="239"/>
      <c r="E284" s="239"/>
      <c r="F284" s="239"/>
      <c r="G284" s="239"/>
      <c r="H284" s="239"/>
      <c r="I284" s="239"/>
      <c r="J284" s="239"/>
      <c r="K284" s="239"/>
      <c r="L284" s="239"/>
      <c r="M284" s="239"/>
      <c r="N284" s="239"/>
      <c r="O284" s="239"/>
      <c r="P284" s="239"/>
      <c r="Q284" s="239"/>
      <c r="R284" s="239"/>
      <c r="S284" s="239"/>
      <c r="T284" s="239"/>
      <c r="U284" s="239"/>
      <c r="V284" s="239"/>
      <c r="W284" s="239"/>
      <c r="X284" s="239"/>
      <c r="Y284" s="239"/>
      <c r="Z284" s="239"/>
    </row>
    <row r="285" ht="12.75" customHeight="1">
      <c r="A285" s="239"/>
      <c r="B285" s="239"/>
      <c r="C285" s="239"/>
      <c r="D285" s="239"/>
      <c r="E285" s="239"/>
      <c r="F285" s="239"/>
      <c r="G285" s="239"/>
      <c r="H285" s="239"/>
      <c r="I285" s="239"/>
      <c r="J285" s="239"/>
      <c r="K285" s="239"/>
      <c r="L285" s="239"/>
      <c r="M285" s="239"/>
      <c r="N285" s="239"/>
      <c r="O285" s="239"/>
      <c r="P285" s="239"/>
      <c r="Q285" s="239"/>
      <c r="R285" s="239"/>
      <c r="S285" s="239"/>
      <c r="T285" s="239"/>
      <c r="U285" s="239"/>
      <c r="V285" s="239"/>
      <c r="W285" s="239"/>
      <c r="X285" s="239"/>
      <c r="Y285" s="239"/>
      <c r="Z285" s="239"/>
    </row>
    <row r="286" ht="12.75" customHeight="1">
      <c r="A286" s="239"/>
      <c r="B286" s="239"/>
      <c r="C286" s="239"/>
      <c r="D286" s="239"/>
      <c r="E286" s="239"/>
      <c r="F286" s="239"/>
      <c r="G286" s="239"/>
      <c r="H286" s="239"/>
      <c r="I286" s="239"/>
      <c r="J286" s="239"/>
      <c r="K286" s="239"/>
      <c r="L286" s="239"/>
      <c r="M286" s="239"/>
      <c r="N286" s="239"/>
      <c r="O286" s="239"/>
      <c r="P286" s="239"/>
      <c r="Q286" s="239"/>
      <c r="R286" s="239"/>
      <c r="S286" s="239"/>
      <c r="T286" s="239"/>
      <c r="U286" s="239"/>
      <c r="V286" s="239"/>
      <c r="W286" s="239"/>
      <c r="X286" s="239"/>
      <c r="Y286" s="239"/>
      <c r="Z286" s="239"/>
    </row>
    <row r="287" ht="12.75" customHeight="1">
      <c r="A287" s="239"/>
      <c r="B287" s="239"/>
      <c r="C287" s="239"/>
      <c r="D287" s="239"/>
      <c r="E287" s="239"/>
      <c r="F287" s="239"/>
      <c r="G287" s="239"/>
      <c r="H287" s="239"/>
      <c r="I287" s="239"/>
      <c r="J287" s="239"/>
      <c r="K287" s="239"/>
      <c r="L287" s="239"/>
      <c r="M287" s="239"/>
      <c r="N287" s="239"/>
      <c r="O287" s="239"/>
      <c r="P287" s="239"/>
      <c r="Q287" s="239"/>
      <c r="R287" s="239"/>
      <c r="S287" s="239"/>
      <c r="T287" s="239"/>
      <c r="U287" s="239"/>
      <c r="V287" s="239"/>
      <c r="W287" s="239"/>
      <c r="X287" s="239"/>
      <c r="Y287" s="239"/>
      <c r="Z287" s="239"/>
    </row>
    <row r="288" ht="12.75" customHeight="1">
      <c r="A288" s="239"/>
      <c r="B288" s="239"/>
      <c r="C288" s="239"/>
      <c r="D288" s="239"/>
      <c r="E288" s="239"/>
      <c r="F288" s="239"/>
      <c r="G288" s="239"/>
      <c r="H288" s="239"/>
      <c r="I288" s="239"/>
      <c r="J288" s="239"/>
      <c r="K288" s="239"/>
      <c r="L288" s="239"/>
      <c r="M288" s="239"/>
      <c r="N288" s="239"/>
      <c r="O288" s="239"/>
      <c r="P288" s="239"/>
      <c r="Q288" s="239"/>
      <c r="R288" s="239"/>
      <c r="S288" s="239"/>
      <c r="T288" s="239"/>
      <c r="U288" s="239"/>
      <c r="V288" s="239"/>
      <c r="W288" s="239"/>
      <c r="X288" s="239"/>
      <c r="Y288" s="239"/>
      <c r="Z288" s="239"/>
    </row>
    <row r="289" ht="12.75" customHeight="1">
      <c r="A289" s="239"/>
      <c r="B289" s="239"/>
      <c r="C289" s="239"/>
      <c r="D289" s="239"/>
      <c r="E289" s="239"/>
      <c r="F289" s="239"/>
      <c r="G289" s="239"/>
      <c r="H289" s="239"/>
      <c r="I289" s="239"/>
      <c r="J289" s="239"/>
      <c r="K289" s="239"/>
      <c r="L289" s="239"/>
      <c r="M289" s="239"/>
      <c r="N289" s="239"/>
      <c r="O289" s="239"/>
      <c r="P289" s="239"/>
      <c r="Q289" s="239"/>
      <c r="R289" s="239"/>
      <c r="S289" s="239"/>
      <c r="T289" s="239"/>
      <c r="U289" s="239"/>
      <c r="V289" s="239"/>
      <c r="W289" s="239"/>
      <c r="X289" s="239"/>
      <c r="Y289" s="239"/>
      <c r="Z289" s="239"/>
    </row>
    <row r="290" ht="12.75" customHeight="1">
      <c r="A290" s="239"/>
      <c r="B290" s="239"/>
      <c r="C290" s="239"/>
      <c r="D290" s="239"/>
      <c r="E290" s="239"/>
      <c r="F290" s="239"/>
      <c r="G290" s="239"/>
      <c r="H290" s="239"/>
      <c r="I290" s="239"/>
      <c r="J290" s="239"/>
      <c r="K290" s="239"/>
      <c r="L290" s="239"/>
      <c r="M290" s="239"/>
      <c r="N290" s="239"/>
      <c r="O290" s="239"/>
      <c r="P290" s="239"/>
      <c r="Q290" s="239"/>
      <c r="R290" s="239"/>
      <c r="S290" s="239"/>
      <c r="T290" s="239"/>
      <c r="U290" s="239"/>
      <c r="V290" s="239"/>
      <c r="W290" s="239"/>
      <c r="X290" s="239"/>
      <c r="Y290" s="239"/>
      <c r="Z290" s="239"/>
    </row>
    <row r="291" ht="12.75" customHeight="1">
      <c r="A291" s="239"/>
      <c r="B291" s="239"/>
      <c r="C291" s="239"/>
      <c r="D291" s="239"/>
      <c r="E291" s="239"/>
      <c r="F291" s="239"/>
      <c r="G291" s="239"/>
      <c r="H291" s="239"/>
      <c r="I291" s="239"/>
      <c r="J291" s="239"/>
      <c r="K291" s="239"/>
      <c r="L291" s="239"/>
      <c r="M291" s="239"/>
      <c r="N291" s="239"/>
      <c r="O291" s="239"/>
      <c r="P291" s="239"/>
      <c r="Q291" s="239"/>
      <c r="R291" s="239"/>
      <c r="S291" s="239"/>
      <c r="T291" s="239"/>
      <c r="U291" s="239"/>
      <c r="V291" s="239"/>
      <c r="W291" s="239"/>
      <c r="X291" s="239"/>
      <c r="Y291" s="239"/>
      <c r="Z291" s="239"/>
    </row>
    <row r="292" ht="12.75" customHeight="1">
      <c r="A292" s="239"/>
      <c r="B292" s="239"/>
      <c r="C292" s="239"/>
      <c r="D292" s="239"/>
      <c r="E292" s="239"/>
      <c r="F292" s="239"/>
      <c r="G292" s="239"/>
      <c r="H292" s="239"/>
      <c r="I292" s="239"/>
      <c r="J292" s="239"/>
      <c r="K292" s="239"/>
      <c r="L292" s="239"/>
      <c r="M292" s="239"/>
      <c r="N292" s="239"/>
      <c r="O292" s="239"/>
      <c r="P292" s="239"/>
      <c r="Q292" s="239"/>
      <c r="R292" s="239"/>
      <c r="S292" s="239"/>
      <c r="T292" s="239"/>
      <c r="U292" s="239"/>
      <c r="V292" s="239"/>
      <c r="W292" s="239"/>
      <c r="X292" s="239"/>
      <c r="Y292" s="239"/>
      <c r="Z292" s="239"/>
    </row>
    <row r="293" ht="12.75" customHeight="1">
      <c r="A293" s="239"/>
      <c r="B293" s="239"/>
      <c r="C293" s="239"/>
      <c r="D293" s="239"/>
      <c r="E293" s="239"/>
      <c r="F293" s="239"/>
      <c r="G293" s="239"/>
      <c r="H293" s="239"/>
      <c r="I293" s="239"/>
      <c r="J293" s="239"/>
      <c r="K293" s="239"/>
      <c r="L293" s="239"/>
      <c r="M293" s="239"/>
      <c r="N293" s="239"/>
      <c r="O293" s="239"/>
      <c r="P293" s="239"/>
      <c r="Q293" s="239"/>
      <c r="R293" s="239"/>
      <c r="S293" s="239"/>
      <c r="T293" s="239"/>
      <c r="U293" s="239"/>
      <c r="V293" s="239"/>
      <c r="W293" s="239"/>
      <c r="X293" s="239"/>
      <c r="Y293" s="239"/>
      <c r="Z293" s="239"/>
    </row>
    <row r="294" ht="12.75" customHeight="1">
      <c r="A294" s="239"/>
      <c r="B294" s="239"/>
      <c r="C294" s="239"/>
      <c r="D294" s="239"/>
      <c r="E294" s="239"/>
      <c r="F294" s="239"/>
      <c r="G294" s="239"/>
      <c r="H294" s="239"/>
      <c r="I294" s="239"/>
      <c r="J294" s="239"/>
      <c r="K294" s="239"/>
      <c r="L294" s="239"/>
      <c r="M294" s="239"/>
      <c r="N294" s="239"/>
      <c r="O294" s="239"/>
      <c r="P294" s="239"/>
      <c r="Q294" s="239"/>
      <c r="R294" s="239"/>
      <c r="S294" s="239"/>
      <c r="T294" s="239"/>
      <c r="U294" s="239"/>
      <c r="V294" s="239"/>
      <c r="W294" s="239"/>
      <c r="X294" s="239"/>
      <c r="Y294" s="239"/>
      <c r="Z294" s="239"/>
    </row>
    <row r="295" ht="12.75" customHeight="1">
      <c r="A295" s="239"/>
      <c r="B295" s="239"/>
      <c r="C295" s="239"/>
      <c r="D295" s="239"/>
      <c r="E295" s="239"/>
      <c r="F295" s="239"/>
      <c r="G295" s="239"/>
      <c r="H295" s="239"/>
      <c r="I295" s="239"/>
      <c r="J295" s="239"/>
      <c r="K295" s="239"/>
      <c r="L295" s="239"/>
      <c r="M295" s="239"/>
      <c r="N295" s="239"/>
      <c r="O295" s="239"/>
      <c r="P295" s="239"/>
      <c r="Q295" s="239"/>
      <c r="R295" s="239"/>
      <c r="S295" s="239"/>
      <c r="T295" s="239"/>
      <c r="U295" s="239"/>
      <c r="V295" s="239"/>
      <c r="W295" s="239"/>
      <c r="X295" s="239"/>
      <c r="Y295" s="239"/>
      <c r="Z295" s="239"/>
    </row>
    <row r="296" ht="12.75" customHeight="1">
      <c r="A296" s="239"/>
      <c r="B296" s="239"/>
      <c r="C296" s="239"/>
      <c r="D296" s="239"/>
      <c r="E296" s="239"/>
      <c r="F296" s="239"/>
      <c r="G296" s="239"/>
      <c r="H296" s="239"/>
      <c r="I296" s="239"/>
      <c r="J296" s="239"/>
      <c r="K296" s="239"/>
      <c r="L296" s="239"/>
      <c r="M296" s="239"/>
      <c r="N296" s="239"/>
      <c r="O296" s="239"/>
      <c r="P296" s="239"/>
      <c r="Q296" s="239"/>
      <c r="R296" s="239"/>
      <c r="S296" s="239"/>
      <c r="T296" s="239"/>
      <c r="U296" s="239"/>
      <c r="V296" s="239"/>
      <c r="W296" s="239"/>
      <c r="X296" s="239"/>
      <c r="Y296" s="239"/>
      <c r="Z296" s="239"/>
    </row>
    <row r="297" ht="12.75" customHeight="1">
      <c r="A297" s="239"/>
      <c r="B297" s="239"/>
      <c r="C297" s="239"/>
      <c r="D297" s="239"/>
      <c r="E297" s="239"/>
      <c r="F297" s="239"/>
      <c r="G297" s="239"/>
      <c r="H297" s="239"/>
      <c r="I297" s="239"/>
      <c r="J297" s="239"/>
      <c r="K297" s="239"/>
      <c r="L297" s="239"/>
      <c r="M297" s="239"/>
      <c r="N297" s="239"/>
      <c r="O297" s="239"/>
      <c r="P297" s="239"/>
      <c r="Q297" s="239"/>
      <c r="R297" s="239"/>
      <c r="S297" s="239"/>
      <c r="T297" s="239"/>
      <c r="U297" s="239"/>
      <c r="V297" s="239"/>
      <c r="W297" s="239"/>
      <c r="X297" s="239"/>
      <c r="Y297" s="239"/>
      <c r="Z297" s="239"/>
    </row>
    <row r="298" ht="12.75" customHeight="1">
      <c r="A298" s="239"/>
      <c r="B298" s="239"/>
      <c r="C298" s="239"/>
      <c r="D298" s="239"/>
      <c r="E298" s="239"/>
      <c r="F298" s="239"/>
      <c r="G298" s="239"/>
      <c r="H298" s="239"/>
      <c r="I298" s="239"/>
      <c r="J298" s="239"/>
      <c r="K298" s="239"/>
      <c r="L298" s="239"/>
      <c r="M298" s="239"/>
      <c r="N298" s="239"/>
      <c r="O298" s="239"/>
      <c r="P298" s="239"/>
      <c r="Q298" s="239"/>
      <c r="R298" s="239"/>
      <c r="S298" s="239"/>
      <c r="T298" s="239"/>
      <c r="U298" s="239"/>
      <c r="V298" s="239"/>
      <c r="W298" s="239"/>
      <c r="X298" s="239"/>
      <c r="Y298" s="239"/>
      <c r="Z298" s="239"/>
    </row>
    <row r="299" ht="12.75" customHeight="1">
      <c r="A299" s="239"/>
      <c r="B299" s="239"/>
      <c r="C299" s="239"/>
      <c r="D299" s="239"/>
      <c r="E299" s="239"/>
      <c r="F299" s="239"/>
      <c r="G299" s="239"/>
      <c r="H299" s="239"/>
      <c r="I299" s="239"/>
      <c r="J299" s="239"/>
      <c r="K299" s="239"/>
      <c r="L299" s="239"/>
      <c r="M299" s="239"/>
      <c r="N299" s="239"/>
      <c r="O299" s="239"/>
      <c r="P299" s="239"/>
      <c r="Q299" s="239"/>
      <c r="R299" s="239"/>
      <c r="S299" s="239"/>
      <c r="T299" s="239"/>
      <c r="U299" s="239"/>
      <c r="V299" s="239"/>
      <c r="W299" s="239"/>
      <c r="X299" s="239"/>
      <c r="Y299" s="239"/>
      <c r="Z299" s="239"/>
    </row>
    <row r="300" ht="12.75" customHeight="1">
      <c r="A300" s="239"/>
      <c r="B300" s="239"/>
      <c r="C300" s="239"/>
      <c r="D300" s="239"/>
      <c r="E300" s="239"/>
      <c r="F300" s="239"/>
      <c r="G300" s="239"/>
      <c r="H300" s="239"/>
      <c r="I300" s="239"/>
      <c r="J300" s="239"/>
      <c r="K300" s="239"/>
      <c r="L300" s="239"/>
      <c r="M300" s="239"/>
      <c r="N300" s="239"/>
      <c r="O300" s="239"/>
      <c r="P300" s="239"/>
      <c r="Q300" s="239"/>
      <c r="R300" s="239"/>
      <c r="S300" s="239"/>
      <c r="T300" s="239"/>
      <c r="U300" s="239"/>
      <c r="V300" s="239"/>
      <c r="W300" s="239"/>
      <c r="X300" s="239"/>
      <c r="Y300" s="239"/>
      <c r="Z300" s="239"/>
    </row>
    <row r="301" ht="12.75" customHeight="1">
      <c r="A301" s="239"/>
      <c r="B301" s="239"/>
      <c r="C301" s="239"/>
      <c r="D301" s="239"/>
      <c r="E301" s="239"/>
      <c r="F301" s="239"/>
      <c r="G301" s="239"/>
      <c r="H301" s="239"/>
      <c r="I301" s="239"/>
      <c r="J301" s="239"/>
      <c r="K301" s="239"/>
      <c r="L301" s="239"/>
      <c r="M301" s="239"/>
      <c r="N301" s="239"/>
      <c r="O301" s="239"/>
      <c r="P301" s="239"/>
      <c r="Q301" s="239"/>
      <c r="R301" s="239"/>
      <c r="S301" s="239"/>
      <c r="T301" s="239"/>
      <c r="U301" s="239"/>
      <c r="V301" s="239"/>
      <c r="W301" s="239"/>
      <c r="X301" s="239"/>
      <c r="Y301" s="239"/>
      <c r="Z301" s="239"/>
    </row>
    <row r="302" ht="12.75" customHeight="1">
      <c r="A302" s="239"/>
      <c r="B302" s="239"/>
      <c r="C302" s="239"/>
      <c r="D302" s="239"/>
      <c r="E302" s="239"/>
      <c r="F302" s="239"/>
      <c r="G302" s="239"/>
      <c r="H302" s="239"/>
      <c r="I302" s="239"/>
      <c r="J302" s="239"/>
      <c r="K302" s="239"/>
      <c r="L302" s="239"/>
      <c r="M302" s="239"/>
      <c r="N302" s="239"/>
      <c r="O302" s="239"/>
      <c r="P302" s="239"/>
      <c r="Q302" s="239"/>
      <c r="R302" s="239"/>
      <c r="S302" s="239"/>
      <c r="T302" s="239"/>
      <c r="U302" s="239"/>
      <c r="V302" s="239"/>
      <c r="W302" s="239"/>
      <c r="X302" s="239"/>
      <c r="Y302" s="239"/>
      <c r="Z302" s="239"/>
    </row>
    <row r="303" ht="12.75" customHeight="1">
      <c r="A303" s="239"/>
      <c r="B303" s="239"/>
      <c r="C303" s="239"/>
      <c r="D303" s="239"/>
      <c r="E303" s="239"/>
      <c r="F303" s="239"/>
      <c r="G303" s="239"/>
      <c r="H303" s="239"/>
      <c r="I303" s="239"/>
      <c r="J303" s="239"/>
      <c r="K303" s="239"/>
      <c r="L303" s="239"/>
      <c r="M303" s="239"/>
      <c r="N303" s="239"/>
      <c r="O303" s="239"/>
      <c r="P303" s="239"/>
      <c r="Q303" s="239"/>
      <c r="R303" s="239"/>
      <c r="S303" s="239"/>
      <c r="T303" s="239"/>
      <c r="U303" s="239"/>
      <c r="V303" s="239"/>
      <c r="W303" s="239"/>
      <c r="X303" s="239"/>
      <c r="Y303" s="239"/>
      <c r="Z303" s="239"/>
    </row>
    <row r="304" ht="12.75" customHeight="1">
      <c r="A304" s="239"/>
      <c r="B304" s="239"/>
      <c r="C304" s="239"/>
      <c r="D304" s="239"/>
      <c r="E304" s="239"/>
      <c r="F304" s="239"/>
      <c r="G304" s="239"/>
      <c r="H304" s="239"/>
      <c r="I304" s="239"/>
      <c r="J304" s="239"/>
      <c r="K304" s="239"/>
      <c r="L304" s="239"/>
      <c r="M304" s="239"/>
      <c r="N304" s="239"/>
      <c r="O304" s="239"/>
      <c r="P304" s="239"/>
      <c r="Q304" s="239"/>
      <c r="R304" s="239"/>
      <c r="S304" s="239"/>
      <c r="T304" s="239"/>
      <c r="U304" s="239"/>
      <c r="V304" s="239"/>
      <c r="W304" s="239"/>
      <c r="X304" s="239"/>
      <c r="Y304" s="239"/>
      <c r="Z304" s="239"/>
    </row>
    <row r="305" ht="12.75" customHeight="1">
      <c r="A305" s="239"/>
      <c r="B305" s="239"/>
      <c r="C305" s="239"/>
      <c r="D305" s="239"/>
      <c r="E305" s="239"/>
      <c r="F305" s="239"/>
      <c r="G305" s="239"/>
      <c r="H305" s="239"/>
      <c r="I305" s="239"/>
      <c r="J305" s="239"/>
      <c r="K305" s="239"/>
      <c r="L305" s="239"/>
      <c r="M305" s="239"/>
      <c r="N305" s="239"/>
      <c r="O305" s="239"/>
      <c r="P305" s="239"/>
      <c r="Q305" s="239"/>
      <c r="R305" s="239"/>
      <c r="S305" s="239"/>
      <c r="T305" s="239"/>
      <c r="U305" s="239"/>
      <c r="V305" s="239"/>
      <c r="W305" s="239"/>
      <c r="X305" s="239"/>
      <c r="Y305" s="239"/>
      <c r="Z305" s="239"/>
    </row>
    <row r="306" ht="12.75" customHeight="1">
      <c r="A306" s="239"/>
      <c r="B306" s="239"/>
      <c r="C306" s="239"/>
      <c r="D306" s="239"/>
      <c r="E306" s="239"/>
      <c r="F306" s="239"/>
      <c r="G306" s="239"/>
      <c r="H306" s="239"/>
      <c r="I306" s="239"/>
      <c r="J306" s="239"/>
      <c r="K306" s="239"/>
      <c r="L306" s="239"/>
      <c r="M306" s="239"/>
      <c r="N306" s="239"/>
      <c r="O306" s="239"/>
      <c r="P306" s="239"/>
      <c r="Q306" s="239"/>
      <c r="R306" s="239"/>
      <c r="S306" s="239"/>
      <c r="T306" s="239"/>
      <c r="U306" s="239"/>
      <c r="V306" s="239"/>
      <c r="W306" s="239"/>
      <c r="X306" s="239"/>
      <c r="Y306" s="239"/>
      <c r="Z306" s="239"/>
    </row>
    <row r="307" ht="12.75" customHeight="1">
      <c r="A307" s="239"/>
      <c r="B307" s="239"/>
      <c r="C307" s="239"/>
      <c r="D307" s="239"/>
      <c r="E307" s="239"/>
      <c r="F307" s="239"/>
      <c r="G307" s="239"/>
      <c r="H307" s="239"/>
      <c r="I307" s="239"/>
      <c r="J307" s="239"/>
      <c r="K307" s="239"/>
      <c r="L307" s="239"/>
      <c r="M307" s="239"/>
      <c r="N307" s="239"/>
      <c r="O307" s="239"/>
      <c r="P307" s="239"/>
      <c r="Q307" s="239"/>
      <c r="R307" s="239"/>
      <c r="S307" s="239"/>
      <c r="T307" s="239"/>
      <c r="U307" s="239"/>
      <c r="V307" s="239"/>
      <c r="W307" s="239"/>
      <c r="X307" s="239"/>
      <c r="Y307" s="239"/>
      <c r="Z307" s="239"/>
    </row>
    <row r="308" ht="12.75" customHeight="1">
      <c r="A308" s="239"/>
      <c r="B308" s="239"/>
      <c r="C308" s="239"/>
      <c r="D308" s="239"/>
      <c r="E308" s="239"/>
      <c r="F308" s="239"/>
      <c r="G308" s="239"/>
      <c r="H308" s="239"/>
      <c r="I308" s="239"/>
      <c r="J308" s="239"/>
      <c r="K308" s="239"/>
      <c r="L308" s="239"/>
      <c r="M308" s="239"/>
      <c r="N308" s="239"/>
      <c r="O308" s="239"/>
      <c r="P308" s="239"/>
      <c r="Q308" s="239"/>
      <c r="R308" s="239"/>
      <c r="S308" s="239"/>
      <c r="T308" s="239"/>
      <c r="U308" s="239"/>
      <c r="V308" s="239"/>
      <c r="W308" s="239"/>
      <c r="X308" s="239"/>
      <c r="Y308" s="239"/>
      <c r="Z308" s="239"/>
    </row>
    <row r="309" ht="12.75" customHeight="1">
      <c r="A309" s="239"/>
      <c r="B309" s="239"/>
      <c r="C309" s="239"/>
      <c r="D309" s="239"/>
      <c r="E309" s="239"/>
      <c r="F309" s="239"/>
      <c r="G309" s="239"/>
      <c r="H309" s="239"/>
      <c r="I309" s="239"/>
      <c r="J309" s="239"/>
      <c r="K309" s="239"/>
      <c r="L309" s="239"/>
      <c r="M309" s="239"/>
      <c r="N309" s="239"/>
      <c r="O309" s="239"/>
      <c r="P309" s="239"/>
      <c r="Q309" s="239"/>
      <c r="R309" s="239"/>
      <c r="S309" s="239"/>
      <c r="T309" s="239"/>
      <c r="U309" s="239"/>
      <c r="V309" s="239"/>
      <c r="W309" s="239"/>
      <c r="X309" s="239"/>
      <c r="Y309" s="239"/>
      <c r="Z309" s="239"/>
    </row>
    <row r="310" ht="12.75" customHeight="1">
      <c r="A310" s="239"/>
      <c r="B310" s="239"/>
      <c r="C310" s="239"/>
      <c r="D310" s="239"/>
      <c r="E310" s="239"/>
      <c r="F310" s="239"/>
      <c r="G310" s="239"/>
      <c r="H310" s="239"/>
      <c r="I310" s="239"/>
      <c r="J310" s="239"/>
      <c r="K310" s="239"/>
      <c r="L310" s="239"/>
      <c r="M310" s="239"/>
      <c r="N310" s="239"/>
      <c r="O310" s="239"/>
      <c r="P310" s="239"/>
      <c r="Q310" s="239"/>
      <c r="R310" s="239"/>
      <c r="S310" s="239"/>
      <c r="T310" s="239"/>
      <c r="U310" s="239"/>
      <c r="V310" s="239"/>
      <c r="W310" s="239"/>
      <c r="X310" s="239"/>
      <c r="Y310" s="239"/>
      <c r="Z310" s="239"/>
    </row>
    <row r="311" ht="12.75" customHeight="1">
      <c r="A311" s="239"/>
      <c r="B311" s="239"/>
      <c r="C311" s="239"/>
      <c r="D311" s="239"/>
      <c r="E311" s="239"/>
      <c r="F311" s="239"/>
      <c r="G311" s="239"/>
      <c r="H311" s="239"/>
      <c r="I311" s="239"/>
      <c r="J311" s="239"/>
      <c r="K311" s="239"/>
      <c r="L311" s="239"/>
      <c r="M311" s="239"/>
      <c r="N311" s="239"/>
      <c r="O311" s="239"/>
      <c r="P311" s="239"/>
      <c r="Q311" s="239"/>
      <c r="R311" s="239"/>
      <c r="S311" s="239"/>
      <c r="T311" s="239"/>
      <c r="U311" s="239"/>
      <c r="V311" s="239"/>
      <c r="W311" s="239"/>
      <c r="X311" s="239"/>
      <c r="Y311" s="239"/>
      <c r="Z311" s="239"/>
    </row>
    <row r="312" ht="12.75" customHeight="1">
      <c r="A312" s="239"/>
      <c r="B312" s="239"/>
      <c r="C312" s="239"/>
      <c r="D312" s="239"/>
      <c r="E312" s="239"/>
      <c r="F312" s="239"/>
      <c r="G312" s="239"/>
      <c r="H312" s="239"/>
      <c r="I312" s="239"/>
      <c r="J312" s="239"/>
      <c r="K312" s="239"/>
      <c r="L312" s="239"/>
      <c r="M312" s="239"/>
      <c r="N312" s="239"/>
      <c r="O312" s="239"/>
      <c r="P312" s="239"/>
      <c r="Q312" s="239"/>
      <c r="R312" s="239"/>
      <c r="S312" s="239"/>
      <c r="T312" s="239"/>
      <c r="U312" s="239"/>
      <c r="V312" s="239"/>
      <c r="W312" s="239"/>
      <c r="X312" s="239"/>
      <c r="Y312" s="239"/>
      <c r="Z312" s="239"/>
    </row>
    <row r="313" ht="12.75" customHeight="1">
      <c r="A313" s="239"/>
      <c r="B313" s="239"/>
      <c r="C313" s="239"/>
      <c r="D313" s="239"/>
      <c r="E313" s="239"/>
      <c r="F313" s="239"/>
      <c r="G313" s="239"/>
      <c r="H313" s="239"/>
      <c r="I313" s="239"/>
      <c r="J313" s="239"/>
      <c r="K313" s="239"/>
      <c r="L313" s="239"/>
      <c r="M313" s="239"/>
      <c r="N313" s="239"/>
      <c r="O313" s="239"/>
      <c r="P313" s="239"/>
      <c r="Q313" s="239"/>
      <c r="R313" s="239"/>
      <c r="S313" s="239"/>
      <c r="T313" s="239"/>
      <c r="U313" s="239"/>
      <c r="V313" s="239"/>
      <c r="W313" s="239"/>
      <c r="X313" s="239"/>
      <c r="Y313" s="239"/>
      <c r="Z313" s="239"/>
    </row>
    <row r="314" ht="12.75" customHeight="1">
      <c r="A314" s="239"/>
      <c r="B314" s="239"/>
      <c r="C314" s="239"/>
      <c r="D314" s="239"/>
      <c r="E314" s="239"/>
      <c r="F314" s="239"/>
      <c r="G314" s="239"/>
      <c r="H314" s="239"/>
      <c r="I314" s="239"/>
      <c r="J314" s="239"/>
      <c r="K314" s="239"/>
      <c r="L314" s="239"/>
      <c r="M314" s="239"/>
      <c r="N314" s="239"/>
      <c r="O314" s="239"/>
      <c r="P314" s="239"/>
      <c r="Q314" s="239"/>
      <c r="R314" s="239"/>
      <c r="S314" s="239"/>
      <c r="T314" s="239"/>
      <c r="U314" s="239"/>
      <c r="V314" s="239"/>
      <c r="W314" s="239"/>
      <c r="X314" s="239"/>
      <c r="Y314" s="239"/>
      <c r="Z314" s="239"/>
    </row>
    <row r="315" ht="12.75" customHeight="1">
      <c r="A315" s="239"/>
      <c r="B315" s="239"/>
      <c r="C315" s="239"/>
      <c r="D315" s="239"/>
      <c r="E315" s="239"/>
      <c r="F315" s="239"/>
      <c r="G315" s="239"/>
      <c r="H315" s="239"/>
      <c r="I315" s="239"/>
      <c r="J315" s="239"/>
      <c r="K315" s="239"/>
      <c r="L315" s="239"/>
      <c r="M315" s="239"/>
      <c r="N315" s="239"/>
      <c r="O315" s="239"/>
      <c r="P315" s="239"/>
      <c r="Q315" s="239"/>
      <c r="R315" s="239"/>
      <c r="S315" s="239"/>
      <c r="T315" s="239"/>
      <c r="U315" s="239"/>
      <c r="V315" s="239"/>
      <c r="W315" s="239"/>
      <c r="X315" s="239"/>
      <c r="Y315" s="239"/>
      <c r="Z315" s="239"/>
    </row>
    <row r="316" ht="12.75" customHeight="1">
      <c r="A316" s="239"/>
      <c r="B316" s="239"/>
      <c r="C316" s="239"/>
      <c r="D316" s="239"/>
      <c r="E316" s="239"/>
      <c r="F316" s="239"/>
      <c r="G316" s="239"/>
      <c r="H316" s="239"/>
      <c r="I316" s="239"/>
      <c r="J316" s="239"/>
      <c r="K316" s="239"/>
      <c r="L316" s="239"/>
      <c r="M316" s="239"/>
      <c r="N316" s="239"/>
      <c r="O316" s="239"/>
      <c r="P316" s="239"/>
      <c r="Q316" s="239"/>
      <c r="R316" s="239"/>
      <c r="S316" s="239"/>
      <c r="T316" s="239"/>
      <c r="U316" s="239"/>
      <c r="V316" s="239"/>
      <c r="W316" s="239"/>
      <c r="X316" s="239"/>
      <c r="Y316" s="239"/>
      <c r="Z316" s="239"/>
    </row>
    <row r="317" ht="12.75" customHeight="1">
      <c r="A317" s="239"/>
      <c r="B317" s="239"/>
      <c r="C317" s="239"/>
      <c r="D317" s="239"/>
      <c r="E317" s="239"/>
      <c r="F317" s="239"/>
      <c r="G317" s="239"/>
      <c r="H317" s="239"/>
      <c r="I317" s="239"/>
      <c r="J317" s="239"/>
      <c r="K317" s="239"/>
      <c r="L317" s="239"/>
      <c r="M317" s="239"/>
      <c r="N317" s="239"/>
      <c r="O317" s="239"/>
      <c r="P317" s="239"/>
      <c r="Q317" s="239"/>
      <c r="R317" s="239"/>
      <c r="S317" s="239"/>
      <c r="T317" s="239"/>
      <c r="U317" s="239"/>
      <c r="V317" s="239"/>
      <c r="W317" s="239"/>
      <c r="X317" s="239"/>
      <c r="Y317" s="239"/>
      <c r="Z317" s="239"/>
    </row>
    <row r="318" ht="12.75" customHeight="1">
      <c r="A318" s="239"/>
      <c r="B318" s="239"/>
      <c r="C318" s="239"/>
      <c r="D318" s="239"/>
      <c r="E318" s="239"/>
      <c r="F318" s="239"/>
      <c r="G318" s="239"/>
      <c r="H318" s="239"/>
      <c r="I318" s="239"/>
      <c r="J318" s="239"/>
      <c r="K318" s="239"/>
      <c r="L318" s="239"/>
      <c r="M318" s="239"/>
      <c r="N318" s="239"/>
      <c r="O318" s="239"/>
      <c r="P318" s="239"/>
      <c r="Q318" s="239"/>
      <c r="R318" s="239"/>
      <c r="S318" s="239"/>
      <c r="T318" s="239"/>
      <c r="U318" s="239"/>
      <c r="V318" s="239"/>
      <c r="W318" s="239"/>
      <c r="X318" s="239"/>
      <c r="Y318" s="239"/>
      <c r="Z318" s="239"/>
    </row>
    <row r="319" ht="12.75" customHeight="1">
      <c r="A319" s="239"/>
      <c r="B319" s="239"/>
      <c r="C319" s="239"/>
      <c r="D319" s="239"/>
      <c r="E319" s="239"/>
      <c r="F319" s="239"/>
      <c r="G319" s="239"/>
      <c r="H319" s="239"/>
      <c r="I319" s="239"/>
      <c r="J319" s="239"/>
      <c r="K319" s="239"/>
      <c r="L319" s="239"/>
      <c r="M319" s="239"/>
      <c r="N319" s="239"/>
      <c r="O319" s="239"/>
      <c r="P319" s="239"/>
      <c r="Q319" s="239"/>
      <c r="R319" s="239"/>
      <c r="S319" s="239"/>
      <c r="T319" s="239"/>
      <c r="U319" s="239"/>
      <c r="V319" s="239"/>
      <c r="W319" s="239"/>
      <c r="X319" s="239"/>
      <c r="Y319" s="239"/>
      <c r="Z319" s="239"/>
    </row>
    <row r="320" ht="12.75" customHeight="1">
      <c r="A320" s="239"/>
      <c r="B320" s="239"/>
      <c r="C320" s="239"/>
      <c r="D320" s="239"/>
      <c r="E320" s="239"/>
      <c r="F320" s="239"/>
      <c r="G320" s="239"/>
      <c r="H320" s="239"/>
      <c r="I320" s="239"/>
      <c r="J320" s="239"/>
      <c r="K320" s="239"/>
      <c r="L320" s="239"/>
      <c r="M320" s="239"/>
      <c r="N320" s="239"/>
      <c r="O320" s="239"/>
      <c r="P320" s="239"/>
      <c r="Q320" s="239"/>
      <c r="R320" s="239"/>
      <c r="S320" s="239"/>
      <c r="T320" s="239"/>
      <c r="U320" s="239"/>
      <c r="V320" s="239"/>
      <c r="W320" s="239"/>
      <c r="X320" s="239"/>
      <c r="Y320" s="239"/>
      <c r="Z320" s="239"/>
    </row>
    <row r="321" ht="12.75" customHeight="1">
      <c r="A321" s="239"/>
      <c r="B321" s="239"/>
      <c r="C321" s="239"/>
      <c r="D321" s="239"/>
      <c r="E321" s="239"/>
      <c r="F321" s="239"/>
      <c r="G321" s="239"/>
      <c r="H321" s="239"/>
      <c r="I321" s="239"/>
      <c r="J321" s="239"/>
      <c r="K321" s="239"/>
      <c r="L321" s="239"/>
      <c r="M321" s="239"/>
      <c r="N321" s="239"/>
      <c r="O321" s="239"/>
      <c r="P321" s="239"/>
      <c r="Q321" s="239"/>
      <c r="R321" s="239"/>
      <c r="S321" s="239"/>
      <c r="T321" s="239"/>
      <c r="U321" s="239"/>
      <c r="V321" s="239"/>
      <c r="W321" s="239"/>
      <c r="X321" s="239"/>
      <c r="Y321" s="239"/>
      <c r="Z321" s="239"/>
    </row>
    <row r="322" ht="12.75" customHeight="1">
      <c r="A322" s="239"/>
      <c r="B322" s="239"/>
      <c r="C322" s="239"/>
      <c r="D322" s="239"/>
      <c r="E322" s="239"/>
      <c r="F322" s="239"/>
      <c r="G322" s="239"/>
      <c r="H322" s="239"/>
      <c r="I322" s="239"/>
      <c r="J322" s="239"/>
      <c r="K322" s="239"/>
      <c r="L322" s="239"/>
      <c r="M322" s="239"/>
      <c r="N322" s="239"/>
      <c r="O322" s="239"/>
      <c r="P322" s="239"/>
      <c r="Q322" s="239"/>
      <c r="R322" s="239"/>
      <c r="S322" s="239"/>
      <c r="T322" s="239"/>
      <c r="U322" s="239"/>
      <c r="V322" s="239"/>
      <c r="W322" s="239"/>
      <c r="X322" s="239"/>
      <c r="Y322" s="239"/>
      <c r="Z322" s="239"/>
    </row>
    <row r="323" ht="12.75" customHeight="1">
      <c r="A323" s="239"/>
      <c r="B323" s="239"/>
      <c r="C323" s="239"/>
      <c r="D323" s="239"/>
      <c r="E323" s="239"/>
      <c r="F323" s="239"/>
      <c r="G323" s="239"/>
      <c r="H323" s="239"/>
      <c r="I323" s="239"/>
      <c r="J323" s="239"/>
      <c r="K323" s="239"/>
      <c r="L323" s="239"/>
      <c r="M323" s="239"/>
      <c r="N323" s="239"/>
      <c r="O323" s="239"/>
      <c r="P323" s="239"/>
      <c r="Q323" s="239"/>
      <c r="R323" s="239"/>
      <c r="S323" s="239"/>
      <c r="T323" s="239"/>
      <c r="U323" s="239"/>
      <c r="V323" s="239"/>
      <c r="W323" s="239"/>
      <c r="X323" s="239"/>
      <c r="Y323" s="239"/>
      <c r="Z323" s="239"/>
    </row>
    <row r="324" ht="12.75" customHeight="1">
      <c r="A324" s="239"/>
      <c r="B324" s="239"/>
      <c r="C324" s="239"/>
      <c r="D324" s="239"/>
      <c r="E324" s="239"/>
      <c r="F324" s="239"/>
      <c r="G324" s="239"/>
      <c r="H324" s="239"/>
      <c r="I324" s="239"/>
      <c r="J324" s="239"/>
      <c r="K324" s="239"/>
      <c r="L324" s="239"/>
      <c r="M324" s="239"/>
      <c r="N324" s="239"/>
      <c r="O324" s="239"/>
      <c r="P324" s="239"/>
      <c r="Q324" s="239"/>
      <c r="R324" s="239"/>
      <c r="S324" s="239"/>
      <c r="T324" s="239"/>
      <c r="U324" s="239"/>
      <c r="V324" s="239"/>
      <c r="W324" s="239"/>
      <c r="X324" s="239"/>
      <c r="Y324" s="239"/>
      <c r="Z324" s="239"/>
    </row>
    <row r="325" ht="12.75" customHeight="1">
      <c r="A325" s="239"/>
      <c r="B325" s="239"/>
      <c r="C325" s="239"/>
      <c r="D325" s="239"/>
      <c r="E325" s="239"/>
      <c r="F325" s="239"/>
      <c r="G325" s="239"/>
      <c r="H325" s="239"/>
      <c r="I325" s="239"/>
      <c r="J325" s="239"/>
      <c r="K325" s="239"/>
      <c r="L325" s="239"/>
      <c r="M325" s="239"/>
      <c r="N325" s="239"/>
      <c r="O325" s="239"/>
      <c r="P325" s="239"/>
      <c r="Q325" s="239"/>
      <c r="R325" s="239"/>
      <c r="S325" s="239"/>
      <c r="T325" s="239"/>
      <c r="U325" s="239"/>
      <c r="V325" s="239"/>
      <c r="W325" s="239"/>
      <c r="X325" s="239"/>
      <c r="Y325" s="239"/>
      <c r="Z325" s="239"/>
    </row>
    <row r="326" ht="12.75" customHeight="1">
      <c r="A326" s="239"/>
      <c r="B326" s="239"/>
      <c r="C326" s="239"/>
      <c r="D326" s="239"/>
      <c r="E326" s="239"/>
      <c r="F326" s="239"/>
      <c r="G326" s="239"/>
      <c r="H326" s="239"/>
      <c r="I326" s="239"/>
      <c r="J326" s="239"/>
      <c r="K326" s="239"/>
      <c r="L326" s="239"/>
      <c r="M326" s="239"/>
      <c r="N326" s="239"/>
      <c r="O326" s="239"/>
      <c r="P326" s="239"/>
      <c r="Q326" s="239"/>
      <c r="R326" s="239"/>
      <c r="S326" s="239"/>
      <c r="T326" s="239"/>
      <c r="U326" s="239"/>
      <c r="V326" s="239"/>
      <c r="W326" s="239"/>
      <c r="X326" s="239"/>
      <c r="Y326" s="239"/>
      <c r="Z326" s="239"/>
    </row>
    <row r="327" ht="12.75" customHeight="1">
      <c r="A327" s="239"/>
      <c r="B327" s="239"/>
      <c r="C327" s="239"/>
      <c r="D327" s="239"/>
      <c r="E327" s="239"/>
      <c r="F327" s="239"/>
      <c r="G327" s="239"/>
      <c r="H327" s="239"/>
      <c r="I327" s="239"/>
      <c r="J327" s="239"/>
      <c r="K327" s="239"/>
      <c r="L327" s="239"/>
      <c r="M327" s="239"/>
      <c r="N327" s="239"/>
      <c r="O327" s="239"/>
      <c r="P327" s="239"/>
      <c r="Q327" s="239"/>
      <c r="R327" s="239"/>
      <c r="S327" s="239"/>
      <c r="T327" s="239"/>
      <c r="U327" s="239"/>
      <c r="V327" s="239"/>
      <c r="W327" s="239"/>
      <c r="X327" s="239"/>
      <c r="Y327" s="239"/>
      <c r="Z327" s="239"/>
    </row>
    <row r="328" ht="12.75" customHeight="1">
      <c r="A328" s="239"/>
      <c r="B328" s="239"/>
      <c r="C328" s="239"/>
      <c r="D328" s="239"/>
      <c r="E328" s="239"/>
      <c r="F328" s="239"/>
      <c r="G328" s="239"/>
      <c r="H328" s="239"/>
      <c r="I328" s="239"/>
      <c r="J328" s="239"/>
      <c r="K328" s="239"/>
      <c r="L328" s="239"/>
      <c r="M328" s="239"/>
      <c r="N328" s="239"/>
      <c r="O328" s="239"/>
      <c r="P328" s="239"/>
      <c r="Q328" s="239"/>
      <c r="R328" s="239"/>
      <c r="S328" s="239"/>
      <c r="T328" s="239"/>
      <c r="U328" s="239"/>
      <c r="V328" s="239"/>
      <c r="W328" s="239"/>
      <c r="X328" s="239"/>
      <c r="Y328" s="239"/>
      <c r="Z328" s="239"/>
    </row>
    <row r="329" ht="12.75" customHeight="1">
      <c r="A329" s="239"/>
      <c r="B329" s="239"/>
      <c r="C329" s="239"/>
      <c r="D329" s="239"/>
      <c r="E329" s="239"/>
      <c r="F329" s="239"/>
      <c r="G329" s="239"/>
      <c r="H329" s="239"/>
      <c r="I329" s="239"/>
      <c r="J329" s="239"/>
      <c r="K329" s="239"/>
      <c r="L329" s="239"/>
      <c r="M329" s="239"/>
      <c r="N329" s="239"/>
      <c r="O329" s="239"/>
      <c r="P329" s="239"/>
      <c r="Q329" s="239"/>
      <c r="R329" s="239"/>
      <c r="S329" s="239"/>
      <c r="T329" s="239"/>
      <c r="U329" s="239"/>
      <c r="V329" s="239"/>
      <c r="W329" s="239"/>
      <c r="X329" s="239"/>
      <c r="Y329" s="239"/>
      <c r="Z329" s="239"/>
    </row>
    <row r="330" ht="12.75" customHeight="1">
      <c r="A330" s="239"/>
      <c r="B330" s="239"/>
      <c r="C330" s="239"/>
      <c r="D330" s="239"/>
      <c r="E330" s="239"/>
      <c r="F330" s="239"/>
      <c r="G330" s="239"/>
      <c r="H330" s="239"/>
      <c r="I330" s="239"/>
      <c r="J330" s="239"/>
      <c r="K330" s="239"/>
      <c r="L330" s="239"/>
      <c r="M330" s="239"/>
      <c r="N330" s="239"/>
      <c r="O330" s="239"/>
      <c r="P330" s="239"/>
      <c r="Q330" s="239"/>
      <c r="R330" s="239"/>
      <c r="S330" s="239"/>
      <c r="T330" s="239"/>
      <c r="U330" s="239"/>
      <c r="V330" s="239"/>
      <c r="W330" s="239"/>
      <c r="X330" s="239"/>
      <c r="Y330" s="239"/>
      <c r="Z330" s="239"/>
    </row>
    <row r="331" ht="12.75" customHeight="1">
      <c r="A331" s="239"/>
      <c r="B331" s="239"/>
      <c r="C331" s="239"/>
      <c r="D331" s="239"/>
      <c r="E331" s="239"/>
      <c r="F331" s="239"/>
      <c r="G331" s="239"/>
      <c r="H331" s="239"/>
      <c r="I331" s="239"/>
      <c r="J331" s="239"/>
      <c r="K331" s="239"/>
      <c r="L331" s="239"/>
      <c r="M331" s="239"/>
      <c r="N331" s="239"/>
      <c r="O331" s="239"/>
      <c r="P331" s="239"/>
      <c r="Q331" s="239"/>
      <c r="R331" s="239"/>
      <c r="S331" s="239"/>
      <c r="T331" s="239"/>
      <c r="U331" s="239"/>
      <c r="V331" s="239"/>
      <c r="W331" s="239"/>
      <c r="X331" s="239"/>
      <c r="Y331" s="239"/>
      <c r="Z331" s="239"/>
    </row>
    <row r="332" ht="12.75" customHeight="1">
      <c r="A332" s="239"/>
      <c r="B332" s="239"/>
      <c r="C332" s="239"/>
      <c r="D332" s="239"/>
      <c r="E332" s="239"/>
      <c r="F332" s="239"/>
      <c r="G332" s="239"/>
      <c r="H332" s="239"/>
      <c r="I332" s="239"/>
      <c r="J332" s="239"/>
      <c r="K332" s="239"/>
      <c r="L332" s="239"/>
      <c r="M332" s="239"/>
      <c r="N332" s="239"/>
      <c r="O332" s="239"/>
      <c r="P332" s="239"/>
      <c r="Q332" s="239"/>
      <c r="R332" s="239"/>
      <c r="S332" s="239"/>
      <c r="T332" s="239"/>
      <c r="U332" s="239"/>
      <c r="V332" s="239"/>
      <c r="W332" s="239"/>
      <c r="X332" s="239"/>
      <c r="Y332" s="239"/>
      <c r="Z332" s="239"/>
    </row>
    <row r="333" ht="12.75" customHeight="1">
      <c r="A333" s="239"/>
      <c r="B333" s="239"/>
      <c r="C333" s="239"/>
      <c r="D333" s="239"/>
      <c r="E333" s="239"/>
      <c r="F333" s="239"/>
      <c r="G333" s="239"/>
      <c r="H333" s="239"/>
      <c r="I333" s="239"/>
      <c r="J333" s="239"/>
      <c r="K333" s="239"/>
      <c r="L333" s="239"/>
      <c r="M333" s="239"/>
      <c r="N333" s="239"/>
      <c r="O333" s="239"/>
      <c r="P333" s="239"/>
      <c r="Q333" s="239"/>
      <c r="R333" s="239"/>
      <c r="S333" s="239"/>
      <c r="T333" s="239"/>
      <c r="U333" s="239"/>
      <c r="V333" s="239"/>
      <c r="W333" s="239"/>
      <c r="X333" s="239"/>
      <c r="Y333" s="239"/>
      <c r="Z333" s="239"/>
    </row>
    <row r="334" ht="12.75" customHeight="1">
      <c r="A334" s="239"/>
      <c r="B334" s="239"/>
      <c r="C334" s="239"/>
      <c r="D334" s="239"/>
      <c r="E334" s="239"/>
      <c r="F334" s="239"/>
      <c r="G334" s="239"/>
      <c r="H334" s="239"/>
      <c r="I334" s="239"/>
      <c r="J334" s="239"/>
      <c r="K334" s="239"/>
      <c r="L334" s="239"/>
      <c r="M334" s="239"/>
      <c r="N334" s="239"/>
      <c r="O334" s="239"/>
      <c r="P334" s="239"/>
      <c r="Q334" s="239"/>
      <c r="R334" s="239"/>
      <c r="S334" s="239"/>
      <c r="T334" s="239"/>
      <c r="U334" s="239"/>
      <c r="V334" s="239"/>
      <c r="W334" s="239"/>
      <c r="X334" s="239"/>
      <c r="Y334" s="239"/>
      <c r="Z334" s="239"/>
    </row>
    <row r="335" ht="12.75" customHeight="1">
      <c r="A335" s="239"/>
      <c r="B335" s="239"/>
      <c r="C335" s="239"/>
      <c r="D335" s="239"/>
      <c r="E335" s="239"/>
      <c r="F335" s="239"/>
      <c r="G335" s="239"/>
      <c r="H335" s="239"/>
      <c r="I335" s="239"/>
      <c r="J335" s="239"/>
      <c r="K335" s="239"/>
      <c r="L335" s="239"/>
      <c r="M335" s="239"/>
      <c r="N335" s="239"/>
      <c r="O335" s="239"/>
      <c r="P335" s="239"/>
      <c r="Q335" s="239"/>
      <c r="R335" s="239"/>
      <c r="S335" s="239"/>
      <c r="T335" s="239"/>
      <c r="U335" s="239"/>
      <c r="V335" s="239"/>
      <c r="W335" s="239"/>
      <c r="X335" s="239"/>
      <c r="Y335" s="239"/>
      <c r="Z335" s="239"/>
    </row>
    <row r="336" ht="12.75" customHeight="1">
      <c r="A336" s="239"/>
      <c r="B336" s="239"/>
      <c r="C336" s="239"/>
      <c r="D336" s="239"/>
      <c r="E336" s="239"/>
      <c r="F336" s="239"/>
      <c r="G336" s="239"/>
      <c r="H336" s="239"/>
      <c r="I336" s="239"/>
      <c r="J336" s="239"/>
      <c r="K336" s="239"/>
      <c r="L336" s="239"/>
      <c r="M336" s="239"/>
      <c r="N336" s="239"/>
      <c r="O336" s="239"/>
      <c r="P336" s="239"/>
      <c r="Q336" s="239"/>
      <c r="R336" s="239"/>
      <c r="S336" s="239"/>
      <c r="T336" s="239"/>
      <c r="U336" s="239"/>
      <c r="V336" s="239"/>
      <c r="W336" s="239"/>
      <c r="X336" s="239"/>
      <c r="Y336" s="239"/>
      <c r="Z336" s="239"/>
    </row>
    <row r="337" ht="12.75" customHeight="1">
      <c r="A337" s="239"/>
      <c r="B337" s="239"/>
      <c r="C337" s="239"/>
      <c r="D337" s="239"/>
      <c r="E337" s="239"/>
      <c r="F337" s="239"/>
      <c r="G337" s="239"/>
      <c r="H337" s="239"/>
      <c r="I337" s="239"/>
      <c r="J337" s="239"/>
      <c r="K337" s="239"/>
      <c r="L337" s="239"/>
      <c r="M337" s="239"/>
      <c r="N337" s="239"/>
      <c r="O337" s="239"/>
      <c r="P337" s="239"/>
      <c r="Q337" s="239"/>
      <c r="R337" s="239"/>
      <c r="S337" s="239"/>
      <c r="T337" s="239"/>
      <c r="U337" s="239"/>
      <c r="V337" s="239"/>
      <c r="W337" s="239"/>
      <c r="X337" s="239"/>
      <c r="Y337" s="239"/>
      <c r="Z337" s="239"/>
    </row>
    <row r="338" ht="12.75" customHeight="1">
      <c r="A338" s="239"/>
      <c r="B338" s="239"/>
      <c r="C338" s="239"/>
      <c r="D338" s="239"/>
      <c r="E338" s="239"/>
      <c r="F338" s="239"/>
      <c r="G338" s="239"/>
      <c r="H338" s="239"/>
      <c r="I338" s="239"/>
      <c r="J338" s="239"/>
      <c r="K338" s="239"/>
      <c r="L338" s="239"/>
      <c r="M338" s="239"/>
      <c r="N338" s="239"/>
      <c r="O338" s="239"/>
      <c r="P338" s="239"/>
      <c r="Q338" s="239"/>
      <c r="R338" s="239"/>
      <c r="S338" s="239"/>
      <c r="T338" s="239"/>
      <c r="U338" s="239"/>
      <c r="V338" s="239"/>
      <c r="W338" s="239"/>
      <c r="X338" s="239"/>
      <c r="Y338" s="239"/>
      <c r="Z338" s="239"/>
    </row>
    <row r="339" ht="12.75" customHeight="1">
      <c r="A339" s="239"/>
      <c r="B339" s="239"/>
      <c r="C339" s="239"/>
      <c r="D339" s="239"/>
      <c r="E339" s="239"/>
      <c r="F339" s="239"/>
      <c r="G339" s="239"/>
      <c r="H339" s="239"/>
      <c r="I339" s="239"/>
      <c r="J339" s="239"/>
      <c r="K339" s="239"/>
      <c r="L339" s="239"/>
      <c r="M339" s="239"/>
      <c r="N339" s="239"/>
      <c r="O339" s="239"/>
      <c r="P339" s="239"/>
      <c r="Q339" s="239"/>
      <c r="R339" s="239"/>
      <c r="S339" s="239"/>
      <c r="T339" s="239"/>
      <c r="U339" s="239"/>
      <c r="V339" s="239"/>
      <c r="W339" s="239"/>
      <c r="X339" s="239"/>
      <c r="Y339" s="239"/>
      <c r="Z339" s="239"/>
    </row>
    <row r="340" ht="12.75" customHeight="1">
      <c r="A340" s="239"/>
      <c r="B340" s="239"/>
      <c r="C340" s="239"/>
      <c r="D340" s="239"/>
      <c r="E340" s="239"/>
      <c r="F340" s="239"/>
      <c r="G340" s="239"/>
      <c r="H340" s="239"/>
      <c r="I340" s="239"/>
      <c r="J340" s="239"/>
      <c r="K340" s="239"/>
      <c r="L340" s="239"/>
      <c r="M340" s="239"/>
      <c r="N340" s="239"/>
      <c r="O340" s="239"/>
      <c r="P340" s="239"/>
      <c r="Q340" s="239"/>
      <c r="R340" s="239"/>
      <c r="S340" s="239"/>
      <c r="T340" s="239"/>
      <c r="U340" s="239"/>
      <c r="V340" s="239"/>
      <c r="W340" s="239"/>
      <c r="X340" s="239"/>
      <c r="Y340" s="239"/>
      <c r="Z340" s="239"/>
    </row>
    <row r="341" ht="12.75" customHeight="1">
      <c r="A341" s="239"/>
      <c r="B341" s="239"/>
      <c r="C341" s="239"/>
      <c r="D341" s="239"/>
      <c r="E341" s="239"/>
      <c r="F341" s="239"/>
      <c r="G341" s="239"/>
      <c r="H341" s="239"/>
      <c r="I341" s="239"/>
      <c r="J341" s="239"/>
      <c r="K341" s="239"/>
      <c r="L341" s="239"/>
      <c r="M341" s="239"/>
      <c r="N341" s="239"/>
      <c r="O341" s="239"/>
      <c r="P341" s="239"/>
      <c r="Q341" s="239"/>
      <c r="R341" s="239"/>
      <c r="S341" s="239"/>
      <c r="T341" s="239"/>
      <c r="U341" s="239"/>
      <c r="V341" s="239"/>
      <c r="W341" s="239"/>
      <c r="X341" s="239"/>
      <c r="Y341" s="239"/>
      <c r="Z341" s="239"/>
    </row>
    <row r="342" ht="12.75" customHeight="1">
      <c r="A342" s="239"/>
      <c r="B342" s="239"/>
      <c r="C342" s="239"/>
      <c r="D342" s="239"/>
      <c r="E342" s="239"/>
      <c r="F342" s="239"/>
      <c r="G342" s="239"/>
      <c r="H342" s="239"/>
      <c r="I342" s="239"/>
      <c r="J342" s="239"/>
      <c r="K342" s="239"/>
      <c r="L342" s="239"/>
      <c r="M342" s="239"/>
      <c r="N342" s="239"/>
      <c r="O342" s="239"/>
      <c r="P342" s="239"/>
      <c r="Q342" s="239"/>
      <c r="R342" s="239"/>
      <c r="S342" s="239"/>
      <c r="T342" s="239"/>
      <c r="U342" s="239"/>
      <c r="V342" s="239"/>
      <c r="W342" s="239"/>
      <c r="X342" s="239"/>
      <c r="Y342" s="239"/>
      <c r="Z342" s="239"/>
    </row>
    <row r="343" ht="12.75" customHeight="1">
      <c r="A343" s="239"/>
      <c r="B343" s="239"/>
      <c r="C343" s="239"/>
      <c r="D343" s="239"/>
      <c r="E343" s="239"/>
      <c r="F343" s="239"/>
      <c r="G343" s="239"/>
      <c r="H343" s="239"/>
      <c r="I343" s="239"/>
      <c r="J343" s="239"/>
      <c r="K343" s="239"/>
      <c r="L343" s="239"/>
      <c r="M343" s="239"/>
      <c r="N343" s="239"/>
      <c r="O343" s="239"/>
      <c r="P343" s="239"/>
      <c r="Q343" s="239"/>
      <c r="R343" s="239"/>
      <c r="S343" s="239"/>
      <c r="T343" s="239"/>
      <c r="U343" s="239"/>
      <c r="V343" s="239"/>
      <c r="W343" s="239"/>
      <c r="X343" s="239"/>
      <c r="Y343" s="239"/>
      <c r="Z343" s="239"/>
    </row>
    <row r="344" ht="12.75" customHeight="1">
      <c r="A344" s="239"/>
      <c r="B344" s="239"/>
      <c r="C344" s="239"/>
      <c r="D344" s="239"/>
      <c r="E344" s="239"/>
      <c r="F344" s="239"/>
      <c r="G344" s="239"/>
      <c r="H344" s="239"/>
      <c r="I344" s="239"/>
      <c r="J344" s="239"/>
      <c r="K344" s="239"/>
      <c r="L344" s="239"/>
      <c r="M344" s="239"/>
      <c r="N344" s="239"/>
      <c r="O344" s="239"/>
      <c r="P344" s="239"/>
      <c r="Q344" s="239"/>
      <c r="R344" s="239"/>
      <c r="S344" s="239"/>
      <c r="T344" s="239"/>
      <c r="U344" s="239"/>
      <c r="V344" s="239"/>
      <c r="W344" s="239"/>
      <c r="X344" s="239"/>
      <c r="Y344" s="239"/>
      <c r="Z344" s="239"/>
    </row>
    <row r="345" ht="12.75" customHeight="1">
      <c r="A345" s="239"/>
      <c r="B345" s="239"/>
      <c r="C345" s="239"/>
      <c r="D345" s="239"/>
      <c r="E345" s="239"/>
      <c r="F345" s="239"/>
      <c r="G345" s="239"/>
      <c r="H345" s="239"/>
      <c r="I345" s="239"/>
      <c r="J345" s="239"/>
      <c r="K345" s="239"/>
      <c r="L345" s="239"/>
      <c r="M345" s="239"/>
      <c r="N345" s="239"/>
      <c r="O345" s="239"/>
      <c r="P345" s="239"/>
      <c r="Q345" s="239"/>
      <c r="R345" s="239"/>
      <c r="S345" s="239"/>
      <c r="T345" s="239"/>
      <c r="U345" s="239"/>
      <c r="V345" s="239"/>
      <c r="W345" s="239"/>
      <c r="X345" s="239"/>
      <c r="Y345" s="239"/>
      <c r="Z345" s="239"/>
    </row>
    <row r="346" ht="12.75" customHeight="1">
      <c r="A346" s="239"/>
      <c r="B346" s="239"/>
      <c r="C346" s="239"/>
      <c r="D346" s="239"/>
      <c r="E346" s="239"/>
      <c r="F346" s="239"/>
      <c r="G346" s="239"/>
      <c r="H346" s="239"/>
      <c r="I346" s="239"/>
      <c r="J346" s="239"/>
      <c r="K346" s="239"/>
      <c r="L346" s="239"/>
      <c r="M346" s="239"/>
      <c r="N346" s="239"/>
      <c r="O346" s="239"/>
      <c r="P346" s="239"/>
      <c r="Q346" s="239"/>
      <c r="R346" s="239"/>
      <c r="S346" s="239"/>
      <c r="T346" s="239"/>
      <c r="U346" s="239"/>
      <c r="V346" s="239"/>
      <c r="W346" s="239"/>
      <c r="X346" s="239"/>
      <c r="Y346" s="239"/>
      <c r="Z346" s="239"/>
    </row>
    <row r="347" ht="12.75" customHeight="1">
      <c r="A347" s="239"/>
      <c r="B347" s="239"/>
      <c r="C347" s="239"/>
      <c r="D347" s="239"/>
      <c r="E347" s="239"/>
      <c r="F347" s="239"/>
      <c r="G347" s="239"/>
      <c r="H347" s="239"/>
      <c r="I347" s="239"/>
      <c r="J347" s="239"/>
      <c r="K347" s="239"/>
      <c r="L347" s="239"/>
      <c r="M347" s="239"/>
      <c r="N347" s="239"/>
      <c r="O347" s="239"/>
      <c r="P347" s="239"/>
      <c r="Q347" s="239"/>
      <c r="R347" s="239"/>
      <c r="S347" s="239"/>
      <c r="T347" s="239"/>
      <c r="U347" s="239"/>
      <c r="V347" s="239"/>
      <c r="W347" s="239"/>
      <c r="X347" s="239"/>
      <c r="Y347" s="239"/>
      <c r="Z347" s="239"/>
    </row>
    <row r="348" ht="12.75" customHeight="1">
      <c r="A348" s="239"/>
      <c r="B348" s="239"/>
      <c r="C348" s="239"/>
      <c r="D348" s="239"/>
      <c r="E348" s="239"/>
      <c r="F348" s="239"/>
      <c r="G348" s="239"/>
      <c r="H348" s="239"/>
      <c r="I348" s="239"/>
      <c r="J348" s="239"/>
      <c r="K348" s="239"/>
      <c r="L348" s="239"/>
      <c r="M348" s="239"/>
      <c r="N348" s="239"/>
      <c r="O348" s="239"/>
      <c r="P348" s="239"/>
      <c r="Q348" s="239"/>
      <c r="R348" s="239"/>
      <c r="S348" s="239"/>
      <c r="T348" s="239"/>
      <c r="U348" s="239"/>
      <c r="V348" s="239"/>
      <c r="W348" s="239"/>
      <c r="X348" s="239"/>
      <c r="Y348" s="239"/>
      <c r="Z348" s="239"/>
    </row>
    <row r="349" ht="12.75" customHeight="1">
      <c r="A349" s="239"/>
      <c r="B349" s="239"/>
      <c r="C349" s="239"/>
      <c r="D349" s="239"/>
      <c r="E349" s="239"/>
      <c r="F349" s="239"/>
      <c r="G349" s="239"/>
      <c r="H349" s="239"/>
      <c r="I349" s="239"/>
      <c r="J349" s="239"/>
      <c r="K349" s="239"/>
      <c r="L349" s="239"/>
      <c r="M349" s="239"/>
      <c r="N349" s="239"/>
      <c r="O349" s="239"/>
      <c r="P349" s="239"/>
      <c r="Q349" s="239"/>
      <c r="R349" s="239"/>
      <c r="S349" s="239"/>
      <c r="T349" s="239"/>
      <c r="U349" s="239"/>
      <c r="V349" s="239"/>
      <c r="W349" s="239"/>
      <c r="X349" s="239"/>
      <c r="Y349" s="239"/>
      <c r="Z349" s="239"/>
    </row>
    <row r="350" ht="12.75" customHeight="1">
      <c r="A350" s="239"/>
      <c r="B350" s="239"/>
      <c r="C350" s="239"/>
      <c r="D350" s="239"/>
      <c r="E350" s="239"/>
      <c r="F350" s="239"/>
      <c r="G350" s="239"/>
      <c r="H350" s="239"/>
      <c r="I350" s="239"/>
      <c r="J350" s="239"/>
      <c r="K350" s="239"/>
      <c r="L350" s="239"/>
      <c r="M350" s="239"/>
      <c r="N350" s="239"/>
      <c r="O350" s="239"/>
      <c r="P350" s="239"/>
      <c r="Q350" s="239"/>
      <c r="R350" s="239"/>
      <c r="S350" s="239"/>
      <c r="T350" s="239"/>
      <c r="U350" s="239"/>
      <c r="V350" s="239"/>
      <c r="W350" s="239"/>
      <c r="X350" s="239"/>
      <c r="Y350" s="239"/>
      <c r="Z350" s="239"/>
    </row>
    <row r="351" ht="12.75" customHeight="1">
      <c r="A351" s="239"/>
      <c r="B351" s="239"/>
      <c r="C351" s="239"/>
      <c r="D351" s="239"/>
      <c r="E351" s="239"/>
      <c r="F351" s="239"/>
      <c r="G351" s="239"/>
      <c r="H351" s="239"/>
      <c r="I351" s="239"/>
      <c r="J351" s="239"/>
      <c r="K351" s="239"/>
      <c r="L351" s="239"/>
      <c r="M351" s="239"/>
      <c r="N351" s="239"/>
      <c r="O351" s="239"/>
      <c r="P351" s="239"/>
      <c r="Q351" s="239"/>
      <c r="R351" s="239"/>
      <c r="S351" s="239"/>
      <c r="T351" s="239"/>
      <c r="U351" s="239"/>
      <c r="V351" s="239"/>
      <c r="W351" s="239"/>
      <c r="X351" s="239"/>
      <c r="Y351" s="239"/>
      <c r="Z351" s="239"/>
    </row>
    <row r="352" ht="12.75" customHeight="1">
      <c r="A352" s="239"/>
      <c r="B352" s="239"/>
      <c r="C352" s="239"/>
      <c r="D352" s="239"/>
      <c r="E352" s="239"/>
      <c r="F352" s="239"/>
      <c r="G352" s="239"/>
      <c r="H352" s="239"/>
      <c r="I352" s="239"/>
      <c r="J352" s="239"/>
      <c r="K352" s="239"/>
      <c r="L352" s="239"/>
      <c r="M352" s="239"/>
      <c r="N352" s="239"/>
      <c r="O352" s="239"/>
      <c r="P352" s="239"/>
      <c r="Q352" s="239"/>
      <c r="R352" s="239"/>
      <c r="S352" s="239"/>
      <c r="T352" s="239"/>
      <c r="U352" s="239"/>
      <c r="V352" s="239"/>
      <c r="W352" s="239"/>
      <c r="X352" s="239"/>
      <c r="Y352" s="239"/>
      <c r="Z352" s="239"/>
    </row>
    <row r="353" ht="12.75" customHeight="1">
      <c r="A353" s="239"/>
      <c r="B353" s="239"/>
      <c r="C353" s="239"/>
      <c r="D353" s="239"/>
      <c r="E353" s="239"/>
      <c r="F353" s="239"/>
      <c r="G353" s="239"/>
      <c r="H353" s="239"/>
      <c r="I353" s="239"/>
      <c r="J353" s="239"/>
      <c r="K353" s="239"/>
      <c r="L353" s="239"/>
      <c r="M353" s="239"/>
      <c r="N353" s="239"/>
      <c r="O353" s="239"/>
      <c r="P353" s="239"/>
      <c r="Q353" s="239"/>
      <c r="R353" s="239"/>
      <c r="S353" s="239"/>
      <c r="T353" s="239"/>
      <c r="U353" s="239"/>
      <c r="V353" s="239"/>
      <c r="W353" s="239"/>
      <c r="X353" s="239"/>
      <c r="Y353" s="239"/>
      <c r="Z353" s="239"/>
    </row>
    <row r="354" ht="12.75" customHeight="1">
      <c r="A354" s="239"/>
      <c r="B354" s="239"/>
      <c r="C354" s="239"/>
      <c r="D354" s="239"/>
      <c r="E354" s="239"/>
      <c r="F354" s="239"/>
      <c r="G354" s="239"/>
      <c r="H354" s="239"/>
      <c r="I354" s="239"/>
      <c r="J354" s="239"/>
      <c r="K354" s="239"/>
      <c r="L354" s="239"/>
      <c r="M354" s="239"/>
      <c r="N354" s="239"/>
      <c r="O354" s="239"/>
      <c r="P354" s="239"/>
      <c r="Q354" s="239"/>
      <c r="R354" s="239"/>
      <c r="S354" s="239"/>
      <c r="T354" s="239"/>
      <c r="U354" s="239"/>
      <c r="V354" s="239"/>
      <c r="W354" s="239"/>
      <c r="X354" s="239"/>
      <c r="Y354" s="239"/>
      <c r="Z354" s="239"/>
    </row>
    <row r="355" ht="12.75" customHeight="1">
      <c r="A355" s="239"/>
      <c r="B355" s="239"/>
      <c r="C355" s="239"/>
      <c r="D355" s="239"/>
      <c r="E355" s="239"/>
      <c r="F355" s="239"/>
      <c r="G355" s="239"/>
      <c r="H355" s="239"/>
      <c r="I355" s="239"/>
      <c r="J355" s="239"/>
      <c r="K355" s="239"/>
      <c r="L355" s="239"/>
      <c r="M355" s="239"/>
      <c r="N355" s="239"/>
      <c r="O355" s="239"/>
      <c r="P355" s="239"/>
      <c r="Q355" s="239"/>
      <c r="R355" s="239"/>
      <c r="S355" s="239"/>
      <c r="T355" s="239"/>
      <c r="U355" s="239"/>
      <c r="V355" s="239"/>
      <c r="W355" s="239"/>
      <c r="X355" s="239"/>
      <c r="Y355" s="239"/>
      <c r="Z355" s="239"/>
    </row>
    <row r="356" ht="12.75" customHeight="1">
      <c r="A356" s="239"/>
      <c r="B356" s="239"/>
      <c r="C356" s="239"/>
      <c r="D356" s="239"/>
      <c r="E356" s="239"/>
      <c r="F356" s="239"/>
      <c r="G356" s="239"/>
      <c r="H356" s="239"/>
      <c r="I356" s="239"/>
      <c r="J356" s="239"/>
      <c r="K356" s="239"/>
      <c r="L356" s="239"/>
      <c r="M356" s="239"/>
      <c r="N356" s="239"/>
      <c r="O356" s="239"/>
      <c r="P356" s="239"/>
      <c r="Q356" s="239"/>
      <c r="R356" s="239"/>
      <c r="S356" s="239"/>
      <c r="T356" s="239"/>
      <c r="U356" s="239"/>
      <c r="V356" s="239"/>
      <c r="W356" s="239"/>
      <c r="X356" s="239"/>
      <c r="Y356" s="239"/>
      <c r="Z356" s="239"/>
    </row>
    <row r="357" ht="12.75" customHeight="1">
      <c r="A357" s="239"/>
      <c r="B357" s="239"/>
      <c r="C357" s="239"/>
      <c r="D357" s="239"/>
      <c r="E357" s="239"/>
      <c r="F357" s="239"/>
      <c r="G357" s="239"/>
      <c r="H357" s="239"/>
      <c r="I357" s="239"/>
      <c r="J357" s="239"/>
      <c r="K357" s="239"/>
      <c r="L357" s="239"/>
      <c r="M357" s="239"/>
      <c r="N357" s="239"/>
      <c r="O357" s="239"/>
      <c r="P357" s="239"/>
      <c r="Q357" s="239"/>
      <c r="R357" s="239"/>
      <c r="S357" s="239"/>
      <c r="T357" s="239"/>
      <c r="U357" s="239"/>
      <c r="V357" s="239"/>
      <c r="W357" s="239"/>
      <c r="X357" s="239"/>
      <c r="Y357" s="239"/>
      <c r="Z357" s="239"/>
    </row>
    <row r="358" ht="12.75" customHeight="1">
      <c r="A358" s="239"/>
      <c r="B358" s="239"/>
      <c r="C358" s="239"/>
      <c r="D358" s="239"/>
      <c r="E358" s="239"/>
      <c r="F358" s="239"/>
      <c r="G358" s="239"/>
      <c r="H358" s="239"/>
      <c r="I358" s="239"/>
      <c r="J358" s="239"/>
      <c r="K358" s="239"/>
      <c r="L358" s="239"/>
      <c r="M358" s="239"/>
      <c r="N358" s="239"/>
      <c r="O358" s="239"/>
      <c r="P358" s="239"/>
      <c r="Q358" s="239"/>
      <c r="R358" s="239"/>
      <c r="S358" s="239"/>
      <c r="T358" s="239"/>
      <c r="U358" s="239"/>
      <c r="V358" s="239"/>
      <c r="W358" s="239"/>
      <c r="X358" s="239"/>
      <c r="Y358" s="239"/>
      <c r="Z358" s="239"/>
    </row>
    <row r="359" ht="12.75" customHeight="1">
      <c r="A359" s="239"/>
      <c r="B359" s="239"/>
      <c r="C359" s="239"/>
      <c r="D359" s="239"/>
      <c r="E359" s="239"/>
      <c r="F359" s="239"/>
      <c r="G359" s="239"/>
      <c r="H359" s="239"/>
      <c r="I359" s="239"/>
      <c r="J359" s="239"/>
      <c r="K359" s="239"/>
      <c r="L359" s="239"/>
      <c r="M359" s="239"/>
      <c r="N359" s="239"/>
      <c r="O359" s="239"/>
      <c r="P359" s="239"/>
      <c r="Q359" s="239"/>
      <c r="R359" s="239"/>
      <c r="S359" s="239"/>
      <c r="T359" s="239"/>
      <c r="U359" s="239"/>
      <c r="V359" s="239"/>
      <c r="W359" s="239"/>
      <c r="X359" s="239"/>
      <c r="Y359" s="239"/>
      <c r="Z359" s="239"/>
    </row>
    <row r="360" ht="12.75" customHeight="1">
      <c r="A360" s="239"/>
      <c r="B360" s="239"/>
      <c r="C360" s="239"/>
      <c r="D360" s="239"/>
      <c r="E360" s="239"/>
      <c r="F360" s="239"/>
      <c r="G360" s="239"/>
      <c r="H360" s="239"/>
      <c r="I360" s="239"/>
      <c r="J360" s="239"/>
      <c r="K360" s="239"/>
      <c r="L360" s="239"/>
      <c r="M360" s="239"/>
      <c r="N360" s="239"/>
      <c r="O360" s="239"/>
      <c r="P360" s="239"/>
      <c r="Q360" s="239"/>
      <c r="R360" s="239"/>
      <c r="S360" s="239"/>
      <c r="T360" s="239"/>
      <c r="U360" s="239"/>
      <c r="V360" s="239"/>
      <c r="W360" s="239"/>
      <c r="X360" s="239"/>
      <c r="Y360" s="239"/>
      <c r="Z360" s="239"/>
    </row>
    <row r="361" ht="12.75" customHeight="1">
      <c r="A361" s="239"/>
      <c r="B361" s="239"/>
      <c r="C361" s="239"/>
      <c r="D361" s="239"/>
      <c r="E361" s="239"/>
      <c r="F361" s="239"/>
      <c r="G361" s="239"/>
      <c r="H361" s="239"/>
      <c r="I361" s="239"/>
      <c r="J361" s="239"/>
      <c r="K361" s="239"/>
      <c r="L361" s="239"/>
      <c r="M361" s="239"/>
      <c r="N361" s="239"/>
      <c r="O361" s="239"/>
      <c r="P361" s="239"/>
      <c r="Q361" s="239"/>
      <c r="R361" s="239"/>
      <c r="S361" s="239"/>
      <c r="T361" s="239"/>
      <c r="U361" s="239"/>
      <c r="V361" s="239"/>
      <c r="W361" s="239"/>
      <c r="X361" s="239"/>
      <c r="Y361" s="239"/>
      <c r="Z361" s="239"/>
    </row>
    <row r="362" ht="12.75" customHeight="1">
      <c r="A362" s="239"/>
      <c r="B362" s="239"/>
      <c r="C362" s="239"/>
      <c r="D362" s="239"/>
      <c r="E362" s="239"/>
      <c r="F362" s="239"/>
      <c r="G362" s="239"/>
      <c r="H362" s="239"/>
      <c r="I362" s="239"/>
      <c r="J362" s="239"/>
      <c r="K362" s="239"/>
      <c r="L362" s="239"/>
      <c r="M362" s="239"/>
      <c r="N362" s="239"/>
      <c r="O362" s="239"/>
      <c r="P362" s="239"/>
      <c r="Q362" s="239"/>
      <c r="R362" s="239"/>
      <c r="S362" s="239"/>
      <c r="T362" s="239"/>
      <c r="U362" s="239"/>
      <c r="V362" s="239"/>
      <c r="W362" s="239"/>
      <c r="X362" s="239"/>
      <c r="Y362" s="239"/>
      <c r="Z362" s="239"/>
    </row>
    <row r="363" ht="12.75" customHeight="1">
      <c r="A363" s="239"/>
      <c r="B363" s="239"/>
      <c r="C363" s="239"/>
      <c r="D363" s="239"/>
      <c r="E363" s="239"/>
      <c r="F363" s="239"/>
      <c r="G363" s="239"/>
      <c r="H363" s="239"/>
      <c r="I363" s="239"/>
      <c r="J363" s="239"/>
      <c r="K363" s="239"/>
      <c r="L363" s="239"/>
      <c r="M363" s="239"/>
      <c r="N363" s="239"/>
      <c r="O363" s="239"/>
      <c r="P363" s="239"/>
      <c r="Q363" s="239"/>
      <c r="R363" s="239"/>
      <c r="S363" s="239"/>
      <c r="T363" s="239"/>
      <c r="U363" s="239"/>
      <c r="V363" s="239"/>
      <c r="W363" s="239"/>
      <c r="X363" s="239"/>
      <c r="Y363" s="239"/>
      <c r="Z363" s="239"/>
    </row>
    <row r="364" ht="12.75" customHeight="1">
      <c r="A364" s="239"/>
      <c r="B364" s="239"/>
      <c r="C364" s="239"/>
      <c r="D364" s="239"/>
      <c r="E364" s="239"/>
      <c r="F364" s="239"/>
      <c r="G364" s="239"/>
      <c r="H364" s="239"/>
      <c r="I364" s="239"/>
      <c r="J364" s="239"/>
      <c r="K364" s="239"/>
      <c r="L364" s="239"/>
      <c r="M364" s="239"/>
      <c r="N364" s="239"/>
      <c r="O364" s="239"/>
      <c r="P364" s="239"/>
      <c r="Q364" s="239"/>
      <c r="R364" s="239"/>
      <c r="S364" s="239"/>
      <c r="T364" s="239"/>
      <c r="U364" s="239"/>
      <c r="V364" s="239"/>
      <c r="W364" s="239"/>
      <c r="X364" s="239"/>
      <c r="Y364" s="239"/>
      <c r="Z364" s="239"/>
    </row>
    <row r="365" ht="12.75" customHeight="1">
      <c r="A365" s="239"/>
      <c r="B365" s="239"/>
      <c r="C365" s="239"/>
      <c r="D365" s="239"/>
      <c r="E365" s="239"/>
      <c r="F365" s="239"/>
      <c r="G365" s="239"/>
      <c r="H365" s="239"/>
      <c r="I365" s="239"/>
      <c r="J365" s="239"/>
      <c r="K365" s="239"/>
      <c r="L365" s="239"/>
      <c r="M365" s="239"/>
      <c r="N365" s="239"/>
      <c r="O365" s="239"/>
      <c r="P365" s="239"/>
      <c r="Q365" s="239"/>
      <c r="R365" s="239"/>
      <c r="S365" s="239"/>
      <c r="T365" s="239"/>
      <c r="U365" s="239"/>
      <c r="V365" s="239"/>
      <c r="W365" s="239"/>
      <c r="X365" s="239"/>
      <c r="Y365" s="239"/>
      <c r="Z365" s="239"/>
    </row>
    <row r="366" ht="12.75" customHeight="1">
      <c r="A366" s="239"/>
      <c r="B366" s="239"/>
      <c r="C366" s="239"/>
      <c r="D366" s="239"/>
      <c r="E366" s="239"/>
      <c r="F366" s="239"/>
      <c r="G366" s="239"/>
      <c r="H366" s="239"/>
      <c r="I366" s="239"/>
      <c r="J366" s="239"/>
      <c r="K366" s="239"/>
      <c r="L366" s="239"/>
      <c r="M366" s="239"/>
      <c r="N366" s="239"/>
      <c r="O366" s="239"/>
      <c r="P366" s="239"/>
      <c r="Q366" s="239"/>
      <c r="R366" s="239"/>
      <c r="S366" s="239"/>
      <c r="T366" s="239"/>
      <c r="U366" s="239"/>
      <c r="V366" s="239"/>
      <c r="W366" s="239"/>
      <c r="X366" s="239"/>
      <c r="Y366" s="239"/>
      <c r="Z366" s="239"/>
    </row>
    <row r="367" ht="12.75" customHeight="1">
      <c r="A367" s="239"/>
      <c r="B367" s="239"/>
      <c r="C367" s="239"/>
      <c r="D367" s="239"/>
      <c r="E367" s="239"/>
      <c r="F367" s="239"/>
      <c r="G367" s="239"/>
      <c r="H367" s="239"/>
      <c r="I367" s="239"/>
      <c r="J367" s="239"/>
      <c r="K367" s="239"/>
      <c r="L367" s="239"/>
      <c r="M367" s="239"/>
      <c r="N367" s="239"/>
      <c r="O367" s="239"/>
      <c r="P367" s="239"/>
      <c r="Q367" s="239"/>
      <c r="R367" s="239"/>
      <c r="S367" s="239"/>
      <c r="T367" s="239"/>
      <c r="U367" s="239"/>
      <c r="V367" s="239"/>
      <c r="W367" s="239"/>
      <c r="X367" s="239"/>
      <c r="Y367" s="239"/>
      <c r="Z367" s="239"/>
    </row>
    <row r="368" ht="12.75" customHeight="1">
      <c r="A368" s="239"/>
      <c r="B368" s="239"/>
      <c r="C368" s="239"/>
      <c r="D368" s="239"/>
      <c r="E368" s="239"/>
      <c r="F368" s="239"/>
      <c r="G368" s="239"/>
      <c r="H368" s="239"/>
      <c r="I368" s="239"/>
      <c r="J368" s="239"/>
      <c r="K368" s="239"/>
      <c r="L368" s="239"/>
      <c r="M368" s="239"/>
      <c r="N368" s="239"/>
      <c r="O368" s="239"/>
      <c r="P368" s="239"/>
      <c r="Q368" s="239"/>
      <c r="R368" s="239"/>
      <c r="S368" s="239"/>
      <c r="T368" s="239"/>
      <c r="U368" s="239"/>
      <c r="V368" s="239"/>
      <c r="W368" s="239"/>
      <c r="X368" s="239"/>
      <c r="Y368" s="239"/>
      <c r="Z368" s="239"/>
    </row>
    <row r="369" ht="12.75" customHeight="1">
      <c r="A369" s="239"/>
      <c r="B369" s="239"/>
      <c r="C369" s="239"/>
      <c r="D369" s="239"/>
      <c r="E369" s="239"/>
      <c r="F369" s="239"/>
      <c r="G369" s="239"/>
      <c r="H369" s="239"/>
      <c r="I369" s="239"/>
      <c r="J369" s="239"/>
      <c r="K369" s="239"/>
      <c r="L369" s="239"/>
      <c r="M369" s="239"/>
      <c r="N369" s="239"/>
      <c r="O369" s="239"/>
      <c r="P369" s="239"/>
      <c r="Q369" s="239"/>
      <c r="R369" s="239"/>
      <c r="S369" s="239"/>
      <c r="T369" s="239"/>
      <c r="U369" s="239"/>
      <c r="V369" s="239"/>
      <c r="W369" s="239"/>
      <c r="X369" s="239"/>
      <c r="Y369" s="239"/>
      <c r="Z369" s="239"/>
    </row>
    <row r="370" ht="12.75" customHeight="1">
      <c r="A370" s="239"/>
      <c r="B370" s="239"/>
      <c r="C370" s="239"/>
      <c r="D370" s="239"/>
      <c r="E370" s="239"/>
      <c r="F370" s="239"/>
      <c r="G370" s="239"/>
      <c r="H370" s="239"/>
      <c r="I370" s="239"/>
      <c r="J370" s="239"/>
      <c r="K370" s="239"/>
      <c r="L370" s="239"/>
      <c r="M370" s="239"/>
      <c r="N370" s="239"/>
      <c r="O370" s="239"/>
      <c r="P370" s="239"/>
      <c r="Q370" s="239"/>
      <c r="R370" s="239"/>
      <c r="S370" s="239"/>
      <c r="T370" s="239"/>
      <c r="U370" s="239"/>
      <c r="V370" s="239"/>
      <c r="W370" s="239"/>
      <c r="X370" s="239"/>
      <c r="Y370" s="239"/>
      <c r="Z370" s="239"/>
    </row>
    <row r="371" ht="12.75" customHeight="1">
      <c r="A371" s="239"/>
      <c r="B371" s="239"/>
      <c r="C371" s="239"/>
      <c r="D371" s="239"/>
      <c r="E371" s="239"/>
      <c r="F371" s="239"/>
      <c r="G371" s="239"/>
      <c r="H371" s="239"/>
      <c r="I371" s="239"/>
      <c r="J371" s="239"/>
      <c r="K371" s="239"/>
      <c r="L371" s="239"/>
      <c r="M371" s="239"/>
      <c r="N371" s="239"/>
      <c r="O371" s="239"/>
      <c r="P371" s="239"/>
      <c r="Q371" s="239"/>
      <c r="R371" s="239"/>
      <c r="S371" s="239"/>
      <c r="T371" s="239"/>
      <c r="U371" s="239"/>
      <c r="V371" s="239"/>
      <c r="W371" s="239"/>
      <c r="X371" s="239"/>
      <c r="Y371" s="239"/>
      <c r="Z371" s="239"/>
    </row>
    <row r="372" ht="12.75" customHeight="1">
      <c r="A372" s="239"/>
      <c r="B372" s="239"/>
      <c r="C372" s="239"/>
      <c r="D372" s="239"/>
      <c r="E372" s="239"/>
      <c r="F372" s="239"/>
      <c r="G372" s="239"/>
      <c r="H372" s="239"/>
      <c r="I372" s="239"/>
      <c r="J372" s="239"/>
      <c r="K372" s="239"/>
      <c r="L372" s="239"/>
      <c r="M372" s="239"/>
      <c r="N372" s="239"/>
      <c r="O372" s="239"/>
      <c r="P372" s="239"/>
      <c r="Q372" s="239"/>
      <c r="R372" s="239"/>
      <c r="S372" s="239"/>
      <c r="T372" s="239"/>
      <c r="U372" s="239"/>
      <c r="V372" s="239"/>
      <c r="W372" s="239"/>
      <c r="X372" s="239"/>
      <c r="Y372" s="239"/>
      <c r="Z372" s="239"/>
    </row>
    <row r="373" ht="12.75" customHeight="1">
      <c r="A373" s="239"/>
      <c r="B373" s="239"/>
      <c r="C373" s="239"/>
      <c r="D373" s="239"/>
      <c r="E373" s="239"/>
      <c r="F373" s="239"/>
      <c r="G373" s="239"/>
      <c r="H373" s="239"/>
      <c r="I373" s="239"/>
      <c r="J373" s="239"/>
      <c r="K373" s="239"/>
      <c r="L373" s="239"/>
      <c r="M373" s="239"/>
      <c r="N373" s="239"/>
      <c r="O373" s="239"/>
      <c r="P373" s="239"/>
      <c r="Q373" s="239"/>
      <c r="R373" s="239"/>
      <c r="S373" s="239"/>
      <c r="T373" s="239"/>
      <c r="U373" s="239"/>
      <c r="V373" s="239"/>
      <c r="W373" s="239"/>
      <c r="X373" s="239"/>
      <c r="Y373" s="239"/>
      <c r="Z373" s="239"/>
    </row>
    <row r="374" ht="12.75" customHeight="1">
      <c r="A374" s="239"/>
      <c r="B374" s="239"/>
      <c r="C374" s="239"/>
      <c r="D374" s="239"/>
      <c r="E374" s="239"/>
      <c r="F374" s="239"/>
      <c r="G374" s="239"/>
      <c r="H374" s="239"/>
      <c r="I374" s="239"/>
      <c r="J374" s="239"/>
      <c r="K374" s="239"/>
      <c r="L374" s="239"/>
      <c r="M374" s="239"/>
      <c r="N374" s="239"/>
      <c r="O374" s="239"/>
      <c r="P374" s="239"/>
      <c r="Q374" s="239"/>
      <c r="R374" s="239"/>
      <c r="S374" s="239"/>
      <c r="T374" s="239"/>
      <c r="U374" s="239"/>
      <c r="V374" s="239"/>
      <c r="W374" s="239"/>
      <c r="X374" s="239"/>
      <c r="Y374" s="239"/>
      <c r="Z374" s="239"/>
    </row>
    <row r="375" ht="12.75" customHeight="1">
      <c r="A375" s="239"/>
      <c r="B375" s="239"/>
      <c r="C375" s="239"/>
      <c r="D375" s="239"/>
      <c r="E375" s="239"/>
      <c r="F375" s="239"/>
      <c r="G375" s="239"/>
      <c r="H375" s="239"/>
      <c r="I375" s="239"/>
      <c r="J375" s="239"/>
      <c r="K375" s="239"/>
      <c r="L375" s="239"/>
      <c r="M375" s="239"/>
      <c r="N375" s="239"/>
      <c r="O375" s="239"/>
      <c r="P375" s="239"/>
      <c r="Q375" s="239"/>
      <c r="R375" s="239"/>
      <c r="S375" s="239"/>
      <c r="T375" s="239"/>
      <c r="U375" s="239"/>
      <c r="V375" s="239"/>
      <c r="W375" s="239"/>
      <c r="X375" s="239"/>
      <c r="Y375" s="239"/>
      <c r="Z375" s="239"/>
    </row>
    <row r="376" ht="12.75" customHeight="1">
      <c r="A376" s="239"/>
      <c r="B376" s="239"/>
      <c r="C376" s="239"/>
      <c r="D376" s="239"/>
      <c r="E376" s="239"/>
      <c r="F376" s="239"/>
      <c r="G376" s="239"/>
      <c r="H376" s="239"/>
      <c r="I376" s="239"/>
      <c r="J376" s="239"/>
      <c r="K376" s="239"/>
      <c r="L376" s="239"/>
      <c r="M376" s="239"/>
      <c r="N376" s="239"/>
      <c r="O376" s="239"/>
      <c r="P376" s="239"/>
      <c r="Q376" s="239"/>
      <c r="R376" s="239"/>
      <c r="S376" s="239"/>
      <c r="T376" s="239"/>
      <c r="U376" s="239"/>
      <c r="V376" s="239"/>
      <c r="W376" s="239"/>
      <c r="X376" s="239"/>
      <c r="Y376" s="239"/>
      <c r="Z376" s="239"/>
    </row>
    <row r="377" ht="12.75" customHeight="1">
      <c r="A377" s="239"/>
      <c r="B377" s="239"/>
      <c r="C377" s="239"/>
      <c r="D377" s="239"/>
      <c r="E377" s="239"/>
      <c r="F377" s="239"/>
      <c r="G377" s="239"/>
      <c r="H377" s="239"/>
      <c r="I377" s="239"/>
      <c r="J377" s="239"/>
      <c r="K377" s="239"/>
      <c r="L377" s="239"/>
      <c r="M377" s="239"/>
      <c r="N377" s="239"/>
      <c r="O377" s="239"/>
      <c r="P377" s="239"/>
      <c r="Q377" s="239"/>
      <c r="R377" s="239"/>
      <c r="S377" s="239"/>
      <c r="T377" s="239"/>
      <c r="U377" s="239"/>
      <c r="V377" s="239"/>
      <c r="W377" s="239"/>
      <c r="X377" s="239"/>
      <c r="Y377" s="239"/>
      <c r="Z377" s="239"/>
    </row>
    <row r="378" ht="12.75" customHeight="1">
      <c r="A378" s="239"/>
      <c r="B378" s="239"/>
      <c r="C378" s="239"/>
      <c r="D378" s="239"/>
      <c r="E378" s="239"/>
      <c r="F378" s="239"/>
      <c r="G378" s="239"/>
      <c r="H378" s="239"/>
      <c r="I378" s="239"/>
      <c r="J378" s="239"/>
      <c r="K378" s="239"/>
      <c r="L378" s="239"/>
      <c r="M378" s="239"/>
      <c r="N378" s="239"/>
      <c r="O378" s="239"/>
      <c r="P378" s="239"/>
      <c r="Q378" s="239"/>
      <c r="R378" s="239"/>
      <c r="S378" s="239"/>
      <c r="T378" s="239"/>
      <c r="U378" s="239"/>
      <c r="V378" s="239"/>
      <c r="W378" s="239"/>
      <c r="X378" s="239"/>
      <c r="Y378" s="239"/>
      <c r="Z378" s="239"/>
    </row>
    <row r="379" ht="12.75" customHeight="1">
      <c r="A379" s="239"/>
      <c r="B379" s="239"/>
      <c r="C379" s="239"/>
      <c r="D379" s="239"/>
      <c r="E379" s="239"/>
      <c r="F379" s="239"/>
      <c r="G379" s="239"/>
      <c r="H379" s="239"/>
      <c r="I379" s="239"/>
      <c r="J379" s="239"/>
      <c r="K379" s="239"/>
      <c r="L379" s="239"/>
      <c r="M379" s="239"/>
      <c r="N379" s="239"/>
      <c r="O379" s="239"/>
      <c r="P379" s="239"/>
      <c r="Q379" s="239"/>
      <c r="R379" s="239"/>
      <c r="S379" s="239"/>
      <c r="T379" s="239"/>
      <c r="U379" s="239"/>
      <c r="V379" s="239"/>
      <c r="W379" s="239"/>
      <c r="X379" s="239"/>
      <c r="Y379" s="239"/>
      <c r="Z379" s="239"/>
    </row>
    <row r="380" ht="12.75" customHeight="1">
      <c r="A380" s="239"/>
      <c r="B380" s="239"/>
      <c r="C380" s="239"/>
      <c r="D380" s="239"/>
      <c r="E380" s="239"/>
      <c r="F380" s="239"/>
      <c r="G380" s="239"/>
      <c r="H380" s="239"/>
      <c r="I380" s="239"/>
      <c r="J380" s="239"/>
      <c r="K380" s="239"/>
      <c r="L380" s="239"/>
      <c r="M380" s="239"/>
      <c r="N380" s="239"/>
      <c r="O380" s="239"/>
      <c r="P380" s="239"/>
      <c r="Q380" s="239"/>
      <c r="R380" s="239"/>
      <c r="S380" s="239"/>
      <c r="T380" s="239"/>
      <c r="U380" s="239"/>
      <c r="V380" s="239"/>
      <c r="W380" s="239"/>
      <c r="X380" s="239"/>
      <c r="Y380" s="239"/>
      <c r="Z380" s="239"/>
    </row>
    <row r="381" ht="12.75" customHeight="1">
      <c r="A381" s="239"/>
      <c r="B381" s="239"/>
      <c r="C381" s="239"/>
      <c r="D381" s="239"/>
      <c r="E381" s="239"/>
      <c r="F381" s="239"/>
      <c r="G381" s="239"/>
      <c r="H381" s="239"/>
      <c r="I381" s="239"/>
      <c r="J381" s="239"/>
      <c r="K381" s="239"/>
      <c r="L381" s="239"/>
      <c r="M381" s="239"/>
      <c r="N381" s="239"/>
      <c r="O381" s="239"/>
      <c r="P381" s="239"/>
      <c r="Q381" s="239"/>
      <c r="R381" s="239"/>
      <c r="S381" s="239"/>
      <c r="T381" s="239"/>
      <c r="U381" s="239"/>
      <c r="V381" s="239"/>
      <c r="W381" s="239"/>
      <c r="X381" s="239"/>
      <c r="Y381" s="239"/>
      <c r="Z381" s="239"/>
    </row>
    <row r="382" ht="12.75" customHeight="1">
      <c r="A382" s="239"/>
      <c r="B382" s="239"/>
      <c r="C382" s="239"/>
      <c r="D382" s="239"/>
      <c r="E382" s="239"/>
      <c r="F382" s="239"/>
      <c r="G382" s="239"/>
      <c r="H382" s="239"/>
      <c r="I382" s="239"/>
      <c r="J382" s="239"/>
      <c r="K382" s="239"/>
      <c r="L382" s="239"/>
      <c r="M382" s="239"/>
      <c r="N382" s="239"/>
      <c r="O382" s="239"/>
      <c r="P382" s="239"/>
      <c r="Q382" s="239"/>
      <c r="R382" s="239"/>
      <c r="S382" s="239"/>
      <c r="T382" s="239"/>
      <c r="U382" s="239"/>
      <c r="V382" s="239"/>
      <c r="W382" s="239"/>
      <c r="X382" s="239"/>
      <c r="Y382" s="239"/>
      <c r="Z382" s="239"/>
    </row>
    <row r="383" ht="12.75" customHeight="1">
      <c r="A383" s="239"/>
      <c r="B383" s="239"/>
      <c r="C383" s="239"/>
      <c r="D383" s="239"/>
      <c r="E383" s="239"/>
      <c r="F383" s="239"/>
      <c r="G383" s="239"/>
      <c r="H383" s="239"/>
      <c r="I383" s="239"/>
      <c r="J383" s="239"/>
      <c r="K383" s="239"/>
      <c r="L383" s="239"/>
      <c r="M383" s="239"/>
      <c r="N383" s="239"/>
      <c r="O383" s="239"/>
      <c r="P383" s="239"/>
      <c r="Q383" s="239"/>
      <c r="R383" s="239"/>
      <c r="S383" s="239"/>
      <c r="T383" s="239"/>
      <c r="U383" s="239"/>
      <c r="V383" s="239"/>
      <c r="W383" s="239"/>
      <c r="X383" s="239"/>
      <c r="Y383" s="239"/>
      <c r="Z383" s="239"/>
    </row>
    <row r="384" ht="12.75" customHeight="1">
      <c r="A384" s="239"/>
      <c r="B384" s="239"/>
      <c r="C384" s="239"/>
      <c r="D384" s="239"/>
      <c r="E384" s="239"/>
      <c r="F384" s="239"/>
      <c r="G384" s="239"/>
      <c r="H384" s="239"/>
      <c r="I384" s="239"/>
      <c r="J384" s="239"/>
      <c r="K384" s="239"/>
      <c r="L384" s="239"/>
      <c r="M384" s="239"/>
      <c r="N384" s="239"/>
      <c r="O384" s="239"/>
      <c r="P384" s="239"/>
      <c r="Q384" s="239"/>
      <c r="R384" s="239"/>
      <c r="S384" s="239"/>
      <c r="T384" s="239"/>
      <c r="U384" s="239"/>
      <c r="V384" s="239"/>
      <c r="W384" s="239"/>
      <c r="X384" s="239"/>
      <c r="Y384" s="239"/>
      <c r="Z384" s="239"/>
    </row>
    <row r="385" ht="12.75" customHeight="1">
      <c r="A385" s="239"/>
      <c r="B385" s="239"/>
      <c r="C385" s="239"/>
      <c r="D385" s="239"/>
      <c r="E385" s="239"/>
      <c r="F385" s="239"/>
      <c r="G385" s="239"/>
      <c r="H385" s="239"/>
      <c r="I385" s="239"/>
      <c r="J385" s="239"/>
      <c r="K385" s="239"/>
      <c r="L385" s="239"/>
      <c r="M385" s="239"/>
      <c r="N385" s="239"/>
      <c r="O385" s="239"/>
      <c r="P385" s="239"/>
      <c r="Q385" s="239"/>
      <c r="R385" s="239"/>
      <c r="S385" s="239"/>
      <c r="T385" s="239"/>
      <c r="U385" s="239"/>
      <c r="V385" s="239"/>
      <c r="W385" s="239"/>
      <c r="X385" s="239"/>
      <c r="Y385" s="239"/>
      <c r="Z385" s="239"/>
    </row>
    <row r="386" ht="12.75" customHeight="1">
      <c r="A386" s="239"/>
      <c r="B386" s="239"/>
      <c r="C386" s="239"/>
      <c r="D386" s="239"/>
      <c r="E386" s="239"/>
      <c r="F386" s="239"/>
      <c r="G386" s="239"/>
      <c r="H386" s="239"/>
      <c r="I386" s="239"/>
      <c r="J386" s="239"/>
      <c r="K386" s="239"/>
      <c r="L386" s="239"/>
      <c r="M386" s="239"/>
      <c r="N386" s="239"/>
      <c r="O386" s="239"/>
      <c r="P386" s="239"/>
      <c r="Q386" s="239"/>
      <c r="R386" s="239"/>
      <c r="S386" s="239"/>
      <c r="T386" s="239"/>
      <c r="U386" s="239"/>
      <c r="V386" s="239"/>
      <c r="W386" s="239"/>
      <c r="X386" s="239"/>
      <c r="Y386" s="239"/>
      <c r="Z386" s="239"/>
    </row>
    <row r="387" ht="12.75" customHeight="1">
      <c r="A387" s="239"/>
      <c r="B387" s="239"/>
      <c r="C387" s="239"/>
      <c r="D387" s="239"/>
      <c r="E387" s="239"/>
      <c r="F387" s="239"/>
      <c r="G387" s="239"/>
      <c r="H387" s="239"/>
      <c r="I387" s="239"/>
      <c r="J387" s="239"/>
      <c r="K387" s="239"/>
      <c r="L387" s="239"/>
      <c r="M387" s="239"/>
      <c r="N387" s="239"/>
      <c r="O387" s="239"/>
      <c r="P387" s="239"/>
      <c r="Q387" s="239"/>
      <c r="R387" s="239"/>
      <c r="S387" s="239"/>
      <c r="T387" s="239"/>
      <c r="U387" s="239"/>
      <c r="V387" s="239"/>
      <c r="W387" s="239"/>
      <c r="X387" s="239"/>
      <c r="Y387" s="239"/>
      <c r="Z387" s="239"/>
    </row>
    <row r="388" ht="12.75" customHeight="1">
      <c r="A388" s="239"/>
      <c r="B388" s="239"/>
      <c r="C388" s="239"/>
      <c r="D388" s="239"/>
      <c r="E388" s="239"/>
      <c r="F388" s="239"/>
      <c r="G388" s="239"/>
      <c r="H388" s="239"/>
      <c r="I388" s="239"/>
      <c r="J388" s="239"/>
      <c r="K388" s="239"/>
      <c r="L388" s="239"/>
      <c r="M388" s="239"/>
      <c r="N388" s="239"/>
      <c r="O388" s="239"/>
      <c r="P388" s="239"/>
      <c r="Q388" s="239"/>
      <c r="R388" s="239"/>
      <c r="S388" s="239"/>
      <c r="T388" s="239"/>
      <c r="U388" s="239"/>
      <c r="V388" s="239"/>
      <c r="W388" s="239"/>
      <c r="X388" s="239"/>
      <c r="Y388" s="239"/>
      <c r="Z388" s="239"/>
    </row>
    <row r="389" ht="12.75" customHeight="1">
      <c r="A389" s="239"/>
      <c r="B389" s="239"/>
      <c r="C389" s="239"/>
      <c r="D389" s="239"/>
      <c r="E389" s="239"/>
      <c r="F389" s="239"/>
      <c r="G389" s="239"/>
      <c r="H389" s="239"/>
      <c r="I389" s="239"/>
      <c r="J389" s="239"/>
      <c r="K389" s="239"/>
      <c r="L389" s="239"/>
      <c r="M389" s="239"/>
      <c r="N389" s="239"/>
      <c r="O389" s="239"/>
      <c r="P389" s="239"/>
      <c r="Q389" s="239"/>
      <c r="R389" s="239"/>
      <c r="S389" s="239"/>
      <c r="T389" s="239"/>
      <c r="U389" s="239"/>
      <c r="V389" s="239"/>
      <c r="W389" s="239"/>
      <c r="X389" s="239"/>
      <c r="Y389" s="239"/>
      <c r="Z389" s="239"/>
    </row>
    <row r="390" ht="12.75" customHeight="1">
      <c r="A390" s="239"/>
      <c r="B390" s="239"/>
      <c r="C390" s="239"/>
      <c r="D390" s="239"/>
      <c r="E390" s="239"/>
      <c r="F390" s="239"/>
      <c r="G390" s="239"/>
      <c r="H390" s="239"/>
      <c r="I390" s="239"/>
      <c r="J390" s="239"/>
      <c r="K390" s="239"/>
      <c r="L390" s="239"/>
      <c r="M390" s="239"/>
      <c r="N390" s="239"/>
      <c r="O390" s="239"/>
      <c r="P390" s="239"/>
      <c r="Q390" s="239"/>
      <c r="R390" s="239"/>
      <c r="S390" s="239"/>
      <c r="T390" s="239"/>
      <c r="U390" s="239"/>
      <c r="V390" s="239"/>
      <c r="W390" s="239"/>
      <c r="X390" s="239"/>
      <c r="Y390" s="239"/>
      <c r="Z390" s="239"/>
    </row>
    <row r="391" ht="12.75" customHeight="1">
      <c r="A391" s="239"/>
      <c r="B391" s="239"/>
      <c r="C391" s="239"/>
      <c r="D391" s="239"/>
      <c r="E391" s="239"/>
      <c r="F391" s="239"/>
      <c r="G391" s="239"/>
      <c r="H391" s="239"/>
      <c r="I391" s="239"/>
      <c r="J391" s="239"/>
      <c r="K391" s="239"/>
      <c r="L391" s="239"/>
      <c r="M391" s="239"/>
      <c r="N391" s="239"/>
      <c r="O391" s="239"/>
      <c r="P391" s="239"/>
      <c r="Q391" s="239"/>
      <c r="R391" s="239"/>
      <c r="S391" s="239"/>
      <c r="T391" s="239"/>
      <c r="U391" s="239"/>
      <c r="V391" s="239"/>
      <c r="W391" s="239"/>
      <c r="X391" s="239"/>
      <c r="Y391" s="239"/>
      <c r="Z391" s="239"/>
    </row>
    <row r="392" ht="12.75" customHeight="1">
      <c r="A392" s="239"/>
      <c r="B392" s="239"/>
      <c r="C392" s="239"/>
      <c r="D392" s="239"/>
      <c r="E392" s="239"/>
      <c r="F392" s="239"/>
      <c r="G392" s="239"/>
      <c r="H392" s="239"/>
      <c r="I392" s="239"/>
      <c r="J392" s="239"/>
      <c r="K392" s="239"/>
      <c r="L392" s="239"/>
      <c r="M392" s="239"/>
      <c r="N392" s="239"/>
      <c r="O392" s="239"/>
      <c r="P392" s="239"/>
      <c r="Q392" s="239"/>
      <c r="R392" s="239"/>
      <c r="S392" s="239"/>
      <c r="T392" s="239"/>
      <c r="U392" s="239"/>
      <c r="V392" s="239"/>
      <c r="W392" s="239"/>
      <c r="X392" s="239"/>
      <c r="Y392" s="239"/>
      <c r="Z392" s="239"/>
    </row>
    <row r="393" ht="12.75" customHeight="1">
      <c r="A393" s="239"/>
      <c r="B393" s="239"/>
      <c r="C393" s="239"/>
      <c r="D393" s="239"/>
      <c r="E393" s="239"/>
      <c r="F393" s="239"/>
      <c r="G393" s="239"/>
      <c r="H393" s="239"/>
      <c r="I393" s="239"/>
      <c r="J393" s="239"/>
      <c r="K393" s="239"/>
      <c r="L393" s="239"/>
      <c r="M393" s="239"/>
      <c r="N393" s="239"/>
      <c r="O393" s="239"/>
      <c r="P393" s="239"/>
      <c r="Q393" s="239"/>
      <c r="R393" s="239"/>
      <c r="S393" s="239"/>
      <c r="T393" s="239"/>
      <c r="U393" s="239"/>
      <c r="V393" s="239"/>
      <c r="W393" s="239"/>
      <c r="X393" s="239"/>
      <c r="Y393" s="239"/>
      <c r="Z393" s="239"/>
    </row>
    <row r="394" ht="12.75" customHeight="1">
      <c r="A394" s="239"/>
      <c r="B394" s="239"/>
      <c r="C394" s="239"/>
      <c r="D394" s="239"/>
      <c r="E394" s="239"/>
      <c r="F394" s="239"/>
      <c r="G394" s="239"/>
      <c r="H394" s="239"/>
      <c r="I394" s="239"/>
      <c r="J394" s="239"/>
      <c r="K394" s="239"/>
      <c r="L394" s="239"/>
      <c r="M394" s="239"/>
      <c r="N394" s="239"/>
      <c r="O394" s="239"/>
      <c r="P394" s="239"/>
      <c r="Q394" s="239"/>
      <c r="R394" s="239"/>
      <c r="S394" s="239"/>
      <c r="T394" s="239"/>
      <c r="U394" s="239"/>
      <c r="V394" s="239"/>
      <c r="W394" s="239"/>
      <c r="X394" s="239"/>
      <c r="Y394" s="239"/>
      <c r="Z394" s="239"/>
    </row>
    <row r="395" ht="12.75" customHeight="1">
      <c r="A395" s="239"/>
      <c r="B395" s="239"/>
      <c r="C395" s="239"/>
      <c r="D395" s="239"/>
      <c r="E395" s="239"/>
      <c r="F395" s="239"/>
      <c r="G395" s="239"/>
      <c r="H395" s="239"/>
      <c r="I395" s="239"/>
      <c r="J395" s="239"/>
      <c r="K395" s="239"/>
      <c r="L395" s="239"/>
      <c r="M395" s="239"/>
      <c r="N395" s="239"/>
      <c r="O395" s="239"/>
      <c r="P395" s="239"/>
      <c r="Q395" s="239"/>
      <c r="R395" s="239"/>
      <c r="S395" s="239"/>
      <c r="T395" s="239"/>
      <c r="U395" s="239"/>
      <c r="V395" s="239"/>
      <c r="W395" s="239"/>
      <c r="X395" s="239"/>
      <c r="Y395" s="239"/>
      <c r="Z395" s="239"/>
    </row>
    <row r="396" ht="12.75" customHeight="1">
      <c r="A396" s="239"/>
      <c r="B396" s="239"/>
      <c r="C396" s="239"/>
      <c r="D396" s="239"/>
      <c r="E396" s="239"/>
      <c r="F396" s="239"/>
      <c r="G396" s="239"/>
      <c r="H396" s="239"/>
      <c r="I396" s="239"/>
      <c r="J396" s="239"/>
      <c r="K396" s="239"/>
      <c r="L396" s="239"/>
      <c r="M396" s="239"/>
      <c r="N396" s="239"/>
      <c r="O396" s="239"/>
      <c r="P396" s="239"/>
      <c r="Q396" s="239"/>
      <c r="R396" s="239"/>
      <c r="S396" s="239"/>
      <c r="T396" s="239"/>
      <c r="U396" s="239"/>
      <c r="V396" s="239"/>
      <c r="W396" s="239"/>
      <c r="X396" s="239"/>
      <c r="Y396" s="239"/>
      <c r="Z396" s="239"/>
    </row>
    <row r="397" ht="12.75" customHeight="1">
      <c r="A397" s="239"/>
      <c r="B397" s="239"/>
      <c r="C397" s="239"/>
      <c r="D397" s="239"/>
      <c r="E397" s="239"/>
      <c r="F397" s="239"/>
      <c r="G397" s="239"/>
      <c r="H397" s="239"/>
      <c r="I397" s="239"/>
      <c r="J397" s="239"/>
      <c r="K397" s="239"/>
      <c r="L397" s="239"/>
      <c r="M397" s="239"/>
      <c r="N397" s="239"/>
      <c r="O397" s="239"/>
      <c r="P397" s="239"/>
      <c r="Q397" s="239"/>
      <c r="R397" s="239"/>
      <c r="S397" s="239"/>
      <c r="T397" s="239"/>
      <c r="U397" s="239"/>
      <c r="V397" s="239"/>
      <c r="W397" s="239"/>
      <c r="X397" s="239"/>
      <c r="Y397" s="239"/>
      <c r="Z397" s="239"/>
    </row>
    <row r="398" ht="12.75" customHeight="1">
      <c r="A398" s="239"/>
      <c r="B398" s="239"/>
      <c r="C398" s="239"/>
      <c r="D398" s="239"/>
      <c r="E398" s="239"/>
      <c r="F398" s="239"/>
      <c r="G398" s="239"/>
      <c r="H398" s="239"/>
      <c r="I398" s="239"/>
      <c r="J398" s="239"/>
      <c r="K398" s="239"/>
      <c r="L398" s="239"/>
      <c r="M398" s="239"/>
      <c r="N398" s="239"/>
      <c r="O398" s="239"/>
      <c r="P398" s="239"/>
      <c r="Q398" s="239"/>
      <c r="R398" s="239"/>
      <c r="S398" s="239"/>
      <c r="T398" s="239"/>
      <c r="U398" s="239"/>
      <c r="V398" s="239"/>
      <c r="W398" s="239"/>
      <c r="X398" s="239"/>
      <c r="Y398" s="239"/>
      <c r="Z398" s="239"/>
    </row>
    <row r="399" ht="12.75" customHeight="1">
      <c r="A399" s="239"/>
      <c r="B399" s="239"/>
      <c r="C399" s="239"/>
      <c r="D399" s="239"/>
      <c r="E399" s="239"/>
      <c r="F399" s="239"/>
      <c r="G399" s="239"/>
      <c r="H399" s="239"/>
      <c r="I399" s="239"/>
      <c r="J399" s="239"/>
      <c r="K399" s="239"/>
      <c r="L399" s="239"/>
      <c r="M399" s="239"/>
      <c r="N399" s="239"/>
      <c r="O399" s="239"/>
      <c r="P399" s="239"/>
      <c r="Q399" s="239"/>
      <c r="R399" s="239"/>
      <c r="S399" s="239"/>
      <c r="T399" s="239"/>
      <c r="U399" s="239"/>
      <c r="V399" s="239"/>
      <c r="W399" s="239"/>
      <c r="X399" s="239"/>
      <c r="Y399" s="239"/>
      <c r="Z399" s="239"/>
    </row>
    <row r="400" ht="12.75" customHeight="1">
      <c r="A400" s="239"/>
      <c r="B400" s="239"/>
      <c r="C400" s="239"/>
      <c r="D400" s="239"/>
      <c r="E400" s="239"/>
      <c r="F400" s="239"/>
      <c r="G400" s="239"/>
      <c r="H400" s="239"/>
      <c r="I400" s="239"/>
      <c r="J400" s="239"/>
      <c r="K400" s="239"/>
      <c r="L400" s="239"/>
      <c r="M400" s="239"/>
      <c r="N400" s="239"/>
      <c r="O400" s="239"/>
      <c r="P400" s="239"/>
      <c r="Q400" s="239"/>
      <c r="R400" s="239"/>
      <c r="S400" s="239"/>
      <c r="T400" s="239"/>
      <c r="U400" s="239"/>
      <c r="V400" s="239"/>
      <c r="W400" s="239"/>
      <c r="X400" s="239"/>
      <c r="Y400" s="239"/>
      <c r="Z400" s="239"/>
    </row>
    <row r="401" ht="12.75" customHeight="1">
      <c r="A401" s="239"/>
      <c r="B401" s="239"/>
      <c r="C401" s="239"/>
      <c r="D401" s="239"/>
      <c r="E401" s="239"/>
      <c r="F401" s="239"/>
      <c r="G401" s="239"/>
      <c r="H401" s="239"/>
      <c r="I401" s="239"/>
      <c r="J401" s="239"/>
      <c r="K401" s="239"/>
      <c r="L401" s="239"/>
      <c r="M401" s="239"/>
      <c r="N401" s="239"/>
      <c r="O401" s="239"/>
      <c r="P401" s="239"/>
      <c r="Q401" s="239"/>
      <c r="R401" s="239"/>
      <c r="S401" s="239"/>
      <c r="T401" s="239"/>
      <c r="U401" s="239"/>
      <c r="V401" s="239"/>
      <c r="W401" s="239"/>
      <c r="X401" s="239"/>
      <c r="Y401" s="239"/>
      <c r="Z401" s="239"/>
    </row>
    <row r="402" ht="12.75" customHeight="1">
      <c r="A402" s="239"/>
      <c r="B402" s="239"/>
      <c r="C402" s="239"/>
      <c r="D402" s="239"/>
      <c r="E402" s="239"/>
      <c r="F402" s="239"/>
      <c r="G402" s="239"/>
      <c r="H402" s="239"/>
      <c r="I402" s="239"/>
      <c r="J402" s="239"/>
      <c r="K402" s="239"/>
      <c r="L402" s="239"/>
      <c r="M402" s="239"/>
      <c r="N402" s="239"/>
      <c r="O402" s="239"/>
      <c r="P402" s="239"/>
      <c r="Q402" s="239"/>
      <c r="R402" s="239"/>
      <c r="S402" s="239"/>
      <c r="T402" s="239"/>
      <c r="U402" s="239"/>
      <c r="V402" s="239"/>
      <c r="W402" s="239"/>
      <c r="X402" s="239"/>
      <c r="Y402" s="239"/>
      <c r="Z402" s="239"/>
    </row>
    <row r="403" ht="12.75" customHeight="1">
      <c r="A403" s="239"/>
      <c r="B403" s="239"/>
      <c r="C403" s="239"/>
      <c r="D403" s="239"/>
      <c r="E403" s="239"/>
      <c r="F403" s="239"/>
      <c r="G403" s="239"/>
      <c r="H403" s="239"/>
      <c r="I403" s="239"/>
      <c r="J403" s="239"/>
      <c r="K403" s="239"/>
      <c r="L403" s="239"/>
      <c r="M403" s="239"/>
      <c r="N403" s="239"/>
      <c r="O403" s="239"/>
      <c r="P403" s="239"/>
      <c r="Q403" s="239"/>
      <c r="R403" s="239"/>
      <c r="S403" s="239"/>
      <c r="T403" s="239"/>
      <c r="U403" s="239"/>
      <c r="V403" s="239"/>
      <c r="W403" s="239"/>
      <c r="X403" s="239"/>
      <c r="Y403" s="239"/>
      <c r="Z403" s="239"/>
    </row>
    <row r="404" ht="12.75" customHeight="1">
      <c r="A404" s="239"/>
      <c r="B404" s="239"/>
      <c r="C404" s="239"/>
      <c r="D404" s="239"/>
      <c r="E404" s="239"/>
      <c r="F404" s="239"/>
      <c r="G404" s="239"/>
      <c r="H404" s="239"/>
      <c r="I404" s="239"/>
      <c r="J404" s="239"/>
      <c r="K404" s="239"/>
      <c r="L404" s="239"/>
      <c r="M404" s="239"/>
      <c r="N404" s="239"/>
      <c r="O404" s="239"/>
      <c r="P404" s="239"/>
      <c r="Q404" s="239"/>
      <c r="R404" s="239"/>
      <c r="S404" s="239"/>
      <c r="T404" s="239"/>
      <c r="U404" s="239"/>
      <c r="V404" s="239"/>
      <c r="W404" s="239"/>
      <c r="X404" s="239"/>
      <c r="Y404" s="239"/>
      <c r="Z404" s="239"/>
    </row>
    <row r="405" ht="12.75" customHeight="1">
      <c r="A405" s="239"/>
      <c r="B405" s="239"/>
      <c r="C405" s="239"/>
      <c r="D405" s="239"/>
      <c r="E405" s="239"/>
      <c r="F405" s="239"/>
      <c r="G405" s="239"/>
      <c r="H405" s="239"/>
      <c r="I405" s="239"/>
      <c r="J405" s="239"/>
      <c r="K405" s="239"/>
      <c r="L405" s="239"/>
      <c r="M405" s="239"/>
      <c r="N405" s="239"/>
      <c r="O405" s="239"/>
      <c r="P405" s="239"/>
      <c r="Q405" s="239"/>
      <c r="R405" s="239"/>
      <c r="S405" s="239"/>
      <c r="T405" s="239"/>
      <c r="U405" s="239"/>
      <c r="V405" s="239"/>
      <c r="W405" s="239"/>
      <c r="X405" s="239"/>
      <c r="Y405" s="239"/>
      <c r="Z405" s="239"/>
    </row>
    <row r="406" ht="12.75" customHeight="1">
      <c r="A406" s="239"/>
      <c r="B406" s="239"/>
      <c r="C406" s="239"/>
      <c r="D406" s="239"/>
      <c r="E406" s="239"/>
      <c r="F406" s="239"/>
      <c r="G406" s="239"/>
      <c r="H406" s="239"/>
      <c r="I406" s="239"/>
      <c r="J406" s="239"/>
      <c r="K406" s="239"/>
      <c r="L406" s="239"/>
      <c r="M406" s="239"/>
      <c r="N406" s="239"/>
      <c r="O406" s="239"/>
      <c r="P406" s="239"/>
      <c r="Q406" s="239"/>
      <c r="R406" s="239"/>
      <c r="S406" s="239"/>
      <c r="T406" s="239"/>
      <c r="U406" s="239"/>
      <c r="V406" s="239"/>
      <c r="W406" s="239"/>
      <c r="X406" s="239"/>
      <c r="Y406" s="239"/>
      <c r="Z406" s="239"/>
    </row>
    <row r="407" ht="12.75" customHeight="1">
      <c r="A407" s="239"/>
      <c r="B407" s="239"/>
      <c r="C407" s="239"/>
      <c r="D407" s="239"/>
      <c r="E407" s="239"/>
      <c r="F407" s="239"/>
      <c r="G407" s="239"/>
      <c r="H407" s="239"/>
      <c r="I407" s="239"/>
      <c r="J407" s="239"/>
      <c r="K407" s="239"/>
      <c r="L407" s="239"/>
      <c r="M407" s="239"/>
      <c r="N407" s="239"/>
      <c r="O407" s="239"/>
      <c r="P407" s="239"/>
      <c r="Q407" s="239"/>
      <c r="R407" s="239"/>
      <c r="S407" s="239"/>
      <c r="T407" s="239"/>
      <c r="U407" s="239"/>
      <c r="V407" s="239"/>
      <c r="W407" s="239"/>
      <c r="X407" s="239"/>
      <c r="Y407" s="239"/>
      <c r="Z407" s="239"/>
    </row>
    <row r="408" ht="12.75" customHeight="1">
      <c r="A408" s="239"/>
      <c r="B408" s="239"/>
      <c r="C408" s="239"/>
      <c r="D408" s="239"/>
      <c r="E408" s="239"/>
      <c r="F408" s="239"/>
      <c r="G408" s="239"/>
      <c r="H408" s="239"/>
      <c r="I408" s="239"/>
      <c r="J408" s="239"/>
      <c r="K408" s="239"/>
      <c r="L408" s="239"/>
      <c r="M408" s="239"/>
      <c r="N408" s="239"/>
      <c r="O408" s="239"/>
      <c r="P408" s="239"/>
      <c r="Q408" s="239"/>
      <c r="R408" s="239"/>
      <c r="S408" s="239"/>
      <c r="T408" s="239"/>
      <c r="U408" s="239"/>
      <c r="V408" s="239"/>
      <c r="W408" s="239"/>
      <c r="X408" s="239"/>
      <c r="Y408" s="239"/>
      <c r="Z408" s="239"/>
    </row>
    <row r="409" ht="12.75" customHeight="1">
      <c r="A409" s="239"/>
      <c r="B409" s="239"/>
      <c r="C409" s="239"/>
      <c r="D409" s="239"/>
      <c r="E409" s="239"/>
      <c r="F409" s="239"/>
      <c r="G409" s="239"/>
      <c r="H409" s="239"/>
      <c r="I409" s="239"/>
      <c r="J409" s="239"/>
      <c r="K409" s="239"/>
      <c r="L409" s="239"/>
      <c r="M409" s="239"/>
      <c r="N409" s="239"/>
      <c r="O409" s="239"/>
      <c r="P409" s="239"/>
      <c r="Q409" s="239"/>
      <c r="R409" s="239"/>
      <c r="S409" s="239"/>
      <c r="T409" s="239"/>
      <c r="U409" s="239"/>
      <c r="V409" s="239"/>
      <c r="W409" s="239"/>
      <c r="X409" s="239"/>
      <c r="Y409" s="239"/>
      <c r="Z409" s="239"/>
    </row>
    <row r="410" ht="12.75" customHeight="1">
      <c r="A410" s="239"/>
      <c r="B410" s="239"/>
      <c r="C410" s="239"/>
      <c r="D410" s="239"/>
      <c r="E410" s="239"/>
      <c r="F410" s="239"/>
      <c r="G410" s="239"/>
      <c r="H410" s="239"/>
      <c r="I410" s="239"/>
      <c r="J410" s="239"/>
      <c r="K410" s="239"/>
      <c r="L410" s="239"/>
      <c r="M410" s="239"/>
      <c r="N410" s="239"/>
      <c r="O410" s="239"/>
      <c r="P410" s="239"/>
      <c r="Q410" s="239"/>
      <c r="R410" s="239"/>
      <c r="S410" s="239"/>
      <c r="T410" s="239"/>
      <c r="U410" s="239"/>
      <c r="V410" s="239"/>
      <c r="W410" s="239"/>
      <c r="X410" s="239"/>
      <c r="Y410" s="239"/>
      <c r="Z410" s="239"/>
    </row>
    <row r="411" ht="12.75" customHeight="1">
      <c r="A411" s="239"/>
      <c r="B411" s="239"/>
      <c r="C411" s="239"/>
      <c r="D411" s="239"/>
      <c r="E411" s="239"/>
      <c r="F411" s="239"/>
      <c r="G411" s="239"/>
      <c r="H411" s="239"/>
      <c r="I411" s="239"/>
      <c r="J411" s="239"/>
      <c r="K411" s="239"/>
      <c r="L411" s="239"/>
      <c r="M411" s="239"/>
      <c r="N411" s="239"/>
      <c r="O411" s="239"/>
      <c r="P411" s="239"/>
      <c r="Q411" s="239"/>
      <c r="R411" s="239"/>
      <c r="S411" s="239"/>
      <c r="T411" s="239"/>
      <c r="U411" s="239"/>
      <c r="V411" s="239"/>
      <c r="W411" s="239"/>
      <c r="X411" s="239"/>
      <c r="Y411" s="239"/>
      <c r="Z411" s="239"/>
    </row>
    <row r="412" ht="12.75" customHeight="1">
      <c r="A412" s="239"/>
      <c r="B412" s="239"/>
      <c r="C412" s="239"/>
      <c r="D412" s="239"/>
      <c r="E412" s="239"/>
      <c r="F412" s="239"/>
      <c r="G412" s="239"/>
      <c r="H412" s="239"/>
      <c r="I412" s="239"/>
      <c r="J412" s="239"/>
      <c r="K412" s="239"/>
      <c r="L412" s="239"/>
      <c r="M412" s="239"/>
      <c r="N412" s="239"/>
      <c r="O412" s="239"/>
      <c r="P412" s="239"/>
      <c r="Q412" s="239"/>
      <c r="R412" s="239"/>
      <c r="S412" s="239"/>
      <c r="T412" s="239"/>
      <c r="U412" s="239"/>
      <c r="V412" s="239"/>
      <c r="W412" s="239"/>
      <c r="X412" s="239"/>
      <c r="Y412" s="239"/>
      <c r="Z412" s="239"/>
    </row>
    <row r="413" ht="12.75" customHeight="1">
      <c r="A413" s="239"/>
      <c r="B413" s="239"/>
      <c r="C413" s="239"/>
      <c r="D413" s="239"/>
      <c r="E413" s="239"/>
      <c r="F413" s="239"/>
      <c r="G413" s="239"/>
      <c r="H413" s="239"/>
      <c r="I413" s="239"/>
      <c r="J413" s="239"/>
      <c r="K413" s="239"/>
      <c r="L413" s="239"/>
      <c r="M413" s="239"/>
      <c r="N413" s="239"/>
      <c r="O413" s="239"/>
      <c r="P413" s="239"/>
      <c r="Q413" s="239"/>
      <c r="R413" s="239"/>
      <c r="S413" s="239"/>
      <c r="T413" s="239"/>
      <c r="U413" s="239"/>
      <c r="V413" s="239"/>
      <c r="W413" s="239"/>
      <c r="X413" s="239"/>
      <c r="Y413" s="239"/>
      <c r="Z413" s="239"/>
    </row>
    <row r="414" ht="12.75" customHeight="1">
      <c r="A414" s="239"/>
      <c r="B414" s="239"/>
      <c r="C414" s="239"/>
      <c r="D414" s="239"/>
      <c r="E414" s="239"/>
      <c r="F414" s="239"/>
      <c r="G414" s="239"/>
      <c r="H414" s="239"/>
      <c r="I414" s="239"/>
      <c r="J414" s="239"/>
      <c r="K414" s="239"/>
      <c r="L414" s="239"/>
      <c r="M414" s="239"/>
      <c r="N414" s="239"/>
      <c r="O414" s="239"/>
      <c r="P414" s="239"/>
      <c r="Q414" s="239"/>
      <c r="R414" s="239"/>
      <c r="S414" s="239"/>
      <c r="T414" s="239"/>
      <c r="U414" s="239"/>
      <c r="V414" s="239"/>
      <c r="W414" s="239"/>
      <c r="X414" s="239"/>
      <c r="Y414" s="239"/>
      <c r="Z414" s="239"/>
    </row>
    <row r="415" ht="12.75" customHeight="1">
      <c r="A415" s="239"/>
      <c r="B415" s="239"/>
      <c r="C415" s="239"/>
      <c r="D415" s="239"/>
      <c r="E415" s="239"/>
      <c r="F415" s="239"/>
      <c r="G415" s="239"/>
      <c r="H415" s="239"/>
      <c r="I415" s="239"/>
      <c r="J415" s="239"/>
      <c r="K415" s="239"/>
      <c r="L415" s="239"/>
      <c r="M415" s="239"/>
      <c r="N415" s="239"/>
      <c r="O415" s="239"/>
      <c r="P415" s="239"/>
      <c r="Q415" s="239"/>
      <c r="R415" s="239"/>
      <c r="S415" s="239"/>
      <c r="T415" s="239"/>
      <c r="U415" s="239"/>
      <c r="V415" s="239"/>
      <c r="W415" s="239"/>
      <c r="X415" s="239"/>
      <c r="Y415" s="239"/>
      <c r="Z415" s="239"/>
    </row>
    <row r="416" ht="12.75" customHeight="1">
      <c r="A416" s="239"/>
      <c r="B416" s="239"/>
      <c r="C416" s="239"/>
      <c r="D416" s="239"/>
      <c r="E416" s="239"/>
      <c r="F416" s="239"/>
      <c r="G416" s="239"/>
      <c r="H416" s="239"/>
      <c r="I416" s="239"/>
      <c r="J416" s="239"/>
      <c r="K416" s="239"/>
      <c r="L416" s="239"/>
      <c r="M416" s="239"/>
      <c r="N416" s="239"/>
      <c r="O416" s="239"/>
      <c r="P416" s="239"/>
      <c r="Q416" s="239"/>
      <c r="R416" s="239"/>
      <c r="S416" s="239"/>
      <c r="T416" s="239"/>
      <c r="U416" s="239"/>
      <c r="V416" s="239"/>
      <c r="W416" s="239"/>
      <c r="X416" s="239"/>
      <c r="Y416" s="239"/>
      <c r="Z416" s="239"/>
    </row>
    <row r="417" ht="12.75" customHeight="1">
      <c r="A417" s="239"/>
      <c r="B417" s="239"/>
      <c r="C417" s="239"/>
      <c r="D417" s="239"/>
      <c r="E417" s="239"/>
      <c r="F417" s="239"/>
      <c r="G417" s="239"/>
      <c r="H417" s="239"/>
      <c r="I417" s="239"/>
      <c r="J417" s="239"/>
      <c r="K417" s="239"/>
      <c r="L417" s="239"/>
      <c r="M417" s="239"/>
      <c r="N417" s="239"/>
      <c r="O417" s="239"/>
      <c r="P417" s="239"/>
      <c r="Q417" s="239"/>
      <c r="R417" s="239"/>
      <c r="S417" s="239"/>
      <c r="T417" s="239"/>
      <c r="U417" s="239"/>
      <c r="V417" s="239"/>
      <c r="W417" s="239"/>
      <c r="X417" s="239"/>
      <c r="Y417" s="239"/>
      <c r="Z417" s="239"/>
    </row>
    <row r="418" ht="12.75" customHeight="1">
      <c r="A418" s="239"/>
      <c r="B418" s="239"/>
      <c r="C418" s="239"/>
      <c r="D418" s="239"/>
      <c r="E418" s="239"/>
      <c r="F418" s="239"/>
      <c r="G418" s="239"/>
      <c r="H418" s="239"/>
      <c r="I418" s="239"/>
      <c r="J418" s="239"/>
      <c r="K418" s="239"/>
      <c r="L418" s="239"/>
      <c r="M418" s="239"/>
      <c r="N418" s="239"/>
      <c r="O418" s="239"/>
      <c r="P418" s="239"/>
      <c r="Q418" s="239"/>
      <c r="R418" s="239"/>
      <c r="S418" s="239"/>
      <c r="T418" s="239"/>
      <c r="U418" s="239"/>
      <c r="V418" s="239"/>
      <c r="W418" s="239"/>
      <c r="X418" s="239"/>
      <c r="Y418" s="239"/>
      <c r="Z418" s="239"/>
    </row>
    <row r="419" ht="12.75" customHeight="1">
      <c r="A419" s="239"/>
      <c r="B419" s="239"/>
      <c r="C419" s="239"/>
      <c r="D419" s="239"/>
      <c r="E419" s="239"/>
      <c r="F419" s="239"/>
      <c r="G419" s="239"/>
      <c r="H419" s="239"/>
      <c r="I419" s="239"/>
      <c r="J419" s="239"/>
      <c r="K419" s="239"/>
      <c r="L419" s="239"/>
      <c r="M419" s="239"/>
      <c r="N419" s="239"/>
      <c r="O419" s="239"/>
      <c r="P419" s="239"/>
      <c r="Q419" s="239"/>
      <c r="R419" s="239"/>
      <c r="S419" s="239"/>
      <c r="T419" s="239"/>
      <c r="U419" s="239"/>
      <c r="V419" s="239"/>
      <c r="W419" s="239"/>
      <c r="X419" s="239"/>
      <c r="Y419" s="239"/>
      <c r="Z419" s="239"/>
    </row>
    <row r="420" ht="12.75" customHeight="1">
      <c r="A420" s="239"/>
      <c r="B420" s="239"/>
      <c r="C420" s="239"/>
      <c r="D420" s="239"/>
      <c r="E420" s="239"/>
      <c r="F420" s="239"/>
      <c r="G420" s="239"/>
      <c r="H420" s="239"/>
      <c r="I420" s="239"/>
      <c r="J420" s="239"/>
      <c r="K420" s="239"/>
      <c r="L420" s="239"/>
      <c r="M420" s="239"/>
      <c r="N420" s="239"/>
      <c r="O420" s="239"/>
      <c r="P420" s="239"/>
      <c r="Q420" s="239"/>
      <c r="R420" s="239"/>
      <c r="S420" s="239"/>
      <c r="T420" s="239"/>
      <c r="U420" s="239"/>
      <c r="V420" s="239"/>
      <c r="W420" s="239"/>
      <c r="X420" s="239"/>
      <c r="Y420" s="239"/>
      <c r="Z420" s="239"/>
    </row>
    <row r="421" ht="12.75" customHeight="1">
      <c r="A421" s="239"/>
      <c r="B421" s="239"/>
      <c r="C421" s="239"/>
      <c r="D421" s="239"/>
      <c r="E421" s="239"/>
      <c r="F421" s="239"/>
      <c r="G421" s="239"/>
      <c r="H421" s="239"/>
      <c r="I421" s="239"/>
      <c r="J421" s="239"/>
      <c r="K421" s="239"/>
      <c r="L421" s="239"/>
      <c r="M421" s="239"/>
      <c r="N421" s="239"/>
      <c r="O421" s="239"/>
      <c r="P421" s="239"/>
      <c r="Q421" s="239"/>
      <c r="R421" s="239"/>
      <c r="S421" s="239"/>
      <c r="T421" s="239"/>
      <c r="U421" s="239"/>
      <c r="V421" s="239"/>
      <c r="W421" s="239"/>
      <c r="X421" s="239"/>
      <c r="Y421" s="239"/>
      <c r="Z421" s="239"/>
    </row>
    <row r="422" ht="12.75" customHeight="1">
      <c r="A422" s="239"/>
      <c r="B422" s="239"/>
      <c r="C422" s="239"/>
      <c r="D422" s="239"/>
      <c r="E422" s="239"/>
      <c r="F422" s="239"/>
      <c r="G422" s="239"/>
      <c r="H422" s="239"/>
      <c r="I422" s="239"/>
      <c r="J422" s="239"/>
      <c r="K422" s="239"/>
      <c r="L422" s="239"/>
      <c r="M422" s="239"/>
      <c r="N422" s="239"/>
      <c r="O422" s="239"/>
      <c r="P422" s="239"/>
      <c r="Q422" s="239"/>
      <c r="R422" s="239"/>
      <c r="S422" s="239"/>
      <c r="T422" s="239"/>
      <c r="U422" s="239"/>
      <c r="V422" s="239"/>
      <c r="W422" s="239"/>
      <c r="X422" s="239"/>
      <c r="Y422" s="239"/>
      <c r="Z422" s="239"/>
    </row>
    <row r="423" ht="12.75" customHeight="1">
      <c r="A423" s="239"/>
      <c r="B423" s="239"/>
      <c r="C423" s="239"/>
      <c r="D423" s="239"/>
      <c r="E423" s="239"/>
      <c r="F423" s="239"/>
      <c r="G423" s="239"/>
      <c r="H423" s="239"/>
      <c r="I423" s="239"/>
      <c r="J423" s="239"/>
      <c r="K423" s="239"/>
      <c r="L423" s="239"/>
      <c r="M423" s="239"/>
      <c r="N423" s="239"/>
      <c r="O423" s="239"/>
      <c r="P423" s="239"/>
      <c r="Q423" s="239"/>
      <c r="R423" s="239"/>
      <c r="S423" s="239"/>
      <c r="T423" s="239"/>
      <c r="U423" s="239"/>
      <c r="V423" s="239"/>
      <c r="W423" s="239"/>
      <c r="X423" s="239"/>
      <c r="Y423" s="239"/>
      <c r="Z423" s="239"/>
    </row>
    <row r="424" ht="12.75" customHeight="1">
      <c r="A424" s="239"/>
      <c r="B424" s="239"/>
      <c r="C424" s="239"/>
      <c r="D424" s="239"/>
      <c r="E424" s="239"/>
      <c r="F424" s="239"/>
      <c r="G424" s="239"/>
      <c r="H424" s="239"/>
      <c r="I424" s="239"/>
      <c r="J424" s="239"/>
      <c r="K424" s="239"/>
      <c r="L424" s="239"/>
      <c r="M424" s="239"/>
      <c r="N424" s="239"/>
      <c r="O424" s="239"/>
      <c r="P424" s="239"/>
      <c r="Q424" s="239"/>
      <c r="R424" s="239"/>
      <c r="S424" s="239"/>
      <c r="T424" s="239"/>
      <c r="U424" s="239"/>
      <c r="V424" s="239"/>
      <c r="W424" s="239"/>
      <c r="X424" s="239"/>
      <c r="Y424" s="239"/>
      <c r="Z424" s="239"/>
    </row>
    <row r="425" ht="12.75" customHeight="1">
      <c r="A425" s="239"/>
      <c r="B425" s="239"/>
      <c r="C425" s="239"/>
      <c r="D425" s="239"/>
      <c r="E425" s="239"/>
      <c r="F425" s="239"/>
      <c r="G425" s="239"/>
      <c r="H425" s="239"/>
      <c r="I425" s="239"/>
      <c r="J425" s="239"/>
      <c r="K425" s="239"/>
      <c r="L425" s="239"/>
      <c r="M425" s="239"/>
      <c r="N425" s="239"/>
      <c r="O425" s="239"/>
      <c r="P425" s="239"/>
      <c r="Q425" s="239"/>
      <c r="R425" s="239"/>
      <c r="S425" s="239"/>
      <c r="T425" s="239"/>
      <c r="U425" s="239"/>
      <c r="V425" s="239"/>
      <c r="W425" s="239"/>
      <c r="X425" s="239"/>
      <c r="Y425" s="239"/>
      <c r="Z425" s="239"/>
    </row>
    <row r="426" ht="12.75" customHeight="1">
      <c r="A426" s="239"/>
      <c r="B426" s="239"/>
      <c r="C426" s="239"/>
      <c r="D426" s="239"/>
      <c r="E426" s="239"/>
      <c r="F426" s="239"/>
      <c r="G426" s="239"/>
      <c r="H426" s="239"/>
      <c r="I426" s="239"/>
      <c r="J426" s="239"/>
      <c r="K426" s="239"/>
      <c r="L426" s="239"/>
      <c r="M426" s="239"/>
      <c r="N426" s="239"/>
      <c r="O426" s="239"/>
      <c r="P426" s="239"/>
      <c r="Q426" s="239"/>
      <c r="R426" s="239"/>
      <c r="S426" s="239"/>
      <c r="T426" s="239"/>
      <c r="U426" s="239"/>
      <c r="V426" s="239"/>
      <c r="W426" s="239"/>
      <c r="X426" s="239"/>
      <c r="Y426" s="239"/>
      <c r="Z426" s="239"/>
    </row>
    <row r="427" ht="12.75" customHeight="1">
      <c r="A427" s="239"/>
      <c r="B427" s="239"/>
      <c r="C427" s="239"/>
      <c r="D427" s="239"/>
      <c r="E427" s="239"/>
      <c r="F427" s="239"/>
      <c r="G427" s="239"/>
      <c r="H427" s="239"/>
      <c r="I427" s="239"/>
      <c r="J427" s="239"/>
      <c r="K427" s="239"/>
      <c r="L427" s="239"/>
      <c r="M427" s="239"/>
      <c r="N427" s="239"/>
      <c r="O427" s="239"/>
      <c r="P427" s="239"/>
      <c r="Q427" s="239"/>
      <c r="R427" s="239"/>
      <c r="S427" s="239"/>
      <c r="T427" s="239"/>
      <c r="U427" s="239"/>
      <c r="V427" s="239"/>
      <c r="W427" s="239"/>
      <c r="X427" s="239"/>
      <c r="Y427" s="239"/>
      <c r="Z427" s="239"/>
    </row>
    <row r="428" ht="12.75" customHeight="1">
      <c r="A428" s="239"/>
      <c r="B428" s="239"/>
      <c r="C428" s="239"/>
      <c r="D428" s="239"/>
      <c r="E428" s="239"/>
      <c r="F428" s="239"/>
      <c r="G428" s="239"/>
      <c r="H428" s="239"/>
      <c r="I428" s="239"/>
      <c r="J428" s="239"/>
      <c r="K428" s="239"/>
      <c r="L428" s="239"/>
      <c r="M428" s="239"/>
      <c r="N428" s="239"/>
      <c r="O428" s="239"/>
      <c r="P428" s="239"/>
      <c r="Q428" s="239"/>
      <c r="R428" s="239"/>
      <c r="S428" s="239"/>
      <c r="T428" s="239"/>
      <c r="U428" s="239"/>
      <c r="V428" s="239"/>
      <c r="W428" s="239"/>
      <c r="X428" s="239"/>
      <c r="Y428" s="239"/>
      <c r="Z428" s="239"/>
    </row>
    <row r="429" ht="12.75" customHeight="1">
      <c r="A429" s="239"/>
      <c r="B429" s="239"/>
      <c r="C429" s="239"/>
      <c r="D429" s="239"/>
      <c r="E429" s="239"/>
      <c r="F429" s="239"/>
      <c r="G429" s="239"/>
      <c r="H429" s="239"/>
      <c r="I429" s="239"/>
      <c r="J429" s="239"/>
      <c r="K429" s="239"/>
      <c r="L429" s="239"/>
      <c r="M429" s="239"/>
      <c r="N429" s="239"/>
      <c r="O429" s="239"/>
      <c r="P429" s="239"/>
      <c r="Q429" s="239"/>
      <c r="R429" s="239"/>
      <c r="S429" s="239"/>
      <c r="T429" s="239"/>
      <c r="U429" s="239"/>
      <c r="V429" s="239"/>
      <c r="W429" s="239"/>
      <c r="X429" s="239"/>
      <c r="Y429" s="239"/>
      <c r="Z429" s="239"/>
    </row>
    <row r="430" ht="12.75" customHeight="1">
      <c r="A430" s="239"/>
      <c r="B430" s="239"/>
      <c r="C430" s="239"/>
      <c r="D430" s="239"/>
      <c r="E430" s="239"/>
      <c r="F430" s="239"/>
      <c r="G430" s="239"/>
      <c r="H430" s="239"/>
      <c r="I430" s="239"/>
      <c r="J430" s="239"/>
      <c r="K430" s="239"/>
      <c r="L430" s="239"/>
      <c r="M430" s="239"/>
      <c r="N430" s="239"/>
      <c r="O430" s="239"/>
      <c r="P430" s="239"/>
      <c r="Q430" s="239"/>
      <c r="R430" s="239"/>
      <c r="S430" s="239"/>
      <c r="T430" s="239"/>
      <c r="U430" s="239"/>
      <c r="V430" s="239"/>
      <c r="W430" s="239"/>
      <c r="X430" s="239"/>
      <c r="Y430" s="239"/>
      <c r="Z430" s="239"/>
    </row>
    <row r="431" ht="12.75" customHeight="1">
      <c r="A431" s="239"/>
      <c r="B431" s="239"/>
      <c r="C431" s="239"/>
      <c r="D431" s="239"/>
      <c r="E431" s="239"/>
      <c r="F431" s="239"/>
      <c r="G431" s="239"/>
      <c r="H431" s="239"/>
      <c r="I431" s="239"/>
      <c r="J431" s="239"/>
      <c r="K431" s="239"/>
      <c r="L431" s="239"/>
      <c r="M431" s="239"/>
      <c r="N431" s="239"/>
      <c r="O431" s="239"/>
      <c r="P431" s="239"/>
      <c r="Q431" s="239"/>
      <c r="R431" s="239"/>
      <c r="S431" s="239"/>
      <c r="T431" s="239"/>
      <c r="U431" s="239"/>
      <c r="V431" s="239"/>
      <c r="W431" s="239"/>
      <c r="X431" s="239"/>
      <c r="Y431" s="239"/>
      <c r="Z431" s="239"/>
    </row>
    <row r="432" ht="12.75" customHeight="1">
      <c r="A432" s="239"/>
      <c r="B432" s="239"/>
      <c r="C432" s="239"/>
      <c r="D432" s="239"/>
      <c r="E432" s="239"/>
      <c r="F432" s="239"/>
      <c r="G432" s="239"/>
      <c r="H432" s="239"/>
      <c r="I432" s="239"/>
      <c r="J432" s="239"/>
      <c r="K432" s="239"/>
      <c r="L432" s="239"/>
      <c r="M432" s="239"/>
      <c r="N432" s="239"/>
      <c r="O432" s="239"/>
      <c r="P432" s="239"/>
      <c r="Q432" s="239"/>
      <c r="R432" s="239"/>
      <c r="S432" s="239"/>
      <c r="T432" s="239"/>
      <c r="U432" s="239"/>
      <c r="V432" s="239"/>
      <c r="W432" s="239"/>
      <c r="X432" s="239"/>
      <c r="Y432" s="239"/>
      <c r="Z432" s="239"/>
    </row>
    <row r="433" ht="12.75" customHeight="1">
      <c r="A433" s="239"/>
      <c r="B433" s="239"/>
      <c r="C433" s="239"/>
      <c r="D433" s="239"/>
      <c r="E433" s="239"/>
      <c r="F433" s="239"/>
      <c r="G433" s="239"/>
      <c r="H433" s="239"/>
      <c r="I433" s="239"/>
      <c r="J433" s="239"/>
      <c r="K433" s="239"/>
      <c r="L433" s="239"/>
      <c r="M433" s="239"/>
      <c r="N433" s="239"/>
      <c r="O433" s="239"/>
      <c r="P433" s="239"/>
      <c r="Q433" s="239"/>
      <c r="R433" s="239"/>
      <c r="S433" s="239"/>
      <c r="T433" s="239"/>
      <c r="U433" s="239"/>
      <c r="V433" s="239"/>
      <c r="W433" s="239"/>
      <c r="X433" s="239"/>
      <c r="Y433" s="239"/>
      <c r="Z433" s="239"/>
    </row>
    <row r="434" ht="12.75" customHeight="1">
      <c r="A434" s="239"/>
      <c r="B434" s="239"/>
      <c r="C434" s="239"/>
      <c r="D434" s="239"/>
      <c r="E434" s="239"/>
      <c r="F434" s="239"/>
      <c r="G434" s="239"/>
      <c r="H434" s="239"/>
      <c r="I434" s="239"/>
      <c r="J434" s="239"/>
      <c r="K434" s="239"/>
      <c r="L434" s="239"/>
      <c r="M434" s="239"/>
      <c r="N434" s="239"/>
      <c r="O434" s="239"/>
      <c r="P434" s="239"/>
      <c r="Q434" s="239"/>
      <c r="R434" s="239"/>
      <c r="S434" s="239"/>
      <c r="T434" s="239"/>
      <c r="U434" s="239"/>
      <c r="V434" s="239"/>
      <c r="W434" s="239"/>
      <c r="X434" s="239"/>
      <c r="Y434" s="239"/>
      <c r="Z434" s="239"/>
    </row>
    <row r="435" ht="12.75" customHeight="1">
      <c r="A435" s="239"/>
      <c r="B435" s="239"/>
      <c r="C435" s="239"/>
      <c r="D435" s="239"/>
      <c r="E435" s="239"/>
      <c r="F435" s="239"/>
      <c r="G435" s="239"/>
      <c r="H435" s="239"/>
      <c r="I435" s="239"/>
      <c r="J435" s="239"/>
      <c r="K435" s="239"/>
      <c r="L435" s="239"/>
      <c r="M435" s="239"/>
      <c r="N435" s="239"/>
      <c r="O435" s="239"/>
      <c r="P435" s="239"/>
      <c r="Q435" s="239"/>
      <c r="R435" s="239"/>
      <c r="S435" s="239"/>
      <c r="T435" s="239"/>
      <c r="U435" s="239"/>
      <c r="V435" s="239"/>
      <c r="W435" s="239"/>
      <c r="X435" s="239"/>
      <c r="Y435" s="239"/>
      <c r="Z435" s="239"/>
    </row>
    <row r="436" ht="12.75" customHeight="1">
      <c r="A436" s="239"/>
      <c r="B436" s="239"/>
      <c r="C436" s="239"/>
      <c r="D436" s="239"/>
      <c r="E436" s="239"/>
      <c r="F436" s="239"/>
      <c r="G436" s="239"/>
      <c r="H436" s="239"/>
      <c r="I436" s="239"/>
      <c r="J436" s="239"/>
      <c r="K436" s="239"/>
      <c r="L436" s="239"/>
      <c r="M436" s="239"/>
      <c r="N436" s="239"/>
      <c r="O436" s="239"/>
      <c r="P436" s="239"/>
      <c r="Q436" s="239"/>
      <c r="R436" s="239"/>
      <c r="S436" s="239"/>
      <c r="T436" s="239"/>
      <c r="U436" s="239"/>
      <c r="V436" s="239"/>
      <c r="W436" s="239"/>
      <c r="X436" s="239"/>
      <c r="Y436" s="239"/>
      <c r="Z436" s="239"/>
    </row>
    <row r="437" ht="12.75" customHeight="1">
      <c r="A437" s="239"/>
      <c r="B437" s="239"/>
      <c r="C437" s="239"/>
      <c r="D437" s="239"/>
      <c r="E437" s="239"/>
      <c r="F437" s="239"/>
      <c r="G437" s="239"/>
      <c r="H437" s="239"/>
      <c r="I437" s="239"/>
      <c r="J437" s="239"/>
      <c r="K437" s="239"/>
      <c r="L437" s="239"/>
      <c r="M437" s="239"/>
      <c r="N437" s="239"/>
      <c r="O437" s="239"/>
      <c r="P437" s="239"/>
      <c r="Q437" s="239"/>
      <c r="R437" s="239"/>
      <c r="S437" s="239"/>
      <c r="T437" s="239"/>
      <c r="U437" s="239"/>
      <c r="V437" s="239"/>
      <c r="W437" s="239"/>
      <c r="X437" s="239"/>
      <c r="Y437" s="239"/>
      <c r="Z437" s="239"/>
    </row>
    <row r="438" ht="12.75" customHeight="1">
      <c r="A438" s="239"/>
      <c r="B438" s="239"/>
      <c r="C438" s="239"/>
      <c r="D438" s="239"/>
      <c r="E438" s="239"/>
      <c r="F438" s="239"/>
      <c r="G438" s="239"/>
      <c r="H438" s="239"/>
      <c r="I438" s="239"/>
      <c r="J438" s="239"/>
      <c r="K438" s="239"/>
      <c r="L438" s="239"/>
      <c r="M438" s="239"/>
      <c r="N438" s="239"/>
      <c r="O438" s="239"/>
      <c r="P438" s="239"/>
      <c r="Q438" s="239"/>
      <c r="R438" s="239"/>
      <c r="S438" s="239"/>
      <c r="T438" s="239"/>
      <c r="U438" s="239"/>
      <c r="V438" s="239"/>
      <c r="W438" s="239"/>
      <c r="X438" s="239"/>
      <c r="Y438" s="239"/>
      <c r="Z438" s="239"/>
    </row>
    <row r="439" ht="12.75" customHeight="1">
      <c r="A439" s="239"/>
      <c r="B439" s="239"/>
      <c r="C439" s="239"/>
      <c r="D439" s="239"/>
      <c r="E439" s="239"/>
      <c r="F439" s="239"/>
      <c r="G439" s="239"/>
      <c r="H439" s="239"/>
      <c r="I439" s="239"/>
      <c r="J439" s="239"/>
      <c r="K439" s="239"/>
      <c r="L439" s="239"/>
      <c r="M439" s="239"/>
      <c r="N439" s="239"/>
      <c r="O439" s="239"/>
      <c r="P439" s="239"/>
      <c r="Q439" s="239"/>
      <c r="R439" s="239"/>
      <c r="S439" s="239"/>
      <c r="T439" s="239"/>
      <c r="U439" s="239"/>
      <c r="V439" s="239"/>
      <c r="W439" s="239"/>
      <c r="X439" s="239"/>
      <c r="Y439" s="239"/>
      <c r="Z439" s="239"/>
    </row>
    <row r="440" ht="12.75" customHeight="1">
      <c r="A440" s="239"/>
      <c r="B440" s="239"/>
      <c r="C440" s="239"/>
      <c r="D440" s="239"/>
      <c r="E440" s="239"/>
      <c r="F440" s="239"/>
      <c r="G440" s="239"/>
      <c r="H440" s="239"/>
      <c r="I440" s="239"/>
      <c r="J440" s="239"/>
      <c r="K440" s="239"/>
      <c r="L440" s="239"/>
      <c r="M440" s="239"/>
      <c r="N440" s="239"/>
      <c r="O440" s="239"/>
      <c r="P440" s="239"/>
      <c r="Q440" s="239"/>
      <c r="R440" s="239"/>
      <c r="S440" s="239"/>
      <c r="T440" s="239"/>
      <c r="U440" s="239"/>
      <c r="V440" s="239"/>
      <c r="W440" s="239"/>
      <c r="X440" s="239"/>
      <c r="Y440" s="239"/>
      <c r="Z440" s="239"/>
    </row>
    <row r="441" ht="12.75" customHeight="1">
      <c r="A441" s="239"/>
      <c r="B441" s="239"/>
      <c r="C441" s="239"/>
      <c r="D441" s="239"/>
      <c r="E441" s="239"/>
      <c r="F441" s="239"/>
      <c r="G441" s="239"/>
      <c r="H441" s="239"/>
      <c r="I441" s="239"/>
      <c r="J441" s="239"/>
      <c r="K441" s="239"/>
      <c r="L441" s="239"/>
      <c r="M441" s="239"/>
      <c r="N441" s="239"/>
      <c r="O441" s="239"/>
      <c r="P441" s="239"/>
      <c r="Q441" s="239"/>
      <c r="R441" s="239"/>
      <c r="S441" s="239"/>
      <c r="T441" s="239"/>
      <c r="U441" s="239"/>
      <c r="V441" s="239"/>
      <c r="W441" s="239"/>
      <c r="X441" s="239"/>
      <c r="Y441" s="239"/>
      <c r="Z441" s="239"/>
    </row>
    <row r="442" ht="12.75" customHeight="1">
      <c r="A442" s="239"/>
      <c r="B442" s="239"/>
      <c r="C442" s="239"/>
      <c r="D442" s="239"/>
      <c r="E442" s="239"/>
      <c r="F442" s="239"/>
      <c r="G442" s="239"/>
      <c r="H442" s="239"/>
      <c r="I442" s="239"/>
      <c r="J442" s="239"/>
      <c r="K442" s="239"/>
      <c r="L442" s="239"/>
      <c r="M442" s="239"/>
      <c r="N442" s="239"/>
      <c r="O442" s="239"/>
      <c r="P442" s="239"/>
      <c r="Q442" s="239"/>
      <c r="R442" s="239"/>
      <c r="S442" s="239"/>
      <c r="T442" s="239"/>
      <c r="U442" s="239"/>
      <c r="V442" s="239"/>
      <c r="W442" s="239"/>
      <c r="X442" s="239"/>
      <c r="Y442" s="239"/>
      <c r="Z442" s="239"/>
    </row>
    <row r="443" ht="12.75" customHeight="1">
      <c r="A443" s="239"/>
      <c r="B443" s="239"/>
      <c r="C443" s="239"/>
      <c r="D443" s="239"/>
      <c r="E443" s="239"/>
      <c r="F443" s="239"/>
      <c r="G443" s="239"/>
      <c r="H443" s="239"/>
      <c r="I443" s="239"/>
      <c r="J443" s="239"/>
      <c r="K443" s="239"/>
      <c r="L443" s="239"/>
      <c r="M443" s="239"/>
      <c r="N443" s="239"/>
      <c r="O443" s="239"/>
      <c r="P443" s="239"/>
      <c r="Q443" s="239"/>
      <c r="R443" s="239"/>
      <c r="S443" s="239"/>
      <c r="T443" s="239"/>
      <c r="U443" s="239"/>
      <c r="V443" s="239"/>
      <c r="W443" s="239"/>
      <c r="X443" s="239"/>
      <c r="Y443" s="239"/>
      <c r="Z443" s="239"/>
    </row>
    <row r="444" ht="12.75" customHeight="1">
      <c r="A444" s="239"/>
      <c r="B444" s="239"/>
      <c r="C444" s="239"/>
      <c r="D444" s="239"/>
      <c r="E444" s="239"/>
      <c r="F444" s="239"/>
      <c r="G444" s="239"/>
      <c r="H444" s="239"/>
      <c r="I444" s="239"/>
      <c r="J444" s="239"/>
      <c r="K444" s="239"/>
      <c r="L444" s="239"/>
      <c r="M444" s="239"/>
      <c r="N444" s="239"/>
      <c r="O444" s="239"/>
      <c r="P444" s="239"/>
      <c r="Q444" s="239"/>
      <c r="R444" s="239"/>
      <c r="S444" s="239"/>
      <c r="T444" s="239"/>
      <c r="U444" s="239"/>
      <c r="V444" s="239"/>
      <c r="W444" s="239"/>
      <c r="X444" s="239"/>
      <c r="Y444" s="239"/>
      <c r="Z444" s="239"/>
    </row>
    <row r="445" ht="12.75" customHeight="1">
      <c r="A445" s="239"/>
      <c r="B445" s="239"/>
      <c r="C445" s="239"/>
      <c r="D445" s="239"/>
      <c r="E445" s="239"/>
      <c r="F445" s="239"/>
      <c r="G445" s="239"/>
      <c r="H445" s="239"/>
      <c r="I445" s="239"/>
      <c r="J445" s="239"/>
      <c r="K445" s="239"/>
      <c r="L445" s="239"/>
      <c r="M445" s="239"/>
      <c r="N445" s="239"/>
      <c r="O445" s="239"/>
      <c r="P445" s="239"/>
      <c r="Q445" s="239"/>
      <c r="R445" s="239"/>
      <c r="S445" s="239"/>
      <c r="T445" s="239"/>
      <c r="U445" s="239"/>
      <c r="V445" s="239"/>
      <c r="W445" s="239"/>
      <c r="X445" s="239"/>
      <c r="Y445" s="239"/>
      <c r="Z445" s="239"/>
    </row>
    <row r="446" ht="12.75" customHeight="1">
      <c r="A446" s="239"/>
      <c r="B446" s="239"/>
      <c r="C446" s="239"/>
      <c r="D446" s="239"/>
      <c r="E446" s="239"/>
      <c r="F446" s="239"/>
      <c r="G446" s="239"/>
      <c r="H446" s="239"/>
      <c r="I446" s="239"/>
      <c r="J446" s="239"/>
      <c r="K446" s="239"/>
      <c r="L446" s="239"/>
      <c r="M446" s="239"/>
      <c r="N446" s="239"/>
      <c r="O446" s="239"/>
      <c r="P446" s="239"/>
      <c r="Q446" s="239"/>
      <c r="R446" s="239"/>
      <c r="S446" s="239"/>
      <c r="T446" s="239"/>
      <c r="U446" s="239"/>
      <c r="V446" s="239"/>
      <c r="W446" s="239"/>
      <c r="X446" s="239"/>
      <c r="Y446" s="239"/>
      <c r="Z446" s="239"/>
    </row>
    <row r="447" ht="12.75" customHeight="1">
      <c r="A447" s="239"/>
      <c r="B447" s="239"/>
      <c r="C447" s="239"/>
      <c r="D447" s="239"/>
      <c r="E447" s="239"/>
      <c r="F447" s="239"/>
      <c r="G447" s="239"/>
      <c r="H447" s="239"/>
      <c r="I447" s="239"/>
      <c r="J447" s="239"/>
      <c r="K447" s="239"/>
      <c r="L447" s="239"/>
      <c r="M447" s="239"/>
      <c r="N447" s="239"/>
      <c r="O447" s="239"/>
      <c r="P447" s="239"/>
      <c r="Q447" s="239"/>
      <c r="R447" s="239"/>
      <c r="S447" s="239"/>
      <c r="T447" s="239"/>
      <c r="U447" s="239"/>
      <c r="V447" s="239"/>
      <c r="W447" s="239"/>
      <c r="X447" s="239"/>
      <c r="Y447" s="239"/>
      <c r="Z447" s="239"/>
    </row>
    <row r="448" ht="12.75" customHeight="1">
      <c r="A448" s="239"/>
      <c r="B448" s="239"/>
      <c r="C448" s="239"/>
      <c r="D448" s="239"/>
      <c r="E448" s="239"/>
      <c r="F448" s="239"/>
      <c r="G448" s="239"/>
      <c r="H448" s="239"/>
      <c r="I448" s="239"/>
      <c r="J448" s="239"/>
      <c r="K448" s="239"/>
      <c r="L448" s="239"/>
      <c r="M448" s="239"/>
      <c r="N448" s="239"/>
      <c r="O448" s="239"/>
      <c r="P448" s="239"/>
      <c r="Q448" s="239"/>
      <c r="R448" s="239"/>
      <c r="S448" s="239"/>
      <c r="T448" s="239"/>
      <c r="U448" s="239"/>
      <c r="V448" s="239"/>
      <c r="W448" s="239"/>
      <c r="X448" s="239"/>
      <c r="Y448" s="239"/>
      <c r="Z448" s="239"/>
    </row>
    <row r="449" ht="12.75" customHeight="1">
      <c r="A449" s="239"/>
      <c r="B449" s="239"/>
      <c r="C449" s="239"/>
      <c r="D449" s="239"/>
      <c r="E449" s="239"/>
      <c r="F449" s="239"/>
      <c r="G449" s="239"/>
      <c r="H449" s="239"/>
      <c r="I449" s="239"/>
      <c r="J449" s="239"/>
      <c r="K449" s="239"/>
      <c r="L449" s="239"/>
      <c r="M449" s="239"/>
      <c r="N449" s="239"/>
      <c r="O449" s="239"/>
      <c r="P449" s="239"/>
      <c r="Q449" s="239"/>
      <c r="R449" s="239"/>
      <c r="S449" s="239"/>
      <c r="T449" s="239"/>
      <c r="U449" s="239"/>
      <c r="V449" s="239"/>
      <c r="W449" s="239"/>
      <c r="X449" s="239"/>
      <c r="Y449" s="239"/>
      <c r="Z449" s="239"/>
    </row>
    <row r="450" ht="12.75" customHeight="1">
      <c r="A450" s="239"/>
      <c r="B450" s="239"/>
      <c r="C450" s="239"/>
      <c r="D450" s="239"/>
      <c r="E450" s="239"/>
      <c r="F450" s="239"/>
      <c r="G450" s="239"/>
      <c r="H450" s="239"/>
      <c r="I450" s="239"/>
      <c r="J450" s="239"/>
      <c r="K450" s="239"/>
      <c r="L450" s="239"/>
      <c r="M450" s="239"/>
      <c r="N450" s="239"/>
      <c r="O450" s="239"/>
      <c r="P450" s="239"/>
      <c r="Q450" s="239"/>
      <c r="R450" s="239"/>
      <c r="S450" s="239"/>
      <c r="T450" s="239"/>
      <c r="U450" s="239"/>
      <c r="V450" s="239"/>
      <c r="W450" s="239"/>
      <c r="X450" s="239"/>
      <c r="Y450" s="239"/>
      <c r="Z450" s="239"/>
    </row>
    <row r="451" ht="12.75" customHeight="1">
      <c r="A451" s="239"/>
      <c r="B451" s="239"/>
      <c r="C451" s="239"/>
      <c r="D451" s="239"/>
      <c r="E451" s="239"/>
      <c r="F451" s="239"/>
      <c r="G451" s="239"/>
      <c r="H451" s="239"/>
      <c r="I451" s="239"/>
      <c r="J451" s="239"/>
      <c r="K451" s="239"/>
      <c r="L451" s="239"/>
      <c r="M451" s="239"/>
      <c r="N451" s="239"/>
      <c r="O451" s="239"/>
      <c r="P451" s="239"/>
      <c r="Q451" s="239"/>
      <c r="R451" s="239"/>
      <c r="S451" s="239"/>
      <c r="T451" s="239"/>
      <c r="U451" s="239"/>
      <c r="V451" s="239"/>
      <c r="W451" s="239"/>
      <c r="X451" s="239"/>
      <c r="Y451" s="239"/>
      <c r="Z451" s="239"/>
    </row>
    <row r="452" ht="12.75" customHeight="1">
      <c r="A452" s="239"/>
      <c r="B452" s="239"/>
      <c r="C452" s="239"/>
      <c r="D452" s="239"/>
      <c r="E452" s="239"/>
      <c r="F452" s="239"/>
      <c r="G452" s="239"/>
      <c r="H452" s="239"/>
      <c r="I452" s="239"/>
      <c r="J452" s="239"/>
      <c r="K452" s="239"/>
      <c r="L452" s="239"/>
      <c r="M452" s="239"/>
      <c r="N452" s="239"/>
      <c r="O452" s="239"/>
      <c r="P452" s="239"/>
      <c r="Q452" s="239"/>
      <c r="R452" s="239"/>
      <c r="S452" s="239"/>
      <c r="T452" s="239"/>
      <c r="U452" s="239"/>
      <c r="V452" s="239"/>
      <c r="W452" s="239"/>
      <c r="X452" s="239"/>
      <c r="Y452" s="239"/>
      <c r="Z452" s="239"/>
    </row>
    <row r="453" ht="12.75" customHeight="1">
      <c r="A453" s="239"/>
      <c r="B453" s="239"/>
      <c r="C453" s="239"/>
      <c r="D453" s="239"/>
      <c r="E453" s="239"/>
      <c r="F453" s="239"/>
      <c r="G453" s="239"/>
      <c r="H453" s="239"/>
      <c r="I453" s="239"/>
      <c r="J453" s="239"/>
      <c r="K453" s="239"/>
      <c r="L453" s="239"/>
      <c r="M453" s="239"/>
      <c r="N453" s="239"/>
      <c r="O453" s="239"/>
      <c r="P453" s="239"/>
      <c r="Q453" s="239"/>
      <c r="R453" s="239"/>
      <c r="S453" s="239"/>
      <c r="T453" s="239"/>
      <c r="U453" s="239"/>
      <c r="V453" s="239"/>
      <c r="W453" s="239"/>
      <c r="X453" s="239"/>
      <c r="Y453" s="239"/>
      <c r="Z453" s="239"/>
    </row>
    <row r="454" ht="12.75" customHeight="1">
      <c r="A454" s="239"/>
      <c r="B454" s="239"/>
      <c r="C454" s="239"/>
      <c r="D454" s="239"/>
      <c r="E454" s="239"/>
      <c r="F454" s="239"/>
      <c r="G454" s="239"/>
      <c r="H454" s="239"/>
      <c r="I454" s="239"/>
      <c r="J454" s="239"/>
      <c r="K454" s="239"/>
      <c r="L454" s="239"/>
      <c r="M454" s="239"/>
      <c r="N454" s="239"/>
      <c r="O454" s="239"/>
      <c r="P454" s="239"/>
      <c r="Q454" s="239"/>
      <c r="R454" s="239"/>
      <c r="S454" s="239"/>
      <c r="T454" s="239"/>
      <c r="U454" s="239"/>
      <c r="V454" s="239"/>
      <c r="W454" s="239"/>
      <c r="X454" s="239"/>
      <c r="Y454" s="239"/>
      <c r="Z454" s="239"/>
    </row>
    <row r="455" ht="12.75" customHeight="1">
      <c r="A455" s="239"/>
      <c r="B455" s="239"/>
      <c r="C455" s="239"/>
      <c r="D455" s="239"/>
      <c r="E455" s="239"/>
      <c r="F455" s="239"/>
      <c r="G455" s="239"/>
      <c r="H455" s="239"/>
      <c r="I455" s="239"/>
      <c r="J455" s="239"/>
      <c r="K455" s="239"/>
      <c r="L455" s="239"/>
      <c r="M455" s="239"/>
      <c r="N455" s="239"/>
      <c r="O455" s="239"/>
      <c r="P455" s="239"/>
      <c r="Q455" s="239"/>
      <c r="R455" s="239"/>
      <c r="S455" s="239"/>
      <c r="T455" s="239"/>
      <c r="U455" s="239"/>
      <c r="V455" s="239"/>
      <c r="W455" s="239"/>
      <c r="X455" s="239"/>
      <c r="Y455" s="239"/>
      <c r="Z455" s="239"/>
    </row>
    <row r="456" ht="12.75" customHeight="1">
      <c r="A456" s="239"/>
      <c r="B456" s="239"/>
      <c r="C456" s="239"/>
      <c r="D456" s="239"/>
      <c r="E456" s="239"/>
      <c r="F456" s="239"/>
      <c r="G456" s="239"/>
      <c r="H456" s="239"/>
      <c r="I456" s="239"/>
      <c r="J456" s="239"/>
      <c r="K456" s="239"/>
      <c r="L456" s="239"/>
      <c r="M456" s="239"/>
      <c r="N456" s="239"/>
      <c r="O456" s="239"/>
      <c r="P456" s="239"/>
      <c r="Q456" s="239"/>
      <c r="R456" s="239"/>
      <c r="S456" s="239"/>
      <c r="T456" s="239"/>
      <c r="U456" s="239"/>
      <c r="V456" s="239"/>
      <c r="W456" s="239"/>
      <c r="X456" s="239"/>
      <c r="Y456" s="239"/>
      <c r="Z456" s="239"/>
    </row>
    <row r="457" ht="12.75" customHeight="1">
      <c r="A457" s="239"/>
      <c r="B457" s="239"/>
      <c r="C457" s="239"/>
      <c r="D457" s="239"/>
      <c r="E457" s="239"/>
      <c r="F457" s="239"/>
      <c r="G457" s="239"/>
      <c r="H457" s="239"/>
      <c r="I457" s="239"/>
      <c r="J457" s="239"/>
      <c r="K457" s="239"/>
      <c r="L457" s="239"/>
      <c r="M457" s="239"/>
      <c r="N457" s="239"/>
      <c r="O457" s="239"/>
      <c r="P457" s="239"/>
      <c r="Q457" s="239"/>
      <c r="R457" s="239"/>
      <c r="S457" s="239"/>
      <c r="T457" s="239"/>
      <c r="U457" s="239"/>
      <c r="V457" s="239"/>
      <c r="W457" s="239"/>
      <c r="X457" s="239"/>
      <c r="Y457" s="239"/>
      <c r="Z457" s="239"/>
    </row>
    <row r="458" ht="12.75" customHeight="1">
      <c r="A458" s="239"/>
      <c r="B458" s="239"/>
      <c r="C458" s="239"/>
      <c r="D458" s="239"/>
      <c r="E458" s="239"/>
      <c r="F458" s="239"/>
      <c r="G458" s="239"/>
      <c r="H458" s="239"/>
      <c r="I458" s="239"/>
      <c r="J458" s="239"/>
      <c r="K458" s="239"/>
      <c r="L458" s="239"/>
      <c r="M458" s="239"/>
      <c r="N458" s="239"/>
      <c r="O458" s="239"/>
      <c r="P458" s="239"/>
      <c r="Q458" s="239"/>
      <c r="R458" s="239"/>
      <c r="S458" s="239"/>
      <c r="T458" s="239"/>
      <c r="U458" s="239"/>
      <c r="V458" s="239"/>
      <c r="W458" s="239"/>
      <c r="X458" s="239"/>
      <c r="Y458" s="239"/>
      <c r="Z458" s="239"/>
    </row>
    <row r="459" ht="12.75" customHeight="1">
      <c r="A459" s="239"/>
      <c r="B459" s="239"/>
      <c r="C459" s="239"/>
      <c r="D459" s="239"/>
      <c r="E459" s="239"/>
      <c r="F459" s="239"/>
      <c r="G459" s="239"/>
      <c r="H459" s="239"/>
      <c r="I459" s="239"/>
      <c r="J459" s="239"/>
      <c r="K459" s="239"/>
      <c r="L459" s="239"/>
      <c r="M459" s="239"/>
      <c r="N459" s="239"/>
      <c r="O459" s="239"/>
      <c r="P459" s="239"/>
      <c r="Q459" s="239"/>
      <c r="R459" s="239"/>
      <c r="S459" s="239"/>
      <c r="T459" s="239"/>
      <c r="U459" s="239"/>
      <c r="V459" s="239"/>
      <c r="W459" s="239"/>
      <c r="X459" s="239"/>
      <c r="Y459" s="239"/>
      <c r="Z459" s="239"/>
    </row>
    <row r="460" ht="12.75" customHeight="1">
      <c r="A460" s="239"/>
      <c r="B460" s="239"/>
      <c r="C460" s="239"/>
      <c r="D460" s="239"/>
      <c r="E460" s="239"/>
      <c r="F460" s="239"/>
      <c r="G460" s="239"/>
      <c r="H460" s="239"/>
      <c r="I460" s="239"/>
      <c r="J460" s="239"/>
      <c r="K460" s="239"/>
      <c r="L460" s="239"/>
      <c r="M460" s="239"/>
      <c r="N460" s="239"/>
      <c r="O460" s="239"/>
      <c r="P460" s="239"/>
      <c r="Q460" s="239"/>
      <c r="R460" s="239"/>
      <c r="S460" s="239"/>
      <c r="T460" s="239"/>
      <c r="U460" s="239"/>
      <c r="V460" s="239"/>
      <c r="W460" s="239"/>
      <c r="X460" s="239"/>
      <c r="Y460" s="239"/>
      <c r="Z460" s="239"/>
    </row>
    <row r="461" ht="12.75" customHeight="1">
      <c r="A461" s="239"/>
      <c r="B461" s="239"/>
      <c r="C461" s="239"/>
      <c r="D461" s="239"/>
      <c r="E461" s="239"/>
      <c r="F461" s="239"/>
      <c r="G461" s="239"/>
      <c r="H461" s="239"/>
      <c r="I461" s="239"/>
      <c r="J461" s="239"/>
      <c r="K461" s="239"/>
      <c r="L461" s="239"/>
      <c r="M461" s="239"/>
      <c r="N461" s="239"/>
      <c r="O461" s="239"/>
      <c r="P461" s="239"/>
      <c r="Q461" s="239"/>
      <c r="R461" s="239"/>
      <c r="S461" s="239"/>
      <c r="T461" s="239"/>
      <c r="U461" s="239"/>
      <c r="V461" s="239"/>
      <c r="W461" s="239"/>
      <c r="X461" s="239"/>
      <c r="Y461" s="239"/>
      <c r="Z461" s="239"/>
    </row>
    <row r="462" ht="12.75" customHeight="1">
      <c r="A462" s="239"/>
      <c r="B462" s="239"/>
      <c r="C462" s="239"/>
      <c r="D462" s="239"/>
      <c r="E462" s="239"/>
      <c r="F462" s="239"/>
      <c r="G462" s="239"/>
      <c r="H462" s="239"/>
      <c r="I462" s="239"/>
      <c r="J462" s="239"/>
      <c r="K462" s="239"/>
      <c r="L462" s="239"/>
      <c r="M462" s="239"/>
      <c r="N462" s="239"/>
      <c r="O462" s="239"/>
      <c r="P462" s="239"/>
      <c r="Q462" s="239"/>
      <c r="R462" s="239"/>
      <c r="S462" s="239"/>
      <c r="T462" s="239"/>
      <c r="U462" s="239"/>
      <c r="V462" s="239"/>
      <c r="W462" s="239"/>
      <c r="X462" s="239"/>
      <c r="Y462" s="239"/>
      <c r="Z462" s="239"/>
    </row>
    <row r="463" ht="12.75" customHeight="1">
      <c r="A463" s="239"/>
      <c r="B463" s="239"/>
      <c r="C463" s="239"/>
      <c r="D463" s="239"/>
      <c r="E463" s="239"/>
      <c r="F463" s="239"/>
      <c r="G463" s="239"/>
      <c r="H463" s="239"/>
      <c r="I463" s="239"/>
      <c r="J463" s="239"/>
      <c r="K463" s="239"/>
      <c r="L463" s="239"/>
      <c r="M463" s="239"/>
      <c r="N463" s="239"/>
      <c r="O463" s="239"/>
      <c r="P463" s="239"/>
      <c r="Q463" s="239"/>
      <c r="R463" s="239"/>
      <c r="S463" s="239"/>
      <c r="T463" s="239"/>
      <c r="U463" s="239"/>
      <c r="V463" s="239"/>
      <c r="W463" s="239"/>
      <c r="X463" s="239"/>
      <c r="Y463" s="239"/>
      <c r="Z463" s="239"/>
    </row>
    <row r="464" ht="12.75" customHeight="1">
      <c r="A464" s="239"/>
      <c r="B464" s="239"/>
      <c r="C464" s="239"/>
      <c r="D464" s="239"/>
      <c r="E464" s="239"/>
      <c r="F464" s="239"/>
      <c r="G464" s="239"/>
      <c r="H464" s="239"/>
      <c r="I464" s="239"/>
      <c r="J464" s="239"/>
      <c r="K464" s="239"/>
      <c r="L464" s="239"/>
      <c r="M464" s="239"/>
      <c r="N464" s="239"/>
      <c r="O464" s="239"/>
      <c r="P464" s="239"/>
      <c r="Q464" s="239"/>
      <c r="R464" s="239"/>
      <c r="S464" s="239"/>
      <c r="T464" s="239"/>
      <c r="U464" s="239"/>
      <c r="V464" s="239"/>
      <c r="W464" s="239"/>
      <c r="X464" s="239"/>
      <c r="Y464" s="239"/>
      <c r="Z464" s="239"/>
    </row>
    <row r="465" ht="12.75" customHeight="1">
      <c r="A465" s="239"/>
      <c r="B465" s="239"/>
      <c r="C465" s="239"/>
      <c r="D465" s="239"/>
      <c r="E465" s="239"/>
      <c r="F465" s="239"/>
      <c r="G465" s="239"/>
      <c r="H465" s="239"/>
      <c r="I465" s="239"/>
      <c r="J465" s="239"/>
      <c r="K465" s="239"/>
      <c r="L465" s="239"/>
      <c r="M465" s="239"/>
      <c r="N465" s="239"/>
      <c r="O465" s="239"/>
      <c r="P465" s="239"/>
      <c r="Q465" s="239"/>
      <c r="R465" s="239"/>
      <c r="S465" s="239"/>
      <c r="T465" s="239"/>
      <c r="U465" s="239"/>
      <c r="V465" s="239"/>
      <c r="W465" s="239"/>
      <c r="X465" s="239"/>
      <c r="Y465" s="239"/>
      <c r="Z465" s="239"/>
    </row>
    <row r="466" ht="12.75" customHeight="1">
      <c r="A466" s="239"/>
      <c r="B466" s="239"/>
      <c r="C466" s="239"/>
      <c r="D466" s="239"/>
      <c r="E466" s="239"/>
      <c r="F466" s="239"/>
      <c r="G466" s="239"/>
      <c r="H466" s="239"/>
      <c r="I466" s="239"/>
      <c r="J466" s="239"/>
      <c r="K466" s="239"/>
      <c r="L466" s="239"/>
      <c r="M466" s="239"/>
      <c r="N466" s="239"/>
      <c r="O466" s="239"/>
      <c r="P466" s="239"/>
      <c r="Q466" s="239"/>
      <c r="R466" s="239"/>
      <c r="S466" s="239"/>
      <c r="T466" s="239"/>
      <c r="U466" s="239"/>
      <c r="V466" s="239"/>
      <c r="W466" s="239"/>
      <c r="X466" s="239"/>
      <c r="Y466" s="239"/>
      <c r="Z466" s="239"/>
    </row>
    <row r="467" ht="12.75" customHeight="1">
      <c r="A467" s="239"/>
      <c r="B467" s="239"/>
      <c r="C467" s="239"/>
      <c r="D467" s="239"/>
      <c r="E467" s="239"/>
      <c r="F467" s="239"/>
      <c r="G467" s="239"/>
      <c r="H467" s="239"/>
      <c r="I467" s="239"/>
      <c r="J467" s="239"/>
      <c r="K467" s="239"/>
      <c r="L467" s="239"/>
      <c r="M467" s="239"/>
      <c r="N467" s="239"/>
      <c r="O467" s="239"/>
      <c r="P467" s="239"/>
      <c r="Q467" s="239"/>
      <c r="R467" s="239"/>
      <c r="S467" s="239"/>
      <c r="T467" s="239"/>
      <c r="U467" s="239"/>
      <c r="V467" s="239"/>
      <c r="W467" s="239"/>
      <c r="X467" s="239"/>
      <c r="Y467" s="239"/>
      <c r="Z467" s="239"/>
    </row>
    <row r="468" ht="12.75" customHeight="1">
      <c r="A468" s="239"/>
      <c r="B468" s="239"/>
      <c r="C468" s="239"/>
      <c r="D468" s="239"/>
      <c r="E468" s="239"/>
      <c r="F468" s="239"/>
      <c r="G468" s="239"/>
      <c r="H468" s="239"/>
      <c r="I468" s="239"/>
      <c r="J468" s="239"/>
      <c r="K468" s="239"/>
      <c r="L468" s="239"/>
      <c r="M468" s="239"/>
      <c r="N468" s="239"/>
      <c r="O468" s="239"/>
      <c r="P468" s="239"/>
      <c r="Q468" s="239"/>
      <c r="R468" s="239"/>
      <c r="S468" s="239"/>
      <c r="T468" s="239"/>
      <c r="U468" s="239"/>
      <c r="V468" s="239"/>
      <c r="W468" s="239"/>
      <c r="X468" s="239"/>
      <c r="Y468" s="239"/>
      <c r="Z468" s="239"/>
    </row>
    <row r="469" ht="12.75" customHeight="1">
      <c r="A469" s="239"/>
      <c r="B469" s="239"/>
      <c r="C469" s="239"/>
      <c r="D469" s="239"/>
      <c r="E469" s="239"/>
      <c r="F469" s="239"/>
      <c r="G469" s="239"/>
      <c r="H469" s="239"/>
      <c r="I469" s="239"/>
      <c r="J469" s="239"/>
      <c r="K469" s="239"/>
      <c r="L469" s="239"/>
      <c r="M469" s="239"/>
      <c r="N469" s="239"/>
      <c r="O469" s="239"/>
      <c r="P469" s="239"/>
      <c r="Q469" s="239"/>
      <c r="R469" s="239"/>
      <c r="S469" s="239"/>
      <c r="T469" s="239"/>
      <c r="U469" s="239"/>
      <c r="V469" s="239"/>
      <c r="W469" s="239"/>
      <c r="X469" s="239"/>
      <c r="Y469" s="239"/>
      <c r="Z469" s="239"/>
    </row>
    <row r="470" ht="12.75" customHeight="1">
      <c r="A470" s="239"/>
      <c r="B470" s="239"/>
      <c r="C470" s="239"/>
      <c r="D470" s="239"/>
      <c r="E470" s="239"/>
      <c r="F470" s="239"/>
      <c r="G470" s="239"/>
      <c r="H470" s="239"/>
      <c r="I470" s="239"/>
      <c r="J470" s="239"/>
      <c r="K470" s="239"/>
      <c r="L470" s="239"/>
      <c r="M470" s="239"/>
      <c r="N470" s="239"/>
      <c r="O470" s="239"/>
      <c r="P470" s="239"/>
      <c r="Q470" s="239"/>
      <c r="R470" s="239"/>
      <c r="S470" s="239"/>
      <c r="T470" s="239"/>
      <c r="U470" s="239"/>
      <c r="V470" s="239"/>
      <c r="W470" s="239"/>
      <c r="X470" s="239"/>
      <c r="Y470" s="239"/>
      <c r="Z470" s="239"/>
    </row>
    <row r="471" ht="12.75" customHeight="1">
      <c r="A471" s="239"/>
      <c r="B471" s="239"/>
      <c r="C471" s="239"/>
      <c r="D471" s="239"/>
      <c r="E471" s="239"/>
      <c r="F471" s="239"/>
      <c r="G471" s="239"/>
      <c r="H471" s="239"/>
      <c r="I471" s="239"/>
      <c r="J471" s="239"/>
      <c r="K471" s="239"/>
      <c r="L471" s="239"/>
      <c r="M471" s="239"/>
      <c r="N471" s="239"/>
      <c r="O471" s="239"/>
      <c r="P471" s="239"/>
      <c r="Q471" s="239"/>
      <c r="R471" s="239"/>
      <c r="S471" s="239"/>
      <c r="T471" s="239"/>
      <c r="U471" s="239"/>
      <c r="V471" s="239"/>
      <c r="W471" s="239"/>
      <c r="X471" s="239"/>
      <c r="Y471" s="239"/>
      <c r="Z471" s="239"/>
    </row>
    <row r="472" ht="12.75" customHeight="1">
      <c r="A472" s="239"/>
      <c r="B472" s="239"/>
      <c r="C472" s="239"/>
      <c r="D472" s="239"/>
      <c r="E472" s="239"/>
      <c r="F472" s="239"/>
      <c r="G472" s="239"/>
      <c r="H472" s="239"/>
      <c r="I472" s="239"/>
      <c r="J472" s="239"/>
      <c r="K472" s="239"/>
      <c r="L472" s="239"/>
      <c r="M472" s="239"/>
      <c r="N472" s="239"/>
      <c r="O472" s="239"/>
      <c r="P472" s="239"/>
      <c r="Q472" s="239"/>
      <c r="R472" s="239"/>
      <c r="S472" s="239"/>
      <c r="T472" s="239"/>
      <c r="U472" s="239"/>
      <c r="V472" s="239"/>
      <c r="W472" s="239"/>
      <c r="X472" s="239"/>
      <c r="Y472" s="239"/>
      <c r="Z472" s="239"/>
    </row>
    <row r="473" ht="12.75" customHeight="1">
      <c r="A473" s="239"/>
      <c r="B473" s="239"/>
      <c r="C473" s="239"/>
      <c r="D473" s="239"/>
      <c r="E473" s="239"/>
      <c r="F473" s="239"/>
      <c r="G473" s="239"/>
      <c r="H473" s="239"/>
      <c r="I473" s="239"/>
      <c r="J473" s="239"/>
      <c r="K473" s="239"/>
      <c r="L473" s="239"/>
      <c r="M473" s="239"/>
      <c r="N473" s="239"/>
      <c r="O473" s="239"/>
      <c r="P473" s="239"/>
      <c r="Q473" s="239"/>
      <c r="R473" s="239"/>
      <c r="S473" s="239"/>
      <c r="T473" s="239"/>
      <c r="U473" s="239"/>
      <c r="V473" s="239"/>
      <c r="W473" s="239"/>
      <c r="X473" s="239"/>
      <c r="Y473" s="239"/>
      <c r="Z473" s="239"/>
    </row>
    <row r="474" ht="12.75" customHeight="1">
      <c r="A474" s="239"/>
      <c r="B474" s="239"/>
      <c r="C474" s="239"/>
      <c r="D474" s="239"/>
      <c r="E474" s="239"/>
      <c r="F474" s="239"/>
      <c r="G474" s="239"/>
      <c r="H474" s="239"/>
      <c r="I474" s="239"/>
      <c r="J474" s="239"/>
      <c r="K474" s="239"/>
      <c r="L474" s="239"/>
      <c r="M474" s="239"/>
      <c r="N474" s="239"/>
      <c r="O474" s="239"/>
      <c r="P474" s="239"/>
      <c r="Q474" s="239"/>
      <c r="R474" s="239"/>
      <c r="S474" s="239"/>
      <c r="T474" s="239"/>
      <c r="U474" s="239"/>
      <c r="V474" s="239"/>
      <c r="W474" s="239"/>
      <c r="X474" s="239"/>
      <c r="Y474" s="239"/>
      <c r="Z474" s="239"/>
    </row>
    <row r="475" ht="12.75" customHeight="1">
      <c r="A475" s="239"/>
      <c r="B475" s="239"/>
      <c r="C475" s="239"/>
      <c r="D475" s="239"/>
      <c r="E475" s="239"/>
      <c r="F475" s="239"/>
      <c r="G475" s="239"/>
      <c r="H475" s="239"/>
      <c r="I475" s="239"/>
      <c r="J475" s="239"/>
      <c r="K475" s="239"/>
      <c r="L475" s="239"/>
      <c r="M475" s="239"/>
      <c r="N475" s="239"/>
      <c r="O475" s="239"/>
      <c r="P475" s="239"/>
      <c r="Q475" s="239"/>
      <c r="R475" s="239"/>
      <c r="S475" s="239"/>
      <c r="T475" s="239"/>
      <c r="U475" s="239"/>
      <c r="V475" s="239"/>
      <c r="W475" s="239"/>
      <c r="X475" s="239"/>
      <c r="Y475" s="239"/>
      <c r="Z475" s="239"/>
    </row>
    <row r="476" ht="12.75" customHeight="1">
      <c r="A476" s="239"/>
      <c r="B476" s="239"/>
      <c r="C476" s="239"/>
      <c r="D476" s="239"/>
      <c r="E476" s="239"/>
      <c r="F476" s="239"/>
      <c r="G476" s="239"/>
      <c r="H476" s="239"/>
      <c r="I476" s="239"/>
      <c r="J476" s="239"/>
      <c r="K476" s="239"/>
      <c r="L476" s="239"/>
      <c r="M476" s="239"/>
      <c r="N476" s="239"/>
      <c r="O476" s="239"/>
      <c r="P476" s="239"/>
      <c r="Q476" s="239"/>
      <c r="R476" s="239"/>
      <c r="S476" s="239"/>
      <c r="T476" s="239"/>
      <c r="U476" s="239"/>
      <c r="V476" s="239"/>
      <c r="W476" s="239"/>
      <c r="X476" s="239"/>
      <c r="Y476" s="239"/>
      <c r="Z476" s="239"/>
    </row>
    <row r="477" ht="12.75" customHeight="1">
      <c r="A477" s="239"/>
      <c r="B477" s="239"/>
      <c r="C477" s="239"/>
      <c r="D477" s="239"/>
      <c r="E477" s="239"/>
      <c r="F477" s="239"/>
      <c r="G477" s="239"/>
      <c r="H477" s="239"/>
      <c r="I477" s="239"/>
      <c r="J477" s="239"/>
      <c r="K477" s="239"/>
      <c r="L477" s="239"/>
      <c r="M477" s="239"/>
      <c r="N477" s="239"/>
      <c r="O477" s="239"/>
      <c r="P477" s="239"/>
      <c r="Q477" s="239"/>
      <c r="R477" s="239"/>
      <c r="S477" s="239"/>
      <c r="T477" s="239"/>
      <c r="U477" s="239"/>
      <c r="V477" s="239"/>
      <c r="W477" s="239"/>
      <c r="X477" s="239"/>
      <c r="Y477" s="239"/>
      <c r="Z477" s="239"/>
    </row>
    <row r="478" ht="12.75" customHeight="1">
      <c r="A478" s="239"/>
      <c r="B478" s="239"/>
      <c r="C478" s="239"/>
      <c r="D478" s="239"/>
      <c r="E478" s="239"/>
      <c r="F478" s="239"/>
      <c r="G478" s="239"/>
      <c r="H478" s="239"/>
      <c r="I478" s="239"/>
      <c r="J478" s="239"/>
      <c r="K478" s="239"/>
      <c r="L478" s="239"/>
      <c r="M478" s="239"/>
      <c r="N478" s="239"/>
      <c r="O478" s="239"/>
      <c r="P478" s="239"/>
      <c r="Q478" s="239"/>
      <c r="R478" s="239"/>
      <c r="S478" s="239"/>
      <c r="T478" s="239"/>
      <c r="U478" s="239"/>
      <c r="V478" s="239"/>
      <c r="W478" s="239"/>
      <c r="X478" s="239"/>
      <c r="Y478" s="239"/>
      <c r="Z478" s="239"/>
    </row>
    <row r="479" ht="12.75" customHeight="1">
      <c r="A479" s="239"/>
      <c r="B479" s="239"/>
      <c r="C479" s="239"/>
      <c r="D479" s="239"/>
      <c r="E479" s="239"/>
      <c r="F479" s="239"/>
      <c r="G479" s="239"/>
      <c r="H479" s="239"/>
      <c r="I479" s="239"/>
      <c r="J479" s="239"/>
      <c r="K479" s="239"/>
      <c r="L479" s="239"/>
      <c r="M479" s="239"/>
      <c r="N479" s="239"/>
      <c r="O479" s="239"/>
      <c r="P479" s="239"/>
      <c r="Q479" s="239"/>
      <c r="R479" s="239"/>
      <c r="S479" s="239"/>
      <c r="T479" s="239"/>
      <c r="U479" s="239"/>
      <c r="V479" s="239"/>
      <c r="W479" s="239"/>
      <c r="X479" s="239"/>
      <c r="Y479" s="239"/>
      <c r="Z479" s="239"/>
    </row>
    <row r="480" ht="12.75" customHeight="1">
      <c r="A480" s="239"/>
      <c r="B480" s="239"/>
      <c r="C480" s="239"/>
      <c r="D480" s="239"/>
      <c r="E480" s="239"/>
      <c r="F480" s="239"/>
      <c r="G480" s="239"/>
      <c r="H480" s="239"/>
      <c r="I480" s="239"/>
      <c r="J480" s="239"/>
      <c r="K480" s="239"/>
      <c r="L480" s="239"/>
      <c r="M480" s="239"/>
      <c r="N480" s="239"/>
      <c r="O480" s="239"/>
      <c r="P480" s="239"/>
      <c r="Q480" s="239"/>
      <c r="R480" s="239"/>
      <c r="S480" s="239"/>
      <c r="T480" s="239"/>
      <c r="U480" s="239"/>
      <c r="V480" s="239"/>
      <c r="W480" s="239"/>
      <c r="X480" s="239"/>
      <c r="Y480" s="239"/>
      <c r="Z480" s="239"/>
    </row>
    <row r="481" ht="12.75" customHeight="1">
      <c r="A481" s="239"/>
      <c r="B481" s="239"/>
      <c r="C481" s="239"/>
      <c r="D481" s="239"/>
      <c r="E481" s="239"/>
      <c r="F481" s="239"/>
      <c r="G481" s="239"/>
      <c r="H481" s="239"/>
      <c r="I481" s="239"/>
      <c r="J481" s="239"/>
      <c r="K481" s="239"/>
      <c r="L481" s="239"/>
      <c r="M481" s="239"/>
      <c r="N481" s="239"/>
      <c r="O481" s="239"/>
      <c r="P481" s="239"/>
      <c r="Q481" s="239"/>
      <c r="R481" s="239"/>
      <c r="S481" s="239"/>
      <c r="T481" s="239"/>
      <c r="U481" s="239"/>
      <c r="V481" s="239"/>
      <c r="W481" s="239"/>
      <c r="X481" s="239"/>
      <c r="Y481" s="239"/>
      <c r="Z481" s="239"/>
    </row>
    <row r="482" ht="12.75" customHeight="1">
      <c r="A482" s="239"/>
      <c r="B482" s="239"/>
      <c r="C482" s="239"/>
      <c r="D482" s="239"/>
      <c r="E482" s="239"/>
      <c r="F482" s="239"/>
      <c r="G482" s="239"/>
      <c r="H482" s="239"/>
      <c r="I482" s="239"/>
      <c r="J482" s="239"/>
      <c r="K482" s="239"/>
      <c r="L482" s="239"/>
      <c r="M482" s="239"/>
      <c r="N482" s="239"/>
      <c r="O482" s="239"/>
      <c r="P482" s="239"/>
      <c r="Q482" s="239"/>
      <c r="R482" s="239"/>
      <c r="S482" s="239"/>
      <c r="T482" s="239"/>
      <c r="U482" s="239"/>
      <c r="V482" s="239"/>
      <c r="W482" s="239"/>
      <c r="X482" s="239"/>
      <c r="Y482" s="239"/>
      <c r="Z482" s="239"/>
    </row>
    <row r="483" ht="12.75" customHeight="1">
      <c r="A483" s="239"/>
      <c r="B483" s="239"/>
      <c r="C483" s="239"/>
      <c r="D483" s="239"/>
      <c r="E483" s="239"/>
      <c r="F483" s="239"/>
      <c r="G483" s="239"/>
      <c r="H483" s="239"/>
      <c r="I483" s="239"/>
      <c r="J483" s="239"/>
      <c r="K483" s="239"/>
      <c r="L483" s="239"/>
      <c r="M483" s="239"/>
      <c r="N483" s="239"/>
      <c r="O483" s="239"/>
      <c r="P483" s="239"/>
      <c r="Q483" s="239"/>
      <c r="R483" s="239"/>
      <c r="S483" s="239"/>
      <c r="T483" s="239"/>
      <c r="U483" s="239"/>
      <c r="V483" s="239"/>
      <c r="W483" s="239"/>
      <c r="X483" s="239"/>
      <c r="Y483" s="239"/>
      <c r="Z483" s="239"/>
    </row>
    <row r="484" ht="12.75" customHeight="1">
      <c r="A484" s="239"/>
      <c r="B484" s="239"/>
      <c r="C484" s="239"/>
      <c r="D484" s="239"/>
      <c r="E484" s="239"/>
      <c r="F484" s="239"/>
      <c r="G484" s="239"/>
      <c r="H484" s="239"/>
      <c r="I484" s="239"/>
      <c r="J484" s="239"/>
      <c r="K484" s="239"/>
      <c r="L484" s="239"/>
      <c r="M484" s="239"/>
      <c r="N484" s="239"/>
      <c r="O484" s="239"/>
      <c r="P484" s="239"/>
      <c r="Q484" s="239"/>
      <c r="R484" s="239"/>
      <c r="S484" s="239"/>
      <c r="T484" s="239"/>
      <c r="U484" s="239"/>
      <c r="V484" s="239"/>
      <c r="W484" s="239"/>
      <c r="X484" s="239"/>
      <c r="Y484" s="239"/>
      <c r="Z484" s="239"/>
    </row>
    <row r="485" ht="12.75" customHeight="1">
      <c r="A485" s="239"/>
      <c r="B485" s="239"/>
      <c r="C485" s="239"/>
      <c r="D485" s="239"/>
      <c r="E485" s="239"/>
      <c r="F485" s="239"/>
      <c r="G485" s="239"/>
      <c r="H485" s="239"/>
      <c r="I485" s="239"/>
      <c r="J485" s="239"/>
      <c r="K485" s="239"/>
      <c r="L485" s="239"/>
      <c r="M485" s="239"/>
      <c r="N485" s="239"/>
      <c r="O485" s="239"/>
      <c r="P485" s="239"/>
      <c r="Q485" s="239"/>
      <c r="R485" s="239"/>
      <c r="S485" s="239"/>
      <c r="T485" s="239"/>
      <c r="U485" s="239"/>
      <c r="V485" s="239"/>
      <c r="W485" s="239"/>
      <c r="X485" s="239"/>
      <c r="Y485" s="239"/>
      <c r="Z485" s="239"/>
    </row>
    <row r="486" ht="12.75" customHeight="1">
      <c r="A486" s="239"/>
      <c r="B486" s="239"/>
      <c r="C486" s="239"/>
      <c r="D486" s="239"/>
      <c r="E486" s="239"/>
      <c r="F486" s="239"/>
      <c r="G486" s="239"/>
      <c r="H486" s="239"/>
      <c r="I486" s="239"/>
      <c r="J486" s="239"/>
      <c r="K486" s="239"/>
      <c r="L486" s="239"/>
      <c r="M486" s="239"/>
      <c r="N486" s="239"/>
      <c r="O486" s="239"/>
      <c r="P486" s="239"/>
      <c r="Q486" s="239"/>
      <c r="R486" s="239"/>
      <c r="S486" s="239"/>
      <c r="T486" s="239"/>
      <c r="U486" s="239"/>
      <c r="V486" s="239"/>
      <c r="W486" s="239"/>
      <c r="X486" s="239"/>
      <c r="Y486" s="239"/>
      <c r="Z486" s="239"/>
    </row>
    <row r="487" ht="12.75" customHeight="1">
      <c r="A487" s="239"/>
      <c r="B487" s="239"/>
      <c r="C487" s="239"/>
      <c r="D487" s="239"/>
      <c r="E487" s="239"/>
      <c r="F487" s="239"/>
      <c r="G487" s="239"/>
      <c r="H487" s="239"/>
      <c r="I487" s="239"/>
      <c r="J487" s="239"/>
      <c r="K487" s="239"/>
      <c r="L487" s="239"/>
      <c r="M487" s="239"/>
      <c r="N487" s="239"/>
      <c r="O487" s="239"/>
      <c r="P487" s="239"/>
      <c r="Q487" s="239"/>
      <c r="R487" s="239"/>
      <c r="S487" s="239"/>
      <c r="T487" s="239"/>
      <c r="U487" s="239"/>
      <c r="V487" s="239"/>
      <c r="W487" s="239"/>
      <c r="X487" s="239"/>
      <c r="Y487" s="239"/>
      <c r="Z487" s="239"/>
    </row>
    <row r="488" ht="12.75" customHeight="1">
      <c r="A488" s="239"/>
      <c r="B488" s="239"/>
      <c r="C488" s="239"/>
      <c r="D488" s="239"/>
      <c r="E488" s="239"/>
      <c r="F488" s="239"/>
      <c r="G488" s="239"/>
      <c r="H488" s="239"/>
      <c r="I488" s="239"/>
      <c r="J488" s="239"/>
      <c r="K488" s="239"/>
      <c r="L488" s="239"/>
      <c r="M488" s="239"/>
      <c r="N488" s="239"/>
      <c r="O488" s="239"/>
      <c r="P488" s="239"/>
      <c r="Q488" s="239"/>
      <c r="R488" s="239"/>
      <c r="S488" s="239"/>
      <c r="T488" s="239"/>
      <c r="U488" s="239"/>
      <c r="V488" s="239"/>
      <c r="W488" s="239"/>
      <c r="X488" s="239"/>
      <c r="Y488" s="239"/>
      <c r="Z488" s="239"/>
    </row>
    <row r="489" ht="12.75" customHeight="1">
      <c r="A489" s="239"/>
      <c r="B489" s="239"/>
      <c r="C489" s="239"/>
      <c r="D489" s="239"/>
      <c r="E489" s="239"/>
      <c r="F489" s="239"/>
      <c r="G489" s="239"/>
      <c r="H489" s="239"/>
      <c r="I489" s="239"/>
      <c r="J489" s="239"/>
      <c r="K489" s="239"/>
      <c r="L489" s="239"/>
      <c r="M489" s="239"/>
      <c r="N489" s="239"/>
      <c r="O489" s="239"/>
      <c r="P489" s="239"/>
      <c r="Q489" s="239"/>
      <c r="R489" s="239"/>
      <c r="S489" s="239"/>
      <c r="T489" s="239"/>
      <c r="U489" s="239"/>
      <c r="V489" s="239"/>
      <c r="W489" s="239"/>
      <c r="X489" s="239"/>
      <c r="Y489" s="239"/>
      <c r="Z489" s="239"/>
    </row>
    <row r="490" ht="12.75" customHeight="1">
      <c r="A490" s="239"/>
      <c r="B490" s="239"/>
      <c r="C490" s="239"/>
      <c r="D490" s="239"/>
      <c r="E490" s="239"/>
      <c r="F490" s="239"/>
      <c r="G490" s="239"/>
      <c r="H490" s="239"/>
      <c r="I490" s="239"/>
      <c r="J490" s="239"/>
      <c r="K490" s="239"/>
      <c r="L490" s="239"/>
      <c r="M490" s="239"/>
      <c r="N490" s="239"/>
      <c r="O490" s="239"/>
      <c r="P490" s="239"/>
      <c r="Q490" s="239"/>
      <c r="R490" s="239"/>
      <c r="S490" s="239"/>
      <c r="T490" s="239"/>
      <c r="U490" s="239"/>
      <c r="V490" s="239"/>
      <c r="W490" s="239"/>
      <c r="X490" s="239"/>
      <c r="Y490" s="239"/>
      <c r="Z490" s="239"/>
    </row>
    <row r="491" ht="12.75" customHeight="1">
      <c r="A491" s="239"/>
      <c r="B491" s="239"/>
      <c r="C491" s="239"/>
      <c r="D491" s="239"/>
      <c r="E491" s="239"/>
      <c r="F491" s="239"/>
      <c r="G491" s="239"/>
      <c r="H491" s="239"/>
      <c r="I491" s="239"/>
      <c r="J491" s="239"/>
      <c r="K491" s="239"/>
      <c r="L491" s="239"/>
      <c r="M491" s="239"/>
      <c r="N491" s="239"/>
      <c r="O491" s="239"/>
      <c r="P491" s="239"/>
      <c r="Q491" s="239"/>
      <c r="R491" s="239"/>
      <c r="S491" s="239"/>
      <c r="T491" s="239"/>
      <c r="U491" s="239"/>
      <c r="V491" s="239"/>
      <c r="W491" s="239"/>
      <c r="X491" s="239"/>
      <c r="Y491" s="239"/>
      <c r="Z491" s="239"/>
    </row>
    <row r="492" ht="12.75" customHeight="1">
      <c r="A492" s="239"/>
      <c r="B492" s="239"/>
      <c r="C492" s="239"/>
      <c r="D492" s="239"/>
      <c r="E492" s="239"/>
      <c r="F492" s="239"/>
      <c r="G492" s="239"/>
      <c r="H492" s="239"/>
      <c r="I492" s="239"/>
      <c r="J492" s="239"/>
      <c r="K492" s="239"/>
      <c r="L492" s="239"/>
      <c r="M492" s="239"/>
      <c r="N492" s="239"/>
      <c r="O492" s="239"/>
      <c r="P492" s="239"/>
      <c r="Q492" s="239"/>
      <c r="R492" s="239"/>
      <c r="S492" s="239"/>
      <c r="T492" s="239"/>
      <c r="U492" s="239"/>
      <c r="V492" s="239"/>
      <c r="W492" s="239"/>
      <c r="X492" s="239"/>
      <c r="Y492" s="239"/>
      <c r="Z492" s="239"/>
    </row>
    <row r="493" ht="12.75" customHeight="1">
      <c r="A493" s="239"/>
      <c r="B493" s="239"/>
      <c r="C493" s="239"/>
      <c r="D493" s="239"/>
      <c r="E493" s="239"/>
      <c r="F493" s="239"/>
      <c r="G493" s="239"/>
      <c r="H493" s="239"/>
      <c r="I493" s="239"/>
      <c r="J493" s="239"/>
      <c r="K493" s="239"/>
      <c r="L493" s="239"/>
      <c r="M493" s="239"/>
      <c r="N493" s="239"/>
      <c r="O493" s="239"/>
      <c r="P493" s="239"/>
      <c r="Q493" s="239"/>
      <c r="R493" s="239"/>
      <c r="S493" s="239"/>
      <c r="T493" s="239"/>
      <c r="U493" s="239"/>
      <c r="V493" s="239"/>
      <c r="W493" s="239"/>
      <c r="X493" s="239"/>
      <c r="Y493" s="239"/>
      <c r="Z493" s="239"/>
    </row>
    <row r="494" ht="12.75" customHeight="1">
      <c r="A494" s="239"/>
      <c r="B494" s="239"/>
      <c r="C494" s="239"/>
      <c r="D494" s="239"/>
      <c r="E494" s="239"/>
      <c r="F494" s="239"/>
      <c r="G494" s="239"/>
      <c r="H494" s="239"/>
      <c r="I494" s="239"/>
      <c r="J494" s="239"/>
      <c r="K494" s="239"/>
      <c r="L494" s="239"/>
      <c r="M494" s="239"/>
      <c r="N494" s="239"/>
      <c r="O494" s="239"/>
      <c r="P494" s="239"/>
      <c r="Q494" s="239"/>
      <c r="R494" s="239"/>
      <c r="S494" s="239"/>
      <c r="T494" s="239"/>
      <c r="U494" s="239"/>
      <c r="V494" s="239"/>
      <c r="W494" s="239"/>
      <c r="X494" s="239"/>
      <c r="Y494" s="239"/>
      <c r="Z494" s="239"/>
    </row>
    <row r="495" ht="12.75" customHeight="1">
      <c r="A495" s="239"/>
      <c r="B495" s="239"/>
      <c r="C495" s="239"/>
      <c r="D495" s="239"/>
      <c r="E495" s="239"/>
      <c r="F495" s="239"/>
      <c r="G495" s="239"/>
      <c r="H495" s="239"/>
      <c r="I495" s="239"/>
      <c r="J495" s="239"/>
      <c r="K495" s="239"/>
      <c r="L495" s="239"/>
      <c r="M495" s="239"/>
      <c r="N495" s="239"/>
      <c r="O495" s="239"/>
      <c r="P495" s="239"/>
      <c r="Q495" s="239"/>
      <c r="R495" s="239"/>
      <c r="S495" s="239"/>
      <c r="T495" s="239"/>
      <c r="U495" s="239"/>
      <c r="V495" s="239"/>
      <c r="W495" s="239"/>
      <c r="X495" s="239"/>
      <c r="Y495" s="239"/>
      <c r="Z495" s="239"/>
    </row>
    <row r="496" ht="12.75" customHeight="1">
      <c r="A496" s="239"/>
      <c r="B496" s="239"/>
      <c r="C496" s="239"/>
      <c r="D496" s="239"/>
      <c r="E496" s="239"/>
      <c r="F496" s="239"/>
      <c r="G496" s="239"/>
      <c r="H496" s="239"/>
      <c r="I496" s="239"/>
      <c r="J496" s="239"/>
      <c r="K496" s="239"/>
      <c r="L496" s="239"/>
      <c r="M496" s="239"/>
      <c r="N496" s="239"/>
      <c r="O496" s="239"/>
      <c r="P496" s="239"/>
      <c r="Q496" s="239"/>
      <c r="R496" s="239"/>
      <c r="S496" s="239"/>
      <c r="T496" s="239"/>
      <c r="U496" s="239"/>
      <c r="V496" s="239"/>
      <c r="W496" s="239"/>
      <c r="X496" s="239"/>
      <c r="Y496" s="239"/>
      <c r="Z496" s="239"/>
    </row>
    <row r="497" ht="12.75" customHeight="1">
      <c r="A497" s="239"/>
      <c r="B497" s="239"/>
      <c r="C497" s="239"/>
      <c r="D497" s="239"/>
      <c r="E497" s="239"/>
      <c r="F497" s="239"/>
      <c r="G497" s="239"/>
      <c r="H497" s="239"/>
      <c r="I497" s="239"/>
      <c r="J497" s="239"/>
      <c r="K497" s="239"/>
      <c r="L497" s="239"/>
      <c r="M497" s="239"/>
      <c r="N497" s="239"/>
      <c r="O497" s="239"/>
      <c r="P497" s="239"/>
      <c r="Q497" s="239"/>
      <c r="R497" s="239"/>
      <c r="S497" s="239"/>
      <c r="T497" s="239"/>
      <c r="U497" s="239"/>
      <c r="V497" s="239"/>
      <c r="W497" s="239"/>
      <c r="X497" s="239"/>
      <c r="Y497" s="239"/>
      <c r="Z497" s="239"/>
    </row>
    <row r="498" ht="12.75" customHeight="1">
      <c r="A498" s="239"/>
      <c r="B498" s="239"/>
      <c r="C498" s="239"/>
      <c r="D498" s="239"/>
      <c r="E498" s="239"/>
      <c r="F498" s="239"/>
      <c r="G498" s="239"/>
      <c r="H498" s="239"/>
      <c r="I498" s="239"/>
      <c r="J498" s="239"/>
      <c r="K498" s="239"/>
      <c r="L498" s="239"/>
      <c r="M498" s="239"/>
      <c r="N498" s="239"/>
      <c r="O498" s="239"/>
      <c r="P498" s="239"/>
      <c r="Q498" s="239"/>
      <c r="R498" s="239"/>
      <c r="S498" s="239"/>
      <c r="T498" s="239"/>
      <c r="U498" s="239"/>
      <c r="V498" s="239"/>
      <c r="W498" s="239"/>
      <c r="X498" s="239"/>
      <c r="Y498" s="239"/>
      <c r="Z498" s="239"/>
    </row>
    <row r="499" ht="12.75" customHeight="1">
      <c r="A499" s="239"/>
      <c r="B499" s="239"/>
      <c r="C499" s="239"/>
      <c r="D499" s="239"/>
      <c r="E499" s="239"/>
      <c r="F499" s="239"/>
      <c r="G499" s="239"/>
      <c r="H499" s="239"/>
      <c r="I499" s="239"/>
      <c r="J499" s="239"/>
      <c r="K499" s="239"/>
      <c r="L499" s="239"/>
      <c r="M499" s="239"/>
      <c r="N499" s="239"/>
      <c r="O499" s="239"/>
      <c r="P499" s="239"/>
      <c r="Q499" s="239"/>
      <c r="R499" s="239"/>
      <c r="S499" s="239"/>
      <c r="T499" s="239"/>
      <c r="U499" s="239"/>
      <c r="V499" s="239"/>
      <c r="W499" s="239"/>
      <c r="X499" s="239"/>
      <c r="Y499" s="239"/>
      <c r="Z499" s="239"/>
    </row>
    <row r="500" ht="12.75" customHeight="1">
      <c r="A500" s="239"/>
      <c r="B500" s="239"/>
      <c r="C500" s="239"/>
      <c r="D500" s="239"/>
      <c r="E500" s="239"/>
      <c r="F500" s="239"/>
      <c r="G500" s="239"/>
      <c r="H500" s="239"/>
      <c r="I500" s="239"/>
      <c r="J500" s="239"/>
      <c r="K500" s="239"/>
      <c r="L500" s="239"/>
      <c r="M500" s="239"/>
      <c r="N500" s="239"/>
      <c r="O500" s="239"/>
      <c r="P500" s="239"/>
      <c r="Q500" s="239"/>
      <c r="R500" s="239"/>
      <c r="S500" s="239"/>
      <c r="T500" s="239"/>
      <c r="U500" s="239"/>
      <c r="V500" s="239"/>
      <c r="W500" s="239"/>
      <c r="X500" s="239"/>
      <c r="Y500" s="239"/>
      <c r="Z500" s="239"/>
    </row>
    <row r="501" ht="12.75" customHeight="1">
      <c r="A501" s="239"/>
      <c r="B501" s="239"/>
      <c r="C501" s="239"/>
      <c r="D501" s="239"/>
      <c r="E501" s="239"/>
      <c r="F501" s="239"/>
      <c r="G501" s="239"/>
      <c r="H501" s="239"/>
      <c r="I501" s="239"/>
      <c r="J501" s="239"/>
      <c r="K501" s="239"/>
      <c r="L501" s="239"/>
      <c r="M501" s="239"/>
      <c r="N501" s="239"/>
      <c r="O501" s="239"/>
      <c r="P501" s="239"/>
      <c r="Q501" s="239"/>
      <c r="R501" s="239"/>
      <c r="S501" s="239"/>
      <c r="T501" s="239"/>
      <c r="U501" s="239"/>
      <c r="V501" s="239"/>
      <c r="W501" s="239"/>
      <c r="X501" s="239"/>
      <c r="Y501" s="239"/>
      <c r="Z501" s="239"/>
    </row>
    <row r="502" ht="12.75" customHeight="1">
      <c r="A502" s="239"/>
      <c r="B502" s="239"/>
      <c r="C502" s="239"/>
      <c r="D502" s="239"/>
      <c r="E502" s="239"/>
      <c r="F502" s="239"/>
      <c r="G502" s="239"/>
      <c r="H502" s="239"/>
      <c r="I502" s="239"/>
      <c r="J502" s="239"/>
      <c r="K502" s="239"/>
      <c r="L502" s="239"/>
      <c r="M502" s="239"/>
      <c r="N502" s="239"/>
      <c r="O502" s="239"/>
      <c r="P502" s="239"/>
      <c r="Q502" s="239"/>
      <c r="R502" s="239"/>
      <c r="S502" s="239"/>
      <c r="T502" s="239"/>
      <c r="U502" s="239"/>
      <c r="V502" s="239"/>
      <c r="W502" s="239"/>
      <c r="X502" s="239"/>
      <c r="Y502" s="239"/>
      <c r="Z502" s="239"/>
    </row>
    <row r="503" ht="12.75" customHeight="1">
      <c r="A503" s="239"/>
      <c r="B503" s="239"/>
      <c r="C503" s="239"/>
      <c r="D503" s="239"/>
      <c r="E503" s="239"/>
      <c r="F503" s="239"/>
      <c r="G503" s="239"/>
      <c r="H503" s="239"/>
      <c r="I503" s="239"/>
      <c r="J503" s="239"/>
      <c r="K503" s="239"/>
      <c r="L503" s="239"/>
      <c r="M503" s="239"/>
      <c r="N503" s="239"/>
      <c r="O503" s="239"/>
      <c r="P503" s="239"/>
      <c r="Q503" s="239"/>
      <c r="R503" s="239"/>
      <c r="S503" s="239"/>
      <c r="T503" s="239"/>
      <c r="U503" s="239"/>
      <c r="V503" s="239"/>
      <c r="W503" s="239"/>
      <c r="X503" s="239"/>
      <c r="Y503" s="239"/>
      <c r="Z503" s="239"/>
    </row>
    <row r="504" ht="12.75" customHeight="1">
      <c r="A504" s="239"/>
      <c r="B504" s="239"/>
      <c r="C504" s="239"/>
      <c r="D504" s="239"/>
      <c r="E504" s="239"/>
      <c r="F504" s="239"/>
      <c r="G504" s="239"/>
      <c r="H504" s="239"/>
      <c r="I504" s="239"/>
      <c r="J504" s="239"/>
      <c r="K504" s="239"/>
      <c r="L504" s="239"/>
      <c r="M504" s="239"/>
      <c r="N504" s="239"/>
      <c r="O504" s="239"/>
      <c r="P504" s="239"/>
      <c r="Q504" s="239"/>
      <c r="R504" s="239"/>
      <c r="S504" s="239"/>
      <c r="T504" s="239"/>
      <c r="U504" s="239"/>
      <c r="V504" s="239"/>
      <c r="W504" s="239"/>
      <c r="X504" s="239"/>
      <c r="Y504" s="239"/>
      <c r="Z504" s="239"/>
    </row>
    <row r="505" ht="12.75" customHeight="1">
      <c r="A505" s="239"/>
      <c r="B505" s="239"/>
      <c r="C505" s="239"/>
      <c r="D505" s="239"/>
      <c r="E505" s="239"/>
      <c r="F505" s="239"/>
      <c r="G505" s="239"/>
      <c r="H505" s="239"/>
      <c r="I505" s="239"/>
      <c r="J505" s="239"/>
      <c r="K505" s="239"/>
      <c r="L505" s="239"/>
      <c r="M505" s="239"/>
      <c r="N505" s="239"/>
      <c r="O505" s="239"/>
      <c r="P505" s="239"/>
      <c r="Q505" s="239"/>
      <c r="R505" s="239"/>
      <c r="S505" s="239"/>
      <c r="T505" s="239"/>
      <c r="U505" s="239"/>
      <c r="V505" s="239"/>
      <c r="W505" s="239"/>
      <c r="X505" s="239"/>
      <c r="Y505" s="239"/>
      <c r="Z505" s="239"/>
    </row>
    <row r="506" ht="12.75" customHeight="1">
      <c r="A506" s="239"/>
      <c r="B506" s="239"/>
      <c r="C506" s="239"/>
      <c r="D506" s="239"/>
      <c r="E506" s="239"/>
      <c r="F506" s="239"/>
      <c r="G506" s="239"/>
      <c r="H506" s="239"/>
      <c r="I506" s="239"/>
      <c r="J506" s="239"/>
      <c r="K506" s="239"/>
      <c r="L506" s="239"/>
      <c r="M506" s="239"/>
      <c r="N506" s="239"/>
      <c r="O506" s="239"/>
      <c r="P506" s="239"/>
      <c r="Q506" s="239"/>
      <c r="R506" s="239"/>
      <c r="S506" s="239"/>
      <c r="T506" s="239"/>
      <c r="U506" s="239"/>
      <c r="V506" s="239"/>
      <c r="W506" s="239"/>
      <c r="X506" s="239"/>
      <c r="Y506" s="239"/>
      <c r="Z506" s="239"/>
    </row>
    <row r="507" ht="12.75" customHeight="1">
      <c r="A507" s="239"/>
      <c r="B507" s="239"/>
      <c r="C507" s="239"/>
      <c r="D507" s="239"/>
      <c r="E507" s="239"/>
      <c r="F507" s="239"/>
      <c r="G507" s="239"/>
      <c r="H507" s="239"/>
      <c r="I507" s="239"/>
      <c r="J507" s="239"/>
      <c r="K507" s="239"/>
      <c r="L507" s="239"/>
      <c r="M507" s="239"/>
      <c r="N507" s="239"/>
      <c r="O507" s="239"/>
      <c r="P507" s="239"/>
      <c r="Q507" s="239"/>
      <c r="R507" s="239"/>
      <c r="S507" s="239"/>
      <c r="T507" s="239"/>
      <c r="U507" s="239"/>
      <c r="V507" s="239"/>
      <c r="W507" s="239"/>
      <c r="X507" s="239"/>
      <c r="Y507" s="239"/>
      <c r="Z507" s="239"/>
    </row>
    <row r="508" ht="12.75" customHeight="1">
      <c r="A508" s="239"/>
      <c r="B508" s="239"/>
      <c r="C508" s="239"/>
      <c r="D508" s="239"/>
      <c r="E508" s="239"/>
      <c r="F508" s="239"/>
      <c r="G508" s="239"/>
      <c r="H508" s="239"/>
      <c r="I508" s="239"/>
      <c r="J508" s="239"/>
      <c r="K508" s="239"/>
      <c r="L508" s="239"/>
      <c r="M508" s="239"/>
      <c r="N508" s="239"/>
      <c r="O508" s="239"/>
      <c r="P508" s="239"/>
      <c r="Q508" s="239"/>
      <c r="R508" s="239"/>
      <c r="S508" s="239"/>
      <c r="T508" s="239"/>
      <c r="U508" s="239"/>
      <c r="V508" s="239"/>
      <c r="W508" s="239"/>
      <c r="X508" s="239"/>
      <c r="Y508" s="239"/>
      <c r="Z508" s="239"/>
    </row>
    <row r="509" ht="12.75" customHeight="1">
      <c r="A509" s="239"/>
      <c r="B509" s="239"/>
      <c r="C509" s="239"/>
      <c r="D509" s="239"/>
      <c r="E509" s="239"/>
      <c r="F509" s="239"/>
      <c r="G509" s="239"/>
      <c r="H509" s="239"/>
      <c r="I509" s="239"/>
      <c r="J509" s="239"/>
      <c r="K509" s="239"/>
      <c r="L509" s="239"/>
      <c r="M509" s="239"/>
      <c r="N509" s="239"/>
      <c r="O509" s="239"/>
      <c r="P509" s="239"/>
      <c r="Q509" s="239"/>
      <c r="R509" s="239"/>
      <c r="S509" s="239"/>
      <c r="T509" s="239"/>
      <c r="U509" s="239"/>
      <c r="V509" s="239"/>
      <c r="W509" s="239"/>
      <c r="X509" s="239"/>
      <c r="Y509" s="239"/>
      <c r="Z509" s="239"/>
    </row>
    <row r="510" ht="12.75" customHeight="1">
      <c r="A510" s="239"/>
      <c r="B510" s="239"/>
      <c r="C510" s="239"/>
      <c r="D510" s="239"/>
      <c r="E510" s="239"/>
      <c r="F510" s="239"/>
      <c r="G510" s="239"/>
      <c r="H510" s="239"/>
      <c r="I510" s="239"/>
      <c r="J510" s="239"/>
      <c r="K510" s="239"/>
      <c r="L510" s="239"/>
      <c r="M510" s="239"/>
      <c r="N510" s="239"/>
      <c r="O510" s="239"/>
      <c r="P510" s="239"/>
      <c r="Q510" s="239"/>
      <c r="R510" s="239"/>
      <c r="S510" s="239"/>
      <c r="T510" s="239"/>
      <c r="U510" s="239"/>
      <c r="V510" s="239"/>
      <c r="W510" s="239"/>
      <c r="X510" s="239"/>
      <c r="Y510" s="239"/>
      <c r="Z510" s="239"/>
    </row>
    <row r="511" ht="12.75" customHeight="1">
      <c r="A511" s="239"/>
      <c r="B511" s="239"/>
      <c r="C511" s="239"/>
      <c r="D511" s="239"/>
      <c r="E511" s="239"/>
      <c r="F511" s="239"/>
      <c r="G511" s="239"/>
      <c r="H511" s="239"/>
      <c r="I511" s="239"/>
      <c r="J511" s="239"/>
      <c r="K511" s="239"/>
      <c r="L511" s="239"/>
      <c r="M511" s="239"/>
      <c r="N511" s="239"/>
      <c r="O511" s="239"/>
      <c r="P511" s="239"/>
      <c r="Q511" s="239"/>
      <c r="R511" s="239"/>
      <c r="S511" s="239"/>
      <c r="T511" s="239"/>
      <c r="U511" s="239"/>
      <c r="V511" s="239"/>
      <c r="W511" s="239"/>
      <c r="X511" s="239"/>
      <c r="Y511" s="239"/>
      <c r="Z511" s="239"/>
    </row>
    <row r="512" ht="12.75" customHeight="1">
      <c r="A512" s="239"/>
      <c r="B512" s="239"/>
      <c r="C512" s="239"/>
      <c r="D512" s="239"/>
      <c r="E512" s="239"/>
      <c r="F512" s="239"/>
      <c r="G512" s="239"/>
      <c r="H512" s="239"/>
      <c r="I512" s="239"/>
      <c r="J512" s="239"/>
      <c r="K512" s="239"/>
      <c r="L512" s="239"/>
      <c r="M512" s="239"/>
      <c r="N512" s="239"/>
      <c r="O512" s="239"/>
      <c r="P512" s="239"/>
      <c r="Q512" s="239"/>
      <c r="R512" s="239"/>
      <c r="S512" s="239"/>
      <c r="T512" s="239"/>
      <c r="U512" s="239"/>
      <c r="V512" s="239"/>
      <c r="W512" s="239"/>
      <c r="X512" s="239"/>
      <c r="Y512" s="239"/>
      <c r="Z512" s="239"/>
    </row>
    <row r="513" ht="12.75" customHeight="1">
      <c r="A513" s="239"/>
      <c r="B513" s="239"/>
      <c r="C513" s="239"/>
      <c r="D513" s="239"/>
      <c r="E513" s="239"/>
      <c r="F513" s="239"/>
      <c r="G513" s="239"/>
      <c r="H513" s="239"/>
      <c r="I513" s="239"/>
      <c r="J513" s="239"/>
      <c r="K513" s="239"/>
      <c r="L513" s="239"/>
      <c r="M513" s="239"/>
      <c r="N513" s="239"/>
      <c r="O513" s="239"/>
      <c r="P513" s="239"/>
      <c r="Q513" s="239"/>
      <c r="R513" s="239"/>
      <c r="S513" s="239"/>
      <c r="T513" s="239"/>
      <c r="U513" s="239"/>
      <c r="V513" s="239"/>
      <c r="W513" s="239"/>
      <c r="X513" s="239"/>
      <c r="Y513" s="239"/>
      <c r="Z513" s="239"/>
    </row>
    <row r="514" ht="12.75" customHeight="1">
      <c r="A514" s="239"/>
      <c r="B514" s="239"/>
      <c r="C514" s="239"/>
      <c r="D514" s="239"/>
      <c r="E514" s="239"/>
      <c r="F514" s="239"/>
      <c r="G514" s="239"/>
      <c r="H514" s="239"/>
      <c r="I514" s="239"/>
      <c r="J514" s="239"/>
      <c r="K514" s="239"/>
      <c r="L514" s="239"/>
      <c r="M514" s="239"/>
      <c r="N514" s="239"/>
      <c r="O514" s="239"/>
      <c r="P514" s="239"/>
      <c r="Q514" s="239"/>
      <c r="R514" s="239"/>
      <c r="S514" s="239"/>
      <c r="T514" s="239"/>
      <c r="U514" s="239"/>
      <c r="V514" s="239"/>
      <c r="W514" s="239"/>
      <c r="X514" s="239"/>
      <c r="Y514" s="239"/>
      <c r="Z514" s="239"/>
    </row>
    <row r="515" ht="12.75" customHeight="1">
      <c r="A515" s="239"/>
      <c r="B515" s="239"/>
      <c r="C515" s="239"/>
      <c r="D515" s="239"/>
      <c r="E515" s="239"/>
      <c r="F515" s="239"/>
      <c r="G515" s="239"/>
      <c r="H515" s="239"/>
      <c r="I515" s="239"/>
      <c r="J515" s="239"/>
      <c r="K515" s="239"/>
      <c r="L515" s="239"/>
      <c r="M515" s="239"/>
      <c r="N515" s="239"/>
      <c r="O515" s="239"/>
      <c r="P515" s="239"/>
      <c r="Q515" s="239"/>
      <c r="R515" s="239"/>
      <c r="S515" s="239"/>
      <c r="T515" s="239"/>
      <c r="U515" s="239"/>
      <c r="V515" s="239"/>
      <c r="W515" s="239"/>
      <c r="X515" s="239"/>
      <c r="Y515" s="239"/>
      <c r="Z515" s="239"/>
    </row>
    <row r="516" ht="12.75" customHeight="1">
      <c r="A516" s="239"/>
      <c r="B516" s="239"/>
      <c r="C516" s="239"/>
      <c r="D516" s="239"/>
      <c r="E516" s="239"/>
      <c r="F516" s="239"/>
      <c r="G516" s="239"/>
      <c r="H516" s="239"/>
      <c r="I516" s="239"/>
      <c r="J516" s="239"/>
      <c r="K516" s="239"/>
      <c r="L516" s="239"/>
      <c r="M516" s="239"/>
      <c r="N516" s="239"/>
      <c r="O516" s="239"/>
      <c r="P516" s="239"/>
      <c r="Q516" s="239"/>
      <c r="R516" s="239"/>
      <c r="S516" s="239"/>
      <c r="T516" s="239"/>
      <c r="U516" s="239"/>
      <c r="V516" s="239"/>
      <c r="W516" s="239"/>
      <c r="X516" s="239"/>
      <c r="Y516" s="239"/>
      <c r="Z516" s="239"/>
    </row>
    <row r="517" ht="12.75" customHeight="1">
      <c r="A517" s="239"/>
      <c r="B517" s="239"/>
      <c r="C517" s="239"/>
      <c r="D517" s="239"/>
      <c r="E517" s="239"/>
      <c r="F517" s="239"/>
      <c r="G517" s="239"/>
      <c r="H517" s="239"/>
      <c r="I517" s="239"/>
      <c r="J517" s="239"/>
      <c r="K517" s="239"/>
      <c r="L517" s="239"/>
      <c r="M517" s="239"/>
      <c r="N517" s="239"/>
      <c r="O517" s="239"/>
      <c r="P517" s="239"/>
      <c r="Q517" s="239"/>
      <c r="R517" s="239"/>
      <c r="S517" s="239"/>
      <c r="T517" s="239"/>
      <c r="U517" s="239"/>
      <c r="V517" s="239"/>
      <c r="W517" s="239"/>
      <c r="X517" s="239"/>
      <c r="Y517" s="239"/>
      <c r="Z517" s="239"/>
    </row>
    <row r="518" ht="12.75" customHeight="1">
      <c r="A518" s="239"/>
      <c r="B518" s="239"/>
      <c r="C518" s="239"/>
      <c r="D518" s="239"/>
      <c r="E518" s="239"/>
      <c r="F518" s="239"/>
      <c r="G518" s="239"/>
      <c r="H518" s="239"/>
      <c r="I518" s="239"/>
      <c r="J518" s="239"/>
      <c r="K518" s="239"/>
      <c r="L518" s="239"/>
      <c r="M518" s="239"/>
      <c r="N518" s="239"/>
      <c r="O518" s="239"/>
      <c r="P518" s="239"/>
      <c r="Q518" s="239"/>
      <c r="R518" s="239"/>
      <c r="S518" s="239"/>
      <c r="T518" s="239"/>
      <c r="U518" s="239"/>
      <c r="V518" s="239"/>
      <c r="W518" s="239"/>
      <c r="X518" s="239"/>
      <c r="Y518" s="239"/>
      <c r="Z518" s="239"/>
    </row>
    <row r="519" ht="12.75" customHeight="1">
      <c r="A519" s="239"/>
      <c r="B519" s="239"/>
      <c r="C519" s="239"/>
      <c r="D519" s="239"/>
      <c r="E519" s="239"/>
      <c r="F519" s="239"/>
      <c r="G519" s="239"/>
      <c r="H519" s="239"/>
      <c r="I519" s="239"/>
      <c r="J519" s="239"/>
      <c r="K519" s="239"/>
      <c r="L519" s="239"/>
      <c r="M519" s="239"/>
      <c r="N519" s="239"/>
      <c r="O519" s="239"/>
      <c r="P519" s="239"/>
      <c r="Q519" s="239"/>
      <c r="R519" s="239"/>
      <c r="S519" s="239"/>
      <c r="T519" s="239"/>
      <c r="U519" s="239"/>
      <c r="V519" s="239"/>
      <c r="W519" s="239"/>
      <c r="X519" s="239"/>
      <c r="Y519" s="239"/>
      <c r="Z519" s="239"/>
    </row>
    <row r="520" ht="12.75" customHeight="1">
      <c r="A520" s="239"/>
      <c r="B520" s="239"/>
      <c r="C520" s="239"/>
      <c r="D520" s="239"/>
      <c r="E520" s="239"/>
      <c r="F520" s="239"/>
      <c r="G520" s="239"/>
      <c r="H520" s="239"/>
      <c r="I520" s="239"/>
      <c r="J520" s="239"/>
      <c r="K520" s="239"/>
      <c r="L520" s="239"/>
      <c r="M520" s="239"/>
      <c r="N520" s="239"/>
      <c r="O520" s="239"/>
      <c r="P520" s="239"/>
      <c r="Q520" s="239"/>
      <c r="R520" s="239"/>
      <c r="S520" s="239"/>
      <c r="T520" s="239"/>
      <c r="U520" s="239"/>
      <c r="V520" s="239"/>
      <c r="W520" s="239"/>
      <c r="X520" s="239"/>
      <c r="Y520" s="239"/>
      <c r="Z520" s="239"/>
    </row>
    <row r="521" ht="12.75" customHeight="1">
      <c r="A521" s="239"/>
      <c r="B521" s="239"/>
      <c r="C521" s="239"/>
      <c r="D521" s="239"/>
      <c r="E521" s="239"/>
      <c r="F521" s="239"/>
      <c r="G521" s="239"/>
      <c r="H521" s="239"/>
      <c r="I521" s="239"/>
      <c r="J521" s="239"/>
      <c r="K521" s="239"/>
      <c r="L521" s="239"/>
      <c r="M521" s="239"/>
      <c r="N521" s="239"/>
      <c r="O521" s="239"/>
      <c r="P521" s="239"/>
      <c r="Q521" s="239"/>
      <c r="R521" s="239"/>
      <c r="S521" s="239"/>
      <c r="T521" s="239"/>
      <c r="U521" s="239"/>
      <c r="V521" s="239"/>
      <c r="W521" s="239"/>
      <c r="X521" s="239"/>
      <c r="Y521" s="239"/>
      <c r="Z521" s="239"/>
    </row>
    <row r="522" ht="12.75" customHeight="1">
      <c r="A522" s="239"/>
      <c r="B522" s="239"/>
      <c r="C522" s="239"/>
      <c r="D522" s="239"/>
      <c r="E522" s="239"/>
      <c r="F522" s="239"/>
      <c r="G522" s="239"/>
      <c r="H522" s="239"/>
      <c r="I522" s="239"/>
      <c r="J522" s="239"/>
      <c r="K522" s="239"/>
      <c r="L522" s="239"/>
      <c r="M522" s="239"/>
      <c r="N522" s="239"/>
      <c r="O522" s="239"/>
      <c r="P522" s="239"/>
      <c r="Q522" s="239"/>
      <c r="R522" s="239"/>
      <c r="S522" s="239"/>
      <c r="T522" s="239"/>
      <c r="U522" s="239"/>
      <c r="V522" s="239"/>
      <c r="W522" s="239"/>
      <c r="X522" s="239"/>
      <c r="Y522" s="239"/>
      <c r="Z522" s="239"/>
    </row>
    <row r="523" ht="12.75" customHeight="1">
      <c r="A523" s="239"/>
      <c r="B523" s="239"/>
      <c r="C523" s="239"/>
      <c r="D523" s="239"/>
      <c r="E523" s="239"/>
      <c r="F523" s="239"/>
      <c r="G523" s="239"/>
      <c r="H523" s="239"/>
      <c r="I523" s="239"/>
      <c r="J523" s="239"/>
      <c r="K523" s="239"/>
      <c r="L523" s="239"/>
      <c r="M523" s="239"/>
      <c r="N523" s="239"/>
      <c r="O523" s="239"/>
      <c r="P523" s="239"/>
      <c r="Q523" s="239"/>
      <c r="R523" s="239"/>
      <c r="S523" s="239"/>
      <c r="T523" s="239"/>
      <c r="U523" s="239"/>
      <c r="V523" s="239"/>
      <c r="W523" s="239"/>
      <c r="X523" s="239"/>
      <c r="Y523" s="239"/>
      <c r="Z523" s="239"/>
    </row>
    <row r="524" ht="12.75" customHeight="1">
      <c r="A524" s="239"/>
      <c r="B524" s="239"/>
      <c r="C524" s="239"/>
      <c r="D524" s="239"/>
      <c r="E524" s="239"/>
      <c r="F524" s="239"/>
      <c r="G524" s="239"/>
      <c r="H524" s="239"/>
      <c r="I524" s="239"/>
      <c r="J524" s="239"/>
      <c r="K524" s="239"/>
      <c r="L524" s="239"/>
      <c r="M524" s="239"/>
      <c r="N524" s="239"/>
      <c r="O524" s="239"/>
      <c r="P524" s="239"/>
      <c r="Q524" s="239"/>
      <c r="R524" s="239"/>
      <c r="S524" s="239"/>
      <c r="T524" s="239"/>
      <c r="U524" s="239"/>
      <c r="V524" s="239"/>
      <c r="W524" s="239"/>
      <c r="X524" s="239"/>
      <c r="Y524" s="239"/>
      <c r="Z524" s="239"/>
    </row>
    <row r="525" ht="12.75" customHeight="1">
      <c r="A525" s="239"/>
      <c r="B525" s="239"/>
      <c r="C525" s="239"/>
      <c r="D525" s="239"/>
      <c r="E525" s="239"/>
      <c r="F525" s="239"/>
      <c r="G525" s="239"/>
      <c r="H525" s="239"/>
      <c r="I525" s="239"/>
      <c r="J525" s="239"/>
      <c r="K525" s="239"/>
      <c r="L525" s="239"/>
      <c r="M525" s="239"/>
      <c r="N525" s="239"/>
      <c r="O525" s="239"/>
      <c r="P525" s="239"/>
      <c r="Q525" s="239"/>
      <c r="R525" s="239"/>
      <c r="S525" s="239"/>
      <c r="T525" s="239"/>
      <c r="U525" s="239"/>
      <c r="V525" s="239"/>
      <c r="W525" s="239"/>
      <c r="X525" s="239"/>
      <c r="Y525" s="239"/>
      <c r="Z525" s="239"/>
    </row>
    <row r="526" ht="12.75" customHeight="1">
      <c r="A526" s="239"/>
      <c r="B526" s="239"/>
      <c r="C526" s="239"/>
      <c r="D526" s="239"/>
      <c r="E526" s="239"/>
      <c r="F526" s="239"/>
      <c r="G526" s="239"/>
      <c r="H526" s="239"/>
      <c r="I526" s="239"/>
      <c r="J526" s="239"/>
      <c r="K526" s="239"/>
      <c r="L526" s="239"/>
      <c r="M526" s="239"/>
      <c r="N526" s="239"/>
      <c r="O526" s="239"/>
      <c r="P526" s="239"/>
      <c r="Q526" s="239"/>
      <c r="R526" s="239"/>
      <c r="S526" s="239"/>
      <c r="T526" s="239"/>
      <c r="U526" s="239"/>
      <c r="V526" s="239"/>
      <c r="W526" s="239"/>
      <c r="X526" s="239"/>
      <c r="Y526" s="239"/>
      <c r="Z526" s="239"/>
    </row>
    <row r="527" ht="12.75" customHeight="1">
      <c r="A527" s="239"/>
      <c r="B527" s="239"/>
      <c r="C527" s="239"/>
      <c r="D527" s="239"/>
      <c r="E527" s="239"/>
      <c r="F527" s="239"/>
      <c r="G527" s="239"/>
      <c r="H527" s="239"/>
      <c r="I527" s="239"/>
      <c r="J527" s="239"/>
      <c r="K527" s="239"/>
      <c r="L527" s="239"/>
      <c r="M527" s="239"/>
      <c r="N527" s="239"/>
      <c r="O527" s="239"/>
      <c r="P527" s="239"/>
      <c r="Q527" s="239"/>
      <c r="R527" s="239"/>
      <c r="S527" s="239"/>
      <c r="T527" s="239"/>
      <c r="U527" s="239"/>
      <c r="V527" s="239"/>
      <c r="W527" s="239"/>
      <c r="X527" s="239"/>
      <c r="Y527" s="239"/>
      <c r="Z527" s="239"/>
    </row>
    <row r="528" ht="12.75" customHeight="1">
      <c r="A528" s="239"/>
      <c r="B528" s="239"/>
      <c r="C528" s="239"/>
      <c r="D528" s="239"/>
      <c r="E528" s="239"/>
      <c r="F528" s="239"/>
      <c r="G528" s="239"/>
      <c r="H528" s="239"/>
      <c r="I528" s="239"/>
      <c r="J528" s="239"/>
      <c r="K528" s="239"/>
      <c r="L528" s="239"/>
      <c r="M528" s="239"/>
      <c r="N528" s="239"/>
      <c r="O528" s="239"/>
      <c r="P528" s="239"/>
      <c r="Q528" s="239"/>
      <c r="R528" s="239"/>
      <c r="S528" s="239"/>
      <c r="T528" s="239"/>
      <c r="U528" s="239"/>
      <c r="V528" s="239"/>
      <c r="W528" s="239"/>
      <c r="X528" s="239"/>
      <c r="Y528" s="239"/>
      <c r="Z528" s="239"/>
    </row>
    <row r="529" ht="12.75" customHeight="1">
      <c r="A529" s="239"/>
      <c r="B529" s="239"/>
      <c r="C529" s="239"/>
      <c r="D529" s="239"/>
      <c r="E529" s="239"/>
      <c r="F529" s="239"/>
      <c r="G529" s="239"/>
      <c r="H529" s="239"/>
      <c r="I529" s="239"/>
      <c r="J529" s="239"/>
      <c r="K529" s="239"/>
      <c r="L529" s="239"/>
      <c r="M529" s="239"/>
      <c r="N529" s="239"/>
      <c r="O529" s="239"/>
      <c r="P529" s="239"/>
      <c r="Q529" s="239"/>
      <c r="R529" s="239"/>
      <c r="S529" s="239"/>
      <c r="T529" s="239"/>
      <c r="U529" s="239"/>
      <c r="V529" s="239"/>
      <c r="W529" s="239"/>
      <c r="X529" s="239"/>
      <c r="Y529" s="239"/>
      <c r="Z529" s="239"/>
    </row>
    <row r="530" ht="12.75" customHeight="1">
      <c r="A530" s="239"/>
      <c r="B530" s="239"/>
      <c r="C530" s="239"/>
      <c r="D530" s="239"/>
      <c r="E530" s="239"/>
      <c r="F530" s="239"/>
      <c r="G530" s="239"/>
      <c r="H530" s="239"/>
      <c r="I530" s="239"/>
      <c r="J530" s="239"/>
      <c r="K530" s="239"/>
      <c r="L530" s="239"/>
      <c r="M530" s="239"/>
      <c r="N530" s="239"/>
      <c r="O530" s="239"/>
      <c r="P530" s="239"/>
      <c r="Q530" s="239"/>
      <c r="R530" s="239"/>
      <c r="S530" s="239"/>
      <c r="T530" s="239"/>
      <c r="U530" s="239"/>
      <c r="V530" s="239"/>
      <c r="W530" s="239"/>
      <c r="X530" s="239"/>
      <c r="Y530" s="239"/>
      <c r="Z530" s="239"/>
    </row>
    <row r="531" ht="12.75" customHeight="1">
      <c r="A531" s="239"/>
      <c r="B531" s="239"/>
      <c r="C531" s="239"/>
      <c r="D531" s="239"/>
      <c r="E531" s="239"/>
      <c r="F531" s="239"/>
      <c r="G531" s="239"/>
      <c r="H531" s="239"/>
      <c r="I531" s="239"/>
      <c r="J531" s="239"/>
      <c r="K531" s="239"/>
      <c r="L531" s="239"/>
      <c r="M531" s="239"/>
      <c r="N531" s="239"/>
      <c r="O531" s="239"/>
      <c r="P531" s="239"/>
      <c r="Q531" s="239"/>
      <c r="R531" s="239"/>
      <c r="S531" s="239"/>
      <c r="T531" s="239"/>
      <c r="U531" s="239"/>
      <c r="V531" s="239"/>
      <c r="W531" s="239"/>
      <c r="X531" s="239"/>
      <c r="Y531" s="239"/>
      <c r="Z531" s="239"/>
    </row>
    <row r="532" ht="12.75" customHeight="1">
      <c r="A532" s="239"/>
      <c r="B532" s="239"/>
      <c r="C532" s="239"/>
      <c r="D532" s="239"/>
      <c r="E532" s="239"/>
      <c r="F532" s="239"/>
      <c r="G532" s="239"/>
      <c r="H532" s="239"/>
      <c r="I532" s="239"/>
      <c r="J532" s="239"/>
      <c r="K532" s="239"/>
      <c r="L532" s="239"/>
      <c r="M532" s="239"/>
      <c r="N532" s="239"/>
      <c r="O532" s="239"/>
      <c r="P532" s="239"/>
      <c r="Q532" s="239"/>
      <c r="R532" s="239"/>
      <c r="S532" s="239"/>
      <c r="T532" s="239"/>
      <c r="U532" s="239"/>
      <c r="V532" s="239"/>
      <c r="W532" s="239"/>
      <c r="X532" s="239"/>
      <c r="Y532" s="239"/>
      <c r="Z532" s="239"/>
    </row>
    <row r="533" ht="12.75" customHeight="1">
      <c r="A533" s="239"/>
      <c r="B533" s="239"/>
      <c r="C533" s="239"/>
      <c r="D533" s="239"/>
      <c r="E533" s="239"/>
      <c r="F533" s="239"/>
      <c r="G533" s="239"/>
      <c r="H533" s="239"/>
      <c r="I533" s="239"/>
      <c r="J533" s="239"/>
      <c r="K533" s="239"/>
      <c r="L533" s="239"/>
      <c r="M533" s="239"/>
      <c r="N533" s="239"/>
      <c r="O533" s="239"/>
      <c r="P533" s="239"/>
      <c r="Q533" s="239"/>
      <c r="R533" s="239"/>
      <c r="S533" s="239"/>
      <c r="T533" s="239"/>
      <c r="U533" s="239"/>
      <c r="V533" s="239"/>
      <c r="W533" s="239"/>
      <c r="X533" s="239"/>
      <c r="Y533" s="239"/>
      <c r="Z533" s="239"/>
    </row>
    <row r="534" ht="12.75" customHeight="1">
      <c r="A534" s="239"/>
      <c r="B534" s="239"/>
      <c r="C534" s="239"/>
      <c r="D534" s="239"/>
      <c r="E534" s="239"/>
      <c r="F534" s="239"/>
      <c r="G534" s="239"/>
      <c r="H534" s="239"/>
      <c r="I534" s="239"/>
      <c r="J534" s="239"/>
      <c r="K534" s="239"/>
      <c r="L534" s="239"/>
      <c r="M534" s="239"/>
      <c r="N534" s="239"/>
      <c r="O534" s="239"/>
      <c r="P534" s="239"/>
      <c r="Q534" s="239"/>
      <c r="R534" s="239"/>
      <c r="S534" s="239"/>
      <c r="T534" s="239"/>
      <c r="U534" s="239"/>
      <c r="V534" s="239"/>
      <c r="W534" s="239"/>
      <c r="X534" s="239"/>
      <c r="Y534" s="239"/>
      <c r="Z534" s="239"/>
    </row>
    <row r="535" ht="12.75" customHeight="1">
      <c r="A535" s="239"/>
      <c r="B535" s="239"/>
      <c r="C535" s="239"/>
      <c r="D535" s="239"/>
      <c r="E535" s="239"/>
      <c r="F535" s="239"/>
      <c r="G535" s="239"/>
      <c r="H535" s="239"/>
      <c r="I535" s="239"/>
      <c r="J535" s="239"/>
      <c r="K535" s="239"/>
      <c r="L535" s="239"/>
      <c r="M535" s="239"/>
      <c r="N535" s="239"/>
      <c r="O535" s="239"/>
      <c r="P535" s="239"/>
      <c r="Q535" s="239"/>
      <c r="R535" s="239"/>
      <c r="S535" s="239"/>
      <c r="T535" s="239"/>
      <c r="U535" s="239"/>
      <c r="V535" s="239"/>
      <c r="W535" s="239"/>
      <c r="X535" s="239"/>
      <c r="Y535" s="239"/>
      <c r="Z535" s="239"/>
    </row>
    <row r="536" ht="12.75" customHeight="1">
      <c r="A536" s="239"/>
      <c r="B536" s="239"/>
      <c r="C536" s="239"/>
      <c r="D536" s="239"/>
      <c r="E536" s="239"/>
      <c r="F536" s="239"/>
      <c r="G536" s="239"/>
      <c r="H536" s="239"/>
      <c r="I536" s="239"/>
      <c r="J536" s="239"/>
      <c r="K536" s="239"/>
      <c r="L536" s="239"/>
      <c r="M536" s="239"/>
      <c r="N536" s="239"/>
      <c r="O536" s="239"/>
      <c r="P536" s="239"/>
      <c r="Q536" s="239"/>
      <c r="R536" s="239"/>
      <c r="S536" s="239"/>
      <c r="T536" s="239"/>
      <c r="U536" s="239"/>
      <c r="V536" s="239"/>
      <c r="W536" s="239"/>
      <c r="X536" s="239"/>
      <c r="Y536" s="239"/>
      <c r="Z536" s="239"/>
    </row>
    <row r="537" ht="12.75" customHeight="1">
      <c r="A537" s="239"/>
      <c r="B537" s="239"/>
      <c r="C537" s="239"/>
      <c r="D537" s="239"/>
      <c r="E537" s="239"/>
      <c r="F537" s="239"/>
      <c r="G537" s="239"/>
      <c r="H537" s="239"/>
      <c r="I537" s="239"/>
      <c r="J537" s="239"/>
      <c r="K537" s="239"/>
      <c r="L537" s="239"/>
      <c r="M537" s="239"/>
      <c r="N537" s="239"/>
      <c r="O537" s="239"/>
      <c r="P537" s="239"/>
      <c r="Q537" s="239"/>
      <c r="R537" s="239"/>
      <c r="S537" s="239"/>
      <c r="T537" s="239"/>
      <c r="U537" s="239"/>
      <c r="V537" s="239"/>
      <c r="W537" s="239"/>
      <c r="X537" s="239"/>
      <c r="Y537" s="239"/>
      <c r="Z537" s="239"/>
    </row>
    <row r="538" ht="12.75" customHeight="1">
      <c r="A538" s="239"/>
      <c r="B538" s="239"/>
      <c r="C538" s="239"/>
      <c r="D538" s="239"/>
      <c r="E538" s="239"/>
      <c r="F538" s="239"/>
      <c r="G538" s="239"/>
      <c r="H538" s="239"/>
      <c r="I538" s="239"/>
      <c r="J538" s="239"/>
      <c r="K538" s="239"/>
      <c r="L538" s="239"/>
      <c r="M538" s="239"/>
      <c r="N538" s="239"/>
      <c r="O538" s="239"/>
      <c r="P538" s="239"/>
      <c r="Q538" s="239"/>
      <c r="R538" s="239"/>
      <c r="S538" s="239"/>
      <c r="T538" s="239"/>
      <c r="U538" s="239"/>
      <c r="V538" s="239"/>
      <c r="W538" s="239"/>
      <c r="X538" s="239"/>
      <c r="Y538" s="239"/>
      <c r="Z538" s="239"/>
    </row>
    <row r="539" ht="12.75" customHeight="1">
      <c r="A539" s="239"/>
      <c r="B539" s="239"/>
      <c r="C539" s="239"/>
      <c r="D539" s="239"/>
      <c r="E539" s="239"/>
      <c r="F539" s="239"/>
      <c r="G539" s="239"/>
      <c r="H539" s="239"/>
      <c r="I539" s="239"/>
      <c r="J539" s="239"/>
      <c r="K539" s="239"/>
      <c r="L539" s="239"/>
      <c r="M539" s="239"/>
      <c r="N539" s="239"/>
      <c r="O539" s="239"/>
      <c r="P539" s="239"/>
      <c r="Q539" s="239"/>
      <c r="R539" s="239"/>
      <c r="S539" s="239"/>
      <c r="T539" s="239"/>
      <c r="U539" s="239"/>
      <c r="V539" s="239"/>
      <c r="W539" s="239"/>
      <c r="X539" s="239"/>
      <c r="Y539" s="239"/>
      <c r="Z539" s="239"/>
    </row>
    <row r="540" ht="12.75" customHeight="1">
      <c r="A540" s="239"/>
      <c r="B540" s="239"/>
      <c r="C540" s="239"/>
      <c r="D540" s="239"/>
      <c r="E540" s="239"/>
      <c r="F540" s="239"/>
      <c r="G540" s="239"/>
      <c r="H540" s="239"/>
      <c r="I540" s="239"/>
      <c r="J540" s="239"/>
      <c r="K540" s="239"/>
      <c r="L540" s="239"/>
      <c r="M540" s="239"/>
      <c r="N540" s="239"/>
      <c r="O540" s="239"/>
      <c r="P540" s="239"/>
      <c r="Q540" s="239"/>
      <c r="R540" s="239"/>
      <c r="S540" s="239"/>
      <c r="T540" s="239"/>
      <c r="U540" s="239"/>
      <c r="V540" s="239"/>
      <c r="W540" s="239"/>
      <c r="X540" s="239"/>
      <c r="Y540" s="239"/>
      <c r="Z540" s="239"/>
    </row>
    <row r="541" ht="12.75" customHeight="1">
      <c r="A541" s="239"/>
      <c r="B541" s="239"/>
      <c r="C541" s="239"/>
      <c r="D541" s="239"/>
      <c r="E541" s="239"/>
      <c r="F541" s="239"/>
      <c r="G541" s="239"/>
      <c r="H541" s="239"/>
      <c r="I541" s="239"/>
      <c r="J541" s="239"/>
      <c r="K541" s="239"/>
      <c r="L541" s="239"/>
      <c r="M541" s="239"/>
      <c r="N541" s="239"/>
      <c r="O541" s="239"/>
      <c r="P541" s="239"/>
      <c r="Q541" s="239"/>
      <c r="R541" s="239"/>
      <c r="S541" s="239"/>
      <c r="T541" s="239"/>
      <c r="U541" s="239"/>
      <c r="V541" s="239"/>
      <c r="W541" s="239"/>
      <c r="X541" s="239"/>
      <c r="Y541" s="239"/>
      <c r="Z541" s="239"/>
    </row>
    <row r="542" ht="12.75" customHeight="1">
      <c r="A542" s="239"/>
      <c r="B542" s="239"/>
      <c r="C542" s="239"/>
      <c r="D542" s="239"/>
      <c r="E542" s="239"/>
      <c r="F542" s="239"/>
      <c r="G542" s="239"/>
      <c r="H542" s="239"/>
      <c r="I542" s="239"/>
      <c r="J542" s="239"/>
      <c r="K542" s="239"/>
      <c r="L542" s="239"/>
      <c r="M542" s="239"/>
      <c r="N542" s="239"/>
      <c r="O542" s="239"/>
      <c r="P542" s="239"/>
      <c r="Q542" s="239"/>
      <c r="R542" s="239"/>
      <c r="S542" s="239"/>
      <c r="T542" s="239"/>
      <c r="U542" s="239"/>
      <c r="V542" s="239"/>
      <c r="W542" s="239"/>
      <c r="X542" s="239"/>
      <c r="Y542" s="239"/>
      <c r="Z542" s="239"/>
    </row>
    <row r="543" ht="12.75" customHeight="1">
      <c r="A543" s="239"/>
      <c r="B543" s="239"/>
      <c r="C543" s="239"/>
      <c r="D543" s="239"/>
      <c r="E543" s="239"/>
      <c r="F543" s="239"/>
      <c r="G543" s="239"/>
      <c r="H543" s="239"/>
      <c r="I543" s="239"/>
      <c r="J543" s="239"/>
      <c r="K543" s="239"/>
      <c r="L543" s="239"/>
      <c r="M543" s="239"/>
      <c r="N543" s="239"/>
      <c r="O543" s="239"/>
      <c r="P543" s="239"/>
      <c r="Q543" s="239"/>
      <c r="R543" s="239"/>
      <c r="S543" s="239"/>
      <c r="T543" s="239"/>
      <c r="U543" s="239"/>
      <c r="V543" s="239"/>
      <c r="W543" s="239"/>
      <c r="X543" s="239"/>
      <c r="Y543" s="239"/>
      <c r="Z543" s="239"/>
    </row>
    <row r="544" ht="12.75" customHeight="1">
      <c r="A544" s="239"/>
      <c r="B544" s="239"/>
      <c r="C544" s="239"/>
      <c r="D544" s="239"/>
      <c r="E544" s="239"/>
      <c r="F544" s="239"/>
      <c r="G544" s="239"/>
      <c r="H544" s="239"/>
      <c r="I544" s="239"/>
      <c r="J544" s="239"/>
      <c r="K544" s="239"/>
      <c r="L544" s="239"/>
      <c r="M544" s="239"/>
      <c r="N544" s="239"/>
      <c r="O544" s="239"/>
      <c r="P544" s="239"/>
      <c r="Q544" s="239"/>
      <c r="R544" s="239"/>
      <c r="S544" s="239"/>
      <c r="T544" s="239"/>
      <c r="U544" s="239"/>
      <c r="V544" s="239"/>
      <c r="W544" s="239"/>
      <c r="X544" s="239"/>
      <c r="Y544" s="239"/>
      <c r="Z544" s="239"/>
    </row>
    <row r="545" ht="12.75" customHeight="1">
      <c r="A545" s="239"/>
      <c r="B545" s="239"/>
      <c r="C545" s="239"/>
      <c r="D545" s="239"/>
      <c r="E545" s="239"/>
      <c r="F545" s="239"/>
      <c r="G545" s="239"/>
      <c r="H545" s="239"/>
      <c r="I545" s="239"/>
      <c r="J545" s="239"/>
      <c r="K545" s="239"/>
      <c r="L545" s="239"/>
      <c r="M545" s="239"/>
      <c r="N545" s="239"/>
      <c r="O545" s="239"/>
      <c r="P545" s="239"/>
      <c r="Q545" s="239"/>
      <c r="R545" s="239"/>
      <c r="S545" s="239"/>
      <c r="T545" s="239"/>
      <c r="U545" s="239"/>
      <c r="V545" s="239"/>
      <c r="W545" s="239"/>
      <c r="X545" s="239"/>
      <c r="Y545" s="239"/>
      <c r="Z545" s="239"/>
    </row>
    <row r="546" ht="12.75" customHeight="1">
      <c r="A546" s="239"/>
      <c r="B546" s="239"/>
      <c r="C546" s="239"/>
      <c r="D546" s="239"/>
      <c r="E546" s="239"/>
      <c r="F546" s="239"/>
      <c r="G546" s="239"/>
      <c r="H546" s="239"/>
      <c r="I546" s="239"/>
      <c r="J546" s="239"/>
      <c r="K546" s="239"/>
      <c r="L546" s="239"/>
      <c r="M546" s="239"/>
      <c r="N546" s="239"/>
      <c r="O546" s="239"/>
      <c r="P546" s="239"/>
      <c r="Q546" s="239"/>
      <c r="R546" s="239"/>
      <c r="S546" s="239"/>
      <c r="T546" s="239"/>
      <c r="U546" s="239"/>
      <c r="V546" s="239"/>
      <c r="W546" s="239"/>
      <c r="X546" s="239"/>
      <c r="Y546" s="239"/>
      <c r="Z546" s="239"/>
    </row>
    <row r="547" ht="12.75" customHeight="1">
      <c r="A547" s="239"/>
      <c r="B547" s="239"/>
      <c r="C547" s="239"/>
      <c r="D547" s="239"/>
      <c r="E547" s="239"/>
      <c r="F547" s="239"/>
      <c r="G547" s="239"/>
      <c r="H547" s="239"/>
      <c r="I547" s="239"/>
      <c r="J547" s="239"/>
      <c r="K547" s="239"/>
      <c r="L547" s="239"/>
      <c r="M547" s="239"/>
      <c r="N547" s="239"/>
      <c r="O547" s="239"/>
      <c r="P547" s="239"/>
      <c r="Q547" s="239"/>
      <c r="R547" s="239"/>
      <c r="S547" s="239"/>
      <c r="T547" s="239"/>
      <c r="U547" s="239"/>
      <c r="V547" s="239"/>
      <c r="W547" s="239"/>
      <c r="X547" s="239"/>
      <c r="Y547" s="239"/>
      <c r="Z547" s="239"/>
    </row>
    <row r="548" ht="12.75" customHeight="1">
      <c r="A548" s="239"/>
      <c r="B548" s="239"/>
      <c r="C548" s="239"/>
      <c r="D548" s="239"/>
      <c r="E548" s="239"/>
      <c r="F548" s="239"/>
      <c r="G548" s="239"/>
      <c r="H548" s="239"/>
      <c r="I548" s="239"/>
      <c r="J548" s="239"/>
      <c r="K548" s="239"/>
      <c r="L548" s="239"/>
      <c r="M548" s="239"/>
      <c r="N548" s="239"/>
      <c r="O548" s="239"/>
      <c r="P548" s="239"/>
      <c r="Q548" s="239"/>
      <c r="R548" s="239"/>
      <c r="S548" s="239"/>
      <c r="T548" s="239"/>
      <c r="U548" s="239"/>
      <c r="V548" s="239"/>
      <c r="W548" s="239"/>
      <c r="X548" s="239"/>
      <c r="Y548" s="239"/>
      <c r="Z548" s="239"/>
    </row>
    <row r="549" ht="12.75" customHeight="1">
      <c r="A549" s="239"/>
      <c r="B549" s="239"/>
      <c r="C549" s="239"/>
      <c r="D549" s="239"/>
      <c r="E549" s="239"/>
      <c r="F549" s="239"/>
      <c r="G549" s="239"/>
      <c r="H549" s="239"/>
      <c r="I549" s="239"/>
      <c r="J549" s="239"/>
      <c r="K549" s="239"/>
      <c r="L549" s="239"/>
      <c r="M549" s="239"/>
      <c r="N549" s="239"/>
      <c r="O549" s="239"/>
      <c r="P549" s="239"/>
      <c r="Q549" s="239"/>
      <c r="R549" s="239"/>
      <c r="S549" s="239"/>
      <c r="T549" s="239"/>
      <c r="U549" s="239"/>
      <c r="V549" s="239"/>
      <c r="W549" s="239"/>
      <c r="X549" s="239"/>
      <c r="Y549" s="239"/>
      <c r="Z549" s="239"/>
    </row>
    <row r="550" ht="12.75" customHeight="1">
      <c r="A550" s="239"/>
      <c r="B550" s="239"/>
      <c r="C550" s="239"/>
      <c r="D550" s="239"/>
      <c r="E550" s="239"/>
      <c r="F550" s="239"/>
      <c r="G550" s="239"/>
      <c r="H550" s="239"/>
      <c r="I550" s="239"/>
      <c r="J550" s="239"/>
      <c r="K550" s="239"/>
      <c r="L550" s="239"/>
      <c r="M550" s="239"/>
      <c r="N550" s="239"/>
      <c r="O550" s="239"/>
      <c r="P550" s="239"/>
      <c r="Q550" s="239"/>
      <c r="R550" s="239"/>
      <c r="S550" s="239"/>
      <c r="T550" s="239"/>
      <c r="U550" s="239"/>
      <c r="V550" s="239"/>
      <c r="W550" s="239"/>
      <c r="X550" s="239"/>
      <c r="Y550" s="239"/>
      <c r="Z550" s="239"/>
    </row>
    <row r="551" ht="12.75" customHeight="1">
      <c r="A551" s="239"/>
      <c r="B551" s="239"/>
      <c r="C551" s="239"/>
      <c r="D551" s="239"/>
      <c r="E551" s="239"/>
      <c r="F551" s="239"/>
      <c r="G551" s="239"/>
      <c r="H551" s="239"/>
      <c r="I551" s="239"/>
      <c r="J551" s="239"/>
      <c r="K551" s="239"/>
      <c r="L551" s="239"/>
      <c r="M551" s="239"/>
      <c r="N551" s="239"/>
      <c r="O551" s="239"/>
      <c r="P551" s="239"/>
      <c r="Q551" s="239"/>
      <c r="R551" s="239"/>
      <c r="S551" s="239"/>
      <c r="T551" s="239"/>
      <c r="U551" s="239"/>
      <c r="V551" s="239"/>
      <c r="W551" s="239"/>
      <c r="X551" s="239"/>
      <c r="Y551" s="239"/>
      <c r="Z551" s="239"/>
    </row>
    <row r="552" ht="12.75" customHeight="1">
      <c r="A552" s="239"/>
      <c r="B552" s="239"/>
      <c r="C552" s="239"/>
      <c r="D552" s="239"/>
      <c r="E552" s="239"/>
      <c r="F552" s="239"/>
      <c r="G552" s="239"/>
      <c r="H552" s="239"/>
      <c r="I552" s="239"/>
      <c r="J552" s="239"/>
      <c r="K552" s="239"/>
      <c r="L552" s="239"/>
      <c r="M552" s="239"/>
      <c r="N552" s="239"/>
      <c r="O552" s="239"/>
      <c r="P552" s="239"/>
      <c r="Q552" s="239"/>
      <c r="R552" s="239"/>
      <c r="S552" s="239"/>
      <c r="T552" s="239"/>
      <c r="U552" s="239"/>
      <c r="V552" s="239"/>
      <c r="W552" s="239"/>
      <c r="X552" s="239"/>
      <c r="Y552" s="239"/>
      <c r="Z552" s="239"/>
    </row>
    <row r="553" ht="12.75" customHeight="1">
      <c r="A553" s="239"/>
      <c r="B553" s="239"/>
      <c r="C553" s="239"/>
      <c r="D553" s="239"/>
      <c r="E553" s="239"/>
      <c r="F553" s="239"/>
      <c r="G553" s="239"/>
      <c r="H553" s="239"/>
      <c r="I553" s="239"/>
      <c r="J553" s="239"/>
      <c r="K553" s="239"/>
      <c r="L553" s="239"/>
      <c r="M553" s="239"/>
      <c r="N553" s="239"/>
      <c r="O553" s="239"/>
      <c r="P553" s="239"/>
      <c r="Q553" s="239"/>
      <c r="R553" s="239"/>
      <c r="S553" s="239"/>
      <c r="T553" s="239"/>
      <c r="U553" s="239"/>
      <c r="V553" s="239"/>
      <c r="W553" s="239"/>
      <c r="X553" s="239"/>
      <c r="Y553" s="239"/>
      <c r="Z553" s="239"/>
    </row>
    <row r="554" ht="12.75" customHeight="1">
      <c r="A554" s="239"/>
      <c r="B554" s="239"/>
      <c r="C554" s="239"/>
      <c r="D554" s="239"/>
      <c r="E554" s="239"/>
      <c r="F554" s="239"/>
      <c r="G554" s="239"/>
      <c r="H554" s="239"/>
      <c r="I554" s="239"/>
      <c r="J554" s="239"/>
      <c r="K554" s="239"/>
      <c r="L554" s="239"/>
      <c r="M554" s="239"/>
      <c r="N554" s="239"/>
      <c r="O554" s="239"/>
      <c r="P554" s="239"/>
      <c r="Q554" s="239"/>
      <c r="R554" s="239"/>
      <c r="S554" s="239"/>
      <c r="T554" s="239"/>
      <c r="U554" s="239"/>
      <c r="V554" s="239"/>
      <c r="W554" s="239"/>
      <c r="X554" s="239"/>
      <c r="Y554" s="239"/>
      <c r="Z554" s="239"/>
    </row>
    <row r="555" ht="12.75" customHeight="1">
      <c r="A555" s="239"/>
      <c r="B555" s="239"/>
      <c r="C555" s="239"/>
      <c r="D555" s="239"/>
      <c r="E555" s="239"/>
      <c r="F555" s="239"/>
      <c r="G555" s="239"/>
      <c r="H555" s="239"/>
      <c r="I555" s="239"/>
      <c r="J555" s="239"/>
      <c r="K555" s="239"/>
      <c r="L555" s="239"/>
      <c r="M555" s="239"/>
      <c r="N555" s="239"/>
      <c r="O555" s="239"/>
      <c r="P555" s="239"/>
      <c r="Q555" s="239"/>
      <c r="R555" s="239"/>
      <c r="S555" s="239"/>
      <c r="T555" s="239"/>
      <c r="U555" s="239"/>
      <c r="V555" s="239"/>
      <c r="W555" s="239"/>
      <c r="X555" s="239"/>
      <c r="Y555" s="239"/>
      <c r="Z555" s="239"/>
    </row>
    <row r="556" ht="12.75" customHeight="1">
      <c r="A556" s="239"/>
      <c r="B556" s="239"/>
      <c r="C556" s="239"/>
      <c r="D556" s="239"/>
      <c r="E556" s="239"/>
      <c r="F556" s="239"/>
      <c r="G556" s="239"/>
      <c r="H556" s="239"/>
      <c r="I556" s="239"/>
      <c r="J556" s="239"/>
      <c r="K556" s="239"/>
      <c r="L556" s="239"/>
      <c r="M556" s="239"/>
      <c r="N556" s="239"/>
      <c r="O556" s="239"/>
      <c r="P556" s="239"/>
      <c r="Q556" s="239"/>
      <c r="R556" s="239"/>
      <c r="S556" s="239"/>
      <c r="T556" s="239"/>
      <c r="U556" s="239"/>
      <c r="V556" s="239"/>
      <c r="W556" s="239"/>
      <c r="X556" s="239"/>
      <c r="Y556" s="239"/>
      <c r="Z556" s="239"/>
    </row>
    <row r="557" ht="12.75" customHeight="1">
      <c r="A557" s="239"/>
      <c r="B557" s="239"/>
      <c r="C557" s="239"/>
      <c r="D557" s="239"/>
      <c r="E557" s="239"/>
      <c r="F557" s="239"/>
      <c r="G557" s="239"/>
      <c r="H557" s="239"/>
      <c r="I557" s="239"/>
      <c r="J557" s="239"/>
      <c r="K557" s="239"/>
      <c r="L557" s="239"/>
      <c r="M557" s="239"/>
      <c r="N557" s="239"/>
      <c r="O557" s="239"/>
      <c r="P557" s="239"/>
      <c r="Q557" s="239"/>
      <c r="R557" s="239"/>
      <c r="S557" s="239"/>
      <c r="T557" s="239"/>
      <c r="U557" s="239"/>
      <c r="V557" s="239"/>
      <c r="W557" s="239"/>
      <c r="X557" s="239"/>
      <c r="Y557" s="239"/>
      <c r="Z557" s="239"/>
    </row>
    <row r="558" ht="12.75" customHeight="1">
      <c r="A558" s="239"/>
      <c r="B558" s="239"/>
      <c r="C558" s="239"/>
      <c r="D558" s="239"/>
      <c r="E558" s="239"/>
      <c r="F558" s="239"/>
      <c r="G558" s="239"/>
      <c r="H558" s="239"/>
      <c r="I558" s="239"/>
      <c r="J558" s="239"/>
      <c r="K558" s="239"/>
      <c r="L558" s="239"/>
      <c r="M558" s="239"/>
      <c r="N558" s="239"/>
      <c r="O558" s="239"/>
      <c r="P558" s="239"/>
      <c r="Q558" s="239"/>
      <c r="R558" s="239"/>
      <c r="S558" s="239"/>
      <c r="T558" s="239"/>
      <c r="U558" s="239"/>
      <c r="V558" s="239"/>
      <c r="W558" s="239"/>
      <c r="X558" s="239"/>
      <c r="Y558" s="239"/>
      <c r="Z558" s="239"/>
    </row>
    <row r="559" ht="12.75" customHeight="1">
      <c r="A559" s="239"/>
      <c r="B559" s="239"/>
      <c r="C559" s="239"/>
      <c r="D559" s="239"/>
      <c r="E559" s="239"/>
      <c r="F559" s="239"/>
      <c r="G559" s="239"/>
      <c r="H559" s="239"/>
      <c r="I559" s="239"/>
      <c r="J559" s="239"/>
      <c r="K559" s="239"/>
      <c r="L559" s="239"/>
      <c r="M559" s="239"/>
      <c r="N559" s="239"/>
      <c r="O559" s="239"/>
      <c r="P559" s="239"/>
      <c r="Q559" s="239"/>
      <c r="R559" s="239"/>
      <c r="S559" s="239"/>
      <c r="T559" s="239"/>
      <c r="U559" s="239"/>
      <c r="V559" s="239"/>
      <c r="W559" s="239"/>
      <c r="X559" s="239"/>
      <c r="Y559" s="239"/>
      <c r="Z559" s="239"/>
    </row>
    <row r="560" ht="12.75" customHeight="1">
      <c r="A560" s="239"/>
      <c r="B560" s="239"/>
      <c r="C560" s="239"/>
      <c r="D560" s="239"/>
      <c r="E560" s="239"/>
      <c r="F560" s="239"/>
      <c r="G560" s="239"/>
      <c r="H560" s="239"/>
      <c r="I560" s="239"/>
      <c r="J560" s="239"/>
      <c r="K560" s="239"/>
      <c r="L560" s="239"/>
      <c r="M560" s="239"/>
      <c r="N560" s="239"/>
      <c r="O560" s="239"/>
      <c r="P560" s="239"/>
      <c r="Q560" s="239"/>
      <c r="R560" s="239"/>
      <c r="S560" s="239"/>
      <c r="T560" s="239"/>
      <c r="U560" s="239"/>
      <c r="V560" s="239"/>
      <c r="W560" s="239"/>
      <c r="X560" s="239"/>
      <c r="Y560" s="239"/>
      <c r="Z560" s="239"/>
    </row>
    <row r="561" ht="12.75" customHeight="1">
      <c r="A561" s="239"/>
      <c r="B561" s="239"/>
      <c r="C561" s="239"/>
      <c r="D561" s="239"/>
      <c r="E561" s="239"/>
      <c r="F561" s="239"/>
      <c r="G561" s="239"/>
      <c r="H561" s="239"/>
      <c r="I561" s="239"/>
      <c r="J561" s="239"/>
      <c r="K561" s="239"/>
      <c r="L561" s="239"/>
      <c r="M561" s="239"/>
      <c r="N561" s="239"/>
      <c r="O561" s="239"/>
      <c r="P561" s="239"/>
      <c r="Q561" s="239"/>
      <c r="R561" s="239"/>
      <c r="S561" s="239"/>
      <c r="T561" s="239"/>
      <c r="U561" s="239"/>
      <c r="V561" s="239"/>
      <c r="W561" s="239"/>
      <c r="X561" s="239"/>
      <c r="Y561" s="239"/>
      <c r="Z561" s="239"/>
    </row>
    <row r="562" ht="12.75" customHeight="1">
      <c r="A562" s="239"/>
      <c r="B562" s="239"/>
      <c r="C562" s="239"/>
      <c r="D562" s="239"/>
      <c r="E562" s="239"/>
      <c r="F562" s="239"/>
      <c r="G562" s="239"/>
      <c r="H562" s="239"/>
      <c r="I562" s="239"/>
      <c r="J562" s="239"/>
      <c r="K562" s="239"/>
      <c r="L562" s="239"/>
      <c r="M562" s="239"/>
      <c r="N562" s="239"/>
      <c r="O562" s="239"/>
      <c r="P562" s="239"/>
      <c r="Q562" s="239"/>
      <c r="R562" s="239"/>
      <c r="S562" s="239"/>
      <c r="T562" s="239"/>
      <c r="U562" s="239"/>
      <c r="V562" s="239"/>
      <c r="W562" s="239"/>
      <c r="X562" s="239"/>
      <c r="Y562" s="239"/>
      <c r="Z562" s="239"/>
    </row>
    <row r="563" ht="12.75" customHeight="1">
      <c r="A563" s="239"/>
      <c r="B563" s="239"/>
      <c r="C563" s="239"/>
      <c r="D563" s="239"/>
      <c r="E563" s="239"/>
      <c r="F563" s="239"/>
      <c r="G563" s="239"/>
      <c r="H563" s="239"/>
      <c r="I563" s="239"/>
      <c r="J563" s="239"/>
      <c r="K563" s="239"/>
      <c r="L563" s="239"/>
      <c r="M563" s="239"/>
      <c r="N563" s="239"/>
      <c r="O563" s="239"/>
      <c r="P563" s="239"/>
      <c r="Q563" s="239"/>
      <c r="R563" s="239"/>
      <c r="S563" s="239"/>
      <c r="T563" s="239"/>
      <c r="U563" s="239"/>
      <c r="V563" s="239"/>
      <c r="W563" s="239"/>
      <c r="X563" s="239"/>
      <c r="Y563" s="239"/>
      <c r="Z563" s="239"/>
    </row>
    <row r="564" ht="12.75" customHeight="1">
      <c r="A564" s="239"/>
      <c r="B564" s="239"/>
      <c r="C564" s="239"/>
      <c r="D564" s="239"/>
      <c r="E564" s="239"/>
      <c r="F564" s="239"/>
      <c r="G564" s="239"/>
      <c r="H564" s="239"/>
      <c r="I564" s="239"/>
      <c r="J564" s="239"/>
      <c r="K564" s="239"/>
      <c r="L564" s="239"/>
      <c r="M564" s="239"/>
      <c r="N564" s="239"/>
      <c r="O564" s="239"/>
      <c r="P564" s="239"/>
      <c r="Q564" s="239"/>
      <c r="R564" s="239"/>
      <c r="S564" s="239"/>
      <c r="T564" s="239"/>
      <c r="U564" s="239"/>
      <c r="V564" s="239"/>
      <c r="W564" s="239"/>
      <c r="X564" s="239"/>
      <c r="Y564" s="239"/>
      <c r="Z564" s="239"/>
    </row>
    <row r="565" ht="12.75" customHeight="1">
      <c r="A565" s="239"/>
      <c r="B565" s="239"/>
      <c r="C565" s="239"/>
      <c r="D565" s="239"/>
      <c r="E565" s="239"/>
      <c r="F565" s="239"/>
      <c r="G565" s="239"/>
      <c r="H565" s="239"/>
      <c r="I565" s="239"/>
      <c r="J565" s="239"/>
      <c r="K565" s="239"/>
      <c r="L565" s="239"/>
      <c r="M565" s="239"/>
      <c r="N565" s="239"/>
      <c r="O565" s="239"/>
      <c r="P565" s="239"/>
      <c r="Q565" s="239"/>
      <c r="R565" s="239"/>
      <c r="S565" s="239"/>
      <c r="T565" s="239"/>
      <c r="U565" s="239"/>
      <c r="V565" s="239"/>
      <c r="W565" s="239"/>
      <c r="X565" s="239"/>
      <c r="Y565" s="239"/>
      <c r="Z565" s="239"/>
    </row>
    <row r="566" ht="12.75" customHeight="1">
      <c r="A566" s="239"/>
      <c r="B566" s="239"/>
      <c r="C566" s="239"/>
      <c r="D566" s="239"/>
      <c r="E566" s="239"/>
      <c r="F566" s="239"/>
      <c r="G566" s="239"/>
      <c r="H566" s="239"/>
      <c r="I566" s="239"/>
      <c r="J566" s="239"/>
      <c r="K566" s="239"/>
      <c r="L566" s="239"/>
      <c r="M566" s="239"/>
      <c r="N566" s="239"/>
      <c r="O566" s="239"/>
      <c r="P566" s="239"/>
      <c r="Q566" s="239"/>
      <c r="R566" s="239"/>
      <c r="S566" s="239"/>
      <c r="T566" s="239"/>
      <c r="U566" s="239"/>
      <c r="V566" s="239"/>
      <c r="W566" s="239"/>
      <c r="X566" s="239"/>
      <c r="Y566" s="239"/>
      <c r="Z566" s="239"/>
    </row>
    <row r="567" ht="12.75" customHeight="1">
      <c r="A567" s="239"/>
      <c r="B567" s="239"/>
      <c r="C567" s="239"/>
      <c r="D567" s="239"/>
      <c r="E567" s="239"/>
      <c r="F567" s="239"/>
      <c r="G567" s="239"/>
      <c r="H567" s="239"/>
      <c r="I567" s="239"/>
      <c r="J567" s="239"/>
      <c r="K567" s="239"/>
      <c r="L567" s="239"/>
      <c r="M567" s="239"/>
      <c r="N567" s="239"/>
      <c r="O567" s="239"/>
      <c r="P567" s="239"/>
      <c r="Q567" s="239"/>
      <c r="R567" s="239"/>
      <c r="S567" s="239"/>
      <c r="T567" s="239"/>
      <c r="U567" s="239"/>
      <c r="V567" s="239"/>
      <c r="W567" s="239"/>
      <c r="X567" s="239"/>
      <c r="Y567" s="239"/>
      <c r="Z567" s="239"/>
    </row>
    <row r="568" ht="12.75" customHeight="1">
      <c r="A568" s="239"/>
      <c r="B568" s="239"/>
      <c r="C568" s="239"/>
      <c r="D568" s="239"/>
      <c r="E568" s="239"/>
      <c r="F568" s="239"/>
      <c r="G568" s="239"/>
      <c r="H568" s="239"/>
      <c r="I568" s="239"/>
      <c r="J568" s="239"/>
      <c r="K568" s="239"/>
      <c r="L568" s="239"/>
      <c r="M568" s="239"/>
      <c r="N568" s="239"/>
      <c r="O568" s="239"/>
      <c r="P568" s="239"/>
      <c r="Q568" s="239"/>
      <c r="R568" s="239"/>
      <c r="S568" s="239"/>
      <c r="T568" s="239"/>
      <c r="U568" s="239"/>
      <c r="V568" s="239"/>
      <c r="W568" s="239"/>
      <c r="X568" s="239"/>
      <c r="Y568" s="239"/>
      <c r="Z568" s="239"/>
    </row>
    <row r="569" ht="12.75" customHeight="1">
      <c r="A569" s="239"/>
      <c r="B569" s="239"/>
      <c r="C569" s="239"/>
      <c r="D569" s="239"/>
      <c r="E569" s="239"/>
      <c r="F569" s="239"/>
      <c r="G569" s="239"/>
      <c r="H569" s="239"/>
      <c r="I569" s="239"/>
      <c r="J569" s="239"/>
      <c r="K569" s="239"/>
      <c r="L569" s="239"/>
      <c r="M569" s="239"/>
      <c r="N569" s="239"/>
      <c r="O569" s="239"/>
      <c r="P569" s="239"/>
      <c r="Q569" s="239"/>
      <c r="R569" s="239"/>
      <c r="S569" s="239"/>
      <c r="T569" s="239"/>
      <c r="U569" s="239"/>
      <c r="V569" s="239"/>
      <c r="W569" s="239"/>
      <c r="X569" s="239"/>
      <c r="Y569" s="239"/>
      <c r="Z569" s="239"/>
    </row>
    <row r="570" ht="12.75" customHeight="1">
      <c r="A570" s="239"/>
      <c r="B570" s="239"/>
      <c r="C570" s="239"/>
      <c r="D570" s="239"/>
      <c r="E570" s="239"/>
      <c r="F570" s="239"/>
      <c r="G570" s="239"/>
      <c r="H570" s="239"/>
      <c r="I570" s="239"/>
      <c r="J570" s="239"/>
      <c r="K570" s="239"/>
      <c r="L570" s="239"/>
      <c r="M570" s="239"/>
      <c r="N570" s="239"/>
      <c r="O570" s="239"/>
      <c r="P570" s="239"/>
      <c r="Q570" s="239"/>
      <c r="R570" s="239"/>
      <c r="S570" s="239"/>
      <c r="T570" s="239"/>
      <c r="U570" s="239"/>
      <c r="V570" s="239"/>
      <c r="W570" s="239"/>
      <c r="X570" s="239"/>
      <c r="Y570" s="239"/>
      <c r="Z570" s="239"/>
    </row>
    <row r="571" ht="12.75" customHeight="1">
      <c r="A571" s="239"/>
      <c r="B571" s="239"/>
      <c r="C571" s="239"/>
      <c r="D571" s="239"/>
      <c r="E571" s="239"/>
      <c r="F571" s="239"/>
      <c r="G571" s="239"/>
      <c r="H571" s="239"/>
      <c r="I571" s="239"/>
      <c r="J571" s="239"/>
      <c r="K571" s="239"/>
      <c r="L571" s="239"/>
      <c r="M571" s="239"/>
      <c r="N571" s="239"/>
      <c r="O571" s="239"/>
      <c r="P571" s="239"/>
      <c r="Q571" s="239"/>
      <c r="R571" s="239"/>
      <c r="S571" s="239"/>
      <c r="T571" s="239"/>
      <c r="U571" s="239"/>
      <c r="V571" s="239"/>
      <c r="W571" s="239"/>
      <c r="X571" s="239"/>
      <c r="Y571" s="239"/>
      <c r="Z571" s="239"/>
    </row>
    <row r="572" ht="12.75" customHeight="1">
      <c r="A572" s="239"/>
      <c r="B572" s="239"/>
      <c r="C572" s="239"/>
      <c r="D572" s="239"/>
      <c r="E572" s="239"/>
      <c r="F572" s="239"/>
      <c r="G572" s="239"/>
      <c r="H572" s="239"/>
      <c r="I572" s="239"/>
      <c r="J572" s="239"/>
      <c r="K572" s="239"/>
      <c r="L572" s="239"/>
      <c r="M572" s="239"/>
      <c r="N572" s="239"/>
      <c r="O572" s="239"/>
      <c r="P572" s="239"/>
      <c r="Q572" s="239"/>
      <c r="R572" s="239"/>
      <c r="S572" s="239"/>
      <c r="T572" s="239"/>
      <c r="U572" s="239"/>
      <c r="V572" s="239"/>
      <c r="W572" s="239"/>
      <c r="X572" s="239"/>
      <c r="Y572" s="239"/>
      <c r="Z572" s="239"/>
    </row>
    <row r="573" ht="12.75" customHeight="1">
      <c r="A573" s="239"/>
      <c r="B573" s="239"/>
      <c r="C573" s="239"/>
      <c r="D573" s="239"/>
      <c r="E573" s="239"/>
      <c r="F573" s="239"/>
      <c r="G573" s="239"/>
      <c r="H573" s="239"/>
      <c r="I573" s="239"/>
      <c r="J573" s="239"/>
      <c r="K573" s="239"/>
      <c r="L573" s="239"/>
      <c r="M573" s="239"/>
      <c r="N573" s="239"/>
      <c r="O573" s="239"/>
      <c r="P573" s="239"/>
      <c r="Q573" s="239"/>
      <c r="R573" s="239"/>
      <c r="S573" s="239"/>
      <c r="T573" s="239"/>
      <c r="U573" s="239"/>
      <c r="V573" s="239"/>
      <c r="W573" s="239"/>
      <c r="X573" s="239"/>
      <c r="Y573" s="239"/>
      <c r="Z573" s="239"/>
    </row>
    <row r="574" ht="12.75" customHeight="1">
      <c r="A574" s="239"/>
      <c r="B574" s="239"/>
      <c r="C574" s="239"/>
      <c r="D574" s="239"/>
      <c r="E574" s="239"/>
      <c r="F574" s="239"/>
      <c r="G574" s="239"/>
      <c r="H574" s="239"/>
      <c r="I574" s="239"/>
      <c r="J574" s="239"/>
      <c r="K574" s="239"/>
      <c r="L574" s="239"/>
      <c r="M574" s="239"/>
      <c r="N574" s="239"/>
      <c r="O574" s="239"/>
      <c r="P574" s="239"/>
      <c r="Q574" s="239"/>
      <c r="R574" s="239"/>
      <c r="S574" s="239"/>
      <c r="T574" s="239"/>
      <c r="U574" s="239"/>
      <c r="V574" s="239"/>
      <c r="W574" s="239"/>
      <c r="X574" s="239"/>
      <c r="Y574" s="239"/>
      <c r="Z574" s="239"/>
    </row>
    <row r="575" ht="12.75" customHeight="1">
      <c r="A575" s="239"/>
      <c r="B575" s="239"/>
      <c r="C575" s="239"/>
      <c r="D575" s="239"/>
      <c r="E575" s="239"/>
      <c r="F575" s="239"/>
      <c r="G575" s="239"/>
      <c r="H575" s="239"/>
      <c r="I575" s="239"/>
      <c r="J575" s="239"/>
      <c r="K575" s="239"/>
      <c r="L575" s="239"/>
      <c r="M575" s="239"/>
      <c r="N575" s="239"/>
      <c r="O575" s="239"/>
      <c r="P575" s="239"/>
      <c r="Q575" s="239"/>
      <c r="R575" s="239"/>
      <c r="S575" s="239"/>
      <c r="T575" s="239"/>
      <c r="U575" s="239"/>
      <c r="V575" s="239"/>
      <c r="W575" s="239"/>
      <c r="X575" s="239"/>
      <c r="Y575" s="239"/>
      <c r="Z575" s="239"/>
    </row>
    <row r="576" ht="12.75" customHeight="1">
      <c r="A576" s="239"/>
      <c r="B576" s="239"/>
      <c r="C576" s="239"/>
      <c r="D576" s="239"/>
      <c r="E576" s="239"/>
      <c r="F576" s="239"/>
      <c r="G576" s="239"/>
      <c r="H576" s="239"/>
      <c r="I576" s="239"/>
      <c r="J576" s="239"/>
      <c r="K576" s="239"/>
      <c r="L576" s="239"/>
      <c r="M576" s="239"/>
      <c r="N576" s="239"/>
      <c r="O576" s="239"/>
      <c r="P576" s="239"/>
      <c r="Q576" s="239"/>
      <c r="R576" s="239"/>
      <c r="S576" s="239"/>
      <c r="T576" s="239"/>
      <c r="U576" s="239"/>
      <c r="V576" s="239"/>
      <c r="W576" s="239"/>
      <c r="X576" s="239"/>
      <c r="Y576" s="239"/>
      <c r="Z576" s="239"/>
    </row>
    <row r="577" ht="12.75" customHeight="1">
      <c r="A577" s="239"/>
      <c r="B577" s="239"/>
      <c r="C577" s="239"/>
      <c r="D577" s="239"/>
      <c r="E577" s="239"/>
      <c r="F577" s="239"/>
      <c r="G577" s="239"/>
      <c r="H577" s="239"/>
      <c r="I577" s="239"/>
      <c r="J577" s="239"/>
      <c r="K577" s="239"/>
      <c r="L577" s="239"/>
      <c r="M577" s="239"/>
      <c r="N577" s="239"/>
      <c r="O577" s="239"/>
      <c r="P577" s="239"/>
      <c r="Q577" s="239"/>
      <c r="R577" s="239"/>
      <c r="S577" s="239"/>
      <c r="T577" s="239"/>
      <c r="U577" s="239"/>
      <c r="V577" s="239"/>
      <c r="W577" s="239"/>
      <c r="X577" s="239"/>
      <c r="Y577" s="239"/>
      <c r="Z577" s="239"/>
    </row>
    <row r="578" ht="12.75" customHeight="1">
      <c r="A578" s="239"/>
      <c r="B578" s="239"/>
      <c r="C578" s="239"/>
      <c r="D578" s="239"/>
      <c r="E578" s="239"/>
      <c r="F578" s="239"/>
      <c r="G578" s="239"/>
      <c r="H578" s="239"/>
      <c r="I578" s="239"/>
      <c r="J578" s="239"/>
      <c r="K578" s="239"/>
      <c r="L578" s="239"/>
      <c r="M578" s="239"/>
      <c r="N578" s="239"/>
      <c r="O578" s="239"/>
      <c r="P578" s="239"/>
      <c r="Q578" s="239"/>
      <c r="R578" s="239"/>
      <c r="S578" s="239"/>
      <c r="T578" s="239"/>
      <c r="U578" s="239"/>
      <c r="V578" s="239"/>
      <c r="W578" s="239"/>
      <c r="X578" s="239"/>
      <c r="Y578" s="239"/>
      <c r="Z578" s="239"/>
    </row>
    <row r="579" ht="12.75" customHeight="1">
      <c r="A579" s="239"/>
      <c r="B579" s="239"/>
      <c r="C579" s="239"/>
      <c r="D579" s="239"/>
      <c r="E579" s="239"/>
      <c r="F579" s="239"/>
      <c r="G579" s="239"/>
      <c r="H579" s="239"/>
      <c r="I579" s="239"/>
      <c r="J579" s="239"/>
      <c r="K579" s="239"/>
      <c r="L579" s="239"/>
      <c r="M579" s="239"/>
      <c r="N579" s="239"/>
      <c r="O579" s="239"/>
      <c r="P579" s="239"/>
      <c r="Q579" s="239"/>
      <c r="R579" s="239"/>
      <c r="S579" s="239"/>
      <c r="T579" s="239"/>
      <c r="U579" s="239"/>
      <c r="V579" s="239"/>
      <c r="W579" s="239"/>
      <c r="X579" s="239"/>
      <c r="Y579" s="239"/>
      <c r="Z579" s="239"/>
    </row>
    <row r="580" ht="12.75" customHeight="1">
      <c r="A580" s="239"/>
      <c r="B580" s="239"/>
      <c r="C580" s="239"/>
      <c r="D580" s="239"/>
      <c r="E580" s="239"/>
      <c r="F580" s="239"/>
      <c r="G580" s="239"/>
      <c r="H580" s="239"/>
      <c r="I580" s="239"/>
      <c r="J580" s="239"/>
      <c r="K580" s="239"/>
      <c r="L580" s="239"/>
      <c r="M580" s="239"/>
      <c r="N580" s="239"/>
      <c r="O580" s="239"/>
      <c r="P580" s="239"/>
      <c r="Q580" s="239"/>
      <c r="R580" s="239"/>
      <c r="S580" s="239"/>
      <c r="T580" s="239"/>
      <c r="U580" s="239"/>
      <c r="V580" s="239"/>
      <c r="W580" s="239"/>
      <c r="X580" s="239"/>
      <c r="Y580" s="239"/>
      <c r="Z580" s="239"/>
    </row>
    <row r="581" ht="12.75" customHeight="1">
      <c r="A581" s="239"/>
      <c r="B581" s="239"/>
      <c r="C581" s="239"/>
      <c r="D581" s="239"/>
      <c r="E581" s="239"/>
      <c r="F581" s="239"/>
      <c r="G581" s="239"/>
      <c r="H581" s="239"/>
      <c r="I581" s="239"/>
      <c r="J581" s="239"/>
      <c r="K581" s="239"/>
      <c r="L581" s="239"/>
      <c r="M581" s="239"/>
      <c r="N581" s="239"/>
      <c r="O581" s="239"/>
      <c r="P581" s="239"/>
      <c r="Q581" s="239"/>
      <c r="R581" s="239"/>
      <c r="S581" s="239"/>
      <c r="T581" s="239"/>
      <c r="U581" s="239"/>
      <c r="V581" s="239"/>
      <c r="W581" s="239"/>
      <c r="X581" s="239"/>
      <c r="Y581" s="239"/>
      <c r="Z581" s="239"/>
    </row>
    <row r="582" ht="12.75" customHeight="1">
      <c r="A582" s="239"/>
      <c r="B582" s="239"/>
      <c r="C582" s="239"/>
      <c r="D582" s="239"/>
      <c r="E582" s="239"/>
      <c r="F582" s="239"/>
      <c r="G582" s="239"/>
      <c r="H582" s="239"/>
      <c r="I582" s="239"/>
      <c r="J582" s="239"/>
      <c r="K582" s="239"/>
      <c r="L582" s="239"/>
      <c r="M582" s="239"/>
      <c r="N582" s="239"/>
      <c r="O582" s="239"/>
      <c r="P582" s="239"/>
      <c r="Q582" s="239"/>
      <c r="R582" s="239"/>
      <c r="S582" s="239"/>
      <c r="T582" s="239"/>
      <c r="U582" s="239"/>
      <c r="V582" s="239"/>
      <c r="W582" s="239"/>
      <c r="X582" s="239"/>
      <c r="Y582" s="239"/>
      <c r="Z582" s="239"/>
    </row>
    <row r="583" ht="12.75" customHeight="1">
      <c r="A583" s="239"/>
      <c r="B583" s="239"/>
      <c r="C583" s="239"/>
      <c r="D583" s="239"/>
      <c r="E583" s="239"/>
      <c r="F583" s="239"/>
      <c r="G583" s="239"/>
      <c r="H583" s="239"/>
      <c r="I583" s="239"/>
      <c r="J583" s="239"/>
      <c r="K583" s="239"/>
      <c r="L583" s="239"/>
      <c r="M583" s="239"/>
      <c r="N583" s="239"/>
      <c r="O583" s="239"/>
      <c r="P583" s="239"/>
      <c r="Q583" s="239"/>
      <c r="R583" s="239"/>
      <c r="S583" s="239"/>
      <c r="T583" s="239"/>
      <c r="U583" s="239"/>
      <c r="V583" s="239"/>
      <c r="W583" s="239"/>
      <c r="X583" s="239"/>
      <c r="Y583" s="239"/>
      <c r="Z583" s="239"/>
    </row>
    <row r="584" ht="12.75" customHeight="1">
      <c r="A584" s="239"/>
      <c r="B584" s="239"/>
      <c r="C584" s="239"/>
      <c r="D584" s="239"/>
      <c r="E584" s="239"/>
      <c r="F584" s="239"/>
      <c r="G584" s="239"/>
      <c r="H584" s="239"/>
      <c r="I584" s="239"/>
      <c r="J584" s="239"/>
      <c r="K584" s="239"/>
      <c r="L584" s="239"/>
      <c r="M584" s="239"/>
      <c r="N584" s="239"/>
      <c r="O584" s="239"/>
      <c r="P584" s="239"/>
      <c r="Q584" s="239"/>
      <c r="R584" s="239"/>
      <c r="S584" s="239"/>
      <c r="T584" s="239"/>
      <c r="U584" s="239"/>
      <c r="V584" s="239"/>
      <c r="W584" s="239"/>
      <c r="X584" s="239"/>
      <c r="Y584" s="239"/>
      <c r="Z584" s="239"/>
    </row>
    <row r="585" ht="12.75" customHeight="1">
      <c r="A585" s="239"/>
      <c r="B585" s="239"/>
      <c r="C585" s="239"/>
      <c r="D585" s="239"/>
      <c r="E585" s="239"/>
      <c r="F585" s="239"/>
      <c r="G585" s="239"/>
      <c r="H585" s="239"/>
      <c r="I585" s="239"/>
      <c r="J585" s="239"/>
      <c r="K585" s="239"/>
      <c r="L585" s="239"/>
      <c r="M585" s="239"/>
      <c r="N585" s="239"/>
      <c r="O585" s="239"/>
      <c r="P585" s="239"/>
      <c r="Q585" s="239"/>
      <c r="R585" s="239"/>
      <c r="S585" s="239"/>
      <c r="T585" s="239"/>
      <c r="U585" s="239"/>
      <c r="V585" s="239"/>
      <c r="W585" s="239"/>
      <c r="X585" s="239"/>
      <c r="Y585" s="239"/>
      <c r="Z585" s="239"/>
    </row>
    <row r="586" ht="12.75" customHeight="1">
      <c r="A586" s="239"/>
      <c r="B586" s="239"/>
      <c r="C586" s="239"/>
      <c r="D586" s="239"/>
      <c r="E586" s="239"/>
      <c r="F586" s="239"/>
      <c r="G586" s="239"/>
      <c r="H586" s="239"/>
      <c r="I586" s="239"/>
      <c r="J586" s="239"/>
      <c r="K586" s="239"/>
      <c r="L586" s="239"/>
      <c r="M586" s="239"/>
      <c r="N586" s="239"/>
      <c r="O586" s="239"/>
      <c r="P586" s="239"/>
      <c r="Q586" s="239"/>
      <c r="R586" s="239"/>
      <c r="S586" s="239"/>
      <c r="T586" s="239"/>
      <c r="U586" s="239"/>
      <c r="V586" s="239"/>
      <c r="W586" s="239"/>
      <c r="X586" s="239"/>
      <c r="Y586" s="239"/>
      <c r="Z586" s="239"/>
    </row>
    <row r="587" ht="12.75" customHeight="1">
      <c r="A587" s="239"/>
      <c r="B587" s="239"/>
      <c r="C587" s="239"/>
      <c r="D587" s="239"/>
      <c r="E587" s="239"/>
      <c r="F587" s="239"/>
      <c r="G587" s="239"/>
      <c r="H587" s="239"/>
      <c r="I587" s="239"/>
      <c r="J587" s="239"/>
      <c r="K587" s="239"/>
      <c r="L587" s="239"/>
      <c r="M587" s="239"/>
      <c r="N587" s="239"/>
      <c r="O587" s="239"/>
      <c r="P587" s="239"/>
      <c r="Q587" s="239"/>
      <c r="R587" s="239"/>
      <c r="S587" s="239"/>
      <c r="T587" s="239"/>
      <c r="U587" s="239"/>
      <c r="V587" s="239"/>
      <c r="W587" s="239"/>
      <c r="X587" s="239"/>
      <c r="Y587" s="239"/>
      <c r="Z587" s="239"/>
    </row>
    <row r="588" ht="12.75" customHeight="1">
      <c r="A588" s="239"/>
      <c r="B588" s="239"/>
      <c r="C588" s="239"/>
      <c r="D588" s="239"/>
      <c r="E588" s="239"/>
      <c r="F588" s="239"/>
      <c r="G588" s="239"/>
      <c r="H588" s="239"/>
      <c r="I588" s="239"/>
      <c r="J588" s="239"/>
      <c r="K588" s="239"/>
      <c r="L588" s="239"/>
      <c r="M588" s="239"/>
      <c r="N588" s="239"/>
      <c r="O588" s="239"/>
      <c r="P588" s="239"/>
      <c r="Q588" s="239"/>
      <c r="R588" s="239"/>
      <c r="S588" s="239"/>
      <c r="T588" s="239"/>
      <c r="U588" s="239"/>
      <c r="V588" s="239"/>
      <c r="W588" s="239"/>
      <c r="X588" s="239"/>
      <c r="Y588" s="239"/>
      <c r="Z588" s="239"/>
    </row>
    <row r="589" ht="12.75" customHeight="1">
      <c r="A589" s="239"/>
      <c r="B589" s="239"/>
      <c r="C589" s="239"/>
      <c r="D589" s="239"/>
      <c r="E589" s="239"/>
      <c r="F589" s="239"/>
      <c r="G589" s="239"/>
      <c r="H589" s="239"/>
      <c r="I589" s="239"/>
      <c r="J589" s="239"/>
      <c r="K589" s="239"/>
      <c r="L589" s="239"/>
      <c r="M589" s="239"/>
      <c r="N589" s="239"/>
      <c r="O589" s="239"/>
      <c r="P589" s="239"/>
      <c r="Q589" s="239"/>
      <c r="R589" s="239"/>
      <c r="S589" s="239"/>
      <c r="T589" s="239"/>
      <c r="U589" s="239"/>
      <c r="V589" s="239"/>
      <c r="W589" s="239"/>
      <c r="X589" s="239"/>
      <c r="Y589" s="239"/>
      <c r="Z589" s="239"/>
    </row>
    <row r="590" ht="12.75" customHeight="1">
      <c r="A590" s="239"/>
      <c r="B590" s="239"/>
      <c r="C590" s="239"/>
      <c r="D590" s="239"/>
      <c r="E590" s="239"/>
      <c r="F590" s="239"/>
      <c r="G590" s="239"/>
      <c r="H590" s="239"/>
      <c r="I590" s="239"/>
      <c r="J590" s="239"/>
      <c r="K590" s="239"/>
      <c r="L590" s="239"/>
      <c r="M590" s="239"/>
      <c r="N590" s="239"/>
      <c r="O590" s="239"/>
      <c r="P590" s="239"/>
      <c r="Q590" s="239"/>
      <c r="R590" s="239"/>
      <c r="S590" s="239"/>
      <c r="T590" s="239"/>
      <c r="U590" s="239"/>
      <c r="V590" s="239"/>
      <c r="W590" s="239"/>
      <c r="X590" s="239"/>
      <c r="Y590" s="239"/>
      <c r="Z590" s="239"/>
    </row>
    <row r="591" ht="12.75" customHeight="1">
      <c r="A591" s="239"/>
      <c r="B591" s="239"/>
      <c r="C591" s="239"/>
      <c r="D591" s="239"/>
      <c r="E591" s="239"/>
      <c r="F591" s="239"/>
      <c r="G591" s="239"/>
      <c r="H591" s="239"/>
      <c r="I591" s="239"/>
      <c r="J591" s="239"/>
      <c r="K591" s="239"/>
      <c r="L591" s="239"/>
      <c r="M591" s="239"/>
      <c r="N591" s="239"/>
      <c r="O591" s="239"/>
      <c r="P591" s="239"/>
      <c r="Q591" s="239"/>
      <c r="R591" s="239"/>
      <c r="S591" s="239"/>
      <c r="T591" s="239"/>
      <c r="U591" s="239"/>
      <c r="V591" s="239"/>
      <c r="W591" s="239"/>
      <c r="X591" s="239"/>
      <c r="Y591" s="239"/>
      <c r="Z591" s="239"/>
    </row>
    <row r="592" ht="12.75" customHeight="1">
      <c r="A592" s="239"/>
      <c r="B592" s="239"/>
      <c r="C592" s="239"/>
      <c r="D592" s="239"/>
      <c r="E592" s="239"/>
      <c r="F592" s="239"/>
      <c r="G592" s="239"/>
      <c r="H592" s="239"/>
      <c r="I592" s="239"/>
      <c r="J592" s="239"/>
      <c r="K592" s="239"/>
      <c r="L592" s="239"/>
      <c r="M592" s="239"/>
      <c r="N592" s="239"/>
      <c r="O592" s="239"/>
      <c r="P592" s="239"/>
      <c r="Q592" s="239"/>
      <c r="R592" s="239"/>
      <c r="S592" s="239"/>
      <c r="T592" s="239"/>
      <c r="U592" s="239"/>
      <c r="V592" s="239"/>
      <c r="W592" s="239"/>
      <c r="X592" s="239"/>
      <c r="Y592" s="239"/>
      <c r="Z592" s="239"/>
    </row>
    <row r="593" ht="12.75" customHeight="1">
      <c r="A593" s="239"/>
      <c r="B593" s="239"/>
      <c r="C593" s="239"/>
      <c r="D593" s="239"/>
      <c r="E593" s="239"/>
      <c r="F593" s="239"/>
      <c r="G593" s="239"/>
      <c r="H593" s="239"/>
      <c r="I593" s="239"/>
      <c r="J593" s="239"/>
      <c r="K593" s="239"/>
      <c r="L593" s="239"/>
      <c r="M593" s="239"/>
      <c r="N593" s="239"/>
      <c r="O593" s="239"/>
      <c r="P593" s="239"/>
      <c r="Q593" s="239"/>
      <c r="R593" s="239"/>
      <c r="S593" s="239"/>
      <c r="T593" s="239"/>
      <c r="U593" s="239"/>
      <c r="V593" s="239"/>
      <c r="W593" s="239"/>
      <c r="X593" s="239"/>
      <c r="Y593" s="239"/>
      <c r="Z593" s="239"/>
    </row>
    <row r="594" ht="12.75" customHeight="1">
      <c r="A594" s="239"/>
      <c r="B594" s="239"/>
      <c r="C594" s="239"/>
      <c r="D594" s="239"/>
      <c r="E594" s="239"/>
      <c r="F594" s="239"/>
      <c r="G594" s="239"/>
      <c r="H594" s="239"/>
      <c r="I594" s="239"/>
      <c r="J594" s="239"/>
      <c r="K594" s="239"/>
      <c r="L594" s="239"/>
      <c r="M594" s="239"/>
      <c r="N594" s="239"/>
      <c r="O594" s="239"/>
      <c r="P594" s="239"/>
      <c r="Q594" s="239"/>
      <c r="R594" s="239"/>
      <c r="S594" s="239"/>
      <c r="T594" s="239"/>
      <c r="U594" s="239"/>
      <c r="V594" s="239"/>
      <c r="W594" s="239"/>
      <c r="X594" s="239"/>
      <c r="Y594" s="239"/>
      <c r="Z594" s="239"/>
    </row>
    <row r="595" ht="12.75" customHeight="1">
      <c r="A595" s="239"/>
      <c r="B595" s="239"/>
      <c r="C595" s="239"/>
      <c r="D595" s="239"/>
      <c r="E595" s="239"/>
      <c r="F595" s="239"/>
      <c r="G595" s="239"/>
      <c r="H595" s="239"/>
      <c r="I595" s="239"/>
      <c r="J595" s="239"/>
      <c r="K595" s="239"/>
      <c r="L595" s="239"/>
      <c r="M595" s="239"/>
      <c r="N595" s="239"/>
      <c r="O595" s="239"/>
      <c r="P595" s="239"/>
      <c r="Q595" s="239"/>
      <c r="R595" s="239"/>
      <c r="S595" s="239"/>
      <c r="T595" s="239"/>
      <c r="U595" s="239"/>
      <c r="V595" s="239"/>
      <c r="W595" s="239"/>
      <c r="X595" s="239"/>
      <c r="Y595" s="239"/>
      <c r="Z595" s="239"/>
    </row>
    <row r="596" ht="12.75" customHeight="1">
      <c r="A596" s="239"/>
      <c r="B596" s="239"/>
      <c r="C596" s="239"/>
      <c r="D596" s="239"/>
      <c r="E596" s="239"/>
      <c r="F596" s="239"/>
      <c r="G596" s="239"/>
      <c r="H596" s="239"/>
      <c r="I596" s="239"/>
      <c r="J596" s="239"/>
      <c r="K596" s="239"/>
      <c r="L596" s="239"/>
      <c r="M596" s="239"/>
      <c r="N596" s="239"/>
      <c r="O596" s="239"/>
      <c r="P596" s="239"/>
      <c r="Q596" s="239"/>
      <c r="R596" s="239"/>
      <c r="S596" s="239"/>
      <c r="T596" s="239"/>
      <c r="U596" s="239"/>
      <c r="V596" s="239"/>
      <c r="W596" s="239"/>
      <c r="X596" s="239"/>
      <c r="Y596" s="239"/>
      <c r="Z596" s="239"/>
    </row>
    <row r="597" ht="12.75" customHeight="1">
      <c r="A597" s="239"/>
      <c r="B597" s="239"/>
      <c r="C597" s="239"/>
      <c r="D597" s="239"/>
      <c r="E597" s="239"/>
      <c r="F597" s="239"/>
      <c r="G597" s="239"/>
      <c r="H597" s="239"/>
      <c r="I597" s="239"/>
      <c r="J597" s="239"/>
      <c r="K597" s="239"/>
      <c r="L597" s="239"/>
      <c r="M597" s="239"/>
      <c r="N597" s="239"/>
      <c r="O597" s="239"/>
      <c r="P597" s="239"/>
      <c r="Q597" s="239"/>
      <c r="R597" s="239"/>
      <c r="S597" s="239"/>
      <c r="T597" s="239"/>
      <c r="U597" s="239"/>
      <c r="V597" s="239"/>
      <c r="W597" s="239"/>
      <c r="X597" s="239"/>
      <c r="Y597" s="239"/>
      <c r="Z597" s="239"/>
    </row>
    <row r="598" ht="12.75" customHeight="1">
      <c r="A598" s="239"/>
      <c r="B598" s="239"/>
      <c r="C598" s="239"/>
      <c r="D598" s="239"/>
      <c r="E598" s="239"/>
      <c r="F598" s="239"/>
      <c r="G598" s="239"/>
      <c r="H598" s="239"/>
      <c r="I598" s="239"/>
      <c r="J598" s="239"/>
      <c r="K598" s="239"/>
      <c r="L598" s="239"/>
      <c r="M598" s="239"/>
      <c r="N598" s="239"/>
      <c r="O598" s="239"/>
      <c r="P598" s="239"/>
      <c r="Q598" s="239"/>
      <c r="R598" s="239"/>
      <c r="S598" s="239"/>
      <c r="T598" s="239"/>
      <c r="U598" s="239"/>
      <c r="V598" s="239"/>
      <c r="W598" s="239"/>
      <c r="X598" s="239"/>
      <c r="Y598" s="239"/>
      <c r="Z598" s="239"/>
    </row>
    <row r="599" ht="12.75" customHeight="1">
      <c r="A599" s="239"/>
      <c r="B599" s="239"/>
      <c r="C599" s="239"/>
      <c r="D599" s="239"/>
      <c r="E599" s="239"/>
      <c r="F599" s="239"/>
      <c r="G599" s="239"/>
      <c r="H599" s="239"/>
      <c r="I599" s="239"/>
      <c r="J599" s="239"/>
      <c r="K599" s="239"/>
      <c r="L599" s="239"/>
      <c r="M599" s="239"/>
      <c r="N599" s="239"/>
      <c r="O599" s="239"/>
      <c r="P599" s="239"/>
      <c r="Q599" s="239"/>
      <c r="R599" s="239"/>
      <c r="S599" s="239"/>
      <c r="T599" s="239"/>
      <c r="U599" s="239"/>
      <c r="V599" s="239"/>
      <c r="W599" s="239"/>
      <c r="X599" s="239"/>
      <c r="Y599" s="239"/>
      <c r="Z599" s="239"/>
    </row>
    <row r="600" ht="12.75" customHeight="1">
      <c r="A600" s="239"/>
      <c r="B600" s="239"/>
      <c r="C600" s="239"/>
      <c r="D600" s="239"/>
      <c r="E600" s="239"/>
      <c r="F600" s="239"/>
      <c r="G600" s="239"/>
      <c r="H600" s="239"/>
      <c r="I600" s="239"/>
      <c r="J600" s="239"/>
      <c r="K600" s="239"/>
      <c r="L600" s="239"/>
      <c r="M600" s="239"/>
      <c r="N600" s="239"/>
      <c r="O600" s="239"/>
      <c r="P600" s="239"/>
      <c r="Q600" s="239"/>
      <c r="R600" s="239"/>
      <c r="S600" s="239"/>
      <c r="T600" s="239"/>
      <c r="U600" s="239"/>
      <c r="V600" s="239"/>
      <c r="W600" s="239"/>
      <c r="X600" s="239"/>
      <c r="Y600" s="239"/>
      <c r="Z600" s="239"/>
    </row>
    <row r="601" ht="12.75" customHeight="1">
      <c r="A601" s="239"/>
      <c r="B601" s="239"/>
      <c r="C601" s="239"/>
      <c r="D601" s="239"/>
      <c r="E601" s="239"/>
      <c r="F601" s="239"/>
      <c r="G601" s="239"/>
      <c r="H601" s="239"/>
      <c r="I601" s="239"/>
      <c r="J601" s="239"/>
      <c r="K601" s="239"/>
      <c r="L601" s="239"/>
      <c r="M601" s="239"/>
      <c r="N601" s="239"/>
      <c r="O601" s="239"/>
      <c r="P601" s="239"/>
      <c r="Q601" s="239"/>
      <c r="R601" s="239"/>
      <c r="S601" s="239"/>
      <c r="T601" s="239"/>
      <c r="U601" s="239"/>
      <c r="V601" s="239"/>
      <c r="W601" s="239"/>
      <c r="X601" s="239"/>
      <c r="Y601" s="239"/>
      <c r="Z601" s="239"/>
    </row>
    <row r="602" ht="12.75" customHeight="1">
      <c r="A602" s="239"/>
      <c r="B602" s="239"/>
      <c r="C602" s="239"/>
      <c r="D602" s="239"/>
      <c r="E602" s="239"/>
      <c r="F602" s="239"/>
      <c r="G602" s="239"/>
      <c r="H602" s="239"/>
      <c r="I602" s="239"/>
      <c r="J602" s="239"/>
      <c r="K602" s="239"/>
      <c r="L602" s="239"/>
      <c r="M602" s="239"/>
      <c r="N602" s="239"/>
      <c r="O602" s="239"/>
      <c r="P602" s="239"/>
      <c r="Q602" s="239"/>
      <c r="R602" s="239"/>
      <c r="S602" s="239"/>
      <c r="T602" s="239"/>
      <c r="U602" s="239"/>
      <c r="V602" s="239"/>
      <c r="W602" s="239"/>
      <c r="X602" s="239"/>
      <c r="Y602" s="239"/>
      <c r="Z602" s="239"/>
    </row>
    <row r="603" ht="12.75" customHeight="1">
      <c r="A603" s="239"/>
      <c r="B603" s="239"/>
      <c r="C603" s="239"/>
      <c r="D603" s="239"/>
      <c r="E603" s="239"/>
      <c r="F603" s="239"/>
      <c r="G603" s="239"/>
      <c r="H603" s="239"/>
      <c r="I603" s="239"/>
      <c r="J603" s="239"/>
      <c r="K603" s="239"/>
      <c r="L603" s="239"/>
      <c r="M603" s="239"/>
      <c r="N603" s="239"/>
      <c r="O603" s="239"/>
      <c r="P603" s="239"/>
      <c r="Q603" s="239"/>
      <c r="R603" s="239"/>
      <c r="S603" s="239"/>
      <c r="T603" s="239"/>
      <c r="U603" s="239"/>
      <c r="V603" s="239"/>
      <c r="W603" s="239"/>
      <c r="X603" s="239"/>
      <c r="Y603" s="239"/>
      <c r="Z603" s="239"/>
    </row>
    <row r="604" ht="12.75" customHeight="1">
      <c r="A604" s="239"/>
      <c r="B604" s="239"/>
      <c r="C604" s="239"/>
      <c r="D604" s="239"/>
      <c r="E604" s="239"/>
      <c r="F604" s="239"/>
      <c r="G604" s="239"/>
      <c r="H604" s="239"/>
      <c r="I604" s="239"/>
      <c r="J604" s="239"/>
      <c r="K604" s="239"/>
      <c r="L604" s="239"/>
      <c r="M604" s="239"/>
      <c r="N604" s="239"/>
      <c r="O604" s="239"/>
      <c r="P604" s="239"/>
      <c r="Q604" s="239"/>
      <c r="R604" s="239"/>
      <c r="S604" s="239"/>
      <c r="T604" s="239"/>
      <c r="U604" s="239"/>
      <c r="V604" s="239"/>
      <c r="W604" s="239"/>
      <c r="X604" s="239"/>
      <c r="Y604" s="239"/>
      <c r="Z604" s="239"/>
    </row>
    <row r="605" ht="12.75" customHeight="1">
      <c r="A605" s="239"/>
      <c r="B605" s="239"/>
      <c r="C605" s="239"/>
      <c r="D605" s="239"/>
      <c r="E605" s="239"/>
      <c r="F605" s="239"/>
      <c r="G605" s="239"/>
      <c r="H605" s="239"/>
      <c r="I605" s="239"/>
      <c r="J605" s="239"/>
      <c r="K605" s="239"/>
      <c r="L605" s="239"/>
      <c r="M605" s="239"/>
      <c r="N605" s="239"/>
      <c r="O605" s="239"/>
      <c r="P605" s="239"/>
      <c r="Q605" s="239"/>
      <c r="R605" s="239"/>
      <c r="S605" s="239"/>
      <c r="T605" s="239"/>
      <c r="U605" s="239"/>
      <c r="V605" s="239"/>
      <c r="W605" s="239"/>
      <c r="X605" s="239"/>
      <c r="Y605" s="239"/>
      <c r="Z605" s="239"/>
    </row>
    <row r="606" ht="12.75" customHeight="1">
      <c r="A606" s="239"/>
      <c r="B606" s="239"/>
      <c r="C606" s="239"/>
      <c r="D606" s="239"/>
      <c r="E606" s="239"/>
      <c r="F606" s="239"/>
      <c r="G606" s="239"/>
      <c r="H606" s="239"/>
      <c r="I606" s="239"/>
      <c r="J606" s="239"/>
      <c r="K606" s="239"/>
      <c r="L606" s="239"/>
      <c r="M606" s="239"/>
      <c r="N606" s="239"/>
      <c r="O606" s="239"/>
      <c r="P606" s="239"/>
      <c r="Q606" s="239"/>
      <c r="R606" s="239"/>
      <c r="S606" s="239"/>
      <c r="T606" s="239"/>
      <c r="U606" s="239"/>
      <c r="V606" s="239"/>
      <c r="W606" s="239"/>
      <c r="X606" s="239"/>
      <c r="Y606" s="239"/>
      <c r="Z606" s="239"/>
    </row>
    <row r="607" ht="12.75" customHeight="1">
      <c r="A607" s="239"/>
      <c r="B607" s="239"/>
      <c r="C607" s="239"/>
      <c r="D607" s="239"/>
      <c r="E607" s="239"/>
      <c r="F607" s="239"/>
      <c r="G607" s="239"/>
      <c r="H607" s="239"/>
      <c r="I607" s="239"/>
      <c r="J607" s="239"/>
      <c r="K607" s="239"/>
      <c r="L607" s="239"/>
      <c r="M607" s="239"/>
      <c r="N607" s="239"/>
      <c r="O607" s="239"/>
      <c r="P607" s="239"/>
      <c r="Q607" s="239"/>
      <c r="R607" s="239"/>
      <c r="S607" s="239"/>
      <c r="T607" s="239"/>
      <c r="U607" s="239"/>
      <c r="V607" s="239"/>
      <c r="W607" s="239"/>
      <c r="X607" s="239"/>
      <c r="Y607" s="239"/>
      <c r="Z607" s="239"/>
    </row>
    <row r="608" ht="12.75" customHeight="1">
      <c r="A608" s="239"/>
      <c r="B608" s="239"/>
      <c r="C608" s="239"/>
      <c r="D608" s="239"/>
      <c r="E608" s="239"/>
      <c r="F608" s="239"/>
      <c r="G608" s="239"/>
      <c r="H608" s="239"/>
      <c r="I608" s="239"/>
      <c r="J608" s="239"/>
      <c r="K608" s="239"/>
      <c r="L608" s="239"/>
      <c r="M608" s="239"/>
      <c r="N608" s="239"/>
      <c r="O608" s="239"/>
      <c r="P608" s="239"/>
      <c r="Q608" s="239"/>
      <c r="R608" s="239"/>
      <c r="S608" s="239"/>
      <c r="T608" s="239"/>
      <c r="U608" s="239"/>
      <c r="V608" s="239"/>
      <c r="W608" s="239"/>
      <c r="X608" s="239"/>
      <c r="Y608" s="239"/>
      <c r="Z608" s="239"/>
    </row>
    <row r="609" ht="12.75" customHeight="1">
      <c r="A609" s="239"/>
      <c r="B609" s="239"/>
      <c r="C609" s="239"/>
      <c r="D609" s="239"/>
      <c r="E609" s="239"/>
      <c r="F609" s="239"/>
      <c r="G609" s="239"/>
      <c r="H609" s="239"/>
      <c r="I609" s="239"/>
      <c r="J609" s="239"/>
      <c r="K609" s="239"/>
      <c r="L609" s="239"/>
      <c r="M609" s="239"/>
      <c r="N609" s="239"/>
      <c r="O609" s="239"/>
      <c r="P609" s="239"/>
      <c r="Q609" s="239"/>
      <c r="R609" s="239"/>
      <c r="S609" s="239"/>
      <c r="T609" s="239"/>
      <c r="U609" s="239"/>
      <c r="V609" s="239"/>
      <c r="W609" s="239"/>
      <c r="X609" s="239"/>
      <c r="Y609" s="239"/>
      <c r="Z609" s="239"/>
    </row>
    <row r="610" ht="12.75" customHeight="1">
      <c r="A610" s="239"/>
      <c r="B610" s="239"/>
      <c r="C610" s="239"/>
      <c r="D610" s="239"/>
      <c r="E610" s="239"/>
      <c r="F610" s="239"/>
      <c r="G610" s="239"/>
      <c r="H610" s="239"/>
      <c r="I610" s="239"/>
      <c r="J610" s="239"/>
      <c r="K610" s="239"/>
      <c r="L610" s="239"/>
      <c r="M610" s="239"/>
      <c r="N610" s="239"/>
      <c r="O610" s="239"/>
      <c r="P610" s="239"/>
      <c r="Q610" s="239"/>
      <c r="R610" s="239"/>
      <c r="S610" s="239"/>
      <c r="T610" s="239"/>
      <c r="U610" s="239"/>
      <c r="V610" s="239"/>
      <c r="W610" s="239"/>
      <c r="X610" s="239"/>
      <c r="Y610" s="239"/>
      <c r="Z610" s="239"/>
    </row>
    <row r="611" ht="12.75" customHeight="1">
      <c r="A611" s="239"/>
      <c r="B611" s="239"/>
      <c r="C611" s="239"/>
      <c r="D611" s="239"/>
      <c r="E611" s="239"/>
      <c r="F611" s="239"/>
      <c r="G611" s="239"/>
      <c r="H611" s="239"/>
      <c r="I611" s="239"/>
      <c r="J611" s="239"/>
      <c r="K611" s="239"/>
      <c r="L611" s="239"/>
      <c r="M611" s="239"/>
      <c r="N611" s="239"/>
      <c r="O611" s="239"/>
      <c r="P611" s="239"/>
      <c r="Q611" s="239"/>
      <c r="R611" s="239"/>
      <c r="S611" s="239"/>
      <c r="T611" s="239"/>
      <c r="U611" s="239"/>
      <c r="V611" s="239"/>
      <c r="W611" s="239"/>
      <c r="X611" s="239"/>
      <c r="Y611" s="239"/>
      <c r="Z611" s="239"/>
    </row>
    <row r="612" ht="12.75" customHeight="1">
      <c r="A612" s="239"/>
      <c r="B612" s="239"/>
      <c r="C612" s="239"/>
      <c r="D612" s="239"/>
      <c r="E612" s="239"/>
      <c r="F612" s="239"/>
      <c r="G612" s="239"/>
      <c r="H612" s="239"/>
      <c r="I612" s="239"/>
      <c r="J612" s="239"/>
      <c r="K612" s="239"/>
      <c r="L612" s="239"/>
      <c r="M612" s="239"/>
      <c r="N612" s="239"/>
      <c r="O612" s="239"/>
      <c r="P612" s="239"/>
      <c r="Q612" s="239"/>
      <c r="R612" s="239"/>
      <c r="S612" s="239"/>
      <c r="T612" s="239"/>
      <c r="U612" s="239"/>
      <c r="V612" s="239"/>
      <c r="W612" s="239"/>
      <c r="X612" s="239"/>
      <c r="Y612" s="239"/>
      <c r="Z612" s="239"/>
    </row>
    <row r="613" ht="12.75" customHeight="1">
      <c r="A613" s="239"/>
      <c r="B613" s="239"/>
      <c r="C613" s="239"/>
      <c r="D613" s="239"/>
      <c r="E613" s="239"/>
      <c r="F613" s="239"/>
      <c r="G613" s="239"/>
      <c r="H613" s="239"/>
      <c r="I613" s="239"/>
      <c r="J613" s="239"/>
      <c r="K613" s="239"/>
      <c r="L613" s="239"/>
      <c r="M613" s="239"/>
      <c r="N613" s="239"/>
      <c r="O613" s="239"/>
      <c r="P613" s="239"/>
      <c r="Q613" s="239"/>
      <c r="R613" s="239"/>
      <c r="S613" s="239"/>
      <c r="T613" s="239"/>
      <c r="U613" s="239"/>
      <c r="V613" s="239"/>
      <c r="W613" s="239"/>
      <c r="X613" s="239"/>
      <c r="Y613" s="239"/>
      <c r="Z613" s="239"/>
    </row>
    <row r="614" ht="12.75" customHeight="1">
      <c r="A614" s="239"/>
      <c r="B614" s="239"/>
      <c r="C614" s="239"/>
      <c r="D614" s="239"/>
      <c r="E614" s="239"/>
      <c r="F614" s="239"/>
      <c r="G614" s="239"/>
      <c r="H614" s="239"/>
      <c r="I614" s="239"/>
      <c r="J614" s="239"/>
      <c r="K614" s="239"/>
      <c r="L614" s="239"/>
      <c r="M614" s="239"/>
      <c r="N614" s="239"/>
      <c r="O614" s="239"/>
      <c r="P614" s="239"/>
      <c r="Q614" s="239"/>
      <c r="R614" s="239"/>
      <c r="S614" s="239"/>
      <c r="T614" s="239"/>
      <c r="U614" s="239"/>
      <c r="V614" s="239"/>
      <c r="W614" s="239"/>
      <c r="X614" s="239"/>
      <c r="Y614" s="239"/>
      <c r="Z614" s="239"/>
    </row>
    <row r="615" ht="12.75" customHeight="1">
      <c r="A615" s="239"/>
      <c r="B615" s="239"/>
      <c r="C615" s="239"/>
      <c r="D615" s="239"/>
      <c r="E615" s="239"/>
      <c r="F615" s="239"/>
      <c r="G615" s="239"/>
      <c r="H615" s="239"/>
      <c r="I615" s="239"/>
      <c r="J615" s="239"/>
      <c r="K615" s="239"/>
      <c r="L615" s="239"/>
      <c r="M615" s="239"/>
      <c r="N615" s="239"/>
      <c r="O615" s="239"/>
      <c r="P615" s="239"/>
      <c r="Q615" s="239"/>
      <c r="R615" s="239"/>
      <c r="S615" s="239"/>
      <c r="T615" s="239"/>
      <c r="U615" s="239"/>
      <c r="V615" s="239"/>
      <c r="W615" s="239"/>
      <c r="X615" s="239"/>
      <c r="Y615" s="239"/>
      <c r="Z615" s="239"/>
    </row>
    <row r="616" ht="12.75" customHeight="1">
      <c r="A616" s="239"/>
      <c r="B616" s="239"/>
      <c r="C616" s="239"/>
      <c r="D616" s="239"/>
      <c r="E616" s="239"/>
      <c r="F616" s="239"/>
      <c r="G616" s="239"/>
      <c r="H616" s="239"/>
      <c r="I616" s="239"/>
      <c r="J616" s="239"/>
      <c r="K616" s="239"/>
      <c r="L616" s="239"/>
      <c r="M616" s="239"/>
      <c r="N616" s="239"/>
      <c r="O616" s="239"/>
      <c r="P616" s="239"/>
      <c r="Q616" s="239"/>
      <c r="R616" s="239"/>
      <c r="S616" s="239"/>
      <c r="T616" s="239"/>
      <c r="U616" s="239"/>
      <c r="V616" s="239"/>
      <c r="W616" s="239"/>
      <c r="X616" s="239"/>
      <c r="Y616" s="239"/>
      <c r="Z616" s="239"/>
    </row>
    <row r="617" ht="12.75" customHeight="1">
      <c r="A617" s="239"/>
      <c r="B617" s="239"/>
      <c r="C617" s="239"/>
      <c r="D617" s="239"/>
      <c r="E617" s="239"/>
      <c r="F617" s="239"/>
      <c r="G617" s="239"/>
      <c r="H617" s="239"/>
      <c r="I617" s="239"/>
      <c r="J617" s="239"/>
      <c r="K617" s="239"/>
      <c r="L617" s="239"/>
      <c r="M617" s="239"/>
      <c r="N617" s="239"/>
      <c r="O617" s="239"/>
      <c r="P617" s="239"/>
      <c r="Q617" s="239"/>
      <c r="R617" s="239"/>
      <c r="S617" s="239"/>
      <c r="T617" s="239"/>
      <c r="U617" s="239"/>
      <c r="V617" s="239"/>
      <c r="W617" s="239"/>
      <c r="X617" s="239"/>
      <c r="Y617" s="239"/>
      <c r="Z617" s="239"/>
    </row>
    <row r="618" ht="12.75" customHeight="1">
      <c r="A618" s="239"/>
      <c r="B618" s="239"/>
      <c r="C618" s="239"/>
      <c r="D618" s="239"/>
      <c r="E618" s="239"/>
      <c r="F618" s="239"/>
      <c r="G618" s="239"/>
      <c r="H618" s="239"/>
      <c r="I618" s="239"/>
      <c r="J618" s="239"/>
      <c r="K618" s="239"/>
      <c r="L618" s="239"/>
      <c r="M618" s="239"/>
      <c r="N618" s="239"/>
      <c r="O618" s="239"/>
      <c r="P618" s="239"/>
      <c r="Q618" s="239"/>
      <c r="R618" s="239"/>
      <c r="S618" s="239"/>
      <c r="T618" s="239"/>
      <c r="U618" s="239"/>
      <c r="V618" s="239"/>
      <c r="W618" s="239"/>
      <c r="X618" s="239"/>
      <c r="Y618" s="239"/>
      <c r="Z618" s="239"/>
    </row>
    <row r="619" ht="12.75" customHeight="1">
      <c r="A619" s="239"/>
      <c r="B619" s="239"/>
      <c r="C619" s="239"/>
      <c r="D619" s="239"/>
      <c r="E619" s="239"/>
      <c r="F619" s="239"/>
      <c r="G619" s="239"/>
      <c r="H619" s="239"/>
      <c r="I619" s="239"/>
      <c r="J619" s="239"/>
      <c r="K619" s="239"/>
      <c r="L619" s="239"/>
      <c r="M619" s="239"/>
      <c r="N619" s="239"/>
      <c r="O619" s="239"/>
      <c r="P619" s="239"/>
      <c r="Q619" s="239"/>
      <c r="R619" s="239"/>
      <c r="S619" s="239"/>
      <c r="T619" s="239"/>
      <c r="U619" s="239"/>
      <c r="V619" s="239"/>
      <c r="W619" s="239"/>
      <c r="X619" s="239"/>
      <c r="Y619" s="239"/>
      <c r="Z619" s="239"/>
    </row>
    <row r="620" ht="12.75" customHeight="1">
      <c r="A620" s="239"/>
      <c r="B620" s="239"/>
      <c r="C620" s="239"/>
      <c r="D620" s="239"/>
      <c r="E620" s="239"/>
      <c r="F620" s="239"/>
      <c r="G620" s="239"/>
      <c r="H620" s="239"/>
      <c r="I620" s="239"/>
      <c r="J620" s="239"/>
      <c r="K620" s="239"/>
      <c r="L620" s="239"/>
      <c r="M620" s="239"/>
      <c r="N620" s="239"/>
      <c r="O620" s="239"/>
      <c r="P620" s="239"/>
      <c r="Q620" s="239"/>
      <c r="R620" s="239"/>
      <c r="S620" s="239"/>
      <c r="T620" s="239"/>
      <c r="U620" s="239"/>
      <c r="V620" s="239"/>
      <c r="W620" s="239"/>
      <c r="X620" s="239"/>
      <c r="Y620" s="239"/>
      <c r="Z620" s="239"/>
    </row>
    <row r="621" ht="12.75" customHeight="1">
      <c r="A621" s="239"/>
      <c r="B621" s="239"/>
      <c r="C621" s="239"/>
      <c r="D621" s="239"/>
      <c r="E621" s="239"/>
      <c r="F621" s="239"/>
      <c r="G621" s="239"/>
      <c r="H621" s="239"/>
      <c r="I621" s="239"/>
      <c r="J621" s="239"/>
      <c r="K621" s="239"/>
      <c r="L621" s="239"/>
      <c r="M621" s="239"/>
      <c r="N621" s="239"/>
      <c r="O621" s="239"/>
      <c r="P621" s="239"/>
      <c r="Q621" s="239"/>
      <c r="R621" s="239"/>
      <c r="S621" s="239"/>
      <c r="T621" s="239"/>
      <c r="U621" s="239"/>
      <c r="V621" s="239"/>
      <c r="W621" s="239"/>
      <c r="X621" s="239"/>
      <c r="Y621" s="239"/>
      <c r="Z621" s="239"/>
    </row>
    <row r="622" ht="12.75" customHeight="1">
      <c r="A622" s="239"/>
      <c r="B622" s="239"/>
      <c r="C622" s="239"/>
      <c r="D622" s="239"/>
      <c r="E622" s="239"/>
      <c r="F622" s="239"/>
      <c r="G622" s="239"/>
      <c r="H622" s="239"/>
      <c r="I622" s="239"/>
      <c r="J622" s="239"/>
      <c r="K622" s="239"/>
      <c r="L622" s="239"/>
      <c r="M622" s="239"/>
      <c r="N622" s="239"/>
      <c r="O622" s="239"/>
      <c r="P622" s="239"/>
      <c r="Q622" s="239"/>
      <c r="R622" s="239"/>
      <c r="S622" s="239"/>
      <c r="T622" s="239"/>
      <c r="U622" s="239"/>
      <c r="V622" s="239"/>
      <c r="W622" s="239"/>
      <c r="X622" s="239"/>
      <c r="Y622" s="239"/>
      <c r="Z622" s="239"/>
    </row>
    <row r="623" ht="12.75" customHeight="1">
      <c r="A623" s="239"/>
      <c r="B623" s="239"/>
      <c r="C623" s="239"/>
      <c r="D623" s="239"/>
      <c r="E623" s="239"/>
      <c r="F623" s="239"/>
      <c r="G623" s="239"/>
      <c r="H623" s="239"/>
      <c r="I623" s="239"/>
      <c r="J623" s="239"/>
      <c r="K623" s="239"/>
      <c r="L623" s="239"/>
      <c r="M623" s="239"/>
      <c r="N623" s="239"/>
      <c r="O623" s="239"/>
      <c r="P623" s="239"/>
      <c r="Q623" s="239"/>
      <c r="R623" s="239"/>
      <c r="S623" s="239"/>
      <c r="T623" s="239"/>
      <c r="U623" s="239"/>
      <c r="V623" s="239"/>
      <c r="W623" s="239"/>
      <c r="X623" s="239"/>
      <c r="Y623" s="239"/>
      <c r="Z623" s="239"/>
    </row>
    <row r="624" ht="12.75" customHeight="1">
      <c r="A624" s="239"/>
      <c r="B624" s="239"/>
      <c r="C624" s="239"/>
      <c r="D624" s="239"/>
      <c r="E624" s="239"/>
      <c r="F624" s="239"/>
      <c r="G624" s="239"/>
      <c r="H624" s="239"/>
      <c r="I624" s="239"/>
      <c r="J624" s="239"/>
      <c r="K624" s="239"/>
      <c r="L624" s="239"/>
      <c r="M624" s="239"/>
      <c r="N624" s="239"/>
      <c r="O624" s="239"/>
      <c r="P624" s="239"/>
      <c r="Q624" s="239"/>
      <c r="R624" s="239"/>
      <c r="S624" s="239"/>
      <c r="T624" s="239"/>
      <c r="U624" s="239"/>
      <c r="V624" s="239"/>
      <c r="W624" s="239"/>
      <c r="X624" s="239"/>
      <c r="Y624" s="239"/>
      <c r="Z624" s="239"/>
    </row>
    <row r="625" ht="12.75" customHeight="1">
      <c r="A625" s="239"/>
      <c r="B625" s="239"/>
      <c r="C625" s="239"/>
      <c r="D625" s="239"/>
      <c r="E625" s="239"/>
      <c r="F625" s="239"/>
      <c r="G625" s="239"/>
      <c r="H625" s="239"/>
      <c r="I625" s="239"/>
      <c r="J625" s="239"/>
      <c r="K625" s="239"/>
      <c r="L625" s="239"/>
      <c r="M625" s="239"/>
      <c r="N625" s="239"/>
      <c r="O625" s="239"/>
      <c r="P625" s="239"/>
      <c r="Q625" s="239"/>
      <c r="R625" s="239"/>
      <c r="S625" s="239"/>
      <c r="T625" s="239"/>
      <c r="U625" s="239"/>
      <c r="V625" s="239"/>
      <c r="W625" s="239"/>
      <c r="X625" s="239"/>
      <c r="Y625" s="239"/>
      <c r="Z625" s="239"/>
    </row>
    <row r="626" ht="12.75" customHeight="1">
      <c r="A626" s="239"/>
      <c r="B626" s="239"/>
      <c r="C626" s="239"/>
      <c r="D626" s="239"/>
      <c r="E626" s="239"/>
      <c r="F626" s="239"/>
      <c r="G626" s="239"/>
      <c r="H626" s="239"/>
      <c r="I626" s="239"/>
      <c r="J626" s="239"/>
      <c r="K626" s="239"/>
      <c r="L626" s="239"/>
      <c r="M626" s="239"/>
      <c r="N626" s="239"/>
      <c r="O626" s="239"/>
      <c r="P626" s="239"/>
      <c r="Q626" s="239"/>
      <c r="R626" s="239"/>
      <c r="S626" s="239"/>
      <c r="T626" s="239"/>
      <c r="U626" s="239"/>
      <c r="V626" s="239"/>
      <c r="W626" s="239"/>
      <c r="X626" s="239"/>
      <c r="Y626" s="239"/>
      <c r="Z626" s="239"/>
    </row>
    <row r="627" ht="12.75" customHeight="1">
      <c r="A627" s="239"/>
      <c r="B627" s="239"/>
      <c r="C627" s="239"/>
      <c r="D627" s="239"/>
      <c r="E627" s="239"/>
      <c r="F627" s="239"/>
      <c r="G627" s="239"/>
      <c r="H627" s="239"/>
      <c r="I627" s="239"/>
      <c r="J627" s="239"/>
      <c r="K627" s="239"/>
      <c r="L627" s="239"/>
      <c r="M627" s="239"/>
      <c r="N627" s="239"/>
      <c r="O627" s="239"/>
      <c r="P627" s="239"/>
      <c r="Q627" s="239"/>
      <c r="R627" s="239"/>
      <c r="S627" s="239"/>
      <c r="T627" s="239"/>
      <c r="U627" s="239"/>
      <c r="V627" s="239"/>
      <c r="W627" s="239"/>
      <c r="X627" s="239"/>
      <c r="Y627" s="239"/>
      <c r="Z627" s="239"/>
    </row>
    <row r="628" ht="12.75" customHeight="1">
      <c r="A628" s="239"/>
      <c r="B628" s="239"/>
      <c r="C628" s="239"/>
      <c r="D628" s="239"/>
      <c r="E628" s="239"/>
      <c r="F628" s="239"/>
      <c r="G628" s="239"/>
      <c r="H628" s="239"/>
      <c r="I628" s="239"/>
      <c r="J628" s="239"/>
      <c r="K628" s="239"/>
      <c r="L628" s="239"/>
      <c r="M628" s="239"/>
      <c r="N628" s="239"/>
      <c r="O628" s="239"/>
      <c r="P628" s="239"/>
      <c r="Q628" s="239"/>
      <c r="R628" s="239"/>
      <c r="S628" s="239"/>
      <c r="T628" s="239"/>
      <c r="U628" s="239"/>
      <c r="V628" s="239"/>
      <c r="W628" s="239"/>
      <c r="X628" s="239"/>
      <c r="Y628" s="239"/>
      <c r="Z628" s="239"/>
    </row>
    <row r="629" ht="12.75" customHeight="1">
      <c r="A629" s="239"/>
      <c r="B629" s="239"/>
      <c r="C629" s="239"/>
      <c r="D629" s="239"/>
      <c r="E629" s="239"/>
      <c r="F629" s="239"/>
      <c r="G629" s="239"/>
      <c r="H629" s="239"/>
      <c r="I629" s="239"/>
      <c r="J629" s="239"/>
      <c r="K629" s="239"/>
      <c r="L629" s="239"/>
      <c r="M629" s="239"/>
      <c r="N629" s="239"/>
      <c r="O629" s="239"/>
      <c r="P629" s="239"/>
      <c r="Q629" s="239"/>
      <c r="R629" s="239"/>
      <c r="S629" s="239"/>
      <c r="T629" s="239"/>
      <c r="U629" s="239"/>
      <c r="V629" s="239"/>
      <c r="W629" s="239"/>
      <c r="X629" s="239"/>
      <c r="Y629" s="239"/>
      <c r="Z629" s="239"/>
    </row>
    <row r="630" ht="12.75" customHeight="1">
      <c r="A630" s="239"/>
      <c r="B630" s="239"/>
      <c r="C630" s="239"/>
      <c r="D630" s="239"/>
      <c r="E630" s="239"/>
      <c r="F630" s="239"/>
      <c r="G630" s="239"/>
      <c r="H630" s="239"/>
      <c r="I630" s="239"/>
      <c r="J630" s="239"/>
      <c r="K630" s="239"/>
      <c r="L630" s="239"/>
      <c r="M630" s="239"/>
      <c r="N630" s="239"/>
      <c r="O630" s="239"/>
      <c r="P630" s="239"/>
      <c r="Q630" s="239"/>
      <c r="R630" s="239"/>
      <c r="S630" s="239"/>
      <c r="T630" s="239"/>
      <c r="U630" s="239"/>
      <c r="V630" s="239"/>
      <c r="W630" s="239"/>
      <c r="X630" s="239"/>
      <c r="Y630" s="239"/>
      <c r="Z630" s="239"/>
    </row>
    <row r="631" ht="12.75" customHeight="1">
      <c r="A631" s="239"/>
      <c r="B631" s="239"/>
      <c r="C631" s="239"/>
      <c r="D631" s="239"/>
      <c r="E631" s="239"/>
      <c r="F631" s="239"/>
      <c r="G631" s="239"/>
      <c r="H631" s="239"/>
      <c r="I631" s="239"/>
      <c r="J631" s="239"/>
      <c r="K631" s="239"/>
      <c r="L631" s="239"/>
      <c r="M631" s="239"/>
      <c r="N631" s="239"/>
      <c r="O631" s="239"/>
      <c r="P631" s="239"/>
      <c r="Q631" s="239"/>
      <c r="R631" s="239"/>
      <c r="S631" s="239"/>
      <c r="T631" s="239"/>
      <c r="U631" s="239"/>
      <c r="V631" s="239"/>
      <c r="W631" s="239"/>
      <c r="X631" s="239"/>
      <c r="Y631" s="239"/>
      <c r="Z631" s="239"/>
    </row>
    <row r="632" ht="12.75" customHeight="1">
      <c r="A632" s="239"/>
      <c r="B632" s="239"/>
      <c r="C632" s="239"/>
      <c r="D632" s="239"/>
      <c r="E632" s="239"/>
      <c r="F632" s="239"/>
      <c r="G632" s="239"/>
      <c r="H632" s="239"/>
      <c r="I632" s="239"/>
      <c r="J632" s="239"/>
      <c r="K632" s="239"/>
      <c r="L632" s="239"/>
      <c r="M632" s="239"/>
      <c r="N632" s="239"/>
      <c r="O632" s="239"/>
      <c r="P632" s="239"/>
      <c r="Q632" s="239"/>
      <c r="R632" s="239"/>
      <c r="S632" s="239"/>
      <c r="T632" s="239"/>
      <c r="U632" s="239"/>
      <c r="V632" s="239"/>
      <c r="W632" s="239"/>
      <c r="X632" s="239"/>
      <c r="Y632" s="239"/>
      <c r="Z632" s="239"/>
    </row>
    <row r="633" ht="12.75" customHeight="1">
      <c r="A633" s="239"/>
      <c r="B633" s="239"/>
      <c r="C633" s="239"/>
      <c r="D633" s="239"/>
      <c r="E633" s="239"/>
      <c r="F633" s="239"/>
      <c r="G633" s="239"/>
      <c r="H633" s="239"/>
      <c r="I633" s="239"/>
      <c r="J633" s="239"/>
      <c r="K633" s="239"/>
      <c r="L633" s="239"/>
      <c r="M633" s="239"/>
      <c r="N633" s="239"/>
      <c r="O633" s="239"/>
      <c r="P633" s="239"/>
      <c r="Q633" s="239"/>
      <c r="R633" s="239"/>
      <c r="S633" s="239"/>
      <c r="T633" s="239"/>
      <c r="U633" s="239"/>
      <c r="V633" s="239"/>
      <c r="W633" s="239"/>
      <c r="X633" s="239"/>
      <c r="Y633" s="239"/>
      <c r="Z633" s="239"/>
    </row>
    <row r="634" ht="12.75" customHeight="1">
      <c r="A634" s="239"/>
      <c r="B634" s="239"/>
      <c r="C634" s="239"/>
      <c r="D634" s="239"/>
      <c r="E634" s="239"/>
      <c r="F634" s="239"/>
      <c r="G634" s="239"/>
      <c r="H634" s="239"/>
      <c r="I634" s="239"/>
      <c r="J634" s="239"/>
      <c r="K634" s="239"/>
      <c r="L634" s="239"/>
      <c r="M634" s="239"/>
      <c r="N634" s="239"/>
      <c r="O634" s="239"/>
      <c r="P634" s="239"/>
      <c r="Q634" s="239"/>
      <c r="R634" s="239"/>
      <c r="S634" s="239"/>
      <c r="T634" s="239"/>
      <c r="U634" s="239"/>
      <c r="V634" s="239"/>
      <c r="W634" s="239"/>
      <c r="X634" s="239"/>
      <c r="Y634" s="239"/>
      <c r="Z634" s="239"/>
    </row>
    <row r="635" ht="12.75" customHeight="1">
      <c r="A635" s="239"/>
      <c r="B635" s="239"/>
      <c r="C635" s="239"/>
      <c r="D635" s="239"/>
      <c r="E635" s="239"/>
      <c r="F635" s="239"/>
      <c r="G635" s="239"/>
      <c r="H635" s="239"/>
      <c r="I635" s="239"/>
      <c r="J635" s="239"/>
      <c r="K635" s="239"/>
      <c r="L635" s="239"/>
      <c r="M635" s="239"/>
      <c r="N635" s="239"/>
      <c r="O635" s="239"/>
      <c r="P635" s="239"/>
      <c r="Q635" s="239"/>
      <c r="R635" s="239"/>
      <c r="S635" s="239"/>
      <c r="T635" s="239"/>
      <c r="U635" s="239"/>
      <c r="V635" s="239"/>
      <c r="W635" s="239"/>
      <c r="X635" s="239"/>
      <c r="Y635" s="239"/>
      <c r="Z635" s="239"/>
    </row>
    <row r="636" ht="12.75" customHeight="1">
      <c r="A636" s="239"/>
      <c r="B636" s="239"/>
      <c r="C636" s="239"/>
      <c r="D636" s="239"/>
      <c r="E636" s="239"/>
      <c r="F636" s="239"/>
      <c r="G636" s="239"/>
      <c r="H636" s="239"/>
      <c r="I636" s="239"/>
      <c r="J636" s="239"/>
      <c r="K636" s="239"/>
      <c r="L636" s="239"/>
      <c r="M636" s="239"/>
      <c r="N636" s="239"/>
      <c r="O636" s="239"/>
      <c r="P636" s="239"/>
      <c r="Q636" s="239"/>
      <c r="R636" s="239"/>
      <c r="S636" s="239"/>
      <c r="T636" s="239"/>
      <c r="U636" s="239"/>
      <c r="V636" s="239"/>
      <c r="W636" s="239"/>
      <c r="X636" s="239"/>
      <c r="Y636" s="239"/>
      <c r="Z636" s="239"/>
    </row>
    <row r="637" ht="12.75" customHeight="1">
      <c r="A637" s="239"/>
      <c r="B637" s="239"/>
      <c r="C637" s="239"/>
      <c r="D637" s="239"/>
      <c r="E637" s="239"/>
      <c r="F637" s="239"/>
      <c r="G637" s="239"/>
      <c r="H637" s="239"/>
      <c r="I637" s="239"/>
      <c r="J637" s="239"/>
      <c r="K637" s="239"/>
      <c r="L637" s="239"/>
      <c r="M637" s="239"/>
      <c r="N637" s="239"/>
      <c r="O637" s="239"/>
      <c r="P637" s="239"/>
      <c r="Q637" s="239"/>
      <c r="R637" s="239"/>
      <c r="S637" s="239"/>
      <c r="T637" s="239"/>
      <c r="U637" s="239"/>
      <c r="V637" s="239"/>
      <c r="W637" s="239"/>
      <c r="X637" s="239"/>
      <c r="Y637" s="239"/>
      <c r="Z637" s="239"/>
    </row>
    <row r="638" ht="12.75" customHeight="1">
      <c r="A638" s="239"/>
      <c r="B638" s="239"/>
      <c r="C638" s="239"/>
      <c r="D638" s="239"/>
      <c r="E638" s="239"/>
      <c r="F638" s="239"/>
      <c r="G638" s="239"/>
      <c r="H638" s="239"/>
      <c r="I638" s="239"/>
      <c r="J638" s="239"/>
      <c r="K638" s="239"/>
      <c r="L638" s="239"/>
      <c r="M638" s="239"/>
      <c r="N638" s="239"/>
      <c r="O638" s="239"/>
      <c r="P638" s="239"/>
      <c r="Q638" s="239"/>
      <c r="R638" s="239"/>
      <c r="S638" s="239"/>
      <c r="T638" s="239"/>
      <c r="U638" s="239"/>
      <c r="V638" s="239"/>
      <c r="W638" s="239"/>
      <c r="X638" s="239"/>
      <c r="Y638" s="239"/>
      <c r="Z638" s="239"/>
    </row>
    <row r="639" ht="12.75" customHeight="1">
      <c r="A639" s="239"/>
      <c r="B639" s="239"/>
      <c r="C639" s="239"/>
      <c r="D639" s="239"/>
      <c r="E639" s="239"/>
      <c r="F639" s="239"/>
      <c r="G639" s="239"/>
      <c r="H639" s="239"/>
      <c r="I639" s="239"/>
      <c r="J639" s="239"/>
      <c r="K639" s="239"/>
      <c r="L639" s="239"/>
      <c r="M639" s="239"/>
      <c r="N639" s="239"/>
      <c r="O639" s="239"/>
      <c r="P639" s="239"/>
      <c r="Q639" s="239"/>
      <c r="R639" s="239"/>
      <c r="S639" s="239"/>
      <c r="T639" s="239"/>
      <c r="U639" s="239"/>
      <c r="V639" s="239"/>
      <c r="W639" s="239"/>
      <c r="X639" s="239"/>
      <c r="Y639" s="239"/>
      <c r="Z639" s="239"/>
    </row>
    <row r="640" ht="12.75" customHeight="1">
      <c r="A640" s="239"/>
      <c r="B640" s="239"/>
      <c r="C640" s="239"/>
      <c r="D640" s="239"/>
      <c r="E640" s="239"/>
      <c r="F640" s="239"/>
      <c r="G640" s="239"/>
      <c r="H640" s="239"/>
      <c r="I640" s="239"/>
      <c r="J640" s="239"/>
      <c r="K640" s="239"/>
      <c r="L640" s="239"/>
      <c r="M640" s="239"/>
      <c r="N640" s="239"/>
      <c r="O640" s="239"/>
      <c r="P640" s="239"/>
      <c r="Q640" s="239"/>
      <c r="R640" s="239"/>
      <c r="S640" s="239"/>
      <c r="T640" s="239"/>
      <c r="U640" s="239"/>
      <c r="V640" s="239"/>
      <c r="W640" s="239"/>
      <c r="X640" s="239"/>
      <c r="Y640" s="239"/>
      <c r="Z640" s="239"/>
    </row>
    <row r="641" ht="12.75" customHeight="1">
      <c r="A641" s="239"/>
      <c r="B641" s="239"/>
      <c r="C641" s="239"/>
      <c r="D641" s="239"/>
      <c r="E641" s="239"/>
      <c r="F641" s="239"/>
      <c r="G641" s="239"/>
      <c r="H641" s="239"/>
      <c r="I641" s="239"/>
      <c r="J641" s="239"/>
      <c r="K641" s="239"/>
      <c r="L641" s="239"/>
      <c r="M641" s="239"/>
      <c r="N641" s="239"/>
      <c r="O641" s="239"/>
      <c r="P641" s="239"/>
      <c r="Q641" s="239"/>
      <c r="R641" s="239"/>
      <c r="S641" s="239"/>
      <c r="T641" s="239"/>
      <c r="U641" s="239"/>
      <c r="V641" s="239"/>
      <c r="W641" s="239"/>
      <c r="X641" s="239"/>
      <c r="Y641" s="239"/>
      <c r="Z641" s="239"/>
    </row>
    <row r="642" ht="12.75" customHeight="1">
      <c r="A642" s="239"/>
      <c r="B642" s="239"/>
      <c r="C642" s="239"/>
      <c r="D642" s="239"/>
      <c r="E642" s="239"/>
      <c r="F642" s="239"/>
      <c r="G642" s="239"/>
      <c r="H642" s="239"/>
      <c r="I642" s="239"/>
      <c r="J642" s="239"/>
      <c r="K642" s="239"/>
      <c r="L642" s="239"/>
      <c r="M642" s="239"/>
      <c r="N642" s="239"/>
      <c r="O642" s="239"/>
      <c r="P642" s="239"/>
      <c r="Q642" s="239"/>
      <c r="R642" s="239"/>
      <c r="S642" s="239"/>
      <c r="T642" s="239"/>
      <c r="U642" s="239"/>
      <c r="V642" s="239"/>
      <c r="W642" s="239"/>
      <c r="X642" s="239"/>
      <c r="Y642" s="239"/>
      <c r="Z642" s="239"/>
    </row>
    <row r="643" ht="12.75" customHeight="1">
      <c r="A643" s="239"/>
      <c r="B643" s="239"/>
      <c r="C643" s="239"/>
      <c r="D643" s="239"/>
      <c r="E643" s="239"/>
      <c r="F643" s="239"/>
      <c r="G643" s="239"/>
      <c r="H643" s="239"/>
      <c r="I643" s="239"/>
      <c r="J643" s="239"/>
      <c r="K643" s="239"/>
      <c r="L643" s="239"/>
      <c r="M643" s="239"/>
      <c r="N643" s="239"/>
      <c r="O643" s="239"/>
      <c r="P643" s="239"/>
      <c r="Q643" s="239"/>
      <c r="R643" s="239"/>
      <c r="S643" s="239"/>
      <c r="T643" s="239"/>
      <c r="U643" s="239"/>
      <c r="V643" s="239"/>
      <c r="W643" s="239"/>
      <c r="X643" s="239"/>
      <c r="Y643" s="239"/>
      <c r="Z643" s="239"/>
    </row>
    <row r="644" ht="12.75" customHeight="1">
      <c r="A644" s="239"/>
      <c r="B644" s="239"/>
      <c r="C644" s="239"/>
      <c r="D644" s="239"/>
      <c r="E644" s="239"/>
      <c r="F644" s="239"/>
      <c r="G644" s="239"/>
      <c r="H644" s="239"/>
      <c r="I644" s="239"/>
      <c r="J644" s="239"/>
      <c r="K644" s="239"/>
      <c r="L644" s="239"/>
      <c r="M644" s="239"/>
      <c r="N644" s="239"/>
      <c r="O644" s="239"/>
      <c r="P644" s="239"/>
      <c r="Q644" s="239"/>
      <c r="R644" s="239"/>
      <c r="S644" s="239"/>
      <c r="T644" s="239"/>
      <c r="U644" s="239"/>
      <c r="V644" s="239"/>
      <c r="W644" s="239"/>
      <c r="X644" s="239"/>
      <c r="Y644" s="239"/>
      <c r="Z644" s="239"/>
    </row>
    <row r="645" ht="12.75" customHeight="1">
      <c r="A645" s="239"/>
      <c r="B645" s="239"/>
      <c r="C645" s="239"/>
      <c r="D645" s="239"/>
      <c r="E645" s="239"/>
      <c r="F645" s="239"/>
      <c r="G645" s="239"/>
      <c r="H645" s="239"/>
      <c r="I645" s="239"/>
      <c r="J645" s="239"/>
      <c r="K645" s="239"/>
      <c r="L645" s="239"/>
      <c r="M645" s="239"/>
      <c r="N645" s="239"/>
      <c r="O645" s="239"/>
      <c r="P645" s="239"/>
      <c r="Q645" s="239"/>
      <c r="R645" s="239"/>
      <c r="S645" s="239"/>
      <c r="T645" s="239"/>
      <c r="U645" s="239"/>
      <c r="V645" s="239"/>
      <c r="W645" s="239"/>
      <c r="X645" s="239"/>
      <c r="Y645" s="239"/>
      <c r="Z645" s="239"/>
    </row>
    <row r="646" ht="12.75" customHeight="1">
      <c r="A646" s="239"/>
      <c r="B646" s="239"/>
      <c r="C646" s="239"/>
      <c r="D646" s="239"/>
      <c r="E646" s="239"/>
      <c r="F646" s="239"/>
      <c r="G646" s="239"/>
      <c r="H646" s="239"/>
      <c r="I646" s="239"/>
      <c r="J646" s="239"/>
      <c r="K646" s="239"/>
      <c r="L646" s="239"/>
      <c r="M646" s="239"/>
      <c r="N646" s="239"/>
      <c r="O646" s="239"/>
      <c r="P646" s="239"/>
      <c r="Q646" s="239"/>
      <c r="R646" s="239"/>
      <c r="S646" s="239"/>
      <c r="T646" s="239"/>
      <c r="U646" s="239"/>
      <c r="V646" s="239"/>
      <c r="W646" s="239"/>
      <c r="X646" s="239"/>
      <c r="Y646" s="239"/>
      <c r="Z646" s="239"/>
    </row>
    <row r="647" ht="12.75" customHeight="1">
      <c r="A647" s="239"/>
      <c r="B647" s="239"/>
      <c r="C647" s="239"/>
      <c r="D647" s="239"/>
      <c r="E647" s="239"/>
      <c r="F647" s="239"/>
      <c r="G647" s="239"/>
      <c r="H647" s="239"/>
      <c r="I647" s="239"/>
      <c r="J647" s="239"/>
      <c r="K647" s="239"/>
      <c r="L647" s="239"/>
      <c r="M647" s="239"/>
      <c r="N647" s="239"/>
      <c r="O647" s="239"/>
      <c r="P647" s="239"/>
      <c r="Q647" s="239"/>
      <c r="R647" s="239"/>
      <c r="S647" s="239"/>
      <c r="T647" s="239"/>
      <c r="U647" s="239"/>
      <c r="V647" s="239"/>
      <c r="W647" s="239"/>
      <c r="X647" s="239"/>
      <c r="Y647" s="239"/>
      <c r="Z647" s="239"/>
    </row>
    <row r="648" ht="12.75" customHeight="1">
      <c r="A648" s="239"/>
      <c r="B648" s="239"/>
      <c r="C648" s="239"/>
      <c r="D648" s="239"/>
      <c r="E648" s="239"/>
      <c r="F648" s="239"/>
      <c r="G648" s="239"/>
      <c r="H648" s="239"/>
      <c r="I648" s="239"/>
      <c r="J648" s="239"/>
      <c r="K648" s="239"/>
      <c r="L648" s="239"/>
      <c r="M648" s="239"/>
      <c r="N648" s="239"/>
      <c r="O648" s="239"/>
      <c r="P648" s="239"/>
      <c r="Q648" s="239"/>
      <c r="R648" s="239"/>
      <c r="S648" s="239"/>
      <c r="T648" s="239"/>
      <c r="U648" s="239"/>
      <c r="V648" s="239"/>
      <c r="W648" s="239"/>
      <c r="X648" s="239"/>
      <c r="Y648" s="239"/>
      <c r="Z648" s="239"/>
    </row>
    <row r="649" ht="12.75" customHeight="1">
      <c r="A649" s="239"/>
      <c r="B649" s="239"/>
      <c r="C649" s="239"/>
      <c r="D649" s="239"/>
      <c r="E649" s="239"/>
      <c r="F649" s="239"/>
      <c r="G649" s="239"/>
      <c r="H649" s="239"/>
      <c r="I649" s="239"/>
      <c r="J649" s="239"/>
      <c r="K649" s="239"/>
      <c r="L649" s="239"/>
      <c r="M649" s="239"/>
      <c r="N649" s="239"/>
      <c r="O649" s="239"/>
      <c r="P649" s="239"/>
      <c r="Q649" s="239"/>
      <c r="R649" s="239"/>
      <c r="S649" s="239"/>
      <c r="T649" s="239"/>
      <c r="U649" s="239"/>
      <c r="V649" s="239"/>
      <c r="W649" s="239"/>
      <c r="X649" s="239"/>
      <c r="Y649" s="239"/>
      <c r="Z649" s="239"/>
    </row>
    <row r="650" ht="12.75" customHeight="1">
      <c r="A650" s="239"/>
      <c r="B650" s="239"/>
      <c r="C650" s="239"/>
      <c r="D650" s="239"/>
      <c r="E650" s="239"/>
      <c r="F650" s="239"/>
      <c r="G650" s="239"/>
      <c r="H650" s="239"/>
      <c r="I650" s="239"/>
      <c r="J650" s="239"/>
      <c r="K650" s="239"/>
      <c r="L650" s="239"/>
      <c r="M650" s="239"/>
      <c r="N650" s="239"/>
      <c r="O650" s="239"/>
      <c r="P650" s="239"/>
      <c r="Q650" s="239"/>
      <c r="R650" s="239"/>
      <c r="S650" s="239"/>
      <c r="T650" s="239"/>
      <c r="U650" s="239"/>
      <c r="V650" s="239"/>
      <c r="W650" s="239"/>
      <c r="X650" s="239"/>
      <c r="Y650" s="239"/>
      <c r="Z650" s="239"/>
    </row>
    <row r="651" ht="12.75" customHeight="1">
      <c r="A651" s="239"/>
      <c r="B651" s="239"/>
      <c r="C651" s="239"/>
      <c r="D651" s="239"/>
      <c r="E651" s="239"/>
      <c r="F651" s="239"/>
      <c r="G651" s="239"/>
      <c r="H651" s="239"/>
      <c r="I651" s="239"/>
      <c r="J651" s="239"/>
      <c r="K651" s="239"/>
      <c r="L651" s="239"/>
      <c r="M651" s="239"/>
      <c r="N651" s="239"/>
      <c r="O651" s="239"/>
      <c r="P651" s="239"/>
      <c r="Q651" s="239"/>
      <c r="R651" s="239"/>
      <c r="S651" s="239"/>
      <c r="T651" s="239"/>
      <c r="U651" s="239"/>
      <c r="V651" s="239"/>
      <c r="W651" s="239"/>
      <c r="X651" s="239"/>
      <c r="Y651" s="239"/>
      <c r="Z651" s="239"/>
    </row>
    <row r="652" ht="12.75" customHeight="1">
      <c r="A652" s="239"/>
      <c r="B652" s="239"/>
      <c r="C652" s="239"/>
      <c r="D652" s="239"/>
      <c r="E652" s="239"/>
      <c r="F652" s="239"/>
      <c r="G652" s="239"/>
      <c r="H652" s="239"/>
      <c r="I652" s="239"/>
      <c r="J652" s="239"/>
      <c r="K652" s="239"/>
      <c r="L652" s="239"/>
      <c r="M652" s="239"/>
      <c r="N652" s="239"/>
      <c r="O652" s="239"/>
      <c r="P652" s="239"/>
      <c r="Q652" s="239"/>
      <c r="R652" s="239"/>
      <c r="S652" s="239"/>
      <c r="T652" s="239"/>
      <c r="U652" s="239"/>
      <c r="V652" s="239"/>
      <c r="W652" s="239"/>
      <c r="X652" s="239"/>
      <c r="Y652" s="239"/>
      <c r="Z652" s="239"/>
    </row>
    <row r="653" ht="12.75" customHeight="1">
      <c r="A653" s="239"/>
      <c r="B653" s="239"/>
      <c r="C653" s="239"/>
      <c r="D653" s="239"/>
      <c r="E653" s="239"/>
      <c r="F653" s="239"/>
      <c r="G653" s="239"/>
      <c r="H653" s="239"/>
      <c r="I653" s="239"/>
      <c r="J653" s="239"/>
      <c r="K653" s="239"/>
      <c r="L653" s="239"/>
      <c r="M653" s="239"/>
      <c r="N653" s="239"/>
      <c r="O653" s="239"/>
      <c r="P653" s="239"/>
      <c r="Q653" s="239"/>
      <c r="R653" s="239"/>
      <c r="S653" s="239"/>
      <c r="T653" s="239"/>
      <c r="U653" s="239"/>
      <c r="V653" s="239"/>
      <c r="W653" s="239"/>
      <c r="X653" s="239"/>
      <c r="Y653" s="239"/>
      <c r="Z653" s="239"/>
    </row>
    <row r="654" ht="12.75" customHeight="1">
      <c r="A654" s="239"/>
      <c r="B654" s="239"/>
      <c r="C654" s="239"/>
      <c r="D654" s="239"/>
      <c r="E654" s="239"/>
      <c r="F654" s="239"/>
      <c r="G654" s="239"/>
      <c r="H654" s="239"/>
      <c r="I654" s="239"/>
      <c r="J654" s="239"/>
      <c r="K654" s="239"/>
      <c r="L654" s="239"/>
      <c r="M654" s="239"/>
      <c r="N654" s="239"/>
      <c r="O654" s="239"/>
      <c r="P654" s="239"/>
      <c r="Q654" s="239"/>
      <c r="R654" s="239"/>
      <c r="S654" s="239"/>
      <c r="T654" s="239"/>
      <c r="U654" s="239"/>
      <c r="V654" s="239"/>
      <c r="W654" s="239"/>
      <c r="X654" s="239"/>
      <c r="Y654" s="239"/>
      <c r="Z654" s="239"/>
    </row>
    <row r="655" ht="12.75" customHeight="1">
      <c r="A655" s="239"/>
      <c r="B655" s="239"/>
      <c r="C655" s="239"/>
      <c r="D655" s="239"/>
      <c r="E655" s="239"/>
      <c r="F655" s="239"/>
      <c r="G655" s="239"/>
      <c r="H655" s="239"/>
      <c r="I655" s="239"/>
      <c r="J655" s="239"/>
      <c r="K655" s="239"/>
      <c r="L655" s="239"/>
      <c r="M655" s="239"/>
      <c r="N655" s="239"/>
      <c r="O655" s="239"/>
      <c r="P655" s="239"/>
      <c r="Q655" s="239"/>
      <c r="R655" s="239"/>
      <c r="S655" s="239"/>
      <c r="T655" s="239"/>
      <c r="U655" s="239"/>
      <c r="V655" s="239"/>
      <c r="W655" s="239"/>
      <c r="X655" s="239"/>
      <c r="Y655" s="239"/>
      <c r="Z655" s="239"/>
    </row>
    <row r="656" ht="12.75" customHeight="1">
      <c r="A656" s="239"/>
      <c r="B656" s="239"/>
      <c r="C656" s="239"/>
      <c r="D656" s="239"/>
      <c r="E656" s="239"/>
      <c r="F656" s="239"/>
      <c r="G656" s="239"/>
      <c r="H656" s="239"/>
      <c r="I656" s="239"/>
      <c r="J656" s="239"/>
      <c r="K656" s="239"/>
      <c r="L656" s="239"/>
      <c r="M656" s="239"/>
      <c r="N656" s="239"/>
      <c r="O656" s="239"/>
      <c r="P656" s="239"/>
      <c r="Q656" s="239"/>
      <c r="R656" s="239"/>
      <c r="S656" s="239"/>
      <c r="T656" s="239"/>
      <c r="U656" s="239"/>
      <c r="V656" s="239"/>
      <c r="W656" s="239"/>
      <c r="X656" s="239"/>
      <c r="Y656" s="239"/>
      <c r="Z656" s="239"/>
    </row>
    <row r="657" ht="12.75" customHeight="1">
      <c r="A657" s="239"/>
      <c r="B657" s="239"/>
      <c r="C657" s="239"/>
      <c r="D657" s="239"/>
      <c r="E657" s="239"/>
      <c r="F657" s="239"/>
      <c r="G657" s="239"/>
      <c r="H657" s="239"/>
      <c r="I657" s="239"/>
      <c r="J657" s="239"/>
      <c r="K657" s="239"/>
      <c r="L657" s="239"/>
      <c r="M657" s="239"/>
      <c r="N657" s="239"/>
      <c r="O657" s="239"/>
      <c r="P657" s="239"/>
      <c r="Q657" s="239"/>
      <c r="R657" s="239"/>
      <c r="S657" s="239"/>
      <c r="T657" s="239"/>
      <c r="U657" s="239"/>
      <c r="V657" s="239"/>
      <c r="W657" s="239"/>
      <c r="X657" s="239"/>
      <c r="Y657" s="239"/>
      <c r="Z657" s="239"/>
    </row>
    <row r="658" ht="12.75" customHeight="1">
      <c r="A658" s="239"/>
      <c r="B658" s="239"/>
      <c r="C658" s="239"/>
      <c r="D658" s="239"/>
      <c r="E658" s="239"/>
      <c r="F658" s="239"/>
      <c r="G658" s="239"/>
      <c r="H658" s="239"/>
      <c r="I658" s="239"/>
      <c r="J658" s="239"/>
      <c r="K658" s="239"/>
      <c r="L658" s="239"/>
      <c r="M658" s="239"/>
      <c r="N658" s="239"/>
      <c r="O658" s="239"/>
      <c r="P658" s="239"/>
      <c r="Q658" s="239"/>
      <c r="R658" s="239"/>
      <c r="S658" s="239"/>
      <c r="T658" s="239"/>
      <c r="U658" s="239"/>
      <c r="V658" s="239"/>
      <c r="W658" s="239"/>
      <c r="X658" s="239"/>
      <c r="Y658" s="239"/>
      <c r="Z658" s="239"/>
    </row>
    <row r="659" ht="12.75" customHeight="1">
      <c r="A659" s="239"/>
      <c r="B659" s="239"/>
      <c r="C659" s="239"/>
      <c r="D659" s="239"/>
      <c r="E659" s="239"/>
      <c r="F659" s="239"/>
      <c r="G659" s="239"/>
      <c r="H659" s="239"/>
      <c r="I659" s="239"/>
      <c r="J659" s="239"/>
      <c r="K659" s="239"/>
      <c r="L659" s="239"/>
      <c r="M659" s="239"/>
      <c r="N659" s="239"/>
      <c r="O659" s="239"/>
      <c r="P659" s="239"/>
      <c r="Q659" s="239"/>
      <c r="R659" s="239"/>
      <c r="S659" s="239"/>
      <c r="T659" s="239"/>
      <c r="U659" s="239"/>
      <c r="V659" s="239"/>
      <c r="W659" s="239"/>
      <c r="X659" s="239"/>
      <c r="Y659" s="239"/>
      <c r="Z659" s="239"/>
    </row>
    <row r="660" ht="12.75" customHeight="1">
      <c r="A660" s="239"/>
      <c r="B660" s="239"/>
      <c r="C660" s="239"/>
      <c r="D660" s="239"/>
      <c r="E660" s="239"/>
      <c r="F660" s="239"/>
      <c r="G660" s="239"/>
      <c r="H660" s="239"/>
      <c r="I660" s="239"/>
      <c r="J660" s="239"/>
      <c r="K660" s="239"/>
      <c r="L660" s="239"/>
      <c r="M660" s="239"/>
      <c r="N660" s="239"/>
      <c r="O660" s="239"/>
      <c r="P660" s="239"/>
      <c r="Q660" s="239"/>
      <c r="R660" s="239"/>
      <c r="S660" s="239"/>
      <c r="T660" s="239"/>
      <c r="U660" s="239"/>
      <c r="V660" s="239"/>
      <c r="W660" s="239"/>
      <c r="X660" s="239"/>
      <c r="Y660" s="239"/>
      <c r="Z660" s="239"/>
    </row>
    <row r="661" ht="12.75" customHeight="1">
      <c r="A661" s="239"/>
      <c r="B661" s="239"/>
      <c r="C661" s="239"/>
      <c r="D661" s="239"/>
      <c r="E661" s="239"/>
      <c r="F661" s="239"/>
      <c r="G661" s="239"/>
      <c r="H661" s="239"/>
      <c r="I661" s="239"/>
      <c r="J661" s="239"/>
      <c r="K661" s="239"/>
      <c r="L661" s="239"/>
      <c r="M661" s="239"/>
      <c r="N661" s="239"/>
      <c r="O661" s="239"/>
      <c r="P661" s="239"/>
      <c r="Q661" s="239"/>
      <c r="R661" s="239"/>
      <c r="S661" s="239"/>
      <c r="T661" s="239"/>
      <c r="U661" s="239"/>
      <c r="V661" s="239"/>
      <c r="W661" s="239"/>
      <c r="X661" s="239"/>
      <c r="Y661" s="239"/>
      <c r="Z661" s="239"/>
    </row>
    <row r="662" ht="12.75" customHeight="1">
      <c r="A662" s="239"/>
      <c r="B662" s="239"/>
      <c r="C662" s="239"/>
      <c r="D662" s="239"/>
      <c r="E662" s="239"/>
      <c r="F662" s="239"/>
      <c r="G662" s="239"/>
      <c r="H662" s="239"/>
      <c r="I662" s="239"/>
      <c r="J662" s="239"/>
      <c r="K662" s="239"/>
      <c r="L662" s="239"/>
      <c r="M662" s="239"/>
      <c r="N662" s="239"/>
      <c r="O662" s="239"/>
      <c r="P662" s="239"/>
      <c r="Q662" s="239"/>
      <c r="R662" s="239"/>
      <c r="S662" s="239"/>
      <c r="T662" s="239"/>
      <c r="U662" s="239"/>
      <c r="V662" s="239"/>
      <c r="W662" s="239"/>
      <c r="X662" s="239"/>
      <c r="Y662" s="239"/>
      <c r="Z662" s="239"/>
    </row>
    <row r="663" ht="12.75" customHeight="1">
      <c r="A663" s="239"/>
      <c r="B663" s="239"/>
      <c r="C663" s="239"/>
      <c r="D663" s="239"/>
      <c r="E663" s="239"/>
      <c r="F663" s="239"/>
      <c r="G663" s="239"/>
      <c r="H663" s="239"/>
      <c r="I663" s="239"/>
      <c r="J663" s="239"/>
      <c r="K663" s="239"/>
      <c r="L663" s="239"/>
      <c r="M663" s="239"/>
      <c r="N663" s="239"/>
      <c r="O663" s="239"/>
      <c r="P663" s="239"/>
      <c r="Q663" s="239"/>
      <c r="R663" s="239"/>
      <c r="S663" s="239"/>
      <c r="T663" s="239"/>
      <c r="U663" s="239"/>
      <c r="V663" s="239"/>
      <c r="W663" s="239"/>
      <c r="X663" s="239"/>
      <c r="Y663" s="239"/>
      <c r="Z663" s="239"/>
    </row>
    <row r="664" ht="12.75" customHeight="1">
      <c r="A664" s="239"/>
      <c r="B664" s="239"/>
      <c r="C664" s="239"/>
      <c r="D664" s="239"/>
      <c r="E664" s="239"/>
      <c r="F664" s="239"/>
      <c r="G664" s="239"/>
      <c r="H664" s="239"/>
      <c r="I664" s="239"/>
      <c r="J664" s="239"/>
      <c r="K664" s="239"/>
      <c r="L664" s="239"/>
      <c r="M664" s="239"/>
      <c r="N664" s="239"/>
      <c r="O664" s="239"/>
      <c r="P664" s="239"/>
      <c r="Q664" s="239"/>
      <c r="R664" s="239"/>
      <c r="S664" s="239"/>
      <c r="T664" s="239"/>
      <c r="U664" s="239"/>
      <c r="V664" s="239"/>
      <c r="W664" s="239"/>
      <c r="X664" s="239"/>
      <c r="Y664" s="239"/>
      <c r="Z664" s="239"/>
    </row>
    <row r="665" ht="12.75" customHeight="1">
      <c r="A665" s="239"/>
      <c r="B665" s="239"/>
      <c r="C665" s="239"/>
      <c r="D665" s="239"/>
      <c r="E665" s="239"/>
      <c r="F665" s="239"/>
      <c r="G665" s="239"/>
      <c r="H665" s="239"/>
      <c r="I665" s="239"/>
      <c r="J665" s="239"/>
      <c r="K665" s="239"/>
      <c r="L665" s="239"/>
      <c r="M665" s="239"/>
      <c r="N665" s="239"/>
      <c r="O665" s="239"/>
      <c r="P665" s="239"/>
      <c r="Q665" s="239"/>
      <c r="R665" s="239"/>
      <c r="S665" s="239"/>
      <c r="T665" s="239"/>
      <c r="U665" s="239"/>
      <c r="V665" s="239"/>
      <c r="W665" s="239"/>
      <c r="X665" s="239"/>
      <c r="Y665" s="239"/>
      <c r="Z665" s="239"/>
    </row>
    <row r="666" ht="12.75" customHeight="1">
      <c r="A666" s="239"/>
      <c r="B666" s="239"/>
      <c r="C666" s="239"/>
      <c r="D666" s="239"/>
      <c r="E666" s="239"/>
      <c r="F666" s="239"/>
      <c r="G666" s="239"/>
      <c r="H666" s="239"/>
      <c r="I666" s="239"/>
      <c r="J666" s="239"/>
      <c r="K666" s="239"/>
      <c r="L666" s="239"/>
      <c r="M666" s="239"/>
      <c r="N666" s="239"/>
      <c r="O666" s="239"/>
      <c r="P666" s="239"/>
      <c r="Q666" s="239"/>
      <c r="R666" s="239"/>
      <c r="S666" s="239"/>
      <c r="T666" s="239"/>
      <c r="U666" s="239"/>
      <c r="V666" s="239"/>
      <c r="W666" s="239"/>
      <c r="X666" s="239"/>
      <c r="Y666" s="239"/>
      <c r="Z666" s="239"/>
    </row>
    <row r="667" ht="12.75" customHeight="1">
      <c r="A667" s="239"/>
      <c r="B667" s="239"/>
      <c r="C667" s="239"/>
      <c r="D667" s="239"/>
      <c r="E667" s="239"/>
      <c r="F667" s="239"/>
      <c r="G667" s="239"/>
      <c r="H667" s="239"/>
      <c r="I667" s="239"/>
      <c r="J667" s="239"/>
      <c r="K667" s="239"/>
      <c r="L667" s="239"/>
      <c r="M667" s="239"/>
      <c r="N667" s="239"/>
      <c r="O667" s="239"/>
      <c r="P667" s="239"/>
      <c r="Q667" s="239"/>
      <c r="R667" s="239"/>
      <c r="S667" s="239"/>
      <c r="T667" s="239"/>
      <c r="U667" s="239"/>
      <c r="V667" s="239"/>
      <c r="W667" s="239"/>
      <c r="X667" s="239"/>
      <c r="Y667" s="239"/>
      <c r="Z667" s="239"/>
    </row>
    <row r="668" ht="12.75" customHeight="1">
      <c r="A668" s="239"/>
      <c r="B668" s="239"/>
      <c r="C668" s="239"/>
      <c r="D668" s="239"/>
      <c r="E668" s="239"/>
      <c r="F668" s="239"/>
      <c r="G668" s="239"/>
      <c r="H668" s="239"/>
      <c r="I668" s="239"/>
      <c r="J668" s="239"/>
      <c r="K668" s="239"/>
      <c r="L668" s="239"/>
      <c r="M668" s="239"/>
      <c r="N668" s="239"/>
      <c r="O668" s="239"/>
      <c r="P668" s="239"/>
      <c r="Q668" s="239"/>
      <c r="R668" s="239"/>
      <c r="S668" s="239"/>
      <c r="T668" s="239"/>
      <c r="U668" s="239"/>
      <c r="V668" s="239"/>
      <c r="W668" s="239"/>
      <c r="X668" s="239"/>
      <c r="Y668" s="239"/>
      <c r="Z668" s="239"/>
    </row>
    <row r="669" ht="12.75" customHeight="1">
      <c r="A669" s="239"/>
      <c r="B669" s="239"/>
      <c r="C669" s="239"/>
      <c r="D669" s="239"/>
      <c r="E669" s="239"/>
      <c r="F669" s="239"/>
      <c r="G669" s="239"/>
      <c r="H669" s="239"/>
      <c r="I669" s="239"/>
      <c r="J669" s="239"/>
      <c r="K669" s="239"/>
      <c r="L669" s="239"/>
      <c r="M669" s="239"/>
      <c r="N669" s="239"/>
      <c r="O669" s="239"/>
      <c r="P669" s="239"/>
      <c r="Q669" s="239"/>
      <c r="R669" s="239"/>
      <c r="S669" s="239"/>
      <c r="T669" s="239"/>
      <c r="U669" s="239"/>
      <c r="V669" s="239"/>
      <c r="W669" s="239"/>
      <c r="X669" s="239"/>
      <c r="Y669" s="239"/>
      <c r="Z669" s="239"/>
    </row>
    <row r="670" ht="12.75" customHeight="1">
      <c r="A670" s="239"/>
      <c r="B670" s="239"/>
      <c r="C670" s="239"/>
      <c r="D670" s="239"/>
      <c r="E670" s="239"/>
      <c r="F670" s="239"/>
      <c r="G670" s="239"/>
      <c r="H670" s="239"/>
      <c r="I670" s="239"/>
      <c r="J670" s="239"/>
      <c r="K670" s="239"/>
      <c r="L670" s="239"/>
      <c r="M670" s="239"/>
      <c r="N670" s="239"/>
      <c r="O670" s="239"/>
      <c r="P670" s="239"/>
      <c r="Q670" s="239"/>
      <c r="R670" s="239"/>
      <c r="S670" s="239"/>
      <c r="T670" s="239"/>
      <c r="U670" s="239"/>
      <c r="V670" s="239"/>
      <c r="W670" s="239"/>
      <c r="X670" s="239"/>
      <c r="Y670" s="239"/>
      <c r="Z670" s="239"/>
    </row>
    <row r="671" ht="12.75" customHeight="1">
      <c r="A671" s="239"/>
      <c r="B671" s="239"/>
      <c r="C671" s="239"/>
      <c r="D671" s="239"/>
      <c r="E671" s="239"/>
      <c r="F671" s="239"/>
      <c r="G671" s="239"/>
      <c r="H671" s="239"/>
      <c r="I671" s="239"/>
      <c r="J671" s="239"/>
      <c r="K671" s="239"/>
      <c r="L671" s="239"/>
      <c r="M671" s="239"/>
      <c r="N671" s="239"/>
      <c r="O671" s="239"/>
      <c r="P671" s="239"/>
      <c r="Q671" s="239"/>
      <c r="R671" s="239"/>
      <c r="S671" s="239"/>
      <c r="T671" s="239"/>
      <c r="U671" s="239"/>
      <c r="V671" s="239"/>
      <c r="W671" s="239"/>
      <c r="X671" s="239"/>
      <c r="Y671" s="239"/>
      <c r="Z671" s="239"/>
    </row>
    <row r="672" ht="12.75" customHeight="1">
      <c r="A672" s="239"/>
      <c r="B672" s="239"/>
      <c r="C672" s="239"/>
      <c r="D672" s="239"/>
      <c r="E672" s="239"/>
      <c r="F672" s="239"/>
      <c r="G672" s="239"/>
      <c r="H672" s="239"/>
      <c r="I672" s="239"/>
      <c r="J672" s="239"/>
      <c r="K672" s="239"/>
      <c r="L672" s="239"/>
      <c r="M672" s="239"/>
      <c r="N672" s="239"/>
      <c r="O672" s="239"/>
      <c r="P672" s="239"/>
      <c r="Q672" s="239"/>
      <c r="R672" s="239"/>
      <c r="S672" s="239"/>
      <c r="T672" s="239"/>
      <c r="U672" s="239"/>
      <c r="V672" s="239"/>
      <c r="W672" s="239"/>
      <c r="X672" s="239"/>
      <c r="Y672" s="239"/>
      <c r="Z672" s="239"/>
    </row>
    <row r="673" ht="12.75" customHeight="1">
      <c r="A673" s="239"/>
      <c r="B673" s="239"/>
      <c r="C673" s="239"/>
      <c r="D673" s="239"/>
      <c r="E673" s="239"/>
      <c r="F673" s="239"/>
      <c r="G673" s="239"/>
      <c r="H673" s="239"/>
      <c r="I673" s="239"/>
      <c r="J673" s="239"/>
      <c r="K673" s="239"/>
      <c r="L673" s="239"/>
      <c r="M673" s="239"/>
      <c r="N673" s="239"/>
      <c r="O673" s="239"/>
      <c r="P673" s="239"/>
      <c r="Q673" s="239"/>
      <c r="R673" s="239"/>
      <c r="S673" s="239"/>
      <c r="T673" s="239"/>
      <c r="U673" s="239"/>
      <c r="V673" s="239"/>
      <c r="W673" s="239"/>
      <c r="X673" s="239"/>
      <c r="Y673" s="239"/>
      <c r="Z673" s="239"/>
    </row>
    <row r="674" ht="12.75" customHeight="1">
      <c r="A674" s="239"/>
      <c r="B674" s="239"/>
      <c r="C674" s="239"/>
      <c r="D674" s="239"/>
      <c r="E674" s="239"/>
      <c r="F674" s="239"/>
      <c r="G674" s="239"/>
      <c r="H674" s="239"/>
      <c r="I674" s="239"/>
      <c r="J674" s="239"/>
      <c r="K674" s="239"/>
      <c r="L674" s="239"/>
      <c r="M674" s="239"/>
      <c r="N674" s="239"/>
      <c r="O674" s="239"/>
      <c r="P674" s="239"/>
      <c r="Q674" s="239"/>
      <c r="R674" s="239"/>
      <c r="S674" s="239"/>
      <c r="T674" s="239"/>
      <c r="U674" s="239"/>
      <c r="V674" s="239"/>
      <c r="W674" s="239"/>
      <c r="X674" s="239"/>
      <c r="Y674" s="239"/>
      <c r="Z674" s="239"/>
    </row>
    <row r="675" ht="12.75" customHeight="1">
      <c r="A675" s="239"/>
      <c r="B675" s="239"/>
      <c r="C675" s="239"/>
      <c r="D675" s="239"/>
      <c r="E675" s="239"/>
      <c r="F675" s="239"/>
      <c r="G675" s="239"/>
      <c r="H675" s="239"/>
      <c r="I675" s="239"/>
      <c r="J675" s="239"/>
      <c r="K675" s="239"/>
      <c r="L675" s="239"/>
      <c r="M675" s="239"/>
      <c r="N675" s="239"/>
      <c r="O675" s="239"/>
      <c r="P675" s="239"/>
      <c r="Q675" s="239"/>
      <c r="R675" s="239"/>
      <c r="S675" s="239"/>
      <c r="T675" s="239"/>
      <c r="U675" s="239"/>
      <c r="V675" s="239"/>
      <c r="W675" s="239"/>
      <c r="X675" s="239"/>
      <c r="Y675" s="239"/>
      <c r="Z675" s="239"/>
    </row>
    <row r="676" ht="12.75" customHeight="1">
      <c r="A676" s="239"/>
      <c r="B676" s="239"/>
      <c r="C676" s="239"/>
      <c r="D676" s="239"/>
      <c r="E676" s="239"/>
      <c r="F676" s="239"/>
      <c r="G676" s="239"/>
      <c r="H676" s="239"/>
      <c r="I676" s="239"/>
      <c r="J676" s="239"/>
      <c r="K676" s="239"/>
      <c r="L676" s="239"/>
      <c r="M676" s="239"/>
      <c r="N676" s="239"/>
      <c r="O676" s="239"/>
      <c r="P676" s="239"/>
      <c r="Q676" s="239"/>
      <c r="R676" s="239"/>
      <c r="S676" s="239"/>
      <c r="T676" s="239"/>
      <c r="U676" s="239"/>
      <c r="V676" s="239"/>
      <c r="W676" s="239"/>
      <c r="X676" s="239"/>
      <c r="Y676" s="239"/>
      <c r="Z676" s="239"/>
    </row>
    <row r="677" ht="12.75" customHeight="1">
      <c r="A677" s="239"/>
      <c r="B677" s="239"/>
      <c r="C677" s="239"/>
      <c r="D677" s="239"/>
      <c r="E677" s="239"/>
      <c r="F677" s="239"/>
      <c r="G677" s="239"/>
      <c r="H677" s="239"/>
      <c r="I677" s="239"/>
      <c r="J677" s="239"/>
      <c r="K677" s="239"/>
      <c r="L677" s="239"/>
      <c r="M677" s="239"/>
      <c r="N677" s="239"/>
      <c r="O677" s="239"/>
      <c r="P677" s="239"/>
      <c r="Q677" s="239"/>
      <c r="R677" s="239"/>
      <c r="S677" s="239"/>
      <c r="T677" s="239"/>
      <c r="U677" s="239"/>
      <c r="V677" s="239"/>
      <c r="W677" s="239"/>
      <c r="X677" s="239"/>
      <c r="Y677" s="239"/>
      <c r="Z677" s="239"/>
    </row>
    <row r="678" ht="12.75" customHeight="1">
      <c r="A678" s="239"/>
      <c r="B678" s="239"/>
      <c r="C678" s="239"/>
      <c r="D678" s="239"/>
      <c r="E678" s="239"/>
      <c r="F678" s="239"/>
      <c r="G678" s="239"/>
      <c r="H678" s="239"/>
      <c r="I678" s="239"/>
      <c r="J678" s="239"/>
      <c r="K678" s="239"/>
      <c r="L678" s="239"/>
      <c r="M678" s="239"/>
      <c r="N678" s="239"/>
      <c r="O678" s="239"/>
      <c r="P678" s="239"/>
      <c r="Q678" s="239"/>
      <c r="R678" s="239"/>
      <c r="S678" s="239"/>
      <c r="T678" s="239"/>
      <c r="U678" s="239"/>
      <c r="V678" s="239"/>
      <c r="W678" s="239"/>
      <c r="X678" s="239"/>
      <c r="Y678" s="239"/>
      <c r="Z678" s="239"/>
    </row>
    <row r="679" ht="12.75" customHeight="1">
      <c r="A679" s="239"/>
      <c r="B679" s="239"/>
      <c r="C679" s="239"/>
      <c r="D679" s="239"/>
      <c r="E679" s="239"/>
      <c r="F679" s="239"/>
      <c r="G679" s="239"/>
      <c r="H679" s="239"/>
      <c r="I679" s="239"/>
      <c r="J679" s="239"/>
      <c r="K679" s="239"/>
      <c r="L679" s="239"/>
      <c r="M679" s="239"/>
      <c r="N679" s="239"/>
      <c r="O679" s="239"/>
      <c r="P679" s="239"/>
      <c r="Q679" s="239"/>
      <c r="R679" s="239"/>
      <c r="S679" s="239"/>
      <c r="T679" s="239"/>
      <c r="U679" s="239"/>
      <c r="V679" s="239"/>
      <c r="W679" s="239"/>
      <c r="X679" s="239"/>
      <c r="Y679" s="239"/>
      <c r="Z679" s="239"/>
    </row>
    <row r="680" ht="12.75" customHeight="1">
      <c r="A680" s="239"/>
      <c r="B680" s="239"/>
      <c r="C680" s="239"/>
      <c r="D680" s="239"/>
      <c r="E680" s="239"/>
      <c r="F680" s="239"/>
      <c r="G680" s="239"/>
      <c r="H680" s="239"/>
      <c r="I680" s="239"/>
      <c r="J680" s="239"/>
      <c r="K680" s="239"/>
      <c r="L680" s="239"/>
      <c r="M680" s="239"/>
      <c r="N680" s="239"/>
      <c r="O680" s="239"/>
      <c r="P680" s="239"/>
      <c r="Q680" s="239"/>
      <c r="R680" s="239"/>
      <c r="S680" s="239"/>
      <c r="T680" s="239"/>
      <c r="U680" s="239"/>
      <c r="V680" s="239"/>
      <c r="W680" s="239"/>
      <c r="X680" s="239"/>
      <c r="Y680" s="239"/>
      <c r="Z680" s="239"/>
    </row>
    <row r="681" ht="12.75" customHeight="1">
      <c r="A681" s="239"/>
      <c r="B681" s="239"/>
      <c r="C681" s="239"/>
      <c r="D681" s="239"/>
      <c r="E681" s="239"/>
      <c r="F681" s="239"/>
      <c r="G681" s="239"/>
      <c r="H681" s="239"/>
      <c r="I681" s="239"/>
      <c r="J681" s="239"/>
      <c r="K681" s="239"/>
      <c r="L681" s="239"/>
      <c r="M681" s="239"/>
      <c r="N681" s="239"/>
      <c r="O681" s="239"/>
      <c r="P681" s="239"/>
      <c r="Q681" s="239"/>
      <c r="R681" s="239"/>
      <c r="S681" s="239"/>
      <c r="T681" s="239"/>
      <c r="U681" s="239"/>
      <c r="V681" s="239"/>
      <c r="W681" s="239"/>
      <c r="X681" s="239"/>
      <c r="Y681" s="239"/>
      <c r="Z681" s="239"/>
    </row>
    <row r="682" ht="12.75" customHeight="1">
      <c r="A682" s="239"/>
      <c r="B682" s="239"/>
      <c r="C682" s="239"/>
      <c r="D682" s="239"/>
      <c r="E682" s="239"/>
      <c r="F682" s="239"/>
      <c r="G682" s="239"/>
      <c r="H682" s="239"/>
      <c r="I682" s="239"/>
      <c r="J682" s="239"/>
      <c r="K682" s="239"/>
      <c r="L682" s="239"/>
      <c r="M682" s="239"/>
      <c r="N682" s="239"/>
      <c r="O682" s="239"/>
      <c r="P682" s="239"/>
      <c r="Q682" s="239"/>
      <c r="R682" s="239"/>
      <c r="S682" s="239"/>
      <c r="T682" s="239"/>
      <c r="U682" s="239"/>
      <c r="V682" s="239"/>
      <c r="W682" s="239"/>
      <c r="X682" s="239"/>
      <c r="Y682" s="239"/>
      <c r="Z682" s="239"/>
    </row>
    <row r="683" ht="12.75" customHeight="1">
      <c r="A683" s="239"/>
      <c r="B683" s="239"/>
      <c r="C683" s="239"/>
      <c r="D683" s="239"/>
      <c r="E683" s="239"/>
      <c r="F683" s="239"/>
      <c r="G683" s="239"/>
      <c r="H683" s="239"/>
      <c r="I683" s="239"/>
      <c r="J683" s="239"/>
      <c r="K683" s="239"/>
      <c r="L683" s="239"/>
      <c r="M683" s="239"/>
      <c r="N683" s="239"/>
      <c r="O683" s="239"/>
      <c r="P683" s="239"/>
      <c r="Q683" s="239"/>
      <c r="R683" s="239"/>
      <c r="S683" s="239"/>
      <c r="T683" s="239"/>
      <c r="U683" s="239"/>
      <c r="V683" s="239"/>
      <c r="W683" s="239"/>
      <c r="X683" s="239"/>
      <c r="Y683" s="239"/>
      <c r="Z683" s="239"/>
    </row>
    <row r="684" ht="12.75" customHeight="1">
      <c r="A684" s="239"/>
      <c r="B684" s="239"/>
      <c r="C684" s="239"/>
      <c r="D684" s="239"/>
      <c r="E684" s="239"/>
      <c r="F684" s="239"/>
      <c r="G684" s="239"/>
      <c r="H684" s="239"/>
      <c r="I684" s="239"/>
      <c r="J684" s="239"/>
      <c r="K684" s="239"/>
      <c r="L684" s="239"/>
      <c r="M684" s="239"/>
      <c r="N684" s="239"/>
      <c r="O684" s="239"/>
      <c r="P684" s="239"/>
      <c r="Q684" s="239"/>
      <c r="R684" s="239"/>
      <c r="S684" s="239"/>
      <c r="T684" s="239"/>
      <c r="U684" s="239"/>
      <c r="V684" s="239"/>
      <c r="W684" s="239"/>
      <c r="X684" s="239"/>
      <c r="Y684" s="239"/>
      <c r="Z684" s="239"/>
    </row>
    <row r="685" ht="12.75" customHeight="1">
      <c r="A685" s="239"/>
      <c r="B685" s="239"/>
      <c r="C685" s="239"/>
      <c r="D685" s="239"/>
      <c r="E685" s="239"/>
      <c r="F685" s="239"/>
      <c r="G685" s="239"/>
      <c r="H685" s="239"/>
      <c r="I685" s="239"/>
      <c r="J685" s="239"/>
      <c r="K685" s="239"/>
      <c r="L685" s="239"/>
      <c r="M685" s="239"/>
      <c r="N685" s="239"/>
      <c r="O685" s="239"/>
      <c r="P685" s="239"/>
      <c r="Q685" s="239"/>
      <c r="R685" s="239"/>
      <c r="S685" s="239"/>
      <c r="T685" s="239"/>
      <c r="U685" s="239"/>
      <c r="V685" s="239"/>
      <c r="W685" s="239"/>
      <c r="X685" s="239"/>
      <c r="Y685" s="239"/>
      <c r="Z685" s="239"/>
    </row>
    <row r="686" ht="12.75" customHeight="1">
      <c r="A686" s="239"/>
      <c r="B686" s="239"/>
      <c r="C686" s="239"/>
      <c r="D686" s="239"/>
      <c r="E686" s="239"/>
      <c r="F686" s="239"/>
      <c r="G686" s="239"/>
      <c r="H686" s="239"/>
      <c r="I686" s="239"/>
      <c r="J686" s="239"/>
      <c r="K686" s="239"/>
      <c r="L686" s="239"/>
      <c r="M686" s="239"/>
      <c r="N686" s="239"/>
      <c r="O686" s="239"/>
      <c r="P686" s="239"/>
      <c r="Q686" s="239"/>
      <c r="R686" s="239"/>
      <c r="S686" s="239"/>
      <c r="T686" s="239"/>
      <c r="U686" s="239"/>
      <c r="V686" s="239"/>
      <c r="W686" s="239"/>
      <c r="X686" s="239"/>
      <c r="Y686" s="239"/>
      <c r="Z686" s="239"/>
    </row>
    <row r="687" ht="12.75" customHeight="1">
      <c r="A687" s="239"/>
      <c r="B687" s="239"/>
      <c r="C687" s="239"/>
      <c r="D687" s="239"/>
      <c r="E687" s="239"/>
      <c r="F687" s="239"/>
      <c r="G687" s="239"/>
      <c r="H687" s="239"/>
      <c r="I687" s="239"/>
      <c r="J687" s="239"/>
      <c r="K687" s="239"/>
      <c r="L687" s="239"/>
      <c r="M687" s="239"/>
      <c r="N687" s="239"/>
      <c r="O687" s="239"/>
      <c r="P687" s="239"/>
      <c r="Q687" s="239"/>
      <c r="R687" s="239"/>
      <c r="S687" s="239"/>
      <c r="T687" s="239"/>
      <c r="U687" s="239"/>
      <c r="V687" s="239"/>
      <c r="W687" s="239"/>
      <c r="X687" s="239"/>
      <c r="Y687" s="239"/>
      <c r="Z687" s="239"/>
    </row>
    <row r="688" ht="12.75" customHeight="1">
      <c r="A688" s="239"/>
      <c r="B688" s="239"/>
      <c r="C688" s="239"/>
      <c r="D688" s="239"/>
      <c r="E688" s="239"/>
      <c r="F688" s="239"/>
      <c r="G688" s="239"/>
      <c r="H688" s="239"/>
      <c r="I688" s="239"/>
      <c r="J688" s="239"/>
      <c r="K688" s="239"/>
      <c r="L688" s="239"/>
      <c r="M688" s="239"/>
      <c r="N688" s="239"/>
      <c r="O688" s="239"/>
      <c r="P688" s="239"/>
      <c r="Q688" s="239"/>
      <c r="R688" s="239"/>
      <c r="S688" s="239"/>
      <c r="T688" s="239"/>
      <c r="U688" s="239"/>
      <c r="V688" s="239"/>
      <c r="W688" s="239"/>
      <c r="X688" s="239"/>
      <c r="Y688" s="239"/>
      <c r="Z688" s="239"/>
    </row>
    <row r="689" ht="12.75" customHeight="1">
      <c r="A689" s="239"/>
      <c r="B689" s="239"/>
      <c r="C689" s="239"/>
      <c r="D689" s="239"/>
      <c r="E689" s="239"/>
      <c r="F689" s="239"/>
      <c r="G689" s="239"/>
      <c r="H689" s="239"/>
      <c r="I689" s="239"/>
      <c r="J689" s="239"/>
      <c r="K689" s="239"/>
      <c r="L689" s="239"/>
      <c r="M689" s="239"/>
      <c r="N689" s="239"/>
      <c r="O689" s="239"/>
      <c r="P689" s="239"/>
      <c r="Q689" s="239"/>
      <c r="R689" s="239"/>
      <c r="S689" s="239"/>
      <c r="T689" s="239"/>
      <c r="U689" s="239"/>
      <c r="V689" s="239"/>
      <c r="W689" s="239"/>
      <c r="X689" s="239"/>
      <c r="Y689" s="239"/>
      <c r="Z689" s="239"/>
    </row>
    <row r="690" ht="12.75" customHeight="1">
      <c r="A690" s="239"/>
      <c r="B690" s="239"/>
      <c r="C690" s="239"/>
      <c r="D690" s="239"/>
      <c r="E690" s="239"/>
      <c r="F690" s="239"/>
      <c r="G690" s="239"/>
      <c r="H690" s="239"/>
      <c r="I690" s="239"/>
      <c r="J690" s="239"/>
      <c r="K690" s="239"/>
      <c r="L690" s="239"/>
      <c r="M690" s="239"/>
      <c r="N690" s="239"/>
      <c r="O690" s="239"/>
      <c r="P690" s="239"/>
      <c r="Q690" s="239"/>
      <c r="R690" s="239"/>
      <c r="S690" s="239"/>
      <c r="T690" s="239"/>
      <c r="U690" s="239"/>
      <c r="V690" s="239"/>
      <c r="W690" s="239"/>
      <c r="X690" s="239"/>
      <c r="Y690" s="239"/>
      <c r="Z690" s="239"/>
    </row>
    <row r="691" ht="12.75" customHeight="1">
      <c r="A691" s="239"/>
      <c r="B691" s="239"/>
      <c r="C691" s="239"/>
      <c r="D691" s="239"/>
      <c r="E691" s="239"/>
      <c r="F691" s="239"/>
      <c r="G691" s="239"/>
      <c r="H691" s="239"/>
      <c r="I691" s="239"/>
      <c r="J691" s="239"/>
      <c r="K691" s="239"/>
      <c r="L691" s="239"/>
      <c r="M691" s="239"/>
      <c r="N691" s="239"/>
      <c r="O691" s="239"/>
      <c r="P691" s="239"/>
      <c r="Q691" s="239"/>
      <c r="R691" s="239"/>
      <c r="S691" s="239"/>
      <c r="T691" s="239"/>
      <c r="U691" s="239"/>
      <c r="V691" s="239"/>
      <c r="W691" s="239"/>
      <c r="X691" s="239"/>
      <c r="Y691" s="239"/>
      <c r="Z691" s="239"/>
    </row>
    <row r="692" ht="12.75" customHeight="1">
      <c r="A692" s="239"/>
      <c r="B692" s="239"/>
      <c r="C692" s="239"/>
      <c r="D692" s="239"/>
      <c r="E692" s="239"/>
      <c r="F692" s="239"/>
      <c r="G692" s="239"/>
      <c r="H692" s="239"/>
      <c r="I692" s="239"/>
      <c r="J692" s="239"/>
      <c r="K692" s="239"/>
      <c r="L692" s="239"/>
      <c r="M692" s="239"/>
      <c r="N692" s="239"/>
      <c r="O692" s="239"/>
      <c r="P692" s="239"/>
      <c r="Q692" s="239"/>
      <c r="R692" s="239"/>
      <c r="S692" s="239"/>
      <c r="T692" s="239"/>
      <c r="U692" s="239"/>
      <c r="V692" s="239"/>
      <c r="W692" s="239"/>
      <c r="X692" s="239"/>
      <c r="Y692" s="239"/>
      <c r="Z692" s="239"/>
    </row>
    <row r="693" ht="12.75" customHeight="1">
      <c r="A693" s="239"/>
      <c r="B693" s="239"/>
      <c r="C693" s="239"/>
      <c r="D693" s="239"/>
      <c r="E693" s="239"/>
      <c r="F693" s="239"/>
      <c r="G693" s="239"/>
      <c r="H693" s="239"/>
      <c r="I693" s="239"/>
      <c r="J693" s="239"/>
      <c r="K693" s="239"/>
      <c r="L693" s="239"/>
      <c r="M693" s="239"/>
      <c r="N693" s="239"/>
      <c r="O693" s="239"/>
      <c r="P693" s="239"/>
      <c r="Q693" s="239"/>
      <c r="R693" s="239"/>
      <c r="S693" s="239"/>
      <c r="T693" s="239"/>
      <c r="U693" s="239"/>
      <c r="V693" s="239"/>
      <c r="W693" s="239"/>
      <c r="X693" s="239"/>
      <c r="Y693" s="239"/>
      <c r="Z693" s="239"/>
    </row>
    <row r="694" ht="12.75" customHeight="1">
      <c r="A694" s="239"/>
      <c r="B694" s="239"/>
      <c r="C694" s="239"/>
      <c r="D694" s="239"/>
      <c r="E694" s="239"/>
      <c r="F694" s="239"/>
      <c r="G694" s="239"/>
      <c r="H694" s="239"/>
      <c r="I694" s="239"/>
      <c r="J694" s="239"/>
      <c r="K694" s="239"/>
      <c r="L694" s="239"/>
      <c r="M694" s="239"/>
      <c r="N694" s="239"/>
      <c r="O694" s="239"/>
      <c r="P694" s="239"/>
      <c r="Q694" s="239"/>
      <c r="R694" s="239"/>
      <c r="S694" s="239"/>
      <c r="T694" s="239"/>
      <c r="U694" s="239"/>
      <c r="V694" s="239"/>
      <c r="W694" s="239"/>
      <c r="X694" s="239"/>
      <c r="Y694" s="239"/>
      <c r="Z694" s="239"/>
    </row>
    <row r="695" ht="12.75" customHeight="1">
      <c r="A695" s="239"/>
      <c r="B695" s="239"/>
      <c r="C695" s="239"/>
      <c r="D695" s="239"/>
      <c r="E695" s="239"/>
      <c r="F695" s="239"/>
      <c r="G695" s="239"/>
      <c r="H695" s="239"/>
      <c r="I695" s="239"/>
      <c r="J695" s="239"/>
      <c r="K695" s="239"/>
      <c r="L695" s="239"/>
      <c r="M695" s="239"/>
      <c r="N695" s="239"/>
      <c r="O695" s="239"/>
      <c r="P695" s="239"/>
      <c r="Q695" s="239"/>
      <c r="R695" s="239"/>
      <c r="S695" s="239"/>
      <c r="T695" s="239"/>
      <c r="U695" s="239"/>
      <c r="V695" s="239"/>
      <c r="W695" s="239"/>
      <c r="X695" s="239"/>
      <c r="Y695" s="239"/>
      <c r="Z695" s="239"/>
    </row>
    <row r="696" ht="12.75" customHeight="1">
      <c r="A696" s="239"/>
      <c r="B696" s="239"/>
      <c r="C696" s="239"/>
      <c r="D696" s="239"/>
      <c r="E696" s="239"/>
      <c r="F696" s="239"/>
      <c r="G696" s="239"/>
      <c r="H696" s="239"/>
      <c r="I696" s="239"/>
      <c r="J696" s="239"/>
      <c r="K696" s="239"/>
      <c r="L696" s="239"/>
      <c r="M696" s="239"/>
      <c r="N696" s="239"/>
      <c r="O696" s="239"/>
      <c r="P696" s="239"/>
      <c r="Q696" s="239"/>
      <c r="R696" s="239"/>
      <c r="S696" s="239"/>
      <c r="T696" s="239"/>
      <c r="U696" s="239"/>
      <c r="V696" s="239"/>
      <c r="W696" s="239"/>
      <c r="X696" s="239"/>
      <c r="Y696" s="239"/>
      <c r="Z696" s="239"/>
    </row>
    <row r="697" ht="12.75" customHeight="1">
      <c r="A697" s="239"/>
      <c r="B697" s="239"/>
      <c r="C697" s="239"/>
      <c r="D697" s="239"/>
      <c r="E697" s="239"/>
      <c r="F697" s="239"/>
      <c r="G697" s="239"/>
      <c r="H697" s="239"/>
      <c r="I697" s="239"/>
      <c r="J697" s="239"/>
      <c r="K697" s="239"/>
      <c r="L697" s="239"/>
      <c r="M697" s="239"/>
      <c r="N697" s="239"/>
      <c r="O697" s="239"/>
      <c r="P697" s="239"/>
      <c r="Q697" s="239"/>
      <c r="R697" s="239"/>
      <c r="S697" s="239"/>
      <c r="T697" s="239"/>
      <c r="U697" s="239"/>
      <c r="V697" s="239"/>
      <c r="W697" s="239"/>
      <c r="X697" s="239"/>
      <c r="Y697" s="239"/>
      <c r="Z697" s="239"/>
    </row>
    <row r="698" ht="12.75" customHeight="1">
      <c r="A698" s="239"/>
      <c r="B698" s="239"/>
      <c r="C698" s="239"/>
      <c r="D698" s="239"/>
      <c r="E698" s="239"/>
      <c r="F698" s="239"/>
      <c r="G698" s="239"/>
      <c r="H698" s="239"/>
      <c r="I698" s="239"/>
      <c r="J698" s="239"/>
      <c r="K698" s="239"/>
      <c r="L698" s="239"/>
      <c r="M698" s="239"/>
      <c r="N698" s="239"/>
      <c r="O698" s="239"/>
      <c r="P698" s="239"/>
      <c r="Q698" s="239"/>
      <c r="R698" s="239"/>
      <c r="S698" s="239"/>
      <c r="T698" s="239"/>
      <c r="U698" s="239"/>
      <c r="V698" s="239"/>
      <c r="W698" s="239"/>
      <c r="X698" s="239"/>
      <c r="Y698" s="239"/>
      <c r="Z698" s="239"/>
    </row>
    <row r="699" ht="12.75" customHeight="1">
      <c r="A699" s="239"/>
      <c r="B699" s="239"/>
      <c r="C699" s="239"/>
      <c r="D699" s="239"/>
      <c r="E699" s="239"/>
      <c r="F699" s="239"/>
      <c r="G699" s="239"/>
      <c r="H699" s="239"/>
      <c r="I699" s="239"/>
      <c r="J699" s="239"/>
      <c r="K699" s="239"/>
      <c r="L699" s="239"/>
      <c r="M699" s="239"/>
      <c r="N699" s="239"/>
      <c r="O699" s="239"/>
      <c r="P699" s="239"/>
      <c r="Q699" s="239"/>
      <c r="R699" s="239"/>
      <c r="S699" s="239"/>
      <c r="T699" s="239"/>
      <c r="U699" s="239"/>
      <c r="V699" s="239"/>
      <c r="W699" s="239"/>
      <c r="X699" s="239"/>
      <c r="Y699" s="239"/>
      <c r="Z699" s="239"/>
    </row>
    <row r="700" ht="12.75" customHeight="1">
      <c r="A700" s="239"/>
      <c r="B700" s="239"/>
      <c r="C700" s="239"/>
      <c r="D700" s="239"/>
      <c r="E700" s="239"/>
      <c r="F700" s="239"/>
      <c r="G700" s="239"/>
      <c r="H700" s="239"/>
      <c r="I700" s="239"/>
      <c r="J700" s="239"/>
      <c r="K700" s="239"/>
      <c r="L700" s="239"/>
      <c r="M700" s="239"/>
      <c r="N700" s="239"/>
      <c r="O700" s="239"/>
      <c r="P700" s="239"/>
      <c r="Q700" s="239"/>
      <c r="R700" s="239"/>
      <c r="S700" s="239"/>
      <c r="T700" s="239"/>
      <c r="U700" s="239"/>
      <c r="V700" s="239"/>
      <c r="W700" s="239"/>
      <c r="X700" s="239"/>
      <c r="Y700" s="239"/>
      <c r="Z700" s="239"/>
    </row>
    <row r="701" ht="12.75" customHeight="1">
      <c r="A701" s="239"/>
      <c r="B701" s="239"/>
      <c r="C701" s="239"/>
      <c r="D701" s="239"/>
      <c r="E701" s="239"/>
      <c r="F701" s="239"/>
      <c r="G701" s="239"/>
      <c r="H701" s="239"/>
      <c r="I701" s="239"/>
      <c r="J701" s="239"/>
      <c r="K701" s="239"/>
      <c r="L701" s="239"/>
      <c r="M701" s="239"/>
      <c r="N701" s="239"/>
      <c r="O701" s="239"/>
      <c r="P701" s="239"/>
      <c r="Q701" s="239"/>
      <c r="R701" s="239"/>
      <c r="S701" s="239"/>
      <c r="T701" s="239"/>
      <c r="U701" s="239"/>
      <c r="V701" s="239"/>
      <c r="W701" s="239"/>
      <c r="X701" s="239"/>
      <c r="Y701" s="239"/>
      <c r="Z701" s="239"/>
    </row>
    <row r="702" ht="12.75" customHeight="1">
      <c r="A702" s="239"/>
      <c r="B702" s="239"/>
      <c r="C702" s="239"/>
      <c r="D702" s="239"/>
      <c r="E702" s="239"/>
      <c r="F702" s="239"/>
      <c r="G702" s="239"/>
      <c r="H702" s="239"/>
      <c r="I702" s="239"/>
      <c r="J702" s="239"/>
      <c r="K702" s="239"/>
      <c r="L702" s="239"/>
      <c r="M702" s="239"/>
      <c r="N702" s="239"/>
      <c r="O702" s="239"/>
      <c r="P702" s="239"/>
      <c r="Q702" s="239"/>
      <c r="R702" s="239"/>
      <c r="S702" s="239"/>
      <c r="T702" s="239"/>
      <c r="U702" s="239"/>
      <c r="V702" s="239"/>
      <c r="W702" s="239"/>
      <c r="X702" s="239"/>
      <c r="Y702" s="239"/>
      <c r="Z702" s="239"/>
    </row>
    <row r="703" ht="12.75" customHeight="1">
      <c r="A703" s="239"/>
      <c r="B703" s="239"/>
      <c r="C703" s="239"/>
      <c r="D703" s="239"/>
      <c r="E703" s="239"/>
      <c r="F703" s="239"/>
      <c r="G703" s="239"/>
      <c r="H703" s="239"/>
      <c r="I703" s="239"/>
      <c r="J703" s="239"/>
      <c r="K703" s="239"/>
      <c r="L703" s="239"/>
      <c r="M703" s="239"/>
      <c r="N703" s="239"/>
      <c r="O703" s="239"/>
      <c r="P703" s="239"/>
      <c r="Q703" s="239"/>
      <c r="R703" s="239"/>
      <c r="S703" s="239"/>
      <c r="T703" s="239"/>
      <c r="U703" s="239"/>
      <c r="V703" s="239"/>
      <c r="W703" s="239"/>
      <c r="X703" s="239"/>
      <c r="Y703" s="239"/>
      <c r="Z703" s="239"/>
    </row>
    <row r="704" ht="12.75" customHeight="1">
      <c r="A704" s="239"/>
      <c r="B704" s="239"/>
      <c r="C704" s="239"/>
      <c r="D704" s="239"/>
      <c r="E704" s="239"/>
      <c r="F704" s="239"/>
      <c r="G704" s="239"/>
      <c r="H704" s="239"/>
      <c r="I704" s="239"/>
      <c r="J704" s="239"/>
      <c r="K704" s="239"/>
      <c r="L704" s="239"/>
      <c r="M704" s="239"/>
      <c r="N704" s="239"/>
      <c r="O704" s="239"/>
      <c r="P704" s="239"/>
      <c r="Q704" s="239"/>
      <c r="R704" s="239"/>
      <c r="S704" s="239"/>
      <c r="T704" s="239"/>
      <c r="U704" s="239"/>
      <c r="V704" s="239"/>
      <c r="W704" s="239"/>
      <c r="X704" s="239"/>
      <c r="Y704" s="239"/>
      <c r="Z704" s="239"/>
    </row>
    <row r="705" ht="12.75" customHeight="1">
      <c r="A705" s="239"/>
      <c r="B705" s="239"/>
      <c r="C705" s="239"/>
      <c r="D705" s="239"/>
      <c r="E705" s="239"/>
      <c r="F705" s="239"/>
      <c r="G705" s="239"/>
      <c r="H705" s="239"/>
      <c r="I705" s="239"/>
      <c r="J705" s="239"/>
      <c r="K705" s="239"/>
      <c r="L705" s="239"/>
      <c r="M705" s="239"/>
      <c r="N705" s="239"/>
      <c r="O705" s="239"/>
      <c r="P705" s="239"/>
      <c r="Q705" s="239"/>
      <c r="R705" s="239"/>
      <c r="S705" s="239"/>
      <c r="T705" s="239"/>
      <c r="U705" s="239"/>
      <c r="V705" s="239"/>
      <c r="W705" s="239"/>
      <c r="X705" s="239"/>
      <c r="Y705" s="239"/>
      <c r="Z705" s="239"/>
    </row>
    <row r="706" ht="12.75" customHeight="1">
      <c r="A706" s="239"/>
      <c r="B706" s="239"/>
      <c r="C706" s="239"/>
      <c r="D706" s="239"/>
      <c r="E706" s="239"/>
      <c r="F706" s="239"/>
      <c r="G706" s="239"/>
      <c r="H706" s="239"/>
      <c r="I706" s="239"/>
      <c r="J706" s="239"/>
      <c r="K706" s="239"/>
      <c r="L706" s="239"/>
      <c r="M706" s="239"/>
      <c r="N706" s="239"/>
      <c r="O706" s="239"/>
      <c r="P706" s="239"/>
      <c r="Q706" s="239"/>
      <c r="R706" s="239"/>
      <c r="S706" s="239"/>
      <c r="T706" s="239"/>
      <c r="U706" s="239"/>
      <c r="V706" s="239"/>
      <c r="W706" s="239"/>
      <c r="X706" s="239"/>
      <c r="Y706" s="239"/>
      <c r="Z706" s="239"/>
    </row>
    <row r="707" ht="12.75" customHeight="1">
      <c r="A707" s="239"/>
      <c r="B707" s="239"/>
      <c r="C707" s="239"/>
      <c r="D707" s="239"/>
      <c r="E707" s="239"/>
      <c r="F707" s="239"/>
      <c r="G707" s="239"/>
      <c r="H707" s="239"/>
      <c r="I707" s="239"/>
      <c r="J707" s="239"/>
      <c r="K707" s="239"/>
      <c r="L707" s="239"/>
      <c r="M707" s="239"/>
      <c r="N707" s="239"/>
      <c r="O707" s="239"/>
      <c r="P707" s="239"/>
      <c r="Q707" s="239"/>
      <c r="R707" s="239"/>
      <c r="S707" s="239"/>
      <c r="T707" s="239"/>
      <c r="U707" s="239"/>
      <c r="V707" s="239"/>
      <c r="W707" s="239"/>
      <c r="X707" s="239"/>
      <c r="Y707" s="239"/>
      <c r="Z707" s="239"/>
    </row>
    <row r="708" ht="12.75" customHeight="1">
      <c r="A708" s="239"/>
      <c r="B708" s="239"/>
      <c r="C708" s="239"/>
      <c r="D708" s="239"/>
      <c r="E708" s="239"/>
      <c r="F708" s="239"/>
      <c r="G708" s="239"/>
      <c r="H708" s="239"/>
      <c r="I708" s="239"/>
      <c r="J708" s="239"/>
      <c r="K708" s="239"/>
      <c r="L708" s="239"/>
      <c r="M708" s="239"/>
      <c r="N708" s="239"/>
      <c r="O708" s="239"/>
      <c r="P708" s="239"/>
      <c r="Q708" s="239"/>
      <c r="R708" s="239"/>
      <c r="S708" s="239"/>
      <c r="T708" s="239"/>
      <c r="U708" s="239"/>
      <c r="V708" s="239"/>
      <c r="W708" s="239"/>
      <c r="X708" s="239"/>
      <c r="Y708" s="239"/>
      <c r="Z708" s="239"/>
    </row>
    <row r="709" ht="12.75" customHeight="1">
      <c r="A709" s="239"/>
      <c r="B709" s="239"/>
      <c r="C709" s="239"/>
      <c r="D709" s="239"/>
      <c r="E709" s="239"/>
      <c r="F709" s="239"/>
      <c r="G709" s="239"/>
      <c r="H709" s="239"/>
      <c r="I709" s="239"/>
      <c r="J709" s="239"/>
      <c r="K709" s="239"/>
      <c r="L709" s="239"/>
      <c r="M709" s="239"/>
      <c r="N709" s="239"/>
      <c r="O709" s="239"/>
      <c r="P709" s="239"/>
      <c r="Q709" s="239"/>
      <c r="R709" s="239"/>
      <c r="S709" s="239"/>
      <c r="T709" s="239"/>
      <c r="U709" s="239"/>
      <c r="V709" s="239"/>
      <c r="W709" s="239"/>
      <c r="X709" s="239"/>
      <c r="Y709" s="239"/>
      <c r="Z709" s="239"/>
    </row>
    <row r="710" ht="12.75" customHeight="1">
      <c r="A710" s="239"/>
      <c r="B710" s="239"/>
      <c r="C710" s="239"/>
      <c r="D710" s="239"/>
      <c r="E710" s="239"/>
      <c r="F710" s="239"/>
      <c r="G710" s="239"/>
      <c r="H710" s="239"/>
      <c r="I710" s="239"/>
      <c r="J710" s="239"/>
      <c r="K710" s="239"/>
      <c r="L710" s="239"/>
      <c r="M710" s="239"/>
      <c r="N710" s="239"/>
      <c r="O710" s="239"/>
      <c r="P710" s="239"/>
      <c r="Q710" s="239"/>
      <c r="R710" s="239"/>
      <c r="S710" s="239"/>
      <c r="T710" s="239"/>
      <c r="U710" s="239"/>
      <c r="V710" s="239"/>
      <c r="W710" s="239"/>
      <c r="X710" s="239"/>
      <c r="Y710" s="239"/>
      <c r="Z710" s="239"/>
    </row>
    <row r="711" ht="12.75" customHeight="1">
      <c r="A711" s="239"/>
      <c r="B711" s="239"/>
      <c r="C711" s="239"/>
      <c r="D711" s="239"/>
      <c r="E711" s="239"/>
      <c r="F711" s="239"/>
      <c r="G711" s="239"/>
      <c r="H711" s="239"/>
      <c r="I711" s="239"/>
      <c r="J711" s="239"/>
      <c r="K711" s="239"/>
      <c r="L711" s="239"/>
      <c r="M711" s="239"/>
      <c r="N711" s="239"/>
      <c r="O711" s="239"/>
      <c r="P711" s="239"/>
      <c r="Q711" s="239"/>
      <c r="R711" s="239"/>
      <c r="S711" s="239"/>
      <c r="T711" s="239"/>
      <c r="U711" s="239"/>
      <c r="V711" s="239"/>
      <c r="W711" s="239"/>
      <c r="X711" s="239"/>
      <c r="Y711" s="239"/>
      <c r="Z711" s="239"/>
    </row>
    <row r="712" ht="12.75" customHeight="1">
      <c r="A712" s="239"/>
      <c r="B712" s="239"/>
      <c r="C712" s="239"/>
      <c r="D712" s="239"/>
      <c r="E712" s="239"/>
      <c r="F712" s="239"/>
      <c r="G712" s="239"/>
      <c r="H712" s="239"/>
      <c r="I712" s="239"/>
      <c r="J712" s="239"/>
      <c r="K712" s="239"/>
      <c r="L712" s="239"/>
      <c r="M712" s="239"/>
      <c r="N712" s="239"/>
      <c r="O712" s="239"/>
      <c r="P712" s="239"/>
      <c r="Q712" s="239"/>
      <c r="R712" s="239"/>
      <c r="S712" s="239"/>
      <c r="T712" s="239"/>
      <c r="U712" s="239"/>
      <c r="V712" s="239"/>
      <c r="W712" s="239"/>
      <c r="X712" s="239"/>
      <c r="Y712" s="239"/>
      <c r="Z712" s="239"/>
    </row>
    <row r="713" ht="12.75" customHeight="1">
      <c r="A713" s="239"/>
      <c r="B713" s="239"/>
      <c r="C713" s="239"/>
      <c r="D713" s="239"/>
      <c r="E713" s="239"/>
      <c r="F713" s="239"/>
      <c r="G713" s="239"/>
      <c r="H713" s="239"/>
      <c r="I713" s="239"/>
      <c r="J713" s="239"/>
      <c r="K713" s="239"/>
      <c r="L713" s="239"/>
      <c r="M713" s="239"/>
      <c r="N713" s="239"/>
      <c r="O713" s="239"/>
      <c r="P713" s="239"/>
      <c r="Q713" s="239"/>
      <c r="R713" s="239"/>
      <c r="S713" s="239"/>
      <c r="T713" s="239"/>
      <c r="U713" s="239"/>
      <c r="V713" s="239"/>
      <c r="W713" s="239"/>
      <c r="X713" s="239"/>
      <c r="Y713" s="239"/>
      <c r="Z713" s="239"/>
    </row>
    <row r="714" ht="12.75" customHeight="1">
      <c r="A714" s="239"/>
      <c r="B714" s="239"/>
      <c r="C714" s="239"/>
      <c r="D714" s="239"/>
      <c r="E714" s="239"/>
      <c r="F714" s="239"/>
      <c r="G714" s="239"/>
      <c r="H714" s="239"/>
      <c r="I714" s="239"/>
      <c r="J714" s="239"/>
      <c r="K714" s="239"/>
      <c r="L714" s="239"/>
      <c r="M714" s="239"/>
      <c r="N714" s="239"/>
      <c r="O714" s="239"/>
      <c r="P714" s="239"/>
      <c r="Q714" s="239"/>
      <c r="R714" s="239"/>
      <c r="S714" s="239"/>
      <c r="T714" s="239"/>
      <c r="U714" s="239"/>
      <c r="V714" s="239"/>
      <c r="W714" s="239"/>
      <c r="X714" s="239"/>
      <c r="Y714" s="239"/>
      <c r="Z714" s="239"/>
    </row>
    <row r="715" ht="12.75" customHeight="1">
      <c r="A715" s="239"/>
      <c r="B715" s="239"/>
      <c r="C715" s="239"/>
      <c r="D715" s="239"/>
      <c r="E715" s="239"/>
      <c r="F715" s="239"/>
      <c r="G715" s="239"/>
      <c r="H715" s="239"/>
      <c r="I715" s="239"/>
      <c r="J715" s="239"/>
      <c r="K715" s="239"/>
      <c r="L715" s="239"/>
      <c r="M715" s="239"/>
      <c r="N715" s="239"/>
      <c r="O715" s="239"/>
      <c r="P715" s="239"/>
      <c r="Q715" s="239"/>
      <c r="R715" s="239"/>
      <c r="S715" s="239"/>
      <c r="T715" s="239"/>
      <c r="U715" s="239"/>
      <c r="V715" s="239"/>
      <c r="W715" s="239"/>
      <c r="X715" s="239"/>
      <c r="Y715" s="239"/>
      <c r="Z715" s="239"/>
    </row>
    <row r="716" ht="12.75" customHeight="1">
      <c r="A716" s="239"/>
      <c r="B716" s="239"/>
      <c r="C716" s="239"/>
      <c r="D716" s="239"/>
      <c r="E716" s="239"/>
      <c r="F716" s="239"/>
      <c r="G716" s="239"/>
      <c r="H716" s="239"/>
      <c r="I716" s="239"/>
      <c r="J716" s="239"/>
      <c r="K716" s="239"/>
      <c r="L716" s="239"/>
      <c r="M716" s="239"/>
      <c r="N716" s="239"/>
      <c r="O716" s="239"/>
      <c r="P716" s="239"/>
      <c r="Q716" s="239"/>
      <c r="R716" s="239"/>
      <c r="S716" s="239"/>
      <c r="T716" s="239"/>
      <c r="U716" s="239"/>
      <c r="V716" s="239"/>
      <c r="W716" s="239"/>
      <c r="X716" s="239"/>
      <c r="Y716" s="239"/>
      <c r="Z716" s="239"/>
    </row>
    <row r="717" ht="12.75" customHeight="1">
      <c r="A717" s="239"/>
      <c r="B717" s="239"/>
      <c r="C717" s="239"/>
      <c r="D717" s="239"/>
      <c r="E717" s="239"/>
      <c r="F717" s="239"/>
      <c r="G717" s="239"/>
      <c r="H717" s="239"/>
      <c r="I717" s="239"/>
      <c r="J717" s="239"/>
      <c r="K717" s="239"/>
      <c r="L717" s="239"/>
      <c r="M717" s="239"/>
      <c r="N717" s="239"/>
      <c r="O717" s="239"/>
      <c r="P717" s="239"/>
      <c r="Q717" s="239"/>
      <c r="R717" s="239"/>
      <c r="S717" s="239"/>
      <c r="T717" s="239"/>
      <c r="U717" s="239"/>
      <c r="V717" s="239"/>
      <c r="W717" s="239"/>
      <c r="X717" s="239"/>
      <c r="Y717" s="239"/>
      <c r="Z717" s="239"/>
    </row>
    <row r="718" ht="12.75" customHeight="1">
      <c r="A718" s="239"/>
      <c r="B718" s="239"/>
      <c r="C718" s="239"/>
      <c r="D718" s="239"/>
      <c r="E718" s="239"/>
      <c r="F718" s="239"/>
      <c r="G718" s="239"/>
      <c r="H718" s="239"/>
      <c r="I718" s="239"/>
      <c r="J718" s="239"/>
      <c r="K718" s="239"/>
      <c r="L718" s="239"/>
      <c r="M718" s="239"/>
      <c r="N718" s="239"/>
      <c r="O718" s="239"/>
      <c r="P718" s="239"/>
      <c r="Q718" s="239"/>
      <c r="R718" s="239"/>
      <c r="S718" s="239"/>
      <c r="T718" s="239"/>
      <c r="U718" s="239"/>
      <c r="V718" s="239"/>
      <c r="W718" s="239"/>
      <c r="X718" s="239"/>
      <c r="Y718" s="239"/>
      <c r="Z718" s="239"/>
    </row>
    <row r="719" ht="12.75" customHeight="1">
      <c r="A719" s="239"/>
      <c r="B719" s="239"/>
      <c r="C719" s="239"/>
      <c r="D719" s="239"/>
      <c r="E719" s="239"/>
      <c r="F719" s="239"/>
      <c r="G719" s="239"/>
      <c r="H719" s="239"/>
      <c r="I719" s="239"/>
      <c r="J719" s="239"/>
      <c r="K719" s="239"/>
      <c r="L719" s="239"/>
      <c r="M719" s="239"/>
      <c r="N719" s="239"/>
      <c r="O719" s="239"/>
      <c r="P719" s="239"/>
      <c r="Q719" s="239"/>
      <c r="R719" s="239"/>
      <c r="S719" s="239"/>
      <c r="T719" s="239"/>
      <c r="U719" s="239"/>
      <c r="V719" s="239"/>
      <c r="W719" s="239"/>
      <c r="X719" s="239"/>
      <c r="Y719" s="239"/>
      <c r="Z719" s="239"/>
    </row>
    <row r="720" ht="12.75" customHeight="1">
      <c r="A720" s="239"/>
      <c r="B720" s="239"/>
      <c r="C720" s="239"/>
      <c r="D720" s="239"/>
      <c r="E720" s="239"/>
      <c r="F720" s="239"/>
      <c r="G720" s="239"/>
      <c r="H720" s="239"/>
      <c r="I720" s="239"/>
      <c r="J720" s="239"/>
      <c r="K720" s="239"/>
      <c r="L720" s="239"/>
      <c r="M720" s="239"/>
      <c r="N720" s="239"/>
      <c r="O720" s="239"/>
      <c r="P720" s="239"/>
      <c r="Q720" s="239"/>
      <c r="R720" s="239"/>
      <c r="S720" s="239"/>
      <c r="T720" s="239"/>
      <c r="U720" s="239"/>
      <c r="V720" s="239"/>
      <c r="W720" s="239"/>
      <c r="X720" s="239"/>
      <c r="Y720" s="239"/>
      <c r="Z720" s="239"/>
    </row>
    <row r="721" ht="12.75" customHeight="1">
      <c r="A721" s="239"/>
      <c r="B721" s="239"/>
      <c r="C721" s="239"/>
      <c r="D721" s="239"/>
      <c r="E721" s="239"/>
      <c r="F721" s="239"/>
      <c r="G721" s="239"/>
      <c r="H721" s="239"/>
      <c r="I721" s="239"/>
      <c r="J721" s="239"/>
      <c r="K721" s="239"/>
      <c r="L721" s="239"/>
      <c r="M721" s="239"/>
      <c r="N721" s="239"/>
      <c r="O721" s="239"/>
      <c r="P721" s="239"/>
      <c r="Q721" s="239"/>
      <c r="R721" s="239"/>
      <c r="S721" s="239"/>
      <c r="T721" s="239"/>
      <c r="U721" s="239"/>
      <c r="V721" s="239"/>
      <c r="W721" s="239"/>
      <c r="X721" s="239"/>
      <c r="Y721" s="239"/>
      <c r="Z721" s="239"/>
    </row>
    <row r="722" ht="12.75" customHeight="1">
      <c r="A722" s="239"/>
      <c r="B722" s="239"/>
      <c r="C722" s="239"/>
      <c r="D722" s="239"/>
      <c r="E722" s="239"/>
      <c r="F722" s="239"/>
      <c r="G722" s="239"/>
      <c r="H722" s="239"/>
      <c r="I722" s="239"/>
      <c r="J722" s="239"/>
      <c r="K722" s="239"/>
      <c r="L722" s="239"/>
      <c r="M722" s="239"/>
      <c r="N722" s="239"/>
      <c r="O722" s="239"/>
      <c r="P722" s="239"/>
      <c r="Q722" s="239"/>
      <c r="R722" s="239"/>
      <c r="S722" s="239"/>
      <c r="T722" s="239"/>
      <c r="U722" s="239"/>
      <c r="V722" s="239"/>
      <c r="W722" s="239"/>
      <c r="X722" s="239"/>
      <c r="Y722" s="239"/>
      <c r="Z722" s="239"/>
    </row>
    <row r="723" ht="12.75" customHeight="1">
      <c r="A723" s="239"/>
      <c r="B723" s="239"/>
      <c r="C723" s="239"/>
      <c r="D723" s="239"/>
      <c r="E723" s="239"/>
      <c r="F723" s="239"/>
      <c r="G723" s="239"/>
      <c r="H723" s="239"/>
      <c r="I723" s="239"/>
      <c r="J723" s="239"/>
      <c r="K723" s="239"/>
      <c r="L723" s="239"/>
      <c r="M723" s="239"/>
      <c r="N723" s="239"/>
      <c r="O723" s="239"/>
      <c r="P723" s="239"/>
      <c r="Q723" s="239"/>
      <c r="R723" s="239"/>
      <c r="S723" s="239"/>
      <c r="T723" s="239"/>
      <c r="U723" s="239"/>
      <c r="V723" s="239"/>
      <c r="W723" s="239"/>
      <c r="X723" s="239"/>
      <c r="Y723" s="239"/>
      <c r="Z723" s="239"/>
    </row>
    <row r="724" ht="12.75" customHeight="1">
      <c r="A724" s="239"/>
      <c r="B724" s="239"/>
      <c r="C724" s="239"/>
      <c r="D724" s="239"/>
      <c r="E724" s="239"/>
      <c r="F724" s="239"/>
      <c r="G724" s="239"/>
      <c r="H724" s="239"/>
      <c r="I724" s="239"/>
      <c r="J724" s="239"/>
      <c r="K724" s="239"/>
      <c r="L724" s="239"/>
      <c r="M724" s="239"/>
      <c r="N724" s="239"/>
      <c r="O724" s="239"/>
      <c r="P724" s="239"/>
      <c r="Q724" s="239"/>
      <c r="R724" s="239"/>
      <c r="S724" s="239"/>
      <c r="T724" s="239"/>
      <c r="U724" s="239"/>
      <c r="V724" s="239"/>
      <c r="W724" s="239"/>
      <c r="X724" s="239"/>
      <c r="Y724" s="239"/>
      <c r="Z724" s="239"/>
    </row>
    <row r="725" ht="12.75" customHeight="1">
      <c r="A725" s="239"/>
      <c r="B725" s="239"/>
      <c r="C725" s="239"/>
      <c r="D725" s="239"/>
      <c r="E725" s="239"/>
      <c r="F725" s="239"/>
      <c r="G725" s="239"/>
      <c r="H725" s="239"/>
      <c r="I725" s="239"/>
      <c r="J725" s="239"/>
      <c r="K725" s="239"/>
      <c r="L725" s="239"/>
      <c r="M725" s="239"/>
      <c r="N725" s="239"/>
      <c r="O725" s="239"/>
      <c r="P725" s="239"/>
      <c r="Q725" s="239"/>
      <c r="R725" s="239"/>
      <c r="S725" s="239"/>
      <c r="T725" s="239"/>
      <c r="U725" s="239"/>
      <c r="V725" s="239"/>
      <c r="W725" s="239"/>
      <c r="X725" s="239"/>
      <c r="Y725" s="239"/>
      <c r="Z725" s="239"/>
    </row>
    <row r="726" ht="12.75" customHeight="1">
      <c r="A726" s="239"/>
      <c r="B726" s="239"/>
      <c r="C726" s="239"/>
      <c r="D726" s="239"/>
      <c r="E726" s="239"/>
      <c r="F726" s="239"/>
      <c r="G726" s="239"/>
      <c r="H726" s="239"/>
      <c r="I726" s="239"/>
      <c r="J726" s="239"/>
      <c r="K726" s="239"/>
      <c r="L726" s="239"/>
      <c r="M726" s="239"/>
      <c r="N726" s="239"/>
      <c r="O726" s="239"/>
      <c r="P726" s="239"/>
      <c r="Q726" s="239"/>
      <c r="R726" s="239"/>
      <c r="S726" s="239"/>
      <c r="T726" s="239"/>
      <c r="U726" s="239"/>
      <c r="V726" s="239"/>
      <c r="W726" s="239"/>
      <c r="X726" s="239"/>
      <c r="Y726" s="239"/>
      <c r="Z726" s="239"/>
    </row>
    <row r="727" ht="12.75" customHeight="1">
      <c r="A727" s="239"/>
      <c r="B727" s="239"/>
      <c r="C727" s="239"/>
      <c r="D727" s="239"/>
      <c r="E727" s="239"/>
      <c r="F727" s="239"/>
      <c r="G727" s="239"/>
      <c r="H727" s="239"/>
      <c r="I727" s="239"/>
      <c r="J727" s="239"/>
      <c r="K727" s="239"/>
      <c r="L727" s="239"/>
      <c r="M727" s="239"/>
      <c r="N727" s="239"/>
      <c r="O727" s="239"/>
      <c r="P727" s="239"/>
      <c r="Q727" s="239"/>
      <c r="R727" s="239"/>
      <c r="S727" s="239"/>
      <c r="T727" s="239"/>
      <c r="U727" s="239"/>
      <c r="V727" s="239"/>
      <c r="W727" s="239"/>
      <c r="X727" s="239"/>
      <c r="Y727" s="239"/>
      <c r="Z727" s="239"/>
    </row>
    <row r="728" ht="12.75" customHeight="1">
      <c r="A728" s="239"/>
      <c r="B728" s="239"/>
      <c r="C728" s="239"/>
      <c r="D728" s="239"/>
      <c r="E728" s="239"/>
      <c r="F728" s="239"/>
      <c r="G728" s="239"/>
      <c r="H728" s="239"/>
      <c r="I728" s="239"/>
      <c r="J728" s="239"/>
      <c r="K728" s="239"/>
      <c r="L728" s="239"/>
      <c r="M728" s="239"/>
      <c r="N728" s="239"/>
      <c r="O728" s="239"/>
      <c r="P728" s="239"/>
      <c r="Q728" s="239"/>
      <c r="R728" s="239"/>
      <c r="S728" s="239"/>
      <c r="T728" s="239"/>
      <c r="U728" s="239"/>
      <c r="V728" s="239"/>
      <c r="W728" s="239"/>
      <c r="X728" s="239"/>
      <c r="Y728" s="239"/>
      <c r="Z728" s="239"/>
    </row>
    <row r="729" ht="12.75" customHeight="1">
      <c r="A729" s="239"/>
      <c r="B729" s="239"/>
      <c r="C729" s="239"/>
      <c r="D729" s="239"/>
      <c r="E729" s="239"/>
      <c r="F729" s="239"/>
      <c r="G729" s="239"/>
      <c r="H729" s="239"/>
      <c r="I729" s="239"/>
      <c r="J729" s="239"/>
      <c r="K729" s="239"/>
      <c r="L729" s="239"/>
      <c r="M729" s="239"/>
      <c r="N729" s="239"/>
      <c r="O729" s="239"/>
      <c r="P729" s="239"/>
      <c r="Q729" s="239"/>
      <c r="R729" s="239"/>
      <c r="S729" s="239"/>
      <c r="T729" s="239"/>
      <c r="U729" s="239"/>
      <c r="V729" s="239"/>
      <c r="W729" s="239"/>
      <c r="X729" s="239"/>
      <c r="Y729" s="239"/>
      <c r="Z729" s="239"/>
    </row>
    <row r="730" ht="12.75" customHeight="1">
      <c r="A730" s="239"/>
      <c r="B730" s="239"/>
      <c r="C730" s="239"/>
      <c r="D730" s="239"/>
      <c r="E730" s="239"/>
      <c r="F730" s="239"/>
      <c r="G730" s="239"/>
      <c r="H730" s="239"/>
      <c r="I730" s="239"/>
      <c r="J730" s="239"/>
      <c r="K730" s="239"/>
      <c r="L730" s="239"/>
      <c r="M730" s="239"/>
      <c r="N730" s="239"/>
      <c r="O730" s="239"/>
      <c r="P730" s="239"/>
      <c r="Q730" s="239"/>
      <c r="R730" s="239"/>
      <c r="S730" s="239"/>
      <c r="T730" s="239"/>
      <c r="U730" s="239"/>
      <c r="V730" s="239"/>
      <c r="W730" s="239"/>
      <c r="X730" s="239"/>
      <c r="Y730" s="239"/>
      <c r="Z730" s="239"/>
    </row>
    <row r="731" ht="12.75" customHeight="1">
      <c r="A731" s="239"/>
      <c r="B731" s="239"/>
      <c r="C731" s="239"/>
      <c r="D731" s="239"/>
      <c r="E731" s="239"/>
      <c r="F731" s="239"/>
      <c r="G731" s="239"/>
      <c r="H731" s="239"/>
      <c r="I731" s="239"/>
      <c r="J731" s="239"/>
      <c r="K731" s="239"/>
      <c r="L731" s="239"/>
      <c r="M731" s="239"/>
      <c r="N731" s="239"/>
      <c r="O731" s="239"/>
      <c r="P731" s="239"/>
      <c r="Q731" s="239"/>
      <c r="R731" s="239"/>
      <c r="S731" s="239"/>
      <c r="T731" s="239"/>
      <c r="U731" s="239"/>
      <c r="V731" s="239"/>
      <c r="W731" s="239"/>
      <c r="X731" s="239"/>
      <c r="Y731" s="239"/>
      <c r="Z731" s="239"/>
    </row>
    <row r="732" ht="12.75" customHeight="1">
      <c r="A732" s="239"/>
      <c r="B732" s="239"/>
      <c r="C732" s="239"/>
      <c r="D732" s="239"/>
      <c r="E732" s="239"/>
      <c r="F732" s="239"/>
      <c r="G732" s="239"/>
      <c r="H732" s="239"/>
      <c r="I732" s="239"/>
      <c r="J732" s="239"/>
      <c r="K732" s="239"/>
      <c r="L732" s="239"/>
      <c r="M732" s="239"/>
      <c r="N732" s="239"/>
      <c r="O732" s="239"/>
      <c r="P732" s="239"/>
      <c r="Q732" s="239"/>
      <c r="R732" s="239"/>
      <c r="S732" s="239"/>
      <c r="T732" s="239"/>
      <c r="U732" s="239"/>
      <c r="V732" s="239"/>
      <c r="W732" s="239"/>
      <c r="X732" s="239"/>
      <c r="Y732" s="239"/>
      <c r="Z732" s="239"/>
    </row>
    <row r="733" ht="12.75" customHeight="1">
      <c r="A733" s="239"/>
      <c r="B733" s="239"/>
      <c r="C733" s="239"/>
      <c r="D733" s="239"/>
      <c r="E733" s="239"/>
      <c r="F733" s="239"/>
      <c r="G733" s="239"/>
      <c r="H733" s="239"/>
      <c r="I733" s="239"/>
      <c r="J733" s="239"/>
      <c r="K733" s="239"/>
      <c r="L733" s="239"/>
      <c r="M733" s="239"/>
      <c r="N733" s="239"/>
      <c r="O733" s="239"/>
      <c r="P733" s="239"/>
      <c r="Q733" s="239"/>
      <c r="R733" s="239"/>
      <c r="S733" s="239"/>
      <c r="T733" s="239"/>
      <c r="U733" s="239"/>
      <c r="V733" s="239"/>
      <c r="W733" s="239"/>
      <c r="X733" s="239"/>
      <c r="Y733" s="239"/>
      <c r="Z733" s="239"/>
    </row>
    <row r="734" ht="12.75" customHeight="1">
      <c r="A734" s="239"/>
      <c r="B734" s="239"/>
      <c r="C734" s="239"/>
      <c r="D734" s="239"/>
      <c r="E734" s="239"/>
      <c r="F734" s="239"/>
      <c r="G734" s="239"/>
      <c r="H734" s="239"/>
      <c r="I734" s="239"/>
      <c r="J734" s="239"/>
      <c r="K734" s="239"/>
      <c r="L734" s="239"/>
      <c r="M734" s="239"/>
      <c r="N734" s="239"/>
      <c r="O734" s="239"/>
      <c r="P734" s="239"/>
      <c r="Q734" s="239"/>
      <c r="R734" s="239"/>
      <c r="S734" s="239"/>
      <c r="T734" s="239"/>
      <c r="U734" s="239"/>
      <c r="V734" s="239"/>
      <c r="W734" s="239"/>
      <c r="X734" s="239"/>
      <c r="Y734" s="239"/>
      <c r="Z734" s="239"/>
    </row>
    <row r="735" ht="12.75" customHeight="1">
      <c r="A735" s="239"/>
      <c r="B735" s="239"/>
      <c r="C735" s="239"/>
      <c r="D735" s="239"/>
      <c r="E735" s="239"/>
      <c r="F735" s="239"/>
      <c r="G735" s="239"/>
      <c r="H735" s="239"/>
      <c r="I735" s="239"/>
      <c r="J735" s="239"/>
      <c r="K735" s="239"/>
      <c r="L735" s="239"/>
      <c r="M735" s="239"/>
      <c r="N735" s="239"/>
      <c r="O735" s="239"/>
      <c r="P735" s="239"/>
      <c r="Q735" s="239"/>
      <c r="R735" s="239"/>
      <c r="S735" s="239"/>
      <c r="T735" s="239"/>
      <c r="U735" s="239"/>
      <c r="V735" s="239"/>
      <c r="W735" s="239"/>
      <c r="X735" s="239"/>
      <c r="Y735" s="239"/>
      <c r="Z735" s="239"/>
    </row>
    <row r="736" ht="12.75" customHeight="1">
      <c r="A736" s="239"/>
      <c r="B736" s="239"/>
      <c r="C736" s="239"/>
      <c r="D736" s="239"/>
      <c r="E736" s="239"/>
      <c r="F736" s="239"/>
      <c r="G736" s="239"/>
      <c r="H736" s="239"/>
      <c r="I736" s="239"/>
      <c r="J736" s="239"/>
      <c r="K736" s="239"/>
      <c r="L736" s="239"/>
      <c r="M736" s="239"/>
      <c r="N736" s="239"/>
      <c r="O736" s="239"/>
      <c r="P736" s="239"/>
      <c r="Q736" s="239"/>
      <c r="R736" s="239"/>
      <c r="S736" s="239"/>
      <c r="T736" s="239"/>
      <c r="U736" s="239"/>
      <c r="V736" s="239"/>
      <c r="W736" s="239"/>
      <c r="X736" s="239"/>
      <c r="Y736" s="239"/>
      <c r="Z736" s="239"/>
    </row>
    <row r="737" ht="12.75" customHeight="1">
      <c r="A737" s="239"/>
      <c r="B737" s="239"/>
      <c r="C737" s="239"/>
      <c r="D737" s="239"/>
      <c r="E737" s="239"/>
      <c r="F737" s="239"/>
      <c r="G737" s="239"/>
      <c r="H737" s="239"/>
      <c r="I737" s="239"/>
      <c r="J737" s="239"/>
      <c r="K737" s="239"/>
      <c r="L737" s="239"/>
      <c r="M737" s="239"/>
      <c r="N737" s="239"/>
      <c r="O737" s="239"/>
      <c r="P737" s="239"/>
      <c r="Q737" s="239"/>
      <c r="R737" s="239"/>
      <c r="S737" s="239"/>
      <c r="T737" s="239"/>
      <c r="U737" s="239"/>
      <c r="V737" s="239"/>
      <c r="W737" s="239"/>
      <c r="X737" s="239"/>
      <c r="Y737" s="239"/>
      <c r="Z737" s="239"/>
    </row>
    <row r="738" ht="12.75" customHeight="1">
      <c r="A738" s="239"/>
      <c r="B738" s="239"/>
      <c r="C738" s="239"/>
      <c r="D738" s="239"/>
      <c r="E738" s="239"/>
      <c r="F738" s="239"/>
      <c r="G738" s="239"/>
      <c r="H738" s="239"/>
      <c r="I738" s="239"/>
      <c r="J738" s="239"/>
      <c r="K738" s="239"/>
      <c r="L738" s="239"/>
      <c r="M738" s="239"/>
      <c r="N738" s="239"/>
      <c r="O738" s="239"/>
      <c r="P738" s="239"/>
      <c r="Q738" s="239"/>
      <c r="R738" s="239"/>
      <c r="S738" s="239"/>
      <c r="T738" s="239"/>
      <c r="U738" s="239"/>
      <c r="V738" s="239"/>
      <c r="W738" s="239"/>
      <c r="X738" s="239"/>
      <c r="Y738" s="239"/>
      <c r="Z738" s="239"/>
    </row>
    <row r="739" ht="12.75" customHeight="1">
      <c r="A739" s="239"/>
      <c r="B739" s="239"/>
      <c r="C739" s="239"/>
      <c r="D739" s="239"/>
      <c r="E739" s="239"/>
      <c r="F739" s="239"/>
      <c r="G739" s="239"/>
      <c r="H739" s="239"/>
      <c r="I739" s="239"/>
      <c r="J739" s="239"/>
      <c r="K739" s="239"/>
      <c r="L739" s="239"/>
      <c r="M739" s="239"/>
      <c r="N739" s="239"/>
      <c r="O739" s="239"/>
      <c r="P739" s="239"/>
      <c r="Q739" s="239"/>
      <c r="R739" s="239"/>
      <c r="S739" s="239"/>
      <c r="T739" s="239"/>
      <c r="U739" s="239"/>
      <c r="V739" s="239"/>
      <c r="W739" s="239"/>
      <c r="X739" s="239"/>
      <c r="Y739" s="239"/>
      <c r="Z739" s="239"/>
    </row>
    <row r="740" ht="12.75" customHeight="1">
      <c r="A740" s="239"/>
      <c r="B740" s="239"/>
      <c r="C740" s="239"/>
      <c r="D740" s="239"/>
      <c r="E740" s="239"/>
      <c r="F740" s="239"/>
      <c r="G740" s="239"/>
      <c r="H740" s="239"/>
      <c r="I740" s="239"/>
      <c r="J740" s="239"/>
      <c r="K740" s="239"/>
      <c r="L740" s="239"/>
      <c r="M740" s="239"/>
      <c r="N740" s="239"/>
      <c r="O740" s="239"/>
      <c r="P740" s="239"/>
      <c r="Q740" s="239"/>
      <c r="R740" s="239"/>
      <c r="S740" s="239"/>
      <c r="T740" s="239"/>
      <c r="U740" s="239"/>
      <c r="V740" s="239"/>
      <c r="W740" s="239"/>
      <c r="X740" s="239"/>
      <c r="Y740" s="239"/>
      <c r="Z740" s="239"/>
    </row>
    <row r="741" ht="12.75" customHeight="1">
      <c r="A741" s="239"/>
      <c r="B741" s="239"/>
      <c r="C741" s="239"/>
      <c r="D741" s="239"/>
      <c r="E741" s="239"/>
      <c r="F741" s="239"/>
      <c r="G741" s="239"/>
      <c r="H741" s="239"/>
      <c r="I741" s="239"/>
      <c r="J741" s="239"/>
      <c r="K741" s="239"/>
      <c r="L741" s="239"/>
      <c r="M741" s="239"/>
      <c r="N741" s="239"/>
      <c r="O741" s="239"/>
      <c r="P741" s="239"/>
      <c r="Q741" s="239"/>
      <c r="R741" s="239"/>
      <c r="S741" s="239"/>
      <c r="T741" s="239"/>
      <c r="U741" s="239"/>
      <c r="V741" s="239"/>
      <c r="W741" s="239"/>
      <c r="X741" s="239"/>
      <c r="Y741" s="239"/>
      <c r="Z741" s="239"/>
    </row>
    <row r="742" ht="12.75" customHeight="1">
      <c r="A742" s="239"/>
      <c r="B742" s="239"/>
      <c r="C742" s="239"/>
      <c r="D742" s="239"/>
      <c r="E742" s="239"/>
      <c r="F742" s="239"/>
      <c r="G742" s="239"/>
      <c r="H742" s="239"/>
      <c r="I742" s="239"/>
      <c r="J742" s="239"/>
      <c r="K742" s="239"/>
      <c r="L742" s="239"/>
      <c r="M742" s="239"/>
      <c r="N742" s="239"/>
      <c r="O742" s="239"/>
      <c r="P742" s="239"/>
      <c r="Q742" s="239"/>
      <c r="R742" s="239"/>
      <c r="S742" s="239"/>
      <c r="T742" s="239"/>
      <c r="U742" s="239"/>
      <c r="V742" s="239"/>
      <c r="W742" s="239"/>
      <c r="X742" s="239"/>
      <c r="Y742" s="239"/>
      <c r="Z742" s="239"/>
    </row>
    <row r="743" ht="12.75" customHeight="1">
      <c r="A743" s="239"/>
      <c r="B743" s="239"/>
      <c r="C743" s="239"/>
      <c r="D743" s="239"/>
      <c r="E743" s="239"/>
      <c r="F743" s="239"/>
      <c r="G743" s="239"/>
      <c r="H743" s="239"/>
      <c r="I743" s="239"/>
      <c r="J743" s="239"/>
      <c r="K743" s="239"/>
      <c r="L743" s="239"/>
      <c r="M743" s="239"/>
      <c r="N743" s="239"/>
      <c r="O743" s="239"/>
      <c r="P743" s="239"/>
      <c r="Q743" s="239"/>
      <c r="R743" s="239"/>
      <c r="S743" s="239"/>
      <c r="T743" s="239"/>
      <c r="U743" s="239"/>
      <c r="V743" s="239"/>
      <c r="W743" s="239"/>
      <c r="X743" s="239"/>
      <c r="Y743" s="239"/>
      <c r="Z743" s="239"/>
    </row>
    <row r="744" ht="12.75" customHeight="1">
      <c r="A744" s="239"/>
      <c r="B744" s="239"/>
      <c r="C744" s="239"/>
      <c r="D744" s="239"/>
      <c r="E744" s="239"/>
      <c r="F744" s="239"/>
      <c r="G744" s="239"/>
      <c r="H744" s="239"/>
      <c r="I744" s="239"/>
      <c r="J744" s="239"/>
      <c r="K744" s="239"/>
      <c r="L744" s="239"/>
      <c r="M744" s="239"/>
      <c r="N744" s="239"/>
      <c r="O744" s="239"/>
      <c r="P744" s="239"/>
      <c r="Q744" s="239"/>
      <c r="R744" s="239"/>
      <c r="S744" s="239"/>
      <c r="T744" s="239"/>
      <c r="U744" s="239"/>
      <c r="V744" s="239"/>
      <c r="W744" s="239"/>
      <c r="X744" s="239"/>
      <c r="Y744" s="239"/>
      <c r="Z744" s="239"/>
    </row>
    <row r="745" ht="12.75" customHeight="1">
      <c r="A745" s="239"/>
      <c r="B745" s="239"/>
      <c r="C745" s="239"/>
      <c r="D745" s="239"/>
      <c r="E745" s="239"/>
      <c r="F745" s="239"/>
      <c r="G745" s="239"/>
      <c r="H745" s="239"/>
      <c r="I745" s="239"/>
      <c r="J745" s="239"/>
      <c r="K745" s="239"/>
      <c r="L745" s="239"/>
      <c r="M745" s="239"/>
      <c r="N745" s="239"/>
      <c r="O745" s="239"/>
      <c r="P745" s="239"/>
      <c r="Q745" s="239"/>
      <c r="R745" s="239"/>
      <c r="S745" s="239"/>
      <c r="T745" s="239"/>
      <c r="U745" s="239"/>
      <c r="V745" s="239"/>
      <c r="W745" s="239"/>
      <c r="X745" s="239"/>
      <c r="Y745" s="239"/>
      <c r="Z745" s="239"/>
    </row>
    <row r="746" ht="12.75" customHeight="1">
      <c r="A746" s="239"/>
      <c r="B746" s="239"/>
      <c r="C746" s="239"/>
      <c r="D746" s="239"/>
      <c r="E746" s="239"/>
      <c r="F746" s="239"/>
      <c r="G746" s="239"/>
      <c r="H746" s="239"/>
      <c r="I746" s="239"/>
      <c r="J746" s="239"/>
      <c r="K746" s="239"/>
      <c r="L746" s="239"/>
      <c r="M746" s="239"/>
      <c r="N746" s="239"/>
      <c r="O746" s="239"/>
      <c r="P746" s="239"/>
      <c r="Q746" s="239"/>
      <c r="R746" s="239"/>
      <c r="S746" s="239"/>
      <c r="T746" s="239"/>
      <c r="U746" s="239"/>
      <c r="V746" s="239"/>
      <c r="W746" s="239"/>
      <c r="X746" s="239"/>
      <c r="Y746" s="239"/>
      <c r="Z746" s="239"/>
    </row>
    <row r="747" ht="12.75" customHeight="1">
      <c r="A747" s="239"/>
      <c r="B747" s="239"/>
      <c r="C747" s="239"/>
      <c r="D747" s="239"/>
      <c r="E747" s="239"/>
      <c r="F747" s="239"/>
      <c r="G747" s="239"/>
      <c r="H747" s="239"/>
      <c r="I747" s="239"/>
      <c r="J747" s="239"/>
      <c r="K747" s="239"/>
      <c r="L747" s="239"/>
      <c r="M747" s="239"/>
      <c r="N747" s="239"/>
      <c r="O747" s="239"/>
      <c r="P747" s="239"/>
      <c r="Q747" s="239"/>
      <c r="R747" s="239"/>
      <c r="S747" s="239"/>
      <c r="T747" s="239"/>
      <c r="U747" s="239"/>
      <c r="V747" s="239"/>
      <c r="W747" s="239"/>
      <c r="X747" s="239"/>
      <c r="Y747" s="239"/>
      <c r="Z747" s="239"/>
    </row>
    <row r="748" ht="12.75" customHeight="1">
      <c r="A748" s="239"/>
      <c r="B748" s="239"/>
      <c r="C748" s="239"/>
      <c r="D748" s="239"/>
      <c r="E748" s="239"/>
      <c r="F748" s="239"/>
      <c r="G748" s="239"/>
      <c r="H748" s="239"/>
      <c r="I748" s="239"/>
      <c r="J748" s="239"/>
      <c r="K748" s="239"/>
      <c r="L748" s="239"/>
      <c r="M748" s="239"/>
      <c r="N748" s="239"/>
      <c r="O748" s="239"/>
      <c r="P748" s="239"/>
      <c r="Q748" s="239"/>
      <c r="R748" s="239"/>
      <c r="S748" s="239"/>
      <c r="T748" s="239"/>
      <c r="U748" s="239"/>
      <c r="V748" s="239"/>
      <c r="W748" s="239"/>
      <c r="X748" s="239"/>
      <c r="Y748" s="239"/>
      <c r="Z748" s="239"/>
    </row>
    <row r="749" ht="12.75" customHeight="1">
      <c r="A749" s="239"/>
      <c r="B749" s="239"/>
      <c r="C749" s="239"/>
      <c r="D749" s="239"/>
      <c r="E749" s="239"/>
      <c r="F749" s="239"/>
      <c r="G749" s="239"/>
      <c r="H749" s="239"/>
      <c r="I749" s="239"/>
      <c r="J749" s="239"/>
      <c r="K749" s="239"/>
      <c r="L749" s="239"/>
      <c r="M749" s="239"/>
      <c r="N749" s="239"/>
      <c r="O749" s="239"/>
      <c r="P749" s="239"/>
      <c r="Q749" s="239"/>
      <c r="R749" s="239"/>
      <c r="S749" s="239"/>
      <c r="T749" s="239"/>
      <c r="U749" s="239"/>
      <c r="V749" s="239"/>
      <c r="W749" s="239"/>
      <c r="X749" s="239"/>
      <c r="Y749" s="239"/>
      <c r="Z749" s="239"/>
    </row>
    <row r="750" ht="12.75" customHeight="1">
      <c r="A750" s="239"/>
      <c r="B750" s="239"/>
      <c r="C750" s="239"/>
      <c r="D750" s="239"/>
      <c r="E750" s="239"/>
      <c r="F750" s="239"/>
      <c r="G750" s="239"/>
      <c r="H750" s="239"/>
      <c r="I750" s="239"/>
      <c r="J750" s="239"/>
      <c r="K750" s="239"/>
      <c r="L750" s="239"/>
      <c r="M750" s="239"/>
      <c r="N750" s="239"/>
      <c r="O750" s="239"/>
      <c r="P750" s="239"/>
      <c r="Q750" s="239"/>
      <c r="R750" s="239"/>
      <c r="S750" s="239"/>
      <c r="T750" s="239"/>
      <c r="U750" s="239"/>
      <c r="V750" s="239"/>
      <c r="W750" s="239"/>
      <c r="X750" s="239"/>
      <c r="Y750" s="239"/>
      <c r="Z750" s="239"/>
    </row>
    <row r="751" ht="12.75" customHeight="1">
      <c r="A751" s="239"/>
      <c r="B751" s="239"/>
      <c r="C751" s="239"/>
      <c r="D751" s="239"/>
      <c r="E751" s="239"/>
      <c r="F751" s="239"/>
      <c r="G751" s="239"/>
      <c r="H751" s="239"/>
      <c r="I751" s="239"/>
      <c r="J751" s="239"/>
      <c r="K751" s="239"/>
      <c r="L751" s="239"/>
      <c r="M751" s="239"/>
      <c r="N751" s="239"/>
      <c r="O751" s="239"/>
      <c r="P751" s="239"/>
      <c r="Q751" s="239"/>
      <c r="R751" s="239"/>
      <c r="S751" s="239"/>
      <c r="T751" s="239"/>
      <c r="U751" s="239"/>
      <c r="V751" s="239"/>
      <c r="W751" s="239"/>
      <c r="X751" s="239"/>
      <c r="Y751" s="239"/>
      <c r="Z751" s="239"/>
    </row>
    <row r="752" ht="12.75" customHeight="1">
      <c r="A752" s="239"/>
      <c r="B752" s="239"/>
      <c r="C752" s="239"/>
      <c r="D752" s="239"/>
      <c r="E752" s="239"/>
      <c r="F752" s="239"/>
      <c r="G752" s="239"/>
      <c r="H752" s="239"/>
      <c r="I752" s="239"/>
      <c r="J752" s="239"/>
      <c r="K752" s="239"/>
      <c r="L752" s="239"/>
      <c r="M752" s="239"/>
      <c r="N752" s="239"/>
      <c r="O752" s="239"/>
      <c r="P752" s="239"/>
      <c r="Q752" s="239"/>
      <c r="R752" s="239"/>
      <c r="S752" s="239"/>
      <c r="T752" s="239"/>
      <c r="U752" s="239"/>
      <c r="V752" s="239"/>
      <c r="W752" s="239"/>
      <c r="X752" s="239"/>
      <c r="Y752" s="239"/>
      <c r="Z752" s="239"/>
    </row>
    <row r="753" ht="12.75" customHeight="1">
      <c r="A753" s="239"/>
      <c r="B753" s="239"/>
      <c r="C753" s="239"/>
      <c r="D753" s="239"/>
      <c r="E753" s="239"/>
      <c r="F753" s="239"/>
      <c r="G753" s="239"/>
      <c r="H753" s="239"/>
      <c r="I753" s="239"/>
      <c r="J753" s="239"/>
      <c r="K753" s="239"/>
      <c r="L753" s="239"/>
      <c r="M753" s="239"/>
      <c r="N753" s="239"/>
      <c r="O753" s="239"/>
      <c r="P753" s="239"/>
      <c r="Q753" s="239"/>
      <c r="R753" s="239"/>
      <c r="S753" s="239"/>
      <c r="T753" s="239"/>
      <c r="U753" s="239"/>
      <c r="V753" s="239"/>
      <c r="W753" s="239"/>
      <c r="X753" s="239"/>
      <c r="Y753" s="239"/>
      <c r="Z753" s="239"/>
    </row>
    <row r="754" ht="12.75" customHeight="1">
      <c r="A754" s="239"/>
      <c r="B754" s="239"/>
      <c r="C754" s="239"/>
      <c r="D754" s="239"/>
      <c r="E754" s="239"/>
      <c r="F754" s="239"/>
      <c r="G754" s="239"/>
      <c r="H754" s="239"/>
      <c r="I754" s="239"/>
      <c r="J754" s="239"/>
      <c r="K754" s="239"/>
      <c r="L754" s="239"/>
      <c r="M754" s="239"/>
      <c r="N754" s="239"/>
      <c r="O754" s="239"/>
      <c r="P754" s="239"/>
      <c r="Q754" s="239"/>
      <c r="R754" s="239"/>
      <c r="S754" s="239"/>
      <c r="T754" s="239"/>
      <c r="U754" s="239"/>
      <c r="V754" s="239"/>
      <c r="W754" s="239"/>
      <c r="X754" s="239"/>
      <c r="Y754" s="239"/>
      <c r="Z754" s="239"/>
    </row>
    <row r="755" ht="12.75" customHeight="1">
      <c r="A755" s="239"/>
      <c r="B755" s="239"/>
      <c r="C755" s="239"/>
      <c r="D755" s="239"/>
      <c r="E755" s="239"/>
      <c r="F755" s="239"/>
      <c r="G755" s="239"/>
      <c r="H755" s="239"/>
      <c r="I755" s="239"/>
      <c r="J755" s="239"/>
      <c r="K755" s="239"/>
      <c r="L755" s="239"/>
      <c r="M755" s="239"/>
      <c r="N755" s="239"/>
      <c r="O755" s="239"/>
      <c r="P755" s="239"/>
      <c r="Q755" s="239"/>
      <c r="R755" s="239"/>
      <c r="S755" s="239"/>
      <c r="T755" s="239"/>
      <c r="U755" s="239"/>
      <c r="V755" s="239"/>
      <c r="W755" s="239"/>
      <c r="X755" s="239"/>
      <c r="Y755" s="239"/>
      <c r="Z755" s="239"/>
    </row>
    <row r="756" ht="12.75" customHeight="1">
      <c r="A756" s="239"/>
      <c r="B756" s="239"/>
      <c r="C756" s="239"/>
      <c r="D756" s="239"/>
      <c r="E756" s="239"/>
      <c r="F756" s="239"/>
      <c r="G756" s="239"/>
      <c r="H756" s="239"/>
      <c r="I756" s="239"/>
      <c r="J756" s="239"/>
      <c r="K756" s="239"/>
      <c r="L756" s="239"/>
      <c r="M756" s="239"/>
      <c r="N756" s="239"/>
      <c r="O756" s="239"/>
      <c r="P756" s="239"/>
      <c r="Q756" s="239"/>
      <c r="R756" s="239"/>
      <c r="S756" s="239"/>
      <c r="T756" s="239"/>
      <c r="U756" s="239"/>
      <c r="V756" s="239"/>
      <c r="W756" s="239"/>
      <c r="X756" s="239"/>
      <c r="Y756" s="239"/>
      <c r="Z756" s="239"/>
    </row>
    <row r="757" ht="12.75" customHeight="1">
      <c r="A757" s="239"/>
      <c r="B757" s="239"/>
      <c r="C757" s="239"/>
      <c r="D757" s="239"/>
      <c r="E757" s="239"/>
      <c r="F757" s="239"/>
      <c r="G757" s="239"/>
      <c r="H757" s="239"/>
      <c r="I757" s="239"/>
      <c r="J757" s="239"/>
      <c r="K757" s="239"/>
      <c r="L757" s="239"/>
      <c r="M757" s="239"/>
      <c r="N757" s="239"/>
      <c r="O757" s="239"/>
      <c r="P757" s="239"/>
      <c r="Q757" s="239"/>
      <c r="R757" s="239"/>
      <c r="S757" s="239"/>
      <c r="T757" s="239"/>
      <c r="U757" s="239"/>
      <c r="V757" s="239"/>
      <c r="W757" s="239"/>
      <c r="X757" s="239"/>
      <c r="Y757" s="239"/>
      <c r="Z757" s="239"/>
    </row>
    <row r="758" ht="12.75" customHeight="1">
      <c r="A758" s="239"/>
      <c r="B758" s="239"/>
      <c r="C758" s="239"/>
      <c r="D758" s="239"/>
      <c r="E758" s="239"/>
      <c r="F758" s="239"/>
      <c r="G758" s="239"/>
      <c r="H758" s="239"/>
      <c r="I758" s="239"/>
      <c r="J758" s="239"/>
      <c r="K758" s="239"/>
      <c r="L758" s="239"/>
      <c r="M758" s="239"/>
      <c r="N758" s="239"/>
      <c r="O758" s="239"/>
      <c r="P758" s="239"/>
      <c r="Q758" s="239"/>
      <c r="R758" s="239"/>
      <c r="S758" s="239"/>
      <c r="T758" s="239"/>
      <c r="U758" s="239"/>
      <c r="V758" s="239"/>
      <c r="W758" s="239"/>
      <c r="X758" s="239"/>
      <c r="Y758" s="239"/>
      <c r="Z758" s="239"/>
    </row>
    <row r="759" ht="12.75" customHeight="1">
      <c r="A759" s="239"/>
      <c r="B759" s="239"/>
      <c r="C759" s="239"/>
      <c r="D759" s="239"/>
      <c r="E759" s="239"/>
      <c r="F759" s="239"/>
      <c r="G759" s="239"/>
      <c r="H759" s="239"/>
      <c r="I759" s="239"/>
      <c r="J759" s="239"/>
      <c r="K759" s="239"/>
      <c r="L759" s="239"/>
      <c r="M759" s="239"/>
      <c r="N759" s="239"/>
      <c r="O759" s="239"/>
      <c r="P759" s="239"/>
      <c r="Q759" s="239"/>
      <c r="R759" s="239"/>
      <c r="S759" s="239"/>
      <c r="T759" s="239"/>
      <c r="U759" s="239"/>
      <c r="V759" s="239"/>
      <c r="W759" s="239"/>
      <c r="X759" s="239"/>
      <c r="Y759" s="239"/>
      <c r="Z759" s="239"/>
    </row>
    <row r="760" ht="12.75" customHeight="1">
      <c r="A760" s="239"/>
      <c r="B760" s="239"/>
      <c r="C760" s="239"/>
      <c r="D760" s="239"/>
      <c r="E760" s="239"/>
      <c r="F760" s="239"/>
      <c r="G760" s="239"/>
      <c r="H760" s="239"/>
      <c r="I760" s="239"/>
      <c r="J760" s="239"/>
      <c r="K760" s="239"/>
      <c r="L760" s="239"/>
      <c r="M760" s="239"/>
      <c r="N760" s="239"/>
      <c r="O760" s="239"/>
      <c r="P760" s="239"/>
      <c r="Q760" s="239"/>
      <c r="R760" s="239"/>
      <c r="S760" s="239"/>
      <c r="T760" s="239"/>
      <c r="U760" s="239"/>
      <c r="V760" s="239"/>
      <c r="W760" s="239"/>
      <c r="X760" s="239"/>
      <c r="Y760" s="239"/>
      <c r="Z760" s="239"/>
    </row>
    <row r="761" ht="12.75" customHeight="1">
      <c r="A761" s="239"/>
      <c r="B761" s="239"/>
      <c r="C761" s="239"/>
      <c r="D761" s="239"/>
      <c r="E761" s="239"/>
      <c r="F761" s="239"/>
      <c r="G761" s="239"/>
      <c r="H761" s="239"/>
      <c r="I761" s="239"/>
      <c r="J761" s="239"/>
      <c r="K761" s="239"/>
      <c r="L761" s="239"/>
      <c r="M761" s="239"/>
      <c r="N761" s="239"/>
      <c r="O761" s="239"/>
      <c r="P761" s="239"/>
      <c r="Q761" s="239"/>
      <c r="R761" s="239"/>
      <c r="S761" s="239"/>
      <c r="T761" s="239"/>
      <c r="U761" s="239"/>
      <c r="V761" s="239"/>
      <c r="W761" s="239"/>
      <c r="X761" s="239"/>
      <c r="Y761" s="239"/>
      <c r="Z761" s="239"/>
    </row>
    <row r="762" ht="12.75" customHeight="1">
      <c r="A762" s="239"/>
      <c r="B762" s="239"/>
      <c r="C762" s="239"/>
      <c r="D762" s="239"/>
      <c r="E762" s="239"/>
      <c r="F762" s="239"/>
      <c r="G762" s="239"/>
      <c r="H762" s="239"/>
      <c r="I762" s="239"/>
      <c r="J762" s="239"/>
      <c r="K762" s="239"/>
      <c r="L762" s="239"/>
      <c r="M762" s="239"/>
      <c r="N762" s="239"/>
      <c r="O762" s="239"/>
      <c r="P762" s="239"/>
      <c r="Q762" s="239"/>
      <c r="R762" s="239"/>
      <c r="S762" s="239"/>
      <c r="T762" s="239"/>
      <c r="U762" s="239"/>
      <c r="V762" s="239"/>
      <c r="W762" s="239"/>
      <c r="X762" s="239"/>
      <c r="Y762" s="239"/>
      <c r="Z762" s="239"/>
    </row>
    <row r="763" ht="12.75" customHeight="1">
      <c r="A763" s="239"/>
      <c r="B763" s="239"/>
      <c r="C763" s="239"/>
      <c r="D763" s="239"/>
      <c r="E763" s="239"/>
      <c r="F763" s="239"/>
      <c r="G763" s="239"/>
      <c r="H763" s="239"/>
      <c r="I763" s="239"/>
      <c r="J763" s="239"/>
      <c r="K763" s="239"/>
      <c r="L763" s="239"/>
      <c r="M763" s="239"/>
      <c r="N763" s="239"/>
      <c r="O763" s="239"/>
      <c r="P763" s="239"/>
      <c r="Q763" s="239"/>
      <c r="R763" s="239"/>
      <c r="S763" s="239"/>
      <c r="T763" s="239"/>
      <c r="U763" s="239"/>
      <c r="V763" s="239"/>
      <c r="W763" s="239"/>
      <c r="X763" s="239"/>
      <c r="Y763" s="239"/>
      <c r="Z763" s="239"/>
    </row>
    <row r="764" ht="12.75" customHeight="1">
      <c r="A764" s="239"/>
      <c r="B764" s="239"/>
      <c r="C764" s="239"/>
      <c r="D764" s="239"/>
      <c r="E764" s="239"/>
      <c r="F764" s="239"/>
      <c r="G764" s="239"/>
      <c r="H764" s="239"/>
      <c r="I764" s="239"/>
      <c r="J764" s="239"/>
      <c r="K764" s="239"/>
      <c r="L764" s="239"/>
      <c r="M764" s="239"/>
      <c r="N764" s="239"/>
      <c r="O764" s="239"/>
      <c r="P764" s="239"/>
      <c r="Q764" s="239"/>
      <c r="R764" s="239"/>
      <c r="S764" s="239"/>
      <c r="T764" s="239"/>
      <c r="U764" s="239"/>
      <c r="V764" s="239"/>
      <c r="W764" s="239"/>
      <c r="X764" s="239"/>
      <c r="Y764" s="239"/>
      <c r="Z764" s="239"/>
    </row>
    <row r="765" ht="12.75" customHeight="1">
      <c r="A765" s="239"/>
      <c r="B765" s="239"/>
      <c r="C765" s="239"/>
      <c r="D765" s="239"/>
      <c r="E765" s="239"/>
      <c r="F765" s="239"/>
      <c r="G765" s="239"/>
      <c r="H765" s="239"/>
      <c r="I765" s="239"/>
      <c r="J765" s="239"/>
      <c r="K765" s="239"/>
      <c r="L765" s="239"/>
      <c r="M765" s="239"/>
      <c r="N765" s="239"/>
      <c r="O765" s="239"/>
      <c r="P765" s="239"/>
      <c r="Q765" s="239"/>
      <c r="R765" s="239"/>
      <c r="S765" s="239"/>
      <c r="T765" s="239"/>
      <c r="U765" s="239"/>
      <c r="V765" s="239"/>
      <c r="W765" s="239"/>
      <c r="X765" s="239"/>
      <c r="Y765" s="239"/>
      <c r="Z765" s="239"/>
    </row>
    <row r="766" ht="12.75" customHeight="1">
      <c r="A766" s="239"/>
      <c r="B766" s="239"/>
      <c r="C766" s="239"/>
      <c r="D766" s="239"/>
      <c r="E766" s="239"/>
      <c r="F766" s="239"/>
      <c r="G766" s="239"/>
      <c r="H766" s="239"/>
      <c r="I766" s="239"/>
      <c r="J766" s="239"/>
      <c r="K766" s="239"/>
      <c r="L766" s="239"/>
      <c r="M766" s="239"/>
      <c r="N766" s="239"/>
      <c r="O766" s="239"/>
      <c r="P766" s="239"/>
      <c r="Q766" s="239"/>
      <c r="R766" s="239"/>
      <c r="S766" s="239"/>
      <c r="T766" s="239"/>
      <c r="U766" s="239"/>
      <c r="V766" s="239"/>
      <c r="W766" s="239"/>
      <c r="X766" s="239"/>
      <c r="Y766" s="239"/>
      <c r="Z766" s="239"/>
    </row>
    <row r="767" ht="12.75" customHeight="1">
      <c r="A767" s="239"/>
      <c r="B767" s="239"/>
      <c r="C767" s="239"/>
      <c r="D767" s="239"/>
      <c r="E767" s="239"/>
      <c r="F767" s="239"/>
      <c r="G767" s="239"/>
      <c r="H767" s="239"/>
      <c r="I767" s="239"/>
      <c r="J767" s="239"/>
      <c r="K767" s="239"/>
      <c r="L767" s="239"/>
      <c r="M767" s="239"/>
      <c r="N767" s="239"/>
      <c r="O767" s="239"/>
      <c r="P767" s="239"/>
      <c r="Q767" s="239"/>
      <c r="R767" s="239"/>
      <c r="S767" s="239"/>
      <c r="T767" s="239"/>
      <c r="U767" s="239"/>
      <c r="V767" s="239"/>
      <c r="W767" s="239"/>
      <c r="X767" s="239"/>
      <c r="Y767" s="239"/>
      <c r="Z767" s="239"/>
    </row>
    <row r="768" ht="12.75" customHeight="1">
      <c r="A768" s="239"/>
      <c r="B768" s="239"/>
      <c r="C768" s="239"/>
      <c r="D768" s="239"/>
      <c r="E768" s="239"/>
      <c r="F768" s="239"/>
      <c r="G768" s="239"/>
      <c r="H768" s="239"/>
      <c r="I768" s="239"/>
      <c r="J768" s="239"/>
      <c r="K768" s="239"/>
      <c r="L768" s="239"/>
      <c r="M768" s="239"/>
      <c r="N768" s="239"/>
      <c r="O768" s="239"/>
      <c r="P768" s="239"/>
      <c r="Q768" s="239"/>
      <c r="R768" s="239"/>
      <c r="S768" s="239"/>
      <c r="T768" s="239"/>
      <c r="U768" s="239"/>
      <c r="V768" s="239"/>
      <c r="W768" s="239"/>
      <c r="X768" s="239"/>
      <c r="Y768" s="239"/>
      <c r="Z768" s="239"/>
    </row>
    <row r="769" ht="12.75" customHeight="1">
      <c r="A769" s="239"/>
      <c r="B769" s="239"/>
      <c r="C769" s="239"/>
      <c r="D769" s="239"/>
      <c r="E769" s="239"/>
      <c r="F769" s="239"/>
      <c r="G769" s="239"/>
      <c r="H769" s="239"/>
      <c r="I769" s="239"/>
      <c r="J769" s="239"/>
      <c r="K769" s="239"/>
      <c r="L769" s="239"/>
      <c r="M769" s="239"/>
      <c r="N769" s="239"/>
      <c r="O769" s="239"/>
      <c r="P769" s="239"/>
      <c r="Q769" s="239"/>
      <c r="R769" s="239"/>
      <c r="S769" s="239"/>
      <c r="T769" s="239"/>
      <c r="U769" s="239"/>
      <c r="V769" s="239"/>
      <c r="W769" s="239"/>
      <c r="X769" s="239"/>
      <c r="Y769" s="239"/>
      <c r="Z769" s="239"/>
    </row>
    <row r="770" ht="12.75" customHeight="1">
      <c r="A770" s="239"/>
      <c r="B770" s="239"/>
      <c r="C770" s="239"/>
      <c r="D770" s="239"/>
      <c r="E770" s="239"/>
      <c r="F770" s="239"/>
      <c r="G770" s="239"/>
      <c r="H770" s="239"/>
      <c r="I770" s="239"/>
      <c r="J770" s="239"/>
      <c r="K770" s="239"/>
      <c r="L770" s="239"/>
      <c r="M770" s="239"/>
      <c r="N770" s="239"/>
      <c r="O770" s="239"/>
      <c r="P770" s="239"/>
      <c r="Q770" s="239"/>
      <c r="R770" s="239"/>
      <c r="S770" s="239"/>
      <c r="T770" s="239"/>
      <c r="U770" s="239"/>
      <c r="V770" s="239"/>
      <c r="W770" s="239"/>
      <c r="X770" s="239"/>
      <c r="Y770" s="239"/>
      <c r="Z770" s="239"/>
    </row>
    <row r="771" ht="12.75" customHeight="1">
      <c r="A771" s="239"/>
      <c r="B771" s="239"/>
      <c r="C771" s="239"/>
      <c r="D771" s="239"/>
      <c r="E771" s="239"/>
      <c r="F771" s="239"/>
      <c r="G771" s="239"/>
      <c r="H771" s="239"/>
      <c r="I771" s="239"/>
      <c r="J771" s="239"/>
      <c r="K771" s="239"/>
      <c r="L771" s="239"/>
      <c r="M771" s="239"/>
      <c r="N771" s="239"/>
      <c r="O771" s="239"/>
      <c r="P771" s="239"/>
      <c r="Q771" s="239"/>
      <c r="R771" s="239"/>
      <c r="S771" s="239"/>
      <c r="T771" s="239"/>
      <c r="U771" s="239"/>
      <c r="V771" s="239"/>
      <c r="W771" s="239"/>
      <c r="X771" s="239"/>
      <c r="Y771" s="239"/>
      <c r="Z771" s="239"/>
    </row>
    <row r="772" ht="12.75" customHeight="1">
      <c r="A772" s="239"/>
      <c r="B772" s="239"/>
      <c r="C772" s="239"/>
      <c r="D772" s="239"/>
      <c r="E772" s="239"/>
      <c r="F772" s="239"/>
      <c r="G772" s="239"/>
      <c r="H772" s="239"/>
      <c r="I772" s="239"/>
      <c r="J772" s="239"/>
      <c r="K772" s="239"/>
      <c r="L772" s="239"/>
      <c r="M772" s="239"/>
      <c r="N772" s="239"/>
      <c r="O772" s="239"/>
      <c r="P772" s="239"/>
      <c r="Q772" s="239"/>
      <c r="R772" s="239"/>
      <c r="S772" s="239"/>
      <c r="T772" s="239"/>
      <c r="U772" s="239"/>
      <c r="V772" s="239"/>
      <c r="W772" s="239"/>
      <c r="X772" s="239"/>
      <c r="Y772" s="239"/>
      <c r="Z772" s="239"/>
    </row>
    <row r="773" ht="12.75" customHeight="1">
      <c r="A773" s="239"/>
      <c r="B773" s="239"/>
      <c r="C773" s="239"/>
      <c r="D773" s="239"/>
      <c r="E773" s="239"/>
      <c r="F773" s="239"/>
      <c r="G773" s="239"/>
      <c r="H773" s="239"/>
      <c r="I773" s="239"/>
      <c r="J773" s="239"/>
      <c r="K773" s="239"/>
      <c r="L773" s="239"/>
      <c r="M773" s="239"/>
      <c r="N773" s="239"/>
      <c r="O773" s="239"/>
      <c r="P773" s="239"/>
      <c r="Q773" s="239"/>
      <c r="R773" s="239"/>
      <c r="S773" s="239"/>
      <c r="T773" s="239"/>
      <c r="U773" s="239"/>
      <c r="V773" s="239"/>
      <c r="W773" s="239"/>
      <c r="X773" s="239"/>
      <c r="Y773" s="239"/>
      <c r="Z773" s="239"/>
    </row>
    <row r="774" ht="12.75" customHeight="1">
      <c r="A774" s="239"/>
      <c r="B774" s="239"/>
      <c r="C774" s="239"/>
      <c r="D774" s="239"/>
      <c r="E774" s="239"/>
      <c r="F774" s="239"/>
      <c r="G774" s="239"/>
      <c r="H774" s="239"/>
      <c r="I774" s="239"/>
      <c r="J774" s="239"/>
      <c r="K774" s="239"/>
      <c r="L774" s="239"/>
      <c r="M774" s="239"/>
      <c r="N774" s="239"/>
      <c r="O774" s="239"/>
      <c r="P774" s="239"/>
      <c r="Q774" s="239"/>
      <c r="R774" s="239"/>
      <c r="S774" s="239"/>
      <c r="T774" s="239"/>
      <c r="U774" s="239"/>
      <c r="V774" s="239"/>
      <c r="W774" s="239"/>
      <c r="X774" s="239"/>
      <c r="Y774" s="239"/>
      <c r="Z774" s="239"/>
    </row>
    <row r="775" ht="12.75" customHeight="1">
      <c r="A775" s="239"/>
      <c r="B775" s="239"/>
      <c r="C775" s="239"/>
      <c r="D775" s="239"/>
      <c r="E775" s="239"/>
      <c r="F775" s="239"/>
      <c r="G775" s="239"/>
      <c r="H775" s="239"/>
      <c r="I775" s="239"/>
      <c r="J775" s="239"/>
      <c r="K775" s="239"/>
      <c r="L775" s="239"/>
      <c r="M775" s="239"/>
      <c r="N775" s="239"/>
      <c r="O775" s="239"/>
      <c r="P775" s="239"/>
      <c r="Q775" s="239"/>
      <c r="R775" s="239"/>
      <c r="S775" s="239"/>
      <c r="T775" s="239"/>
      <c r="U775" s="239"/>
      <c r="V775" s="239"/>
      <c r="W775" s="239"/>
      <c r="X775" s="239"/>
      <c r="Y775" s="239"/>
      <c r="Z775" s="239"/>
    </row>
    <row r="776" ht="12.75" customHeight="1">
      <c r="A776" s="239"/>
      <c r="B776" s="239"/>
      <c r="C776" s="239"/>
      <c r="D776" s="239"/>
      <c r="E776" s="239"/>
      <c r="F776" s="239"/>
      <c r="G776" s="239"/>
      <c r="H776" s="239"/>
      <c r="I776" s="239"/>
      <c r="J776" s="239"/>
      <c r="K776" s="239"/>
      <c r="L776" s="239"/>
      <c r="M776" s="239"/>
      <c r="N776" s="239"/>
      <c r="O776" s="239"/>
      <c r="P776" s="239"/>
      <c r="Q776" s="239"/>
      <c r="R776" s="239"/>
      <c r="S776" s="239"/>
      <c r="T776" s="239"/>
      <c r="U776" s="239"/>
      <c r="V776" s="239"/>
      <c r="W776" s="239"/>
      <c r="X776" s="239"/>
      <c r="Y776" s="239"/>
      <c r="Z776" s="239"/>
    </row>
    <row r="777" ht="12.75" customHeight="1">
      <c r="A777" s="239"/>
      <c r="B777" s="239"/>
      <c r="C777" s="239"/>
      <c r="D777" s="239"/>
      <c r="E777" s="239"/>
      <c r="F777" s="239"/>
      <c r="G777" s="239"/>
      <c r="H777" s="239"/>
      <c r="I777" s="239"/>
      <c r="J777" s="239"/>
      <c r="K777" s="239"/>
      <c r="L777" s="239"/>
      <c r="M777" s="239"/>
      <c r="N777" s="239"/>
      <c r="O777" s="239"/>
      <c r="P777" s="239"/>
      <c r="Q777" s="239"/>
      <c r="R777" s="239"/>
      <c r="S777" s="239"/>
      <c r="T777" s="239"/>
      <c r="U777" s="239"/>
      <c r="V777" s="239"/>
      <c r="W777" s="239"/>
      <c r="X777" s="239"/>
      <c r="Y777" s="239"/>
      <c r="Z777" s="239"/>
    </row>
    <row r="778" ht="12.75" customHeight="1">
      <c r="A778" s="239"/>
      <c r="B778" s="239"/>
      <c r="C778" s="239"/>
      <c r="D778" s="239"/>
      <c r="E778" s="239"/>
      <c r="F778" s="239"/>
      <c r="G778" s="239"/>
      <c r="H778" s="239"/>
      <c r="I778" s="239"/>
      <c r="J778" s="239"/>
      <c r="K778" s="239"/>
      <c r="L778" s="239"/>
      <c r="M778" s="239"/>
      <c r="N778" s="239"/>
      <c r="O778" s="239"/>
      <c r="P778" s="239"/>
      <c r="Q778" s="239"/>
      <c r="R778" s="239"/>
      <c r="S778" s="239"/>
      <c r="T778" s="239"/>
      <c r="U778" s="239"/>
      <c r="V778" s="239"/>
      <c r="W778" s="239"/>
      <c r="X778" s="239"/>
      <c r="Y778" s="239"/>
      <c r="Z778" s="239"/>
    </row>
    <row r="779" ht="12.75" customHeight="1">
      <c r="A779" s="239"/>
      <c r="B779" s="239"/>
      <c r="C779" s="239"/>
      <c r="D779" s="239"/>
      <c r="E779" s="239"/>
      <c r="F779" s="239"/>
      <c r="G779" s="239"/>
      <c r="H779" s="239"/>
      <c r="I779" s="239"/>
      <c r="J779" s="239"/>
      <c r="K779" s="239"/>
      <c r="L779" s="239"/>
      <c r="M779" s="239"/>
      <c r="N779" s="239"/>
      <c r="O779" s="239"/>
      <c r="P779" s="239"/>
      <c r="Q779" s="239"/>
      <c r="R779" s="239"/>
      <c r="S779" s="239"/>
      <c r="T779" s="239"/>
      <c r="U779" s="239"/>
      <c r="V779" s="239"/>
      <c r="W779" s="239"/>
      <c r="X779" s="239"/>
      <c r="Y779" s="239"/>
      <c r="Z779" s="239"/>
    </row>
    <row r="780" ht="12.75" customHeight="1">
      <c r="A780" s="239"/>
      <c r="B780" s="239"/>
      <c r="C780" s="239"/>
      <c r="D780" s="239"/>
      <c r="E780" s="239"/>
      <c r="F780" s="239"/>
      <c r="G780" s="239"/>
      <c r="H780" s="239"/>
      <c r="I780" s="239"/>
      <c r="J780" s="239"/>
      <c r="K780" s="239"/>
      <c r="L780" s="239"/>
      <c r="M780" s="239"/>
      <c r="N780" s="239"/>
      <c r="O780" s="239"/>
      <c r="P780" s="239"/>
      <c r="Q780" s="239"/>
      <c r="R780" s="239"/>
      <c r="S780" s="239"/>
      <c r="T780" s="239"/>
      <c r="U780" s="239"/>
      <c r="V780" s="239"/>
      <c r="W780" s="239"/>
      <c r="X780" s="239"/>
      <c r="Y780" s="239"/>
      <c r="Z780" s="239"/>
    </row>
    <row r="781" ht="12.75" customHeight="1">
      <c r="A781" s="239"/>
      <c r="B781" s="239"/>
      <c r="C781" s="239"/>
      <c r="D781" s="239"/>
      <c r="E781" s="239"/>
      <c r="F781" s="239"/>
      <c r="G781" s="239"/>
      <c r="H781" s="239"/>
      <c r="I781" s="239"/>
      <c r="J781" s="239"/>
      <c r="K781" s="239"/>
      <c r="L781" s="239"/>
      <c r="M781" s="239"/>
      <c r="N781" s="239"/>
      <c r="O781" s="239"/>
      <c r="P781" s="239"/>
      <c r="Q781" s="239"/>
      <c r="R781" s="239"/>
      <c r="S781" s="239"/>
      <c r="T781" s="239"/>
      <c r="U781" s="239"/>
      <c r="V781" s="239"/>
      <c r="W781" s="239"/>
      <c r="X781" s="239"/>
      <c r="Y781" s="239"/>
      <c r="Z781" s="239"/>
    </row>
    <row r="782" ht="12.75" customHeight="1">
      <c r="A782" s="239"/>
      <c r="B782" s="239"/>
      <c r="C782" s="239"/>
      <c r="D782" s="239"/>
      <c r="E782" s="239"/>
      <c r="F782" s="239"/>
      <c r="G782" s="239"/>
      <c r="H782" s="239"/>
      <c r="I782" s="239"/>
      <c r="J782" s="239"/>
      <c r="K782" s="239"/>
      <c r="L782" s="239"/>
      <c r="M782" s="239"/>
      <c r="N782" s="239"/>
      <c r="O782" s="239"/>
      <c r="P782" s="239"/>
      <c r="Q782" s="239"/>
      <c r="R782" s="239"/>
      <c r="S782" s="239"/>
      <c r="T782" s="239"/>
      <c r="U782" s="239"/>
      <c r="V782" s="239"/>
      <c r="W782" s="239"/>
      <c r="X782" s="239"/>
      <c r="Y782" s="239"/>
      <c r="Z782" s="239"/>
    </row>
    <row r="783" ht="12.75" customHeight="1">
      <c r="A783" s="239"/>
      <c r="B783" s="239"/>
      <c r="C783" s="239"/>
      <c r="D783" s="239"/>
      <c r="E783" s="239"/>
      <c r="F783" s="239"/>
      <c r="G783" s="239"/>
      <c r="H783" s="239"/>
      <c r="I783" s="239"/>
      <c r="J783" s="239"/>
      <c r="K783" s="239"/>
      <c r="L783" s="239"/>
      <c r="M783" s="239"/>
      <c r="N783" s="239"/>
      <c r="O783" s="239"/>
      <c r="P783" s="239"/>
      <c r="Q783" s="239"/>
      <c r="R783" s="239"/>
      <c r="S783" s="239"/>
      <c r="T783" s="239"/>
      <c r="U783" s="239"/>
      <c r="V783" s="239"/>
      <c r="W783" s="239"/>
      <c r="X783" s="239"/>
      <c r="Y783" s="239"/>
      <c r="Z783" s="239"/>
    </row>
    <row r="784" ht="12.75" customHeight="1">
      <c r="A784" s="239"/>
      <c r="B784" s="239"/>
      <c r="C784" s="239"/>
      <c r="D784" s="239"/>
      <c r="E784" s="239"/>
      <c r="F784" s="239"/>
      <c r="G784" s="239"/>
      <c r="H784" s="239"/>
      <c r="I784" s="239"/>
      <c r="J784" s="239"/>
      <c r="K784" s="239"/>
      <c r="L784" s="239"/>
      <c r="M784" s="239"/>
      <c r="N784" s="239"/>
      <c r="O784" s="239"/>
      <c r="P784" s="239"/>
      <c r="Q784" s="239"/>
      <c r="R784" s="239"/>
      <c r="S784" s="239"/>
      <c r="T784" s="239"/>
      <c r="U784" s="239"/>
      <c r="V784" s="239"/>
      <c r="W784" s="239"/>
      <c r="X784" s="239"/>
      <c r="Y784" s="239"/>
      <c r="Z784" s="239"/>
    </row>
    <row r="785" ht="12.75" customHeight="1">
      <c r="A785" s="239"/>
      <c r="B785" s="239"/>
      <c r="C785" s="239"/>
      <c r="D785" s="239"/>
      <c r="E785" s="239"/>
      <c r="F785" s="239"/>
      <c r="G785" s="239"/>
      <c r="H785" s="239"/>
      <c r="I785" s="239"/>
      <c r="J785" s="239"/>
      <c r="K785" s="239"/>
      <c r="L785" s="239"/>
      <c r="M785" s="239"/>
      <c r="N785" s="239"/>
      <c r="O785" s="239"/>
      <c r="P785" s="239"/>
      <c r="Q785" s="239"/>
      <c r="R785" s="239"/>
      <c r="S785" s="239"/>
      <c r="T785" s="239"/>
      <c r="U785" s="239"/>
      <c r="V785" s="239"/>
      <c r="W785" s="239"/>
      <c r="X785" s="239"/>
      <c r="Y785" s="239"/>
      <c r="Z785" s="239"/>
    </row>
    <row r="786" ht="12.75" customHeight="1">
      <c r="A786" s="239"/>
      <c r="B786" s="239"/>
      <c r="C786" s="239"/>
      <c r="D786" s="239"/>
      <c r="E786" s="239"/>
      <c r="F786" s="239"/>
      <c r="G786" s="239"/>
      <c r="H786" s="239"/>
      <c r="I786" s="239"/>
      <c r="J786" s="239"/>
      <c r="K786" s="239"/>
      <c r="L786" s="239"/>
      <c r="M786" s="239"/>
      <c r="N786" s="239"/>
      <c r="O786" s="239"/>
      <c r="P786" s="239"/>
      <c r="Q786" s="239"/>
      <c r="R786" s="239"/>
      <c r="S786" s="239"/>
      <c r="T786" s="239"/>
      <c r="U786" s="239"/>
      <c r="V786" s="239"/>
      <c r="W786" s="239"/>
      <c r="X786" s="239"/>
      <c r="Y786" s="239"/>
      <c r="Z786" s="239"/>
    </row>
    <row r="787" ht="12.75" customHeight="1">
      <c r="A787" s="239"/>
      <c r="B787" s="239"/>
      <c r="C787" s="239"/>
      <c r="D787" s="239"/>
      <c r="E787" s="239"/>
      <c r="F787" s="239"/>
      <c r="G787" s="239"/>
      <c r="H787" s="239"/>
      <c r="I787" s="239"/>
      <c r="J787" s="239"/>
      <c r="K787" s="239"/>
      <c r="L787" s="239"/>
      <c r="M787" s="239"/>
      <c r="N787" s="239"/>
      <c r="O787" s="239"/>
      <c r="P787" s="239"/>
      <c r="Q787" s="239"/>
      <c r="R787" s="239"/>
      <c r="S787" s="239"/>
      <c r="T787" s="239"/>
      <c r="U787" s="239"/>
      <c r="V787" s="239"/>
      <c r="W787" s="239"/>
      <c r="X787" s="239"/>
      <c r="Y787" s="239"/>
      <c r="Z787" s="239"/>
    </row>
    <row r="788" ht="12.75" customHeight="1">
      <c r="A788" s="239"/>
      <c r="B788" s="239"/>
      <c r="C788" s="239"/>
      <c r="D788" s="239"/>
      <c r="E788" s="239"/>
      <c r="F788" s="239"/>
      <c r="G788" s="239"/>
      <c r="H788" s="239"/>
      <c r="I788" s="239"/>
      <c r="J788" s="239"/>
      <c r="K788" s="239"/>
      <c r="L788" s="239"/>
      <c r="M788" s="239"/>
      <c r="N788" s="239"/>
      <c r="O788" s="239"/>
      <c r="P788" s="239"/>
      <c r="Q788" s="239"/>
      <c r="R788" s="239"/>
      <c r="S788" s="239"/>
      <c r="T788" s="239"/>
      <c r="U788" s="239"/>
      <c r="V788" s="239"/>
      <c r="W788" s="239"/>
      <c r="X788" s="239"/>
      <c r="Y788" s="239"/>
      <c r="Z788" s="239"/>
    </row>
    <row r="789" ht="12.75" customHeight="1">
      <c r="A789" s="239"/>
      <c r="B789" s="239"/>
      <c r="C789" s="239"/>
      <c r="D789" s="239"/>
      <c r="E789" s="239"/>
      <c r="F789" s="239"/>
      <c r="G789" s="239"/>
      <c r="H789" s="239"/>
      <c r="I789" s="239"/>
      <c r="J789" s="239"/>
      <c r="K789" s="239"/>
      <c r="L789" s="239"/>
      <c r="M789" s="239"/>
      <c r="N789" s="239"/>
      <c r="O789" s="239"/>
      <c r="P789" s="239"/>
      <c r="Q789" s="239"/>
      <c r="R789" s="239"/>
      <c r="S789" s="239"/>
      <c r="T789" s="239"/>
      <c r="U789" s="239"/>
      <c r="V789" s="239"/>
      <c r="W789" s="239"/>
      <c r="X789" s="239"/>
      <c r="Y789" s="239"/>
      <c r="Z789" s="239"/>
    </row>
    <row r="790" ht="12.75" customHeight="1">
      <c r="A790" s="239"/>
      <c r="B790" s="239"/>
      <c r="C790" s="239"/>
      <c r="D790" s="239"/>
      <c r="E790" s="239"/>
      <c r="F790" s="239"/>
      <c r="G790" s="239"/>
      <c r="H790" s="239"/>
      <c r="I790" s="239"/>
      <c r="J790" s="239"/>
      <c r="K790" s="239"/>
      <c r="L790" s="239"/>
      <c r="M790" s="239"/>
      <c r="N790" s="239"/>
      <c r="O790" s="239"/>
      <c r="P790" s="239"/>
      <c r="Q790" s="239"/>
      <c r="R790" s="239"/>
      <c r="S790" s="239"/>
      <c r="T790" s="239"/>
      <c r="U790" s="239"/>
      <c r="V790" s="239"/>
      <c r="W790" s="239"/>
      <c r="X790" s="239"/>
      <c r="Y790" s="239"/>
      <c r="Z790" s="239"/>
    </row>
    <row r="791" ht="12.75" customHeight="1">
      <c r="A791" s="239"/>
      <c r="B791" s="239"/>
      <c r="C791" s="239"/>
      <c r="D791" s="239"/>
      <c r="E791" s="239"/>
      <c r="F791" s="239"/>
      <c r="G791" s="239"/>
      <c r="H791" s="239"/>
      <c r="I791" s="239"/>
      <c r="J791" s="239"/>
      <c r="K791" s="239"/>
      <c r="L791" s="239"/>
      <c r="M791" s="239"/>
      <c r="N791" s="239"/>
      <c r="O791" s="239"/>
      <c r="P791" s="239"/>
      <c r="Q791" s="239"/>
      <c r="R791" s="239"/>
      <c r="S791" s="239"/>
      <c r="T791" s="239"/>
      <c r="U791" s="239"/>
      <c r="V791" s="239"/>
      <c r="W791" s="239"/>
      <c r="X791" s="239"/>
      <c r="Y791" s="239"/>
      <c r="Z791" s="239"/>
    </row>
    <row r="792" ht="12.75" customHeight="1">
      <c r="A792" s="239"/>
      <c r="B792" s="239"/>
      <c r="C792" s="239"/>
      <c r="D792" s="239"/>
      <c r="E792" s="239"/>
      <c r="F792" s="239"/>
      <c r="G792" s="239"/>
      <c r="H792" s="239"/>
      <c r="I792" s="239"/>
      <c r="J792" s="239"/>
      <c r="K792" s="239"/>
      <c r="L792" s="239"/>
      <c r="M792" s="239"/>
      <c r="N792" s="239"/>
      <c r="O792" s="239"/>
      <c r="P792" s="239"/>
      <c r="Q792" s="239"/>
      <c r="R792" s="239"/>
      <c r="S792" s="239"/>
      <c r="T792" s="239"/>
      <c r="U792" s="239"/>
      <c r="V792" s="239"/>
      <c r="W792" s="239"/>
      <c r="X792" s="239"/>
      <c r="Y792" s="239"/>
      <c r="Z792" s="239"/>
    </row>
    <row r="793" ht="12.75" customHeight="1">
      <c r="A793" s="239"/>
      <c r="B793" s="239"/>
      <c r="C793" s="239"/>
      <c r="D793" s="239"/>
      <c r="E793" s="239"/>
      <c r="F793" s="239"/>
      <c r="G793" s="239"/>
      <c r="H793" s="239"/>
      <c r="I793" s="239"/>
      <c r="J793" s="239"/>
      <c r="K793" s="239"/>
      <c r="L793" s="239"/>
      <c r="M793" s="239"/>
      <c r="N793" s="239"/>
      <c r="O793" s="239"/>
      <c r="P793" s="239"/>
      <c r="Q793" s="239"/>
      <c r="R793" s="239"/>
      <c r="S793" s="239"/>
      <c r="T793" s="239"/>
      <c r="U793" s="239"/>
      <c r="V793" s="239"/>
      <c r="W793" s="239"/>
      <c r="X793" s="239"/>
      <c r="Y793" s="239"/>
      <c r="Z793" s="239"/>
    </row>
    <row r="794" ht="12.75" customHeight="1">
      <c r="A794" s="239"/>
      <c r="B794" s="239"/>
      <c r="C794" s="239"/>
      <c r="D794" s="239"/>
      <c r="E794" s="239"/>
      <c r="F794" s="239"/>
      <c r="G794" s="239"/>
      <c r="H794" s="239"/>
      <c r="I794" s="239"/>
      <c r="J794" s="239"/>
      <c r="K794" s="239"/>
      <c r="L794" s="239"/>
      <c r="M794" s="239"/>
      <c r="N794" s="239"/>
      <c r="O794" s="239"/>
      <c r="P794" s="239"/>
      <c r="Q794" s="239"/>
      <c r="R794" s="239"/>
      <c r="S794" s="239"/>
      <c r="T794" s="239"/>
      <c r="U794" s="239"/>
      <c r="V794" s="239"/>
      <c r="W794" s="239"/>
      <c r="X794" s="239"/>
      <c r="Y794" s="239"/>
      <c r="Z794" s="239"/>
    </row>
    <row r="795" ht="12.75" customHeight="1">
      <c r="A795" s="239"/>
      <c r="B795" s="239"/>
      <c r="C795" s="239"/>
      <c r="D795" s="239"/>
      <c r="E795" s="239"/>
      <c r="F795" s="239"/>
      <c r="G795" s="239"/>
      <c r="H795" s="239"/>
      <c r="I795" s="239"/>
      <c r="J795" s="239"/>
      <c r="K795" s="239"/>
      <c r="L795" s="239"/>
      <c r="M795" s="239"/>
      <c r="N795" s="239"/>
      <c r="O795" s="239"/>
      <c r="P795" s="239"/>
      <c r="Q795" s="239"/>
      <c r="R795" s="239"/>
      <c r="S795" s="239"/>
      <c r="T795" s="239"/>
      <c r="U795" s="239"/>
      <c r="V795" s="239"/>
      <c r="W795" s="239"/>
      <c r="X795" s="239"/>
      <c r="Y795" s="239"/>
      <c r="Z795" s="239"/>
    </row>
    <row r="796" ht="12.75" customHeight="1">
      <c r="A796" s="239"/>
      <c r="B796" s="239"/>
      <c r="C796" s="239"/>
      <c r="D796" s="239"/>
      <c r="E796" s="239"/>
      <c r="F796" s="239"/>
      <c r="G796" s="239"/>
      <c r="H796" s="239"/>
      <c r="I796" s="239"/>
      <c r="J796" s="239"/>
      <c r="K796" s="239"/>
      <c r="L796" s="239"/>
      <c r="M796" s="239"/>
      <c r="N796" s="239"/>
      <c r="O796" s="239"/>
      <c r="P796" s="239"/>
      <c r="Q796" s="239"/>
      <c r="R796" s="239"/>
      <c r="S796" s="239"/>
      <c r="T796" s="239"/>
      <c r="U796" s="239"/>
      <c r="V796" s="239"/>
      <c r="W796" s="239"/>
      <c r="X796" s="239"/>
      <c r="Y796" s="239"/>
      <c r="Z796" s="239"/>
    </row>
    <row r="797" ht="12.75" customHeight="1">
      <c r="A797" s="239"/>
      <c r="B797" s="239"/>
      <c r="C797" s="239"/>
      <c r="D797" s="239"/>
      <c r="E797" s="239"/>
      <c r="F797" s="239"/>
      <c r="G797" s="239"/>
      <c r="H797" s="239"/>
      <c r="I797" s="239"/>
      <c r="J797" s="239"/>
      <c r="K797" s="239"/>
      <c r="L797" s="239"/>
      <c r="M797" s="239"/>
      <c r="N797" s="239"/>
      <c r="O797" s="239"/>
      <c r="P797" s="239"/>
      <c r="Q797" s="239"/>
      <c r="R797" s="239"/>
      <c r="S797" s="239"/>
      <c r="T797" s="239"/>
      <c r="U797" s="239"/>
      <c r="V797" s="239"/>
      <c r="W797" s="239"/>
      <c r="X797" s="239"/>
      <c r="Y797" s="239"/>
      <c r="Z797" s="239"/>
    </row>
    <row r="798" ht="12.75" customHeight="1">
      <c r="A798" s="239"/>
      <c r="B798" s="239"/>
      <c r="C798" s="239"/>
      <c r="D798" s="239"/>
      <c r="E798" s="239"/>
      <c r="F798" s="239"/>
      <c r="G798" s="239"/>
      <c r="H798" s="239"/>
      <c r="I798" s="239"/>
      <c r="J798" s="239"/>
      <c r="K798" s="239"/>
      <c r="L798" s="239"/>
      <c r="M798" s="239"/>
      <c r="N798" s="239"/>
      <c r="O798" s="239"/>
      <c r="P798" s="239"/>
      <c r="Q798" s="239"/>
      <c r="R798" s="239"/>
      <c r="S798" s="239"/>
      <c r="T798" s="239"/>
      <c r="U798" s="239"/>
      <c r="V798" s="239"/>
      <c r="W798" s="239"/>
      <c r="X798" s="239"/>
      <c r="Y798" s="239"/>
      <c r="Z798" s="239"/>
    </row>
    <row r="799" ht="12.75" customHeight="1">
      <c r="A799" s="239"/>
      <c r="B799" s="239"/>
      <c r="C799" s="239"/>
      <c r="D799" s="239"/>
      <c r="E799" s="239"/>
      <c r="F799" s="239"/>
      <c r="G799" s="239"/>
      <c r="H799" s="239"/>
      <c r="I799" s="239"/>
      <c r="J799" s="239"/>
      <c r="K799" s="239"/>
      <c r="L799" s="239"/>
      <c r="M799" s="239"/>
      <c r="N799" s="239"/>
      <c r="O799" s="239"/>
      <c r="P799" s="239"/>
      <c r="Q799" s="239"/>
      <c r="R799" s="239"/>
      <c r="S799" s="239"/>
      <c r="T799" s="239"/>
      <c r="U799" s="239"/>
      <c r="V799" s="239"/>
      <c r="W799" s="239"/>
      <c r="X799" s="239"/>
      <c r="Y799" s="239"/>
      <c r="Z799" s="239"/>
    </row>
    <row r="800" ht="12.75" customHeight="1">
      <c r="A800" s="239"/>
      <c r="B800" s="239"/>
      <c r="C800" s="239"/>
      <c r="D800" s="239"/>
      <c r="E800" s="239"/>
      <c r="F800" s="239"/>
      <c r="G800" s="239"/>
      <c r="H800" s="239"/>
      <c r="I800" s="239"/>
      <c r="J800" s="239"/>
      <c r="K800" s="239"/>
      <c r="L800" s="239"/>
      <c r="M800" s="239"/>
      <c r="N800" s="239"/>
      <c r="O800" s="239"/>
      <c r="P800" s="239"/>
      <c r="Q800" s="239"/>
      <c r="R800" s="239"/>
      <c r="S800" s="239"/>
      <c r="T800" s="239"/>
      <c r="U800" s="239"/>
      <c r="V800" s="239"/>
      <c r="W800" s="239"/>
      <c r="X800" s="239"/>
      <c r="Y800" s="239"/>
      <c r="Z800" s="239"/>
    </row>
    <row r="801" ht="12.75" customHeight="1">
      <c r="A801" s="239"/>
      <c r="B801" s="239"/>
      <c r="C801" s="239"/>
      <c r="D801" s="239"/>
      <c r="E801" s="239"/>
      <c r="F801" s="239"/>
      <c r="G801" s="239"/>
      <c r="H801" s="239"/>
      <c r="I801" s="239"/>
      <c r="J801" s="239"/>
      <c r="K801" s="239"/>
      <c r="L801" s="239"/>
      <c r="M801" s="239"/>
      <c r="N801" s="239"/>
      <c r="O801" s="239"/>
      <c r="P801" s="239"/>
      <c r="Q801" s="239"/>
      <c r="R801" s="239"/>
      <c r="S801" s="239"/>
      <c r="T801" s="239"/>
      <c r="U801" s="239"/>
      <c r="V801" s="239"/>
      <c r="W801" s="239"/>
      <c r="X801" s="239"/>
      <c r="Y801" s="239"/>
      <c r="Z801" s="239"/>
    </row>
    <row r="802" ht="12.75" customHeight="1">
      <c r="A802" s="239"/>
      <c r="B802" s="239"/>
      <c r="C802" s="239"/>
      <c r="D802" s="239"/>
      <c r="E802" s="239"/>
      <c r="F802" s="239"/>
      <c r="G802" s="239"/>
      <c r="H802" s="239"/>
      <c r="I802" s="239"/>
      <c r="J802" s="239"/>
      <c r="K802" s="239"/>
      <c r="L802" s="239"/>
      <c r="M802" s="239"/>
      <c r="N802" s="239"/>
      <c r="O802" s="239"/>
      <c r="P802" s="239"/>
      <c r="Q802" s="239"/>
      <c r="R802" s="239"/>
      <c r="S802" s="239"/>
      <c r="T802" s="239"/>
      <c r="U802" s="239"/>
      <c r="V802" s="239"/>
      <c r="W802" s="239"/>
      <c r="X802" s="239"/>
      <c r="Y802" s="239"/>
      <c r="Z802" s="239"/>
    </row>
    <row r="803" ht="12.75" customHeight="1">
      <c r="A803" s="239"/>
      <c r="B803" s="239"/>
      <c r="C803" s="239"/>
      <c r="D803" s="239"/>
      <c r="E803" s="239"/>
      <c r="F803" s="239"/>
      <c r="G803" s="239"/>
      <c r="H803" s="239"/>
      <c r="I803" s="239"/>
      <c r="J803" s="239"/>
      <c r="K803" s="239"/>
      <c r="L803" s="239"/>
      <c r="M803" s="239"/>
      <c r="N803" s="239"/>
      <c r="O803" s="239"/>
      <c r="P803" s="239"/>
      <c r="Q803" s="239"/>
      <c r="R803" s="239"/>
      <c r="S803" s="239"/>
      <c r="T803" s="239"/>
      <c r="U803" s="239"/>
      <c r="V803" s="239"/>
      <c r="W803" s="239"/>
      <c r="X803" s="239"/>
      <c r="Y803" s="239"/>
      <c r="Z803" s="239"/>
    </row>
    <row r="804" ht="12.75" customHeight="1">
      <c r="A804" s="239"/>
      <c r="B804" s="239"/>
      <c r="C804" s="239"/>
      <c r="D804" s="239"/>
      <c r="E804" s="239"/>
      <c r="F804" s="239"/>
      <c r="G804" s="239"/>
      <c r="H804" s="239"/>
      <c r="I804" s="239"/>
      <c r="J804" s="239"/>
      <c r="K804" s="239"/>
      <c r="L804" s="239"/>
      <c r="M804" s="239"/>
      <c r="N804" s="239"/>
      <c r="O804" s="239"/>
      <c r="P804" s="239"/>
      <c r="Q804" s="239"/>
      <c r="R804" s="239"/>
      <c r="S804" s="239"/>
      <c r="T804" s="239"/>
      <c r="U804" s="239"/>
      <c r="V804" s="239"/>
      <c r="W804" s="239"/>
      <c r="X804" s="239"/>
      <c r="Y804" s="239"/>
      <c r="Z804" s="239"/>
    </row>
    <row r="805" ht="12.75" customHeight="1">
      <c r="A805" s="239"/>
      <c r="B805" s="239"/>
      <c r="C805" s="239"/>
      <c r="D805" s="239"/>
      <c r="E805" s="239"/>
      <c r="F805" s="239"/>
      <c r="G805" s="239"/>
      <c r="H805" s="239"/>
      <c r="I805" s="239"/>
      <c r="J805" s="239"/>
      <c r="K805" s="239"/>
      <c r="L805" s="239"/>
      <c r="M805" s="239"/>
      <c r="N805" s="239"/>
      <c r="O805" s="239"/>
      <c r="P805" s="239"/>
      <c r="Q805" s="239"/>
      <c r="R805" s="239"/>
      <c r="S805" s="239"/>
      <c r="T805" s="239"/>
      <c r="U805" s="239"/>
      <c r="V805" s="239"/>
      <c r="W805" s="239"/>
      <c r="X805" s="239"/>
      <c r="Y805" s="239"/>
      <c r="Z805" s="239"/>
    </row>
    <row r="806" ht="12.75" customHeight="1">
      <c r="A806" s="239"/>
      <c r="B806" s="239"/>
      <c r="C806" s="239"/>
      <c r="D806" s="239"/>
      <c r="E806" s="239"/>
      <c r="F806" s="239"/>
      <c r="G806" s="239"/>
      <c r="H806" s="239"/>
      <c r="I806" s="239"/>
      <c r="J806" s="239"/>
      <c r="K806" s="239"/>
      <c r="L806" s="239"/>
      <c r="M806" s="239"/>
      <c r="N806" s="239"/>
      <c r="O806" s="239"/>
      <c r="P806" s="239"/>
      <c r="Q806" s="239"/>
      <c r="R806" s="239"/>
      <c r="S806" s="239"/>
      <c r="T806" s="239"/>
      <c r="U806" s="239"/>
      <c r="V806" s="239"/>
      <c r="W806" s="239"/>
      <c r="X806" s="239"/>
      <c r="Y806" s="239"/>
      <c r="Z806" s="239"/>
    </row>
    <row r="807" ht="12.75" customHeight="1">
      <c r="A807" s="239"/>
      <c r="B807" s="239"/>
      <c r="C807" s="239"/>
      <c r="D807" s="239"/>
      <c r="E807" s="239"/>
      <c r="F807" s="239"/>
      <c r="G807" s="239"/>
      <c r="H807" s="239"/>
      <c r="I807" s="239"/>
      <c r="J807" s="239"/>
      <c r="K807" s="239"/>
      <c r="L807" s="239"/>
      <c r="M807" s="239"/>
      <c r="N807" s="239"/>
      <c r="O807" s="239"/>
      <c r="P807" s="239"/>
      <c r="Q807" s="239"/>
      <c r="R807" s="239"/>
      <c r="S807" s="239"/>
      <c r="T807" s="239"/>
      <c r="U807" s="239"/>
      <c r="V807" s="239"/>
      <c r="W807" s="239"/>
      <c r="X807" s="239"/>
      <c r="Y807" s="239"/>
      <c r="Z807" s="239"/>
    </row>
    <row r="808" ht="12.75" customHeight="1">
      <c r="A808" s="239"/>
      <c r="B808" s="239"/>
      <c r="C808" s="239"/>
      <c r="D808" s="239"/>
      <c r="E808" s="239"/>
      <c r="F808" s="239"/>
      <c r="G808" s="239"/>
      <c r="H808" s="239"/>
      <c r="I808" s="239"/>
      <c r="J808" s="239"/>
      <c r="K808" s="239"/>
      <c r="L808" s="239"/>
      <c r="M808" s="239"/>
      <c r="N808" s="239"/>
      <c r="O808" s="239"/>
      <c r="P808" s="239"/>
      <c r="Q808" s="239"/>
      <c r="R808" s="239"/>
      <c r="S808" s="239"/>
      <c r="T808" s="239"/>
      <c r="U808" s="239"/>
      <c r="V808" s="239"/>
      <c r="W808" s="239"/>
      <c r="X808" s="239"/>
      <c r="Y808" s="239"/>
      <c r="Z808" s="239"/>
    </row>
    <row r="809" ht="12.75" customHeight="1">
      <c r="A809" s="239"/>
      <c r="B809" s="239"/>
      <c r="C809" s="239"/>
      <c r="D809" s="239"/>
      <c r="E809" s="239"/>
      <c r="F809" s="239"/>
      <c r="G809" s="239"/>
      <c r="H809" s="239"/>
      <c r="I809" s="239"/>
      <c r="J809" s="239"/>
      <c r="K809" s="239"/>
      <c r="L809" s="239"/>
      <c r="M809" s="239"/>
      <c r="N809" s="239"/>
      <c r="O809" s="239"/>
      <c r="P809" s="239"/>
      <c r="Q809" s="239"/>
      <c r="R809" s="239"/>
      <c r="S809" s="239"/>
      <c r="T809" s="239"/>
      <c r="U809" s="239"/>
      <c r="V809" s="239"/>
      <c r="W809" s="239"/>
      <c r="X809" s="239"/>
      <c r="Y809" s="239"/>
      <c r="Z809" s="239"/>
    </row>
    <row r="810" ht="12.75" customHeight="1">
      <c r="A810" s="239"/>
      <c r="B810" s="239"/>
      <c r="C810" s="239"/>
      <c r="D810" s="239"/>
      <c r="E810" s="239"/>
      <c r="F810" s="239"/>
      <c r="G810" s="239"/>
      <c r="H810" s="239"/>
      <c r="I810" s="239"/>
      <c r="J810" s="239"/>
      <c r="K810" s="239"/>
      <c r="L810" s="239"/>
      <c r="M810" s="239"/>
      <c r="N810" s="239"/>
      <c r="O810" s="239"/>
      <c r="P810" s="239"/>
      <c r="Q810" s="239"/>
      <c r="R810" s="239"/>
      <c r="S810" s="239"/>
      <c r="T810" s="239"/>
      <c r="U810" s="239"/>
      <c r="V810" s="239"/>
      <c r="W810" s="239"/>
      <c r="X810" s="239"/>
      <c r="Y810" s="239"/>
      <c r="Z810" s="239"/>
    </row>
    <row r="811" ht="12.75" customHeight="1">
      <c r="A811" s="239"/>
      <c r="B811" s="239"/>
      <c r="C811" s="239"/>
      <c r="D811" s="239"/>
      <c r="E811" s="239"/>
      <c r="F811" s="239"/>
      <c r="G811" s="239"/>
      <c r="H811" s="239"/>
      <c r="I811" s="239"/>
      <c r="J811" s="239"/>
      <c r="K811" s="239"/>
      <c r="L811" s="239"/>
      <c r="M811" s="239"/>
      <c r="N811" s="239"/>
      <c r="O811" s="239"/>
      <c r="P811" s="239"/>
      <c r="Q811" s="239"/>
      <c r="R811" s="239"/>
      <c r="S811" s="239"/>
      <c r="T811" s="239"/>
      <c r="U811" s="239"/>
      <c r="V811" s="239"/>
      <c r="W811" s="239"/>
      <c r="X811" s="239"/>
      <c r="Y811" s="239"/>
      <c r="Z811" s="239"/>
    </row>
    <row r="812" ht="12.75" customHeight="1">
      <c r="A812" s="239"/>
      <c r="B812" s="239"/>
      <c r="C812" s="239"/>
      <c r="D812" s="239"/>
      <c r="E812" s="239"/>
      <c r="F812" s="239"/>
      <c r="G812" s="239"/>
      <c r="H812" s="239"/>
      <c r="I812" s="239"/>
      <c r="J812" s="239"/>
      <c r="K812" s="239"/>
      <c r="L812" s="239"/>
      <c r="M812" s="239"/>
      <c r="N812" s="239"/>
      <c r="O812" s="239"/>
      <c r="P812" s="239"/>
      <c r="Q812" s="239"/>
      <c r="R812" s="239"/>
      <c r="S812" s="239"/>
      <c r="T812" s="239"/>
      <c r="U812" s="239"/>
      <c r="V812" s="239"/>
      <c r="W812" s="239"/>
      <c r="X812" s="239"/>
      <c r="Y812" s="239"/>
      <c r="Z812" s="239"/>
    </row>
    <row r="813" ht="12.75" customHeight="1">
      <c r="A813" s="239"/>
      <c r="B813" s="239"/>
      <c r="C813" s="239"/>
      <c r="D813" s="239"/>
      <c r="E813" s="239"/>
      <c r="F813" s="239"/>
      <c r="G813" s="239"/>
      <c r="H813" s="239"/>
      <c r="I813" s="239"/>
      <c r="J813" s="239"/>
      <c r="K813" s="239"/>
      <c r="L813" s="239"/>
      <c r="M813" s="239"/>
      <c r="N813" s="239"/>
      <c r="O813" s="239"/>
      <c r="P813" s="239"/>
      <c r="Q813" s="239"/>
      <c r="R813" s="239"/>
      <c r="S813" s="239"/>
      <c r="T813" s="239"/>
      <c r="U813" s="239"/>
      <c r="V813" s="239"/>
      <c r="W813" s="239"/>
      <c r="X813" s="239"/>
      <c r="Y813" s="239"/>
      <c r="Z813" s="239"/>
    </row>
    <row r="814" ht="12.75" customHeight="1">
      <c r="A814" s="239"/>
      <c r="B814" s="239"/>
      <c r="C814" s="239"/>
      <c r="D814" s="239"/>
      <c r="E814" s="239"/>
      <c r="F814" s="239"/>
      <c r="G814" s="239"/>
      <c r="H814" s="239"/>
      <c r="I814" s="239"/>
      <c r="J814" s="239"/>
      <c r="K814" s="239"/>
      <c r="L814" s="239"/>
      <c r="M814" s="239"/>
      <c r="N814" s="239"/>
      <c r="O814" s="239"/>
      <c r="P814" s="239"/>
      <c r="Q814" s="239"/>
      <c r="R814" s="239"/>
      <c r="S814" s="239"/>
      <c r="T814" s="239"/>
      <c r="U814" s="239"/>
      <c r="V814" s="239"/>
      <c r="W814" s="239"/>
      <c r="X814" s="239"/>
      <c r="Y814" s="239"/>
      <c r="Z814" s="239"/>
    </row>
    <row r="815" ht="12.75" customHeight="1">
      <c r="A815" s="239"/>
      <c r="B815" s="239"/>
      <c r="C815" s="239"/>
      <c r="D815" s="239"/>
      <c r="E815" s="239"/>
      <c r="F815" s="239"/>
      <c r="G815" s="239"/>
      <c r="H815" s="239"/>
      <c r="I815" s="239"/>
      <c r="J815" s="239"/>
      <c r="K815" s="239"/>
      <c r="L815" s="239"/>
      <c r="M815" s="239"/>
      <c r="N815" s="239"/>
      <c r="O815" s="239"/>
      <c r="P815" s="239"/>
      <c r="Q815" s="239"/>
      <c r="R815" s="239"/>
      <c r="S815" s="239"/>
      <c r="T815" s="239"/>
      <c r="U815" s="239"/>
      <c r="V815" s="239"/>
      <c r="W815" s="239"/>
      <c r="X815" s="239"/>
      <c r="Y815" s="239"/>
      <c r="Z815" s="239"/>
    </row>
    <row r="816" ht="12.75" customHeight="1">
      <c r="A816" s="239"/>
      <c r="B816" s="239"/>
      <c r="C816" s="239"/>
      <c r="D816" s="239"/>
      <c r="E816" s="239"/>
      <c r="F816" s="239"/>
      <c r="G816" s="239"/>
      <c r="H816" s="239"/>
      <c r="I816" s="239"/>
      <c r="J816" s="239"/>
      <c r="K816" s="239"/>
      <c r="L816" s="239"/>
      <c r="M816" s="239"/>
      <c r="N816" s="239"/>
      <c r="O816" s="239"/>
      <c r="P816" s="239"/>
      <c r="Q816" s="239"/>
      <c r="R816" s="239"/>
      <c r="S816" s="239"/>
      <c r="T816" s="239"/>
      <c r="U816" s="239"/>
      <c r="V816" s="239"/>
      <c r="W816" s="239"/>
      <c r="X816" s="239"/>
      <c r="Y816" s="239"/>
      <c r="Z816" s="239"/>
    </row>
    <row r="817" ht="12.75" customHeight="1">
      <c r="A817" s="239"/>
      <c r="B817" s="239"/>
      <c r="C817" s="239"/>
      <c r="D817" s="239"/>
      <c r="E817" s="239"/>
      <c r="F817" s="239"/>
      <c r="G817" s="239"/>
      <c r="H817" s="239"/>
      <c r="I817" s="239"/>
      <c r="J817" s="239"/>
      <c r="K817" s="239"/>
      <c r="L817" s="239"/>
      <c r="M817" s="239"/>
      <c r="N817" s="239"/>
      <c r="O817" s="239"/>
      <c r="P817" s="239"/>
      <c r="Q817" s="239"/>
      <c r="R817" s="239"/>
      <c r="S817" s="239"/>
      <c r="T817" s="239"/>
      <c r="U817" s="239"/>
      <c r="V817" s="239"/>
      <c r="W817" s="239"/>
      <c r="X817" s="239"/>
      <c r="Y817" s="239"/>
      <c r="Z817" s="239"/>
    </row>
    <row r="818" ht="12.75" customHeight="1">
      <c r="A818" s="239"/>
      <c r="B818" s="239"/>
      <c r="C818" s="239"/>
      <c r="D818" s="239"/>
      <c r="E818" s="239"/>
      <c r="F818" s="239"/>
      <c r="G818" s="239"/>
      <c r="H818" s="239"/>
      <c r="I818" s="239"/>
      <c r="J818" s="239"/>
      <c r="K818" s="239"/>
      <c r="L818" s="239"/>
      <c r="M818" s="239"/>
      <c r="N818" s="239"/>
      <c r="O818" s="239"/>
      <c r="P818" s="239"/>
      <c r="Q818" s="239"/>
      <c r="R818" s="239"/>
      <c r="S818" s="239"/>
      <c r="T818" s="239"/>
      <c r="U818" s="239"/>
      <c r="V818" s="239"/>
      <c r="W818" s="239"/>
      <c r="X818" s="239"/>
      <c r="Y818" s="239"/>
      <c r="Z818" s="239"/>
    </row>
    <row r="819" ht="12.75" customHeight="1">
      <c r="A819" s="239"/>
      <c r="B819" s="239"/>
      <c r="C819" s="239"/>
      <c r="D819" s="239"/>
      <c r="E819" s="239"/>
      <c r="F819" s="239"/>
      <c r="G819" s="239"/>
      <c r="H819" s="239"/>
      <c r="I819" s="239"/>
      <c r="J819" s="239"/>
      <c r="K819" s="239"/>
      <c r="L819" s="239"/>
      <c r="M819" s="239"/>
      <c r="N819" s="239"/>
      <c r="O819" s="239"/>
      <c r="P819" s="239"/>
      <c r="Q819" s="239"/>
      <c r="R819" s="239"/>
      <c r="S819" s="239"/>
      <c r="T819" s="239"/>
      <c r="U819" s="239"/>
      <c r="V819" s="239"/>
      <c r="W819" s="239"/>
      <c r="X819" s="239"/>
      <c r="Y819" s="239"/>
      <c r="Z819" s="239"/>
    </row>
    <row r="820" ht="12.75" customHeight="1">
      <c r="A820" s="239"/>
      <c r="B820" s="239"/>
      <c r="C820" s="239"/>
      <c r="D820" s="239"/>
      <c r="E820" s="239"/>
      <c r="F820" s="239"/>
      <c r="G820" s="239"/>
      <c r="H820" s="239"/>
      <c r="I820" s="239"/>
      <c r="J820" s="239"/>
      <c r="K820" s="239"/>
      <c r="L820" s="239"/>
      <c r="M820" s="239"/>
      <c r="N820" s="239"/>
      <c r="O820" s="239"/>
      <c r="P820" s="239"/>
      <c r="Q820" s="239"/>
      <c r="R820" s="239"/>
      <c r="S820" s="239"/>
      <c r="T820" s="239"/>
      <c r="U820" s="239"/>
      <c r="V820" s="239"/>
      <c r="W820" s="239"/>
      <c r="X820" s="239"/>
      <c r="Y820" s="239"/>
      <c r="Z820" s="239"/>
    </row>
    <row r="821" ht="12.75" customHeight="1">
      <c r="A821" s="239"/>
      <c r="B821" s="239"/>
      <c r="C821" s="239"/>
      <c r="D821" s="239"/>
      <c r="E821" s="239"/>
      <c r="F821" s="239"/>
      <c r="G821" s="239"/>
      <c r="H821" s="239"/>
      <c r="I821" s="239"/>
      <c r="J821" s="239"/>
      <c r="K821" s="239"/>
      <c r="L821" s="239"/>
      <c r="M821" s="239"/>
      <c r="N821" s="239"/>
      <c r="O821" s="239"/>
      <c r="P821" s="239"/>
      <c r="Q821" s="239"/>
      <c r="R821" s="239"/>
      <c r="S821" s="239"/>
      <c r="T821" s="239"/>
      <c r="U821" s="239"/>
      <c r="V821" s="239"/>
      <c r="W821" s="239"/>
      <c r="X821" s="239"/>
      <c r="Y821" s="239"/>
      <c r="Z821" s="239"/>
    </row>
    <row r="822" ht="12.75" customHeight="1">
      <c r="A822" s="239"/>
      <c r="B822" s="239"/>
      <c r="C822" s="239"/>
      <c r="D822" s="239"/>
      <c r="E822" s="239"/>
      <c r="F822" s="239"/>
      <c r="G822" s="239"/>
      <c r="H822" s="239"/>
      <c r="I822" s="239"/>
      <c r="J822" s="239"/>
      <c r="K822" s="239"/>
      <c r="L822" s="239"/>
      <c r="M822" s="239"/>
      <c r="N822" s="239"/>
      <c r="O822" s="239"/>
      <c r="P822" s="239"/>
      <c r="Q822" s="239"/>
      <c r="R822" s="239"/>
      <c r="S822" s="239"/>
      <c r="T822" s="239"/>
      <c r="U822" s="239"/>
      <c r="V822" s="239"/>
      <c r="W822" s="239"/>
      <c r="X822" s="239"/>
      <c r="Y822" s="239"/>
      <c r="Z822" s="239"/>
    </row>
    <row r="823" ht="12.75" customHeight="1">
      <c r="A823" s="239"/>
      <c r="B823" s="239"/>
      <c r="C823" s="239"/>
      <c r="D823" s="239"/>
      <c r="E823" s="239"/>
      <c r="F823" s="239"/>
      <c r="G823" s="239"/>
      <c r="H823" s="239"/>
      <c r="I823" s="239"/>
      <c r="J823" s="239"/>
      <c r="K823" s="239"/>
      <c r="L823" s="239"/>
      <c r="M823" s="239"/>
      <c r="N823" s="239"/>
      <c r="O823" s="239"/>
      <c r="P823" s="239"/>
      <c r="Q823" s="239"/>
      <c r="R823" s="239"/>
      <c r="S823" s="239"/>
      <c r="T823" s="239"/>
      <c r="U823" s="239"/>
      <c r="V823" s="239"/>
      <c r="W823" s="239"/>
      <c r="X823" s="239"/>
      <c r="Y823" s="239"/>
      <c r="Z823" s="239"/>
    </row>
    <row r="824" ht="12.75" customHeight="1">
      <c r="A824" s="239"/>
      <c r="B824" s="239"/>
      <c r="C824" s="239"/>
      <c r="D824" s="239"/>
      <c r="E824" s="239"/>
      <c r="F824" s="239"/>
      <c r="G824" s="239"/>
      <c r="H824" s="239"/>
      <c r="I824" s="239"/>
      <c r="J824" s="239"/>
      <c r="K824" s="239"/>
      <c r="L824" s="239"/>
      <c r="M824" s="239"/>
      <c r="N824" s="239"/>
      <c r="O824" s="239"/>
      <c r="P824" s="239"/>
      <c r="Q824" s="239"/>
      <c r="R824" s="239"/>
      <c r="S824" s="239"/>
      <c r="T824" s="239"/>
      <c r="U824" s="239"/>
      <c r="V824" s="239"/>
      <c r="W824" s="239"/>
      <c r="X824" s="239"/>
      <c r="Y824" s="239"/>
      <c r="Z824" s="239"/>
    </row>
    <row r="825" ht="12.75" customHeight="1">
      <c r="A825" s="239"/>
      <c r="B825" s="239"/>
      <c r="C825" s="239"/>
      <c r="D825" s="239"/>
      <c r="E825" s="239"/>
      <c r="F825" s="239"/>
      <c r="G825" s="239"/>
      <c r="H825" s="239"/>
      <c r="I825" s="239"/>
      <c r="J825" s="239"/>
      <c r="K825" s="239"/>
      <c r="L825" s="239"/>
      <c r="M825" s="239"/>
      <c r="N825" s="239"/>
      <c r="O825" s="239"/>
      <c r="P825" s="239"/>
      <c r="Q825" s="239"/>
      <c r="R825" s="239"/>
      <c r="S825" s="239"/>
      <c r="T825" s="239"/>
      <c r="U825" s="239"/>
      <c r="V825" s="239"/>
      <c r="W825" s="239"/>
      <c r="X825" s="239"/>
      <c r="Y825" s="239"/>
      <c r="Z825" s="239"/>
    </row>
    <row r="826" ht="12.75" customHeight="1">
      <c r="A826" s="239"/>
      <c r="B826" s="239"/>
      <c r="C826" s="239"/>
      <c r="D826" s="239"/>
      <c r="E826" s="239"/>
      <c r="F826" s="239"/>
      <c r="G826" s="239"/>
      <c r="H826" s="239"/>
      <c r="I826" s="239"/>
      <c r="J826" s="239"/>
      <c r="K826" s="239"/>
      <c r="L826" s="239"/>
      <c r="M826" s="239"/>
      <c r="N826" s="239"/>
      <c r="O826" s="239"/>
      <c r="P826" s="239"/>
      <c r="Q826" s="239"/>
      <c r="R826" s="239"/>
      <c r="S826" s="239"/>
      <c r="T826" s="239"/>
      <c r="U826" s="239"/>
      <c r="V826" s="239"/>
      <c r="W826" s="239"/>
      <c r="X826" s="239"/>
      <c r="Y826" s="239"/>
      <c r="Z826" s="239"/>
    </row>
    <row r="827" ht="12.75" customHeight="1">
      <c r="A827" s="239"/>
      <c r="B827" s="239"/>
      <c r="C827" s="239"/>
      <c r="D827" s="239"/>
      <c r="E827" s="239"/>
      <c r="F827" s="239"/>
      <c r="G827" s="239"/>
      <c r="H827" s="239"/>
      <c r="I827" s="239"/>
      <c r="J827" s="239"/>
      <c r="K827" s="239"/>
      <c r="L827" s="239"/>
      <c r="M827" s="239"/>
      <c r="N827" s="239"/>
      <c r="O827" s="239"/>
      <c r="P827" s="239"/>
      <c r="Q827" s="239"/>
      <c r="R827" s="239"/>
      <c r="S827" s="239"/>
      <c r="T827" s="239"/>
      <c r="U827" s="239"/>
      <c r="V827" s="239"/>
      <c r="W827" s="239"/>
      <c r="X827" s="239"/>
      <c r="Y827" s="239"/>
      <c r="Z827" s="239"/>
    </row>
    <row r="828" ht="12.75" customHeight="1">
      <c r="A828" s="239"/>
      <c r="B828" s="239"/>
      <c r="C828" s="239"/>
      <c r="D828" s="239"/>
      <c r="E828" s="239"/>
      <c r="F828" s="239"/>
      <c r="G828" s="239"/>
      <c r="H828" s="239"/>
      <c r="I828" s="239"/>
      <c r="J828" s="239"/>
      <c r="K828" s="239"/>
      <c r="L828" s="239"/>
      <c r="M828" s="239"/>
      <c r="N828" s="239"/>
      <c r="O828" s="239"/>
      <c r="P828" s="239"/>
      <c r="Q828" s="239"/>
      <c r="R828" s="239"/>
      <c r="S828" s="239"/>
      <c r="T828" s="239"/>
      <c r="U828" s="239"/>
      <c r="V828" s="239"/>
      <c r="W828" s="239"/>
      <c r="X828" s="239"/>
      <c r="Y828" s="239"/>
      <c r="Z828" s="239"/>
    </row>
    <row r="829" ht="12.75" customHeight="1">
      <c r="A829" s="239"/>
      <c r="B829" s="239"/>
      <c r="C829" s="239"/>
      <c r="D829" s="239"/>
      <c r="E829" s="239"/>
      <c r="F829" s="239"/>
      <c r="G829" s="239"/>
      <c r="H829" s="239"/>
      <c r="I829" s="239"/>
      <c r="J829" s="239"/>
      <c r="K829" s="239"/>
      <c r="L829" s="239"/>
      <c r="M829" s="239"/>
      <c r="N829" s="239"/>
      <c r="O829" s="239"/>
      <c r="P829" s="239"/>
      <c r="Q829" s="239"/>
      <c r="R829" s="239"/>
      <c r="S829" s="239"/>
      <c r="T829" s="239"/>
      <c r="U829" s="239"/>
      <c r="V829" s="239"/>
      <c r="W829" s="239"/>
      <c r="X829" s="239"/>
      <c r="Y829" s="239"/>
      <c r="Z829" s="239"/>
    </row>
    <row r="830" ht="12.75" customHeight="1">
      <c r="A830" s="239"/>
      <c r="B830" s="239"/>
      <c r="C830" s="239"/>
      <c r="D830" s="239"/>
      <c r="E830" s="239"/>
      <c r="F830" s="239"/>
      <c r="G830" s="239"/>
      <c r="H830" s="239"/>
      <c r="I830" s="239"/>
      <c r="J830" s="239"/>
      <c r="K830" s="239"/>
      <c r="L830" s="239"/>
      <c r="M830" s="239"/>
      <c r="N830" s="239"/>
      <c r="O830" s="239"/>
      <c r="P830" s="239"/>
      <c r="Q830" s="239"/>
      <c r="R830" s="239"/>
      <c r="S830" s="239"/>
      <c r="T830" s="239"/>
      <c r="U830" s="239"/>
      <c r="V830" s="239"/>
      <c r="W830" s="239"/>
      <c r="X830" s="239"/>
      <c r="Y830" s="239"/>
      <c r="Z830" s="239"/>
    </row>
    <row r="831" ht="12.75" customHeight="1">
      <c r="A831" s="239"/>
      <c r="B831" s="239"/>
      <c r="C831" s="239"/>
      <c r="D831" s="239"/>
      <c r="E831" s="239"/>
      <c r="F831" s="239"/>
      <c r="G831" s="239"/>
      <c r="H831" s="239"/>
      <c r="I831" s="239"/>
      <c r="J831" s="239"/>
      <c r="K831" s="239"/>
      <c r="L831" s="239"/>
      <c r="M831" s="239"/>
      <c r="N831" s="239"/>
      <c r="O831" s="239"/>
      <c r="P831" s="239"/>
      <c r="Q831" s="239"/>
      <c r="R831" s="239"/>
      <c r="S831" s="239"/>
      <c r="T831" s="239"/>
      <c r="U831" s="239"/>
      <c r="V831" s="239"/>
      <c r="W831" s="239"/>
      <c r="X831" s="239"/>
      <c r="Y831" s="239"/>
      <c r="Z831" s="239"/>
    </row>
    <row r="832" ht="12.75" customHeight="1">
      <c r="A832" s="239"/>
      <c r="B832" s="239"/>
      <c r="C832" s="239"/>
      <c r="D832" s="239"/>
      <c r="E832" s="239"/>
      <c r="F832" s="239"/>
      <c r="G832" s="239"/>
      <c r="H832" s="239"/>
      <c r="I832" s="239"/>
      <c r="J832" s="239"/>
      <c r="K832" s="239"/>
      <c r="L832" s="239"/>
      <c r="M832" s="239"/>
      <c r="N832" s="239"/>
      <c r="O832" s="239"/>
      <c r="P832" s="239"/>
      <c r="Q832" s="239"/>
      <c r="R832" s="239"/>
      <c r="S832" s="239"/>
      <c r="T832" s="239"/>
      <c r="U832" s="239"/>
      <c r="V832" s="239"/>
      <c r="W832" s="239"/>
      <c r="X832" s="239"/>
      <c r="Y832" s="239"/>
      <c r="Z832" s="239"/>
    </row>
    <row r="833" ht="12.75" customHeight="1">
      <c r="A833" s="239"/>
      <c r="B833" s="239"/>
      <c r="C833" s="239"/>
      <c r="D833" s="239"/>
      <c r="E833" s="239"/>
      <c r="F833" s="239"/>
      <c r="G833" s="239"/>
      <c r="H833" s="239"/>
      <c r="I833" s="239"/>
      <c r="J833" s="239"/>
      <c r="K833" s="239"/>
      <c r="L833" s="239"/>
      <c r="M833" s="239"/>
      <c r="N833" s="239"/>
      <c r="O833" s="239"/>
      <c r="P833" s="239"/>
      <c r="Q833" s="239"/>
      <c r="R833" s="239"/>
      <c r="S833" s="239"/>
      <c r="T833" s="239"/>
      <c r="U833" s="239"/>
      <c r="V833" s="239"/>
      <c r="W833" s="239"/>
      <c r="X833" s="239"/>
      <c r="Y833" s="239"/>
      <c r="Z833" s="239"/>
    </row>
    <row r="834" ht="12.75" customHeight="1">
      <c r="A834" s="239"/>
      <c r="B834" s="239"/>
      <c r="C834" s="239"/>
      <c r="D834" s="239"/>
      <c r="E834" s="239"/>
      <c r="F834" s="239"/>
      <c r="G834" s="239"/>
      <c r="H834" s="239"/>
      <c r="I834" s="239"/>
      <c r="J834" s="239"/>
      <c r="K834" s="239"/>
      <c r="L834" s="239"/>
      <c r="M834" s="239"/>
      <c r="N834" s="239"/>
      <c r="O834" s="239"/>
      <c r="P834" s="239"/>
      <c r="Q834" s="239"/>
      <c r="R834" s="239"/>
      <c r="S834" s="239"/>
      <c r="T834" s="239"/>
      <c r="U834" s="239"/>
      <c r="V834" s="239"/>
      <c r="W834" s="239"/>
      <c r="X834" s="239"/>
      <c r="Y834" s="239"/>
      <c r="Z834" s="239"/>
    </row>
    <row r="835" ht="12.75" customHeight="1">
      <c r="A835" s="239"/>
      <c r="B835" s="239"/>
      <c r="C835" s="239"/>
      <c r="D835" s="239"/>
      <c r="E835" s="239"/>
      <c r="F835" s="239"/>
      <c r="G835" s="239"/>
      <c r="H835" s="239"/>
      <c r="I835" s="239"/>
      <c r="J835" s="239"/>
      <c r="K835" s="239"/>
      <c r="L835" s="239"/>
      <c r="M835" s="239"/>
      <c r="N835" s="239"/>
      <c r="O835" s="239"/>
      <c r="P835" s="239"/>
      <c r="Q835" s="239"/>
      <c r="R835" s="239"/>
      <c r="S835" s="239"/>
      <c r="T835" s="239"/>
      <c r="U835" s="239"/>
      <c r="V835" s="239"/>
      <c r="W835" s="239"/>
      <c r="X835" s="239"/>
      <c r="Y835" s="239"/>
      <c r="Z835" s="239"/>
    </row>
    <row r="836" ht="12.75" customHeight="1">
      <c r="A836" s="239"/>
      <c r="B836" s="239"/>
      <c r="C836" s="239"/>
      <c r="D836" s="239"/>
      <c r="E836" s="239"/>
      <c r="F836" s="239"/>
      <c r="G836" s="239"/>
      <c r="H836" s="239"/>
      <c r="I836" s="239"/>
      <c r="J836" s="239"/>
      <c r="K836" s="239"/>
      <c r="L836" s="239"/>
      <c r="M836" s="239"/>
      <c r="N836" s="239"/>
      <c r="O836" s="239"/>
      <c r="P836" s="239"/>
      <c r="Q836" s="239"/>
      <c r="R836" s="239"/>
      <c r="S836" s="239"/>
      <c r="T836" s="239"/>
      <c r="U836" s="239"/>
      <c r="V836" s="239"/>
      <c r="W836" s="239"/>
      <c r="X836" s="239"/>
      <c r="Y836" s="239"/>
      <c r="Z836" s="239"/>
    </row>
    <row r="837" ht="12.75" customHeight="1">
      <c r="A837" s="239"/>
      <c r="B837" s="239"/>
      <c r="C837" s="239"/>
      <c r="D837" s="239"/>
      <c r="E837" s="239"/>
      <c r="F837" s="239"/>
      <c r="G837" s="239"/>
      <c r="H837" s="239"/>
      <c r="I837" s="239"/>
      <c r="J837" s="239"/>
      <c r="K837" s="239"/>
      <c r="L837" s="239"/>
      <c r="M837" s="239"/>
      <c r="N837" s="239"/>
      <c r="O837" s="239"/>
      <c r="P837" s="239"/>
      <c r="Q837" s="239"/>
      <c r="R837" s="239"/>
      <c r="S837" s="239"/>
      <c r="T837" s="239"/>
      <c r="U837" s="239"/>
      <c r="V837" s="239"/>
      <c r="W837" s="239"/>
      <c r="X837" s="239"/>
      <c r="Y837" s="239"/>
      <c r="Z837" s="239"/>
    </row>
    <row r="838" ht="12.75" customHeight="1">
      <c r="A838" s="239"/>
      <c r="B838" s="239"/>
      <c r="C838" s="239"/>
      <c r="D838" s="239"/>
      <c r="E838" s="239"/>
      <c r="F838" s="239"/>
      <c r="G838" s="239"/>
      <c r="H838" s="239"/>
      <c r="I838" s="239"/>
      <c r="J838" s="239"/>
      <c r="K838" s="239"/>
      <c r="L838" s="239"/>
      <c r="M838" s="239"/>
      <c r="N838" s="239"/>
      <c r="O838" s="239"/>
      <c r="P838" s="239"/>
      <c r="Q838" s="239"/>
      <c r="R838" s="239"/>
      <c r="S838" s="239"/>
      <c r="T838" s="239"/>
      <c r="U838" s="239"/>
      <c r="V838" s="239"/>
      <c r="W838" s="239"/>
      <c r="X838" s="239"/>
      <c r="Y838" s="239"/>
      <c r="Z838" s="239"/>
    </row>
    <row r="839" ht="12.75" customHeight="1">
      <c r="A839" s="239"/>
      <c r="B839" s="239"/>
      <c r="C839" s="239"/>
      <c r="D839" s="239"/>
      <c r="E839" s="239"/>
      <c r="F839" s="239"/>
      <c r="G839" s="239"/>
      <c r="H839" s="239"/>
      <c r="I839" s="239"/>
      <c r="J839" s="239"/>
      <c r="K839" s="239"/>
      <c r="L839" s="239"/>
      <c r="M839" s="239"/>
      <c r="N839" s="239"/>
      <c r="O839" s="239"/>
      <c r="P839" s="239"/>
      <c r="Q839" s="239"/>
      <c r="R839" s="239"/>
      <c r="S839" s="239"/>
      <c r="T839" s="239"/>
      <c r="U839" s="239"/>
      <c r="V839" s="239"/>
      <c r="W839" s="239"/>
      <c r="X839" s="239"/>
      <c r="Y839" s="239"/>
      <c r="Z839" s="239"/>
    </row>
    <row r="840" ht="12.75" customHeight="1">
      <c r="A840" s="239"/>
      <c r="B840" s="239"/>
      <c r="C840" s="239"/>
      <c r="D840" s="239"/>
      <c r="E840" s="239"/>
      <c r="F840" s="239"/>
      <c r="G840" s="239"/>
      <c r="H840" s="239"/>
      <c r="I840" s="239"/>
      <c r="J840" s="239"/>
      <c r="K840" s="239"/>
      <c r="L840" s="239"/>
      <c r="M840" s="239"/>
      <c r="N840" s="239"/>
      <c r="O840" s="239"/>
      <c r="P840" s="239"/>
      <c r="Q840" s="239"/>
      <c r="R840" s="239"/>
      <c r="S840" s="239"/>
      <c r="T840" s="239"/>
      <c r="U840" s="239"/>
      <c r="V840" s="239"/>
      <c r="W840" s="239"/>
      <c r="X840" s="239"/>
      <c r="Y840" s="239"/>
      <c r="Z840" s="239"/>
    </row>
    <row r="841" ht="12.75" customHeight="1">
      <c r="A841" s="239"/>
      <c r="B841" s="239"/>
      <c r="C841" s="239"/>
      <c r="D841" s="239"/>
      <c r="E841" s="239"/>
      <c r="F841" s="239"/>
      <c r="G841" s="239"/>
      <c r="H841" s="239"/>
      <c r="I841" s="239"/>
      <c r="J841" s="239"/>
      <c r="K841" s="239"/>
      <c r="L841" s="239"/>
      <c r="M841" s="239"/>
      <c r="N841" s="239"/>
      <c r="O841" s="239"/>
      <c r="P841" s="239"/>
      <c r="Q841" s="239"/>
      <c r="R841" s="239"/>
      <c r="S841" s="239"/>
      <c r="T841" s="239"/>
      <c r="U841" s="239"/>
      <c r="V841" s="239"/>
      <c r="W841" s="239"/>
      <c r="X841" s="239"/>
      <c r="Y841" s="239"/>
      <c r="Z841" s="239"/>
    </row>
    <row r="842" ht="12.75" customHeight="1">
      <c r="A842" s="239"/>
      <c r="B842" s="239"/>
      <c r="C842" s="239"/>
      <c r="D842" s="239"/>
      <c r="E842" s="239"/>
      <c r="F842" s="239"/>
      <c r="G842" s="239"/>
      <c r="H842" s="239"/>
      <c r="I842" s="239"/>
      <c r="J842" s="239"/>
      <c r="K842" s="239"/>
      <c r="L842" s="239"/>
      <c r="M842" s="239"/>
      <c r="N842" s="239"/>
      <c r="O842" s="239"/>
      <c r="P842" s="239"/>
      <c r="Q842" s="239"/>
      <c r="R842" s="239"/>
      <c r="S842" s="239"/>
      <c r="T842" s="239"/>
      <c r="U842" s="239"/>
      <c r="V842" s="239"/>
      <c r="W842" s="239"/>
      <c r="X842" s="239"/>
      <c r="Y842" s="239"/>
      <c r="Z842" s="239"/>
    </row>
    <row r="843" ht="12.75" customHeight="1">
      <c r="A843" s="239"/>
      <c r="B843" s="239"/>
      <c r="C843" s="239"/>
      <c r="D843" s="239"/>
      <c r="E843" s="239"/>
      <c r="F843" s="239"/>
      <c r="G843" s="239"/>
      <c r="H843" s="239"/>
      <c r="I843" s="239"/>
      <c r="J843" s="239"/>
      <c r="K843" s="239"/>
      <c r="L843" s="239"/>
      <c r="M843" s="239"/>
      <c r="N843" s="239"/>
      <c r="O843" s="239"/>
      <c r="P843" s="239"/>
      <c r="Q843" s="239"/>
      <c r="R843" s="239"/>
      <c r="S843" s="239"/>
      <c r="T843" s="239"/>
      <c r="U843" s="239"/>
      <c r="V843" s="239"/>
      <c r="W843" s="239"/>
      <c r="X843" s="239"/>
      <c r="Y843" s="239"/>
      <c r="Z843" s="239"/>
    </row>
    <row r="844" ht="12.75" customHeight="1">
      <c r="A844" s="239"/>
      <c r="B844" s="239"/>
      <c r="C844" s="239"/>
      <c r="D844" s="239"/>
      <c r="E844" s="239"/>
      <c r="F844" s="239"/>
      <c r="G844" s="239"/>
      <c r="H844" s="239"/>
      <c r="I844" s="239"/>
      <c r="J844" s="239"/>
      <c r="K844" s="239"/>
      <c r="L844" s="239"/>
      <c r="M844" s="239"/>
      <c r="N844" s="239"/>
      <c r="O844" s="239"/>
      <c r="P844" s="239"/>
      <c r="Q844" s="239"/>
      <c r="R844" s="239"/>
      <c r="S844" s="239"/>
      <c r="T844" s="239"/>
      <c r="U844" s="239"/>
      <c r="V844" s="239"/>
      <c r="W844" s="239"/>
      <c r="X844" s="239"/>
      <c r="Y844" s="239"/>
      <c r="Z844" s="239"/>
    </row>
    <row r="845" ht="12.75" customHeight="1">
      <c r="A845" s="239"/>
      <c r="B845" s="239"/>
      <c r="C845" s="239"/>
      <c r="D845" s="239"/>
      <c r="E845" s="239"/>
      <c r="F845" s="239"/>
      <c r="G845" s="239"/>
      <c r="H845" s="239"/>
      <c r="I845" s="239"/>
      <c r="J845" s="239"/>
      <c r="K845" s="239"/>
      <c r="L845" s="239"/>
      <c r="M845" s="239"/>
      <c r="N845" s="239"/>
      <c r="O845" s="239"/>
      <c r="P845" s="239"/>
      <c r="Q845" s="239"/>
      <c r="R845" s="239"/>
      <c r="S845" s="239"/>
      <c r="T845" s="239"/>
      <c r="U845" s="239"/>
      <c r="V845" s="239"/>
      <c r="W845" s="239"/>
      <c r="X845" s="239"/>
      <c r="Y845" s="239"/>
      <c r="Z845" s="239"/>
    </row>
    <row r="846" ht="12.75" customHeight="1">
      <c r="A846" s="239"/>
      <c r="B846" s="239"/>
      <c r="C846" s="239"/>
      <c r="D846" s="239"/>
      <c r="E846" s="239"/>
      <c r="F846" s="239"/>
      <c r="G846" s="239"/>
      <c r="H846" s="239"/>
      <c r="I846" s="239"/>
      <c r="J846" s="239"/>
      <c r="K846" s="239"/>
      <c r="L846" s="239"/>
      <c r="M846" s="239"/>
      <c r="N846" s="239"/>
      <c r="O846" s="239"/>
      <c r="P846" s="239"/>
      <c r="Q846" s="239"/>
      <c r="R846" s="239"/>
      <c r="S846" s="239"/>
      <c r="T846" s="239"/>
      <c r="U846" s="239"/>
      <c r="V846" s="239"/>
      <c r="W846" s="239"/>
      <c r="X846" s="239"/>
      <c r="Y846" s="239"/>
      <c r="Z846" s="239"/>
    </row>
    <row r="847" ht="12.75" customHeight="1">
      <c r="A847" s="239"/>
      <c r="B847" s="239"/>
      <c r="C847" s="239"/>
      <c r="D847" s="239"/>
      <c r="E847" s="239"/>
      <c r="F847" s="239"/>
      <c r="G847" s="239"/>
      <c r="H847" s="239"/>
      <c r="I847" s="239"/>
      <c r="J847" s="239"/>
      <c r="K847" s="239"/>
      <c r="L847" s="239"/>
      <c r="M847" s="239"/>
      <c r="N847" s="239"/>
      <c r="O847" s="239"/>
      <c r="P847" s="239"/>
      <c r="Q847" s="239"/>
      <c r="R847" s="239"/>
      <c r="S847" s="239"/>
      <c r="T847" s="239"/>
      <c r="U847" s="239"/>
      <c r="V847" s="239"/>
      <c r="W847" s="239"/>
      <c r="X847" s="239"/>
      <c r="Y847" s="239"/>
      <c r="Z847" s="239"/>
    </row>
    <row r="848" ht="12.75" customHeight="1">
      <c r="A848" s="239"/>
      <c r="B848" s="239"/>
      <c r="C848" s="239"/>
      <c r="D848" s="239"/>
      <c r="E848" s="239"/>
      <c r="F848" s="239"/>
      <c r="G848" s="239"/>
      <c r="H848" s="239"/>
      <c r="I848" s="239"/>
      <c r="J848" s="239"/>
      <c r="K848" s="239"/>
      <c r="L848" s="239"/>
      <c r="M848" s="239"/>
      <c r="N848" s="239"/>
      <c r="O848" s="239"/>
      <c r="P848" s="239"/>
      <c r="Q848" s="239"/>
      <c r="R848" s="239"/>
      <c r="S848" s="239"/>
      <c r="T848" s="239"/>
      <c r="U848" s="239"/>
      <c r="V848" s="239"/>
      <c r="W848" s="239"/>
      <c r="X848" s="239"/>
      <c r="Y848" s="239"/>
      <c r="Z848" s="239"/>
    </row>
    <row r="849" ht="12.75" customHeight="1">
      <c r="A849" s="239"/>
      <c r="B849" s="239"/>
      <c r="C849" s="239"/>
      <c r="D849" s="239"/>
      <c r="E849" s="239"/>
      <c r="F849" s="239"/>
      <c r="G849" s="239"/>
      <c r="H849" s="239"/>
      <c r="I849" s="239"/>
      <c r="J849" s="239"/>
      <c r="K849" s="239"/>
      <c r="L849" s="239"/>
      <c r="M849" s="239"/>
      <c r="N849" s="239"/>
      <c r="O849" s="239"/>
      <c r="P849" s="239"/>
      <c r="Q849" s="239"/>
      <c r="R849" s="239"/>
      <c r="S849" s="239"/>
      <c r="T849" s="239"/>
      <c r="U849" s="239"/>
      <c r="V849" s="239"/>
      <c r="W849" s="239"/>
      <c r="X849" s="239"/>
      <c r="Y849" s="239"/>
      <c r="Z849" s="239"/>
    </row>
    <row r="850" ht="12.75" customHeight="1">
      <c r="A850" s="239"/>
      <c r="B850" s="239"/>
      <c r="C850" s="239"/>
      <c r="D850" s="239"/>
      <c r="E850" s="239"/>
      <c r="F850" s="239"/>
      <c r="G850" s="239"/>
      <c r="H850" s="239"/>
      <c r="I850" s="239"/>
      <c r="J850" s="239"/>
      <c r="K850" s="239"/>
      <c r="L850" s="239"/>
      <c r="M850" s="239"/>
      <c r="N850" s="239"/>
      <c r="O850" s="239"/>
      <c r="P850" s="239"/>
      <c r="Q850" s="239"/>
      <c r="R850" s="239"/>
      <c r="S850" s="239"/>
      <c r="T850" s="239"/>
      <c r="U850" s="239"/>
      <c r="V850" s="239"/>
      <c r="W850" s="239"/>
      <c r="X850" s="239"/>
      <c r="Y850" s="239"/>
      <c r="Z850" s="239"/>
    </row>
    <row r="851" ht="12.75" customHeight="1">
      <c r="A851" s="239"/>
      <c r="B851" s="239"/>
      <c r="C851" s="239"/>
      <c r="D851" s="239"/>
      <c r="E851" s="239"/>
      <c r="F851" s="239"/>
      <c r="G851" s="239"/>
      <c r="H851" s="239"/>
      <c r="I851" s="239"/>
      <c r="J851" s="239"/>
      <c r="K851" s="239"/>
      <c r="L851" s="239"/>
      <c r="M851" s="239"/>
      <c r="N851" s="239"/>
      <c r="O851" s="239"/>
      <c r="P851" s="239"/>
      <c r="Q851" s="239"/>
      <c r="R851" s="239"/>
      <c r="S851" s="239"/>
      <c r="T851" s="239"/>
      <c r="U851" s="239"/>
      <c r="V851" s="239"/>
      <c r="W851" s="239"/>
      <c r="X851" s="239"/>
      <c r="Y851" s="239"/>
      <c r="Z851" s="239"/>
    </row>
    <row r="852" ht="12.75" customHeight="1">
      <c r="A852" s="239"/>
      <c r="B852" s="239"/>
      <c r="C852" s="239"/>
      <c r="D852" s="239"/>
      <c r="E852" s="239"/>
      <c r="F852" s="239"/>
      <c r="G852" s="239"/>
      <c r="H852" s="239"/>
      <c r="I852" s="239"/>
      <c r="J852" s="239"/>
      <c r="K852" s="239"/>
      <c r="L852" s="239"/>
      <c r="M852" s="239"/>
      <c r="N852" s="239"/>
      <c r="O852" s="239"/>
      <c r="P852" s="239"/>
      <c r="Q852" s="239"/>
      <c r="R852" s="239"/>
      <c r="S852" s="239"/>
      <c r="T852" s="239"/>
      <c r="U852" s="239"/>
      <c r="V852" s="239"/>
      <c r="W852" s="239"/>
      <c r="X852" s="239"/>
      <c r="Y852" s="239"/>
      <c r="Z852" s="239"/>
    </row>
    <row r="853" ht="12.75" customHeight="1">
      <c r="A853" s="239"/>
      <c r="B853" s="239"/>
      <c r="C853" s="239"/>
      <c r="D853" s="239"/>
      <c r="E853" s="239"/>
      <c r="F853" s="239"/>
      <c r="G853" s="239"/>
      <c r="H853" s="239"/>
      <c r="I853" s="239"/>
      <c r="J853" s="239"/>
      <c r="K853" s="239"/>
      <c r="L853" s="239"/>
      <c r="M853" s="239"/>
      <c r="N853" s="239"/>
      <c r="O853" s="239"/>
      <c r="P853" s="239"/>
      <c r="Q853" s="239"/>
      <c r="R853" s="239"/>
      <c r="S853" s="239"/>
      <c r="T853" s="239"/>
      <c r="U853" s="239"/>
      <c r="V853" s="239"/>
      <c r="W853" s="239"/>
      <c r="X853" s="239"/>
      <c r="Y853" s="239"/>
      <c r="Z853" s="239"/>
    </row>
    <row r="854" ht="12.75" customHeight="1">
      <c r="A854" s="239"/>
      <c r="B854" s="239"/>
      <c r="C854" s="239"/>
      <c r="D854" s="239"/>
      <c r="E854" s="239"/>
      <c r="F854" s="239"/>
      <c r="G854" s="239"/>
      <c r="H854" s="239"/>
      <c r="I854" s="239"/>
      <c r="J854" s="239"/>
      <c r="K854" s="239"/>
      <c r="L854" s="239"/>
      <c r="M854" s="239"/>
      <c r="N854" s="239"/>
      <c r="O854" s="239"/>
      <c r="P854" s="239"/>
      <c r="Q854" s="239"/>
      <c r="R854" s="239"/>
      <c r="S854" s="239"/>
      <c r="T854" s="239"/>
      <c r="U854" s="239"/>
      <c r="V854" s="239"/>
      <c r="W854" s="239"/>
      <c r="X854" s="239"/>
      <c r="Y854" s="239"/>
      <c r="Z854" s="239"/>
    </row>
    <row r="855" ht="12.75" customHeight="1">
      <c r="A855" s="239"/>
      <c r="B855" s="239"/>
      <c r="C855" s="239"/>
      <c r="D855" s="239"/>
      <c r="E855" s="239"/>
      <c r="F855" s="239"/>
      <c r="G855" s="239"/>
      <c r="H855" s="239"/>
      <c r="I855" s="239"/>
      <c r="J855" s="239"/>
      <c r="K855" s="239"/>
      <c r="L855" s="239"/>
      <c r="M855" s="239"/>
      <c r="N855" s="239"/>
      <c r="O855" s="239"/>
      <c r="P855" s="239"/>
      <c r="Q855" s="239"/>
      <c r="R855" s="239"/>
      <c r="S855" s="239"/>
      <c r="T855" s="239"/>
      <c r="U855" s="239"/>
      <c r="V855" s="239"/>
      <c r="W855" s="239"/>
      <c r="X855" s="239"/>
      <c r="Y855" s="239"/>
      <c r="Z855" s="239"/>
    </row>
    <row r="856" ht="12.75" customHeight="1">
      <c r="A856" s="239"/>
      <c r="B856" s="239"/>
      <c r="C856" s="239"/>
      <c r="D856" s="239"/>
      <c r="E856" s="239"/>
      <c r="F856" s="239"/>
      <c r="G856" s="239"/>
      <c r="H856" s="239"/>
      <c r="I856" s="239"/>
      <c r="J856" s="239"/>
      <c r="K856" s="239"/>
      <c r="L856" s="239"/>
      <c r="M856" s="239"/>
      <c r="N856" s="239"/>
      <c r="O856" s="239"/>
      <c r="P856" s="239"/>
      <c r="Q856" s="239"/>
      <c r="R856" s="239"/>
      <c r="S856" s="239"/>
      <c r="T856" s="239"/>
      <c r="U856" s="239"/>
      <c r="V856" s="239"/>
      <c r="W856" s="239"/>
      <c r="X856" s="239"/>
      <c r="Y856" s="239"/>
      <c r="Z856" s="239"/>
    </row>
    <row r="857" ht="12.75" customHeight="1">
      <c r="A857" s="239"/>
      <c r="B857" s="239"/>
      <c r="C857" s="239"/>
      <c r="D857" s="239"/>
      <c r="E857" s="239"/>
      <c r="F857" s="239"/>
      <c r="G857" s="239"/>
      <c r="H857" s="239"/>
      <c r="I857" s="239"/>
      <c r="J857" s="239"/>
      <c r="K857" s="239"/>
      <c r="L857" s="239"/>
      <c r="M857" s="239"/>
      <c r="N857" s="239"/>
      <c r="O857" s="239"/>
      <c r="P857" s="239"/>
      <c r="Q857" s="239"/>
      <c r="R857" s="239"/>
      <c r="S857" s="239"/>
      <c r="T857" s="239"/>
      <c r="U857" s="239"/>
      <c r="V857" s="239"/>
      <c r="W857" s="239"/>
      <c r="X857" s="239"/>
      <c r="Y857" s="239"/>
      <c r="Z857" s="239"/>
    </row>
    <row r="858" ht="12.75" customHeight="1">
      <c r="A858" s="239"/>
      <c r="B858" s="239"/>
      <c r="C858" s="239"/>
      <c r="D858" s="239"/>
      <c r="E858" s="239"/>
      <c r="F858" s="239"/>
      <c r="G858" s="239"/>
      <c r="H858" s="239"/>
      <c r="I858" s="239"/>
      <c r="J858" s="239"/>
      <c r="K858" s="239"/>
      <c r="L858" s="239"/>
      <c r="M858" s="239"/>
      <c r="N858" s="239"/>
      <c r="O858" s="239"/>
      <c r="P858" s="239"/>
      <c r="Q858" s="239"/>
      <c r="R858" s="239"/>
      <c r="S858" s="239"/>
      <c r="T858" s="239"/>
      <c r="U858" s="239"/>
      <c r="V858" s="239"/>
      <c r="W858" s="239"/>
      <c r="X858" s="239"/>
      <c r="Y858" s="239"/>
      <c r="Z858" s="239"/>
    </row>
    <row r="859" ht="12.75" customHeight="1">
      <c r="A859" s="239"/>
      <c r="B859" s="239"/>
      <c r="C859" s="239"/>
      <c r="D859" s="239"/>
      <c r="E859" s="239"/>
      <c r="F859" s="239"/>
      <c r="G859" s="239"/>
      <c r="H859" s="239"/>
      <c r="I859" s="239"/>
      <c r="J859" s="239"/>
      <c r="K859" s="239"/>
      <c r="L859" s="239"/>
      <c r="M859" s="239"/>
      <c r="N859" s="239"/>
      <c r="O859" s="239"/>
      <c r="P859" s="239"/>
      <c r="Q859" s="239"/>
      <c r="R859" s="239"/>
      <c r="S859" s="239"/>
      <c r="T859" s="239"/>
      <c r="U859" s="239"/>
      <c r="V859" s="239"/>
      <c r="W859" s="239"/>
      <c r="X859" s="239"/>
      <c r="Y859" s="239"/>
      <c r="Z859" s="239"/>
    </row>
    <row r="860" ht="12.75" customHeight="1">
      <c r="A860" s="239"/>
      <c r="B860" s="239"/>
      <c r="C860" s="239"/>
      <c r="D860" s="239"/>
      <c r="E860" s="239"/>
      <c r="F860" s="239"/>
      <c r="G860" s="239"/>
      <c r="H860" s="239"/>
      <c r="I860" s="239"/>
      <c r="J860" s="239"/>
      <c r="K860" s="239"/>
      <c r="L860" s="239"/>
      <c r="M860" s="239"/>
      <c r="N860" s="239"/>
      <c r="O860" s="239"/>
      <c r="P860" s="239"/>
      <c r="Q860" s="239"/>
      <c r="R860" s="239"/>
      <c r="S860" s="239"/>
      <c r="T860" s="239"/>
      <c r="U860" s="239"/>
      <c r="V860" s="239"/>
      <c r="W860" s="239"/>
      <c r="X860" s="239"/>
      <c r="Y860" s="239"/>
      <c r="Z860" s="239"/>
    </row>
    <row r="861" ht="12.75" customHeight="1">
      <c r="A861" s="239"/>
      <c r="B861" s="239"/>
      <c r="C861" s="239"/>
      <c r="D861" s="239"/>
      <c r="E861" s="239"/>
      <c r="F861" s="239"/>
      <c r="G861" s="239"/>
      <c r="H861" s="239"/>
      <c r="I861" s="239"/>
      <c r="J861" s="239"/>
      <c r="K861" s="239"/>
      <c r="L861" s="239"/>
      <c r="M861" s="239"/>
      <c r="N861" s="239"/>
      <c r="O861" s="239"/>
      <c r="P861" s="239"/>
      <c r="Q861" s="239"/>
      <c r="R861" s="239"/>
      <c r="S861" s="239"/>
      <c r="T861" s="239"/>
      <c r="U861" s="239"/>
      <c r="V861" s="239"/>
      <c r="W861" s="239"/>
      <c r="X861" s="239"/>
      <c r="Y861" s="239"/>
      <c r="Z861" s="239"/>
    </row>
    <row r="862" ht="12.75" customHeight="1">
      <c r="A862" s="239"/>
      <c r="B862" s="239"/>
      <c r="C862" s="239"/>
      <c r="D862" s="239"/>
      <c r="E862" s="239"/>
      <c r="F862" s="239"/>
      <c r="G862" s="239"/>
      <c r="H862" s="239"/>
      <c r="I862" s="239"/>
      <c r="J862" s="239"/>
      <c r="K862" s="239"/>
      <c r="L862" s="239"/>
      <c r="M862" s="239"/>
      <c r="N862" s="239"/>
      <c r="O862" s="239"/>
      <c r="P862" s="239"/>
      <c r="Q862" s="239"/>
      <c r="R862" s="239"/>
      <c r="S862" s="239"/>
      <c r="T862" s="239"/>
      <c r="U862" s="239"/>
      <c r="V862" s="239"/>
      <c r="W862" s="239"/>
      <c r="X862" s="239"/>
      <c r="Y862" s="239"/>
      <c r="Z862" s="239"/>
    </row>
    <row r="863" ht="12.75" customHeight="1">
      <c r="A863" s="239"/>
      <c r="B863" s="239"/>
      <c r="C863" s="239"/>
      <c r="D863" s="239"/>
      <c r="E863" s="239"/>
      <c r="F863" s="239"/>
      <c r="G863" s="239"/>
      <c r="H863" s="239"/>
      <c r="I863" s="239"/>
      <c r="J863" s="239"/>
      <c r="K863" s="239"/>
      <c r="L863" s="239"/>
      <c r="M863" s="239"/>
      <c r="N863" s="239"/>
      <c r="O863" s="239"/>
      <c r="P863" s="239"/>
      <c r="Q863" s="239"/>
      <c r="R863" s="239"/>
      <c r="S863" s="239"/>
      <c r="T863" s="239"/>
      <c r="U863" s="239"/>
      <c r="V863" s="239"/>
      <c r="W863" s="239"/>
      <c r="X863" s="239"/>
      <c r="Y863" s="239"/>
      <c r="Z863" s="239"/>
    </row>
    <row r="864" ht="12.75" customHeight="1">
      <c r="A864" s="239"/>
      <c r="B864" s="239"/>
      <c r="C864" s="239"/>
      <c r="D864" s="239"/>
      <c r="E864" s="239"/>
      <c r="F864" s="239"/>
      <c r="G864" s="239"/>
      <c r="H864" s="239"/>
      <c r="I864" s="239"/>
      <c r="J864" s="239"/>
      <c r="K864" s="239"/>
      <c r="L864" s="239"/>
      <c r="M864" s="239"/>
      <c r="N864" s="239"/>
      <c r="O864" s="239"/>
      <c r="P864" s="239"/>
      <c r="Q864" s="239"/>
      <c r="R864" s="239"/>
      <c r="S864" s="239"/>
      <c r="T864" s="239"/>
      <c r="U864" s="239"/>
      <c r="V864" s="239"/>
      <c r="W864" s="239"/>
      <c r="X864" s="239"/>
      <c r="Y864" s="239"/>
      <c r="Z864" s="239"/>
    </row>
    <row r="865" ht="12.75" customHeight="1">
      <c r="A865" s="239"/>
      <c r="B865" s="239"/>
      <c r="C865" s="239"/>
      <c r="D865" s="239"/>
      <c r="E865" s="239"/>
      <c r="F865" s="239"/>
      <c r="G865" s="239"/>
      <c r="H865" s="239"/>
      <c r="I865" s="239"/>
      <c r="J865" s="239"/>
      <c r="K865" s="239"/>
      <c r="L865" s="239"/>
      <c r="M865" s="239"/>
      <c r="N865" s="239"/>
      <c r="O865" s="239"/>
      <c r="P865" s="239"/>
      <c r="Q865" s="239"/>
      <c r="R865" s="239"/>
      <c r="S865" s="239"/>
      <c r="T865" s="239"/>
      <c r="U865" s="239"/>
      <c r="V865" s="239"/>
      <c r="W865" s="239"/>
      <c r="X865" s="239"/>
      <c r="Y865" s="239"/>
      <c r="Z865" s="239"/>
    </row>
    <row r="866" ht="12.75" customHeight="1">
      <c r="A866" s="239"/>
      <c r="B866" s="239"/>
      <c r="C866" s="239"/>
      <c r="D866" s="239"/>
      <c r="E866" s="239"/>
      <c r="F866" s="239"/>
      <c r="G866" s="239"/>
      <c r="H866" s="239"/>
      <c r="I866" s="239"/>
      <c r="J866" s="239"/>
      <c r="K866" s="239"/>
      <c r="L866" s="239"/>
      <c r="M866" s="239"/>
      <c r="N866" s="239"/>
      <c r="O866" s="239"/>
      <c r="P866" s="239"/>
      <c r="Q866" s="239"/>
      <c r="R866" s="239"/>
      <c r="S866" s="239"/>
      <c r="T866" s="239"/>
      <c r="U866" s="239"/>
      <c r="V866" s="239"/>
      <c r="W866" s="239"/>
      <c r="X866" s="239"/>
      <c r="Y866" s="239"/>
      <c r="Z866" s="239"/>
    </row>
    <row r="867" ht="12.75" customHeight="1">
      <c r="A867" s="239"/>
      <c r="B867" s="239"/>
      <c r="C867" s="239"/>
      <c r="D867" s="239"/>
      <c r="E867" s="239"/>
      <c r="F867" s="239"/>
      <c r="G867" s="239"/>
      <c r="H867" s="239"/>
      <c r="I867" s="239"/>
      <c r="J867" s="239"/>
      <c r="K867" s="239"/>
      <c r="L867" s="239"/>
      <c r="M867" s="239"/>
      <c r="N867" s="239"/>
      <c r="O867" s="239"/>
      <c r="P867" s="239"/>
      <c r="Q867" s="239"/>
      <c r="R867" s="239"/>
      <c r="S867" s="239"/>
      <c r="T867" s="239"/>
      <c r="U867" s="239"/>
      <c r="V867" s="239"/>
      <c r="W867" s="239"/>
      <c r="X867" s="239"/>
      <c r="Y867" s="239"/>
      <c r="Z867" s="239"/>
    </row>
    <row r="868" ht="12.75" customHeight="1">
      <c r="A868" s="239"/>
      <c r="B868" s="239"/>
      <c r="C868" s="239"/>
      <c r="D868" s="239"/>
      <c r="E868" s="239"/>
      <c r="F868" s="239"/>
      <c r="G868" s="239"/>
      <c r="H868" s="239"/>
      <c r="I868" s="239"/>
      <c r="J868" s="239"/>
      <c r="K868" s="239"/>
      <c r="L868" s="239"/>
      <c r="M868" s="239"/>
      <c r="N868" s="239"/>
      <c r="O868" s="239"/>
      <c r="P868" s="239"/>
      <c r="Q868" s="239"/>
      <c r="R868" s="239"/>
      <c r="S868" s="239"/>
      <c r="T868" s="239"/>
      <c r="U868" s="239"/>
      <c r="V868" s="239"/>
      <c r="W868" s="239"/>
      <c r="X868" s="239"/>
      <c r="Y868" s="239"/>
      <c r="Z868" s="239"/>
    </row>
    <row r="869" ht="12.75" customHeight="1">
      <c r="A869" s="239"/>
      <c r="B869" s="239"/>
      <c r="C869" s="239"/>
      <c r="D869" s="239"/>
      <c r="E869" s="239"/>
      <c r="F869" s="239"/>
      <c r="G869" s="239"/>
      <c r="H869" s="239"/>
      <c r="I869" s="239"/>
      <c r="J869" s="239"/>
      <c r="K869" s="239"/>
      <c r="L869" s="239"/>
      <c r="M869" s="239"/>
      <c r="N869" s="239"/>
      <c r="O869" s="239"/>
      <c r="P869" s="239"/>
      <c r="Q869" s="239"/>
      <c r="R869" s="239"/>
      <c r="S869" s="239"/>
      <c r="T869" s="239"/>
      <c r="U869" s="239"/>
      <c r="V869" s="239"/>
      <c r="W869" s="239"/>
      <c r="X869" s="239"/>
      <c r="Y869" s="239"/>
      <c r="Z869" s="239"/>
    </row>
    <row r="870" ht="12.75" customHeight="1">
      <c r="A870" s="239"/>
      <c r="B870" s="239"/>
      <c r="C870" s="239"/>
      <c r="D870" s="239"/>
      <c r="E870" s="239"/>
      <c r="F870" s="239"/>
      <c r="G870" s="239"/>
      <c r="H870" s="239"/>
      <c r="I870" s="239"/>
      <c r="J870" s="239"/>
      <c r="K870" s="239"/>
      <c r="L870" s="239"/>
      <c r="M870" s="239"/>
      <c r="N870" s="239"/>
      <c r="O870" s="239"/>
      <c r="P870" s="239"/>
      <c r="Q870" s="239"/>
      <c r="R870" s="239"/>
      <c r="S870" s="239"/>
      <c r="T870" s="239"/>
      <c r="U870" s="239"/>
      <c r="V870" s="239"/>
      <c r="W870" s="239"/>
      <c r="X870" s="239"/>
      <c r="Y870" s="239"/>
      <c r="Z870" s="239"/>
    </row>
    <row r="871" ht="12.75" customHeight="1">
      <c r="A871" s="239"/>
      <c r="B871" s="239"/>
      <c r="C871" s="239"/>
      <c r="D871" s="239"/>
      <c r="E871" s="239"/>
      <c r="F871" s="239"/>
      <c r="G871" s="239"/>
      <c r="H871" s="239"/>
      <c r="I871" s="239"/>
      <c r="J871" s="239"/>
      <c r="K871" s="239"/>
      <c r="L871" s="239"/>
      <c r="M871" s="239"/>
      <c r="N871" s="239"/>
      <c r="O871" s="239"/>
      <c r="P871" s="239"/>
      <c r="Q871" s="239"/>
      <c r="R871" s="239"/>
      <c r="S871" s="239"/>
      <c r="T871" s="239"/>
      <c r="U871" s="239"/>
      <c r="V871" s="239"/>
      <c r="W871" s="239"/>
      <c r="X871" s="239"/>
      <c r="Y871" s="239"/>
      <c r="Z871" s="239"/>
    </row>
    <row r="872" ht="12.75" customHeight="1">
      <c r="A872" s="239"/>
      <c r="B872" s="239"/>
      <c r="C872" s="239"/>
      <c r="D872" s="239"/>
      <c r="E872" s="239"/>
      <c r="F872" s="239"/>
      <c r="G872" s="239"/>
      <c r="H872" s="239"/>
      <c r="I872" s="239"/>
      <c r="J872" s="239"/>
      <c r="K872" s="239"/>
      <c r="L872" s="239"/>
      <c r="M872" s="239"/>
      <c r="N872" s="239"/>
      <c r="O872" s="239"/>
      <c r="P872" s="239"/>
      <c r="Q872" s="239"/>
      <c r="R872" s="239"/>
      <c r="S872" s="239"/>
      <c r="T872" s="239"/>
      <c r="U872" s="239"/>
      <c r="V872" s="239"/>
      <c r="W872" s="239"/>
      <c r="X872" s="239"/>
      <c r="Y872" s="239"/>
      <c r="Z872" s="239"/>
    </row>
    <row r="873" ht="12.75" customHeight="1">
      <c r="A873" s="239"/>
      <c r="B873" s="239"/>
      <c r="C873" s="239"/>
      <c r="D873" s="239"/>
      <c r="E873" s="239"/>
      <c r="F873" s="239"/>
      <c r="G873" s="239"/>
      <c r="H873" s="239"/>
      <c r="I873" s="239"/>
      <c r="J873" s="239"/>
      <c r="K873" s="239"/>
      <c r="L873" s="239"/>
      <c r="M873" s="239"/>
      <c r="N873" s="239"/>
      <c r="O873" s="239"/>
      <c r="P873" s="239"/>
      <c r="Q873" s="239"/>
      <c r="R873" s="239"/>
      <c r="S873" s="239"/>
      <c r="T873" s="239"/>
      <c r="U873" s="239"/>
      <c r="V873" s="239"/>
      <c r="W873" s="239"/>
      <c r="X873" s="239"/>
      <c r="Y873" s="239"/>
      <c r="Z873" s="239"/>
    </row>
    <row r="874" ht="12.75" customHeight="1">
      <c r="A874" s="239"/>
      <c r="B874" s="239"/>
      <c r="C874" s="239"/>
      <c r="D874" s="239"/>
      <c r="E874" s="239"/>
      <c r="F874" s="239"/>
      <c r="G874" s="239"/>
      <c r="H874" s="239"/>
      <c r="I874" s="239"/>
      <c r="J874" s="239"/>
      <c r="K874" s="239"/>
      <c r="L874" s="239"/>
      <c r="M874" s="239"/>
      <c r="N874" s="239"/>
      <c r="O874" s="239"/>
      <c r="P874" s="239"/>
      <c r="Q874" s="239"/>
      <c r="R874" s="239"/>
      <c r="S874" s="239"/>
      <c r="T874" s="239"/>
      <c r="U874" s="239"/>
      <c r="V874" s="239"/>
      <c r="W874" s="239"/>
      <c r="X874" s="239"/>
      <c r="Y874" s="239"/>
      <c r="Z874" s="239"/>
    </row>
    <row r="875" ht="12.75" customHeight="1">
      <c r="A875" s="239"/>
      <c r="B875" s="239"/>
      <c r="C875" s="239"/>
      <c r="D875" s="239"/>
      <c r="E875" s="239"/>
      <c r="F875" s="239"/>
      <c r="G875" s="239"/>
      <c r="H875" s="239"/>
      <c r="I875" s="239"/>
      <c r="J875" s="239"/>
      <c r="K875" s="239"/>
      <c r="L875" s="239"/>
      <c r="M875" s="239"/>
      <c r="N875" s="239"/>
      <c r="O875" s="239"/>
      <c r="P875" s="239"/>
      <c r="Q875" s="239"/>
      <c r="R875" s="239"/>
      <c r="S875" s="239"/>
      <c r="T875" s="239"/>
      <c r="U875" s="239"/>
      <c r="V875" s="239"/>
      <c r="W875" s="239"/>
      <c r="X875" s="239"/>
      <c r="Y875" s="239"/>
      <c r="Z875" s="239"/>
    </row>
    <row r="876" ht="12.75" customHeight="1">
      <c r="A876" s="239"/>
      <c r="B876" s="239"/>
      <c r="C876" s="239"/>
      <c r="D876" s="239"/>
      <c r="E876" s="239"/>
      <c r="F876" s="239"/>
      <c r="G876" s="239"/>
      <c r="H876" s="239"/>
      <c r="I876" s="239"/>
      <c r="J876" s="239"/>
      <c r="K876" s="239"/>
      <c r="L876" s="239"/>
      <c r="M876" s="239"/>
      <c r="N876" s="239"/>
      <c r="O876" s="239"/>
      <c r="P876" s="239"/>
      <c r="Q876" s="239"/>
      <c r="R876" s="239"/>
      <c r="S876" s="239"/>
      <c r="T876" s="239"/>
      <c r="U876" s="239"/>
      <c r="V876" s="239"/>
      <c r="W876" s="239"/>
      <c r="X876" s="239"/>
      <c r="Y876" s="239"/>
      <c r="Z876" s="239"/>
    </row>
    <row r="877" ht="12.75" customHeight="1">
      <c r="A877" s="239"/>
      <c r="B877" s="239"/>
      <c r="C877" s="239"/>
      <c r="D877" s="239"/>
      <c r="E877" s="239"/>
      <c r="F877" s="239"/>
      <c r="G877" s="239"/>
      <c r="H877" s="239"/>
      <c r="I877" s="239"/>
      <c r="J877" s="239"/>
      <c r="K877" s="239"/>
      <c r="L877" s="239"/>
      <c r="M877" s="239"/>
      <c r="N877" s="239"/>
      <c r="O877" s="239"/>
      <c r="P877" s="239"/>
      <c r="Q877" s="239"/>
      <c r="R877" s="239"/>
      <c r="S877" s="239"/>
      <c r="T877" s="239"/>
      <c r="U877" s="239"/>
      <c r="V877" s="239"/>
      <c r="W877" s="239"/>
      <c r="X877" s="239"/>
      <c r="Y877" s="239"/>
      <c r="Z877" s="239"/>
    </row>
    <row r="878" ht="12.75" customHeight="1">
      <c r="A878" s="239"/>
      <c r="B878" s="239"/>
      <c r="C878" s="239"/>
      <c r="D878" s="239"/>
      <c r="E878" s="239"/>
      <c r="F878" s="239"/>
      <c r="G878" s="239"/>
      <c r="H878" s="239"/>
      <c r="I878" s="239"/>
      <c r="J878" s="239"/>
      <c r="K878" s="239"/>
      <c r="L878" s="239"/>
      <c r="M878" s="239"/>
      <c r="N878" s="239"/>
      <c r="O878" s="239"/>
      <c r="P878" s="239"/>
      <c r="Q878" s="239"/>
      <c r="R878" s="239"/>
      <c r="S878" s="239"/>
      <c r="T878" s="239"/>
      <c r="U878" s="239"/>
      <c r="V878" s="239"/>
      <c r="W878" s="239"/>
      <c r="X878" s="239"/>
      <c r="Y878" s="239"/>
      <c r="Z878" s="239"/>
    </row>
    <row r="879" ht="12.75" customHeight="1">
      <c r="A879" s="239"/>
      <c r="B879" s="239"/>
      <c r="C879" s="239"/>
      <c r="D879" s="239"/>
      <c r="E879" s="239"/>
      <c r="F879" s="239"/>
      <c r="G879" s="239"/>
      <c r="H879" s="239"/>
      <c r="I879" s="239"/>
      <c r="J879" s="239"/>
      <c r="K879" s="239"/>
      <c r="L879" s="239"/>
      <c r="M879" s="239"/>
      <c r="N879" s="239"/>
      <c r="O879" s="239"/>
      <c r="P879" s="239"/>
      <c r="Q879" s="239"/>
      <c r="R879" s="239"/>
      <c r="S879" s="239"/>
      <c r="T879" s="239"/>
      <c r="U879" s="239"/>
      <c r="V879" s="239"/>
      <c r="W879" s="239"/>
      <c r="X879" s="239"/>
      <c r="Y879" s="239"/>
      <c r="Z879" s="239"/>
    </row>
    <row r="880" ht="12.75" customHeight="1">
      <c r="A880" s="239"/>
      <c r="B880" s="239"/>
      <c r="C880" s="239"/>
      <c r="D880" s="239"/>
      <c r="E880" s="239"/>
      <c r="F880" s="239"/>
      <c r="G880" s="239"/>
      <c r="H880" s="239"/>
      <c r="I880" s="239"/>
      <c r="J880" s="239"/>
      <c r="K880" s="239"/>
      <c r="L880" s="239"/>
      <c r="M880" s="239"/>
      <c r="N880" s="239"/>
      <c r="O880" s="239"/>
      <c r="P880" s="239"/>
      <c r="Q880" s="239"/>
      <c r="R880" s="239"/>
      <c r="S880" s="239"/>
      <c r="T880" s="239"/>
      <c r="U880" s="239"/>
      <c r="V880" s="239"/>
      <c r="W880" s="239"/>
      <c r="X880" s="239"/>
      <c r="Y880" s="239"/>
      <c r="Z880" s="239"/>
    </row>
    <row r="881" ht="12.75" customHeight="1">
      <c r="A881" s="239"/>
      <c r="B881" s="239"/>
      <c r="C881" s="239"/>
      <c r="D881" s="239"/>
      <c r="E881" s="239"/>
      <c r="F881" s="239"/>
      <c r="G881" s="239"/>
      <c r="H881" s="239"/>
      <c r="I881" s="239"/>
      <c r="J881" s="239"/>
      <c r="K881" s="239"/>
      <c r="L881" s="239"/>
      <c r="M881" s="239"/>
      <c r="N881" s="239"/>
      <c r="O881" s="239"/>
      <c r="P881" s="239"/>
      <c r="Q881" s="239"/>
      <c r="R881" s="239"/>
      <c r="S881" s="239"/>
      <c r="T881" s="239"/>
      <c r="U881" s="239"/>
      <c r="V881" s="239"/>
      <c r="W881" s="239"/>
      <c r="X881" s="239"/>
      <c r="Y881" s="239"/>
      <c r="Z881" s="239"/>
    </row>
    <row r="882" ht="12.75" customHeight="1">
      <c r="A882" s="239"/>
      <c r="B882" s="239"/>
      <c r="C882" s="239"/>
      <c r="D882" s="239"/>
      <c r="E882" s="239"/>
      <c r="F882" s="239"/>
      <c r="G882" s="239"/>
      <c r="H882" s="239"/>
      <c r="I882" s="239"/>
      <c r="J882" s="239"/>
      <c r="K882" s="239"/>
      <c r="L882" s="239"/>
      <c r="M882" s="239"/>
      <c r="N882" s="239"/>
      <c r="O882" s="239"/>
      <c r="P882" s="239"/>
      <c r="Q882" s="239"/>
      <c r="R882" s="239"/>
      <c r="S882" s="239"/>
      <c r="T882" s="239"/>
      <c r="U882" s="239"/>
      <c r="V882" s="239"/>
      <c r="W882" s="239"/>
      <c r="X882" s="239"/>
      <c r="Y882" s="239"/>
      <c r="Z882" s="239"/>
    </row>
    <row r="883" ht="12.75" customHeight="1">
      <c r="A883" s="239"/>
      <c r="B883" s="239"/>
      <c r="C883" s="239"/>
      <c r="D883" s="239"/>
      <c r="E883" s="239"/>
      <c r="F883" s="239"/>
      <c r="G883" s="239"/>
      <c r="H883" s="239"/>
      <c r="I883" s="239"/>
      <c r="J883" s="239"/>
      <c r="K883" s="239"/>
      <c r="L883" s="239"/>
      <c r="M883" s="239"/>
      <c r="N883" s="239"/>
      <c r="O883" s="239"/>
      <c r="P883" s="239"/>
      <c r="Q883" s="239"/>
      <c r="R883" s="239"/>
      <c r="S883" s="239"/>
      <c r="T883" s="239"/>
      <c r="U883" s="239"/>
      <c r="V883" s="239"/>
      <c r="W883" s="239"/>
      <c r="X883" s="239"/>
      <c r="Y883" s="239"/>
      <c r="Z883" s="239"/>
    </row>
    <row r="884" ht="12.75" customHeight="1">
      <c r="A884" s="239"/>
      <c r="B884" s="239"/>
      <c r="C884" s="239"/>
      <c r="D884" s="239"/>
      <c r="E884" s="239"/>
      <c r="F884" s="239"/>
      <c r="G884" s="239"/>
      <c r="H884" s="239"/>
      <c r="I884" s="239"/>
      <c r="J884" s="239"/>
      <c r="K884" s="239"/>
      <c r="L884" s="239"/>
      <c r="M884" s="239"/>
      <c r="N884" s="239"/>
      <c r="O884" s="239"/>
      <c r="P884" s="239"/>
      <c r="Q884" s="239"/>
      <c r="R884" s="239"/>
      <c r="S884" s="239"/>
      <c r="T884" s="239"/>
      <c r="U884" s="239"/>
      <c r="V884" s="239"/>
      <c r="W884" s="239"/>
      <c r="X884" s="239"/>
      <c r="Y884" s="239"/>
      <c r="Z884" s="239"/>
    </row>
    <row r="885" ht="12.75" customHeight="1">
      <c r="A885" s="239"/>
      <c r="B885" s="239"/>
      <c r="C885" s="239"/>
      <c r="D885" s="239"/>
      <c r="E885" s="239"/>
      <c r="F885" s="239"/>
      <c r="G885" s="239"/>
      <c r="H885" s="239"/>
      <c r="I885" s="239"/>
      <c r="J885" s="239"/>
      <c r="K885" s="239"/>
      <c r="L885" s="239"/>
      <c r="M885" s="239"/>
      <c r="N885" s="239"/>
      <c r="O885" s="239"/>
      <c r="P885" s="239"/>
      <c r="Q885" s="239"/>
      <c r="R885" s="239"/>
      <c r="S885" s="239"/>
      <c r="T885" s="239"/>
      <c r="U885" s="239"/>
      <c r="V885" s="239"/>
      <c r="W885" s="239"/>
      <c r="X885" s="239"/>
      <c r="Y885" s="239"/>
      <c r="Z885" s="239"/>
    </row>
    <row r="886" ht="12.75" customHeight="1">
      <c r="A886" s="239"/>
      <c r="B886" s="239"/>
      <c r="C886" s="239"/>
      <c r="D886" s="239"/>
      <c r="E886" s="239"/>
      <c r="F886" s="239"/>
      <c r="G886" s="239"/>
      <c r="H886" s="239"/>
      <c r="I886" s="239"/>
      <c r="J886" s="239"/>
      <c r="K886" s="239"/>
      <c r="L886" s="239"/>
      <c r="M886" s="239"/>
      <c r="N886" s="239"/>
      <c r="O886" s="239"/>
      <c r="P886" s="239"/>
      <c r="Q886" s="239"/>
      <c r="R886" s="239"/>
      <c r="S886" s="239"/>
      <c r="T886" s="239"/>
      <c r="U886" s="239"/>
      <c r="V886" s="239"/>
      <c r="W886" s="239"/>
      <c r="X886" s="239"/>
      <c r="Y886" s="239"/>
      <c r="Z886" s="239"/>
    </row>
    <row r="887" ht="12.75" customHeight="1">
      <c r="A887" s="239"/>
      <c r="B887" s="239"/>
      <c r="C887" s="239"/>
      <c r="D887" s="239"/>
      <c r="E887" s="239"/>
      <c r="F887" s="239"/>
      <c r="G887" s="239"/>
      <c r="H887" s="239"/>
      <c r="I887" s="239"/>
      <c r="J887" s="239"/>
      <c r="K887" s="239"/>
      <c r="L887" s="239"/>
      <c r="M887" s="239"/>
      <c r="N887" s="239"/>
      <c r="O887" s="239"/>
      <c r="P887" s="239"/>
      <c r="Q887" s="239"/>
      <c r="R887" s="239"/>
      <c r="S887" s="239"/>
      <c r="T887" s="239"/>
      <c r="U887" s="239"/>
      <c r="V887" s="239"/>
      <c r="W887" s="239"/>
      <c r="X887" s="239"/>
      <c r="Y887" s="239"/>
      <c r="Z887" s="239"/>
    </row>
    <row r="888" ht="12.75" customHeight="1">
      <c r="A888" s="239"/>
      <c r="B888" s="239"/>
      <c r="C888" s="239"/>
      <c r="D888" s="239"/>
      <c r="E888" s="239"/>
      <c r="F888" s="239"/>
      <c r="G888" s="239"/>
      <c r="H888" s="239"/>
      <c r="I888" s="239"/>
      <c r="J888" s="239"/>
      <c r="K888" s="239"/>
      <c r="L888" s="239"/>
      <c r="M888" s="239"/>
      <c r="N888" s="239"/>
      <c r="O888" s="239"/>
      <c r="P888" s="239"/>
      <c r="Q888" s="239"/>
      <c r="R888" s="239"/>
      <c r="S888" s="239"/>
      <c r="T888" s="239"/>
      <c r="U888" s="239"/>
      <c r="V888" s="239"/>
      <c r="W888" s="239"/>
      <c r="X888" s="239"/>
      <c r="Y888" s="239"/>
      <c r="Z888" s="239"/>
    </row>
    <row r="889" ht="12.75" customHeight="1">
      <c r="A889" s="239"/>
      <c r="B889" s="239"/>
      <c r="C889" s="239"/>
      <c r="D889" s="239"/>
      <c r="E889" s="239"/>
      <c r="F889" s="239"/>
      <c r="G889" s="239"/>
      <c r="H889" s="239"/>
      <c r="I889" s="239"/>
      <c r="J889" s="239"/>
      <c r="K889" s="239"/>
      <c r="L889" s="239"/>
      <c r="M889" s="239"/>
      <c r="N889" s="239"/>
      <c r="O889" s="239"/>
      <c r="P889" s="239"/>
      <c r="Q889" s="239"/>
      <c r="R889" s="239"/>
      <c r="S889" s="239"/>
      <c r="T889" s="239"/>
      <c r="U889" s="239"/>
      <c r="V889" s="239"/>
      <c r="W889" s="239"/>
      <c r="X889" s="239"/>
      <c r="Y889" s="239"/>
      <c r="Z889" s="239"/>
    </row>
    <row r="890" ht="12.75" customHeight="1">
      <c r="A890" s="239"/>
      <c r="B890" s="239"/>
      <c r="C890" s="239"/>
      <c r="D890" s="239"/>
      <c r="E890" s="239"/>
      <c r="F890" s="239"/>
      <c r="G890" s="239"/>
      <c r="H890" s="239"/>
      <c r="I890" s="239"/>
      <c r="J890" s="239"/>
      <c r="K890" s="239"/>
      <c r="L890" s="239"/>
      <c r="M890" s="239"/>
      <c r="N890" s="239"/>
      <c r="O890" s="239"/>
      <c r="P890" s="239"/>
      <c r="Q890" s="239"/>
      <c r="R890" s="239"/>
      <c r="S890" s="239"/>
      <c r="T890" s="239"/>
      <c r="U890" s="239"/>
      <c r="V890" s="239"/>
      <c r="W890" s="239"/>
      <c r="X890" s="239"/>
      <c r="Y890" s="239"/>
      <c r="Z890" s="239"/>
    </row>
    <row r="891" ht="12.75" customHeight="1">
      <c r="A891" s="239"/>
      <c r="B891" s="239"/>
      <c r="C891" s="239"/>
      <c r="D891" s="239"/>
      <c r="E891" s="239"/>
      <c r="F891" s="239"/>
      <c r="G891" s="239"/>
      <c r="H891" s="239"/>
      <c r="I891" s="239"/>
      <c r="J891" s="239"/>
      <c r="K891" s="239"/>
      <c r="L891" s="239"/>
      <c r="M891" s="239"/>
      <c r="N891" s="239"/>
      <c r="O891" s="239"/>
      <c r="P891" s="239"/>
      <c r="Q891" s="239"/>
      <c r="R891" s="239"/>
      <c r="S891" s="239"/>
      <c r="T891" s="239"/>
      <c r="U891" s="239"/>
      <c r="V891" s="239"/>
      <c r="W891" s="239"/>
      <c r="X891" s="239"/>
      <c r="Y891" s="239"/>
      <c r="Z891" s="239"/>
    </row>
    <row r="892" ht="12.75" customHeight="1">
      <c r="A892" s="239"/>
      <c r="B892" s="239"/>
      <c r="C892" s="239"/>
      <c r="D892" s="239"/>
      <c r="E892" s="239"/>
      <c r="F892" s="239"/>
      <c r="G892" s="239"/>
      <c r="H892" s="239"/>
      <c r="I892" s="239"/>
      <c r="J892" s="239"/>
      <c r="K892" s="239"/>
      <c r="L892" s="239"/>
      <c r="M892" s="239"/>
      <c r="N892" s="239"/>
      <c r="O892" s="239"/>
      <c r="P892" s="239"/>
      <c r="Q892" s="239"/>
      <c r="R892" s="239"/>
      <c r="S892" s="239"/>
      <c r="T892" s="239"/>
      <c r="U892" s="239"/>
      <c r="V892" s="239"/>
      <c r="W892" s="239"/>
      <c r="X892" s="239"/>
      <c r="Y892" s="239"/>
      <c r="Z892" s="239"/>
    </row>
    <row r="893" ht="12.75" customHeight="1">
      <c r="A893" s="239"/>
      <c r="B893" s="239"/>
      <c r="C893" s="239"/>
      <c r="D893" s="239"/>
      <c r="E893" s="239"/>
      <c r="F893" s="239"/>
      <c r="G893" s="239"/>
      <c r="H893" s="239"/>
      <c r="I893" s="239"/>
      <c r="J893" s="239"/>
      <c r="K893" s="239"/>
      <c r="L893" s="239"/>
      <c r="M893" s="239"/>
      <c r="N893" s="239"/>
      <c r="O893" s="239"/>
      <c r="P893" s="239"/>
      <c r="Q893" s="239"/>
      <c r="R893" s="239"/>
      <c r="S893" s="239"/>
      <c r="T893" s="239"/>
      <c r="U893" s="239"/>
      <c r="V893" s="239"/>
      <c r="W893" s="239"/>
      <c r="X893" s="239"/>
      <c r="Y893" s="239"/>
      <c r="Z893" s="239"/>
    </row>
    <row r="894" ht="12.75" customHeight="1">
      <c r="A894" s="239"/>
      <c r="B894" s="239"/>
      <c r="C894" s="239"/>
      <c r="D894" s="239"/>
      <c r="E894" s="239"/>
      <c r="F894" s="239"/>
      <c r="G894" s="239"/>
      <c r="H894" s="239"/>
      <c r="I894" s="239"/>
      <c r="J894" s="239"/>
      <c r="K894" s="239"/>
      <c r="L894" s="239"/>
      <c r="M894" s="239"/>
      <c r="N894" s="239"/>
      <c r="O894" s="239"/>
      <c r="P894" s="239"/>
      <c r="Q894" s="239"/>
      <c r="R894" s="239"/>
      <c r="S894" s="239"/>
      <c r="T894" s="239"/>
      <c r="U894" s="239"/>
      <c r="V894" s="239"/>
      <c r="W894" s="239"/>
      <c r="X894" s="239"/>
      <c r="Y894" s="239"/>
      <c r="Z894" s="239"/>
    </row>
    <row r="895" ht="12.75" customHeight="1">
      <c r="A895" s="239"/>
      <c r="B895" s="239"/>
      <c r="C895" s="239"/>
      <c r="D895" s="239"/>
      <c r="E895" s="239"/>
      <c r="F895" s="239"/>
      <c r="G895" s="239"/>
      <c r="H895" s="239"/>
      <c r="I895" s="239"/>
      <c r="J895" s="239"/>
      <c r="K895" s="239"/>
      <c r="L895" s="239"/>
      <c r="M895" s="239"/>
      <c r="N895" s="239"/>
      <c r="O895" s="239"/>
      <c r="P895" s="239"/>
      <c r="Q895" s="239"/>
      <c r="R895" s="239"/>
      <c r="S895" s="239"/>
      <c r="T895" s="239"/>
      <c r="U895" s="239"/>
      <c r="V895" s="239"/>
      <c r="W895" s="239"/>
      <c r="X895" s="239"/>
      <c r="Y895" s="239"/>
      <c r="Z895" s="239"/>
    </row>
    <row r="896" ht="12.75" customHeight="1">
      <c r="A896" s="239"/>
      <c r="B896" s="239"/>
      <c r="C896" s="239"/>
      <c r="D896" s="239"/>
      <c r="E896" s="239"/>
      <c r="F896" s="239"/>
      <c r="G896" s="239"/>
      <c r="H896" s="239"/>
      <c r="I896" s="239"/>
      <c r="J896" s="239"/>
      <c r="K896" s="239"/>
      <c r="L896" s="239"/>
      <c r="M896" s="239"/>
      <c r="N896" s="239"/>
      <c r="O896" s="239"/>
      <c r="P896" s="239"/>
      <c r="Q896" s="239"/>
      <c r="R896" s="239"/>
      <c r="S896" s="239"/>
      <c r="T896" s="239"/>
      <c r="U896" s="239"/>
      <c r="V896" s="239"/>
      <c r="W896" s="239"/>
      <c r="X896" s="239"/>
      <c r="Y896" s="239"/>
      <c r="Z896" s="239"/>
    </row>
    <row r="897" ht="12.75" customHeight="1">
      <c r="A897" s="239"/>
      <c r="B897" s="239"/>
      <c r="C897" s="239"/>
      <c r="D897" s="239"/>
      <c r="E897" s="239"/>
      <c r="F897" s="239"/>
      <c r="G897" s="239"/>
      <c r="H897" s="239"/>
      <c r="I897" s="239"/>
      <c r="J897" s="239"/>
      <c r="K897" s="239"/>
      <c r="L897" s="239"/>
      <c r="M897" s="239"/>
      <c r="N897" s="239"/>
      <c r="O897" s="239"/>
      <c r="P897" s="239"/>
      <c r="Q897" s="239"/>
      <c r="R897" s="239"/>
      <c r="S897" s="239"/>
      <c r="T897" s="239"/>
      <c r="U897" s="239"/>
      <c r="V897" s="239"/>
      <c r="W897" s="239"/>
      <c r="X897" s="239"/>
      <c r="Y897" s="239"/>
      <c r="Z897" s="239"/>
    </row>
    <row r="898" ht="12.75" customHeight="1">
      <c r="A898" s="239"/>
      <c r="B898" s="239"/>
      <c r="C898" s="239"/>
      <c r="D898" s="239"/>
      <c r="E898" s="239"/>
      <c r="F898" s="239"/>
      <c r="G898" s="239"/>
      <c r="H898" s="239"/>
      <c r="I898" s="239"/>
      <c r="J898" s="239"/>
      <c r="K898" s="239"/>
      <c r="L898" s="239"/>
      <c r="M898" s="239"/>
      <c r="N898" s="239"/>
      <c r="O898" s="239"/>
      <c r="P898" s="239"/>
      <c r="Q898" s="239"/>
      <c r="R898" s="239"/>
      <c r="S898" s="239"/>
      <c r="T898" s="239"/>
      <c r="U898" s="239"/>
      <c r="V898" s="239"/>
      <c r="W898" s="239"/>
      <c r="X898" s="239"/>
      <c r="Y898" s="239"/>
      <c r="Z898" s="239"/>
    </row>
    <row r="899" ht="12.75" customHeight="1">
      <c r="A899" s="239"/>
      <c r="B899" s="239"/>
      <c r="C899" s="239"/>
      <c r="D899" s="239"/>
      <c r="E899" s="239"/>
      <c r="F899" s="239"/>
      <c r="G899" s="239"/>
      <c r="H899" s="239"/>
      <c r="I899" s="239"/>
      <c r="J899" s="239"/>
      <c r="K899" s="239"/>
      <c r="L899" s="239"/>
      <c r="M899" s="239"/>
      <c r="N899" s="239"/>
      <c r="O899" s="239"/>
      <c r="P899" s="239"/>
      <c r="Q899" s="239"/>
      <c r="R899" s="239"/>
      <c r="S899" s="239"/>
      <c r="T899" s="239"/>
      <c r="U899" s="239"/>
      <c r="V899" s="239"/>
      <c r="W899" s="239"/>
      <c r="X899" s="239"/>
      <c r="Y899" s="239"/>
      <c r="Z899" s="239"/>
    </row>
    <row r="900" ht="12.75" customHeight="1">
      <c r="A900" s="239"/>
      <c r="B900" s="239"/>
      <c r="C900" s="239"/>
      <c r="D900" s="239"/>
      <c r="E900" s="239"/>
      <c r="F900" s="239"/>
      <c r="G900" s="239"/>
      <c r="H900" s="239"/>
      <c r="I900" s="239"/>
      <c r="J900" s="239"/>
      <c r="K900" s="239"/>
      <c r="L900" s="239"/>
      <c r="M900" s="239"/>
      <c r="N900" s="239"/>
      <c r="O900" s="239"/>
      <c r="P900" s="239"/>
      <c r="Q900" s="239"/>
      <c r="R900" s="239"/>
      <c r="S900" s="239"/>
      <c r="T900" s="239"/>
      <c r="U900" s="239"/>
      <c r="V900" s="239"/>
      <c r="W900" s="239"/>
      <c r="X900" s="239"/>
      <c r="Y900" s="239"/>
      <c r="Z900" s="239"/>
    </row>
    <row r="901" ht="12.75" customHeight="1">
      <c r="A901" s="239"/>
      <c r="B901" s="239"/>
      <c r="C901" s="239"/>
      <c r="D901" s="239"/>
      <c r="E901" s="239"/>
      <c r="F901" s="239"/>
      <c r="G901" s="239"/>
      <c r="H901" s="239"/>
      <c r="I901" s="239"/>
      <c r="J901" s="239"/>
      <c r="K901" s="239"/>
      <c r="L901" s="239"/>
      <c r="M901" s="239"/>
      <c r="N901" s="239"/>
      <c r="O901" s="239"/>
      <c r="P901" s="239"/>
      <c r="Q901" s="239"/>
      <c r="R901" s="239"/>
      <c r="S901" s="239"/>
      <c r="T901" s="239"/>
      <c r="U901" s="239"/>
      <c r="V901" s="239"/>
      <c r="W901" s="239"/>
      <c r="X901" s="239"/>
      <c r="Y901" s="239"/>
      <c r="Z901" s="239"/>
    </row>
    <row r="902" ht="12.75" customHeight="1">
      <c r="A902" s="239"/>
      <c r="B902" s="239"/>
      <c r="C902" s="239"/>
      <c r="D902" s="239"/>
      <c r="E902" s="239"/>
      <c r="F902" s="239"/>
      <c r="G902" s="239"/>
      <c r="H902" s="239"/>
      <c r="I902" s="239"/>
      <c r="J902" s="239"/>
      <c r="K902" s="239"/>
      <c r="L902" s="239"/>
      <c r="M902" s="239"/>
      <c r="N902" s="239"/>
      <c r="O902" s="239"/>
      <c r="P902" s="239"/>
      <c r="Q902" s="239"/>
      <c r="R902" s="239"/>
      <c r="S902" s="239"/>
      <c r="T902" s="239"/>
      <c r="U902" s="239"/>
      <c r="V902" s="239"/>
      <c r="W902" s="239"/>
      <c r="X902" s="239"/>
      <c r="Y902" s="239"/>
      <c r="Z902" s="239"/>
    </row>
    <row r="903" ht="12.75" customHeight="1">
      <c r="A903" s="239"/>
      <c r="B903" s="239"/>
      <c r="C903" s="239"/>
      <c r="D903" s="239"/>
      <c r="E903" s="239"/>
      <c r="F903" s="239"/>
      <c r="G903" s="239"/>
      <c r="H903" s="239"/>
      <c r="I903" s="239"/>
      <c r="J903" s="239"/>
      <c r="K903" s="239"/>
      <c r="L903" s="239"/>
      <c r="M903" s="239"/>
      <c r="N903" s="239"/>
      <c r="O903" s="239"/>
      <c r="P903" s="239"/>
      <c r="Q903" s="239"/>
      <c r="R903" s="239"/>
      <c r="S903" s="239"/>
      <c r="T903" s="239"/>
      <c r="U903" s="239"/>
      <c r="V903" s="239"/>
      <c r="W903" s="239"/>
      <c r="X903" s="239"/>
      <c r="Y903" s="239"/>
      <c r="Z903" s="239"/>
    </row>
    <row r="904" ht="12.75" customHeight="1">
      <c r="A904" s="239"/>
      <c r="B904" s="239"/>
      <c r="C904" s="239"/>
      <c r="D904" s="239"/>
      <c r="E904" s="239"/>
      <c r="F904" s="239"/>
      <c r="G904" s="239"/>
      <c r="H904" s="239"/>
      <c r="I904" s="239"/>
      <c r="J904" s="239"/>
      <c r="K904" s="239"/>
      <c r="L904" s="239"/>
      <c r="M904" s="239"/>
      <c r="N904" s="239"/>
      <c r="O904" s="239"/>
      <c r="P904" s="239"/>
      <c r="Q904" s="239"/>
      <c r="R904" s="239"/>
      <c r="S904" s="239"/>
      <c r="T904" s="239"/>
      <c r="U904" s="239"/>
      <c r="V904" s="239"/>
      <c r="W904" s="239"/>
      <c r="X904" s="239"/>
      <c r="Y904" s="239"/>
      <c r="Z904" s="239"/>
    </row>
    <row r="905" ht="12.75" customHeight="1">
      <c r="A905" s="239"/>
      <c r="B905" s="239"/>
      <c r="C905" s="239"/>
      <c r="D905" s="239"/>
      <c r="E905" s="239"/>
      <c r="F905" s="239"/>
      <c r="G905" s="239"/>
      <c r="H905" s="239"/>
      <c r="I905" s="239"/>
      <c r="J905" s="239"/>
      <c r="K905" s="239"/>
      <c r="L905" s="239"/>
      <c r="M905" s="239"/>
      <c r="N905" s="239"/>
      <c r="O905" s="239"/>
      <c r="P905" s="239"/>
      <c r="Q905" s="239"/>
      <c r="R905" s="239"/>
      <c r="S905" s="239"/>
      <c r="T905" s="239"/>
      <c r="U905" s="239"/>
      <c r="V905" s="239"/>
      <c r="W905" s="239"/>
      <c r="X905" s="239"/>
      <c r="Y905" s="239"/>
      <c r="Z905" s="239"/>
    </row>
    <row r="906" ht="12.75" customHeight="1">
      <c r="A906" s="239"/>
      <c r="B906" s="239"/>
      <c r="C906" s="239"/>
      <c r="D906" s="239"/>
      <c r="E906" s="239"/>
      <c r="F906" s="239"/>
      <c r="G906" s="239"/>
      <c r="H906" s="239"/>
      <c r="I906" s="239"/>
      <c r="J906" s="239"/>
      <c r="K906" s="239"/>
      <c r="L906" s="239"/>
      <c r="M906" s="239"/>
      <c r="N906" s="239"/>
      <c r="O906" s="239"/>
      <c r="P906" s="239"/>
      <c r="Q906" s="239"/>
      <c r="R906" s="239"/>
      <c r="S906" s="239"/>
      <c r="T906" s="239"/>
      <c r="U906" s="239"/>
      <c r="V906" s="239"/>
      <c r="W906" s="239"/>
      <c r="X906" s="239"/>
      <c r="Y906" s="239"/>
      <c r="Z906" s="239"/>
    </row>
    <row r="907" ht="12.75" customHeight="1">
      <c r="A907" s="239"/>
      <c r="B907" s="239"/>
      <c r="C907" s="239"/>
      <c r="D907" s="239"/>
      <c r="E907" s="239"/>
      <c r="F907" s="239"/>
      <c r="G907" s="239"/>
      <c r="H907" s="239"/>
      <c r="I907" s="239"/>
      <c r="J907" s="239"/>
      <c r="K907" s="239"/>
      <c r="L907" s="239"/>
      <c r="M907" s="239"/>
      <c r="N907" s="239"/>
      <c r="O907" s="239"/>
      <c r="P907" s="239"/>
      <c r="Q907" s="239"/>
      <c r="R907" s="239"/>
      <c r="S907" s="239"/>
      <c r="T907" s="239"/>
      <c r="U907" s="239"/>
      <c r="V907" s="239"/>
      <c r="W907" s="239"/>
      <c r="X907" s="239"/>
      <c r="Y907" s="239"/>
      <c r="Z907" s="239"/>
    </row>
    <row r="908" ht="12.75" customHeight="1">
      <c r="A908" s="239"/>
      <c r="B908" s="239"/>
      <c r="C908" s="239"/>
      <c r="D908" s="239"/>
      <c r="E908" s="239"/>
      <c r="F908" s="239"/>
      <c r="G908" s="239"/>
      <c r="H908" s="239"/>
      <c r="I908" s="239"/>
      <c r="J908" s="239"/>
      <c r="K908" s="239"/>
      <c r="L908" s="239"/>
      <c r="M908" s="239"/>
      <c r="N908" s="239"/>
      <c r="O908" s="239"/>
      <c r="P908" s="239"/>
      <c r="Q908" s="239"/>
      <c r="R908" s="239"/>
      <c r="S908" s="239"/>
      <c r="T908" s="239"/>
      <c r="U908" s="239"/>
      <c r="V908" s="239"/>
      <c r="W908" s="239"/>
      <c r="X908" s="239"/>
      <c r="Y908" s="239"/>
      <c r="Z908" s="239"/>
    </row>
    <row r="909" ht="12.75" customHeight="1">
      <c r="A909" s="239"/>
      <c r="B909" s="239"/>
      <c r="C909" s="239"/>
      <c r="D909" s="239"/>
      <c r="E909" s="239"/>
      <c r="F909" s="239"/>
      <c r="G909" s="239"/>
      <c r="H909" s="239"/>
      <c r="I909" s="239"/>
      <c r="J909" s="239"/>
      <c r="K909" s="239"/>
      <c r="L909" s="239"/>
      <c r="M909" s="239"/>
      <c r="N909" s="239"/>
      <c r="O909" s="239"/>
      <c r="P909" s="239"/>
      <c r="Q909" s="239"/>
      <c r="R909" s="239"/>
      <c r="S909" s="239"/>
      <c r="T909" s="239"/>
      <c r="U909" s="239"/>
      <c r="V909" s="239"/>
      <c r="W909" s="239"/>
      <c r="X909" s="239"/>
      <c r="Y909" s="239"/>
      <c r="Z909" s="239"/>
    </row>
    <row r="910" ht="12.75" customHeight="1">
      <c r="A910" s="239"/>
      <c r="B910" s="239"/>
      <c r="C910" s="239"/>
      <c r="D910" s="239"/>
      <c r="E910" s="239"/>
      <c r="F910" s="239"/>
      <c r="G910" s="239"/>
      <c r="H910" s="239"/>
      <c r="I910" s="239"/>
      <c r="J910" s="239"/>
      <c r="K910" s="239"/>
      <c r="L910" s="239"/>
      <c r="M910" s="239"/>
      <c r="N910" s="239"/>
      <c r="O910" s="239"/>
      <c r="P910" s="239"/>
      <c r="Q910" s="239"/>
      <c r="R910" s="239"/>
      <c r="S910" s="239"/>
      <c r="T910" s="239"/>
      <c r="U910" s="239"/>
      <c r="V910" s="239"/>
      <c r="W910" s="239"/>
      <c r="X910" s="239"/>
      <c r="Y910" s="239"/>
      <c r="Z910" s="239"/>
    </row>
    <row r="911" ht="12.75" customHeight="1">
      <c r="A911" s="239"/>
      <c r="B911" s="239"/>
      <c r="C911" s="239"/>
      <c r="D911" s="239"/>
      <c r="E911" s="239"/>
      <c r="F911" s="239"/>
      <c r="G911" s="239"/>
      <c r="H911" s="239"/>
      <c r="I911" s="239"/>
      <c r="J911" s="239"/>
      <c r="K911" s="239"/>
      <c r="L911" s="239"/>
      <c r="M911" s="239"/>
      <c r="N911" s="239"/>
      <c r="O911" s="239"/>
      <c r="P911" s="239"/>
      <c r="Q911" s="239"/>
      <c r="R911" s="239"/>
      <c r="S911" s="239"/>
      <c r="T911" s="239"/>
      <c r="U911" s="239"/>
      <c r="V911" s="239"/>
      <c r="W911" s="239"/>
      <c r="X911" s="239"/>
      <c r="Y911" s="239"/>
      <c r="Z911" s="239"/>
    </row>
    <row r="912" ht="12.75" customHeight="1">
      <c r="A912" s="239"/>
      <c r="B912" s="239"/>
      <c r="C912" s="239"/>
      <c r="D912" s="239"/>
      <c r="E912" s="239"/>
      <c r="F912" s="239"/>
      <c r="G912" s="239"/>
      <c r="H912" s="239"/>
      <c r="I912" s="239"/>
      <c r="J912" s="239"/>
      <c r="K912" s="239"/>
      <c r="L912" s="239"/>
      <c r="M912" s="239"/>
      <c r="N912" s="239"/>
      <c r="O912" s="239"/>
      <c r="P912" s="239"/>
      <c r="Q912" s="239"/>
      <c r="R912" s="239"/>
      <c r="S912" s="239"/>
      <c r="T912" s="239"/>
      <c r="U912" s="239"/>
      <c r="V912" s="239"/>
      <c r="W912" s="239"/>
      <c r="X912" s="239"/>
      <c r="Y912" s="239"/>
      <c r="Z912" s="239"/>
    </row>
    <row r="913" ht="12.75" customHeight="1">
      <c r="A913" s="239"/>
      <c r="B913" s="239"/>
      <c r="C913" s="239"/>
      <c r="D913" s="239"/>
      <c r="E913" s="239"/>
      <c r="F913" s="239"/>
      <c r="G913" s="239"/>
      <c r="H913" s="239"/>
      <c r="I913" s="239"/>
      <c r="J913" s="239"/>
      <c r="K913" s="239"/>
      <c r="L913" s="239"/>
      <c r="M913" s="239"/>
      <c r="N913" s="239"/>
      <c r="O913" s="239"/>
      <c r="P913" s="239"/>
      <c r="Q913" s="239"/>
      <c r="R913" s="239"/>
      <c r="S913" s="239"/>
      <c r="T913" s="239"/>
      <c r="U913" s="239"/>
      <c r="V913" s="239"/>
      <c r="W913" s="239"/>
      <c r="X913" s="239"/>
      <c r="Y913" s="239"/>
      <c r="Z913" s="239"/>
    </row>
    <row r="914" ht="12.75" customHeight="1">
      <c r="A914" s="239"/>
      <c r="B914" s="239"/>
      <c r="C914" s="239"/>
      <c r="D914" s="239"/>
      <c r="E914" s="239"/>
      <c r="F914" s="239"/>
      <c r="G914" s="239"/>
      <c r="H914" s="239"/>
      <c r="I914" s="239"/>
      <c r="J914" s="239"/>
      <c r="K914" s="239"/>
      <c r="L914" s="239"/>
      <c r="M914" s="239"/>
      <c r="N914" s="239"/>
      <c r="O914" s="239"/>
      <c r="P914" s="239"/>
      <c r="Q914" s="239"/>
      <c r="R914" s="239"/>
      <c r="S914" s="239"/>
      <c r="T914" s="239"/>
      <c r="U914" s="239"/>
      <c r="V914" s="239"/>
      <c r="W914" s="239"/>
      <c r="X914" s="239"/>
      <c r="Y914" s="239"/>
      <c r="Z914" s="239"/>
    </row>
    <row r="915" ht="12.75" customHeight="1">
      <c r="A915" s="239"/>
      <c r="B915" s="239"/>
      <c r="C915" s="239"/>
      <c r="D915" s="239"/>
      <c r="E915" s="239"/>
      <c r="F915" s="239"/>
      <c r="G915" s="239"/>
      <c r="H915" s="239"/>
      <c r="I915" s="239"/>
      <c r="J915" s="239"/>
      <c r="K915" s="239"/>
      <c r="L915" s="239"/>
      <c r="M915" s="239"/>
      <c r="N915" s="239"/>
      <c r="O915" s="239"/>
      <c r="P915" s="239"/>
      <c r="Q915" s="239"/>
      <c r="R915" s="239"/>
      <c r="S915" s="239"/>
      <c r="T915" s="239"/>
      <c r="U915" s="239"/>
      <c r="V915" s="239"/>
      <c r="W915" s="239"/>
      <c r="X915" s="239"/>
      <c r="Y915" s="239"/>
      <c r="Z915" s="239"/>
    </row>
    <row r="916" ht="12.75" customHeight="1">
      <c r="A916" s="239"/>
      <c r="B916" s="239"/>
      <c r="C916" s="239"/>
      <c r="D916" s="239"/>
      <c r="E916" s="239"/>
      <c r="F916" s="239"/>
      <c r="G916" s="239"/>
      <c r="H916" s="239"/>
      <c r="I916" s="239"/>
      <c r="J916" s="239"/>
      <c r="K916" s="239"/>
      <c r="L916" s="239"/>
      <c r="M916" s="239"/>
      <c r="N916" s="239"/>
      <c r="O916" s="239"/>
      <c r="P916" s="239"/>
      <c r="Q916" s="239"/>
      <c r="R916" s="239"/>
      <c r="S916" s="239"/>
      <c r="T916" s="239"/>
      <c r="U916" s="239"/>
      <c r="V916" s="239"/>
      <c r="W916" s="239"/>
      <c r="X916" s="239"/>
      <c r="Y916" s="239"/>
      <c r="Z916" s="239"/>
    </row>
    <row r="917" ht="12.75" customHeight="1">
      <c r="A917" s="239"/>
      <c r="B917" s="239"/>
      <c r="C917" s="239"/>
      <c r="D917" s="239"/>
      <c r="E917" s="239"/>
      <c r="F917" s="239"/>
      <c r="G917" s="239"/>
      <c r="H917" s="239"/>
      <c r="I917" s="239"/>
      <c r="J917" s="239"/>
      <c r="K917" s="239"/>
      <c r="L917" s="239"/>
      <c r="M917" s="239"/>
      <c r="N917" s="239"/>
      <c r="O917" s="239"/>
      <c r="P917" s="239"/>
      <c r="Q917" s="239"/>
      <c r="R917" s="239"/>
      <c r="S917" s="239"/>
      <c r="T917" s="239"/>
      <c r="U917" s="239"/>
      <c r="V917" s="239"/>
      <c r="W917" s="239"/>
      <c r="X917" s="239"/>
      <c r="Y917" s="239"/>
      <c r="Z917" s="239"/>
    </row>
    <row r="918" ht="12.75" customHeight="1">
      <c r="A918" s="239"/>
      <c r="B918" s="239"/>
      <c r="C918" s="239"/>
      <c r="D918" s="239"/>
      <c r="E918" s="239"/>
      <c r="F918" s="239"/>
      <c r="G918" s="239"/>
      <c r="H918" s="239"/>
      <c r="I918" s="239"/>
      <c r="J918" s="239"/>
      <c r="K918" s="239"/>
      <c r="L918" s="239"/>
      <c r="M918" s="239"/>
      <c r="N918" s="239"/>
      <c r="O918" s="239"/>
      <c r="P918" s="239"/>
      <c r="Q918" s="239"/>
      <c r="R918" s="239"/>
      <c r="S918" s="239"/>
      <c r="T918" s="239"/>
      <c r="U918" s="239"/>
      <c r="V918" s="239"/>
      <c r="W918" s="239"/>
      <c r="X918" s="239"/>
      <c r="Y918" s="239"/>
      <c r="Z918" s="239"/>
    </row>
    <row r="919" ht="12.75" customHeight="1">
      <c r="A919" s="239"/>
      <c r="B919" s="239"/>
      <c r="C919" s="239"/>
      <c r="D919" s="239"/>
      <c r="E919" s="239"/>
      <c r="F919" s="239"/>
      <c r="G919" s="239"/>
      <c r="H919" s="239"/>
      <c r="I919" s="239"/>
      <c r="J919" s="239"/>
      <c r="K919" s="239"/>
      <c r="L919" s="239"/>
      <c r="M919" s="239"/>
      <c r="N919" s="239"/>
      <c r="O919" s="239"/>
      <c r="P919" s="239"/>
      <c r="Q919" s="239"/>
      <c r="R919" s="239"/>
      <c r="S919" s="239"/>
      <c r="T919" s="239"/>
      <c r="U919" s="239"/>
      <c r="V919" s="239"/>
      <c r="W919" s="239"/>
      <c r="X919" s="239"/>
      <c r="Y919" s="239"/>
      <c r="Z919" s="239"/>
    </row>
    <row r="920" ht="12.75" customHeight="1">
      <c r="A920" s="239"/>
      <c r="B920" s="239"/>
      <c r="C920" s="239"/>
      <c r="D920" s="239"/>
      <c r="E920" s="239"/>
      <c r="F920" s="239"/>
      <c r="G920" s="239"/>
      <c r="H920" s="239"/>
      <c r="I920" s="239"/>
      <c r="J920" s="239"/>
      <c r="K920" s="239"/>
      <c r="L920" s="239"/>
      <c r="M920" s="239"/>
      <c r="N920" s="239"/>
      <c r="O920" s="239"/>
      <c r="P920" s="239"/>
      <c r="Q920" s="239"/>
      <c r="R920" s="239"/>
      <c r="S920" s="239"/>
      <c r="T920" s="239"/>
      <c r="U920" s="239"/>
      <c r="V920" s="239"/>
      <c r="W920" s="239"/>
      <c r="X920" s="239"/>
      <c r="Y920" s="239"/>
      <c r="Z920" s="239"/>
    </row>
    <row r="921" ht="12.75" customHeight="1">
      <c r="A921" s="239"/>
      <c r="B921" s="239"/>
      <c r="C921" s="239"/>
      <c r="D921" s="239"/>
      <c r="E921" s="239"/>
      <c r="F921" s="239"/>
      <c r="G921" s="239"/>
      <c r="H921" s="239"/>
      <c r="I921" s="239"/>
      <c r="J921" s="239"/>
      <c r="K921" s="239"/>
      <c r="L921" s="239"/>
      <c r="M921" s="239"/>
      <c r="N921" s="239"/>
      <c r="O921" s="239"/>
      <c r="P921" s="239"/>
      <c r="Q921" s="239"/>
      <c r="R921" s="239"/>
      <c r="S921" s="239"/>
      <c r="T921" s="239"/>
      <c r="U921" s="239"/>
      <c r="V921" s="239"/>
      <c r="W921" s="239"/>
      <c r="X921" s="239"/>
      <c r="Y921" s="239"/>
      <c r="Z921" s="239"/>
    </row>
    <row r="922" ht="12.75" customHeight="1">
      <c r="A922" s="239"/>
      <c r="B922" s="239"/>
      <c r="C922" s="239"/>
      <c r="D922" s="239"/>
      <c r="E922" s="239"/>
      <c r="F922" s="239"/>
      <c r="G922" s="239"/>
      <c r="H922" s="239"/>
      <c r="I922" s="239"/>
      <c r="J922" s="239"/>
      <c r="K922" s="239"/>
      <c r="L922" s="239"/>
      <c r="M922" s="239"/>
      <c r="N922" s="239"/>
      <c r="O922" s="239"/>
      <c r="P922" s="239"/>
      <c r="Q922" s="239"/>
      <c r="R922" s="239"/>
      <c r="S922" s="239"/>
      <c r="T922" s="239"/>
      <c r="U922" s="239"/>
      <c r="V922" s="239"/>
      <c r="W922" s="239"/>
      <c r="X922" s="239"/>
      <c r="Y922" s="239"/>
      <c r="Z922" s="239"/>
    </row>
    <row r="923" ht="12.75" customHeight="1">
      <c r="A923" s="239"/>
      <c r="B923" s="239"/>
      <c r="C923" s="239"/>
      <c r="D923" s="239"/>
      <c r="E923" s="239"/>
      <c r="F923" s="239"/>
      <c r="G923" s="239"/>
      <c r="H923" s="239"/>
      <c r="I923" s="239"/>
      <c r="J923" s="239"/>
      <c r="K923" s="239"/>
      <c r="L923" s="239"/>
      <c r="M923" s="239"/>
      <c r="N923" s="239"/>
      <c r="O923" s="239"/>
      <c r="P923" s="239"/>
      <c r="Q923" s="239"/>
      <c r="R923" s="239"/>
      <c r="S923" s="239"/>
      <c r="T923" s="239"/>
      <c r="U923" s="239"/>
      <c r="V923" s="239"/>
      <c r="W923" s="239"/>
      <c r="X923" s="239"/>
      <c r="Y923" s="239"/>
      <c r="Z923" s="239"/>
    </row>
    <row r="924" ht="12.75" customHeight="1">
      <c r="A924" s="239"/>
      <c r="B924" s="239"/>
      <c r="C924" s="239"/>
      <c r="D924" s="239"/>
      <c r="E924" s="239"/>
      <c r="F924" s="239"/>
      <c r="G924" s="239"/>
      <c r="H924" s="239"/>
      <c r="I924" s="239"/>
      <c r="J924" s="239"/>
      <c r="K924" s="239"/>
      <c r="L924" s="239"/>
      <c r="M924" s="239"/>
      <c r="N924" s="239"/>
      <c r="O924" s="239"/>
      <c r="P924" s="239"/>
      <c r="Q924" s="239"/>
      <c r="R924" s="239"/>
      <c r="S924" s="239"/>
      <c r="T924" s="239"/>
      <c r="U924" s="239"/>
      <c r="V924" s="239"/>
      <c r="W924" s="239"/>
      <c r="X924" s="239"/>
      <c r="Y924" s="239"/>
      <c r="Z924" s="239"/>
    </row>
    <row r="925" ht="12.75" customHeight="1">
      <c r="A925" s="239"/>
      <c r="B925" s="239"/>
      <c r="C925" s="239"/>
      <c r="D925" s="239"/>
      <c r="E925" s="239"/>
      <c r="F925" s="239"/>
      <c r="G925" s="239"/>
      <c r="H925" s="239"/>
      <c r="I925" s="239"/>
      <c r="J925" s="239"/>
      <c r="K925" s="239"/>
      <c r="L925" s="239"/>
      <c r="M925" s="239"/>
      <c r="N925" s="239"/>
      <c r="O925" s="239"/>
      <c r="P925" s="239"/>
      <c r="Q925" s="239"/>
      <c r="R925" s="239"/>
      <c r="S925" s="239"/>
      <c r="T925" s="239"/>
      <c r="U925" s="239"/>
      <c r="V925" s="239"/>
      <c r="W925" s="239"/>
      <c r="X925" s="239"/>
      <c r="Y925" s="239"/>
      <c r="Z925" s="239"/>
    </row>
    <row r="926" ht="12.75" customHeight="1">
      <c r="A926" s="239"/>
      <c r="B926" s="239"/>
      <c r="C926" s="239"/>
      <c r="D926" s="239"/>
      <c r="E926" s="239"/>
      <c r="F926" s="239"/>
      <c r="G926" s="239"/>
      <c r="H926" s="239"/>
      <c r="I926" s="239"/>
      <c r="J926" s="239"/>
      <c r="K926" s="239"/>
      <c r="L926" s="239"/>
      <c r="M926" s="239"/>
      <c r="N926" s="239"/>
      <c r="O926" s="239"/>
      <c r="P926" s="239"/>
      <c r="Q926" s="239"/>
      <c r="R926" s="239"/>
      <c r="S926" s="239"/>
      <c r="T926" s="239"/>
      <c r="U926" s="239"/>
      <c r="V926" s="239"/>
      <c r="W926" s="239"/>
      <c r="X926" s="239"/>
      <c r="Y926" s="239"/>
      <c r="Z926" s="239"/>
    </row>
    <row r="927" ht="12.75" customHeight="1">
      <c r="A927" s="239"/>
      <c r="B927" s="239"/>
      <c r="C927" s="239"/>
      <c r="D927" s="239"/>
      <c r="E927" s="239"/>
      <c r="F927" s="239"/>
      <c r="G927" s="239"/>
      <c r="H927" s="239"/>
      <c r="I927" s="239"/>
      <c r="J927" s="239"/>
      <c r="K927" s="239"/>
      <c r="L927" s="239"/>
      <c r="M927" s="239"/>
      <c r="N927" s="239"/>
      <c r="O927" s="239"/>
      <c r="P927" s="239"/>
      <c r="Q927" s="239"/>
      <c r="R927" s="239"/>
      <c r="S927" s="239"/>
      <c r="T927" s="239"/>
      <c r="U927" s="239"/>
      <c r="V927" s="239"/>
      <c r="W927" s="239"/>
      <c r="X927" s="239"/>
      <c r="Y927" s="239"/>
      <c r="Z927" s="239"/>
    </row>
    <row r="928" ht="12.75" customHeight="1">
      <c r="A928" s="239"/>
      <c r="B928" s="239"/>
      <c r="C928" s="239"/>
      <c r="D928" s="239"/>
      <c r="E928" s="239"/>
      <c r="F928" s="239"/>
      <c r="G928" s="239"/>
      <c r="H928" s="239"/>
      <c r="I928" s="239"/>
      <c r="J928" s="239"/>
      <c r="K928" s="239"/>
      <c r="L928" s="239"/>
      <c r="M928" s="239"/>
      <c r="N928" s="239"/>
      <c r="O928" s="239"/>
      <c r="P928" s="239"/>
      <c r="Q928" s="239"/>
      <c r="R928" s="239"/>
      <c r="S928" s="239"/>
      <c r="T928" s="239"/>
      <c r="U928" s="239"/>
      <c r="V928" s="239"/>
      <c r="W928" s="239"/>
      <c r="X928" s="239"/>
      <c r="Y928" s="239"/>
      <c r="Z928" s="239"/>
    </row>
    <row r="929" ht="12.75" customHeight="1">
      <c r="A929" s="239"/>
      <c r="B929" s="239"/>
      <c r="C929" s="239"/>
      <c r="D929" s="239"/>
      <c r="E929" s="239"/>
      <c r="F929" s="239"/>
      <c r="G929" s="239"/>
      <c r="H929" s="239"/>
      <c r="I929" s="239"/>
      <c r="J929" s="239"/>
      <c r="K929" s="239"/>
      <c r="L929" s="239"/>
      <c r="M929" s="239"/>
      <c r="N929" s="239"/>
      <c r="O929" s="239"/>
      <c r="P929" s="239"/>
      <c r="Q929" s="239"/>
      <c r="R929" s="239"/>
      <c r="S929" s="239"/>
      <c r="T929" s="239"/>
      <c r="U929" s="239"/>
      <c r="V929" s="239"/>
      <c r="W929" s="239"/>
      <c r="X929" s="239"/>
      <c r="Y929" s="239"/>
      <c r="Z929" s="239"/>
    </row>
    <row r="930" ht="12.75" customHeight="1">
      <c r="A930" s="239"/>
      <c r="B930" s="239"/>
      <c r="C930" s="239"/>
      <c r="D930" s="239"/>
      <c r="E930" s="239"/>
      <c r="F930" s="239"/>
      <c r="G930" s="239"/>
      <c r="H930" s="239"/>
      <c r="I930" s="239"/>
      <c r="J930" s="239"/>
      <c r="K930" s="239"/>
      <c r="L930" s="239"/>
      <c r="M930" s="239"/>
      <c r="N930" s="239"/>
      <c r="O930" s="239"/>
      <c r="P930" s="239"/>
      <c r="Q930" s="239"/>
      <c r="R930" s="239"/>
      <c r="S930" s="239"/>
      <c r="T930" s="239"/>
      <c r="U930" s="239"/>
      <c r="V930" s="239"/>
      <c r="W930" s="239"/>
      <c r="X930" s="239"/>
      <c r="Y930" s="239"/>
      <c r="Z930" s="239"/>
    </row>
    <row r="931" ht="12.75" customHeight="1">
      <c r="A931" s="239"/>
      <c r="B931" s="239"/>
      <c r="C931" s="239"/>
      <c r="D931" s="239"/>
      <c r="E931" s="239"/>
      <c r="F931" s="239"/>
      <c r="G931" s="239"/>
      <c r="H931" s="239"/>
      <c r="I931" s="239"/>
      <c r="J931" s="239"/>
      <c r="K931" s="239"/>
      <c r="L931" s="239"/>
      <c r="M931" s="239"/>
      <c r="N931" s="239"/>
      <c r="O931" s="239"/>
      <c r="P931" s="239"/>
      <c r="Q931" s="239"/>
      <c r="R931" s="239"/>
      <c r="S931" s="239"/>
      <c r="T931" s="239"/>
      <c r="U931" s="239"/>
      <c r="V931" s="239"/>
      <c r="W931" s="239"/>
      <c r="X931" s="239"/>
      <c r="Y931" s="239"/>
      <c r="Z931" s="239"/>
    </row>
    <row r="932" ht="12.75" customHeight="1">
      <c r="A932" s="239"/>
      <c r="B932" s="239"/>
      <c r="C932" s="239"/>
      <c r="D932" s="239"/>
      <c r="E932" s="239"/>
      <c r="F932" s="239"/>
      <c r="G932" s="239"/>
      <c r="H932" s="239"/>
      <c r="I932" s="239"/>
      <c r="J932" s="239"/>
      <c r="K932" s="239"/>
      <c r="L932" s="239"/>
      <c r="M932" s="239"/>
      <c r="N932" s="239"/>
      <c r="O932" s="239"/>
      <c r="P932" s="239"/>
      <c r="Q932" s="239"/>
      <c r="R932" s="239"/>
      <c r="S932" s="239"/>
      <c r="T932" s="239"/>
      <c r="U932" s="239"/>
      <c r="V932" s="239"/>
      <c r="W932" s="239"/>
      <c r="X932" s="239"/>
      <c r="Y932" s="239"/>
      <c r="Z932" s="239"/>
    </row>
    <row r="933" ht="12.75" customHeight="1">
      <c r="A933" s="239"/>
      <c r="B933" s="239"/>
      <c r="C933" s="239"/>
      <c r="D933" s="239"/>
      <c r="E933" s="239"/>
      <c r="F933" s="239"/>
      <c r="G933" s="239"/>
      <c r="H933" s="239"/>
      <c r="I933" s="239"/>
      <c r="J933" s="239"/>
      <c r="K933" s="239"/>
      <c r="L933" s="239"/>
      <c r="M933" s="239"/>
      <c r="N933" s="239"/>
      <c r="O933" s="239"/>
      <c r="P933" s="239"/>
      <c r="Q933" s="239"/>
      <c r="R933" s="239"/>
      <c r="S933" s="239"/>
      <c r="T933" s="239"/>
      <c r="U933" s="239"/>
      <c r="V933" s="239"/>
      <c r="W933" s="239"/>
      <c r="X933" s="239"/>
      <c r="Y933" s="239"/>
      <c r="Z933" s="239"/>
    </row>
    <row r="934" ht="12.75" customHeight="1">
      <c r="A934" s="239"/>
      <c r="B934" s="239"/>
      <c r="C934" s="239"/>
      <c r="D934" s="239"/>
      <c r="E934" s="239"/>
      <c r="F934" s="239"/>
      <c r="G934" s="239"/>
      <c r="H934" s="239"/>
      <c r="I934" s="239"/>
      <c r="J934" s="239"/>
      <c r="K934" s="239"/>
      <c r="L934" s="239"/>
      <c r="M934" s="239"/>
      <c r="N934" s="239"/>
      <c r="O934" s="239"/>
      <c r="P934" s="239"/>
      <c r="Q934" s="239"/>
      <c r="R934" s="239"/>
      <c r="S934" s="239"/>
      <c r="T934" s="239"/>
      <c r="U934" s="239"/>
      <c r="V934" s="239"/>
      <c r="W934" s="239"/>
      <c r="X934" s="239"/>
      <c r="Y934" s="239"/>
      <c r="Z934" s="239"/>
    </row>
    <row r="935" ht="12.75" customHeight="1">
      <c r="A935" s="239"/>
      <c r="B935" s="239"/>
      <c r="C935" s="239"/>
      <c r="D935" s="239"/>
      <c r="E935" s="239"/>
      <c r="F935" s="239"/>
      <c r="G935" s="239"/>
      <c r="H935" s="239"/>
      <c r="I935" s="239"/>
      <c r="J935" s="239"/>
      <c r="K935" s="239"/>
      <c r="L935" s="239"/>
      <c r="M935" s="239"/>
      <c r="N935" s="239"/>
      <c r="O935" s="239"/>
      <c r="P935" s="239"/>
      <c r="Q935" s="239"/>
      <c r="R935" s="239"/>
      <c r="S935" s="239"/>
      <c r="T935" s="239"/>
      <c r="U935" s="239"/>
      <c r="V935" s="239"/>
      <c r="W935" s="239"/>
      <c r="X935" s="239"/>
      <c r="Y935" s="239"/>
      <c r="Z935" s="239"/>
    </row>
    <row r="936" ht="12.75" customHeight="1">
      <c r="A936" s="239"/>
      <c r="B936" s="239"/>
      <c r="C936" s="239"/>
      <c r="D936" s="239"/>
      <c r="E936" s="239"/>
      <c r="F936" s="239"/>
      <c r="G936" s="239"/>
      <c r="H936" s="239"/>
      <c r="I936" s="239"/>
      <c r="J936" s="239"/>
      <c r="K936" s="239"/>
      <c r="L936" s="239"/>
      <c r="M936" s="239"/>
      <c r="N936" s="239"/>
      <c r="O936" s="239"/>
      <c r="P936" s="239"/>
      <c r="Q936" s="239"/>
      <c r="R936" s="239"/>
      <c r="S936" s="239"/>
      <c r="T936" s="239"/>
      <c r="U936" s="239"/>
      <c r="V936" s="239"/>
      <c r="W936" s="239"/>
      <c r="X936" s="239"/>
      <c r="Y936" s="239"/>
      <c r="Z936" s="239"/>
    </row>
    <row r="937" ht="12.75" customHeight="1">
      <c r="A937" s="239"/>
      <c r="B937" s="239"/>
      <c r="C937" s="239"/>
      <c r="D937" s="239"/>
      <c r="E937" s="239"/>
      <c r="F937" s="239"/>
      <c r="G937" s="239"/>
      <c r="H937" s="239"/>
      <c r="I937" s="239"/>
      <c r="J937" s="239"/>
      <c r="K937" s="239"/>
      <c r="L937" s="239"/>
      <c r="M937" s="239"/>
      <c r="N937" s="239"/>
      <c r="O937" s="239"/>
      <c r="P937" s="239"/>
      <c r="Q937" s="239"/>
      <c r="R937" s="239"/>
      <c r="S937" s="239"/>
      <c r="T937" s="239"/>
      <c r="U937" s="239"/>
      <c r="V937" s="239"/>
      <c r="W937" s="239"/>
      <c r="X937" s="239"/>
      <c r="Y937" s="239"/>
      <c r="Z937" s="239"/>
    </row>
    <row r="938" ht="12.75" customHeight="1">
      <c r="A938" s="239"/>
      <c r="B938" s="239"/>
      <c r="C938" s="239"/>
      <c r="D938" s="239"/>
      <c r="E938" s="239"/>
      <c r="F938" s="239"/>
      <c r="G938" s="239"/>
      <c r="H938" s="239"/>
      <c r="I938" s="239"/>
      <c r="J938" s="239"/>
      <c r="K938" s="239"/>
      <c r="L938" s="239"/>
      <c r="M938" s="239"/>
      <c r="N938" s="239"/>
      <c r="O938" s="239"/>
      <c r="P938" s="239"/>
      <c r="Q938" s="239"/>
      <c r="R938" s="239"/>
      <c r="S938" s="239"/>
      <c r="T938" s="239"/>
      <c r="U938" s="239"/>
      <c r="V938" s="239"/>
      <c r="W938" s="239"/>
      <c r="X938" s="239"/>
      <c r="Y938" s="239"/>
      <c r="Z938" s="239"/>
    </row>
    <row r="939" ht="12.75" customHeight="1">
      <c r="A939" s="239"/>
      <c r="B939" s="239"/>
      <c r="C939" s="239"/>
      <c r="D939" s="239"/>
      <c r="E939" s="239"/>
      <c r="F939" s="239"/>
      <c r="G939" s="239"/>
      <c r="H939" s="239"/>
      <c r="I939" s="239"/>
      <c r="J939" s="239"/>
      <c r="K939" s="239"/>
      <c r="L939" s="239"/>
      <c r="M939" s="239"/>
      <c r="N939" s="239"/>
      <c r="O939" s="239"/>
      <c r="P939" s="239"/>
      <c r="Q939" s="239"/>
      <c r="R939" s="239"/>
      <c r="S939" s="239"/>
      <c r="T939" s="239"/>
      <c r="U939" s="239"/>
      <c r="V939" s="239"/>
      <c r="W939" s="239"/>
      <c r="X939" s="239"/>
      <c r="Y939" s="239"/>
      <c r="Z939" s="239"/>
    </row>
    <row r="940" ht="12.75" customHeight="1">
      <c r="A940" s="239"/>
      <c r="B940" s="239"/>
      <c r="C940" s="239"/>
      <c r="D940" s="239"/>
      <c r="E940" s="239"/>
      <c r="F940" s="239"/>
      <c r="G940" s="239"/>
      <c r="H940" s="239"/>
      <c r="I940" s="239"/>
      <c r="J940" s="239"/>
      <c r="K940" s="239"/>
      <c r="L940" s="239"/>
      <c r="M940" s="239"/>
      <c r="N940" s="239"/>
      <c r="O940" s="239"/>
      <c r="P940" s="239"/>
      <c r="Q940" s="239"/>
      <c r="R940" s="239"/>
      <c r="S940" s="239"/>
      <c r="T940" s="239"/>
      <c r="U940" s="239"/>
      <c r="V940" s="239"/>
      <c r="W940" s="239"/>
      <c r="X940" s="239"/>
      <c r="Y940" s="239"/>
      <c r="Z940" s="239"/>
    </row>
    <row r="941" ht="12.75" customHeight="1">
      <c r="A941" s="239"/>
      <c r="B941" s="239"/>
      <c r="C941" s="239"/>
      <c r="D941" s="239"/>
      <c r="E941" s="239"/>
      <c r="F941" s="239"/>
      <c r="G941" s="239"/>
      <c r="H941" s="239"/>
      <c r="I941" s="239"/>
      <c r="J941" s="239"/>
      <c r="K941" s="239"/>
      <c r="L941" s="239"/>
      <c r="M941" s="239"/>
      <c r="N941" s="239"/>
      <c r="O941" s="239"/>
      <c r="P941" s="239"/>
      <c r="Q941" s="239"/>
      <c r="R941" s="239"/>
      <c r="S941" s="239"/>
      <c r="T941" s="239"/>
      <c r="U941" s="239"/>
      <c r="V941" s="239"/>
      <c r="W941" s="239"/>
      <c r="X941" s="239"/>
      <c r="Y941" s="239"/>
      <c r="Z941" s="239"/>
    </row>
    <row r="942" ht="12.75" customHeight="1">
      <c r="A942" s="239"/>
      <c r="B942" s="239"/>
      <c r="C942" s="239"/>
      <c r="D942" s="239"/>
      <c r="E942" s="239"/>
      <c r="F942" s="239"/>
      <c r="G942" s="239"/>
      <c r="H942" s="239"/>
      <c r="I942" s="239"/>
      <c r="J942" s="239"/>
      <c r="K942" s="239"/>
      <c r="L942" s="239"/>
      <c r="M942" s="239"/>
      <c r="N942" s="239"/>
      <c r="O942" s="239"/>
      <c r="P942" s="239"/>
      <c r="Q942" s="239"/>
      <c r="R942" s="239"/>
      <c r="S942" s="239"/>
      <c r="T942" s="239"/>
      <c r="U942" s="239"/>
      <c r="V942" s="239"/>
      <c r="W942" s="239"/>
      <c r="X942" s="239"/>
      <c r="Y942" s="239"/>
      <c r="Z942" s="239"/>
    </row>
    <row r="943" ht="12.75" customHeight="1">
      <c r="A943" s="239"/>
      <c r="B943" s="239"/>
      <c r="C943" s="239"/>
      <c r="D943" s="239"/>
      <c r="E943" s="239"/>
      <c r="F943" s="239"/>
      <c r="G943" s="239"/>
      <c r="H943" s="239"/>
      <c r="I943" s="239"/>
      <c r="J943" s="239"/>
      <c r="K943" s="239"/>
      <c r="L943" s="239"/>
      <c r="M943" s="239"/>
      <c r="N943" s="239"/>
      <c r="O943" s="239"/>
      <c r="P943" s="239"/>
      <c r="Q943" s="239"/>
      <c r="R943" s="239"/>
      <c r="S943" s="239"/>
      <c r="T943" s="239"/>
      <c r="U943" s="239"/>
      <c r="V943" s="239"/>
      <c r="W943" s="239"/>
      <c r="X943" s="239"/>
      <c r="Y943" s="239"/>
      <c r="Z943" s="239"/>
    </row>
    <row r="944" ht="12.75" customHeight="1">
      <c r="A944" s="239"/>
      <c r="B944" s="239"/>
      <c r="C944" s="239"/>
      <c r="D944" s="239"/>
      <c r="E944" s="239"/>
      <c r="F944" s="239"/>
      <c r="G944" s="239"/>
      <c r="H944" s="239"/>
      <c r="I944" s="239"/>
      <c r="J944" s="239"/>
      <c r="K944" s="239"/>
      <c r="L944" s="239"/>
      <c r="M944" s="239"/>
      <c r="N944" s="239"/>
      <c r="O944" s="239"/>
      <c r="P944" s="239"/>
      <c r="Q944" s="239"/>
      <c r="R944" s="239"/>
      <c r="S944" s="239"/>
      <c r="T944" s="239"/>
      <c r="U944" s="239"/>
      <c r="V944" s="239"/>
      <c r="W944" s="239"/>
      <c r="X944" s="239"/>
      <c r="Y944" s="239"/>
      <c r="Z944" s="239"/>
    </row>
    <row r="945" ht="12.75" customHeight="1">
      <c r="A945" s="239"/>
      <c r="B945" s="239"/>
      <c r="C945" s="239"/>
      <c r="D945" s="239"/>
      <c r="E945" s="239"/>
      <c r="F945" s="239"/>
      <c r="G945" s="239"/>
      <c r="H945" s="239"/>
      <c r="I945" s="239"/>
      <c r="J945" s="239"/>
      <c r="K945" s="239"/>
      <c r="L945" s="239"/>
      <c r="M945" s="239"/>
      <c r="N945" s="239"/>
      <c r="O945" s="239"/>
      <c r="P945" s="239"/>
      <c r="Q945" s="239"/>
      <c r="R945" s="239"/>
      <c r="S945" s="239"/>
      <c r="T945" s="239"/>
      <c r="U945" s="239"/>
      <c r="V945" s="239"/>
      <c r="W945" s="239"/>
      <c r="X945" s="239"/>
      <c r="Y945" s="239"/>
      <c r="Z945" s="239"/>
    </row>
    <row r="946" ht="12.75" customHeight="1">
      <c r="A946" s="239"/>
      <c r="B946" s="239"/>
      <c r="C946" s="239"/>
      <c r="D946" s="239"/>
      <c r="E946" s="239"/>
      <c r="F946" s="239"/>
      <c r="G946" s="239"/>
      <c r="H946" s="239"/>
      <c r="I946" s="239"/>
      <c r="J946" s="239"/>
      <c r="K946" s="239"/>
      <c r="L946" s="239"/>
      <c r="M946" s="239"/>
      <c r="N946" s="239"/>
      <c r="O946" s="239"/>
      <c r="P946" s="239"/>
      <c r="Q946" s="239"/>
      <c r="R946" s="239"/>
      <c r="S946" s="239"/>
      <c r="T946" s="239"/>
      <c r="U946" s="239"/>
      <c r="V946" s="239"/>
      <c r="W946" s="239"/>
      <c r="X946" s="239"/>
      <c r="Y946" s="239"/>
      <c r="Z946" s="239"/>
    </row>
    <row r="947" ht="12.75" customHeight="1">
      <c r="A947" s="239"/>
      <c r="B947" s="239"/>
      <c r="C947" s="239"/>
      <c r="D947" s="239"/>
      <c r="E947" s="239"/>
      <c r="F947" s="239"/>
      <c r="G947" s="239"/>
      <c r="H947" s="239"/>
      <c r="I947" s="239"/>
      <c r="J947" s="239"/>
      <c r="K947" s="239"/>
      <c r="L947" s="239"/>
      <c r="M947" s="239"/>
      <c r="N947" s="239"/>
      <c r="O947" s="239"/>
      <c r="P947" s="239"/>
      <c r="Q947" s="239"/>
      <c r="R947" s="239"/>
      <c r="S947" s="239"/>
      <c r="T947" s="239"/>
      <c r="U947" s="239"/>
      <c r="V947" s="239"/>
      <c r="W947" s="239"/>
      <c r="X947" s="239"/>
      <c r="Y947" s="239"/>
      <c r="Z947" s="239"/>
    </row>
    <row r="948" ht="12.75" customHeight="1">
      <c r="A948" s="239"/>
      <c r="B948" s="239"/>
      <c r="C948" s="239"/>
      <c r="D948" s="239"/>
      <c r="E948" s="239"/>
      <c r="F948" s="239"/>
      <c r="G948" s="239"/>
      <c r="H948" s="239"/>
      <c r="I948" s="239"/>
      <c r="J948" s="239"/>
      <c r="K948" s="239"/>
      <c r="L948" s="239"/>
      <c r="M948" s="239"/>
      <c r="N948" s="239"/>
      <c r="O948" s="239"/>
      <c r="P948" s="239"/>
      <c r="Q948" s="239"/>
      <c r="R948" s="239"/>
      <c r="S948" s="239"/>
      <c r="T948" s="239"/>
      <c r="U948" s="239"/>
      <c r="V948" s="239"/>
      <c r="W948" s="239"/>
      <c r="X948" s="239"/>
      <c r="Y948" s="239"/>
      <c r="Z948" s="239"/>
    </row>
    <row r="949" ht="12.75" customHeight="1">
      <c r="A949" s="239"/>
      <c r="B949" s="239"/>
      <c r="C949" s="239"/>
      <c r="D949" s="239"/>
      <c r="E949" s="239"/>
      <c r="F949" s="239"/>
      <c r="G949" s="239"/>
      <c r="H949" s="239"/>
      <c r="I949" s="239"/>
      <c r="J949" s="239"/>
      <c r="K949" s="239"/>
      <c r="L949" s="239"/>
      <c r="M949" s="239"/>
      <c r="N949" s="239"/>
      <c r="O949" s="239"/>
      <c r="P949" s="239"/>
      <c r="Q949" s="239"/>
      <c r="R949" s="239"/>
      <c r="S949" s="239"/>
      <c r="T949" s="239"/>
      <c r="U949" s="239"/>
      <c r="V949" s="239"/>
      <c r="W949" s="239"/>
      <c r="X949" s="239"/>
      <c r="Y949" s="239"/>
      <c r="Z949" s="239"/>
    </row>
    <row r="950" ht="12.75" customHeight="1">
      <c r="A950" s="239"/>
      <c r="B950" s="239"/>
      <c r="C950" s="239"/>
      <c r="D950" s="239"/>
      <c r="E950" s="239"/>
      <c r="F950" s="239"/>
      <c r="G950" s="239"/>
      <c r="H950" s="239"/>
      <c r="I950" s="239"/>
      <c r="J950" s="239"/>
      <c r="K950" s="239"/>
      <c r="L950" s="239"/>
      <c r="M950" s="239"/>
      <c r="N950" s="239"/>
      <c r="O950" s="239"/>
      <c r="P950" s="239"/>
      <c r="Q950" s="239"/>
      <c r="R950" s="239"/>
      <c r="S950" s="239"/>
      <c r="T950" s="239"/>
      <c r="U950" s="239"/>
      <c r="V950" s="239"/>
      <c r="W950" s="239"/>
      <c r="X950" s="239"/>
      <c r="Y950" s="239"/>
      <c r="Z950" s="239"/>
    </row>
    <row r="951" ht="12.75" customHeight="1">
      <c r="A951" s="239"/>
      <c r="B951" s="239"/>
      <c r="C951" s="239"/>
      <c r="D951" s="239"/>
      <c r="E951" s="239"/>
      <c r="F951" s="239"/>
      <c r="G951" s="239"/>
      <c r="H951" s="239"/>
      <c r="I951" s="239"/>
      <c r="J951" s="239"/>
      <c r="K951" s="239"/>
      <c r="L951" s="239"/>
      <c r="M951" s="239"/>
      <c r="N951" s="239"/>
      <c r="O951" s="239"/>
      <c r="P951" s="239"/>
      <c r="Q951" s="239"/>
      <c r="R951" s="239"/>
      <c r="S951" s="239"/>
      <c r="T951" s="239"/>
      <c r="U951" s="239"/>
      <c r="V951" s="239"/>
      <c r="W951" s="239"/>
      <c r="X951" s="239"/>
      <c r="Y951" s="239"/>
      <c r="Z951" s="239"/>
    </row>
    <row r="952" ht="12.75" customHeight="1">
      <c r="A952" s="239"/>
      <c r="B952" s="239"/>
      <c r="C952" s="239"/>
      <c r="D952" s="239"/>
      <c r="E952" s="239"/>
      <c r="F952" s="239"/>
      <c r="G952" s="239"/>
      <c r="H952" s="239"/>
      <c r="I952" s="239"/>
      <c r="J952" s="239"/>
      <c r="K952" s="239"/>
      <c r="L952" s="239"/>
      <c r="M952" s="239"/>
      <c r="N952" s="239"/>
      <c r="O952" s="239"/>
      <c r="P952" s="239"/>
      <c r="Q952" s="239"/>
      <c r="R952" s="239"/>
      <c r="S952" s="239"/>
      <c r="T952" s="239"/>
      <c r="U952" s="239"/>
      <c r="V952" s="239"/>
      <c r="W952" s="239"/>
      <c r="X952" s="239"/>
      <c r="Y952" s="239"/>
      <c r="Z952" s="239"/>
    </row>
    <row r="953" ht="12.75" customHeight="1">
      <c r="A953" s="239"/>
      <c r="B953" s="239"/>
      <c r="C953" s="239"/>
      <c r="D953" s="239"/>
      <c r="E953" s="239"/>
      <c r="F953" s="239"/>
      <c r="G953" s="239"/>
      <c r="H953" s="239"/>
      <c r="I953" s="239"/>
      <c r="J953" s="239"/>
      <c r="K953" s="239"/>
      <c r="L953" s="239"/>
      <c r="M953" s="239"/>
      <c r="N953" s="239"/>
      <c r="O953" s="239"/>
      <c r="P953" s="239"/>
      <c r="Q953" s="239"/>
      <c r="R953" s="239"/>
      <c r="S953" s="239"/>
      <c r="T953" s="239"/>
      <c r="U953" s="239"/>
      <c r="V953" s="239"/>
      <c r="W953" s="239"/>
      <c r="X953" s="239"/>
      <c r="Y953" s="239"/>
      <c r="Z953" s="239"/>
    </row>
    <row r="954" ht="12.75" customHeight="1">
      <c r="A954" s="239"/>
      <c r="B954" s="239"/>
      <c r="C954" s="239"/>
      <c r="D954" s="239"/>
      <c r="E954" s="239"/>
      <c r="F954" s="239"/>
      <c r="G954" s="239"/>
      <c r="H954" s="239"/>
      <c r="I954" s="239"/>
      <c r="J954" s="239"/>
      <c r="K954" s="239"/>
      <c r="L954" s="239"/>
      <c r="M954" s="239"/>
      <c r="N954" s="239"/>
      <c r="O954" s="239"/>
      <c r="P954" s="239"/>
      <c r="Q954" s="239"/>
      <c r="R954" s="239"/>
      <c r="S954" s="239"/>
      <c r="T954" s="239"/>
      <c r="U954" s="239"/>
      <c r="V954" s="239"/>
      <c r="W954" s="239"/>
      <c r="X954" s="239"/>
      <c r="Y954" s="239"/>
      <c r="Z954" s="239"/>
    </row>
    <row r="955" ht="12.75" customHeight="1">
      <c r="A955" s="239"/>
      <c r="B955" s="239"/>
      <c r="C955" s="239"/>
      <c r="D955" s="239"/>
      <c r="E955" s="239"/>
      <c r="F955" s="239"/>
      <c r="G955" s="239"/>
      <c r="H955" s="239"/>
      <c r="I955" s="239"/>
      <c r="J955" s="239"/>
      <c r="K955" s="239"/>
      <c r="L955" s="239"/>
      <c r="M955" s="239"/>
      <c r="N955" s="239"/>
      <c r="O955" s="239"/>
      <c r="P955" s="239"/>
      <c r="Q955" s="239"/>
      <c r="R955" s="239"/>
      <c r="S955" s="239"/>
      <c r="T955" s="239"/>
      <c r="U955" s="239"/>
      <c r="V955" s="239"/>
      <c r="W955" s="239"/>
      <c r="X955" s="239"/>
      <c r="Y955" s="239"/>
      <c r="Z955" s="239"/>
    </row>
    <row r="956" ht="12.75" customHeight="1">
      <c r="A956" s="239"/>
      <c r="B956" s="239"/>
      <c r="C956" s="239"/>
      <c r="D956" s="239"/>
      <c r="E956" s="239"/>
      <c r="F956" s="239"/>
      <c r="G956" s="239"/>
      <c r="H956" s="239"/>
      <c r="I956" s="239"/>
      <c r="J956" s="239"/>
      <c r="K956" s="239"/>
      <c r="L956" s="239"/>
      <c r="M956" s="239"/>
      <c r="N956" s="239"/>
      <c r="O956" s="239"/>
      <c r="P956" s="239"/>
      <c r="Q956" s="239"/>
      <c r="R956" s="239"/>
      <c r="S956" s="239"/>
      <c r="T956" s="239"/>
      <c r="U956" s="239"/>
      <c r="V956" s="239"/>
      <c r="W956" s="239"/>
      <c r="X956" s="239"/>
      <c r="Y956" s="239"/>
      <c r="Z956" s="239"/>
    </row>
    <row r="957" ht="12.75" customHeight="1">
      <c r="A957" s="239"/>
      <c r="B957" s="239"/>
      <c r="C957" s="239"/>
      <c r="D957" s="239"/>
      <c r="E957" s="239"/>
      <c r="F957" s="239"/>
      <c r="G957" s="239"/>
      <c r="H957" s="239"/>
      <c r="I957" s="239"/>
      <c r="J957" s="239"/>
      <c r="K957" s="239"/>
      <c r="L957" s="239"/>
      <c r="M957" s="239"/>
      <c r="N957" s="239"/>
      <c r="O957" s="239"/>
      <c r="P957" s="239"/>
      <c r="Q957" s="239"/>
      <c r="R957" s="239"/>
      <c r="S957" s="239"/>
      <c r="T957" s="239"/>
      <c r="U957" s="239"/>
      <c r="V957" s="239"/>
      <c r="W957" s="239"/>
      <c r="X957" s="239"/>
      <c r="Y957" s="239"/>
      <c r="Z957" s="239"/>
    </row>
    <row r="958" ht="12.75" customHeight="1">
      <c r="A958" s="239"/>
      <c r="B958" s="239"/>
      <c r="C958" s="239"/>
      <c r="D958" s="239"/>
      <c r="E958" s="239"/>
      <c r="F958" s="239"/>
      <c r="G958" s="239"/>
      <c r="H958" s="239"/>
      <c r="I958" s="239"/>
      <c r="J958" s="239"/>
      <c r="K958" s="239"/>
      <c r="L958" s="239"/>
      <c r="M958" s="239"/>
      <c r="N958" s="239"/>
      <c r="O958" s="239"/>
      <c r="P958" s="239"/>
      <c r="Q958" s="239"/>
      <c r="R958" s="239"/>
      <c r="S958" s="239"/>
      <c r="T958" s="239"/>
      <c r="U958" s="239"/>
      <c r="V958" s="239"/>
      <c r="W958" s="239"/>
      <c r="X958" s="239"/>
      <c r="Y958" s="239"/>
      <c r="Z958" s="239"/>
    </row>
    <row r="959" ht="12.75" customHeight="1">
      <c r="A959" s="239"/>
      <c r="B959" s="239"/>
      <c r="C959" s="239"/>
      <c r="D959" s="239"/>
      <c r="E959" s="239"/>
      <c r="F959" s="239"/>
      <c r="G959" s="239"/>
      <c r="H959" s="239"/>
      <c r="I959" s="239"/>
      <c r="J959" s="239"/>
      <c r="K959" s="239"/>
      <c r="L959" s="239"/>
      <c r="M959" s="239"/>
      <c r="N959" s="239"/>
      <c r="O959" s="239"/>
      <c r="P959" s="239"/>
      <c r="Q959" s="239"/>
      <c r="R959" s="239"/>
      <c r="S959" s="239"/>
      <c r="T959" s="239"/>
      <c r="U959" s="239"/>
      <c r="V959" s="239"/>
      <c r="W959" s="239"/>
      <c r="X959" s="239"/>
      <c r="Y959" s="239"/>
      <c r="Z959" s="239"/>
    </row>
    <row r="960" ht="12.75" customHeight="1">
      <c r="A960" s="239"/>
      <c r="B960" s="239"/>
      <c r="C960" s="239"/>
      <c r="D960" s="239"/>
      <c r="E960" s="239"/>
      <c r="F960" s="239"/>
      <c r="G960" s="239"/>
      <c r="H960" s="239"/>
      <c r="I960" s="239"/>
      <c r="J960" s="239"/>
      <c r="K960" s="239"/>
      <c r="L960" s="239"/>
      <c r="M960" s="239"/>
      <c r="N960" s="239"/>
      <c r="O960" s="239"/>
      <c r="P960" s="239"/>
      <c r="Q960" s="239"/>
      <c r="R960" s="239"/>
      <c r="S960" s="239"/>
      <c r="T960" s="239"/>
      <c r="U960" s="239"/>
      <c r="V960" s="239"/>
      <c r="W960" s="239"/>
      <c r="X960" s="239"/>
      <c r="Y960" s="239"/>
      <c r="Z960" s="239"/>
    </row>
    <row r="961" ht="12.75" customHeight="1">
      <c r="A961" s="239"/>
      <c r="B961" s="239"/>
      <c r="C961" s="239"/>
      <c r="D961" s="239"/>
      <c r="E961" s="239"/>
      <c r="F961" s="239"/>
      <c r="G961" s="239"/>
      <c r="H961" s="239"/>
      <c r="I961" s="239"/>
      <c r="J961" s="239"/>
      <c r="K961" s="239"/>
      <c r="L961" s="239"/>
      <c r="M961" s="239"/>
      <c r="N961" s="239"/>
      <c r="O961" s="239"/>
      <c r="P961" s="239"/>
      <c r="Q961" s="239"/>
      <c r="R961" s="239"/>
      <c r="S961" s="239"/>
      <c r="T961" s="239"/>
      <c r="U961" s="239"/>
      <c r="V961" s="239"/>
      <c r="W961" s="239"/>
      <c r="X961" s="239"/>
      <c r="Y961" s="239"/>
      <c r="Z961" s="239"/>
    </row>
    <row r="962" ht="12.75" customHeight="1">
      <c r="A962" s="239"/>
      <c r="B962" s="239"/>
      <c r="C962" s="239"/>
      <c r="D962" s="239"/>
      <c r="E962" s="239"/>
      <c r="F962" s="239"/>
      <c r="G962" s="239"/>
      <c r="H962" s="239"/>
      <c r="I962" s="239"/>
      <c r="J962" s="239"/>
      <c r="K962" s="239"/>
      <c r="L962" s="239"/>
      <c r="M962" s="239"/>
      <c r="N962" s="239"/>
      <c r="O962" s="239"/>
      <c r="P962" s="239"/>
      <c r="Q962" s="239"/>
      <c r="R962" s="239"/>
      <c r="S962" s="239"/>
      <c r="T962" s="239"/>
      <c r="U962" s="239"/>
      <c r="V962" s="239"/>
      <c r="W962" s="239"/>
      <c r="X962" s="239"/>
      <c r="Y962" s="239"/>
      <c r="Z962" s="239"/>
    </row>
    <row r="963" ht="12.75" customHeight="1">
      <c r="A963" s="239"/>
      <c r="B963" s="239"/>
      <c r="C963" s="239"/>
      <c r="D963" s="239"/>
      <c r="E963" s="239"/>
      <c r="F963" s="239"/>
      <c r="G963" s="239"/>
      <c r="H963" s="239"/>
      <c r="I963" s="239"/>
      <c r="J963" s="239"/>
      <c r="K963" s="239"/>
      <c r="L963" s="239"/>
      <c r="M963" s="239"/>
      <c r="N963" s="239"/>
      <c r="O963" s="239"/>
      <c r="P963" s="239"/>
      <c r="Q963" s="239"/>
      <c r="R963" s="239"/>
      <c r="S963" s="239"/>
      <c r="T963" s="239"/>
      <c r="U963" s="239"/>
      <c r="V963" s="239"/>
      <c r="W963" s="239"/>
      <c r="X963" s="239"/>
      <c r="Y963" s="239"/>
      <c r="Z963" s="239"/>
    </row>
    <row r="964" ht="12.75" customHeight="1">
      <c r="A964" s="239"/>
      <c r="B964" s="239"/>
      <c r="C964" s="239"/>
      <c r="D964" s="239"/>
      <c r="E964" s="239"/>
      <c r="F964" s="239"/>
      <c r="G964" s="239"/>
      <c r="H964" s="239"/>
      <c r="I964" s="239"/>
      <c r="J964" s="239"/>
      <c r="K964" s="239"/>
      <c r="L964" s="239"/>
      <c r="M964" s="239"/>
      <c r="N964" s="239"/>
      <c r="O964" s="239"/>
      <c r="P964" s="239"/>
      <c r="Q964" s="239"/>
      <c r="R964" s="239"/>
      <c r="S964" s="239"/>
      <c r="T964" s="239"/>
      <c r="U964" s="239"/>
      <c r="V964" s="239"/>
      <c r="W964" s="239"/>
      <c r="X964" s="239"/>
      <c r="Y964" s="239"/>
      <c r="Z964" s="239"/>
    </row>
    <row r="965" ht="12.75" customHeight="1">
      <c r="A965" s="239"/>
      <c r="B965" s="239"/>
      <c r="C965" s="239"/>
      <c r="D965" s="239"/>
      <c r="E965" s="239"/>
      <c r="F965" s="239"/>
      <c r="G965" s="239"/>
      <c r="H965" s="239"/>
      <c r="I965" s="239"/>
      <c r="J965" s="239"/>
      <c r="K965" s="239"/>
      <c r="L965" s="239"/>
      <c r="M965" s="239"/>
      <c r="N965" s="239"/>
      <c r="O965" s="239"/>
      <c r="P965" s="239"/>
      <c r="Q965" s="239"/>
      <c r="R965" s="239"/>
      <c r="S965" s="239"/>
      <c r="T965" s="239"/>
      <c r="U965" s="239"/>
      <c r="V965" s="239"/>
      <c r="W965" s="239"/>
      <c r="X965" s="239"/>
      <c r="Y965" s="239"/>
      <c r="Z965" s="239"/>
    </row>
    <row r="966" ht="12.75" customHeight="1">
      <c r="A966" s="239"/>
      <c r="B966" s="239"/>
      <c r="C966" s="239"/>
      <c r="D966" s="239"/>
      <c r="E966" s="239"/>
      <c r="F966" s="239"/>
      <c r="G966" s="239"/>
      <c r="H966" s="239"/>
      <c r="I966" s="239"/>
      <c r="J966" s="239"/>
      <c r="K966" s="239"/>
      <c r="L966" s="239"/>
      <c r="M966" s="239"/>
      <c r="N966" s="239"/>
      <c r="O966" s="239"/>
      <c r="P966" s="239"/>
      <c r="Q966" s="239"/>
      <c r="R966" s="239"/>
      <c r="S966" s="239"/>
      <c r="T966" s="239"/>
      <c r="U966" s="239"/>
      <c r="V966" s="239"/>
      <c r="W966" s="239"/>
      <c r="X966" s="239"/>
      <c r="Y966" s="239"/>
      <c r="Z966" s="239"/>
    </row>
    <row r="967" ht="12.75" customHeight="1">
      <c r="A967" s="239"/>
      <c r="B967" s="239"/>
      <c r="C967" s="239"/>
      <c r="D967" s="239"/>
      <c r="E967" s="239"/>
      <c r="F967" s="239"/>
      <c r="G967" s="239"/>
      <c r="H967" s="239"/>
      <c r="I967" s="239"/>
      <c r="J967" s="239"/>
      <c r="K967" s="239"/>
      <c r="L967" s="239"/>
      <c r="M967" s="239"/>
      <c r="N967" s="239"/>
      <c r="O967" s="239"/>
      <c r="P967" s="239"/>
      <c r="Q967" s="239"/>
      <c r="R967" s="239"/>
      <c r="S967" s="239"/>
      <c r="T967" s="239"/>
      <c r="U967" s="239"/>
      <c r="V967" s="239"/>
      <c r="W967" s="239"/>
      <c r="X967" s="239"/>
      <c r="Y967" s="239"/>
      <c r="Z967" s="239"/>
    </row>
    <row r="968" ht="12.75" customHeight="1">
      <c r="A968" s="239"/>
      <c r="B968" s="239"/>
      <c r="C968" s="239"/>
      <c r="D968" s="239"/>
      <c r="E968" s="239"/>
      <c r="F968" s="239"/>
      <c r="G968" s="239"/>
      <c r="H968" s="239"/>
      <c r="I968" s="239"/>
      <c r="J968" s="239"/>
      <c r="K968" s="239"/>
      <c r="L968" s="239"/>
      <c r="M968" s="239"/>
      <c r="N968" s="239"/>
      <c r="O968" s="239"/>
      <c r="P968" s="239"/>
      <c r="Q968" s="239"/>
      <c r="R968" s="239"/>
      <c r="S968" s="239"/>
      <c r="T968" s="239"/>
      <c r="U968" s="239"/>
      <c r="V968" s="239"/>
      <c r="W968" s="239"/>
      <c r="X968" s="239"/>
      <c r="Y968" s="239"/>
      <c r="Z968" s="239"/>
    </row>
    <row r="969" ht="12.75" customHeight="1">
      <c r="A969" s="239"/>
      <c r="B969" s="239"/>
      <c r="C969" s="239"/>
      <c r="D969" s="239"/>
      <c r="E969" s="239"/>
      <c r="F969" s="239"/>
      <c r="G969" s="239"/>
      <c r="H969" s="239"/>
      <c r="I969" s="239"/>
      <c r="J969" s="239"/>
      <c r="K969" s="239"/>
      <c r="L969" s="239"/>
      <c r="M969" s="239"/>
      <c r="N969" s="239"/>
      <c r="O969" s="239"/>
      <c r="P969" s="239"/>
      <c r="Q969" s="239"/>
      <c r="R969" s="239"/>
      <c r="S969" s="239"/>
      <c r="T969" s="239"/>
      <c r="U969" s="239"/>
      <c r="V969" s="239"/>
      <c r="W969" s="239"/>
      <c r="X969" s="239"/>
      <c r="Y969" s="239"/>
      <c r="Z969" s="239"/>
    </row>
    <row r="970" ht="12.75" customHeight="1">
      <c r="A970" s="239"/>
      <c r="B970" s="239"/>
      <c r="C970" s="239"/>
      <c r="D970" s="239"/>
      <c r="E970" s="239"/>
      <c r="F970" s="239"/>
      <c r="G970" s="239"/>
      <c r="H970" s="239"/>
      <c r="I970" s="239"/>
      <c r="J970" s="239"/>
      <c r="K970" s="239"/>
      <c r="L970" s="239"/>
      <c r="M970" s="239"/>
      <c r="N970" s="239"/>
      <c r="O970" s="239"/>
      <c r="P970" s="239"/>
      <c r="Q970" s="239"/>
      <c r="R970" s="239"/>
      <c r="S970" s="239"/>
      <c r="T970" s="239"/>
      <c r="U970" s="239"/>
      <c r="V970" s="239"/>
      <c r="W970" s="239"/>
      <c r="X970" s="239"/>
      <c r="Y970" s="239"/>
      <c r="Z970" s="239"/>
    </row>
    <row r="971" ht="12.75" customHeight="1">
      <c r="A971" s="239"/>
      <c r="B971" s="239"/>
      <c r="C971" s="239"/>
      <c r="D971" s="239"/>
      <c r="E971" s="239"/>
      <c r="F971" s="239"/>
      <c r="G971" s="239"/>
      <c r="H971" s="239"/>
      <c r="I971" s="239"/>
      <c r="J971" s="239"/>
      <c r="K971" s="239"/>
      <c r="L971" s="239"/>
      <c r="M971" s="239"/>
      <c r="N971" s="239"/>
      <c r="O971" s="239"/>
      <c r="P971" s="239"/>
      <c r="Q971" s="239"/>
      <c r="R971" s="239"/>
      <c r="S971" s="239"/>
      <c r="T971" s="239"/>
      <c r="U971" s="239"/>
      <c r="V971" s="239"/>
      <c r="W971" s="239"/>
      <c r="X971" s="239"/>
      <c r="Y971" s="239"/>
      <c r="Z971" s="239"/>
    </row>
    <row r="972" ht="12.75" customHeight="1">
      <c r="A972" s="239"/>
      <c r="B972" s="239"/>
      <c r="C972" s="239"/>
      <c r="D972" s="239"/>
      <c r="E972" s="239"/>
      <c r="F972" s="239"/>
      <c r="G972" s="239"/>
      <c r="H972" s="239"/>
      <c r="I972" s="239"/>
      <c r="J972" s="239"/>
      <c r="K972" s="239"/>
      <c r="L972" s="239"/>
      <c r="M972" s="239"/>
      <c r="N972" s="239"/>
      <c r="O972" s="239"/>
      <c r="P972" s="239"/>
      <c r="Q972" s="239"/>
      <c r="R972" s="239"/>
      <c r="S972" s="239"/>
      <c r="T972" s="239"/>
      <c r="U972" s="239"/>
      <c r="V972" s="239"/>
      <c r="W972" s="239"/>
      <c r="X972" s="239"/>
      <c r="Y972" s="239"/>
      <c r="Z972" s="239"/>
    </row>
    <row r="973" ht="12.75" customHeight="1">
      <c r="A973" s="239"/>
      <c r="B973" s="239"/>
      <c r="C973" s="239"/>
      <c r="D973" s="239"/>
      <c r="E973" s="239"/>
      <c r="F973" s="239"/>
      <c r="G973" s="239"/>
      <c r="H973" s="239"/>
      <c r="I973" s="239"/>
      <c r="J973" s="239"/>
      <c r="K973" s="239"/>
      <c r="L973" s="239"/>
      <c r="M973" s="239"/>
      <c r="N973" s="239"/>
      <c r="O973" s="239"/>
      <c r="P973" s="239"/>
      <c r="Q973" s="239"/>
      <c r="R973" s="239"/>
      <c r="S973" s="239"/>
      <c r="T973" s="239"/>
      <c r="U973" s="239"/>
      <c r="V973" s="239"/>
      <c r="W973" s="239"/>
      <c r="X973" s="239"/>
      <c r="Y973" s="239"/>
      <c r="Z973" s="239"/>
    </row>
    <row r="974" ht="12.75" customHeight="1">
      <c r="A974" s="239"/>
      <c r="B974" s="239"/>
      <c r="C974" s="239"/>
      <c r="D974" s="239"/>
      <c r="E974" s="239"/>
      <c r="F974" s="239"/>
      <c r="G974" s="239"/>
      <c r="H974" s="239"/>
      <c r="I974" s="239"/>
      <c r="J974" s="239"/>
      <c r="K974" s="239"/>
      <c r="L974" s="239"/>
      <c r="M974" s="239"/>
      <c r="N974" s="239"/>
      <c r="O974" s="239"/>
      <c r="P974" s="239"/>
      <c r="Q974" s="239"/>
      <c r="R974" s="239"/>
      <c r="S974" s="239"/>
      <c r="T974" s="239"/>
      <c r="U974" s="239"/>
      <c r="V974" s="239"/>
      <c r="W974" s="239"/>
      <c r="X974" s="239"/>
      <c r="Y974" s="239"/>
      <c r="Z974" s="239"/>
    </row>
    <row r="975" ht="12.75" customHeight="1">
      <c r="A975" s="239"/>
      <c r="B975" s="239"/>
      <c r="C975" s="239"/>
      <c r="D975" s="239"/>
      <c r="E975" s="239"/>
      <c r="F975" s="239"/>
      <c r="G975" s="239"/>
      <c r="H975" s="239"/>
      <c r="I975" s="239"/>
      <c r="J975" s="239"/>
      <c r="K975" s="239"/>
      <c r="L975" s="239"/>
      <c r="M975" s="239"/>
      <c r="N975" s="239"/>
      <c r="O975" s="239"/>
      <c r="P975" s="239"/>
      <c r="Q975" s="239"/>
      <c r="R975" s="239"/>
      <c r="S975" s="239"/>
      <c r="T975" s="239"/>
      <c r="U975" s="239"/>
      <c r="V975" s="239"/>
      <c r="W975" s="239"/>
      <c r="X975" s="239"/>
      <c r="Y975" s="239"/>
      <c r="Z975" s="239"/>
    </row>
    <row r="976" ht="12.75" customHeight="1">
      <c r="A976" s="239"/>
      <c r="B976" s="239"/>
      <c r="C976" s="239"/>
      <c r="D976" s="239"/>
      <c r="E976" s="239"/>
      <c r="F976" s="239"/>
      <c r="G976" s="239"/>
      <c r="H976" s="239"/>
      <c r="I976" s="239"/>
      <c r="J976" s="239"/>
      <c r="K976" s="239"/>
      <c r="L976" s="239"/>
      <c r="M976" s="239"/>
      <c r="N976" s="239"/>
      <c r="O976" s="239"/>
      <c r="P976" s="239"/>
      <c r="Q976" s="239"/>
      <c r="R976" s="239"/>
      <c r="S976" s="239"/>
      <c r="T976" s="239"/>
      <c r="U976" s="239"/>
      <c r="V976" s="239"/>
      <c r="W976" s="239"/>
      <c r="X976" s="239"/>
      <c r="Y976" s="239"/>
      <c r="Z976" s="239"/>
    </row>
    <row r="977" ht="12.75" customHeight="1">
      <c r="A977" s="239"/>
      <c r="B977" s="239"/>
      <c r="C977" s="239"/>
      <c r="D977" s="239"/>
      <c r="E977" s="239"/>
      <c r="F977" s="239"/>
      <c r="G977" s="239"/>
      <c r="H977" s="239"/>
      <c r="I977" s="239"/>
      <c r="J977" s="239"/>
      <c r="K977" s="239"/>
      <c r="L977" s="239"/>
      <c r="M977" s="239"/>
      <c r="N977" s="239"/>
      <c r="O977" s="239"/>
      <c r="P977" s="239"/>
      <c r="Q977" s="239"/>
      <c r="R977" s="239"/>
      <c r="S977" s="239"/>
      <c r="T977" s="239"/>
      <c r="U977" s="239"/>
      <c r="V977" s="239"/>
      <c r="W977" s="239"/>
      <c r="X977" s="239"/>
      <c r="Y977" s="239"/>
      <c r="Z977" s="239"/>
    </row>
    <row r="978" ht="12.75" customHeight="1">
      <c r="A978" s="239"/>
      <c r="B978" s="239"/>
      <c r="C978" s="239"/>
      <c r="D978" s="239"/>
      <c r="E978" s="239"/>
      <c r="F978" s="239"/>
      <c r="G978" s="239"/>
      <c r="H978" s="239"/>
      <c r="I978" s="239"/>
      <c r="J978" s="239"/>
      <c r="K978" s="239"/>
      <c r="L978" s="239"/>
      <c r="M978" s="239"/>
      <c r="N978" s="239"/>
      <c r="O978" s="239"/>
      <c r="P978" s="239"/>
      <c r="Q978" s="239"/>
      <c r="R978" s="239"/>
      <c r="S978" s="239"/>
      <c r="T978" s="239"/>
      <c r="U978" s="239"/>
      <c r="V978" s="239"/>
      <c r="W978" s="239"/>
      <c r="X978" s="239"/>
      <c r="Y978" s="239"/>
      <c r="Z978" s="239"/>
    </row>
    <row r="979" ht="12.75" customHeight="1">
      <c r="A979" s="239"/>
      <c r="B979" s="239"/>
      <c r="C979" s="239"/>
      <c r="D979" s="239"/>
      <c r="E979" s="239"/>
      <c r="F979" s="239"/>
      <c r="G979" s="239"/>
      <c r="H979" s="239"/>
      <c r="I979" s="239"/>
      <c r="J979" s="239"/>
      <c r="K979" s="239"/>
      <c r="L979" s="239"/>
      <c r="M979" s="239"/>
      <c r="N979" s="239"/>
      <c r="O979" s="239"/>
      <c r="P979" s="239"/>
      <c r="Q979" s="239"/>
      <c r="R979" s="239"/>
      <c r="S979" s="239"/>
      <c r="T979" s="239"/>
      <c r="U979" s="239"/>
      <c r="V979" s="239"/>
      <c r="W979" s="239"/>
      <c r="X979" s="239"/>
      <c r="Y979" s="239"/>
      <c r="Z979" s="239"/>
    </row>
    <row r="980" ht="12.75" customHeight="1">
      <c r="A980" s="239"/>
      <c r="B980" s="239"/>
      <c r="C980" s="239"/>
      <c r="D980" s="239"/>
      <c r="E980" s="239"/>
      <c r="F980" s="239"/>
      <c r="G980" s="239"/>
      <c r="H980" s="239"/>
      <c r="I980" s="239"/>
      <c r="J980" s="239"/>
      <c r="K980" s="239"/>
      <c r="L980" s="239"/>
      <c r="M980" s="239"/>
      <c r="N980" s="239"/>
      <c r="O980" s="239"/>
      <c r="P980" s="239"/>
      <c r="Q980" s="239"/>
      <c r="R980" s="239"/>
      <c r="S980" s="239"/>
      <c r="T980" s="239"/>
      <c r="U980" s="239"/>
      <c r="V980" s="239"/>
      <c r="W980" s="239"/>
      <c r="X980" s="239"/>
      <c r="Y980" s="239"/>
      <c r="Z980" s="239"/>
    </row>
    <row r="981" ht="12.75" customHeight="1">
      <c r="A981" s="239"/>
      <c r="B981" s="239"/>
      <c r="C981" s="239"/>
      <c r="D981" s="239"/>
      <c r="E981" s="239"/>
      <c r="F981" s="239"/>
      <c r="G981" s="239"/>
      <c r="H981" s="239"/>
      <c r="I981" s="239"/>
      <c r="J981" s="239"/>
      <c r="K981" s="239"/>
      <c r="L981" s="239"/>
      <c r="M981" s="239"/>
      <c r="N981" s="239"/>
      <c r="O981" s="239"/>
      <c r="P981" s="239"/>
      <c r="Q981" s="239"/>
      <c r="R981" s="239"/>
      <c r="S981" s="239"/>
      <c r="T981" s="239"/>
      <c r="U981" s="239"/>
      <c r="V981" s="239"/>
      <c r="W981" s="239"/>
      <c r="X981" s="239"/>
      <c r="Y981" s="239"/>
      <c r="Z981" s="239"/>
    </row>
    <row r="982" ht="12.75" customHeight="1">
      <c r="A982" s="239"/>
      <c r="B982" s="239"/>
      <c r="C982" s="239"/>
      <c r="D982" s="239"/>
      <c r="E982" s="239"/>
      <c r="F982" s="239"/>
      <c r="G982" s="239"/>
      <c r="H982" s="239"/>
      <c r="I982" s="239"/>
      <c r="J982" s="239"/>
      <c r="K982" s="239"/>
      <c r="L982" s="239"/>
      <c r="M982" s="239"/>
      <c r="N982" s="239"/>
      <c r="O982" s="239"/>
      <c r="P982" s="239"/>
      <c r="Q982" s="239"/>
      <c r="R982" s="239"/>
      <c r="S982" s="239"/>
      <c r="T982" s="239"/>
      <c r="U982" s="239"/>
      <c r="V982" s="239"/>
      <c r="W982" s="239"/>
      <c r="X982" s="239"/>
      <c r="Y982" s="239"/>
      <c r="Z982" s="239"/>
    </row>
    <row r="983" ht="12.75" customHeight="1">
      <c r="A983" s="239"/>
      <c r="B983" s="239"/>
      <c r="C983" s="239"/>
      <c r="D983" s="239"/>
      <c r="E983" s="239"/>
      <c r="F983" s="239"/>
      <c r="G983" s="239"/>
      <c r="H983" s="239"/>
      <c r="I983" s="239"/>
      <c r="J983" s="239"/>
      <c r="K983" s="239"/>
      <c r="L983" s="239"/>
      <c r="M983" s="239"/>
      <c r="N983" s="239"/>
      <c r="O983" s="239"/>
      <c r="P983" s="239"/>
      <c r="Q983" s="239"/>
      <c r="R983" s="239"/>
      <c r="S983" s="239"/>
      <c r="T983" s="239"/>
      <c r="U983" s="239"/>
      <c r="V983" s="239"/>
      <c r="W983" s="239"/>
      <c r="X983" s="239"/>
      <c r="Y983" s="239"/>
      <c r="Z983" s="239"/>
    </row>
    <row r="984" ht="12.75" customHeight="1">
      <c r="A984" s="239"/>
      <c r="B984" s="239"/>
      <c r="C984" s="239"/>
      <c r="D984" s="239"/>
      <c r="E984" s="239"/>
      <c r="F984" s="239"/>
      <c r="G984" s="239"/>
      <c r="H984" s="239"/>
      <c r="I984" s="239"/>
      <c r="J984" s="239"/>
      <c r="K984" s="239"/>
      <c r="L984" s="239"/>
      <c r="M984" s="239"/>
      <c r="N984" s="239"/>
      <c r="O984" s="239"/>
      <c r="P984" s="239"/>
      <c r="Q984" s="239"/>
      <c r="R984" s="239"/>
      <c r="S984" s="239"/>
      <c r="T984" s="239"/>
      <c r="U984" s="239"/>
      <c r="V984" s="239"/>
      <c r="W984" s="239"/>
      <c r="X984" s="239"/>
      <c r="Y984" s="239"/>
      <c r="Z984" s="239"/>
    </row>
    <row r="985" ht="12.75" customHeight="1">
      <c r="A985" s="239"/>
      <c r="B985" s="239"/>
      <c r="C985" s="239"/>
      <c r="D985" s="239"/>
      <c r="E985" s="239"/>
      <c r="F985" s="239"/>
      <c r="G985" s="239"/>
      <c r="H985" s="239"/>
      <c r="I985" s="239"/>
      <c r="J985" s="239"/>
      <c r="K985" s="239"/>
      <c r="L985" s="239"/>
      <c r="M985" s="239"/>
      <c r="N985" s="239"/>
      <c r="O985" s="239"/>
      <c r="P985" s="239"/>
      <c r="Q985" s="239"/>
      <c r="R985" s="239"/>
      <c r="S985" s="239"/>
      <c r="T985" s="239"/>
      <c r="U985" s="239"/>
      <c r="V985" s="239"/>
      <c r="W985" s="239"/>
      <c r="X985" s="239"/>
      <c r="Y985" s="239"/>
      <c r="Z985" s="239"/>
    </row>
    <row r="986" ht="12.75" customHeight="1">
      <c r="A986" s="239"/>
      <c r="B986" s="239"/>
      <c r="C986" s="239"/>
      <c r="D986" s="239"/>
      <c r="E986" s="239"/>
      <c r="F986" s="239"/>
      <c r="G986" s="239"/>
      <c r="H986" s="239"/>
      <c r="I986" s="239"/>
      <c r="J986" s="239"/>
      <c r="K986" s="239"/>
      <c r="L986" s="239"/>
      <c r="M986" s="239"/>
      <c r="N986" s="239"/>
      <c r="O986" s="239"/>
      <c r="P986" s="239"/>
      <c r="Q986" s="239"/>
      <c r="R986" s="239"/>
      <c r="S986" s="239"/>
      <c r="T986" s="239"/>
      <c r="U986" s="239"/>
      <c r="V986" s="239"/>
      <c r="W986" s="239"/>
      <c r="X986" s="239"/>
      <c r="Y986" s="239"/>
      <c r="Z986" s="239"/>
    </row>
    <row r="987" ht="12.75" customHeight="1">
      <c r="A987" s="239"/>
      <c r="B987" s="239"/>
      <c r="C987" s="239"/>
      <c r="D987" s="239"/>
      <c r="E987" s="239"/>
      <c r="F987" s="239"/>
      <c r="G987" s="239"/>
      <c r="H987" s="239"/>
      <c r="I987" s="239"/>
      <c r="J987" s="239"/>
      <c r="K987" s="239"/>
      <c r="L987" s="239"/>
      <c r="M987" s="239"/>
      <c r="N987" s="239"/>
      <c r="O987" s="239"/>
      <c r="P987" s="239"/>
      <c r="Q987" s="239"/>
      <c r="R987" s="239"/>
      <c r="S987" s="239"/>
      <c r="T987" s="239"/>
      <c r="U987" s="239"/>
      <c r="V987" s="239"/>
      <c r="W987" s="239"/>
      <c r="X987" s="239"/>
      <c r="Y987" s="239"/>
      <c r="Z987" s="239"/>
    </row>
    <row r="988" ht="12.75" customHeight="1">
      <c r="A988" s="239"/>
      <c r="B988" s="239"/>
      <c r="C988" s="239"/>
      <c r="D988" s="239"/>
      <c r="E988" s="239"/>
      <c r="F988" s="239"/>
      <c r="G988" s="239"/>
      <c r="H988" s="239"/>
      <c r="I988" s="239"/>
      <c r="J988" s="239"/>
      <c r="K988" s="239"/>
      <c r="L988" s="239"/>
      <c r="M988" s="239"/>
      <c r="N988" s="239"/>
      <c r="O988" s="239"/>
      <c r="P988" s="239"/>
      <c r="Q988" s="239"/>
      <c r="R988" s="239"/>
      <c r="S988" s="239"/>
      <c r="T988" s="239"/>
      <c r="U988" s="239"/>
      <c r="V988" s="239"/>
      <c r="W988" s="239"/>
      <c r="X988" s="239"/>
      <c r="Y988" s="239"/>
      <c r="Z988" s="239"/>
    </row>
    <row r="989" ht="12.75" customHeight="1">
      <c r="A989" s="239"/>
      <c r="B989" s="239"/>
      <c r="C989" s="239"/>
      <c r="D989" s="239"/>
      <c r="E989" s="239"/>
      <c r="F989" s="239"/>
      <c r="G989" s="239"/>
      <c r="H989" s="239"/>
      <c r="I989" s="239"/>
      <c r="J989" s="239"/>
      <c r="K989" s="239"/>
      <c r="L989" s="239"/>
      <c r="M989" s="239"/>
      <c r="N989" s="239"/>
      <c r="O989" s="239"/>
      <c r="P989" s="239"/>
      <c r="Q989" s="239"/>
      <c r="R989" s="239"/>
      <c r="S989" s="239"/>
      <c r="T989" s="239"/>
      <c r="U989" s="239"/>
      <c r="V989" s="239"/>
      <c r="W989" s="239"/>
      <c r="X989" s="239"/>
      <c r="Y989" s="239"/>
      <c r="Z989" s="239"/>
    </row>
    <row r="990" ht="12.75" customHeight="1">
      <c r="A990" s="239"/>
      <c r="B990" s="239"/>
      <c r="C990" s="239"/>
      <c r="D990" s="239"/>
      <c r="E990" s="239"/>
      <c r="F990" s="239"/>
      <c r="G990" s="239"/>
      <c r="H990" s="239"/>
      <c r="I990" s="239"/>
      <c r="J990" s="239"/>
      <c r="K990" s="239"/>
      <c r="L990" s="239"/>
      <c r="M990" s="239"/>
      <c r="N990" s="239"/>
      <c r="O990" s="239"/>
      <c r="P990" s="239"/>
      <c r="Q990" s="239"/>
      <c r="R990" s="239"/>
      <c r="S990" s="239"/>
      <c r="T990" s="239"/>
      <c r="U990" s="239"/>
      <c r="V990" s="239"/>
      <c r="W990" s="239"/>
      <c r="X990" s="239"/>
      <c r="Y990" s="239"/>
      <c r="Z990" s="239"/>
    </row>
    <row r="991" ht="12.75" customHeight="1">
      <c r="A991" s="239"/>
      <c r="B991" s="239"/>
      <c r="C991" s="239"/>
      <c r="D991" s="239"/>
      <c r="E991" s="239"/>
      <c r="F991" s="239"/>
      <c r="G991" s="239"/>
      <c r="H991" s="239"/>
      <c r="I991" s="239"/>
      <c r="J991" s="239"/>
      <c r="K991" s="239"/>
      <c r="L991" s="239"/>
      <c r="M991" s="239"/>
      <c r="N991" s="239"/>
      <c r="O991" s="239"/>
      <c r="P991" s="239"/>
      <c r="Q991" s="239"/>
      <c r="R991" s="239"/>
      <c r="S991" s="239"/>
      <c r="T991" s="239"/>
      <c r="U991" s="239"/>
      <c r="V991" s="239"/>
      <c r="W991" s="239"/>
      <c r="X991" s="239"/>
      <c r="Y991" s="239"/>
      <c r="Z991" s="239"/>
    </row>
    <row r="992" ht="12.75" customHeight="1">
      <c r="A992" s="239"/>
      <c r="B992" s="239"/>
      <c r="C992" s="239"/>
      <c r="D992" s="239"/>
      <c r="E992" s="239"/>
      <c r="F992" s="239"/>
      <c r="G992" s="239"/>
      <c r="H992" s="239"/>
      <c r="I992" s="239"/>
      <c r="J992" s="239"/>
      <c r="K992" s="239"/>
      <c r="L992" s="239"/>
      <c r="M992" s="239"/>
      <c r="N992" s="239"/>
      <c r="O992" s="239"/>
      <c r="P992" s="239"/>
      <c r="Q992" s="239"/>
      <c r="R992" s="239"/>
      <c r="S992" s="239"/>
      <c r="T992" s="239"/>
      <c r="U992" s="239"/>
      <c r="V992" s="239"/>
      <c r="W992" s="239"/>
      <c r="X992" s="239"/>
      <c r="Y992" s="239"/>
      <c r="Z992" s="239"/>
    </row>
    <row r="993" ht="12.75" customHeight="1">
      <c r="A993" s="239"/>
      <c r="B993" s="239"/>
      <c r="C993" s="239"/>
      <c r="D993" s="239"/>
      <c r="E993" s="239"/>
      <c r="F993" s="239"/>
      <c r="G993" s="239"/>
      <c r="H993" s="239"/>
      <c r="I993" s="239"/>
      <c r="J993" s="239"/>
      <c r="K993" s="239"/>
      <c r="L993" s="239"/>
      <c r="M993" s="239"/>
      <c r="N993" s="239"/>
      <c r="O993" s="239"/>
      <c r="P993" s="239"/>
      <c r="Q993" s="239"/>
      <c r="R993" s="239"/>
      <c r="S993" s="239"/>
      <c r="T993" s="239"/>
      <c r="U993" s="239"/>
      <c r="V993" s="239"/>
      <c r="W993" s="239"/>
      <c r="X993" s="239"/>
      <c r="Y993" s="239"/>
      <c r="Z993" s="239"/>
    </row>
    <row r="994" ht="12.75" customHeight="1">
      <c r="A994" s="239"/>
      <c r="B994" s="239"/>
      <c r="C994" s="239"/>
      <c r="D994" s="239"/>
      <c r="E994" s="239"/>
      <c r="F994" s="239"/>
      <c r="G994" s="239"/>
      <c r="H994" s="239"/>
      <c r="I994" s="239"/>
      <c r="J994" s="239"/>
      <c r="K994" s="239"/>
      <c r="L994" s="239"/>
      <c r="M994" s="239"/>
      <c r="N994" s="239"/>
      <c r="O994" s="239"/>
      <c r="P994" s="239"/>
      <c r="Q994" s="239"/>
      <c r="R994" s="239"/>
      <c r="S994" s="239"/>
      <c r="T994" s="239"/>
      <c r="U994" s="239"/>
      <c r="V994" s="239"/>
      <c r="W994" s="239"/>
      <c r="X994" s="239"/>
      <c r="Y994" s="239"/>
      <c r="Z994" s="239"/>
    </row>
    <row r="995" ht="12.75" customHeight="1">
      <c r="A995" s="239"/>
      <c r="B995" s="239"/>
      <c r="C995" s="239"/>
      <c r="D995" s="239"/>
      <c r="E995" s="239"/>
      <c r="F995" s="239"/>
      <c r="G995" s="239"/>
      <c r="H995" s="239"/>
      <c r="I995" s="239"/>
      <c r="J995" s="239"/>
      <c r="K995" s="239"/>
      <c r="L995" s="239"/>
      <c r="M995" s="239"/>
      <c r="N995" s="239"/>
      <c r="O995" s="239"/>
      <c r="P995" s="239"/>
      <c r="Q995" s="239"/>
      <c r="R995" s="239"/>
      <c r="S995" s="239"/>
      <c r="T995" s="239"/>
      <c r="U995" s="239"/>
      <c r="V995" s="239"/>
      <c r="W995" s="239"/>
      <c r="X995" s="239"/>
      <c r="Y995" s="239"/>
      <c r="Z995" s="239"/>
    </row>
    <row r="996" ht="12.75" customHeight="1">
      <c r="A996" s="239"/>
      <c r="B996" s="239"/>
      <c r="C996" s="239"/>
      <c r="D996" s="239"/>
      <c r="E996" s="239"/>
      <c r="F996" s="239"/>
      <c r="G996" s="239"/>
      <c r="H996" s="239"/>
      <c r="I996" s="239"/>
      <c r="J996" s="239"/>
      <c r="K996" s="239"/>
      <c r="L996" s="239"/>
      <c r="M996" s="239"/>
      <c r="N996" s="239"/>
      <c r="O996" s="239"/>
      <c r="P996" s="239"/>
      <c r="Q996" s="239"/>
      <c r="R996" s="239"/>
      <c r="S996" s="239"/>
      <c r="T996" s="239"/>
      <c r="U996" s="239"/>
      <c r="V996" s="239"/>
      <c r="W996" s="239"/>
      <c r="X996" s="239"/>
      <c r="Y996" s="239"/>
      <c r="Z996" s="239"/>
    </row>
    <row r="997" ht="12.75" customHeight="1">
      <c r="A997" s="239"/>
      <c r="B997" s="239"/>
      <c r="C997" s="239"/>
      <c r="D997" s="239"/>
      <c r="E997" s="239"/>
      <c r="F997" s="239"/>
      <c r="G997" s="239"/>
      <c r="H997" s="239"/>
      <c r="I997" s="239"/>
      <c r="J997" s="239"/>
      <c r="K997" s="239"/>
      <c r="L997" s="239"/>
      <c r="M997" s="239"/>
      <c r="N997" s="239"/>
      <c r="O997" s="239"/>
      <c r="P997" s="239"/>
      <c r="Q997" s="239"/>
      <c r="R997" s="239"/>
      <c r="S997" s="239"/>
      <c r="T997" s="239"/>
      <c r="U997" s="239"/>
      <c r="V997" s="239"/>
      <c r="W997" s="239"/>
      <c r="X997" s="239"/>
      <c r="Y997" s="239"/>
      <c r="Z997" s="239"/>
    </row>
    <row r="998" ht="12.75" customHeight="1">
      <c r="A998" s="239"/>
      <c r="B998" s="239"/>
      <c r="C998" s="239"/>
      <c r="D998" s="239"/>
      <c r="E998" s="239"/>
      <c r="F998" s="239"/>
      <c r="G998" s="239"/>
      <c r="H998" s="239"/>
      <c r="I998" s="239"/>
      <c r="J998" s="239"/>
      <c r="K998" s="239"/>
      <c r="L998" s="239"/>
      <c r="M998" s="239"/>
      <c r="N998" s="239"/>
      <c r="O998" s="239"/>
      <c r="P998" s="239"/>
      <c r="Q998" s="239"/>
      <c r="R998" s="239"/>
      <c r="S998" s="239"/>
      <c r="T998" s="239"/>
      <c r="U998" s="239"/>
      <c r="V998" s="239"/>
      <c r="W998" s="239"/>
      <c r="X998" s="239"/>
      <c r="Y998" s="239"/>
      <c r="Z998" s="239"/>
    </row>
    <row r="999" ht="12.75" customHeight="1">
      <c r="A999" s="239"/>
      <c r="B999" s="239"/>
      <c r="C999" s="239"/>
      <c r="D999" s="239"/>
      <c r="E999" s="239"/>
      <c r="F999" s="239"/>
      <c r="G999" s="239"/>
      <c r="H999" s="239"/>
      <c r="I999" s="239"/>
      <c r="J999" s="239"/>
      <c r="K999" s="239"/>
      <c r="L999" s="239"/>
      <c r="M999" s="239"/>
      <c r="N999" s="239"/>
      <c r="O999" s="239"/>
      <c r="P999" s="239"/>
      <c r="Q999" s="239"/>
      <c r="R999" s="239"/>
      <c r="S999" s="239"/>
      <c r="T999" s="239"/>
      <c r="U999" s="239"/>
      <c r="V999" s="239"/>
      <c r="W999" s="239"/>
      <c r="X999" s="239"/>
      <c r="Y999" s="239"/>
      <c r="Z999" s="239"/>
    </row>
    <row r="1000" ht="12.75" customHeight="1">
      <c r="A1000" s="239"/>
      <c r="B1000" s="239"/>
      <c r="C1000" s="239"/>
      <c r="D1000" s="239"/>
      <c r="E1000" s="239"/>
      <c r="F1000" s="239"/>
      <c r="G1000" s="239"/>
      <c r="H1000" s="239"/>
      <c r="I1000" s="239"/>
      <c r="J1000" s="239"/>
      <c r="K1000" s="239"/>
      <c r="L1000" s="239"/>
      <c r="M1000" s="239"/>
      <c r="N1000" s="239"/>
      <c r="O1000" s="239"/>
      <c r="P1000" s="239"/>
      <c r="Q1000" s="239"/>
      <c r="R1000" s="239"/>
      <c r="S1000" s="239"/>
      <c r="T1000" s="239"/>
      <c r="U1000" s="239"/>
      <c r="V1000" s="239"/>
      <c r="W1000" s="239"/>
      <c r="X1000" s="239"/>
      <c r="Y1000" s="239"/>
      <c r="Z1000" s="239"/>
    </row>
  </sheetData>
  <mergeCells count="7">
    <mergeCell ref="A10:F10"/>
    <mergeCell ref="A15:F15"/>
    <mergeCell ref="A17:F17"/>
    <mergeCell ref="G35:K35"/>
    <mergeCell ref="L35:P35"/>
    <mergeCell ref="Q35:T35"/>
    <mergeCell ref="Q37:U37"/>
  </mergeCells>
  <conditionalFormatting sqref="M29 S28:S29">
    <cfRule type="cellIs" dxfId="3" priority="1" stopIfTrue="1" operator="notEqual">
      <formula>0</formula>
    </cfRule>
  </conditionalFormatting>
  <printOptions horizontalCentered="1" verticalCentered="1"/>
  <pageMargins bottom="0.75" footer="0.0" header="0.0" left="0.25" right="0.25" top="0.75"/>
  <pageSetup paperSize="9" orientation="portrait"/>
  <colBreaks count="3" manualBreakCount="3">
    <brk id="16" man="1"/>
    <brk id="6" man="1"/>
    <brk id="11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xSplit="2.0" ySplit="8.0" topLeftCell="C9" activePane="bottomRight" state="frozen"/>
      <selection activeCell="C1" sqref="C1" pane="topRight"/>
      <selection activeCell="A9" sqref="A9" pane="bottomLeft"/>
      <selection activeCell="C9" sqref="C9" pane="bottomRight"/>
    </sheetView>
  </sheetViews>
  <sheetFormatPr customHeight="1" defaultColWidth="12.63" defaultRowHeight="15.0"/>
  <cols>
    <col customWidth="1" min="1" max="1" width="7.13"/>
    <col customWidth="1" min="2" max="2" width="46.13"/>
    <col customWidth="1" min="3" max="3" width="17.63"/>
    <col customWidth="1" min="4" max="4" width="1.63"/>
    <col customWidth="1" min="5" max="5" width="16.38"/>
    <col customWidth="1" min="6" max="6" width="1.63"/>
    <col customWidth="1" min="7" max="7" width="10.75"/>
    <col customWidth="1" min="8" max="8" width="2.13"/>
    <col customWidth="1" min="9" max="9" width="16.38"/>
    <col customWidth="1" min="10" max="10" width="1.88"/>
    <col customWidth="1" min="11" max="11" width="15.13"/>
    <col customWidth="1" min="12" max="12" width="1.88"/>
    <col customWidth="1" min="13" max="13" width="16.38"/>
    <col customWidth="1" min="14" max="14" width="1.88"/>
    <col customWidth="1" hidden="1" min="15" max="16" width="16.38"/>
    <col customWidth="1" min="17" max="17" width="26.13"/>
    <col customWidth="1" min="18" max="18" width="34.13"/>
    <col customWidth="1" min="19" max="19" width="43.13"/>
    <col customWidth="1" min="20" max="20" width="38.13"/>
    <col customWidth="1" min="21" max="21" width="14.63"/>
    <col customWidth="1" min="22" max="22" width="20.63"/>
    <col customWidth="1" min="23" max="26" width="9.13"/>
  </cols>
  <sheetData>
    <row r="1" ht="15.75" customHeight="1">
      <c r="A1" s="357"/>
      <c r="B1" s="358"/>
      <c r="C1" s="359"/>
      <c r="D1" s="357"/>
      <c r="E1" s="359"/>
      <c r="F1" s="357"/>
      <c r="G1" s="360"/>
      <c r="H1" s="360"/>
      <c r="I1" s="359"/>
      <c r="J1" s="361"/>
      <c r="K1" s="361"/>
      <c r="L1" s="361"/>
      <c r="M1" s="359"/>
      <c r="N1" s="362"/>
      <c r="O1" s="359"/>
      <c r="P1" s="359"/>
      <c r="Q1" s="359"/>
      <c r="R1" s="359"/>
      <c r="S1" s="359"/>
      <c r="T1" s="359"/>
      <c r="U1" s="357"/>
      <c r="V1" s="357"/>
      <c r="W1" s="357"/>
      <c r="X1" s="357"/>
      <c r="Y1" s="357"/>
      <c r="Z1" s="357"/>
    </row>
    <row r="2" ht="15.75" customHeight="1">
      <c r="A2" s="357"/>
      <c r="B2" s="363"/>
      <c r="C2" s="359"/>
      <c r="D2" s="357"/>
      <c r="E2" s="359"/>
      <c r="F2" s="357"/>
      <c r="G2" s="360"/>
      <c r="H2" s="360"/>
      <c r="I2" s="359"/>
      <c r="J2" s="361"/>
      <c r="K2" s="361"/>
      <c r="L2" s="361"/>
      <c r="M2" s="359"/>
      <c r="N2" s="362"/>
      <c r="O2" s="359"/>
      <c r="P2" s="359"/>
      <c r="Q2" s="359"/>
      <c r="R2" s="359"/>
      <c r="S2" s="359"/>
      <c r="T2" s="359"/>
      <c r="U2" s="357"/>
      <c r="V2" s="357"/>
      <c r="W2" s="357"/>
      <c r="X2" s="357"/>
      <c r="Y2" s="357"/>
      <c r="Z2" s="357"/>
    </row>
    <row r="3" ht="15.75" customHeight="1">
      <c r="A3" s="357"/>
      <c r="B3" s="363" t="s">
        <v>126</v>
      </c>
      <c r="C3" s="359"/>
      <c r="D3" s="357"/>
      <c r="E3" s="359"/>
      <c r="F3" s="357"/>
      <c r="G3" s="360"/>
      <c r="H3" s="360"/>
      <c r="I3" s="359"/>
      <c r="J3" s="361"/>
      <c r="K3" s="361"/>
      <c r="L3" s="361"/>
      <c r="M3" s="359"/>
      <c r="N3" s="362"/>
      <c r="O3" s="359"/>
      <c r="P3" s="359"/>
      <c r="Q3" s="359"/>
      <c r="R3" s="359"/>
      <c r="S3" s="359"/>
      <c r="T3" s="359"/>
      <c r="U3" s="357"/>
      <c r="V3" s="357"/>
      <c r="W3" s="357"/>
      <c r="X3" s="357"/>
      <c r="Y3" s="357"/>
      <c r="Z3" s="357"/>
    </row>
    <row r="4" ht="15.75" customHeight="1">
      <c r="A4" s="357"/>
      <c r="B4" s="363" t="str">
        <f>WP_LTD!B4</f>
        <v>As of Dec 31, 2022</v>
      </c>
      <c r="C4" s="364"/>
      <c r="D4" s="357"/>
      <c r="E4" s="364"/>
      <c r="F4" s="357"/>
      <c r="G4" s="360"/>
      <c r="H4" s="360"/>
      <c r="I4" s="364"/>
      <c r="J4" s="361"/>
      <c r="K4" s="361"/>
      <c r="L4" s="361"/>
      <c r="M4" s="364"/>
      <c r="N4" s="362"/>
      <c r="O4" s="364"/>
      <c r="P4" s="364"/>
      <c r="Q4" s="364"/>
      <c r="R4" s="364"/>
      <c r="S4" s="364"/>
      <c r="T4" s="364"/>
      <c r="U4" s="357"/>
      <c r="V4" s="357"/>
      <c r="W4" s="357"/>
      <c r="X4" s="357"/>
      <c r="Y4" s="357"/>
      <c r="Z4" s="357"/>
    </row>
    <row r="5" ht="15.75" customHeight="1">
      <c r="A5" s="357"/>
      <c r="B5" s="365" t="s">
        <v>127</v>
      </c>
      <c r="C5" s="364"/>
      <c r="D5" s="357"/>
      <c r="E5" s="364"/>
      <c r="F5" s="357"/>
      <c r="G5" s="360"/>
      <c r="H5" s="360"/>
      <c r="I5" s="364"/>
      <c r="J5" s="361"/>
      <c r="K5" s="361"/>
      <c r="L5" s="361"/>
      <c r="M5" s="364"/>
      <c r="N5" s="362"/>
      <c r="O5" s="364"/>
      <c r="P5" s="364"/>
      <c r="Q5" s="364"/>
      <c r="R5" s="364"/>
      <c r="S5" s="364"/>
      <c r="T5" s="364"/>
      <c r="U5" s="357"/>
      <c r="V5" s="357"/>
      <c r="W5" s="357"/>
      <c r="X5" s="357"/>
      <c r="Y5" s="357"/>
      <c r="Z5" s="357"/>
    </row>
    <row r="6" ht="15.75" customHeight="1">
      <c r="A6" s="357"/>
      <c r="B6" s="366"/>
      <c r="C6" s="367" t="s">
        <v>128</v>
      </c>
      <c r="D6" s="368"/>
      <c r="E6" s="368"/>
      <c r="F6" s="369"/>
      <c r="G6" s="360"/>
      <c r="H6" s="370"/>
      <c r="I6" s="371" t="s">
        <v>129</v>
      </c>
      <c r="J6" s="372"/>
      <c r="K6" s="371" t="s">
        <v>130</v>
      </c>
      <c r="L6" s="372"/>
      <c r="M6" s="373" t="s">
        <v>131</v>
      </c>
      <c r="N6" s="362"/>
      <c r="O6" s="373">
        <v>44926.0</v>
      </c>
      <c r="P6" s="374" t="s">
        <v>9</v>
      </c>
      <c r="Q6" s="375" t="s">
        <v>132</v>
      </c>
      <c r="R6" s="375" t="s">
        <v>133</v>
      </c>
      <c r="S6" s="375" t="s">
        <v>134</v>
      </c>
      <c r="T6" s="374"/>
      <c r="U6" s="357"/>
      <c r="V6" s="357"/>
      <c r="W6" s="357"/>
      <c r="X6" s="357"/>
      <c r="Y6" s="357"/>
      <c r="Z6" s="357"/>
    </row>
    <row r="7" ht="15.0" customHeight="1">
      <c r="A7" s="357"/>
      <c r="B7" s="366"/>
      <c r="C7" s="376" t="s">
        <v>135</v>
      </c>
      <c r="D7" s="377"/>
      <c r="E7" s="376" t="s">
        <v>136</v>
      </c>
      <c r="F7" s="377"/>
      <c r="G7" s="360"/>
      <c r="H7" s="370"/>
      <c r="I7" s="376" t="s">
        <v>136</v>
      </c>
      <c r="J7" s="372"/>
      <c r="K7" s="378"/>
      <c r="L7" s="372"/>
      <c r="M7" s="376" t="s">
        <v>136</v>
      </c>
      <c r="N7" s="362"/>
      <c r="O7" s="376"/>
      <c r="P7" s="376"/>
      <c r="Q7" s="376"/>
      <c r="R7" s="376"/>
      <c r="S7" s="376"/>
      <c r="T7" s="376"/>
      <c r="U7" s="357"/>
      <c r="V7" s="357"/>
      <c r="W7" s="357"/>
      <c r="X7" s="357"/>
      <c r="Y7" s="357"/>
      <c r="Z7" s="357"/>
    </row>
    <row r="8" ht="15.75" customHeight="1">
      <c r="A8" s="357"/>
      <c r="B8" s="379" t="s">
        <v>137</v>
      </c>
      <c r="C8" s="364"/>
      <c r="D8" s="380"/>
      <c r="E8" s="364"/>
      <c r="F8" s="380"/>
      <c r="G8" s="360"/>
      <c r="H8" s="370"/>
      <c r="I8" s="364"/>
      <c r="J8" s="372"/>
      <c r="K8" s="361"/>
      <c r="L8" s="372"/>
      <c r="M8" s="364"/>
      <c r="N8" s="362"/>
      <c r="O8" s="364"/>
      <c r="P8" s="364"/>
      <c r="Q8" s="364"/>
      <c r="R8" s="364"/>
      <c r="S8" s="364"/>
      <c r="T8" s="364"/>
      <c r="U8" s="357"/>
      <c r="V8" s="357"/>
      <c r="W8" s="357"/>
      <c r="X8" s="357"/>
      <c r="Y8" s="357"/>
      <c r="Z8" s="357"/>
    </row>
    <row r="9" ht="15.75" customHeight="1">
      <c r="A9" s="357"/>
      <c r="B9" s="381"/>
      <c r="C9" s="364"/>
      <c r="D9" s="382"/>
      <c r="E9" s="364"/>
      <c r="F9" s="362"/>
      <c r="G9" s="360"/>
      <c r="H9" s="370"/>
      <c r="I9" s="364"/>
      <c r="J9" s="372"/>
      <c r="K9" s="361"/>
      <c r="L9" s="372"/>
      <c r="M9" s="364"/>
      <c r="N9" s="362"/>
      <c r="O9" s="364"/>
      <c r="P9" s="364"/>
      <c r="Q9" s="364"/>
      <c r="R9" s="364"/>
      <c r="S9" s="364"/>
      <c r="T9" s="364"/>
      <c r="U9" s="357"/>
      <c r="V9" s="357"/>
      <c r="W9" s="357"/>
      <c r="X9" s="357"/>
      <c r="Y9" s="357"/>
      <c r="Z9" s="357"/>
    </row>
    <row r="10" ht="15.75" customHeight="1">
      <c r="A10" s="357"/>
      <c r="B10" s="379" t="s">
        <v>138</v>
      </c>
      <c r="C10" s="364"/>
      <c r="D10" s="382"/>
      <c r="E10" s="364"/>
      <c r="F10" s="362"/>
      <c r="G10" s="360"/>
      <c r="H10" s="370"/>
      <c r="I10" s="364"/>
      <c r="J10" s="372"/>
      <c r="K10" s="361"/>
      <c r="L10" s="372"/>
      <c r="M10" s="364"/>
      <c r="N10" s="362"/>
      <c r="O10" s="364"/>
      <c r="P10" s="364"/>
      <c r="Q10" s="364"/>
      <c r="R10" s="364"/>
      <c r="S10" s="364"/>
      <c r="T10" s="364"/>
      <c r="U10" s="357"/>
      <c r="V10" s="357"/>
      <c r="W10" s="357"/>
      <c r="X10" s="357"/>
      <c r="Y10" s="357"/>
      <c r="Z10" s="357"/>
    </row>
    <row r="11" ht="15.75" customHeight="1">
      <c r="A11" s="357">
        <v>1.0</v>
      </c>
      <c r="B11" s="381" t="s">
        <v>139</v>
      </c>
      <c r="C11" s="383">
        <f>SUMIF(GL_LTD!$J:$J,A11,GL_LTD!$I:$I)</f>
        <v>6315593.82</v>
      </c>
      <c r="D11" s="382"/>
      <c r="E11" s="383">
        <f>SUMIF(GL_LTD!$J:$J,A11,GL_LTD!$G:$G)</f>
        <v>1794712.65</v>
      </c>
      <c r="F11" s="362"/>
      <c r="G11" s="360">
        <f t="shared" ref="G11:G56" si="1">IFERROR(C11/E11,0)</f>
        <v>3.519000003</v>
      </c>
      <c r="H11" s="370"/>
      <c r="I11" s="383">
        <f>SUMIF(GL_INC!G:G,A11,GL_INC!F:F)</f>
        <v>0</v>
      </c>
      <c r="J11" s="372"/>
      <c r="K11" s="384"/>
      <c r="L11" s="372"/>
      <c r="M11" s="383">
        <f t="shared" ref="M11:M18" si="2">SUM(E11+I11)</f>
        <v>1794712.65</v>
      </c>
      <c r="N11" s="362"/>
      <c r="O11" s="383">
        <v>9428530.76</v>
      </c>
      <c r="P11" s="383"/>
      <c r="Q11" s="385" t="s">
        <v>140</v>
      </c>
      <c r="R11" s="383"/>
      <c r="S11" s="383"/>
      <c r="T11" s="383"/>
      <c r="U11" s="357"/>
      <c r="V11" s="357"/>
      <c r="W11" s="357"/>
      <c r="X11" s="357"/>
      <c r="Y11" s="357"/>
      <c r="Z11" s="357"/>
    </row>
    <row r="12" ht="15.75" customHeight="1">
      <c r="A12" s="357">
        <v>1.5</v>
      </c>
      <c r="B12" s="381" t="s">
        <v>141</v>
      </c>
      <c r="C12" s="383">
        <f>SUMIF(GL_LTD!$J:$J,A12,GL_LTD!$I:$I)</f>
        <v>0</v>
      </c>
      <c r="D12" s="382"/>
      <c r="E12" s="383">
        <f>SUMIF(GL_LTD!$J:$J,A12,GL_LTD!$G:$G)</f>
        <v>0</v>
      </c>
      <c r="F12" s="362"/>
      <c r="G12" s="360">
        <f t="shared" si="1"/>
        <v>0</v>
      </c>
      <c r="H12" s="370"/>
      <c r="I12" s="383">
        <f>SUMIF(GL_INC!G:G,A12,GL_INC!F:F)</f>
        <v>2966550.72</v>
      </c>
      <c r="J12" s="372"/>
      <c r="K12" s="384"/>
      <c r="L12" s="372"/>
      <c r="M12" s="383">
        <f t="shared" si="2"/>
        <v>2966550.72</v>
      </c>
      <c r="N12" s="362"/>
      <c r="O12" s="383">
        <v>2965550.723719807</v>
      </c>
      <c r="P12" s="383"/>
      <c r="Q12" s="383"/>
      <c r="R12" s="385" t="s">
        <v>140</v>
      </c>
      <c r="S12" s="383"/>
      <c r="T12" s="383"/>
      <c r="U12" s="357"/>
      <c r="V12" s="357"/>
      <c r="W12" s="357"/>
      <c r="X12" s="357"/>
      <c r="Y12" s="357"/>
      <c r="Z12" s="357"/>
    </row>
    <row r="13" ht="15.75" customHeight="1">
      <c r="A13" s="357">
        <v>2.0</v>
      </c>
      <c r="B13" s="381" t="s">
        <v>91</v>
      </c>
      <c r="C13" s="383">
        <f>SUMIF(GL_LTD!$J:$J,A13,GL_LTD!$I:$I)</f>
        <v>26744400</v>
      </c>
      <c r="D13" s="382"/>
      <c r="E13" s="383">
        <f>SUMIF(GL_LTD!$J:$J,A13,GL_LTD!$G:$G)</f>
        <v>7600000</v>
      </c>
      <c r="F13" s="362"/>
      <c r="G13" s="360">
        <f t="shared" si="1"/>
        <v>3.519</v>
      </c>
      <c r="H13" s="370"/>
      <c r="I13" s="383">
        <f>SUMIF(GL_INC!G:G,A13,GL_INC!F:F)</f>
        <v>0</v>
      </c>
      <c r="J13" s="372"/>
      <c r="K13" s="384"/>
      <c r="L13" s="372"/>
      <c r="M13" s="383">
        <f t="shared" si="2"/>
        <v>7600000</v>
      </c>
      <c r="N13" s="362"/>
      <c r="O13" s="383"/>
      <c r="P13" s="383"/>
      <c r="Q13" s="385" t="s">
        <v>142</v>
      </c>
      <c r="R13" s="383"/>
      <c r="S13" s="383"/>
      <c r="T13" s="383"/>
      <c r="U13" s="357"/>
      <c r="V13" s="357"/>
      <c r="W13" s="357"/>
      <c r="X13" s="357"/>
      <c r="Y13" s="357"/>
      <c r="Z13" s="357"/>
    </row>
    <row r="14" ht="15.75" customHeight="1">
      <c r="A14" s="357">
        <v>5.0</v>
      </c>
      <c r="B14" s="381" t="s">
        <v>143</v>
      </c>
      <c r="C14" s="383">
        <f>SUMIF(GL_LTD!$J:$J,A14,GL_LTD!$I:$I)</f>
        <v>11691.9</v>
      </c>
      <c r="D14" s="382"/>
      <c r="E14" s="383">
        <f>SUMIF(GL_LTD!$J:$J,A14,GL_LTD!$G:$G)</f>
        <v>3300</v>
      </c>
      <c r="F14" s="362"/>
      <c r="G14" s="360">
        <f t="shared" si="1"/>
        <v>3.543</v>
      </c>
      <c r="H14" s="370"/>
      <c r="I14" s="383">
        <f>SUMIF(GL_INC!G:G,A14,GL_INC!F:F)</f>
        <v>0</v>
      </c>
      <c r="J14" s="372"/>
      <c r="K14" s="384"/>
      <c r="L14" s="372"/>
      <c r="M14" s="383">
        <f t="shared" si="2"/>
        <v>3300</v>
      </c>
      <c r="N14" s="362"/>
      <c r="O14" s="383">
        <v>0.0</v>
      </c>
      <c r="P14" s="383"/>
      <c r="Q14" s="385" t="s">
        <v>140</v>
      </c>
      <c r="R14" s="383"/>
      <c r="S14" s="383"/>
      <c r="T14" s="383"/>
      <c r="U14" s="357"/>
      <c r="V14" s="357"/>
      <c r="W14" s="357"/>
      <c r="X14" s="357"/>
      <c r="Y14" s="357"/>
      <c r="Z14" s="357"/>
    </row>
    <row r="15" ht="15.75" customHeight="1">
      <c r="A15" s="357">
        <v>6.0</v>
      </c>
      <c r="B15" s="381" t="s">
        <v>144</v>
      </c>
      <c r="C15" s="383">
        <f>SUMIF(GL_LTD!$J:$J,A15,GL_LTD!$I:$I)</f>
        <v>-6512491.12</v>
      </c>
      <c r="D15" s="357"/>
      <c r="E15" s="386">
        <f>SUMIF(GL_LTD!$J:$J,A15,GL_LTD!$G:$G)</f>
        <v>-1850665.28</v>
      </c>
      <c r="F15" s="357"/>
      <c r="G15" s="360">
        <f t="shared" si="1"/>
        <v>3.519</v>
      </c>
      <c r="H15" s="360"/>
      <c r="I15" s="386">
        <f>SUMIF(GL_INC!G:G,A15,GL_INC!F:F)</f>
        <v>19978310.09</v>
      </c>
      <c r="J15" s="361"/>
      <c r="K15" s="384"/>
      <c r="L15" s="361"/>
      <c r="M15" s="383">
        <f t="shared" si="2"/>
        <v>18127644.81</v>
      </c>
      <c r="N15" s="357"/>
      <c r="O15" s="383">
        <v>0.0</v>
      </c>
      <c r="P15" s="383"/>
      <c r="Q15" s="383"/>
      <c r="R15" s="383"/>
      <c r="S15" s="383"/>
      <c r="T15" s="383"/>
      <c r="U15" s="357"/>
      <c r="V15" s="357"/>
      <c r="W15" s="357"/>
      <c r="X15" s="357"/>
      <c r="Y15" s="357"/>
      <c r="Z15" s="357"/>
    </row>
    <row r="16" ht="15.75" customHeight="1">
      <c r="A16" s="357">
        <v>7.1</v>
      </c>
      <c r="B16" s="381" t="s">
        <v>145</v>
      </c>
      <c r="C16" s="383">
        <f>SUMIF(GL_LTD!$J:$J,A16,GL_LTD!$I:$I)</f>
        <v>199115.83</v>
      </c>
      <c r="D16" s="382"/>
      <c r="E16" s="383">
        <f>SUMIF(GL_LTD!$J:$J,A16,GL_LTD!$G:$G)</f>
        <v>58556.86</v>
      </c>
      <c r="F16" s="362"/>
      <c r="G16" s="360">
        <f t="shared" si="1"/>
        <v>3.400384344</v>
      </c>
      <c r="H16" s="370"/>
      <c r="I16" s="383">
        <f>SUMIF(GL_INC!G:G,A16,GL_INC!F:F)</f>
        <v>19852.35</v>
      </c>
      <c r="J16" s="372"/>
      <c r="K16" s="384"/>
      <c r="L16" s="372"/>
      <c r="M16" s="383">
        <f t="shared" si="2"/>
        <v>78409.21</v>
      </c>
      <c r="N16" s="362"/>
      <c r="O16" s="383">
        <v>76421.53</v>
      </c>
      <c r="P16" s="383"/>
      <c r="Q16" s="387" t="s">
        <v>146</v>
      </c>
      <c r="R16" s="383" t="s">
        <v>147</v>
      </c>
      <c r="S16" s="383"/>
      <c r="T16" s="383"/>
      <c r="U16" s="357"/>
      <c r="V16" s="357"/>
      <c r="W16" s="357"/>
      <c r="X16" s="357"/>
      <c r="Y16" s="357"/>
      <c r="Z16" s="357"/>
    </row>
    <row r="17" ht="15.75" customHeight="1">
      <c r="A17" s="357">
        <v>7.0</v>
      </c>
      <c r="B17" s="381" t="s">
        <v>148</v>
      </c>
      <c r="C17" s="383">
        <f>C222</f>
        <v>173018.3638</v>
      </c>
      <c r="D17" s="382"/>
      <c r="E17" s="383">
        <f>E222</f>
        <v>49176.38658</v>
      </c>
      <c r="F17" s="362"/>
      <c r="G17" s="360">
        <f t="shared" si="1"/>
        <v>3.51832202</v>
      </c>
      <c r="H17" s="370"/>
      <c r="I17" s="383">
        <f>I222</f>
        <v>76966.74</v>
      </c>
      <c r="J17" s="372"/>
      <c r="K17" s="384"/>
      <c r="L17" s="372"/>
      <c r="M17" s="383">
        <f t="shared" si="2"/>
        <v>126143.1266</v>
      </c>
      <c r="N17" s="362"/>
      <c r="O17" s="383">
        <v>106017.44</v>
      </c>
      <c r="P17" s="383"/>
      <c r="Q17" s="385" t="s">
        <v>140</v>
      </c>
      <c r="R17" s="383" t="s">
        <v>149</v>
      </c>
      <c r="S17" s="388" t="s">
        <v>150</v>
      </c>
      <c r="T17" s="383"/>
      <c r="U17" s="357"/>
      <c r="V17" s="357"/>
      <c r="W17" s="357"/>
      <c r="X17" s="357"/>
      <c r="Y17" s="357"/>
      <c r="Z17" s="357"/>
    </row>
    <row r="18" ht="15.75" customHeight="1">
      <c r="A18" s="357"/>
      <c r="B18" s="381"/>
      <c r="C18" s="383"/>
      <c r="D18" s="382"/>
      <c r="E18" s="383"/>
      <c r="F18" s="362"/>
      <c r="G18" s="360">
        <f t="shared" si="1"/>
        <v>0</v>
      </c>
      <c r="H18" s="370"/>
      <c r="I18" s="383">
        <f>SUMIF(GL_INC!G:G,A18,GL_INC!F:F)</f>
        <v>0</v>
      </c>
      <c r="J18" s="372"/>
      <c r="K18" s="384"/>
      <c r="L18" s="372"/>
      <c r="M18" s="383">
        <f t="shared" si="2"/>
        <v>0</v>
      </c>
      <c r="N18" s="362"/>
      <c r="O18" s="383"/>
      <c r="P18" s="383"/>
      <c r="Q18" s="383"/>
      <c r="R18" s="383"/>
      <c r="S18" s="383"/>
      <c r="T18" s="383"/>
      <c r="U18" s="357"/>
      <c r="V18" s="357"/>
      <c r="W18" s="357"/>
      <c r="X18" s="357"/>
      <c r="Y18" s="357"/>
      <c r="Z18" s="357"/>
    </row>
    <row r="19" ht="15.75" customHeight="1">
      <c r="A19" s="389"/>
      <c r="B19" s="379" t="s">
        <v>151</v>
      </c>
      <c r="C19" s="390">
        <f>SUM(C11:C18)</f>
        <v>26931328.79</v>
      </c>
      <c r="D19" s="391"/>
      <c r="E19" s="390">
        <f>SUM(E11:E18)</f>
        <v>7655080.617</v>
      </c>
      <c r="F19" s="391"/>
      <c r="G19" s="360">
        <f t="shared" si="1"/>
        <v>3.518098651</v>
      </c>
      <c r="H19" s="370"/>
      <c r="I19" s="390">
        <f>SUM(I11:I18)</f>
        <v>23041679.9</v>
      </c>
      <c r="J19" s="372"/>
      <c r="K19" s="392"/>
      <c r="L19" s="372"/>
      <c r="M19" s="390">
        <f>SUM(M11:M18)</f>
        <v>30696760.52</v>
      </c>
      <c r="N19" s="393"/>
      <c r="O19" s="390">
        <f>SUM(O11:O17)</f>
        <v>12576520.45</v>
      </c>
      <c r="P19" s="394"/>
      <c r="Q19" s="394"/>
      <c r="R19" s="394"/>
      <c r="S19" s="394"/>
      <c r="T19" s="394"/>
      <c r="U19" s="389"/>
      <c r="V19" s="389"/>
      <c r="W19" s="389"/>
      <c r="X19" s="389"/>
      <c r="Y19" s="389"/>
      <c r="Z19" s="389"/>
    </row>
    <row r="20" ht="15.75" customHeight="1">
      <c r="A20" s="357"/>
      <c r="B20" s="381"/>
      <c r="C20" s="383"/>
      <c r="D20" s="382"/>
      <c r="E20" s="383"/>
      <c r="F20" s="382"/>
      <c r="G20" s="360">
        <f t="shared" si="1"/>
        <v>0</v>
      </c>
      <c r="H20" s="370"/>
      <c r="I20" s="383"/>
      <c r="J20" s="372"/>
      <c r="K20" s="384"/>
      <c r="L20" s="372"/>
      <c r="M20" s="383">
        <f t="shared" ref="M20:M21" si="3">SUM(E20+I20)</f>
        <v>0</v>
      </c>
      <c r="N20" s="362"/>
      <c r="O20" s="383"/>
      <c r="P20" s="383"/>
      <c r="Q20" s="383"/>
      <c r="R20" s="383"/>
      <c r="S20" s="383"/>
      <c r="T20" s="383"/>
      <c r="U20" s="357"/>
      <c r="V20" s="357"/>
      <c r="W20" s="357"/>
      <c r="X20" s="357"/>
      <c r="Y20" s="357"/>
      <c r="Z20" s="357"/>
    </row>
    <row r="21" ht="15.75" customHeight="1">
      <c r="A21" s="357">
        <v>20.1</v>
      </c>
      <c r="B21" s="381" t="s">
        <v>152</v>
      </c>
      <c r="C21" s="383">
        <f>SUMIF(GL_LTD!$J:$J,A21,GL_LTD!$I:$I)</f>
        <v>120409.93</v>
      </c>
      <c r="D21" s="382"/>
      <c r="E21" s="383">
        <f>SUMIF(GL_LTD!$J:$J,A21,GL_LTD!$G:$G)</f>
        <v>34217.09</v>
      </c>
      <c r="F21" s="382"/>
      <c r="G21" s="360">
        <f t="shared" si="1"/>
        <v>3.518999716</v>
      </c>
      <c r="H21" s="370"/>
      <c r="I21" s="383">
        <f>SUMIF(GL_INC!G:G,A21,GL_INC!F:F)</f>
        <v>0</v>
      </c>
      <c r="J21" s="372"/>
      <c r="K21" s="384"/>
      <c r="L21" s="372"/>
      <c r="M21" s="383">
        <f t="shared" si="3"/>
        <v>34217.09</v>
      </c>
      <c r="N21" s="362"/>
      <c r="O21" s="383"/>
      <c r="P21" s="383"/>
      <c r="Q21" s="385" t="s">
        <v>142</v>
      </c>
      <c r="R21" s="383"/>
      <c r="S21" s="383"/>
      <c r="T21" s="383"/>
      <c r="U21" s="357"/>
      <c r="V21" s="357"/>
      <c r="W21" s="357"/>
      <c r="X21" s="357"/>
      <c r="Y21" s="357"/>
      <c r="Z21" s="357"/>
    </row>
    <row r="22" ht="15.75" customHeight="1">
      <c r="A22" s="357">
        <v>20.0</v>
      </c>
      <c r="B22" s="379" t="s">
        <v>153</v>
      </c>
      <c r="C22" s="390">
        <f>C21</f>
        <v>120409.93</v>
      </c>
      <c r="D22" s="391"/>
      <c r="E22" s="390">
        <f>E21</f>
        <v>34217.09</v>
      </c>
      <c r="F22" s="391"/>
      <c r="G22" s="360">
        <f t="shared" si="1"/>
        <v>3.518999716</v>
      </c>
      <c r="H22" s="370"/>
      <c r="I22" s="390">
        <f>I21</f>
        <v>0</v>
      </c>
      <c r="J22" s="372"/>
      <c r="K22" s="392"/>
      <c r="L22" s="372"/>
      <c r="M22" s="390">
        <f>M21</f>
        <v>34217.09</v>
      </c>
      <c r="N22" s="362"/>
      <c r="O22" s="390"/>
      <c r="P22" s="394"/>
      <c r="Q22" s="394"/>
      <c r="R22" s="394"/>
      <c r="S22" s="394"/>
      <c r="T22" s="394"/>
      <c r="U22" s="357"/>
      <c r="V22" s="357"/>
      <c r="W22" s="357"/>
      <c r="X22" s="357"/>
      <c r="Y22" s="357"/>
      <c r="Z22" s="357"/>
    </row>
    <row r="23" ht="15.75" customHeight="1">
      <c r="A23" s="357"/>
      <c r="B23" s="381"/>
      <c r="C23" s="383"/>
      <c r="D23" s="382"/>
      <c r="E23" s="383"/>
      <c r="F23" s="382"/>
      <c r="G23" s="360">
        <f t="shared" si="1"/>
        <v>0</v>
      </c>
      <c r="H23" s="370"/>
      <c r="I23" s="383"/>
      <c r="J23" s="372"/>
      <c r="K23" s="384"/>
      <c r="L23" s="372"/>
      <c r="M23" s="383">
        <f t="shared" ref="M23:M31" si="4">SUM(E23+I23)</f>
        <v>0</v>
      </c>
      <c r="N23" s="362"/>
      <c r="O23" s="383"/>
      <c r="P23" s="383"/>
      <c r="Q23" s="383"/>
      <c r="R23" s="383"/>
      <c r="S23" s="383"/>
      <c r="T23" s="383"/>
      <c r="U23" s="357"/>
      <c r="V23" s="357"/>
      <c r="W23" s="357"/>
      <c r="X23" s="357"/>
      <c r="Y23" s="357"/>
      <c r="Z23" s="357"/>
    </row>
    <row r="24" ht="15.75" customHeight="1">
      <c r="A24" s="357"/>
      <c r="B24" s="381"/>
      <c r="C24" s="383"/>
      <c r="D24" s="382"/>
      <c r="E24" s="383"/>
      <c r="F24" s="382"/>
      <c r="G24" s="360">
        <f t="shared" si="1"/>
        <v>0</v>
      </c>
      <c r="H24" s="370"/>
      <c r="I24" s="383"/>
      <c r="J24" s="372"/>
      <c r="K24" s="384"/>
      <c r="L24" s="372"/>
      <c r="M24" s="383">
        <f t="shared" si="4"/>
        <v>0</v>
      </c>
      <c r="N24" s="362"/>
      <c r="O24" s="383"/>
      <c r="P24" s="383"/>
      <c r="Q24" s="383"/>
      <c r="R24" s="383"/>
      <c r="S24" s="383"/>
      <c r="T24" s="383"/>
      <c r="U24" s="357"/>
      <c r="V24" s="357"/>
      <c r="W24" s="357"/>
      <c r="X24" s="357"/>
      <c r="Y24" s="357"/>
      <c r="Z24" s="357"/>
    </row>
    <row r="25" ht="15.75" customHeight="1">
      <c r="A25" s="357"/>
      <c r="B25" s="395" t="s">
        <v>154</v>
      </c>
      <c r="C25" s="383"/>
      <c r="D25" s="382"/>
      <c r="E25" s="383"/>
      <c r="F25" s="382"/>
      <c r="G25" s="360">
        <f t="shared" si="1"/>
        <v>0</v>
      </c>
      <c r="H25" s="370"/>
      <c r="I25" s="383"/>
      <c r="J25" s="372"/>
      <c r="K25" s="384"/>
      <c r="L25" s="372"/>
      <c r="M25" s="383">
        <f t="shared" si="4"/>
        <v>0</v>
      </c>
      <c r="N25" s="362"/>
      <c r="O25" s="383"/>
      <c r="P25" s="383"/>
      <c r="Q25" s="383"/>
      <c r="R25" s="383"/>
      <c r="S25" s="383"/>
      <c r="T25" s="383"/>
      <c r="U25" s="357"/>
      <c r="V25" s="357"/>
      <c r="W25" s="357"/>
      <c r="X25" s="357"/>
      <c r="Y25" s="357"/>
      <c r="Z25" s="357"/>
    </row>
    <row r="26" ht="15.75" customHeight="1">
      <c r="A26" s="357">
        <v>21.0</v>
      </c>
      <c r="B26" s="381" t="s">
        <v>154</v>
      </c>
      <c r="C26" s="383">
        <f>SUMIF(GL_LTD!$J:$J,A26,GL_LTD!$I:$I)</f>
        <v>1160559.52</v>
      </c>
      <c r="D26" s="382"/>
      <c r="E26" s="383">
        <f>SUMIF(GL_LTD!$J:$J,A26,GL_LTD!$G:$G)</f>
        <v>359332.47</v>
      </c>
      <c r="F26" s="382"/>
      <c r="G26" s="360">
        <f t="shared" si="1"/>
        <v>3.229765237</v>
      </c>
      <c r="H26" s="370"/>
      <c r="I26" s="383">
        <f>SUMIF(GL_INC!G:G,A26,GL_INC!F:F)</f>
        <v>12994.45</v>
      </c>
      <c r="J26" s="372"/>
      <c r="K26" s="384"/>
      <c r="L26" s="372"/>
      <c r="M26" s="383">
        <f t="shared" si="4"/>
        <v>372326.92</v>
      </c>
      <c r="N26" s="362"/>
      <c r="O26" s="383">
        <v>372326.89</v>
      </c>
      <c r="P26" s="383"/>
      <c r="Q26" s="383"/>
      <c r="R26" s="383"/>
      <c r="S26" s="383"/>
      <c r="T26" s="383"/>
      <c r="U26" s="357"/>
      <c r="V26" s="357"/>
      <c r="W26" s="357"/>
      <c r="X26" s="357"/>
      <c r="Y26" s="357"/>
      <c r="Z26" s="357"/>
    </row>
    <row r="27" ht="15.75" customHeight="1">
      <c r="A27" s="357">
        <v>22.0</v>
      </c>
      <c r="B27" s="381" t="s">
        <v>155</v>
      </c>
      <c r="C27" s="383">
        <f>SUMIF(GL_LTD!$J:$J,A27,GL_LTD!$I:$I)</f>
        <v>-249045.12</v>
      </c>
      <c r="D27" s="382"/>
      <c r="E27" s="383">
        <f>SUMIF(GL_LTD!$J:$J,A27,GL_LTD!$G:$G)</f>
        <v>-75295.25</v>
      </c>
      <c r="F27" s="382"/>
      <c r="G27" s="360">
        <f t="shared" si="1"/>
        <v>3.307580757</v>
      </c>
      <c r="H27" s="370"/>
      <c r="I27" s="383">
        <f>SUMIF(GL_INC!G:G,A27,GL_INC!F:F)</f>
        <v>-2382.7</v>
      </c>
      <c r="J27" s="372"/>
      <c r="K27" s="384"/>
      <c r="L27" s="372"/>
      <c r="M27" s="383">
        <f t="shared" si="4"/>
        <v>-77677.95</v>
      </c>
      <c r="N27" s="362"/>
      <c r="O27" s="383">
        <v>-77677.95</v>
      </c>
      <c r="P27" s="383"/>
      <c r="Q27" s="383"/>
      <c r="R27" s="383"/>
      <c r="S27" s="383"/>
      <c r="T27" s="383"/>
      <c r="U27" s="357"/>
      <c r="V27" s="357"/>
      <c r="W27" s="357"/>
      <c r="X27" s="357"/>
      <c r="Y27" s="357"/>
      <c r="Z27" s="357"/>
    </row>
    <row r="28" ht="15.75" customHeight="1">
      <c r="A28" s="389"/>
      <c r="B28" s="395" t="s">
        <v>156</v>
      </c>
      <c r="C28" s="390">
        <f>SUM(C26:C27)</f>
        <v>911514.4</v>
      </c>
      <c r="D28" s="391"/>
      <c r="E28" s="390">
        <f>SUM(E26:E27)</f>
        <v>284037.22</v>
      </c>
      <c r="F28" s="391"/>
      <c r="G28" s="360">
        <f t="shared" si="1"/>
        <v>3.209137169</v>
      </c>
      <c r="H28" s="370"/>
      <c r="I28" s="390">
        <f>SUM(I26:I27)</f>
        <v>10611.75</v>
      </c>
      <c r="J28" s="372"/>
      <c r="K28" s="392"/>
      <c r="L28" s="372"/>
      <c r="M28" s="390">
        <f t="shared" si="4"/>
        <v>294648.97</v>
      </c>
      <c r="N28" s="393"/>
      <c r="O28" s="390">
        <f>SUM(O26:O27)</f>
        <v>294648.94</v>
      </c>
      <c r="P28" s="394"/>
      <c r="Q28" s="396" t="s">
        <v>157</v>
      </c>
      <c r="R28" s="394"/>
      <c r="S28" s="394"/>
      <c r="T28" s="394"/>
      <c r="U28" s="389"/>
      <c r="V28" s="389"/>
      <c r="W28" s="389"/>
      <c r="X28" s="389"/>
      <c r="Y28" s="389"/>
      <c r="Z28" s="389"/>
    </row>
    <row r="29" ht="15.75" customHeight="1">
      <c r="A29" s="389"/>
      <c r="B29" s="395"/>
      <c r="C29" s="394"/>
      <c r="D29" s="391"/>
      <c r="E29" s="394"/>
      <c r="F29" s="391"/>
      <c r="G29" s="360">
        <f t="shared" si="1"/>
        <v>0</v>
      </c>
      <c r="H29" s="370"/>
      <c r="I29" s="394"/>
      <c r="J29" s="372"/>
      <c r="K29" s="384"/>
      <c r="L29" s="372"/>
      <c r="M29" s="394">
        <f t="shared" si="4"/>
        <v>0</v>
      </c>
      <c r="N29" s="393"/>
      <c r="O29" s="394"/>
      <c r="P29" s="394"/>
      <c r="Q29" s="394"/>
      <c r="R29" s="394"/>
      <c r="S29" s="394"/>
      <c r="T29" s="394"/>
      <c r="U29" s="389"/>
      <c r="V29" s="389"/>
      <c r="W29" s="389"/>
      <c r="X29" s="389"/>
      <c r="Y29" s="389"/>
      <c r="Z29" s="389"/>
    </row>
    <row r="30" ht="15.75" customHeight="1">
      <c r="A30" s="357">
        <v>25.0</v>
      </c>
      <c r="B30" s="395" t="s">
        <v>158</v>
      </c>
      <c r="C30" s="390">
        <f>SUMIF(GL_LTD!$J:$J,A30,GL_LTD!$I:$I)</f>
        <v>0</v>
      </c>
      <c r="D30" s="391"/>
      <c r="E30" s="390">
        <f>SUMIF(GL_LTD!$J:$J,A30,GL_LTD!$G:$G)</f>
        <v>0</v>
      </c>
      <c r="F30" s="391"/>
      <c r="G30" s="360">
        <f t="shared" si="1"/>
        <v>0</v>
      </c>
      <c r="H30" s="370"/>
      <c r="I30" s="390">
        <f>SUMIF(GL_INC!G:G,A30,GL_INC!F:F)</f>
        <v>0</v>
      </c>
      <c r="J30" s="372"/>
      <c r="K30" s="397"/>
      <c r="L30" s="372"/>
      <c r="M30" s="390">
        <f t="shared" si="4"/>
        <v>0</v>
      </c>
      <c r="N30" s="393"/>
      <c r="O30" s="390"/>
      <c r="P30" s="394"/>
      <c r="Q30" s="394"/>
      <c r="R30" s="394"/>
      <c r="S30" s="394"/>
      <c r="T30" s="394"/>
      <c r="U30" s="389"/>
      <c r="V30" s="389"/>
      <c r="W30" s="389"/>
      <c r="X30" s="389"/>
      <c r="Y30" s="389"/>
      <c r="Z30" s="389"/>
    </row>
    <row r="31" ht="15.75" customHeight="1">
      <c r="A31" s="389"/>
      <c r="B31" s="395"/>
      <c r="C31" s="383"/>
      <c r="D31" s="391"/>
      <c r="E31" s="383"/>
      <c r="F31" s="391"/>
      <c r="G31" s="360">
        <f t="shared" si="1"/>
        <v>0</v>
      </c>
      <c r="H31" s="370"/>
      <c r="I31" s="383"/>
      <c r="J31" s="372"/>
      <c r="K31" s="384"/>
      <c r="L31" s="372"/>
      <c r="M31" s="383">
        <f t="shared" si="4"/>
        <v>0</v>
      </c>
      <c r="N31" s="393"/>
      <c r="O31" s="383"/>
      <c r="P31" s="383"/>
      <c r="Q31" s="383"/>
      <c r="R31" s="383"/>
      <c r="S31" s="383"/>
      <c r="T31" s="383"/>
      <c r="U31" s="389"/>
      <c r="V31" s="389"/>
      <c r="W31" s="389"/>
      <c r="X31" s="389"/>
      <c r="Y31" s="389"/>
      <c r="Z31" s="389"/>
    </row>
    <row r="32" ht="15.75" customHeight="1">
      <c r="A32" s="389"/>
      <c r="B32" s="395" t="s">
        <v>119</v>
      </c>
      <c r="C32" s="398">
        <f>C28+C19+C30+C22</f>
        <v>27963253.12</v>
      </c>
      <c r="D32" s="391"/>
      <c r="E32" s="398">
        <f>E28+E19+E30+E22</f>
        <v>7973334.927</v>
      </c>
      <c r="F32" s="391"/>
      <c r="G32" s="360">
        <f t="shared" si="1"/>
        <v>3.507096263</v>
      </c>
      <c r="H32" s="370"/>
      <c r="I32" s="398">
        <f>I28+I19+I30+I22</f>
        <v>23052291.65</v>
      </c>
      <c r="J32" s="372"/>
      <c r="K32" s="399"/>
      <c r="L32" s="372"/>
      <c r="M32" s="400">
        <f>M28+M19+M30+M22</f>
        <v>31025626.58</v>
      </c>
      <c r="N32" s="393"/>
      <c r="O32" s="400">
        <f>O28+O19+O30+O22</f>
        <v>12871169.39</v>
      </c>
      <c r="P32" s="401"/>
      <c r="Q32" s="401"/>
      <c r="R32" s="401"/>
      <c r="S32" s="401"/>
      <c r="T32" s="401"/>
      <c r="U32" s="389"/>
      <c r="V32" s="389"/>
      <c r="W32" s="389"/>
      <c r="X32" s="389"/>
      <c r="Y32" s="389"/>
      <c r="Z32" s="389"/>
    </row>
    <row r="33" ht="15.75" customHeight="1">
      <c r="A33" s="357"/>
      <c r="B33" s="402"/>
      <c r="C33" s="383"/>
      <c r="D33" s="382"/>
      <c r="E33" s="383"/>
      <c r="F33" s="382"/>
      <c r="G33" s="360">
        <f t="shared" si="1"/>
        <v>0</v>
      </c>
      <c r="H33" s="370"/>
      <c r="I33" s="383"/>
      <c r="J33" s="372"/>
      <c r="K33" s="361"/>
      <c r="L33" s="372"/>
      <c r="M33" s="383">
        <f t="shared" ref="M33:M43" si="5">SUM(E33+I33)</f>
        <v>0</v>
      </c>
      <c r="N33" s="362"/>
      <c r="O33" s="383"/>
      <c r="P33" s="383"/>
      <c r="Q33" s="383"/>
      <c r="R33" s="383"/>
      <c r="S33" s="383"/>
      <c r="T33" s="383"/>
      <c r="U33" s="357"/>
      <c r="V33" s="357"/>
      <c r="W33" s="357"/>
      <c r="X33" s="357"/>
      <c r="Y33" s="357"/>
      <c r="Z33" s="357"/>
    </row>
    <row r="34" ht="15.75" customHeight="1">
      <c r="A34" s="357"/>
      <c r="B34" s="403" t="s">
        <v>159</v>
      </c>
      <c r="C34" s="383"/>
      <c r="D34" s="382"/>
      <c r="E34" s="383"/>
      <c r="F34" s="382"/>
      <c r="G34" s="360">
        <f t="shared" si="1"/>
        <v>0</v>
      </c>
      <c r="H34" s="370"/>
      <c r="I34" s="383"/>
      <c r="J34" s="372"/>
      <c r="K34" s="361"/>
      <c r="L34" s="372"/>
      <c r="M34" s="383">
        <f t="shared" si="5"/>
        <v>0</v>
      </c>
      <c r="N34" s="362"/>
      <c r="O34" s="383"/>
      <c r="P34" s="383"/>
      <c r="Q34" s="383"/>
      <c r="R34" s="383"/>
      <c r="S34" s="383"/>
      <c r="T34" s="383"/>
      <c r="U34" s="357"/>
      <c r="V34" s="357"/>
      <c r="W34" s="357"/>
      <c r="X34" s="357"/>
      <c r="Y34" s="357"/>
      <c r="Z34" s="357"/>
    </row>
    <row r="35" ht="15.75" customHeight="1">
      <c r="A35" s="357"/>
      <c r="B35" s="381"/>
      <c r="C35" s="383"/>
      <c r="D35" s="382"/>
      <c r="E35" s="383"/>
      <c r="F35" s="382"/>
      <c r="G35" s="360">
        <f t="shared" si="1"/>
        <v>0</v>
      </c>
      <c r="H35" s="370"/>
      <c r="I35" s="383"/>
      <c r="J35" s="372"/>
      <c r="K35" s="361"/>
      <c r="L35" s="372"/>
      <c r="M35" s="383">
        <f t="shared" si="5"/>
        <v>0</v>
      </c>
      <c r="N35" s="362"/>
      <c r="O35" s="383"/>
      <c r="P35" s="383"/>
      <c r="Q35" s="383"/>
      <c r="R35" s="383"/>
      <c r="S35" s="383"/>
      <c r="T35" s="383"/>
      <c r="U35" s="357"/>
      <c r="V35" s="357"/>
      <c r="W35" s="357"/>
      <c r="X35" s="357"/>
      <c r="Y35" s="357"/>
      <c r="Z35" s="357"/>
    </row>
    <row r="36" ht="15.75" customHeight="1">
      <c r="A36" s="357"/>
      <c r="B36" s="379" t="s">
        <v>160</v>
      </c>
      <c r="C36" s="383"/>
      <c r="D36" s="382"/>
      <c r="E36" s="383"/>
      <c r="F36" s="382"/>
      <c r="G36" s="360">
        <f t="shared" si="1"/>
        <v>0</v>
      </c>
      <c r="H36" s="370"/>
      <c r="I36" s="383"/>
      <c r="J36" s="372"/>
      <c r="K36" s="361"/>
      <c r="L36" s="372"/>
      <c r="M36" s="383">
        <f t="shared" si="5"/>
        <v>0</v>
      </c>
      <c r="N36" s="362"/>
      <c r="O36" s="383"/>
      <c r="P36" s="383"/>
      <c r="Q36" s="383"/>
      <c r="R36" s="383"/>
      <c r="S36" s="383"/>
      <c r="T36" s="383"/>
      <c r="U36" s="357"/>
      <c r="V36" s="357"/>
      <c r="W36" s="357"/>
      <c r="X36" s="357"/>
      <c r="Y36" s="357"/>
      <c r="Z36" s="357"/>
    </row>
    <row r="37" ht="15.75" customHeight="1">
      <c r="A37" s="357">
        <v>31.0</v>
      </c>
      <c r="B37" s="381" t="s">
        <v>161</v>
      </c>
      <c r="C37" s="383">
        <f>C236</f>
        <v>-337109.07</v>
      </c>
      <c r="D37" s="382"/>
      <c r="E37" s="383">
        <f>E236</f>
        <v>-95796.83</v>
      </c>
      <c r="F37" s="382"/>
      <c r="G37" s="360">
        <f t="shared" si="1"/>
        <v>3.519000263</v>
      </c>
      <c r="H37" s="370"/>
      <c r="I37" s="383">
        <f>I236</f>
        <v>-20271.55</v>
      </c>
      <c r="J37" s="372"/>
      <c r="K37" s="361"/>
      <c r="L37" s="372"/>
      <c r="M37" s="383">
        <f t="shared" si="5"/>
        <v>-116068.38</v>
      </c>
      <c r="N37" s="362"/>
      <c r="O37" s="383">
        <v>-82839.51</v>
      </c>
      <c r="P37" s="383"/>
      <c r="Q37" s="385" t="s">
        <v>140</v>
      </c>
      <c r="R37" s="383"/>
      <c r="S37" s="383"/>
      <c r="T37" s="383"/>
      <c r="U37" s="357"/>
      <c r="V37" s="357"/>
      <c r="W37" s="357"/>
      <c r="X37" s="357"/>
      <c r="Y37" s="357"/>
      <c r="Z37" s="357"/>
    </row>
    <row r="38" ht="15.75" customHeight="1">
      <c r="A38" s="357">
        <v>33.0</v>
      </c>
      <c r="B38" s="381" t="s">
        <v>92</v>
      </c>
      <c r="C38" s="383">
        <f>C229</f>
        <v>-1100045.05</v>
      </c>
      <c r="D38" s="382"/>
      <c r="E38" s="383">
        <f>E229</f>
        <v>-312370.5404</v>
      </c>
      <c r="F38" s="382"/>
      <c r="G38" s="360">
        <f t="shared" si="1"/>
        <v>3.521603056</v>
      </c>
      <c r="H38" s="370"/>
      <c r="I38" s="383">
        <f>I229</f>
        <v>0</v>
      </c>
      <c r="J38" s="372"/>
      <c r="K38" s="361"/>
      <c r="L38" s="372"/>
      <c r="M38" s="383">
        <f t="shared" si="5"/>
        <v>-312370.5404</v>
      </c>
      <c r="N38" s="362"/>
      <c r="O38" s="383">
        <v>-310976.7126086956</v>
      </c>
      <c r="P38" s="383"/>
      <c r="Q38" s="385" t="s">
        <v>140</v>
      </c>
      <c r="R38" s="383"/>
      <c r="S38" s="383"/>
      <c r="T38" s="383"/>
      <c r="U38" s="357"/>
      <c r="V38" s="357"/>
      <c r="W38" s="357"/>
      <c r="X38" s="357"/>
      <c r="Y38" s="357"/>
      <c r="Z38" s="357"/>
    </row>
    <row r="39" ht="15.75" customHeight="1">
      <c r="A39" s="357">
        <v>34.0</v>
      </c>
      <c r="B39" s="381" t="s">
        <v>95</v>
      </c>
      <c r="C39" s="383">
        <f>SUMIF(GL_LTD!$J:$J,A39,GL_LTD!$I:$I)</f>
        <v>-30000</v>
      </c>
      <c r="D39" s="382"/>
      <c r="E39" s="383">
        <f>SUMIF(GL_LTD!$J:$J,A39,GL_LTD!$G:$G)</f>
        <v>-8525.15</v>
      </c>
      <c r="F39" s="382"/>
      <c r="G39" s="360">
        <f t="shared" si="1"/>
        <v>3.518999666</v>
      </c>
      <c r="H39" s="370"/>
      <c r="I39" s="383">
        <f>SUMIF(GL_INC!G:G,A39,GL_INC!F:F)</f>
        <v>-2662.5</v>
      </c>
      <c r="J39" s="372"/>
      <c r="K39" s="361"/>
      <c r="L39" s="372"/>
      <c r="M39" s="383">
        <f t="shared" si="5"/>
        <v>-11187.65</v>
      </c>
      <c r="N39" s="362"/>
      <c r="O39" s="383">
        <v>-11187.65</v>
      </c>
      <c r="P39" s="383"/>
      <c r="Q39" s="385" t="s">
        <v>162</v>
      </c>
      <c r="R39" s="383"/>
      <c r="S39" s="383"/>
      <c r="T39" s="383"/>
      <c r="U39" s="357"/>
      <c r="V39" s="357"/>
      <c r="W39" s="357"/>
      <c r="X39" s="357"/>
      <c r="Y39" s="357"/>
      <c r="Z39" s="357"/>
    </row>
    <row r="40" ht="15.75" customHeight="1">
      <c r="A40" s="357">
        <v>38.0</v>
      </c>
      <c r="B40" s="381" t="s">
        <v>163</v>
      </c>
      <c r="C40" s="383">
        <f>SUMIF(GL_LTD!$J:$J,A40,GL_LTD!$I:$I)</f>
        <v>-464040.801</v>
      </c>
      <c r="D40" s="382"/>
      <c r="E40" s="383">
        <f>SUMIF(GL_LTD!$J:$J,A40,GL_LTD!$G:$G)</f>
        <v>-131867.2404</v>
      </c>
      <c r="F40" s="382"/>
      <c r="G40" s="360">
        <f t="shared" si="1"/>
        <v>3.518999864</v>
      </c>
      <c r="H40" s="370"/>
      <c r="I40" s="383">
        <f>SUMIF(GL_INC!G:G,A40,GL_INC!F:F)</f>
        <v>-142024</v>
      </c>
      <c r="J40" s="372"/>
      <c r="K40" s="361"/>
      <c r="L40" s="372"/>
      <c r="M40" s="383">
        <f t="shared" si="5"/>
        <v>-273891.2404</v>
      </c>
      <c r="N40" s="362"/>
      <c r="O40" s="383">
        <v>-126218.41963560453</v>
      </c>
      <c r="P40" s="383"/>
      <c r="Q40" s="385" t="s">
        <v>140</v>
      </c>
      <c r="R40" s="383"/>
      <c r="S40" s="383"/>
      <c r="T40" s="383"/>
      <c r="U40" s="357"/>
      <c r="V40" s="357"/>
      <c r="W40" s="357"/>
      <c r="X40" s="357"/>
      <c r="Y40" s="357"/>
      <c r="Z40" s="357"/>
    </row>
    <row r="41" ht="15.75" customHeight="1">
      <c r="A41" s="357">
        <v>35.0</v>
      </c>
      <c r="B41" s="381" t="s">
        <v>164</v>
      </c>
      <c r="C41" s="383">
        <f>SUMIF(GL_LTD!$J:$J,A41,GL_LTD!$I:$I)</f>
        <v>0</v>
      </c>
      <c r="D41" s="382"/>
      <c r="E41" s="383">
        <f>SUMIF(GL_LTD!$J:$J,A41,GL_LTD!$G:$G)</f>
        <v>0</v>
      </c>
      <c r="F41" s="382"/>
      <c r="G41" s="360">
        <f t="shared" si="1"/>
        <v>0</v>
      </c>
      <c r="H41" s="370"/>
      <c r="I41" s="383">
        <f>SUMIF(GL_INC!G:G,A41,GL_INC!F:F)</f>
        <v>0</v>
      </c>
      <c r="J41" s="372"/>
      <c r="K41" s="361"/>
      <c r="L41" s="372"/>
      <c r="M41" s="383">
        <f t="shared" si="5"/>
        <v>0</v>
      </c>
      <c r="N41" s="362"/>
      <c r="O41" s="383">
        <v>0.0</v>
      </c>
      <c r="P41" s="383"/>
      <c r="Q41" s="383"/>
      <c r="R41" s="383"/>
      <c r="S41" s="383"/>
      <c r="T41" s="383"/>
      <c r="U41" s="357"/>
      <c r="V41" s="357"/>
      <c r="W41" s="357"/>
      <c r="X41" s="357"/>
      <c r="Y41" s="357"/>
      <c r="Z41" s="357"/>
    </row>
    <row r="42" ht="15.75" customHeight="1">
      <c r="A42" s="357">
        <v>37.0</v>
      </c>
      <c r="B42" s="381" t="s">
        <v>165</v>
      </c>
      <c r="C42" s="383">
        <f>SUMIF(GL_LTD!$J:$J,A42,GL_LTD!$I:$I)</f>
        <v>-2748.83</v>
      </c>
      <c r="D42" s="382"/>
      <c r="E42" s="383">
        <f>SUMIF(GL_LTD!$J:$J,A42,GL_LTD!$G:$G)</f>
        <v>-1249.65</v>
      </c>
      <c r="F42" s="382"/>
      <c r="G42" s="360">
        <f t="shared" si="1"/>
        <v>2.19967991</v>
      </c>
      <c r="H42" s="370"/>
      <c r="I42" s="383">
        <f>SUMIF(GL_INC!G:G,A42,GL_INC!F:F)</f>
        <v>-77620.96</v>
      </c>
      <c r="J42" s="372"/>
      <c r="K42" s="361"/>
      <c r="L42" s="372"/>
      <c r="M42" s="383">
        <f t="shared" si="5"/>
        <v>-78870.61</v>
      </c>
      <c r="N42" s="362"/>
      <c r="O42" s="383">
        <v>-78870.61</v>
      </c>
      <c r="P42" s="383"/>
      <c r="Q42" s="385" t="s">
        <v>140</v>
      </c>
      <c r="R42" s="385" t="s">
        <v>140</v>
      </c>
      <c r="S42" s="383"/>
      <c r="T42" s="383"/>
      <c r="U42" s="357"/>
      <c r="V42" s="357"/>
      <c r="W42" s="357"/>
      <c r="X42" s="357"/>
      <c r="Y42" s="357"/>
      <c r="Z42" s="357"/>
    </row>
    <row r="43" ht="15.75" customHeight="1">
      <c r="A43" s="357">
        <v>36.0</v>
      </c>
      <c r="B43" s="381" t="s">
        <v>144</v>
      </c>
      <c r="C43" s="383">
        <f>SUMIF(GL_LTD!$J:$J,A43,GL_LTD!$I:$I)</f>
        <v>0</v>
      </c>
      <c r="D43" s="382"/>
      <c r="E43" s="383">
        <f>SUMIF(GL_LTD!$J:$J,A43,GL_LTD!$G:$G)</f>
        <v>0</v>
      </c>
      <c r="F43" s="382"/>
      <c r="G43" s="360">
        <f t="shared" si="1"/>
        <v>0</v>
      </c>
      <c r="H43" s="370"/>
      <c r="I43" s="383">
        <f>SUMIF(GL_INC!G:G,A43,GL_INC!F:F)</f>
        <v>0</v>
      </c>
      <c r="J43" s="372"/>
      <c r="K43" s="361"/>
      <c r="L43" s="372"/>
      <c r="M43" s="383">
        <f t="shared" si="5"/>
        <v>0</v>
      </c>
      <c r="N43" s="404"/>
      <c r="O43" s="383"/>
      <c r="P43" s="383"/>
      <c r="Q43" s="383"/>
      <c r="R43" s="383"/>
      <c r="S43" s="383"/>
      <c r="T43" s="383"/>
      <c r="U43" s="357"/>
      <c r="V43" s="357"/>
      <c r="W43" s="357"/>
      <c r="X43" s="357"/>
      <c r="Y43" s="357"/>
      <c r="Z43" s="357"/>
    </row>
    <row r="44" ht="15.75" customHeight="1">
      <c r="A44" s="357"/>
      <c r="B44" s="379" t="s">
        <v>166</v>
      </c>
      <c r="C44" s="390">
        <f>SUM(C37:C43)</f>
        <v>-1933943.751</v>
      </c>
      <c r="D44" s="382"/>
      <c r="E44" s="390">
        <f>SUM(E37:E43)</f>
        <v>-549809.4108</v>
      </c>
      <c r="F44" s="382"/>
      <c r="G44" s="360">
        <f t="shared" si="1"/>
        <v>3.517480263</v>
      </c>
      <c r="H44" s="370"/>
      <c r="I44" s="390">
        <f>SUM(I37:I43)</f>
        <v>-242579.01</v>
      </c>
      <c r="J44" s="372"/>
      <c r="K44" s="397"/>
      <c r="L44" s="372"/>
      <c r="M44" s="397">
        <f>SUM(M37:M43)</f>
        <v>-792388.4208</v>
      </c>
      <c r="N44" s="362"/>
      <c r="O44" s="397">
        <f>SUM(O37:O43)</f>
        <v>-610092.9022</v>
      </c>
      <c r="P44" s="401"/>
      <c r="Q44" s="401"/>
      <c r="R44" s="401"/>
      <c r="S44" s="401"/>
      <c r="T44" s="401"/>
      <c r="U44" s="357"/>
      <c r="V44" s="357"/>
      <c r="W44" s="357"/>
      <c r="X44" s="357"/>
      <c r="Y44" s="357"/>
      <c r="Z44" s="357"/>
    </row>
    <row r="45" ht="15.75" customHeight="1">
      <c r="A45" s="357"/>
      <c r="B45" s="381"/>
      <c r="C45" s="364"/>
      <c r="D45" s="382"/>
      <c r="E45" s="364"/>
      <c r="F45" s="382"/>
      <c r="G45" s="360">
        <f t="shared" si="1"/>
        <v>0</v>
      </c>
      <c r="H45" s="370"/>
      <c r="I45" s="364"/>
      <c r="J45" s="372"/>
      <c r="K45" s="361"/>
      <c r="L45" s="372"/>
      <c r="M45" s="364">
        <f t="shared" ref="M45:M52" si="6">SUM(E45+I45)</f>
        <v>0</v>
      </c>
      <c r="N45" s="362"/>
      <c r="O45" s="364"/>
      <c r="P45" s="364"/>
      <c r="Q45" s="364"/>
      <c r="R45" s="364"/>
      <c r="S45" s="364"/>
      <c r="T45" s="364"/>
      <c r="U45" s="357"/>
      <c r="V45" s="357"/>
      <c r="W45" s="357"/>
      <c r="X45" s="357"/>
      <c r="Y45" s="357"/>
      <c r="Z45" s="357"/>
    </row>
    <row r="46" ht="15.75" customHeight="1">
      <c r="A46" s="389"/>
      <c r="B46" s="379" t="s">
        <v>167</v>
      </c>
      <c r="C46" s="383"/>
      <c r="D46" s="391"/>
      <c r="E46" s="383"/>
      <c r="F46" s="391"/>
      <c r="G46" s="360">
        <f t="shared" si="1"/>
        <v>0</v>
      </c>
      <c r="H46" s="370"/>
      <c r="I46" s="383"/>
      <c r="J46" s="372"/>
      <c r="K46" s="361"/>
      <c r="L46" s="372"/>
      <c r="M46" s="383">
        <f t="shared" si="6"/>
        <v>0</v>
      </c>
      <c r="N46" s="393"/>
      <c r="O46" s="383"/>
      <c r="P46" s="383"/>
      <c r="Q46" s="383"/>
      <c r="R46" s="383"/>
      <c r="S46" s="383"/>
      <c r="T46" s="383"/>
      <c r="U46" s="389"/>
      <c r="V46" s="389"/>
      <c r="W46" s="389"/>
      <c r="X46" s="389"/>
      <c r="Y46" s="389"/>
      <c r="Z46" s="389"/>
    </row>
    <row r="47" ht="15.75" customHeight="1">
      <c r="A47" s="357">
        <v>40.0</v>
      </c>
      <c r="B47" s="381" t="s">
        <v>168</v>
      </c>
      <c r="C47" s="383">
        <f>SUMIF(GL_LTD!$J:$J,A47,GL_LTD!$I:$I)</f>
        <v>0</v>
      </c>
      <c r="D47" s="382"/>
      <c r="E47" s="383">
        <f>SUMIF(GL_LTD!$J:$J,A47,GL_LTD!$G:$G)</f>
        <v>0</v>
      </c>
      <c r="F47" s="382"/>
      <c r="G47" s="360">
        <f t="shared" si="1"/>
        <v>0</v>
      </c>
      <c r="H47" s="370"/>
      <c r="I47" s="383">
        <f>SUMIF(GL_INC!G:G,A47,GL_INC!F:F)</f>
        <v>0</v>
      </c>
      <c r="J47" s="372"/>
      <c r="K47" s="361"/>
      <c r="L47" s="372"/>
      <c r="M47" s="383">
        <f t="shared" si="6"/>
        <v>0</v>
      </c>
      <c r="N47" s="362"/>
      <c r="O47" s="383"/>
      <c r="P47" s="383"/>
      <c r="Q47" s="383"/>
      <c r="R47" s="383"/>
      <c r="S47" s="383"/>
      <c r="T47" s="383"/>
      <c r="U47" s="357"/>
      <c r="V47" s="357"/>
      <c r="W47" s="357"/>
      <c r="X47" s="357"/>
      <c r="Y47" s="357"/>
      <c r="Z47" s="357"/>
    </row>
    <row r="48" ht="15.75" customHeight="1">
      <c r="A48" s="357">
        <v>41.0</v>
      </c>
      <c r="B48" s="381" t="s">
        <v>169</v>
      </c>
      <c r="C48" s="383">
        <f>SUMIF(GL_LTD!$J:$J,A48,GL_LTD!$I:$I)</f>
        <v>0</v>
      </c>
      <c r="D48" s="382"/>
      <c r="E48" s="383">
        <f>SUMIF(GL_LTD!$J:$J,A48,GL_LTD!$G:$G)</f>
        <v>0</v>
      </c>
      <c r="F48" s="382"/>
      <c r="G48" s="360">
        <f t="shared" si="1"/>
        <v>0</v>
      </c>
      <c r="H48" s="370"/>
      <c r="I48" s="383">
        <f>SUMIF(GL_INC!G:G,A48,GL_INC!F:F)</f>
        <v>0</v>
      </c>
      <c r="J48" s="372"/>
      <c r="K48" s="361"/>
      <c r="L48" s="372"/>
      <c r="M48" s="383">
        <f t="shared" si="6"/>
        <v>0</v>
      </c>
      <c r="N48" s="362"/>
      <c r="O48" s="383"/>
      <c r="P48" s="383"/>
      <c r="Q48" s="383"/>
      <c r="R48" s="383"/>
      <c r="S48" s="383"/>
      <c r="T48" s="383"/>
      <c r="U48" s="357"/>
      <c r="V48" s="357"/>
      <c r="W48" s="357"/>
      <c r="X48" s="357"/>
      <c r="Y48" s="357"/>
      <c r="Z48" s="357"/>
    </row>
    <row r="49" ht="15.75" customHeight="1">
      <c r="A49" s="357">
        <v>43.0</v>
      </c>
      <c r="B49" s="381" t="s">
        <v>170</v>
      </c>
      <c r="C49" s="383">
        <f>SUMIF(GL_LTD!$J:$J,A49,GL_LTD!$I:$I)</f>
        <v>0</v>
      </c>
      <c r="D49" s="382"/>
      <c r="E49" s="383">
        <f>SUMIF(GL_LTD!$J:$J,A49,GL_LTD!$G:$G)</f>
        <v>0</v>
      </c>
      <c r="F49" s="382"/>
      <c r="G49" s="360">
        <f t="shared" si="1"/>
        <v>0</v>
      </c>
      <c r="H49" s="370"/>
      <c r="I49" s="383">
        <f>SUMIF(GL_INC!G:G,A49,GL_INC!F:F)</f>
        <v>0</v>
      </c>
      <c r="J49" s="372"/>
      <c r="K49" s="361"/>
      <c r="L49" s="372"/>
      <c r="M49" s="383">
        <f t="shared" si="6"/>
        <v>0</v>
      </c>
      <c r="N49" s="362"/>
      <c r="O49" s="383"/>
      <c r="P49" s="383"/>
      <c r="Q49" s="383"/>
      <c r="R49" s="383"/>
      <c r="S49" s="383"/>
      <c r="T49" s="383"/>
      <c r="U49" s="357"/>
      <c r="V49" s="357"/>
      <c r="W49" s="357"/>
      <c r="X49" s="357"/>
      <c r="Y49" s="357"/>
      <c r="Z49" s="357"/>
    </row>
    <row r="50" ht="15.75" customHeight="1">
      <c r="A50" s="357">
        <v>42.0</v>
      </c>
      <c r="B50" s="381" t="s">
        <v>171</v>
      </c>
      <c r="C50" s="383">
        <f>SUMIF(GL_LTD!$J:$J,A50,GL_LTD!$I:$I)</f>
        <v>0</v>
      </c>
      <c r="D50" s="382"/>
      <c r="E50" s="383">
        <f>SUMIF(GL_LTD!$J:$J,A50,GL_LTD!$G:$G)</f>
        <v>0</v>
      </c>
      <c r="F50" s="382"/>
      <c r="G50" s="360">
        <f t="shared" si="1"/>
        <v>0</v>
      </c>
      <c r="H50" s="370"/>
      <c r="I50" s="383">
        <f>SUMIF(GL_INC!G:G,A50,GL_INC!F:F)</f>
        <v>0</v>
      </c>
      <c r="J50" s="372"/>
      <c r="K50" s="361"/>
      <c r="L50" s="372"/>
      <c r="M50" s="383">
        <f t="shared" si="6"/>
        <v>0</v>
      </c>
      <c r="N50" s="362"/>
      <c r="O50" s="383"/>
      <c r="P50" s="383"/>
      <c r="Q50" s="383"/>
      <c r="R50" s="383"/>
      <c r="S50" s="383"/>
      <c r="T50" s="383"/>
      <c r="U50" s="357"/>
      <c r="V50" s="357"/>
      <c r="W50" s="357"/>
      <c r="X50" s="357"/>
      <c r="Y50" s="357"/>
      <c r="Z50" s="357"/>
    </row>
    <row r="51" ht="15.75" customHeight="1">
      <c r="A51" s="357"/>
      <c r="B51" s="379" t="s">
        <v>172</v>
      </c>
      <c r="C51" s="390">
        <f>SUM(C47:C50)</f>
        <v>0</v>
      </c>
      <c r="D51" s="382"/>
      <c r="E51" s="390">
        <f>SUM(E47:E50)</f>
        <v>0</v>
      </c>
      <c r="F51" s="382"/>
      <c r="G51" s="360">
        <f t="shared" si="1"/>
        <v>0</v>
      </c>
      <c r="H51" s="370"/>
      <c r="I51" s="390">
        <f>SUM(I47:I50)</f>
        <v>0</v>
      </c>
      <c r="J51" s="372"/>
      <c r="K51" s="397"/>
      <c r="L51" s="372"/>
      <c r="M51" s="390">
        <f t="shared" si="6"/>
        <v>0</v>
      </c>
      <c r="N51" s="362"/>
      <c r="O51" s="390"/>
      <c r="P51" s="394"/>
      <c r="Q51" s="394"/>
      <c r="R51" s="394"/>
      <c r="S51" s="394"/>
      <c r="T51" s="394"/>
      <c r="U51" s="357"/>
      <c r="V51" s="357"/>
      <c r="W51" s="357"/>
      <c r="X51" s="357"/>
      <c r="Y51" s="357"/>
      <c r="Z51" s="357"/>
    </row>
    <row r="52" ht="15.75" customHeight="1">
      <c r="A52" s="357"/>
      <c r="B52" s="379"/>
      <c r="C52" s="383"/>
      <c r="D52" s="382"/>
      <c r="E52" s="383"/>
      <c r="F52" s="382"/>
      <c r="G52" s="360">
        <f t="shared" si="1"/>
        <v>0</v>
      </c>
      <c r="H52" s="370"/>
      <c r="I52" s="383"/>
      <c r="J52" s="372"/>
      <c r="K52" s="361"/>
      <c r="L52" s="372"/>
      <c r="M52" s="383">
        <f t="shared" si="6"/>
        <v>0</v>
      </c>
      <c r="N52" s="362"/>
      <c r="O52" s="383"/>
      <c r="P52" s="383"/>
      <c r="Q52" s="383"/>
      <c r="R52" s="383"/>
      <c r="S52" s="383"/>
      <c r="T52" s="383"/>
      <c r="U52" s="357"/>
      <c r="V52" s="357"/>
      <c r="W52" s="357"/>
      <c r="X52" s="357"/>
      <c r="Y52" s="357"/>
      <c r="Z52" s="357"/>
    </row>
    <row r="53" ht="15.75" customHeight="1">
      <c r="A53" s="389"/>
      <c r="B53" s="379" t="s">
        <v>173</v>
      </c>
      <c r="C53" s="390">
        <f>C51+C44</f>
        <v>-1933943.751</v>
      </c>
      <c r="D53" s="391"/>
      <c r="E53" s="390">
        <f>E51+E44</f>
        <v>-549809.4108</v>
      </c>
      <c r="F53" s="391"/>
      <c r="G53" s="360">
        <f t="shared" si="1"/>
        <v>3.517480263</v>
      </c>
      <c r="H53" s="370"/>
      <c r="I53" s="390">
        <f>I51+I44</f>
        <v>-242579.01</v>
      </c>
      <c r="J53" s="372"/>
      <c r="K53" s="361"/>
      <c r="L53" s="372"/>
      <c r="M53" s="397">
        <f>M51+M44</f>
        <v>-792388.4208</v>
      </c>
      <c r="N53" s="393"/>
      <c r="O53" s="397">
        <f>O51+O44</f>
        <v>-610092.9022</v>
      </c>
      <c r="P53" s="401"/>
      <c r="Q53" s="401"/>
      <c r="R53" s="401"/>
      <c r="S53" s="401"/>
      <c r="T53" s="401"/>
      <c r="U53" s="389"/>
      <c r="V53" s="389"/>
      <c r="W53" s="389"/>
      <c r="X53" s="389"/>
      <c r="Y53" s="389"/>
      <c r="Z53" s="389"/>
    </row>
    <row r="54" ht="15.75" customHeight="1">
      <c r="A54" s="357"/>
      <c r="B54" s="381"/>
      <c r="C54" s="383"/>
      <c r="D54" s="382"/>
      <c r="E54" s="383"/>
      <c r="F54" s="382"/>
      <c r="G54" s="360">
        <f t="shared" si="1"/>
        <v>0</v>
      </c>
      <c r="H54" s="370"/>
      <c r="I54" s="383"/>
      <c r="J54" s="372"/>
      <c r="K54" s="361"/>
      <c r="L54" s="372"/>
      <c r="M54" s="383">
        <f t="shared" ref="M54:M66" si="7">SUM(E54+I54)</f>
        <v>0</v>
      </c>
      <c r="N54" s="362"/>
      <c r="O54" s="383"/>
      <c r="P54" s="383"/>
      <c r="Q54" s="383"/>
      <c r="R54" s="383"/>
      <c r="S54" s="383"/>
      <c r="T54" s="383"/>
      <c r="U54" s="357"/>
      <c r="V54" s="357"/>
      <c r="W54" s="357"/>
      <c r="X54" s="357"/>
      <c r="Y54" s="357"/>
      <c r="Z54" s="357"/>
    </row>
    <row r="55" ht="15.75" customHeight="1">
      <c r="A55" s="357"/>
      <c r="B55" s="379" t="s">
        <v>174</v>
      </c>
      <c r="C55" s="383"/>
      <c r="D55" s="382"/>
      <c r="E55" s="383"/>
      <c r="F55" s="382"/>
      <c r="G55" s="360">
        <f t="shared" si="1"/>
        <v>0</v>
      </c>
      <c r="H55" s="370"/>
      <c r="I55" s="383"/>
      <c r="J55" s="372"/>
      <c r="K55" s="361"/>
      <c r="L55" s="372"/>
      <c r="M55" s="383">
        <f t="shared" si="7"/>
        <v>0</v>
      </c>
      <c r="N55" s="362"/>
      <c r="O55" s="383"/>
      <c r="P55" s="383"/>
      <c r="Q55" s="383"/>
      <c r="R55" s="383"/>
      <c r="S55" s="383"/>
      <c r="T55" s="383"/>
      <c r="U55" s="357"/>
      <c r="V55" s="357"/>
      <c r="W55" s="357"/>
      <c r="X55" s="357"/>
      <c r="Y55" s="357"/>
      <c r="Z55" s="357"/>
    </row>
    <row r="56" ht="15.0" customHeight="1">
      <c r="A56" s="357">
        <v>50.0</v>
      </c>
      <c r="B56" s="405" t="s">
        <v>175</v>
      </c>
      <c r="C56" s="383">
        <f>SUMIF(GL_LTD!$J:$J,A56,GL_LTD!$I:$I)</f>
        <v>0</v>
      </c>
      <c r="D56" s="382"/>
      <c r="E56" s="383">
        <f>SUMIF(GL_LTD!$J:$J,A56,GL_LTD!$G:$G)</f>
        <v>0</v>
      </c>
      <c r="F56" s="382"/>
      <c r="G56" s="360">
        <f t="shared" si="1"/>
        <v>0</v>
      </c>
      <c r="H56" s="370"/>
      <c r="I56" s="383">
        <f>SUMIF(GL_INC!G:G,A56,GL_INC!F:F)</f>
        <v>0</v>
      </c>
      <c r="J56" s="372"/>
      <c r="K56" s="361"/>
      <c r="L56" s="372"/>
      <c r="M56" s="383">
        <f t="shared" si="7"/>
        <v>0</v>
      </c>
      <c r="N56" s="362"/>
      <c r="O56" s="383"/>
      <c r="P56" s="383"/>
      <c r="Q56" s="383"/>
      <c r="R56" s="383"/>
      <c r="S56" s="383"/>
      <c r="T56" s="383"/>
      <c r="U56" s="357"/>
      <c r="V56" s="357"/>
      <c r="W56" s="357"/>
      <c r="X56" s="357"/>
      <c r="Y56" s="357"/>
      <c r="Z56" s="357"/>
    </row>
    <row r="57" ht="15.0" customHeight="1">
      <c r="A57" s="357">
        <v>50.1</v>
      </c>
      <c r="B57" s="405" t="s">
        <v>176</v>
      </c>
      <c r="C57" s="383">
        <f>SUMIF(GL_LTD!$J:$J,A57,GL_LTD!$I:$I)</f>
        <v>0</v>
      </c>
      <c r="D57" s="382"/>
      <c r="E57" s="383">
        <f>SUMIF(GL_LTD!$J:$J,A57,GL_LTD!$G:$G)</f>
        <v>0</v>
      </c>
      <c r="F57" s="382"/>
      <c r="G57" s="360"/>
      <c r="H57" s="370"/>
      <c r="I57" s="383">
        <f>SUMIF(GL_INC!G:G,A57,GL_INC!F:F)</f>
        <v>0</v>
      </c>
      <c r="J57" s="372"/>
      <c r="K57" s="361"/>
      <c r="L57" s="372"/>
      <c r="M57" s="383">
        <f t="shared" si="7"/>
        <v>0</v>
      </c>
      <c r="N57" s="362"/>
      <c r="O57" s="383"/>
      <c r="P57" s="383"/>
      <c r="Q57" s="383"/>
      <c r="R57" s="383"/>
      <c r="S57" s="383"/>
      <c r="T57" s="383"/>
      <c r="U57" s="357"/>
      <c r="V57" s="357"/>
      <c r="W57" s="357"/>
      <c r="X57" s="357"/>
      <c r="Y57" s="357"/>
      <c r="Z57" s="357"/>
    </row>
    <row r="58" ht="15.0" customHeight="1">
      <c r="A58" s="357">
        <v>50.2</v>
      </c>
      <c r="B58" s="405" t="s">
        <v>177</v>
      </c>
      <c r="C58" s="383">
        <f>SUMIF(GL_LTD!$J:$J,A58,GL_LTD!$I:$I)</f>
        <v>0</v>
      </c>
      <c r="D58" s="382"/>
      <c r="E58" s="383">
        <f>SUMIF(GL_LTD!$J:$J,A58,GL_LTD!$G:$G)</f>
        <v>0</v>
      </c>
      <c r="F58" s="382"/>
      <c r="G58" s="360"/>
      <c r="H58" s="370"/>
      <c r="I58" s="383">
        <f>SUMIF(GL_INC!G:G,A58,GL_INC!F:F)</f>
        <v>0</v>
      </c>
      <c r="J58" s="372"/>
      <c r="K58" s="361"/>
      <c r="L58" s="372"/>
      <c r="M58" s="383">
        <f t="shared" si="7"/>
        <v>0</v>
      </c>
      <c r="N58" s="362"/>
      <c r="O58" s="383"/>
      <c r="P58" s="383"/>
      <c r="Q58" s="383"/>
      <c r="R58" s="383"/>
      <c r="S58" s="383"/>
      <c r="T58" s="383"/>
      <c r="U58" s="357"/>
      <c r="V58" s="357"/>
      <c r="W58" s="357"/>
      <c r="X58" s="357"/>
      <c r="Y58" s="357"/>
      <c r="Z58" s="357"/>
    </row>
    <row r="59" ht="15.0" customHeight="1">
      <c r="A59" s="357">
        <v>50.3</v>
      </c>
      <c r="B59" s="405" t="s">
        <v>178</v>
      </c>
      <c r="C59" s="383">
        <f>SUMIF(GL_LTD!$J:$J,A59,GL_LTD!$I:$I)</f>
        <v>0</v>
      </c>
      <c r="D59" s="382"/>
      <c r="E59" s="383">
        <f>SUMIF(GL_LTD!$J:$J,A59,GL_LTD!$G:$G)</f>
        <v>0</v>
      </c>
      <c r="F59" s="382"/>
      <c r="G59" s="360"/>
      <c r="H59" s="370"/>
      <c r="I59" s="383">
        <f>SUMIF(GL_INC!G:G,A59,GL_INC!F:F)</f>
        <v>0</v>
      </c>
      <c r="J59" s="372"/>
      <c r="K59" s="361"/>
      <c r="L59" s="372"/>
      <c r="M59" s="383">
        <f t="shared" si="7"/>
        <v>0</v>
      </c>
      <c r="N59" s="362"/>
      <c r="O59" s="383"/>
      <c r="P59" s="383"/>
      <c r="Q59" s="383"/>
      <c r="R59" s="383"/>
      <c r="S59" s="383"/>
      <c r="T59" s="383"/>
      <c r="U59" s="357"/>
      <c r="V59" s="357"/>
      <c r="W59" s="357"/>
      <c r="X59" s="357"/>
      <c r="Y59" s="357"/>
      <c r="Z59" s="357"/>
    </row>
    <row r="60" ht="15.0" customHeight="1">
      <c r="A60" s="357">
        <v>50.4</v>
      </c>
      <c r="B60" s="405" t="s">
        <v>179</v>
      </c>
      <c r="C60" s="383">
        <f>SUMIF(GL_LTD!$J:$J,A60,GL_LTD!$I:$I)</f>
        <v>0</v>
      </c>
      <c r="D60" s="382"/>
      <c r="E60" s="383">
        <f>SUMIF(GL_LTD!$J:$J,A60,GL_LTD!$G:$G)</f>
        <v>0</v>
      </c>
      <c r="F60" s="382"/>
      <c r="G60" s="360"/>
      <c r="H60" s="370"/>
      <c r="I60" s="383">
        <f>SUMIF(GL_INC!G:G,A60,GL_INC!F:F)</f>
        <v>0</v>
      </c>
      <c r="J60" s="372"/>
      <c r="K60" s="361"/>
      <c r="L60" s="372"/>
      <c r="M60" s="383">
        <f t="shared" si="7"/>
        <v>0</v>
      </c>
      <c r="N60" s="362"/>
      <c r="O60" s="383"/>
      <c r="P60" s="383"/>
      <c r="Q60" s="383"/>
      <c r="R60" s="383"/>
      <c r="S60" s="383"/>
      <c r="T60" s="383"/>
      <c r="U60" s="357"/>
      <c r="V60" s="357"/>
      <c r="W60" s="357"/>
      <c r="X60" s="357"/>
      <c r="Y60" s="357"/>
      <c r="Z60" s="357"/>
    </row>
    <row r="61" ht="15.75" customHeight="1">
      <c r="A61" s="357">
        <v>51.0</v>
      </c>
      <c r="B61" s="381" t="s">
        <v>180</v>
      </c>
      <c r="C61" s="406">
        <f>SUMIF(GL_LTD!$J:$J,A61,GL_LTD!$I:$I)</f>
        <v>0</v>
      </c>
      <c r="D61" s="382"/>
      <c r="E61" s="383">
        <f>SUMIF(GL_LTD!$J:$J,A61,GL_LTD!$G:$G)</f>
        <v>0</v>
      </c>
      <c r="F61" s="382"/>
      <c r="G61" s="360">
        <f t="shared" ref="G61:G78" si="8">IFERROR(C61/E61,0)</f>
        <v>0</v>
      </c>
      <c r="H61" s="370"/>
      <c r="I61" s="383">
        <f>SUMIF(GL_INC!G:G,A61,GL_INC!F:F)</f>
        <v>-23009114.43</v>
      </c>
      <c r="J61" s="372"/>
      <c r="K61" s="361"/>
      <c r="L61" s="372"/>
      <c r="M61" s="383">
        <f t="shared" si="7"/>
        <v>-23009114.43</v>
      </c>
      <c r="N61" s="362"/>
      <c r="O61" s="383">
        <v>-2.298911443E7</v>
      </c>
      <c r="P61" s="383"/>
      <c r="Q61" s="383"/>
      <c r="R61" s="385" t="s">
        <v>181</v>
      </c>
      <c r="S61" s="383"/>
      <c r="T61" s="383"/>
      <c r="U61" s="357"/>
      <c r="V61" s="357"/>
      <c r="W61" s="357"/>
      <c r="X61" s="357"/>
      <c r="Y61" s="357"/>
      <c r="Z61" s="357"/>
    </row>
    <row r="62" ht="15.75" customHeight="1">
      <c r="A62" s="357">
        <v>56.0</v>
      </c>
      <c r="B62" s="381" t="s">
        <v>182</v>
      </c>
      <c r="C62" s="383">
        <f>SUMIF(GL_LTD!$J:$J,A62,GL_LTD!$I:$I)</f>
        <v>0</v>
      </c>
      <c r="D62" s="382"/>
      <c r="E62" s="383">
        <f>SUMIF(GL_LTD!$J:$J,A62,GL_LTD!$G:$G)</f>
        <v>0</v>
      </c>
      <c r="F62" s="382"/>
      <c r="G62" s="360">
        <f t="shared" si="8"/>
        <v>0</v>
      </c>
      <c r="H62" s="370"/>
      <c r="I62" s="383">
        <f>SUMIF(GL_INC!G:G,A62,GL_INC!F:F)</f>
        <v>0</v>
      </c>
      <c r="J62" s="372"/>
      <c r="K62" s="361"/>
      <c r="L62" s="372"/>
      <c r="M62" s="383">
        <f t="shared" si="7"/>
        <v>0</v>
      </c>
      <c r="N62" s="362"/>
      <c r="O62" s="383"/>
      <c r="P62" s="383"/>
      <c r="Q62" s="383"/>
      <c r="R62" s="383"/>
      <c r="S62" s="383"/>
      <c r="T62" s="383"/>
      <c r="U62" s="357"/>
      <c r="V62" s="357"/>
      <c r="W62" s="357"/>
      <c r="X62" s="357"/>
      <c r="Y62" s="357"/>
      <c r="Z62" s="357"/>
    </row>
    <row r="63" ht="15.75" customHeight="1">
      <c r="A63" s="357">
        <v>54.0</v>
      </c>
      <c r="B63" s="381" t="s">
        <v>183</v>
      </c>
      <c r="C63" s="406">
        <f>SUMIF(GL_LTD!$J:$J,A63,GL_LTD!$I:$I)</f>
        <v>0</v>
      </c>
      <c r="D63" s="382"/>
      <c r="E63" s="383">
        <f>SUMIF(GL_LTD!$J:$J,A63,GL_LTD!$G:$G)</f>
        <v>0</v>
      </c>
      <c r="F63" s="382"/>
      <c r="G63" s="360">
        <f t="shared" si="8"/>
        <v>0</v>
      </c>
      <c r="H63" s="370"/>
      <c r="I63" s="383">
        <f>SUMIF(GL_INC!G:G,A63,GL_INC!F:F)</f>
        <v>-32476.95905</v>
      </c>
      <c r="J63" s="407"/>
      <c r="K63" s="361"/>
      <c r="L63" s="407"/>
      <c r="M63" s="383">
        <f t="shared" si="7"/>
        <v>-32476.95905</v>
      </c>
      <c r="N63" s="362"/>
      <c r="O63" s="383"/>
      <c r="P63" s="383"/>
      <c r="Q63" s="383"/>
      <c r="R63" s="383"/>
      <c r="S63" s="383"/>
      <c r="T63" s="383"/>
      <c r="U63" s="357"/>
      <c r="V63" s="357"/>
      <c r="W63" s="357"/>
      <c r="X63" s="357"/>
      <c r="Y63" s="357"/>
      <c r="Z63" s="357"/>
    </row>
    <row r="64" ht="15.75" customHeight="1">
      <c r="A64" s="357">
        <v>55.0</v>
      </c>
      <c r="B64" s="381" t="s">
        <v>184</v>
      </c>
      <c r="C64" s="383">
        <f>SUMIF(GL_LTD!$J:$J,A64,GL_LTD!$I:$I)</f>
        <v>-0.4</v>
      </c>
      <c r="D64" s="382"/>
      <c r="E64" s="383">
        <f>SUMIF(GL_LTD!$J:$J,A64,GL_LTD!$G:$G)</f>
        <v>0.35</v>
      </c>
      <c r="F64" s="382"/>
      <c r="G64" s="360">
        <f t="shared" si="8"/>
        <v>-1.142857143</v>
      </c>
      <c r="H64" s="370"/>
      <c r="I64" s="383">
        <f>SUMIF(GL_INC!G:G,A64,GL_INC!F:F)</f>
        <v>208091.78</v>
      </c>
      <c r="J64" s="407"/>
      <c r="K64" s="361"/>
      <c r="L64" s="407"/>
      <c r="M64" s="383">
        <f t="shared" si="7"/>
        <v>208092.13</v>
      </c>
      <c r="N64" s="362"/>
      <c r="O64" s="383">
        <v>208092.13</v>
      </c>
      <c r="P64" s="383"/>
      <c r="Q64" s="383"/>
      <c r="R64" s="383"/>
      <c r="S64" s="383"/>
      <c r="T64" s="383"/>
      <c r="U64" s="357"/>
      <c r="V64" s="357"/>
      <c r="W64" s="357"/>
      <c r="X64" s="357"/>
      <c r="Y64" s="357"/>
      <c r="Z64" s="357"/>
    </row>
    <row r="65" ht="15.75" customHeight="1">
      <c r="A65" s="357">
        <v>52.0</v>
      </c>
      <c r="B65" s="381" t="s">
        <v>185</v>
      </c>
      <c r="C65" s="383">
        <f>C199</f>
        <v>22748108.17</v>
      </c>
      <c r="D65" s="382"/>
      <c r="E65" s="383">
        <f>E199</f>
        <v>6730288.454</v>
      </c>
      <c r="F65" s="382"/>
      <c r="G65" s="360">
        <f t="shared" si="8"/>
        <v>3.379960357</v>
      </c>
      <c r="H65" s="370"/>
      <c r="I65" s="383">
        <f>I199</f>
        <v>47411.65905</v>
      </c>
      <c r="J65" s="372"/>
      <c r="K65" s="361"/>
      <c r="L65" s="372"/>
      <c r="M65" s="383">
        <f t="shared" si="7"/>
        <v>6777700.113</v>
      </c>
      <c r="N65" s="362"/>
      <c r="O65" s="383"/>
      <c r="P65" s="383"/>
      <c r="Q65" s="383"/>
      <c r="R65" s="383"/>
      <c r="S65" s="383"/>
      <c r="T65" s="383"/>
      <c r="U65" s="408" t="s">
        <v>186</v>
      </c>
      <c r="V65" s="409"/>
      <c r="W65" s="357"/>
      <c r="X65" s="357"/>
      <c r="Y65" s="357"/>
      <c r="Z65" s="357"/>
    </row>
    <row r="66" ht="15.75" customHeight="1">
      <c r="A66" s="357">
        <v>53.0</v>
      </c>
      <c r="B66" s="381" t="s">
        <v>187</v>
      </c>
      <c r="C66" s="383">
        <f>SUMIF(GL_LTD!$J:$J,A66,GL_LTD!$I:$I)</f>
        <v>13345315.88</v>
      </c>
      <c r="D66" s="382"/>
      <c r="E66" s="383">
        <f>SUMIF(GL_LTD!$J:$J,A66,GL_LTD!$G:$G)</f>
        <v>3973830.49</v>
      </c>
      <c r="F66" s="382"/>
      <c r="G66" s="360">
        <f t="shared" si="8"/>
        <v>3.358300238</v>
      </c>
      <c r="H66" s="370"/>
      <c r="I66" s="383">
        <f>SUMIF(GL_INC!G:G,A66,GL_INC!F:F)</f>
        <v>-23624.69</v>
      </c>
      <c r="J66" s="372"/>
      <c r="K66" s="361"/>
      <c r="L66" s="372"/>
      <c r="M66" s="383">
        <f t="shared" si="7"/>
        <v>3950205.8</v>
      </c>
      <c r="N66" s="362"/>
      <c r="O66" s="383">
        <v>1.0519945808524491E7</v>
      </c>
      <c r="P66" s="383"/>
      <c r="Q66" s="383"/>
      <c r="R66" s="385" t="s">
        <v>140</v>
      </c>
      <c r="S66" s="383"/>
      <c r="T66" s="383"/>
      <c r="U66" s="410"/>
      <c r="V66" s="411" t="s">
        <v>188</v>
      </c>
      <c r="W66" s="357"/>
      <c r="X66" s="357"/>
      <c r="Y66" s="357"/>
      <c r="Z66" s="357"/>
    </row>
    <row r="67" ht="15.75" customHeight="1">
      <c r="A67" s="389"/>
      <c r="B67" s="379" t="s">
        <v>189</v>
      </c>
      <c r="C67" s="390">
        <f>SUM(C56:C66)</f>
        <v>36093423.65</v>
      </c>
      <c r="D67" s="391"/>
      <c r="E67" s="390">
        <f>SUM(E56:E66)</f>
        <v>10704119.29</v>
      </c>
      <c r="F67" s="391"/>
      <c r="G67" s="360">
        <f t="shared" si="8"/>
        <v>3.371919039</v>
      </c>
      <c r="H67" s="370"/>
      <c r="I67" s="390">
        <f>SUM(I56:I66)</f>
        <v>-22809712.64</v>
      </c>
      <c r="J67" s="372"/>
      <c r="K67" s="397"/>
      <c r="L67" s="372"/>
      <c r="M67" s="397">
        <f>SUM(M56:M66)</f>
        <v>-12105593.35</v>
      </c>
      <c r="N67" s="393"/>
      <c r="O67" s="397">
        <f>SUM(O56:O66)</f>
        <v>-12261076.49</v>
      </c>
      <c r="P67" s="401"/>
      <c r="Q67" s="401"/>
      <c r="R67" s="401"/>
      <c r="S67" s="401"/>
      <c r="T67" s="401"/>
      <c r="U67" s="412">
        <f>C66</f>
        <v>13345315.88</v>
      </c>
      <c r="V67" s="413" t="s">
        <v>190</v>
      </c>
      <c r="W67" s="389"/>
      <c r="X67" s="389"/>
      <c r="Y67" s="389"/>
      <c r="Z67" s="389"/>
    </row>
    <row r="68" ht="15.75" customHeight="1">
      <c r="A68" s="357"/>
      <c r="B68" s="381"/>
      <c r="C68" s="383"/>
      <c r="D68" s="382"/>
      <c r="E68" s="383"/>
      <c r="F68" s="382"/>
      <c r="G68" s="360">
        <f t="shared" si="8"/>
        <v>0</v>
      </c>
      <c r="H68" s="370"/>
      <c r="I68" s="383"/>
      <c r="J68" s="372"/>
      <c r="K68" s="361"/>
      <c r="L68" s="372"/>
      <c r="M68" s="383">
        <f>SUM(E68+I68)</f>
        <v>0</v>
      </c>
      <c r="N68" s="362"/>
      <c r="O68" s="383"/>
      <c r="P68" s="383"/>
      <c r="Q68" s="383"/>
      <c r="R68" s="383"/>
      <c r="S68" s="383"/>
      <c r="T68" s="383"/>
      <c r="U68" s="412">
        <f>U67-U66</f>
        <v>13345315.88</v>
      </c>
      <c r="V68" s="413" t="s">
        <v>191</v>
      </c>
      <c r="W68" s="357"/>
      <c r="X68" s="357"/>
      <c r="Y68" s="357"/>
      <c r="Z68" s="357"/>
    </row>
    <row r="69" ht="15.75" customHeight="1">
      <c r="A69" s="357"/>
      <c r="B69" s="379" t="s">
        <v>192</v>
      </c>
      <c r="C69" s="398">
        <f>C67+C53</f>
        <v>34159479.9</v>
      </c>
      <c r="D69" s="382"/>
      <c r="E69" s="398">
        <f>E67+E53</f>
        <v>10154309.88</v>
      </c>
      <c r="F69" s="382"/>
      <c r="G69" s="360">
        <f t="shared" si="8"/>
        <v>3.364037565</v>
      </c>
      <c r="H69" s="370"/>
      <c r="I69" s="398">
        <f>I67+I53</f>
        <v>-23052291.65</v>
      </c>
      <c r="J69" s="372"/>
      <c r="K69" s="400"/>
      <c r="L69" s="372"/>
      <c r="M69" s="400">
        <f>M67+M53</f>
        <v>-12897981.77</v>
      </c>
      <c r="N69" s="362"/>
      <c r="O69" s="400">
        <f>O67+O53</f>
        <v>-12871169.39</v>
      </c>
      <c r="P69" s="401"/>
      <c r="Q69" s="401"/>
      <c r="R69" s="401"/>
      <c r="S69" s="401"/>
      <c r="T69" s="401"/>
      <c r="U69" s="412"/>
      <c r="V69" s="414"/>
      <c r="W69" s="357"/>
      <c r="X69" s="357"/>
      <c r="Y69" s="357"/>
      <c r="Z69" s="357"/>
    </row>
    <row r="70" ht="15.75" customHeight="1">
      <c r="A70" s="357"/>
      <c r="B70" s="381"/>
      <c r="C70" s="364"/>
      <c r="D70" s="382"/>
      <c r="E70" s="364"/>
      <c r="F70" s="382"/>
      <c r="G70" s="360">
        <f t="shared" si="8"/>
        <v>0</v>
      </c>
      <c r="H70" s="370"/>
      <c r="I70" s="364"/>
      <c r="J70" s="372"/>
      <c r="K70" s="361"/>
      <c r="L70" s="372"/>
      <c r="M70" s="364">
        <f t="shared" ref="M70:M77" si="9">SUM(E70+I70)</f>
        <v>0</v>
      </c>
      <c r="N70" s="362"/>
      <c r="O70" s="364"/>
      <c r="P70" s="364"/>
      <c r="Q70" s="364"/>
      <c r="R70" s="364"/>
      <c r="S70" s="364"/>
      <c r="T70" s="364"/>
      <c r="U70" s="412"/>
      <c r="V70" s="413" t="s">
        <v>193</v>
      </c>
      <c r="W70" s="357"/>
      <c r="X70" s="357"/>
      <c r="Y70" s="357"/>
      <c r="Z70" s="357"/>
    </row>
    <row r="71" ht="15.75" customHeight="1">
      <c r="A71" s="357"/>
      <c r="B71" s="415" t="s">
        <v>194</v>
      </c>
      <c r="C71" s="416">
        <f>C69+C32</f>
        <v>62122733.02</v>
      </c>
      <c r="D71" s="417"/>
      <c r="E71" s="416">
        <f>E69+E32</f>
        <v>18127644.81</v>
      </c>
      <c r="F71" s="382"/>
      <c r="G71" s="360">
        <f t="shared" si="8"/>
        <v>3.426961068</v>
      </c>
      <c r="H71" s="370"/>
      <c r="I71" s="416">
        <f>I69+I32</f>
        <v>0</v>
      </c>
      <c r="J71" s="372"/>
      <c r="K71" s="418"/>
      <c r="L71" s="372"/>
      <c r="M71" s="419">
        <f t="shared" si="9"/>
        <v>18127644.81</v>
      </c>
      <c r="N71" s="362"/>
      <c r="O71" s="418">
        <f>SUM(G71+K71)</f>
        <v>3.426961068</v>
      </c>
      <c r="P71" s="364"/>
      <c r="Q71" s="364"/>
      <c r="R71" s="420" t="s">
        <v>195</v>
      </c>
      <c r="S71" s="421" t="s">
        <v>196</v>
      </c>
      <c r="T71" s="364"/>
      <c r="U71" s="412">
        <f>E66</f>
        <v>3973830.49</v>
      </c>
      <c r="V71" s="413" t="s">
        <v>190</v>
      </c>
      <c r="W71" s="357"/>
      <c r="X71" s="357"/>
      <c r="Y71" s="357"/>
      <c r="Z71" s="357"/>
    </row>
    <row r="72" ht="15.75" customHeight="1">
      <c r="A72" s="357"/>
      <c r="B72" s="379"/>
      <c r="C72" s="394"/>
      <c r="D72" s="382"/>
      <c r="E72" s="394"/>
      <c r="F72" s="382"/>
      <c r="G72" s="360">
        <f t="shared" si="8"/>
        <v>0</v>
      </c>
      <c r="H72" s="370"/>
      <c r="I72" s="394"/>
      <c r="J72" s="372"/>
      <c r="K72" s="361"/>
      <c r="L72" s="372"/>
      <c r="M72" s="394">
        <f t="shared" si="9"/>
        <v>0</v>
      </c>
      <c r="N72" s="362"/>
      <c r="O72" s="394"/>
      <c r="P72" s="394"/>
      <c r="Q72" s="394"/>
      <c r="R72" s="394"/>
      <c r="S72" s="394"/>
      <c r="T72" s="394"/>
      <c r="U72" s="412">
        <f>U71-U70</f>
        <v>3973830.49</v>
      </c>
      <c r="V72" s="413" t="s">
        <v>191</v>
      </c>
      <c r="W72" s="357"/>
      <c r="X72" s="357"/>
      <c r="Y72" s="357"/>
      <c r="Z72" s="357"/>
    </row>
    <row r="73" ht="15.75" customHeight="1">
      <c r="A73" s="357"/>
      <c r="B73" s="379"/>
      <c r="C73" s="394"/>
      <c r="D73" s="382"/>
      <c r="E73" s="394"/>
      <c r="F73" s="382"/>
      <c r="G73" s="360">
        <f t="shared" si="8"/>
        <v>0</v>
      </c>
      <c r="H73" s="370"/>
      <c r="I73" s="394"/>
      <c r="J73" s="372"/>
      <c r="K73" s="361"/>
      <c r="L73" s="372"/>
      <c r="M73" s="394">
        <f t="shared" si="9"/>
        <v>0</v>
      </c>
      <c r="N73" s="362"/>
      <c r="O73" s="394"/>
      <c r="P73" s="394"/>
      <c r="Q73" s="394"/>
      <c r="R73" s="394"/>
      <c r="S73" s="394"/>
      <c r="T73" s="394"/>
      <c r="U73" s="412"/>
      <c r="V73" s="414"/>
      <c r="W73" s="357"/>
      <c r="X73" s="357"/>
      <c r="Y73" s="357"/>
      <c r="Z73" s="357"/>
    </row>
    <row r="74" ht="15.75" customHeight="1">
      <c r="A74" s="357"/>
      <c r="B74" s="381"/>
      <c r="C74" s="383"/>
      <c r="D74" s="382"/>
      <c r="E74" s="383"/>
      <c r="F74" s="382"/>
      <c r="G74" s="360">
        <f t="shared" si="8"/>
        <v>0</v>
      </c>
      <c r="H74" s="370"/>
      <c r="I74" s="383"/>
      <c r="J74" s="372"/>
      <c r="K74" s="361"/>
      <c r="L74" s="372"/>
      <c r="M74" s="383">
        <f t="shared" si="9"/>
        <v>0</v>
      </c>
      <c r="N74" s="362"/>
      <c r="O74" s="383"/>
      <c r="P74" s="383"/>
      <c r="Q74" s="383"/>
      <c r="R74" s="383"/>
      <c r="S74" s="383"/>
      <c r="T74" s="383"/>
      <c r="U74" s="412"/>
      <c r="V74" s="413" t="s">
        <v>197</v>
      </c>
      <c r="W74" s="357"/>
      <c r="X74" s="357"/>
      <c r="Y74" s="357"/>
      <c r="Z74" s="357"/>
    </row>
    <row r="75" ht="15.75" customHeight="1">
      <c r="A75" s="357"/>
      <c r="B75" s="379" t="s">
        <v>198</v>
      </c>
      <c r="C75" s="383"/>
      <c r="D75" s="382"/>
      <c r="E75" s="383"/>
      <c r="F75" s="382"/>
      <c r="G75" s="360">
        <f t="shared" si="8"/>
        <v>0</v>
      </c>
      <c r="H75" s="370"/>
      <c r="I75" s="383"/>
      <c r="J75" s="372"/>
      <c r="K75" s="361"/>
      <c r="L75" s="372"/>
      <c r="M75" s="383">
        <f t="shared" si="9"/>
        <v>0</v>
      </c>
      <c r="N75" s="362"/>
      <c r="O75" s="383"/>
      <c r="P75" s="383"/>
      <c r="Q75" s="383"/>
      <c r="R75" s="383"/>
      <c r="S75" s="383"/>
      <c r="T75" s="383"/>
      <c r="U75" s="412">
        <f>I66</f>
        <v>-23624.69</v>
      </c>
      <c r="V75" s="413" t="s">
        <v>190</v>
      </c>
      <c r="W75" s="357"/>
      <c r="X75" s="357"/>
      <c r="Y75" s="357"/>
      <c r="Z75" s="357"/>
    </row>
    <row r="76" ht="15.75" customHeight="1">
      <c r="A76" s="357"/>
      <c r="B76" s="381"/>
      <c r="C76" s="383"/>
      <c r="D76" s="422"/>
      <c r="E76" s="383"/>
      <c r="F76" s="382"/>
      <c r="G76" s="360">
        <f t="shared" si="8"/>
        <v>0</v>
      </c>
      <c r="H76" s="370"/>
      <c r="I76" s="383"/>
      <c r="J76" s="372"/>
      <c r="K76" s="361"/>
      <c r="L76" s="372"/>
      <c r="M76" s="383">
        <f t="shared" si="9"/>
        <v>0</v>
      </c>
      <c r="N76" s="362"/>
      <c r="O76" s="383"/>
      <c r="P76" s="383"/>
      <c r="Q76" s="383"/>
      <c r="R76" s="383"/>
      <c r="S76" s="383"/>
      <c r="T76" s="364"/>
      <c r="U76" s="412">
        <f>U75-U74</f>
        <v>-23624.69</v>
      </c>
      <c r="V76" s="413" t="s">
        <v>191</v>
      </c>
      <c r="W76" s="357"/>
      <c r="X76" s="357"/>
      <c r="Y76" s="357"/>
      <c r="Z76" s="357"/>
    </row>
    <row r="77" ht="15.75" customHeight="1">
      <c r="A77" s="357">
        <v>100.0</v>
      </c>
      <c r="B77" s="381" t="s">
        <v>11</v>
      </c>
      <c r="C77" s="383">
        <f>SUMIF(GL_LTD!$J:$J,A77,GL_LTD!$I:$I)</f>
        <v>-59058.4</v>
      </c>
      <c r="D77" s="422"/>
      <c r="E77" s="383">
        <f>SUMIF(GL_LTD!$J:$J,A77,GL_LTD!$G:$G)</f>
        <v>-17050</v>
      </c>
      <c r="F77" s="382"/>
      <c r="G77" s="360">
        <f t="shared" si="8"/>
        <v>3.463835777</v>
      </c>
      <c r="H77" s="370"/>
      <c r="I77" s="383">
        <f>SUMIF(GL_INC!G:G,A77,GL_INC!F:F)</f>
        <v>-32379.04</v>
      </c>
      <c r="J77" s="372"/>
      <c r="K77" s="361"/>
      <c r="L77" s="372"/>
      <c r="M77" s="383">
        <f t="shared" si="9"/>
        <v>-49429.04</v>
      </c>
      <c r="N77" s="362"/>
      <c r="O77" s="383">
        <v>-10417.0</v>
      </c>
      <c r="P77" s="383"/>
      <c r="Q77" s="387" t="s">
        <v>199</v>
      </c>
      <c r="R77" s="402" t="s">
        <v>200</v>
      </c>
      <c r="S77" s="364"/>
      <c r="T77" s="364"/>
      <c r="U77" s="423"/>
      <c r="V77" s="424"/>
      <c r="W77" s="357"/>
      <c r="X77" s="357"/>
      <c r="Y77" s="357"/>
      <c r="Z77" s="357"/>
    </row>
    <row r="78" ht="15.75" customHeight="1">
      <c r="A78" s="357">
        <v>101.0</v>
      </c>
      <c r="B78" s="381" t="s">
        <v>201</v>
      </c>
      <c r="C78" s="425">
        <f>SUMIF(GL_LTD!$J:$J,A78,GL_LTD!$I:$I)</f>
        <v>0</v>
      </c>
      <c r="D78" s="422"/>
      <c r="E78" s="425">
        <f>SUMIF(GL_LTD!$J:$J,A78,GL_LTD!$G:$G)</f>
        <v>0</v>
      </c>
      <c r="F78" s="382"/>
      <c r="G78" s="360">
        <f t="shared" si="8"/>
        <v>0</v>
      </c>
      <c r="H78" s="370"/>
      <c r="I78" s="425">
        <f>SUMIF(GL_INC!G:G,A78,GL_INC!F:F)</f>
        <v>-1437700.28</v>
      </c>
      <c r="J78" s="372"/>
      <c r="K78" s="426">
        <f>-E78</f>
        <v>0</v>
      </c>
      <c r="L78" s="372"/>
      <c r="M78" s="425">
        <f>SUM(E78+I78+K78)</f>
        <v>-1437700.28</v>
      </c>
      <c r="N78" s="362"/>
      <c r="O78" s="425"/>
      <c r="P78" s="383"/>
      <c r="Q78" s="383"/>
      <c r="R78" s="383"/>
      <c r="S78" s="383"/>
      <c r="T78" s="383"/>
      <c r="U78" s="357"/>
      <c r="V78" s="357"/>
      <c r="W78" s="357"/>
      <c r="X78" s="357"/>
      <c r="Y78" s="357"/>
      <c r="Z78" s="357"/>
    </row>
    <row r="79" ht="15.75" customHeight="1">
      <c r="A79" s="357"/>
      <c r="B79" s="379" t="s">
        <v>202</v>
      </c>
      <c r="C79" s="383">
        <f>SUM(C77:C78)</f>
        <v>-59058.4</v>
      </c>
      <c r="D79" s="422"/>
      <c r="E79" s="383">
        <f>SUM(E77:E78)</f>
        <v>-17050</v>
      </c>
      <c r="F79" s="382"/>
      <c r="G79" s="360"/>
      <c r="H79" s="370"/>
      <c r="I79" s="383">
        <f>SUM(I77:I78)</f>
        <v>-1470079.32</v>
      </c>
      <c r="J79" s="372"/>
      <c r="K79" s="361"/>
      <c r="L79" s="372"/>
      <c r="M79" s="383">
        <f>SUM(M77:M78)</f>
        <v>-1487129.32</v>
      </c>
      <c r="N79" s="362"/>
      <c r="O79" s="383"/>
      <c r="P79" s="383"/>
      <c r="Q79" s="383"/>
      <c r="R79" s="383"/>
      <c r="S79" s="383"/>
      <c r="T79" s="383"/>
      <c r="U79" s="357"/>
      <c r="V79" s="357"/>
      <c r="W79" s="357"/>
      <c r="X79" s="357"/>
      <c r="Y79" s="357"/>
      <c r="Z79" s="357"/>
    </row>
    <row r="80" ht="15.75" customHeight="1">
      <c r="A80" s="357"/>
      <c r="B80" s="381"/>
      <c r="C80" s="383"/>
      <c r="D80" s="382"/>
      <c r="E80" s="383"/>
      <c r="F80" s="382"/>
      <c r="G80" s="360">
        <f t="shared" ref="G80:G126" si="10">IFERROR(C80/E80,0)</f>
        <v>0</v>
      </c>
      <c r="H80" s="370"/>
      <c r="I80" s="383"/>
      <c r="J80" s="372"/>
      <c r="K80" s="361"/>
      <c r="L80" s="372"/>
      <c r="M80" s="383">
        <f t="shared" ref="M80:M86" si="11">SUM(E80+I80)</f>
        <v>0</v>
      </c>
      <c r="N80" s="362"/>
      <c r="O80" s="383"/>
      <c r="P80" s="383"/>
      <c r="Q80" s="383"/>
      <c r="R80" s="383"/>
      <c r="S80" s="383"/>
      <c r="T80" s="383"/>
      <c r="U80" s="357"/>
      <c r="V80" s="357"/>
      <c r="W80" s="357"/>
      <c r="X80" s="357"/>
      <c r="Y80" s="357"/>
      <c r="Z80" s="357"/>
    </row>
    <row r="81" ht="15.75" customHeight="1">
      <c r="A81" s="357"/>
      <c r="B81" s="381" t="s">
        <v>90</v>
      </c>
      <c r="C81" s="383"/>
      <c r="D81" s="382"/>
      <c r="E81" s="383"/>
      <c r="F81" s="382"/>
      <c r="G81" s="360">
        <f t="shared" si="10"/>
        <v>0</v>
      </c>
      <c r="H81" s="370"/>
      <c r="I81" s="383"/>
      <c r="J81" s="372"/>
      <c r="K81" s="361"/>
      <c r="L81" s="372"/>
      <c r="M81" s="383">
        <f t="shared" si="11"/>
        <v>0</v>
      </c>
      <c r="N81" s="362"/>
      <c r="O81" s="383"/>
      <c r="P81" s="383"/>
      <c r="Q81" s="383"/>
      <c r="R81" s="383"/>
      <c r="S81" s="383"/>
      <c r="T81" s="383"/>
      <c r="U81" s="357"/>
      <c r="V81" s="357"/>
      <c r="W81" s="357"/>
      <c r="X81" s="357"/>
      <c r="Y81" s="357"/>
      <c r="Z81" s="357"/>
    </row>
    <row r="82" ht="15.75" customHeight="1">
      <c r="A82" s="357">
        <v>200.0</v>
      </c>
      <c r="B82" s="381" t="s">
        <v>203</v>
      </c>
      <c r="C82" s="383">
        <f>SUMIF(GL_LTD!$J:$J,A82,GL_LTD!$I:$I)</f>
        <v>282419.76</v>
      </c>
      <c r="D82" s="382"/>
      <c r="E82" s="383">
        <f>SUMIF(GL_LTD!$J:$J,A82,GL_LTD!$G:$G)</f>
        <v>81178.57</v>
      </c>
      <c r="F82" s="382"/>
      <c r="G82" s="360">
        <f t="shared" si="10"/>
        <v>3.478994025</v>
      </c>
      <c r="H82" s="370"/>
      <c r="I82" s="383">
        <f>SUMIF(GL_INC!G:G,A82,GL_INC!F:F)</f>
        <v>0</v>
      </c>
      <c r="J82" s="372"/>
      <c r="K82" s="361"/>
      <c r="L82" s="372"/>
      <c r="M82" s="427">
        <f t="shared" si="11"/>
        <v>81178.57</v>
      </c>
      <c r="N82" s="362"/>
      <c r="O82" s="383">
        <v>17961.0</v>
      </c>
      <c r="P82" s="383">
        <v>28560.0</v>
      </c>
      <c r="Q82" s="383"/>
      <c r="R82" s="383"/>
      <c r="S82" s="383"/>
      <c r="T82" s="383"/>
      <c r="U82" s="357"/>
      <c r="V82" s="357"/>
      <c r="W82" s="357"/>
      <c r="X82" s="357"/>
      <c r="Y82" s="357"/>
      <c r="Z82" s="357"/>
    </row>
    <row r="83" ht="15.75" customHeight="1">
      <c r="A83" s="357">
        <v>201.0</v>
      </c>
      <c r="B83" s="381" t="s">
        <v>204</v>
      </c>
      <c r="C83" s="383">
        <f>SUMIF(GL_LTD!$J:$J,A83,GL_LTD!$I:$I)</f>
        <v>0</v>
      </c>
      <c r="D83" s="382"/>
      <c r="E83" s="383">
        <f>SUMIF(GL_LTD!$J:$J,A83,GL_LTD!$G:$G)</f>
        <v>0</v>
      </c>
      <c r="F83" s="382"/>
      <c r="G83" s="360">
        <f t="shared" si="10"/>
        <v>0</v>
      </c>
      <c r="H83" s="370"/>
      <c r="I83" s="383">
        <f>SUMIF(GL_INC!G:G,A83,GL_INC!F:F)</f>
        <v>0</v>
      </c>
      <c r="J83" s="372"/>
      <c r="K83" s="361"/>
      <c r="L83" s="372"/>
      <c r="M83" s="383">
        <f t="shared" si="11"/>
        <v>0</v>
      </c>
      <c r="N83" s="362"/>
      <c r="O83" s="383"/>
      <c r="P83" s="383"/>
      <c r="Q83" s="383"/>
      <c r="R83" s="383"/>
      <c r="S83" s="383"/>
      <c r="T83" s="383"/>
      <c r="U83" s="357"/>
      <c r="V83" s="357"/>
      <c r="W83" s="357"/>
      <c r="X83" s="357"/>
      <c r="Y83" s="357"/>
      <c r="Z83" s="357"/>
    </row>
    <row r="84" ht="15.75" customHeight="1">
      <c r="A84" s="357">
        <v>204.0</v>
      </c>
      <c r="B84" s="381" t="s">
        <v>205</v>
      </c>
      <c r="C84" s="383">
        <f>SUMIF(GL_LTD!$J:$J,A84,GL_LTD!$I:$I)</f>
        <v>0</v>
      </c>
      <c r="D84" s="382"/>
      <c r="E84" s="383">
        <f>SUMIF(GL_LTD!$J:$J,A84,GL_LTD!$G:$G)</f>
        <v>0</v>
      </c>
      <c r="F84" s="382"/>
      <c r="G84" s="360">
        <f t="shared" si="10"/>
        <v>0</v>
      </c>
      <c r="H84" s="370"/>
      <c r="I84" s="383">
        <f>SUMIF(GL_INC!G:G,A84,GL_INC!F:F)</f>
        <v>0</v>
      </c>
      <c r="J84" s="372"/>
      <c r="K84" s="361"/>
      <c r="L84" s="372"/>
      <c r="M84" s="383">
        <f t="shared" si="11"/>
        <v>0</v>
      </c>
      <c r="N84" s="362"/>
      <c r="O84" s="383"/>
      <c r="P84" s="383"/>
      <c r="Q84" s="383"/>
      <c r="R84" s="383"/>
      <c r="S84" s="383"/>
      <c r="T84" s="383"/>
      <c r="U84" s="357"/>
      <c r="V84" s="357"/>
      <c r="W84" s="357"/>
      <c r="X84" s="357"/>
      <c r="Y84" s="357"/>
      <c r="Z84" s="357"/>
    </row>
    <row r="85" ht="15.75" customHeight="1">
      <c r="A85" s="357">
        <v>202.0</v>
      </c>
      <c r="B85" s="381" t="s">
        <v>206</v>
      </c>
      <c r="C85" s="383">
        <f>SUMIF(GL_LTD!$J:$J,A85,GL_LTD!$I:$I)</f>
        <v>0</v>
      </c>
      <c r="D85" s="382"/>
      <c r="E85" s="383">
        <f>SUMIF(GL_LTD!$J:$J,A85,GL_LTD!$G:$G)</f>
        <v>0</v>
      </c>
      <c r="F85" s="382"/>
      <c r="G85" s="360">
        <f t="shared" si="10"/>
        <v>0</v>
      </c>
      <c r="H85" s="370"/>
      <c r="I85" s="383">
        <f>SUMIF(GL_INC!G:G,A85,GL_INC!F:F)</f>
        <v>0</v>
      </c>
      <c r="J85" s="372"/>
      <c r="K85" s="361"/>
      <c r="L85" s="372"/>
      <c r="M85" s="383">
        <f t="shared" si="11"/>
        <v>0</v>
      </c>
      <c r="N85" s="362"/>
      <c r="O85" s="383"/>
      <c r="P85" s="383"/>
      <c r="Q85" s="383"/>
      <c r="R85" s="383"/>
      <c r="S85" s="383"/>
      <c r="T85" s="383"/>
      <c r="U85" s="357"/>
      <c r="V85" s="357"/>
      <c r="W85" s="357"/>
      <c r="X85" s="357"/>
      <c r="Y85" s="357"/>
      <c r="Z85" s="357"/>
    </row>
    <row r="86" ht="15.75" customHeight="1">
      <c r="A86" s="357">
        <v>203.0</v>
      </c>
      <c r="B86" s="381" t="s">
        <v>207</v>
      </c>
      <c r="C86" s="383">
        <f>SUMIF(GL_LTD!$J:$J,A86,GL_LTD!$I:$I)</f>
        <v>0</v>
      </c>
      <c r="D86" s="382"/>
      <c r="E86" s="383">
        <f>SUMIF(GL_LTD!$J:$J,A86,GL_LTD!$G:$G)</f>
        <v>0</v>
      </c>
      <c r="F86" s="382"/>
      <c r="G86" s="360">
        <f t="shared" si="10"/>
        <v>0</v>
      </c>
      <c r="H86" s="370"/>
      <c r="I86" s="383">
        <f>SUMIF(GL_INC!G:G,A86,GL_INC!F:F)</f>
        <v>0</v>
      </c>
      <c r="J86" s="372"/>
      <c r="K86" s="361"/>
      <c r="L86" s="372"/>
      <c r="M86" s="383">
        <f t="shared" si="11"/>
        <v>0</v>
      </c>
      <c r="N86" s="362"/>
      <c r="O86" s="383"/>
      <c r="P86" s="383"/>
      <c r="Q86" s="383"/>
      <c r="R86" s="383"/>
      <c r="S86" s="383"/>
      <c r="T86" s="383"/>
      <c r="U86" s="357"/>
      <c r="V86" s="357"/>
      <c r="W86" s="357"/>
      <c r="X86" s="357"/>
      <c r="Y86" s="357"/>
      <c r="Z86" s="357"/>
    </row>
    <row r="87" ht="15.75" customHeight="1">
      <c r="A87" s="357"/>
      <c r="B87" s="379" t="s">
        <v>208</v>
      </c>
      <c r="C87" s="390">
        <f>SUM(C82:C86)</f>
        <v>282419.76</v>
      </c>
      <c r="D87" s="382"/>
      <c r="E87" s="390">
        <f>SUM(E82:E86)</f>
        <v>81178.57</v>
      </c>
      <c r="F87" s="382"/>
      <c r="G87" s="360">
        <f t="shared" si="10"/>
        <v>3.478994025</v>
      </c>
      <c r="H87" s="370"/>
      <c r="I87" s="390">
        <f>SUM(I82:I86)</f>
        <v>0</v>
      </c>
      <c r="J87" s="372"/>
      <c r="K87" s="397"/>
      <c r="L87" s="372"/>
      <c r="M87" s="397">
        <f>SUM(M80:M86)</f>
        <v>81178.57</v>
      </c>
      <c r="N87" s="362"/>
      <c r="O87" s="397">
        <f>SUM(O80:O86)</f>
        <v>17961</v>
      </c>
      <c r="P87" s="401"/>
      <c r="Q87" s="401"/>
      <c r="R87" s="401"/>
      <c r="S87" s="401"/>
      <c r="T87" s="401"/>
      <c r="U87" s="357"/>
      <c r="V87" s="357"/>
      <c r="W87" s="357"/>
      <c r="X87" s="357"/>
      <c r="Y87" s="357"/>
      <c r="Z87" s="357"/>
    </row>
    <row r="88" ht="15.75" customHeight="1">
      <c r="A88" s="357"/>
      <c r="B88" s="381"/>
      <c r="C88" s="383"/>
      <c r="D88" s="382"/>
      <c r="E88" s="383"/>
      <c r="F88" s="382"/>
      <c r="G88" s="360">
        <f t="shared" si="10"/>
        <v>0</v>
      </c>
      <c r="H88" s="370"/>
      <c r="I88" s="383"/>
      <c r="J88" s="372"/>
      <c r="K88" s="361"/>
      <c r="L88" s="372"/>
      <c r="M88" s="383">
        <f>SUM(E88+I88)</f>
        <v>0</v>
      </c>
      <c r="N88" s="362"/>
      <c r="O88" s="383"/>
      <c r="P88" s="383"/>
      <c r="Q88" s="383"/>
      <c r="R88" s="383"/>
      <c r="S88" s="383"/>
      <c r="T88" s="383"/>
      <c r="U88" s="357"/>
      <c r="V88" s="357"/>
      <c r="W88" s="357"/>
      <c r="X88" s="357"/>
      <c r="Y88" s="357"/>
      <c r="Z88" s="357"/>
    </row>
    <row r="89" ht="15.75" customHeight="1">
      <c r="A89" s="357"/>
      <c r="B89" s="379" t="s">
        <v>209</v>
      </c>
      <c r="C89" s="428">
        <f>C79+C87</f>
        <v>223361.36</v>
      </c>
      <c r="D89" s="382"/>
      <c r="E89" s="428">
        <f>E79+E87</f>
        <v>64128.57</v>
      </c>
      <c r="F89" s="382"/>
      <c r="G89" s="360">
        <f t="shared" si="10"/>
        <v>3.483024181</v>
      </c>
      <c r="H89" s="370"/>
      <c r="I89" s="428">
        <f>I79+I87</f>
        <v>-1470079.32</v>
      </c>
      <c r="J89" s="372"/>
      <c r="K89" s="429"/>
      <c r="L89" s="372"/>
      <c r="M89" s="428">
        <f>M79+M87</f>
        <v>-1405950.75</v>
      </c>
      <c r="N89" s="362"/>
      <c r="O89" s="428"/>
      <c r="P89" s="394"/>
      <c r="Q89" s="394"/>
      <c r="R89" s="394"/>
      <c r="S89" s="394"/>
      <c r="T89" s="394"/>
      <c r="U89" s="357"/>
      <c r="V89" s="357"/>
      <c r="W89" s="357"/>
      <c r="X89" s="357"/>
      <c r="Y89" s="357"/>
      <c r="Z89" s="357"/>
    </row>
    <row r="90" ht="15.75" customHeight="1">
      <c r="A90" s="357"/>
      <c r="B90" s="381"/>
      <c r="C90" s="383"/>
      <c r="D90" s="382"/>
      <c r="E90" s="383"/>
      <c r="F90" s="382"/>
      <c r="G90" s="360">
        <f t="shared" si="10"/>
        <v>0</v>
      </c>
      <c r="H90" s="370"/>
      <c r="I90" s="383"/>
      <c r="J90" s="372"/>
      <c r="K90" s="361"/>
      <c r="L90" s="372"/>
      <c r="M90" s="383">
        <f t="shared" ref="M90:M109" si="12">SUM(E90+I90)</f>
        <v>0</v>
      </c>
      <c r="N90" s="362"/>
      <c r="O90" s="383"/>
      <c r="P90" s="383"/>
      <c r="Q90" s="383"/>
      <c r="R90" s="383"/>
      <c r="S90" s="383"/>
      <c r="T90" s="383"/>
      <c r="U90" s="357"/>
      <c r="V90" s="357"/>
      <c r="W90" s="357"/>
      <c r="X90" s="357"/>
      <c r="Y90" s="357"/>
      <c r="Z90" s="357"/>
    </row>
    <row r="91" ht="15.75" customHeight="1">
      <c r="A91" s="357"/>
      <c r="B91" s="379" t="s">
        <v>210</v>
      </c>
      <c r="C91" s="383"/>
      <c r="D91" s="382"/>
      <c r="E91" s="383"/>
      <c r="F91" s="382"/>
      <c r="G91" s="360">
        <f t="shared" si="10"/>
        <v>0</v>
      </c>
      <c r="H91" s="370"/>
      <c r="I91" s="383"/>
      <c r="J91" s="372"/>
      <c r="K91" s="361"/>
      <c r="L91" s="372"/>
      <c r="M91" s="383">
        <f t="shared" si="12"/>
        <v>0</v>
      </c>
      <c r="N91" s="362"/>
      <c r="O91" s="383"/>
      <c r="P91" s="383"/>
      <c r="Q91" s="383"/>
      <c r="R91" s="383"/>
      <c r="S91" s="383"/>
      <c r="T91" s="383"/>
      <c r="U91" s="357"/>
      <c r="V91" s="357"/>
      <c r="W91" s="357"/>
      <c r="X91" s="357"/>
      <c r="Y91" s="357"/>
      <c r="Z91" s="357"/>
    </row>
    <row r="92" ht="15.75" customHeight="1">
      <c r="A92" s="357"/>
      <c r="B92" s="379"/>
      <c r="C92" s="383"/>
      <c r="D92" s="382"/>
      <c r="E92" s="383"/>
      <c r="F92" s="382"/>
      <c r="G92" s="360">
        <f t="shared" si="10"/>
        <v>0</v>
      </c>
      <c r="H92" s="370"/>
      <c r="I92" s="383"/>
      <c r="J92" s="372"/>
      <c r="K92" s="361"/>
      <c r="L92" s="372"/>
      <c r="M92" s="383">
        <f t="shared" si="12"/>
        <v>0</v>
      </c>
      <c r="N92" s="362"/>
      <c r="O92" s="383"/>
      <c r="P92" s="383"/>
      <c r="Q92" s="383"/>
      <c r="R92" s="383"/>
      <c r="S92" s="383"/>
      <c r="T92" s="383"/>
      <c r="U92" s="357"/>
      <c r="V92" s="357"/>
      <c r="W92" s="357"/>
      <c r="X92" s="357"/>
      <c r="Y92" s="357"/>
      <c r="Z92" s="357"/>
    </row>
    <row r="93" ht="15.75" customHeight="1">
      <c r="A93" s="357"/>
      <c r="B93" s="430" t="s">
        <v>15</v>
      </c>
      <c r="C93" s="383"/>
      <c r="D93" s="382"/>
      <c r="E93" s="383"/>
      <c r="F93" s="382"/>
      <c r="G93" s="360">
        <f t="shared" si="10"/>
        <v>0</v>
      </c>
      <c r="H93" s="370"/>
      <c r="I93" s="383"/>
      <c r="J93" s="372"/>
      <c r="K93" s="361"/>
      <c r="L93" s="372"/>
      <c r="M93" s="383">
        <f t="shared" si="12"/>
        <v>0</v>
      </c>
      <c r="N93" s="362"/>
      <c r="O93" s="383"/>
      <c r="P93" s="383"/>
      <c r="Q93" s="383"/>
      <c r="R93" s="383"/>
      <c r="S93" s="383"/>
      <c r="T93" s="383"/>
      <c r="U93" s="357"/>
      <c r="V93" s="357"/>
      <c r="W93" s="357"/>
      <c r="X93" s="357"/>
      <c r="Y93" s="357"/>
      <c r="Z93" s="357"/>
    </row>
    <row r="94" ht="15.75" customHeight="1">
      <c r="A94" s="357">
        <v>300.0</v>
      </c>
      <c r="B94" s="381" t="s">
        <v>211</v>
      </c>
      <c r="C94" s="383">
        <f>SUMIF(GL_LTD!$J:$J,A94,GL_LTD!$I:$I)</f>
        <v>8482074.9</v>
      </c>
      <c r="D94" s="382"/>
      <c r="E94" s="383">
        <f>SUMIF(GL_LTD!$J:$J,A94,GL_LTD!$G:$G)</f>
        <v>2504687.588</v>
      </c>
      <c r="F94" s="382"/>
      <c r="G94" s="360">
        <f t="shared" si="10"/>
        <v>3.38648019</v>
      </c>
      <c r="H94" s="370"/>
      <c r="I94" s="383">
        <f>SUMIF(GL_INC!G:G,A94,GL_INC!F:F)</f>
        <v>0</v>
      </c>
      <c r="J94" s="372"/>
      <c r="K94" s="361"/>
      <c r="L94" s="372"/>
      <c r="M94" s="427">
        <f t="shared" si="12"/>
        <v>2504687.588</v>
      </c>
      <c r="N94" s="362"/>
      <c r="O94" s="383">
        <v>234780.0</v>
      </c>
      <c r="P94" s="383">
        <v>243326.6</v>
      </c>
      <c r="Q94" s="383"/>
      <c r="R94" s="383"/>
      <c r="S94" s="383"/>
      <c r="T94" s="383"/>
      <c r="U94" s="357"/>
      <c r="V94" s="357"/>
      <c r="W94" s="357"/>
      <c r="X94" s="357"/>
      <c r="Y94" s="357"/>
      <c r="Z94" s="357"/>
    </row>
    <row r="95" ht="15.75" customHeight="1">
      <c r="A95" s="357">
        <v>308.0</v>
      </c>
      <c r="B95" s="381" t="s">
        <v>212</v>
      </c>
      <c r="C95" s="383">
        <f>SUMIF(GL_LTD!$J:$J,A95,GL_LTD!$I:$I)</f>
        <v>1215.77</v>
      </c>
      <c r="D95" s="382"/>
      <c r="E95" s="383">
        <f>SUMIF(GL_LTD!$J:$J,A95,GL_LTD!$G:$G)</f>
        <v>379.24</v>
      </c>
      <c r="F95" s="382"/>
      <c r="G95" s="360">
        <f t="shared" si="10"/>
        <v>3.20580635</v>
      </c>
      <c r="H95" s="370"/>
      <c r="I95" s="431">
        <f>SUMIF(GL_INC!G:G,A95,GL_INC!F:F)</f>
        <v>23000</v>
      </c>
      <c r="J95" s="372"/>
      <c r="K95" s="361"/>
      <c r="L95" s="372"/>
      <c r="M95" s="383">
        <f t="shared" si="12"/>
        <v>23379.24</v>
      </c>
      <c r="N95" s="362"/>
      <c r="O95" s="383">
        <v>379.0</v>
      </c>
      <c r="P95" s="383">
        <v>1886.0</v>
      </c>
      <c r="Q95" s="383"/>
      <c r="R95" s="383"/>
      <c r="S95" s="383"/>
      <c r="T95" s="385" t="s">
        <v>140</v>
      </c>
      <c r="U95" s="357"/>
      <c r="V95" s="357"/>
      <c r="W95" s="357"/>
      <c r="X95" s="357"/>
      <c r="Y95" s="357"/>
      <c r="Z95" s="357"/>
    </row>
    <row r="96" ht="15.75" customHeight="1">
      <c r="A96" s="357">
        <v>301.0</v>
      </c>
      <c r="B96" s="381" t="s">
        <v>213</v>
      </c>
      <c r="C96" s="383">
        <f>SUMIF(GL_LTD!$J:$J,A96,GL_LTD!$I:$I)</f>
        <v>368.8</v>
      </c>
      <c r="D96" s="382"/>
      <c r="E96" s="383">
        <f>SUMIF(GL_LTD!$J:$J,A96,GL_LTD!$G:$G)</f>
        <v>111.12</v>
      </c>
      <c r="F96" s="382"/>
      <c r="G96" s="360">
        <f t="shared" si="10"/>
        <v>3.318934485</v>
      </c>
      <c r="H96" s="370"/>
      <c r="I96" s="383">
        <f>SUMIF(GL_INC!G:G,A96,GL_INC!F:F)</f>
        <v>0</v>
      </c>
      <c r="J96" s="372"/>
      <c r="K96" s="361"/>
      <c r="L96" s="372"/>
      <c r="M96" s="383">
        <f t="shared" si="12"/>
        <v>111.12</v>
      </c>
      <c r="N96" s="362"/>
      <c r="O96" s="383"/>
      <c r="P96" s="383"/>
      <c r="Q96" s="383"/>
      <c r="R96" s="383"/>
      <c r="S96" s="383"/>
      <c r="T96" s="383"/>
      <c r="U96" s="357"/>
      <c r="V96" s="357"/>
      <c r="W96" s="357"/>
      <c r="X96" s="357"/>
      <c r="Y96" s="357"/>
      <c r="Z96" s="357"/>
    </row>
    <row r="97" ht="15.75" customHeight="1">
      <c r="A97" s="357">
        <v>303.0</v>
      </c>
      <c r="B97" s="381" t="s">
        <v>214</v>
      </c>
      <c r="C97" s="383">
        <f>SUMIF(GL_LTD!$J:$J,A97,GL_LTD!$I:$I)</f>
        <v>159019.35</v>
      </c>
      <c r="D97" s="382"/>
      <c r="E97" s="383">
        <f>SUMIF(GL_LTD!$J:$J,A97,GL_LTD!$G:$G)</f>
        <v>46979.23</v>
      </c>
      <c r="F97" s="382"/>
      <c r="G97" s="360">
        <f t="shared" si="10"/>
        <v>3.384886257</v>
      </c>
      <c r="H97" s="370"/>
      <c r="I97" s="383">
        <f>SUMIF(GL_INC!G:G,A97,GL_INC!F:F)</f>
        <v>0</v>
      </c>
      <c r="J97" s="372"/>
      <c r="K97" s="361"/>
      <c r="L97" s="372"/>
      <c r="M97" s="427">
        <f t="shared" si="12"/>
        <v>46979.23</v>
      </c>
      <c r="N97" s="362"/>
      <c r="O97" s="383"/>
      <c r="P97" s="383">
        <v>6000.0</v>
      </c>
      <c r="Q97" s="383"/>
      <c r="R97" s="383"/>
      <c r="S97" s="383"/>
      <c r="T97" s="385" t="s">
        <v>215</v>
      </c>
      <c r="U97" s="357"/>
      <c r="V97" s="357"/>
      <c r="W97" s="357"/>
      <c r="X97" s="357"/>
      <c r="Y97" s="357"/>
      <c r="Z97" s="357"/>
    </row>
    <row r="98" ht="15.75" customHeight="1">
      <c r="A98" s="357">
        <v>304.0</v>
      </c>
      <c r="B98" s="366" t="s">
        <v>216</v>
      </c>
      <c r="C98" s="432">
        <f>SUMIF(GL_LTD!$J:$J,A98,GL_LTD!$I:$I)</f>
        <v>1032263.771</v>
      </c>
      <c r="D98" s="382"/>
      <c r="E98" s="383">
        <f>SUMIF(GL_LTD!$J:$J,A98,GL_LTD!$G:$G)</f>
        <v>307085.0978</v>
      </c>
      <c r="F98" s="382"/>
      <c r="G98" s="360">
        <f t="shared" si="10"/>
        <v>3.36149093</v>
      </c>
      <c r="H98" s="370"/>
      <c r="I98" s="383">
        <f>SUMIF(GL_INC!G:G,A98,GL_INC!F:F)</f>
        <v>0</v>
      </c>
      <c r="J98" s="372"/>
      <c r="K98" s="361"/>
      <c r="L98" s="372"/>
      <c r="M98" s="427">
        <f t="shared" si="12"/>
        <v>307085.0978</v>
      </c>
      <c r="N98" s="362"/>
      <c r="O98" s="383">
        <v>17082.0</v>
      </c>
      <c r="P98" s="383">
        <v>2500.0</v>
      </c>
      <c r="Q98" s="383"/>
      <c r="R98" s="383"/>
      <c r="S98" s="383"/>
      <c r="T98" s="385" t="s">
        <v>140</v>
      </c>
      <c r="U98" s="357"/>
      <c r="V98" s="357"/>
      <c r="W98" s="357"/>
      <c r="X98" s="357"/>
      <c r="Y98" s="357"/>
      <c r="Z98" s="357"/>
    </row>
    <row r="99" ht="15.75" customHeight="1">
      <c r="A99" s="357">
        <v>305.0</v>
      </c>
      <c r="B99" s="381" t="s">
        <v>217</v>
      </c>
      <c r="C99" s="383">
        <f>SUMIF(GL_LTD!$J:$J,A99,GL_LTD!$I:$I)</f>
        <v>0</v>
      </c>
      <c r="D99" s="382"/>
      <c r="E99" s="383">
        <f>SUMIF(GL_LTD!$J:$J,A99,GL_LTD!$G:$G)</f>
        <v>0</v>
      </c>
      <c r="F99" s="382"/>
      <c r="G99" s="360">
        <f t="shared" si="10"/>
        <v>0</v>
      </c>
      <c r="H99" s="370"/>
      <c r="I99" s="383">
        <f>SUMIF(GL_INC!G:G,A99,GL_INC!F:F)</f>
        <v>0</v>
      </c>
      <c r="J99" s="372"/>
      <c r="K99" s="361"/>
      <c r="L99" s="372"/>
      <c r="M99" s="383">
        <f t="shared" si="12"/>
        <v>0</v>
      </c>
      <c r="N99" s="362"/>
      <c r="O99" s="383"/>
      <c r="P99" s="383">
        <v>500.0</v>
      </c>
      <c r="Q99" s="383"/>
      <c r="R99" s="383"/>
      <c r="S99" s="383"/>
      <c r="T99" s="383"/>
      <c r="U99" s="357"/>
      <c r="V99" s="357"/>
      <c r="W99" s="357"/>
      <c r="X99" s="357"/>
      <c r="Y99" s="357"/>
      <c r="Z99" s="357"/>
    </row>
    <row r="100" ht="15.75" customHeight="1">
      <c r="A100" s="357">
        <v>302.0</v>
      </c>
      <c r="B100" s="381" t="s">
        <v>218</v>
      </c>
      <c r="C100" s="383">
        <f>SUMIF(GL_LTD!$J:$J,A100,GL_LTD!$I:$I)</f>
        <v>377422.87</v>
      </c>
      <c r="D100" s="382"/>
      <c r="E100" s="383">
        <f>SUMIF(GL_LTD!$J:$J,A100,GL_LTD!$G:$G)</f>
        <v>111355.71</v>
      </c>
      <c r="F100" s="382"/>
      <c r="G100" s="360">
        <f t="shared" si="10"/>
        <v>3.389344561</v>
      </c>
      <c r="H100" s="370"/>
      <c r="I100" s="431">
        <f>SUMIF(GL_INC!G:G,A100,GL_INC!F:F)</f>
        <v>663</v>
      </c>
      <c r="J100" s="372"/>
      <c r="K100" s="361"/>
      <c r="L100" s="372"/>
      <c r="M100" s="427">
        <f t="shared" si="12"/>
        <v>112018.71</v>
      </c>
      <c r="N100" s="362"/>
      <c r="O100" s="383">
        <v>10945.0</v>
      </c>
      <c r="P100" s="383">
        <v>11500.0</v>
      </c>
      <c r="Q100" s="383"/>
      <c r="R100" s="383"/>
      <c r="S100" s="383"/>
      <c r="T100" s="383"/>
      <c r="U100" s="357"/>
      <c r="V100" s="357"/>
      <c r="W100" s="357"/>
      <c r="X100" s="357"/>
      <c r="Y100" s="357"/>
      <c r="Z100" s="357"/>
    </row>
    <row r="101" ht="15.75" customHeight="1">
      <c r="A101" s="357">
        <v>323.0</v>
      </c>
      <c r="B101" s="381" t="s">
        <v>219</v>
      </c>
      <c r="C101" s="383">
        <f>SUMIF(GL_LTD!$J:$J,A101,GL_LTD!$I:$I)</f>
        <v>533869.5699</v>
      </c>
      <c r="D101" s="382"/>
      <c r="E101" s="383">
        <f>SUMIF(GL_LTD!$J:$J,A101,GL_LTD!$G:$G)</f>
        <v>159905.7942</v>
      </c>
      <c r="F101" s="382"/>
      <c r="G101" s="360">
        <f t="shared" si="10"/>
        <v>3.338650564</v>
      </c>
      <c r="H101" s="370"/>
      <c r="I101" s="383">
        <f>SUMIF(GL_INC!G:G,A101,GL_INC!F:F)</f>
        <v>0</v>
      </c>
      <c r="J101" s="372"/>
      <c r="K101" s="361"/>
      <c r="L101" s="372"/>
      <c r="M101" s="383">
        <f t="shared" si="12"/>
        <v>159905.7942</v>
      </c>
      <c r="N101" s="362"/>
      <c r="O101" s="383"/>
      <c r="P101" s="383"/>
      <c r="Q101" s="383"/>
      <c r="R101" s="383"/>
      <c r="S101" s="383"/>
      <c r="T101" s="383"/>
      <c r="U101" s="357"/>
      <c r="V101" s="357"/>
      <c r="W101" s="357"/>
      <c r="X101" s="357"/>
      <c r="Y101" s="357"/>
      <c r="Z101" s="357"/>
    </row>
    <row r="102" ht="15.75" customHeight="1">
      <c r="A102" s="357">
        <v>312.0</v>
      </c>
      <c r="B102" s="381" t="s">
        <v>220</v>
      </c>
      <c r="C102" s="383">
        <f>SUMIF(GL_LTD!$J:$J,A102,GL_LTD!$I:$I)</f>
        <v>0</v>
      </c>
      <c r="D102" s="382"/>
      <c r="E102" s="383">
        <f>SUMIF(GL_LTD!$J:$J,A102,GL_LTD!$G:$G)</f>
        <v>0</v>
      </c>
      <c r="F102" s="382"/>
      <c r="G102" s="360">
        <f t="shared" si="10"/>
        <v>0</v>
      </c>
      <c r="H102" s="370"/>
      <c r="I102" s="383">
        <f>SUMIF(GL_INC!G:G,A102,GL_INC!F:F)</f>
        <v>0</v>
      </c>
      <c r="J102" s="372"/>
      <c r="K102" s="361"/>
      <c r="L102" s="372"/>
      <c r="M102" s="383">
        <f t="shared" si="12"/>
        <v>0</v>
      </c>
      <c r="N102" s="362"/>
      <c r="O102" s="383"/>
      <c r="P102" s="383"/>
      <c r="Q102" s="383"/>
      <c r="R102" s="383"/>
      <c r="S102" s="383"/>
      <c r="T102" s="383"/>
      <c r="U102" s="357"/>
      <c r="V102" s="357"/>
      <c r="W102" s="357"/>
      <c r="X102" s="357"/>
      <c r="Y102" s="357"/>
      <c r="Z102" s="357"/>
    </row>
    <row r="103" ht="15.75" customHeight="1">
      <c r="A103" s="357">
        <v>309.0</v>
      </c>
      <c r="B103" s="381" t="s">
        <v>221</v>
      </c>
      <c r="C103" s="383">
        <f>SUMIF(GL_LTD!$J:$J,A103,GL_LTD!$I:$I)</f>
        <v>0</v>
      </c>
      <c r="D103" s="382"/>
      <c r="E103" s="383">
        <f>SUMIF(GL_LTD!$J:$J,A103,GL_LTD!$G:$G)</f>
        <v>0</v>
      </c>
      <c r="F103" s="382"/>
      <c r="G103" s="360">
        <f t="shared" si="10"/>
        <v>0</v>
      </c>
      <c r="H103" s="370"/>
      <c r="I103" s="383">
        <f>SUMIF(GL_INC!G:G,A103,GL_INC!F:F)</f>
        <v>0</v>
      </c>
      <c r="J103" s="372"/>
      <c r="K103" s="361"/>
      <c r="L103" s="372"/>
      <c r="M103" s="383">
        <f t="shared" si="12"/>
        <v>0</v>
      </c>
      <c r="N103" s="362"/>
      <c r="O103" s="383"/>
      <c r="P103" s="383"/>
      <c r="Q103" s="383"/>
      <c r="R103" s="383"/>
      <c r="S103" s="383"/>
      <c r="T103" s="383"/>
      <c r="U103" s="357"/>
      <c r="V103" s="357"/>
      <c r="W103" s="357"/>
      <c r="X103" s="357"/>
      <c r="Y103" s="357"/>
      <c r="Z103" s="357"/>
    </row>
    <row r="104" ht="15.75" customHeight="1">
      <c r="A104" s="357">
        <v>307.0</v>
      </c>
      <c r="B104" s="381" t="s">
        <v>222</v>
      </c>
      <c r="C104" s="383">
        <f>SUMIF(GL_LTD!$J:$J,A104,GL_LTD!$I:$I)</f>
        <v>0</v>
      </c>
      <c r="D104" s="382"/>
      <c r="E104" s="383">
        <f>SUMIF(GL_LTD!$J:$J,A104,GL_LTD!$G:$G)</f>
        <v>0</v>
      </c>
      <c r="F104" s="382"/>
      <c r="G104" s="360">
        <f t="shared" si="10"/>
        <v>0</v>
      </c>
      <c r="H104" s="370"/>
      <c r="I104" s="383">
        <f>SUMIF(GL_INC!G:G,A104,GL_INC!F:F)</f>
        <v>0</v>
      </c>
      <c r="J104" s="372"/>
      <c r="K104" s="361"/>
      <c r="L104" s="372"/>
      <c r="M104" s="383">
        <f t="shared" si="12"/>
        <v>0</v>
      </c>
      <c r="N104" s="362"/>
      <c r="O104" s="383"/>
      <c r="P104" s="383"/>
      <c r="Q104" s="383"/>
      <c r="R104" s="383"/>
      <c r="S104" s="383"/>
      <c r="T104" s="383"/>
      <c r="U104" s="357"/>
      <c r="V104" s="357"/>
      <c r="W104" s="357"/>
      <c r="X104" s="357"/>
      <c r="Y104" s="357"/>
      <c r="Z104" s="357"/>
    </row>
    <row r="105" ht="15.75" customHeight="1">
      <c r="A105" s="357">
        <v>315.0</v>
      </c>
      <c r="B105" s="381" t="s">
        <v>223</v>
      </c>
      <c r="C105" s="383">
        <f>SUMIF(GL_LTD!$J:$J,A105,GL_LTD!$I:$I)</f>
        <v>0</v>
      </c>
      <c r="D105" s="382"/>
      <c r="E105" s="383">
        <f>SUMIF(GL_LTD!$J:$J,A105,GL_LTD!$G:$G)</f>
        <v>0</v>
      </c>
      <c r="F105" s="382"/>
      <c r="G105" s="360">
        <f t="shared" si="10"/>
        <v>0</v>
      </c>
      <c r="H105" s="370"/>
      <c r="I105" s="383">
        <f>SUMIF(GL_INC!G:G,A105,GL_INC!F:F)</f>
        <v>0</v>
      </c>
      <c r="J105" s="372"/>
      <c r="K105" s="361"/>
      <c r="L105" s="372"/>
      <c r="M105" s="383">
        <f t="shared" si="12"/>
        <v>0</v>
      </c>
      <c r="N105" s="362"/>
      <c r="O105" s="383"/>
      <c r="P105" s="383"/>
      <c r="Q105" s="383"/>
      <c r="R105" s="383"/>
      <c r="S105" s="383"/>
      <c r="T105" s="383"/>
      <c r="U105" s="357"/>
      <c r="V105" s="357"/>
      <c r="W105" s="357"/>
      <c r="X105" s="357"/>
      <c r="Y105" s="357"/>
      <c r="Z105" s="357"/>
    </row>
    <row r="106" ht="15.75" customHeight="1">
      <c r="A106" s="357">
        <v>314.0</v>
      </c>
      <c r="B106" s="381" t="s">
        <v>224</v>
      </c>
      <c r="C106" s="432">
        <f>SUMIF(GL_LTD!$J:$J,A106,GL_LTD!$I:$I)</f>
        <v>0</v>
      </c>
      <c r="D106" s="382"/>
      <c r="E106" s="383">
        <f>SUMIF(GL_LTD!$J:$J,A106,GL_LTD!$G:$G)</f>
        <v>0</v>
      </c>
      <c r="F106" s="382"/>
      <c r="G106" s="360">
        <f t="shared" si="10"/>
        <v>0</v>
      </c>
      <c r="H106" s="370"/>
      <c r="I106" s="383">
        <f>SUMIF(GL_INC!G:G,A106,GL_INC!F:F)</f>
        <v>0</v>
      </c>
      <c r="J106" s="372"/>
      <c r="K106" s="361"/>
      <c r="L106" s="372"/>
      <c r="M106" s="383">
        <f t="shared" si="12"/>
        <v>0</v>
      </c>
      <c r="N106" s="362"/>
      <c r="O106" s="383"/>
      <c r="P106" s="383"/>
      <c r="Q106" s="383"/>
      <c r="R106" s="383"/>
      <c r="S106" s="383"/>
      <c r="T106" s="383"/>
      <c r="U106" s="357"/>
      <c r="V106" s="357"/>
      <c r="W106" s="357"/>
      <c r="X106" s="357"/>
      <c r="Y106" s="357"/>
      <c r="Z106" s="357"/>
    </row>
    <row r="107" ht="15.75" customHeight="1">
      <c r="A107" s="357">
        <v>311.0</v>
      </c>
      <c r="B107" s="381" t="s">
        <v>225</v>
      </c>
      <c r="C107" s="383">
        <f>SUMIF(GL_LTD!$J:$J,A107,GL_LTD!$I:$I)</f>
        <v>0</v>
      </c>
      <c r="D107" s="382"/>
      <c r="E107" s="383">
        <f>SUMIF(GL_LTD!$J:$J,A107,GL_LTD!$G:$G)</f>
        <v>0</v>
      </c>
      <c r="F107" s="382"/>
      <c r="G107" s="360">
        <f t="shared" si="10"/>
        <v>0</v>
      </c>
      <c r="H107" s="370"/>
      <c r="I107" s="383">
        <f>SUMIF(GL_INC!G:G,A107,GL_INC!F:F)</f>
        <v>0</v>
      </c>
      <c r="J107" s="372"/>
      <c r="K107" s="361"/>
      <c r="L107" s="372"/>
      <c r="M107" s="383">
        <f t="shared" si="12"/>
        <v>0</v>
      </c>
      <c r="N107" s="362"/>
      <c r="O107" s="383"/>
      <c r="P107" s="383"/>
      <c r="Q107" s="383"/>
      <c r="R107" s="383"/>
      <c r="S107" s="383"/>
      <c r="T107" s="383"/>
      <c r="U107" s="357"/>
      <c r="V107" s="357"/>
      <c r="W107" s="357"/>
      <c r="X107" s="357"/>
      <c r="Y107" s="357"/>
      <c r="Z107" s="357"/>
    </row>
    <row r="108" ht="15.75" customHeight="1">
      <c r="A108" s="357">
        <v>316.0</v>
      </c>
      <c r="B108" s="381" t="s">
        <v>226</v>
      </c>
      <c r="C108" s="432">
        <f>SUMIF(GL_LTD!$J:$J,A108,GL_LTD!$I:$I)</f>
        <v>1010129.73</v>
      </c>
      <c r="D108" s="382"/>
      <c r="E108" s="383">
        <f>SUMIF(GL_LTD!$J:$J,A108,GL_LTD!$G:$G)</f>
        <v>300523.26</v>
      </c>
      <c r="F108" s="382"/>
      <c r="G108" s="360">
        <f t="shared" si="10"/>
        <v>3.361236431</v>
      </c>
      <c r="H108" s="370"/>
      <c r="I108" s="383">
        <f>SUMIF(GL_INC!G:G,A108,GL_INC!F:F)</f>
        <v>0</v>
      </c>
      <c r="J108" s="372"/>
      <c r="K108" s="361"/>
      <c r="L108" s="372"/>
      <c r="M108" s="427">
        <f t="shared" si="12"/>
        <v>300523.26</v>
      </c>
      <c r="N108" s="362"/>
      <c r="O108" s="383"/>
      <c r="P108" s="383">
        <v>26000.0</v>
      </c>
      <c r="Q108" s="383"/>
      <c r="R108" s="383"/>
      <c r="S108" s="383"/>
      <c r="T108" s="383"/>
      <c r="U108" s="357"/>
      <c r="V108" s="357"/>
      <c r="W108" s="357"/>
      <c r="X108" s="357"/>
      <c r="Y108" s="357"/>
      <c r="Z108" s="357"/>
    </row>
    <row r="109" ht="15.75" customHeight="1">
      <c r="A109" s="357">
        <v>310.0</v>
      </c>
      <c r="B109" s="381" t="s">
        <v>227</v>
      </c>
      <c r="C109" s="425">
        <f>SUMIF(GL_LTD!$J:$J,A109,GL_LTD!$I:$I)</f>
        <v>0</v>
      </c>
      <c r="D109" s="382"/>
      <c r="E109" s="425">
        <f>SUMIF(GL_LTD!$J:$J,A109,GL_LTD!$G:$G)</f>
        <v>0</v>
      </c>
      <c r="F109" s="382"/>
      <c r="G109" s="360">
        <f t="shared" si="10"/>
        <v>0</v>
      </c>
      <c r="H109" s="370"/>
      <c r="I109" s="425">
        <f>SUMIF(GL_INC!G:G,A109,GL_INC!F:F)</f>
        <v>0</v>
      </c>
      <c r="J109" s="372"/>
      <c r="K109" s="426"/>
      <c r="L109" s="372"/>
      <c r="M109" s="425">
        <f t="shared" si="12"/>
        <v>0</v>
      </c>
      <c r="N109" s="362"/>
      <c r="O109" s="425"/>
      <c r="P109" s="383"/>
      <c r="Q109" s="383"/>
      <c r="R109" s="383"/>
      <c r="S109" s="383"/>
      <c r="T109" s="383"/>
      <c r="U109" s="357"/>
      <c r="V109" s="357"/>
      <c r="W109" s="357"/>
      <c r="X109" s="357"/>
      <c r="Y109" s="357"/>
      <c r="Z109" s="357"/>
    </row>
    <row r="110" ht="15.75" customHeight="1">
      <c r="A110" s="389"/>
      <c r="B110" s="379" t="s">
        <v>228</v>
      </c>
      <c r="C110" s="428">
        <f>SUM(C94:C109)</f>
        <v>11596364.76</v>
      </c>
      <c r="D110" s="391"/>
      <c r="E110" s="428">
        <f>SUM(E94:E109)</f>
        <v>3431027.04</v>
      </c>
      <c r="F110" s="391"/>
      <c r="G110" s="360">
        <f t="shared" si="10"/>
        <v>3.379852337</v>
      </c>
      <c r="H110" s="370"/>
      <c r="I110" s="428">
        <f>SUM(I94:I109)</f>
        <v>23663</v>
      </c>
      <c r="J110" s="372"/>
      <c r="K110" s="429"/>
      <c r="L110" s="372"/>
      <c r="M110" s="429">
        <f>SUM(M94:M109)</f>
        <v>3454690.04</v>
      </c>
      <c r="N110" s="393"/>
      <c r="O110" s="429">
        <f>SUM(O94:O109)</f>
        <v>263186</v>
      </c>
      <c r="P110" s="401"/>
      <c r="Q110" s="401"/>
      <c r="R110" s="401"/>
      <c r="S110" s="401"/>
      <c r="T110" s="401"/>
      <c r="U110" s="389"/>
      <c r="V110" s="389"/>
      <c r="W110" s="389"/>
      <c r="X110" s="389"/>
      <c r="Y110" s="389"/>
      <c r="Z110" s="389"/>
    </row>
    <row r="111" ht="15.75" customHeight="1">
      <c r="A111" s="357"/>
      <c r="B111" s="381"/>
      <c r="C111" s="383"/>
      <c r="D111" s="382"/>
      <c r="E111" s="383"/>
      <c r="F111" s="382"/>
      <c r="G111" s="360">
        <f t="shared" si="10"/>
        <v>0</v>
      </c>
      <c r="H111" s="370"/>
      <c r="I111" s="383"/>
      <c r="J111" s="372"/>
      <c r="K111" s="361"/>
      <c r="L111" s="372"/>
      <c r="M111" s="383">
        <f t="shared" ref="M111:M124" si="13">SUM(E111+I111)</f>
        <v>0</v>
      </c>
      <c r="N111" s="362"/>
      <c r="O111" s="383"/>
      <c r="P111" s="383"/>
      <c r="Q111" s="383"/>
      <c r="R111" s="383"/>
      <c r="S111" s="383"/>
      <c r="T111" s="383"/>
      <c r="U111" s="357"/>
      <c r="V111" s="357"/>
      <c r="W111" s="357"/>
      <c r="X111" s="357"/>
      <c r="Y111" s="357"/>
      <c r="Z111" s="357"/>
    </row>
    <row r="112" ht="15.75" customHeight="1">
      <c r="A112" s="357"/>
      <c r="B112" s="430" t="s">
        <v>16</v>
      </c>
      <c r="C112" s="383"/>
      <c r="D112" s="382"/>
      <c r="E112" s="383"/>
      <c r="F112" s="382"/>
      <c r="G112" s="360">
        <f t="shared" si="10"/>
        <v>0</v>
      </c>
      <c r="H112" s="370"/>
      <c r="I112" s="383"/>
      <c r="J112" s="372"/>
      <c r="K112" s="361"/>
      <c r="L112" s="372"/>
      <c r="M112" s="383">
        <f t="shared" si="13"/>
        <v>0</v>
      </c>
      <c r="N112" s="362"/>
      <c r="O112" s="383"/>
      <c r="P112" s="383"/>
      <c r="Q112" s="383"/>
      <c r="R112" s="383"/>
      <c r="S112" s="383"/>
      <c r="T112" s="383"/>
      <c r="U112" s="357"/>
      <c r="V112" s="357"/>
      <c r="W112" s="357"/>
      <c r="X112" s="357"/>
      <c r="Y112" s="357"/>
      <c r="Z112" s="357"/>
    </row>
    <row r="113" ht="15.75" customHeight="1">
      <c r="A113" s="357">
        <v>400.0</v>
      </c>
      <c r="B113" s="381" t="s">
        <v>229</v>
      </c>
      <c r="C113" s="383">
        <f>SUMIF(GL_LTD!$J:$J,A113,GL_LTD!$I:$I)</f>
        <v>0</v>
      </c>
      <c r="D113" s="382"/>
      <c r="E113" s="383">
        <f>SUMIF(GL_LTD!$J:$J,A113,GL_LTD!$G:$G)</f>
        <v>0</v>
      </c>
      <c r="F113" s="382"/>
      <c r="G113" s="360">
        <f t="shared" si="10"/>
        <v>0</v>
      </c>
      <c r="H113" s="370"/>
      <c r="I113" s="431">
        <f>SUMIF(GL_INC!G:G,A113,GL_INC!F:F)</f>
        <v>603859.5891</v>
      </c>
      <c r="J113" s="372"/>
      <c r="K113" s="361"/>
      <c r="L113" s="372"/>
      <c r="M113" s="427">
        <f t="shared" si="13"/>
        <v>603859.5891</v>
      </c>
      <c r="N113" s="362"/>
      <c r="O113" s="383">
        <v>48518.0</v>
      </c>
      <c r="P113" s="383">
        <v>63946.7</v>
      </c>
      <c r="Q113" s="383"/>
      <c r="R113" s="383"/>
      <c r="S113" s="396" t="s">
        <v>230</v>
      </c>
      <c r="T113" s="396" t="s">
        <v>231</v>
      </c>
      <c r="U113" s="357"/>
      <c r="V113" s="357"/>
      <c r="W113" s="357"/>
      <c r="X113" s="357"/>
      <c r="Y113" s="357"/>
      <c r="Z113" s="357"/>
    </row>
    <row r="114" ht="15.75" customHeight="1">
      <c r="A114" s="357">
        <v>420.0</v>
      </c>
      <c r="B114" s="381" t="s">
        <v>232</v>
      </c>
      <c r="C114" s="383">
        <f>SUMIF(GL_LTD!$J:$J,A114,GL_LTD!$I:$I)</f>
        <v>0</v>
      </c>
      <c r="D114" s="382"/>
      <c r="E114" s="383">
        <f>SUMIF(GL_LTD!$J:$J,A114,GL_LTD!$G:$G)</f>
        <v>0</v>
      </c>
      <c r="F114" s="382"/>
      <c r="G114" s="360">
        <f t="shared" si="10"/>
        <v>0</v>
      </c>
      <c r="H114" s="370"/>
      <c r="I114" s="431">
        <f>SUMIF(GL_INC!G:G,A114,GL_INC!F:F)</f>
        <v>130657.23</v>
      </c>
      <c r="J114" s="372"/>
      <c r="K114" s="361"/>
      <c r="L114" s="372"/>
      <c r="M114" s="427">
        <f t="shared" si="13"/>
        <v>130657.23</v>
      </c>
      <c r="N114" s="362"/>
      <c r="O114" s="383">
        <v>0.0</v>
      </c>
      <c r="P114" s="383">
        <v>0.0</v>
      </c>
      <c r="Q114" s="383"/>
      <c r="R114" s="383"/>
      <c r="S114" s="385" t="s">
        <v>233</v>
      </c>
      <c r="T114" s="383"/>
      <c r="U114" s="357"/>
      <c r="V114" s="357"/>
      <c r="W114" s="357"/>
      <c r="X114" s="357"/>
      <c r="Y114" s="357"/>
      <c r="Z114" s="357"/>
    </row>
    <row r="115" ht="15.75" customHeight="1">
      <c r="A115" s="357">
        <v>409.0</v>
      </c>
      <c r="B115" s="381" t="s">
        <v>234</v>
      </c>
      <c r="C115" s="383">
        <f>SUMIF(GL_LTD!$J:$J,A115,GL_LTD!$I:$I)</f>
        <v>0</v>
      </c>
      <c r="D115" s="382"/>
      <c r="E115" s="383">
        <f>SUMIF(GL_LTD!$J:$J,A115,GL_LTD!$G:$G)</f>
        <v>0</v>
      </c>
      <c r="F115" s="382"/>
      <c r="G115" s="360">
        <f t="shared" si="10"/>
        <v>0</v>
      </c>
      <c r="H115" s="370"/>
      <c r="I115" s="383">
        <f>SUMIF(GL_INC!G:G,A115,GL_INC!F:F)</f>
        <v>0</v>
      </c>
      <c r="J115" s="372"/>
      <c r="K115" s="361"/>
      <c r="L115" s="372"/>
      <c r="M115" s="383">
        <f t="shared" si="13"/>
        <v>0</v>
      </c>
      <c r="N115" s="362"/>
      <c r="O115" s="383"/>
      <c r="P115" s="383"/>
      <c r="Q115" s="383"/>
      <c r="R115" s="383"/>
      <c r="S115" s="383"/>
      <c r="T115" s="383"/>
      <c r="U115" s="357"/>
      <c r="V115" s="357"/>
      <c r="W115" s="357"/>
      <c r="X115" s="357"/>
      <c r="Y115" s="357"/>
      <c r="Z115" s="357"/>
    </row>
    <row r="116" ht="15.75" customHeight="1">
      <c r="A116" s="357">
        <v>411.0</v>
      </c>
      <c r="B116" s="381" t="s">
        <v>235</v>
      </c>
      <c r="C116" s="383">
        <f>SUMIF(GL_LTD!$J:$J,A116,GL_LTD!$I:$I)</f>
        <v>0</v>
      </c>
      <c r="D116" s="382"/>
      <c r="E116" s="383">
        <f>SUMIF(GL_LTD!$J:$J,A116,GL_LTD!$G:$G)</f>
        <v>0</v>
      </c>
      <c r="F116" s="382"/>
      <c r="G116" s="360">
        <f t="shared" si="10"/>
        <v>0</v>
      </c>
      <c r="H116" s="370"/>
      <c r="I116" s="431">
        <f>SUMIF(GL_INC!G:G,A116,GL_INC!F:F)</f>
        <v>23257.85</v>
      </c>
      <c r="J116" s="372"/>
      <c r="K116" s="361"/>
      <c r="L116" s="372"/>
      <c r="M116" s="427">
        <f t="shared" si="13"/>
        <v>23257.85</v>
      </c>
      <c r="N116" s="362"/>
      <c r="O116" s="383">
        <v>1932.0</v>
      </c>
      <c r="P116" s="383">
        <v>2833.0</v>
      </c>
      <c r="Q116" s="383"/>
      <c r="R116" s="383"/>
      <c r="S116" s="383"/>
      <c r="T116" s="421" t="s">
        <v>140</v>
      </c>
      <c r="U116" s="357"/>
      <c r="V116" s="357"/>
      <c r="W116" s="357"/>
      <c r="X116" s="357"/>
      <c r="Y116" s="357"/>
      <c r="Z116" s="357"/>
    </row>
    <row r="117" ht="15.75" customHeight="1">
      <c r="A117" s="357">
        <v>401.0</v>
      </c>
      <c r="B117" s="381" t="s">
        <v>236</v>
      </c>
      <c r="C117" s="383">
        <f>SUMIF(GL_LTD!$J:$J,A117,GL_LTD!$I:$I)</f>
        <v>0</v>
      </c>
      <c r="D117" s="382"/>
      <c r="E117" s="383">
        <f>SUMIF(GL_LTD!$J:$J,A117,GL_LTD!$G:$G)</f>
        <v>0</v>
      </c>
      <c r="F117" s="382"/>
      <c r="G117" s="360">
        <f t="shared" si="10"/>
        <v>0</v>
      </c>
      <c r="H117" s="370"/>
      <c r="I117" s="383">
        <f>SUMIF(GL_INC!G:G,A117,GL_INC!F:F)</f>
        <v>0</v>
      </c>
      <c r="J117" s="372"/>
      <c r="K117" s="361"/>
      <c r="L117" s="372"/>
      <c r="M117" s="383">
        <f t="shared" si="13"/>
        <v>0</v>
      </c>
      <c r="N117" s="362"/>
      <c r="O117" s="383"/>
      <c r="P117" s="383"/>
      <c r="Q117" s="383"/>
      <c r="R117" s="383"/>
      <c r="S117" s="383"/>
      <c r="T117" s="364"/>
      <c r="U117" s="357"/>
      <c r="V117" s="357"/>
      <c r="W117" s="357"/>
      <c r="X117" s="357"/>
      <c r="Y117" s="357"/>
      <c r="Z117" s="357"/>
    </row>
    <row r="118" ht="15.75" customHeight="1">
      <c r="A118" s="357">
        <v>403.0</v>
      </c>
      <c r="B118" s="381" t="s">
        <v>237</v>
      </c>
      <c r="C118" s="383">
        <f>SUMIF(GL_LTD!$J:$J,A118,GL_LTD!$I:$I)</f>
        <v>0</v>
      </c>
      <c r="D118" s="382"/>
      <c r="E118" s="383">
        <f>SUMIF(GL_LTD!$J:$J,A118,GL_LTD!$G:$G)</f>
        <v>0</v>
      </c>
      <c r="F118" s="382"/>
      <c r="G118" s="360">
        <f t="shared" si="10"/>
        <v>0</v>
      </c>
      <c r="H118" s="370"/>
      <c r="I118" s="431">
        <f>SUMIF(GL_INC!G:G,A118,GL_INC!F:F)</f>
        <v>153.43</v>
      </c>
      <c r="J118" s="372"/>
      <c r="K118" s="361"/>
      <c r="L118" s="372"/>
      <c r="M118" s="427">
        <f t="shared" si="13"/>
        <v>153.43</v>
      </c>
      <c r="N118" s="362"/>
      <c r="O118" s="383"/>
      <c r="P118" s="357"/>
      <c r="Q118" s="357"/>
      <c r="R118" s="357"/>
      <c r="S118" s="357"/>
      <c r="T118" s="357"/>
      <c r="U118" s="357"/>
      <c r="V118" s="357"/>
      <c r="W118" s="357"/>
      <c r="X118" s="357"/>
      <c r="Y118" s="357"/>
      <c r="Z118" s="357"/>
    </row>
    <row r="119" ht="15.75" customHeight="1">
      <c r="A119" s="357">
        <v>404.0</v>
      </c>
      <c r="B119" s="366" t="s">
        <v>238</v>
      </c>
      <c r="C119" s="383">
        <f>SUMIF(GL_LTD!$J:$J,A119,GL_LTD!$I:$I)</f>
        <v>0</v>
      </c>
      <c r="D119" s="382"/>
      <c r="E119" s="383">
        <f>SUMIF(GL_LTD!$J:$J,A119,GL_LTD!$G:$G)</f>
        <v>0</v>
      </c>
      <c r="F119" s="382"/>
      <c r="G119" s="360">
        <f t="shared" si="10"/>
        <v>0</v>
      </c>
      <c r="H119" s="370"/>
      <c r="I119" s="383">
        <f>SUMIF(GL_INC!G:G,A119,GL_INC!F:F)</f>
        <v>0</v>
      </c>
      <c r="J119" s="372"/>
      <c r="K119" s="361"/>
      <c r="L119" s="372"/>
      <c r="M119" s="383">
        <f t="shared" si="13"/>
        <v>0</v>
      </c>
      <c r="N119" s="362"/>
      <c r="O119" s="383"/>
      <c r="P119" s="383"/>
      <c r="Q119" s="383"/>
      <c r="R119" s="383"/>
      <c r="S119" s="383"/>
      <c r="T119" s="383"/>
      <c r="U119" s="357"/>
      <c r="V119" s="357"/>
      <c r="W119" s="357"/>
      <c r="X119" s="357"/>
      <c r="Y119" s="357"/>
      <c r="Z119" s="357"/>
    </row>
    <row r="120" ht="15.75" customHeight="1">
      <c r="A120" s="357">
        <v>405.0</v>
      </c>
      <c r="B120" s="381" t="s">
        <v>239</v>
      </c>
      <c r="C120" s="383">
        <f>SUMIF(GL_LTD!$J:$J,A120,GL_LTD!$I:$I)</f>
        <v>0</v>
      </c>
      <c r="D120" s="382"/>
      <c r="E120" s="383">
        <f>SUMIF(GL_LTD!$J:$J,A120,GL_LTD!$G:$G)</f>
        <v>0</v>
      </c>
      <c r="F120" s="382"/>
      <c r="G120" s="360">
        <f t="shared" si="10"/>
        <v>0</v>
      </c>
      <c r="H120" s="370"/>
      <c r="I120" s="431">
        <f>SUMIF(GL_INC!G:G,A120,GL_INC!F:F)</f>
        <v>462.72</v>
      </c>
      <c r="J120" s="372"/>
      <c r="K120" s="361"/>
      <c r="L120" s="372"/>
      <c r="M120" s="427">
        <f t="shared" si="13"/>
        <v>462.72</v>
      </c>
      <c r="N120" s="362"/>
      <c r="O120" s="383"/>
      <c r="P120" s="383"/>
      <c r="Q120" s="383"/>
      <c r="R120" s="383"/>
      <c r="S120" s="383"/>
      <c r="T120" s="383"/>
      <c r="U120" s="357"/>
      <c r="V120" s="357"/>
      <c r="W120" s="357"/>
      <c r="X120" s="357"/>
      <c r="Y120" s="357"/>
      <c r="Z120" s="357"/>
    </row>
    <row r="121" ht="15.75" customHeight="1">
      <c r="A121" s="357">
        <v>415.0</v>
      </c>
      <c r="B121" s="381" t="s">
        <v>240</v>
      </c>
      <c r="C121" s="383">
        <f>SUMIF(GL_LTD!$J:$J,A121,GL_LTD!$I:$I)</f>
        <v>0</v>
      </c>
      <c r="D121" s="382"/>
      <c r="E121" s="383">
        <f>SUMIF(GL_LTD!$J:$J,A121,GL_LTD!$G:$G)</f>
        <v>0</v>
      </c>
      <c r="F121" s="382"/>
      <c r="G121" s="360">
        <f t="shared" si="10"/>
        <v>0</v>
      </c>
      <c r="H121" s="370"/>
      <c r="I121" s="431">
        <f>SUMIF(GL_INC!G:G,A121,GL_INC!F:F)</f>
        <v>50000</v>
      </c>
      <c r="J121" s="372"/>
      <c r="K121" s="361"/>
      <c r="L121" s="372"/>
      <c r="M121" s="427">
        <f t="shared" si="13"/>
        <v>50000</v>
      </c>
      <c r="N121" s="362"/>
      <c r="O121" s="383"/>
      <c r="P121" s="383"/>
      <c r="Q121" s="383"/>
      <c r="R121" s="383"/>
      <c r="S121" s="383"/>
      <c r="T121" s="385" t="s">
        <v>140</v>
      </c>
      <c r="U121" s="357"/>
      <c r="V121" s="357"/>
      <c r="W121" s="357"/>
      <c r="X121" s="357"/>
      <c r="Y121" s="357"/>
      <c r="Z121" s="357"/>
    </row>
    <row r="122" ht="15.75" customHeight="1">
      <c r="A122" s="357">
        <v>406.0</v>
      </c>
      <c r="B122" s="381" t="s">
        <v>222</v>
      </c>
      <c r="C122" s="383">
        <f>SUMIF(GL_LTD!$J:$J,A122,GL_LTD!$I:$I)</f>
        <v>0</v>
      </c>
      <c r="D122" s="382"/>
      <c r="E122" s="383">
        <f>SUMIF(GL_LTD!$J:$J,A122,GL_LTD!$G:$G)</f>
        <v>0</v>
      </c>
      <c r="F122" s="382"/>
      <c r="G122" s="360">
        <f t="shared" si="10"/>
        <v>0</v>
      </c>
      <c r="H122" s="370"/>
      <c r="I122" s="383">
        <f>SUMIF(GL_INC!G:G,A122,GL_INC!F:F)</f>
        <v>0</v>
      </c>
      <c r="J122" s="372"/>
      <c r="K122" s="361"/>
      <c r="L122" s="372"/>
      <c r="M122" s="383">
        <f t="shared" si="13"/>
        <v>0</v>
      </c>
      <c r="N122" s="362"/>
      <c r="O122" s="383"/>
      <c r="P122" s="383"/>
      <c r="Q122" s="383"/>
      <c r="R122" s="383"/>
      <c r="S122" s="383"/>
      <c r="T122" s="383"/>
      <c r="U122" s="357"/>
      <c r="V122" s="357"/>
      <c r="W122" s="357"/>
      <c r="X122" s="357"/>
      <c r="Y122" s="357"/>
      <c r="Z122" s="357"/>
    </row>
    <row r="123" ht="15.75" customHeight="1">
      <c r="A123" s="357">
        <v>414.0</v>
      </c>
      <c r="B123" s="381" t="s">
        <v>241</v>
      </c>
      <c r="C123" s="383">
        <f>SUMIF(GL_LTD!$J:$J,A123,GL_LTD!$I:$I)</f>
        <v>0</v>
      </c>
      <c r="D123" s="382"/>
      <c r="E123" s="383">
        <f>SUMIF(GL_LTD!$J:$J,A123,GL_LTD!$G:$G)</f>
        <v>0</v>
      </c>
      <c r="F123" s="382"/>
      <c r="G123" s="360">
        <f t="shared" si="10"/>
        <v>0</v>
      </c>
      <c r="H123" s="370"/>
      <c r="I123" s="383">
        <f>SUMIF(GL_INC!G:G,A123,GL_INC!F:F)</f>
        <v>0</v>
      </c>
      <c r="J123" s="372"/>
      <c r="K123" s="361"/>
      <c r="L123" s="372"/>
      <c r="M123" s="383">
        <f t="shared" si="13"/>
        <v>0</v>
      </c>
      <c r="N123" s="362"/>
      <c r="O123" s="383">
        <v>694.0</v>
      </c>
      <c r="P123" s="383"/>
      <c r="Q123" s="383"/>
      <c r="R123" s="383"/>
      <c r="S123" s="383"/>
      <c r="T123" s="383"/>
      <c r="U123" s="357"/>
      <c r="V123" s="357"/>
      <c r="W123" s="357"/>
      <c r="X123" s="357"/>
      <c r="Y123" s="357"/>
      <c r="Z123" s="357"/>
    </row>
    <row r="124" ht="18.75" customHeight="1">
      <c r="A124" s="357">
        <v>407.0</v>
      </c>
      <c r="B124" s="381" t="s">
        <v>242</v>
      </c>
      <c r="C124" s="383">
        <f>SUMIF(GL_LTD!$J:$J,A124,GL_LTD!$I:$I)</f>
        <v>0</v>
      </c>
      <c r="D124" s="382"/>
      <c r="E124" s="383">
        <f>SUMIF(GL_LTD!$J:$J,A124,GL_LTD!$G:$G)</f>
        <v>0</v>
      </c>
      <c r="F124" s="382"/>
      <c r="G124" s="360">
        <f t="shared" si="10"/>
        <v>0</v>
      </c>
      <c r="H124" s="370"/>
      <c r="I124" s="383">
        <f>SUMIF(GL_INC!G:G,A124,GL_INC!F:F)</f>
        <v>0</v>
      </c>
      <c r="J124" s="372"/>
      <c r="K124" s="361"/>
      <c r="L124" s="372"/>
      <c r="M124" s="427">
        <f t="shared" si="13"/>
        <v>0</v>
      </c>
      <c r="N124" s="362"/>
      <c r="O124" s="383"/>
      <c r="P124" s="383"/>
      <c r="Q124" s="383"/>
      <c r="R124" s="383"/>
      <c r="S124" s="383"/>
      <c r="T124" s="383"/>
      <c r="U124" s="357"/>
      <c r="V124" s="357"/>
      <c r="W124" s="357"/>
      <c r="X124" s="357"/>
      <c r="Y124" s="357"/>
      <c r="Z124" s="357"/>
    </row>
    <row r="125" ht="18.75" customHeight="1">
      <c r="A125" s="357">
        <v>408.0</v>
      </c>
      <c r="B125" s="381" t="s">
        <v>243</v>
      </c>
      <c r="C125" s="383">
        <f>SUMIF(GL_LTD!$J:$J,A125,GL_LTD!$I:$I)</f>
        <v>0</v>
      </c>
      <c r="D125" s="382"/>
      <c r="E125" s="383">
        <f>SUMIF(GL_LTD!$J:$J,A125,GL_LTD!$G:$G)</f>
        <v>0</v>
      </c>
      <c r="F125" s="382"/>
      <c r="G125" s="360">
        <f t="shared" si="10"/>
        <v>0</v>
      </c>
      <c r="H125" s="370"/>
      <c r="I125" s="383">
        <f>SUMIF(GL_INC!G:G,A125,GL_INC!F:F)</f>
        <v>0</v>
      </c>
      <c r="J125" s="372"/>
      <c r="K125" s="361">
        <f>-I125</f>
        <v>0</v>
      </c>
      <c r="L125" s="372"/>
      <c r="M125" s="383">
        <f>SUM(E125+I125+K125)</f>
        <v>0</v>
      </c>
      <c r="N125" s="362"/>
      <c r="O125" s="383"/>
      <c r="P125" s="383"/>
      <c r="Q125" s="383"/>
      <c r="R125" s="383"/>
      <c r="S125" s="383"/>
      <c r="T125" s="383"/>
      <c r="U125" s="357"/>
      <c r="V125" s="357"/>
      <c r="W125" s="357"/>
      <c r="X125" s="357"/>
      <c r="Y125" s="357"/>
      <c r="Z125" s="357"/>
    </row>
    <row r="126" ht="34.5" customHeight="1">
      <c r="A126" s="357">
        <v>413.0</v>
      </c>
      <c r="B126" s="381" t="s">
        <v>244</v>
      </c>
      <c r="C126" s="383">
        <f>SUMIF(GL_LTD!$J:$J,A126,GL_LTD!$I:$I)</f>
        <v>0</v>
      </c>
      <c r="D126" s="382"/>
      <c r="E126" s="383">
        <f>SUMIF(GL_LTD!$J:$J,A126,GL_LTD!$G:$G)</f>
        <v>0</v>
      </c>
      <c r="F126" s="382"/>
      <c r="G126" s="360">
        <f t="shared" si="10"/>
        <v>0</v>
      </c>
      <c r="H126" s="370"/>
      <c r="I126" s="431">
        <f>SUMIF(GL_INC!G:G,A126,GL_INC!F:F)</f>
        <v>18000</v>
      </c>
      <c r="J126" s="372"/>
      <c r="K126" s="361"/>
      <c r="L126" s="372"/>
      <c r="M126" s="427">
        <f t="shared" ref="M126:M128" si="14">SUM(E126+I126)</f>
        <v>18000</v>
      </c>
      <c r="N126" s="362"/>
      <c r="O126" s="383"/>
      <c r="P126" s="383"/>
      <c r="Q126" s="383"/>
      <c r="R126" s="383"/>
      <c r="S126" s="383"/>
      <c r="T126" s="385" t="s">
        <v>245</v>
      </c>
      <c r="U126" s="357"/>
      <c r="V126" s="357"/>
      <c r="W126" s="357"/>
      <c r="X126" s="357"/>
      <c r="Y126" s="357"/>
      <c r="Z126" s="357"/>
    </row>
    <row r="127" ht="18.0" customHeight="1">
      <c r="A127" s="357">
        <v>410.0</v>
      </c>
      <c r="B127" s="381" t="s">
        <v>219</v>
      </c>
      <c r="C127" s="383">
        <f>SUMIF(GL_LTD!$J:$J,A127,GL_LTD!$I:$I)</f>
        <v>0</v>
      </c>
      <c r="D127" s="382"/>
      <c r="E127" s="383">
        <f>SUMIF(GL_LTD!$J:$J,A127,GL_LTD!$G:$G)</f>
        <v>0</v>
      </c>
      <c r="F127" s="382"/>
      <c r="G127" s="360"/>
      <c r="H127" s="370"/>
      <c r="I127" s="383">
        <f>SUMIF(GL_INC!G:G,A127,GL_INC!F:F)</f>
        <v>0</v>
      </c>
      <c r="J127" s="372"/>
      <c r="K127" s="361"/>
      <c r="L127" s="372"/>
      <c r="M127" s="383">
        <f t="shared" si="14"/>
        <v>0</v>
      </c>
      <c r="N127" s="362"/>
      <c r="O127" s="383"/>
      <c r="P127" s="383"/>
      <c r="Q127" s="383"/>
      <c r="R127" s="383"/>
      <c r="S127" s="383"/>
      <c r="T127" s="383"/>
      <c r="U127" s="357"/>
      <c r="V127" s="357"/>
      <c r="W127" s="357"/>
      <c r="X127" s="357"/>
      <c r="Y127" s="357"/>
      <c r="Z127" s="357"/>
    </row>
    <row r="128" ht="18.75" customHeight="1">
      <c r="A128" s="357">
        <v>412.0</v>
      </c>
      <c r="B128" s="381" t="s">
        <v>246</v>
      </c>
      <c r="C128" s="425">
        <f>SUMIF(GL_LTD!$J:$J,A128,GL_LTD!$I:$I)</f>
        <v>0</v>
      </c>
      <c r="D128" s="382"/>
      <c r="E128" s="383">
        <f>SUMIF(GL_LTD!$J:$J,A128,GL_LTD!$G:$G)</f>
        <v>0</v>
      </c>
      <c r="F128" s="382"/>
      <c r="G128" s="360">
        <f t="shared" ref="G128:G143" si="15">IFERROR(C128/E128,0)</f>
        <v>0</v>
      </c>
      <c r="H128" s="370"/>
      <c r="I128" s="383">
        <f>SUMIF(GL_INC!G:G,A128,GL_INC!F:F)</f>
        <v>0</v>
      </c>
      <c r="J128" s="372"/>
      <c r="K128" s="426"/>
      <c r="L128" s="372"/>
      <c r="M128" s="383">
        <f t="shared" si="14"/>
        <v>0</v>
      </c>
      <c r="N128" s="362"/>
      <c r="O128" s="383"/>
      <c r="P128" s="383"/>
      <c r="Q128" s="383"/>
      <c r="R128" s="383"/>
      <c r="S128" s="383"/>
      <c r="T128" s="383"/>
      <c r="U128" s="357"/>
      <c r="V128" s="357"/>
      <c r="W128" s="357"/>
      <c r="X128" s="357"/>
      <c r="Y128" s="357"/>
      <c r="Z128" s="357"/>
    </row>
    <row r="129" ht="15.75" customHeight="1">
      <c r="A129" s="389"/>
      <c r="B129" s="379" t="s">
        <v>247</v>
      </c>
      <c r="C129" s="428">
        <f>SUM(C113:C128)</f>
        <v>0</v>
      </c>
      <c r="D129" s="391"/>
      <c r="E129" s="428">
        <f>SUM(E113:E128)</f>
        <v>0</v>
      </c>
      <c r="F129" s="391"/>
      <c r="G129" s="360">
        <f t="shared" si="15"/>
        <v>0</v>
      </c>
      <c r="H129" s="370"/>
      <c r="I129" s="428">
        <f>SUM(I113:I128)</f>
        <v>826390.8191</v>
      </c>
      <c r="J129" s="372"/>
      <c r="K129" s="429"/>
      <c r="L129" s="372"/>
      <c r="M129" s="429">
        <f>SUM(M113:M128)</f>
        <v>826390.8191</v>
      </c>
      <c r="N129" s="393"/>
      <c r="O129" s="429">
        <f>SUM(O113:O128)</f>
        <v>51144</v>
      </c>
      <c r="P129" s="401"/>
      <c r="Q129" s="401"/>
      <c r="R129" s="401"/>
      <c r="S129" s="401"/>
      <c r="T129" s="401"/>
      <c r="U129" s="389"/>
      <c r="V129" s="389"/>
      <c r="W129" s="389"/>
      <c r="X129" s="389"/>
      <c r="Y129" s="389"/>
      <c r="Z129" s="389"/>
    </row>
    <row r="130" ht="15.75" customHeight="1">
      <c r="A130" s="357"/>
      <c r="B130" s="381"/>
      <c r="C130" s="383"/>
      <c r="D130" s="382"/>
      <c r="E130" s="383"/>
      <c r="F130" s="382"/>
      <c r="G130" s="360">
        <f t="shared" si="15"/>
        <v>0</v>
      </c>
      <c r="H130" s="370"/>
      <c r="I130" s="383"/>
      <c r="J130" s="372"/>
      <c r="K130" s="361"/>
      <c r="L130" s="372"/>
      <c r="M130" s="383">
        <f t="shared" ref="M130:M141" si="16">SUM(E130+I130)</f>
        <v>0</v>
      </c>
      <c r="N130" s="362"/>
      <c r="O130" s="383"/>
      <c r="P130" s="383"/>
      <c r="Q130" s="383"/>
      <c r="R130" s="383"/>
      <c r="S130" s="383"/>
      <c r="T130" s="383"/>
      <c r="U130" s="357"/>
      <c r="V130" s="357"/>
      <c r="W130" s="357"/>
      <c r="X130" s="357"/>
      <c r="Y130" s="357"/>
      <c r="Z130" s="357"/>
    </row>
    <row r="131" ht="15.75" customHeight="1">
      <c r="A131" s="357"/>
      <c r="B131" s="430" t="s">
        <v>17</v>
      </c>
      <c r="C131" s="383"/>
      <c r="D131" s="382"/>
      <c r="E131" s="383"/>
      <c r="F131" s="382"/>
      <c r="G131" s="360">
        <f t="shared" si="15"/>
        <v>0</v>
      </c>
      <c r="H131" s="370"/>
      <c r="I131" s="383"/>
      <c r="J131" s="372"/>
      <c r="K131" s="361"/>
      <c r="L131" s="372"/>
      <c r="M131" s="383">
        <f t="shared" si="16"/>
        <v>0</v>
      </c>
      <c r="N131" s="362"/>
      <c r="O131" s="383"/>
      <c r="P131" s="383"/>
      <c r="Q131" s="383"/>
      <c r="R131" s="383"/>
      <c r="S131" s="383"/>
      <c r="T131" s="383"/>
      <c r="U131" s="357"/>
      <c r="V131" s="357"/>
      <c r="W131" s="357"/>
      <c r="X131" s="357"/>
      <c r="Y131" s="357"/>
      <c r="Z131" s="357"/>
    </row>
    <row r="132" ht="15.75" customHeight="1">
      <c r="A132" s="357">
        <v>800.0</v>
      </c>
      <c r="B132" s="381" t="s">
        <v>248</v>
      </c>
      <c r="C132" s="383">
        <f>SUMIF(GL_LTD!$J:$J,A132,GL_LTD!$I:$I)</f>
        <v>691313.16</v>
      </c>
      <c r="D132" s="382"/>
      <c r="E132" s="383">
        <f>SUMIF(GL_LTD!$J:$J,A132,GL_LTD!$G:$G)</f>
        <v>204875.13</v>
      </c>
      <c r="F132" s="382"/>
      <c r="G132" s="360">
        <f t="shared" si="15"/>
        <v>3.374314686</v>
      </c>
      <c r="H132" s="370"/>
      <c r="I132" s="383">
        <f>SUMIF(GL_INC!G:G,A132,GL_INC!F:F)</f>
        <v>0</v>
      </c>
      <c r="J132" s="372"/>
      <c r="K132" s="361"/>
      <c r="L132" s="372"/>
      <c r="M132" s="427">
        <f t="shared" si="16"/>
        <v>204875.13</v>
      </c>
      <c r="N132" s="362"/>
      <c r="O132" s="383">
        <v>16882.0</v>
      </c>
      <c r="P132" s="383">
        <v>27566.2</v>
      </c>
      <c r="Q132" s="383"/>
      <c r="R132" s="383"/>
      <c r="S132" s="383"/>
      <c r="T132" s="383"/>
      <c r="U132" s="357"/>
      <c r="V132" s="357"/>
      <c r="W132" s="357"/>
      <c r="X132" s="357"/>
      <c r="Y132" s="357"/>
      <c r="Z132" s="357"/>
    </row>
    <row r="133" ht="15.75" customHeight="1">
      <c r="A133" s="357">
        <v>801.0</v>
      </c>
      <c r="B133" s="381" t="s">
        <v>249</v>
      </c>
      <c r="C133" s="383">
        <f>SUMIF(GL_LTD!$J:$J,A133,GL_LTD!$I:$I)</f>
        <v>0</v>
      </c>
      <c r="D133" s="382"/>
      <c r="E133" s="383">
        <f>SUMIF(GL_LTD!$J:$J,A133,GL_LTD!$G:$G)</f>
        <v>0</v>
      </c>
      <c r="F133" s="382"/>
      <c r="G133" s="360">
        <f t="shared" si="15"/>
        <v>0</v>
      </c>
      <c r="H133" s="370"/>
      <c r="I133" s="431">
        <f>SUMIF(GL_INC!G:G,A133,GL_INC!F:F)</f>
        <v>5403.63</v>
      </c>
      <c r="J133" s="372"/>
      <c r="K133" s="361"/>
      <c r="L133" s="372"/>
      <c r="M133" s="383">
        <f t="shared" si="16"/>
        <v>5403.63</v>
      </c>
      <c r="N133" s="362"/>
      <c r="O133" s="383"/>
      <c r="P133" s="383"/>
      <c r="Q133" s="383"/>
      <c r="R133" s="383"/>
      <c r="S133" s="383"/>
      <c r="T133" s="383"/>
      <c r="U133" s="357"/>
      <c r="V133" s="357"/>
      <c r="W133" s="357"/>
      <c r="X133" s="357"/>
      <c r="Y133" s="357"/>
      <c r="Z133" s="357"/>
    </row>
    <row r="134" ht="15.75" customHeight="1">
      <c r="A134" s="357">
        <v>802.0</v>
      </c>
      <c r="B134" s="381" t="s">
        <v>250</v>
      </c>
      <c r="C134" s="383">
        <f>SUMIF(GL_LTD!$J:$J,A134,GL_LTD!$I:$I)</f>
        <v>20615.14</v>
      </c>
      <c r="D134" s="382"/>
      <c r="E134" s="383">
        <f>SUMIF(GL_LTD!$J:$J,A134,GL_LTD!$G:$G)</f>
        <v>6300.47</v>
      </c>
      <c r="F134" s="382"/>
      <c r="G134" s="360">
        <f t="shared" si="15"/>
        <v>3.272000343</v>
      </c>
      <c r="H134" s="370"/>
      <c r="I134" s="431">
        <f>SUMIF(GL_INC!G:G,A134,GL_INC!F:F)</f>
        <v>41594.34</v>
      </c>
      <c r="J134" s="372"/>
      <c r="K134" s="361"/>
      <c r="L134" s="372"/>
      <c r="M134" s="427">
        <f t="shared" si="16"/>
        <v>47894.81</v>
      </c>
      <c r="N134" s="362"/>
      <c r="O134" s="383">
        <v>5456.0</v>
      </c>
      <c r="P134" s="383">
        <v>10267.0</v>
      </c>
      <c r="Q134" s="383"/>
      <c r="R134" s="383"/>
      <c r="S134" s="383"/>
      <c r="T134" s="385" t="s">
        <v>140</v>
      </c>
      <c r="U134" s="357"/>
      <c r="V134" s="357"/>
      <c r="W134" s="357"/>
      <c r="X134" s="357"/>
      <c r="Y134" s="357"/>
      <c r="Z134" s="357"/>
    </row>
    <row r="135" ht="15.75" customHeight="1">
      <c r="A135" s="357">
        <v>803.0</v>
      </c>
      <c r="B135" s="381" t="s">
        <v>251</v>
      </c>
      <c r="C135" s="383">
        <f>SUMIF(GL_LTD!$J:$J,A135,GL_LTD!$I:$I)</f>
        <v>804103.7349</v>
      </c>
      <c r="D135" s="382"/>
      <c r="E135" s="383">
        <f>SUMIF(GL_LTD!$J:$J,A135,GL_LTD!$G:$G)</f>
        <v>236935.8964</v>
      </c>
      <c r="F135" s="382"/>
      <c r="G135" s="360">
        <f t="shared" si="15"/>
        <v>3.393760705</v>
      </c>
      <c r="H135" s="370"/>
      <c r="I135" s="431">
        <f>SUMIF(GL_INC!G:G,A135,GL_INC!F:F)</f>
        <v>5100</v>
      </c>
      <c r="J135" s="372"/>
      <c r="K135" s="361"/>
      <c r="L135" s="372"/>
      <c r="M135" s="427">
        <f t="shared" si="16"/>
        <v>242035.8964</v>
      </c>
      <c r="N135" s="362"/>
      <c r="O135" s="383">
        <v>17377.0</v>
      </c>
      <c r="P135" s="383">
        <v>2000.0</v>
      </c>
      <c r="Q135" s="383"/>
      <c r="R135" s="383"/>
      <c r="S135" s="383"/>
      <c r="T135" s="385" t="s">
        <v>140</v>
      </c>
      <c r="U135" s="357"/>
      <c r="V135" s="357"/>
      <c r="W135" s="357"/>
      <c r="X135" s="357"/>
      <c r="Y135" s="357"/>
      <c r="Z135" s="357"/>
    </row>
    <row r="136" ht="15.0" hidden="1" customHeight="1">
      <c r="A136" s="357">
        <v>402.0</v>
      </c>
      <c r="B136" s="381" t="s">
        <v>55</v>
      </c>
      <c r="C136" s="383">
        <f>SUMIF(GL_LTD!$J:$J,A136,GL_LTD!$I:$I)</f>
        <v>0</v>
      </c>
      <c r="D136" s="382"/>
      <c r="E136" s="383">
        <f>SUMIF(GL_LTD!$J:$J,A136,GL_LTD!$G:$G)</f>
        <v>0</v>
      </c>
      <c r="F136" s="382"/>
      <c r="G136" s="360">
        <f t="shared" si="15"/>
        <v>0</v>
      </c>
      <c r="H136" s="370"/>
      <c r="I136" s="383">
        <f>SUMIF(GL_INC!G:G,A136,GL_INC!F:F)</f>
        <v>0</v>
      </c>
      <c r="J136" s="372"/>
      <c r="K136" s="361"/>
      <c r="L136" s="372"/>
      <c r="M136" s="383">
        <f t="shared" si="16"/>
        <v>0</v>
      </c>
      <c r="N136" s="362"/>
      <c r="O136" s="383"/>
      <c r="P136" s="383"/>
      <c r="Q136" s="383"/>
      <c r="R136" s="383"/>
      <c r="S136" s="383"/>
      <c r="T136" s="383"/>
      <c r="U136" s="357"/>
      <c r="V136" s="357"/>
      <c r="W136" s="357"/>
      <c r="X136" s="357"/>
      <c r="Y136" s="357"/>
      <c r="Z136" s="357"/>
    </row>
    <row r="137" ht="15.75" customHeight="1">
      <c r="A137" s="357">
        <v>804.0</v>
      </c>
      <c r="B137" s="381" t="s">
        <v>252</v>
      </c>
      <c r="C137" s="383">
        <f>SUMIF(GL_LTD!$J:$J,A137,GL_LTD!$I:$I)</f>
        <v>151939.63</v>
      </c>
      <c r="D137" s="382"/>
      <c r="E137" s="383">
        <f>SUMIF(GL_LTD!$J:$J,A137,GL_LTD!$G:$G)</f>
        <v>44847.78</v>
      </c>
      <c r="F137" s="382"/>
      <c r="G137" s="360">
        <f t="shared" si="15"/>
        <v>3.387896346</v>
      </c>
      <c r="H137" s="370"/>
      <c r="I137" s="431">
        <f>SUMIF(GL_INC!G:G,A137,GL_INC!F:F)</f>
        <v>7429.29</v>
      </c>
      <c r="J137" s="372"/>
      <c r="K137" s="361"/>
      <c r="L137" s="372"/>
      <c r="M137" s="427">
        <f t="shared" si="16"/>
        <v>52277.07</v>
      </c>
      <c r="N137" s="362"/>
      <c r="O137" s="383"/>
      <c r="P137" s="383"/>
      <c r="Q137" s="383"/>
      <c r="R137" s="383"/>
      <c r="S137" s="383"/>
      <c r="T137" s="383"/>
      <c r="U137" s="357"/>
      <c r="V137" s="357">
        <v>1734.96</v>
      </c>
      <c r="W137" s="357"/>
      <c r="X137" s="357"/>
      <c r="Y137" s="357"/>
      <c r="Z137" s="357"/>
    </row>
    <row r="138" ht="15.75" customHeight="1">
      <c r="A138" s="357">
        <v>815.0</v>
      </c>
      <c r="B138" s="381" t="s">
        <v>253</v>
      </c>
      <c r="C138" s="383">
        <f>SUMIF(GL_LTD!$J:$J,A138,GL_LTD!$I:$I)</f>
        <v>0</v>
      </c>
      <c r="D138" s="382"/>
      <c r="E138" s="383">
        <f>SUMIF(GL_LTD!$J:$J,A138,GL_LTD!$G:$G)</f>
        <v>0</v>
      </c>
      <c r="F138" s="382"/>
      <c r="G138" s="360">
        <f t="shared" si="15"/>
        <v>0</v>
      </c>
      <c r="H138" s="370"/>
      <c r="I138" s="431">
        <f>SUMIF(GL_INC!G:G,A138,GL_INC!F:F)</f>
        <v>20000</v>
      </c>
      <c r="J138" s="372"/>
      <c r="K138" s="361"/>
      <c r="L138" s="372"/>
      <c r="M138" s="427">
        <f t="shared" si="16"/>
        <v>20000</v>
      </c>
      <c r="N138" s="362"/>
      <c r="O138" s="383"/>
      <c r="P138" s="383"/>
      <c r="Q138" s="383"/>
      <c r="R138" s="383"/>
      <c r="S138" s="383"/>
      <c r="T138" s="383"/>
      <c r="U138" s="357"/>
      <c r="V138" s="357">
        <v>1734.96</v>
      </c>
      <c r="W138" s="357"/>
      <c r="X138" s="357"/>
      <c r="Y138" s="357"/>
      <c r="Z138" s="357"/>
    </row>
    <row r="139" ht="15.75" customHeight="1">
      <c r="A139" s="357">
        <v>806.0</v>
      </c>
      <c r="B139" s="381" t="s">
        <v>254</v>
      </c>
      <c r="C139" s="383">
        <f>SUMIF(GL_LTD!$J:$J,A139,GL_LTD!$I:$I)</f>
        <v>0</v>
      </c>
      <c r="D139" s="382"/>
      <c r="E139" s="383">
        <f>SUMIF(GL_LTD!$J:$J,A139,GL_LTD!$G:$G)</f>
        <v>0</v>
      </c>
      <c r="F139" s="382"/>
      <c r="G139" s="360">
        <f t="shared" si="15"/>
        <v>0</v>
      </c>
      <c r="H139" s="370"/>
      <c r="I139" s="431">
        <f>SUMIF(GL_INC!G:G,A139,GL_INC!F:F)</f>
        <v>60.98</v>
      </c>
      <c r="J139" s="372"/>
      <c r="K139" s="361"/>
      <c r="L139" s="372"/>
      <c r="M139" s="427">
        <f t="shared" si="16"/>
        <v>60.98</v>
      </c>
      <c r="N139" s="362"/>
      <c r="O139" s="383"/>
      <c r="P139" s="383"/>
      <c r="Q139" s="383"/>
      <c r="R139" s="383"/>
      <c r="S139" s="383"/>
      <c r="T139" s="383"/>
      <c r="U139" s="357"/>
      <c r="V139" s="357">
        <v>586.92</v>
      </c>
      <c r="W139" s="357"/>
      <c r="X139" s="357"/>
      <c r="Y139" s="357"/>
      <c r="Z139" s="357"/>
    </row>
    <row r="140" ht="15.75" customHeight="1">
      <c r="A140" s="357">
        <v>807.0</v>
      </c>
      <c r="B140" s="381" t="s">
        <v>222</v>
      </c>
      <c r="C140" s="383">
        <f>SUMIF(GL_LTD!$J:$J,A140,GL_LTD!$I:$I)</f>
        <v>0</v>
      </c>
      <c r="D140" s="382"/>
      <c r="E140" s="383">
        <f>SUMIF(GL_LTD!$J:$J,A140,GL_LTD!$G:$G)</f>
        <v>0</v>
      </c>
      <c r="F140" s="382"/>
      <c r="G140" s="360">
        <f t="shared" si="15"/>
        <v>0</v>
      </c>
      <c r="H140" s="370"/>
      <c r="I140" s="383">
        <f>SUMIF(GL_INC!G:G,A140,GL_INC!F:F)</f>
        <v>0</v>
      </c>
      <c r="J140" s="372"/>
      <c r="K140" s="361"/>
      <c r="L140" s="372"/>
      <c r="M140" s="383">
        <f t="shared" si="16"/>
        <v>0</v>
      </c>
      <c r="N140" s="362"/>
      <c r="O140" s="383"/>
      <c r="P140" s="383"/>
      <c r="Q140" s="383"/>
      <c r="R140" s="383"/>
      <c r="S140" s="383"/>
      <c r="T140" s="383"/>
      <c r="U140" s="357"/>
      <c r="V140" s="357">
        <v>635.72</v>
      </c>
      <c r="W140" s="357"/>
      <c r="X140" s="357"/>
      <c r="Y140" s="357"/>
      <c r="Z140" s="357"/>
    </row>
    <row r="141" ht="18.75" customHeight="1">
      <c r="A141" s="357">
        <v>809.0</v>
      </c>
      <c r="B141" s="381" t="s">
        <v>242</v>
      </c>
      <c r="C141" s="383">
        <f>SUMIF(GL_LTD!$J:$J,A141,GL_LTD!$I:$I)</f>
        <v>10003.68949</v>
      </c>
      <c r="D141" s="382"/>
      <c r="E141" s="383">
        <f>SUMIF(GL_LTD!$J:$J,A141,GL_LTD!$G:$G)</f>
        <v>3051.958034</v>
      </c>
      <c r="F141" s="382"/>
      <c r="G141" s="360">
        <f t="shared" si="15"/>
        <v>3.27779392</v>
      </c>
      <c r="H141" s="370"/>
      <c r="I141" s="431">
        <f>SUMIF(GL_INC!G:G,A141,GL_INC!F:F)</f>
        <v>24061.68</v>
      </c>
      <c r="J141" s="372"/>
      <c r="K141" s="361"/>
      <c r="L141" s="372"/>
      <c r="M141" s="427">
        <f t="shared" si="16"/>
        <v>27113.63803</v>
      </c>
      <c r="N141" s="362"/>
      <c r="O141" s="383"/>
      <c r="P141" s="383"/>
      <c r="Q141" s="383"/>
      <c r="R141" s="383"/>
      <c r="S141" s="383"/>
      <c r="T141" s="383"/>
      <c r="U141" s="357"/>
      <c r="V141" s="357">
        <v>302.63</v>
      </c>
      <c r="W141" s="357"/>
      <c r="X141" s="357"/>
      <c r="Y141" s="357"/>
      <c r="Z141" s="357"/>
    </row>
    <row r="142" ht="18.75" customHeight="1">
      <c r="A142" s="357">
        <v>810.0</v>
      </c>
      <c r="B142" s="381" t="s">
        <v>243</v>
      </c>
      <c r="C142" s="383">
        <f>SUMIF(GL_LTD!$J:$J,A142,GL_LTD!$I:$I)</f>
        <v>4984834.11</v>
      </c>
      <c r="D142" s="382"/>
      <c r="E142" s="383">
        <f>SUMIF(GL_LTD!$J:$J,A142,GL_LTD!$G:$G)</f>
        <v>1437700.28</v>
      </c>
      <c r="F142" s="382"/>
      <c r="G142" s="360">
        <f t="shared" si="15"/>
        <v>3.467227613</v>
      </c>
      <c r="H142" s="370"/>
      <c r="I142" s="383">
        <f>SUMIF(GL_INC!G:G,A142,GL_INC!F:F)</f>
        <v>0</v>
      </c>
      <c r="J142" s="372"/>
      <c r="K142" s="361">
        <f>-I142</f>
        <v>0</v>
      </c>
      <c r="L142" s="372"/>
      <c r="M142" s="383">
        <f>SUM(E142+I142+K142)</f>
        <v>1437700.28</v>
      </c>
      <c r="N142" s="362"/>
      <c r="O142" s="383"/>
      <c r="P142" s="383"/>
      <c r="Q142" s="383"/>
      <c r="R142" s="383"/>
      <c r="S142" s="383"/>
      <c r="T142" s="383"/>
      <c r="U142" s="357"/>
      <c r="V142" s="357"/>
      <c r="W142" s="357"/>
      <c r="X142" s="357"/>
      <c r="Y142" s="357"/>
      <c r="Z142" s="357"/>
    </row>
    <row r="143" ht="88.5" customHeight="1">
      <c r="A143" s="357">
        <v>811.0</v>
      </c>
      <c r="B143" s="381" t="s">
        <v>255</v>
      </c>
      <c r="C143" s="383">
        <f>SUMIF(GL_LTD!$J:$J,A143,GL_LTD!$I:$I)</f>
        <v>164895.37</v>
      </c>
      <c r="D143" s="382"/>
      <c r="E143" s="383">
        <f>SUMIF(GL_LTD!$J:$J,A143,GL_LTD!$G:$G)</f>
        <v>47819.98</v>
      </c>
      <c r="F143" s="382"/>
      <c r="G143" s="360">
        <f t="shared" si="15"/>
        <v>3.448252592</v>
      </c>
      <c r="H143" s="370"/>
      <c r="I143" s="431">
        <f>SUMIF(GL_INC!G:G,A143,GL_INC!F:F)</f>
        <v>126130.82</v>
      </c>
      <c r="J143" s="372"/>
      <c r="K143" s="361"/>
      <c r="L143" s="372"/>
      <c r="M143" s="427">
        <f t="shared" ref="M143:M145" si="17">SUM(E143+I143)</f>
        <v>173950.8</v>
      </c>
      <c r="N143" s="362"/>
      <c r="O143" s="383"/>
      <c r="P143" s="383"/>
      <c r="Q143" s="383"/>
      <c r="R143" s="383"/>
      <c r="S143" s="383"/>
      <c r="T143" s="396" t="s">
        <v>256</v>
      </c>
      <c r="U143" s="357"/>
      <c r="V143" s="357"/>
      <c r="W143" s="357"/>
      <c r="X143" s="357"/>
      <c r="Y143" s="357"/>
      <c r="Z143" s="357"/>
    </row>
    <row r="144" ht="18.0" customHeight="1">
      <c r="A144" s="357">
        <v>812.0</v>
      </c>
      <c r="B144" s="381" t="s">
        <v>219</v>
      </c>
      <c r="C144" s="383">
        <f>SUMIF(GL_LTD!$J:$J,A144,GL_LTD!$I:$I)</f>
        <v>35591.30466</v>
      </c>
      <c r="D144" s="382"/>
      <c r="E144" s="383">
        <f>SUMIF(GL_LTD!$J:$J,A144,GL_LTD!$G:$G)</f>
        <v>10660.38628</v>
      </c>
      <c r="F144" s="382"/>
      <c r="G144" s="360"/>
      <c r="H144" s="370"/>
      <c r="I144" s="383">
        <f>SUMIF(GL_INC!G:G,A144,GL_INC!F:F)</f>
        <v>0</v>
      </c>
      <c r="J144" s="372"/>
      <c r="K144" s="361"/>
      <c r="L144" s="372"/>
      <c r="M144" s="383">
        <f t="shared" si="17"/>
        <v>10660.38628</v>
      </c>
      <c r="N144" s="362"/>
      <c r="O144" s="383"/>
      <c r="P144" s="383"/>
      <c r="Q144" s="383"/>
      <c r="R144" s="383"/>
      <c r="S144" s="383"/>
      <c r="T144" s="383"/>
      <c r="U144" s="357"/>
      <c r="V144" s="357"/>
      <c r="W144" s="357"/>
      <c r="X144" s="357"/>
      <c r="Y144" s="357"/>
      <c r="Z144" s="357"/>
    </row>
    <row r="145" ht="18.75" customHeight="1">
      <c r="A145" s="357">
        <v>813.0</v>
      </c>
      <c r="B145" s="381" t="s">
        <v>257</v>
      </c>
      <c r="C145" s="425">
        <f>SUMIF(GL_LTD!$J:$J,A145,GL_LTD!$I:$I)</f>
        <v>0</v>
      </c>
      <c r="D145" s="382"/>
      <c r="E145" s="383">
        <f>SUMIF(GL_LTD!$J:$J,A145,GL_LTD!$G:$G)</f>
        <v>0</v>
      </c>
      <c r="F145" s="382"/>
      <c r="G145" s="360">
        <f t="shared" ref="G145:G146" si="18">IFERROR(C145/E145,0)</f>
        <v>0</v>
      </c>
      <c r="H145" s="370"/>
      <c r="I145" s="383">
        <f>SUMIF(GL_INC!G:G,A145,GL_INC!F:F)</f>
        <v>0</v>
      </c>
      <c r="J145" s="372"/>
      <c r="K145" s="426"/>
      <c r="L145" s="372"/>
      <c r="M145" s="383">
        <f t="shared" si="17"/>
        <v>0</v>
      </c>
      <c r="N145" s="362"/>
      <c r="O145" s="383"/>
      <c r="P145" s="383"/>
      <c r="Q145" s="383"/>
      <c r="R145" s="383"/>
      <c r="S145" s="383"/>
      <c r="T145" s="383"/>
      <c r="U145" s="357"/>
      <c r="V145" s="357"/>
      <c r="W145" s="357"/>
      <c r="X145" s="357"/>
      <c r="Y145" s="357"/>
      <c r="Z145" s="357"/>
    </row>
    <row r="146" ht="15.75" customHeight="1">
      <c r="A146" s="389"/>
      <c r="B146" s="379" t="s">
        <v>258</v>
      </c>
      <c r="C146" s="428">
        <f>SUM(C132:C145)</f>
        <v>6863296.139</v>
      </c>
      <c r="D146" s="391"/>
      <c r="E146" s="428">
        <f>SUM(E132:E145)</f>
        <v>1992191.881</v>
      </c>
      <c r="F146" s="391"/>
      <c r="G146" s="360">
        <f t="shared" si="18"/>
        <v>3.445097937</v>
      </c>
      <c r="H146" s="370"/>
      <c r="I146" s="428">
        <f>SUM(I132:I145)</f>
        <v>229780.74</v>
      </c>
      <c r="J146" s="372"/>
      <c r="K146" s="429"/>
      <c r="L146" s="372"/>
      <c r="M146" s="429">
        <f>SUM(M132:M145)</f>
        <v>2221972.621</v>
      </c>
      <c r="N146" s="393"/>
      <c r="O146" s="429">
        <f>SUM(O132:O145)</f>
        <v>39715</v>
      </c>
      <c r="P146" s="401"/>
      <c r="Q146" s="401"/>
      <c r="R146" s="401"/>
      <c r="S146" s="401"/>
      <c r="T146" s="401"/>
      <c r="U146" s="389"/>
      <c r="V146" s="389"/>
      <c r="W146" s="389"/>
      <c r="X146" s="389"/>
      <c r="Y146" s="389"/>
      <c r="Z146" s="389"/>
    </row>
    <row r="147" ht="15.75" customHeight="1">
      <c r="A147" s="357"/>
      <c r="B147" s="381"/>
      <c r="C147" s="383"/>
      <c r="D147" s="382"/>
      <c r="E147" s="383"/>
      <c r="F147" s="382"/>
      <c r="G147" s="360"/>
      <c r="H147" s="370"/>
      <c r="I147" s="383"/>
      <c r="J147" s="372"/>
      <c r="K147" s="361"/>
      <c r="L147" s="372"/>
      <c r="M147" s="383"/>
      <c r="N147" s="362"/>
      <c r="O147" s="383"/>
      <c r="P147" s="383"/>
      <c r="Q147" s="383"/>
      <c r="R147" s="383"/>
      <c r="S147" s="383"/>
      <c r="T147" s="383"/>
      <c r="U147" s="357"/>
      <c r="V147" s="357"/>
      <c r="W147" s="357"/>
      <c r="X147" s="357"/>
      <c r="Y147" s="357"/>
      <c r="Z147" s="357"/>
    </row>
    <row r="148" ht="15.75" customHeight="1">
      <c r="A148" s="357"/>
      <c r="B148" s="381"/>
      <c r="C148" s="383"/>
      <c r="D148" s="382"/>
      <c r="E148" s="383"/>
      <c r="F148" s="382"/>
      <c r="G148" s="360"/>
      <c r="H148" s="370"/>
      <c r="I148" s="383"/>
      <c r="J148" s="372"/>
      <c r="K148" s="361"/>
      <c r="L148" s="372"/>
      <c r="M148" s="383"/>
      <c r="N148" s="362"/>
      <c r="O148" s="383"/>
      <c r="P148" s="383"/>
      <c r="Q148" s="383"/>
      <c r="R148" s="383"/>
      <c r="S148" s="383"/>
      <c r="T148" s="383"/>
      <c r="U148" s="357"/>
      <c r="V148" s="357"/>
      <c r="W148" s="357"/>
      <c r="X148" s="357"/>
      <c r="Y148" s="357"/>
      <c r="Z148" s="357"/>
    </row>
    <row r="149" ht="15.75" customHeight="1">
      <c r="A149" s="357"/>
      <c r="B149" s="381"/>
      <c r="C149" s="383"/>
      <c r="D149" s="382"/>
      <c r="E149" s="383"/>
      <c r="F149" s="382"/>
      <c r="G149" s="360"/>
      <c r="H149" s="370"/>
      <c r="I149" s="383"/>
      <c r="J149" s="372"/>
      <c r="K149" s="361"/>
      <c r="L149" s="372"/>
      <c r="M149" s="383"/>
      <c r="N149" s="362"/>
      <c r="O149" s="383"/>
      <c r="P149" s="383"/>
      <c r="Q149" s="383"/>
      <c r="R149" s="383"/>
      <c r="S149" s="383"/>
      <c r="T149" s="383"/>
      <c r="U149" s="357"/>
      <c r="V149" s="357"/>
      <c r="W149" s="357"/>
      <c r="X149" s="357"/>
      <c r="Y149" s="357"/>
      <c r="Z149" s="357"/>
    </row>
    <row r="150" ht="15.75" customHeight="1">
      <c r="A150" s="357"/>
      <c r="B150" s="430" t="s">
        <v>259</v>
      </c>
      <c r="C150" s="383"/>
      <c r="D150" s="382"/>
      <c r="E150" s="383"/>
      <c r="F150" s="382"/>
      <c r="G150" s="360">
        <f t="shared" ref="G150:G161" si="19">IFERROR(C150/E150,0)</f>
        <v>0</v>
      </c>
      <c r="H150" s="370"/>
      <c r="I150" s="383"/>
      <c r="J150" s="372"/>
      <c r="K150" s="361"/>
      <c r="L150" s="372"/>
      <c r="M150" s="383">
        <f t="shared" ref="M150:M159" si="20">SUM(E150+I150)</f>
        <v>0</v>
      </c>
      <c r="N150" s="362"/>
      <c r="O150" s="383"/>
      <c r="P150" s="383"/>
      <c r="Q150" s="383"/>
      <c r="R150" s="383"/>
      <c r="S150" s="383"/>
      <c r="T150" s="383"/>
      <c r="U150" s="357"/>
      <c r="V150" s="357"/>
      <c r="W150" s="357"/>
      <c r="X150" s="357"/>
      <c r="Y150" s="357"/>
      <c r="Z150" s="357"/>
    </row>
    <row r="151" ht="15.75" customHeight="1">
      <c r="A151" s="357">
        <v>600.0</v>
      </c>
      <c r="B151" s="381" t="s">
        <v>260</v>
      </c>
      <c r="C151" s="383">
        <f>SUMIF(GL_LTD!$J:$J,A151,GL_LTD!$I:$I)</f>
        <v>759648.23</v>
      </c>
      <c r="D151" s="382"/>
      <c r="E151" s="383">
        <f>SUMIF(GL_LTD!$J:$J,A151,GL_LTD!$G:$G)</f>
        <v>225125.61</v>
      </c>
      <c r="F151" s="382"/>
      <c r="G151" s="360">
        <f t="shared" si="19"/>
        <v>3.374330579</v>
      </c>
      <c r="H151" s="370"/>
      <c r="I151" s="431">
        <f>SUMIF(GL_INC!G:G,A151,GL_INC!F:F)</f>
        <v>191066.9</v>
      </c>
      <c r="J151" s="372"/>
      <c r="K151" s="361"/>
      <c r="L151" s="372"/>
      <c r="M151" s="427">
        <f t="shared" si="20"/>
        <v>416192.51</v>
      </c>
      <c r="N151" s="362"/>
      <c r="O151" s="383">
        <v>46776.239999999874</v>
      </c>
      <c r="P151" s="406">
        <v>68066.3</v>
      </c>
      <c r="Q151" s="406"/>
      <c r="R151" s="406"/>
      <c r="S151" s="396" t="s">
        <v>230</v>
      </c>
      <c r="T151" s="406"/>
      <c r="U151" s="357"/>
      <c r="V151" s="357"/>
      <c r="W151" s="357"/>
      <c r="X151" s="357"/>
      <c r="Y151" s="357"/>
      <c r="Z151" s="357"/>
    </row>
    <row r="152" ht="15.75" customHeight="1">
      <c r="A152" s="357">
        <v>601.0</v>
      </c>
      <c r="B152" s="381" t="s">
        <v>261</v>
      </c>
      <c r="C152" s="383">
        <f>SUMIF(GL_LTD!$J:$J,A152,GL_LTD!$I:$I)</f>
        <v>35600</v>
      </c>
      <c r="D152" s="382"/>
      <c r="E152" s="383">
        <f>SUMIF(GL_LTD!$J:$J,A152,GL_LTD!$G:$G)</f>
        <v>10116.51037</v>
      </c>
      <c r="F152" s="382"/>
      <c r="G152" s="360">
        <f t="shared" si="19"/>
        <v>3.519</v>
      </c>
      <c r="H152" s="370"/>
      <c r="I152" s="383">
        <f>SUMIF(GL_INC!G:G,A152,GL_INC!F:F)</f>
        <v>13708</v>
      </c>
      <c r="J152" s="372"/>
      <c r="K152" s="361"/>
      <c r="L152" s="372"/>
      <c r="M152" s="427">
        <f t="shared" si="20"/>
        <v>23824.51037</v>
      </c>
      <c r="N152" s="362"/>
      <c r="O152" s="383"/>
      <c r="P152" s="383"/>
      <c r="Q152" s="383"/>
      <c r="R152" s="383"/>
      <c r="S152" s="383"/>
      <c r="T152" s="383"/>
      <c r="U152" s="357"/>
      <c r="V152" s="357"/>
      <c r="W152" s="357"/>
      <c r="X152" s="357"/>
      <c r="Y152" s="357"/>
      <c r="Z152" s="357"/>
    </row>
    <row r="153" ht="15.75" customHeight="1">
      <c r="A153" s="357">
        <v>602.0</v>
      </c>
      <c r="B153" s="381" t="s">
        <v>262</v>
      </c>
      <c r="C153" s="383">
        <f>SUMIF(GL_LTD!$J:$J,A153,GL_LTD!$I:$I)</f>
        <v>25080.07</v>
      </c>
      <c r="D153" s="382"/>
      <c r="E153" s="383">
        <f>SUMIF(GL_LTD!$J:$J,A153,GL_LTD!$G:$G)</f>
        <v>7737.35</v>
      </c>
      <c r="F153" s="382"/>
      <c r="G153" s="360">
        <f t="shared" si="19"/>
        <v>3.241428913</v>
      </c>
      <c r="H153" s="370"/>
      <c r="I153" s="431">
        <f>SUMIF(GL_INC!G:G,A153,GL_INC!F:F)</f>
        <v>9745.05</v>
      </c>
      <c r="J153" s="372"/>
      <c r="K153" s="361"/>
      <c r="L153" s="372"/>
      <c r="M153" s="427">
        <f t="shared" si="20"/>
        <v>17482.4</v>
      </c>
      <c r="N153" s="362"/>
      <c r="O153" s="383">
        <v>2122.159999999996</v>
      </c>
      <c r="P153" s="383">
        <v>3290.0</v>
      </c>
      <c r="Q153" s="383"/>
      <c r="R153" s="385" t="s">
        <v>263</v>
      </c>
      <c r="S153" s="383"/>
      <c r="T153" s="364"/>
      <c r="U153" s="357"/>
      <c r="V153" s="357"/>
      <c r="W153" s="357"/>
      <c r="X153" s="357"/>
      <c r="Y153" s="357"/>
      <c r="Z153" s="357"/>
    </row>
    <row r="154" ht="15.75" customHeight="1">
      <c r="A154" s="357">
        <v>603.0</v>
      </c>
      <c r="B154" s="381" t="s">
        <v>264</v>
      </c>
      <c r="C154" s="432">
        <f>SUMIF(GL_LTD!$J:$J,A154,GL_LTD!$I:$I)</f>
        <v>262562.26</v>
      </c>
      <c r="D154" s="382"/>
      <c r="E154" s="383">
        <f>SUMIF(GL_LTD!$J:$J,A154,GL_LTD!$G:$G)</f>
        <v>78767.42</v>
      </c>
      <c r="F154" s="382"/>
      <c r="G154" s="360">
        <f t="shared" si="19"/>
        <v>3.33338657</v>
      </c>
      <c r="H154" s="370"/>
      <c r="I154" s="431">
        <f>SUMIF(GL_INC!G:G,A154,GL_INC!F:F)</f>
        <v>32890.71</v>
      </c>
      <c r="J154" s="372"/>
      <c r="K154" s="361"/>
      <c r="L154" s="372"/>
      <c r="M154" s="427">
        <f t="shared" si="20"/>
        <v>111658.13</v>
      </c>
      <c r="N154" s="362"/>
      <c r="O154" s="383"/>
      <c r="P154" s="383">
        <v>6200.0</v>
      </c>
      <c r="Q154" s="383"/>
      <c r="R154" s="383"/>
      <c r="S154" s="383"/>
      <c r="T154" s="364"/>
      <c r="U154" s="357"/>
      <c r="V154" s="357"/>
      <c r="W154" s="357"/>
      <c r="X154" s="357"/>
      <c r="Y154" s="357"/>
      <c r="Z154" s="357"/>
    </row>
    <row r="155" ht="15.75" customHeight="1">
      <c r="A155" s="357">
        <v>604.0</v>
      </c>
      <c r="B155" s="381" t="s">
        <v>265</v>
      </c>
      <c r="C155" s="383">
        <f>SUMIF(GL_LTD!$J:$J,A155,GL_LTD!$I:$I)</f>
        <v>104010.82</v>
      </c>
      <c r="D155" s="382"/>
      <c r="E155" s="383">
        <f>SUMIF(GL_LTD!$J:$J,A155,GL_LTD!$G:$G)</f>
        <v>31656.65</v>
      </c>
      <c r="F155" s="382"/>
      <c r="G155" s="360">
        <f t="shared" si="19"/>
        <v>3.285591495</v>
      </c>
      <c r="H155" s="370"/>
      <c r="I155" s="431">
        <f>SUMIF(GL_INC!G:G,A155,GL_INC!F:F)</f>
        <v>1213.44</v>
      </c>
      <c r="J155" s="372"/>
      <c r="K155" s="361"/>
      <c r="L155" s="372"/>
      <c r="M155" s="427">
        <f t="shared" si="20"/>
        <v>32870.09</v>
      </c>
      <c r="N155" s="362"/>
      <c r="O155" s="383">
        <v>160.00000000000364</v>
      </c>
      <c r="P155" s="383"/>
      <c r="Q155" s="383"/>
      <c r="R155" s="383"/>
      <c r="S155" s="383"/>
      <c r="T155" s="383"/>
      <c r="U155" s="357"/>
      <c r="V155" s="357"/>
      <c r="W155" s="357"/>
      <c r="X155" s="357"/>
      <c r="Y155" s="357"/>
      <c r="Z155" s="357"/>
    </row>
    <row r="156" ht="15.75" customHeight="1">
      <c r="A156" s="357">
        <v>605.0</v>
      </c>
      <c r="B156" s="366" t="s">
        <v>52</v>
      </c>
      <c r="C156" s="383">
        <f>SUMIF(GL_LTD!$J:$J,A156,GL_LTD!$I:$I)</f>
        <v>777.5</v>
      </c>
      <c r="D156" s="382"/>
      <c r="E156" s="383">
        <f>SUMIF(GL_LTD!$J:$J,A156,GL_LTD!$G:$G)</f>
        <v>225.17</v>
      </c>
      <c r="F156" s="382"/>
      <c r="G156" s="360">
        <f t="shared" si="19"/>
        <v>3.452946663</v>
      </c>
      <c r="H156" s="370"/>
      <c r="I156" s="431">
        <f>SUMIF(GL_INC!G:G,A156,GL_INC!F:F)</f>
        <v>1418.61</v>
      </c>
      <c r="J156" s="372"/>
      <c r="K156" s="361"/>
      <c r="L156" s="372"/>
      <c r="M156" s="427">
        <f t="shared" si="20"/>
        <v>1643.78</v>
      </c>
      <c r="N156" s="362"/>
      <c r="O156" s="383">
        <v>6949.729999999996</v>
      </c>
      <c r="P156" s="383"/>
      <c r="Q156" s="383"/>
      <c r="R156" s="383"/>
      <c r="S156" s="383"/>
      <c r="T156" s="383"/>
      <c r="U156" s="357"/>
      <c r="V156" s="357"/>
      <c r="W156" s="357"/>
      <c r="X156" s="357"/>
      <c r="Y156" s="357"/>
      <c r="Z156" s="357"/>
    </row>
    <row r="157" ht="15.75" customHeight="1">
      <c r="A157" s="357">
        <v>606.0</v>
      </c>
      <c r="B157" s="381" t="s">
        <v>266</v>
      </c>
      <c r="C157" s="383">
        <f>SUMIF(GL_LTD!$J:$J,A157,GL_LTD!$I:$I)</f>
        <v>6159.46</v>
      </c>
      <c r="D157" s="382"/>
      <c r="E157" s="383">
        <f>SUMIF(GL_LTD!$J:$J,A157,GL_LTD!$G:$G)</f>
        <v>1821.04</v>
      </c>
      <c r="F157" s="382"/>
      <c r="G157" s="360">
        <f t="shared" si="19"/>
        <v>3.382385889</v>
      </c>
      <c r="H157" s="370"/>
      <c r="I157" s="431">
        <f>SUMIF(GL_INC!G:G,A157,GL_INC!F:F)</f>
        <v>0</v>
      </c>
      <c r="J157" s="372"/>
      <c r="K157" s="361"/>
      <c r="L157" s="372"/>
      <c r="M157" s="427">
        <f t="shared" si="20"/>
        <v>1821.04</v>
      </c>
      <c r="N157" s="362"/>
      <c r="O157" s="383">
        <v>77.94999999999982</v>
      </c>
      <c r="P157" s="383"/>
      <c r="Q157" s="383"/>
      <c r="R157" s="383"/>
      <c r="S157" s="383"/>
      <c r="T157" s="383"/>
      <c r="U157" s="357"/>
      <c r="V157" s="357"/>
      <c r="W157" s="357"/>
      <c r="X157" s="357"/>
      <c r="Y157" s="357"/>
      <c r="Z157" s="357"/>
    </row>
    <row r="158" ht="15.75" customHeight="1">
      <c r="A158" s="357">
        <v>615.0</v>
      </c>
      <c r="B158" s="381" t="s">
        <v>267</v>
      </c>
      <c r="C158" s="383">
        <f>SUMIF(GL_LTD!$J:$J,A158,GL_LTD!$I:$I)</f>
        <v>0</v>
      </c>
      <c r="D158" s="382"/>
      <c r="E158" s="383">
        <f>SUMIF(GL_LTD!$J:$J,A158,GL_LTD!$G:$G)</f>
        <v>0</v>
      </c>
      <c r="F158" s="382"/>
      <c r="G158" s="360">
        <f t="shared" si="19"/>
        <v>0</v>
      </c>
      <c r="H158" s="370"/>
      <c r="I158" s="431">
        <f>SUMIF(GL_INC!G:G,A158,GL_INC!F:F)</f>
        <v>79125</v>
      </c>
      <c r="J158" s="372"/>
      <c r="K158" s="361"/>
      <c r="L158" s="372"/>
      <c r="M158" s="427">
        <f t="shared" si="20"/>
        <v>79125</v>
      </c>
      <c r="N158" s="362"/>
      <c r="O158" s="383"/>
      <c r="P158" s="383"/>
      <c r="Q158" s="383"/>
      <c r="R158" s="383"/>
      <c r="S158" s="383"/>
      <c r="T158" s="396" t="s">
        <v>268</v>
      </c>
      <c r="U158" s="357"/>
      <c r="V158" s="357"/>
      <c r="W158" s="357"/>
      <c r="X158" s="357"/>
      <c r="Y158" s="357"/>
      <c r="Z158" s="357"/>
    </row>
    <row r="159" ht="15.75" customHeight="1">
      <c r="A159" s="357">
        <v>607.0</v>
      </c>
      <c r="B159" s="381" t="s">
        <v>222</v>
      </c>
      <c r="C159" s="383">
        <f>SUMIF(GL_LTD!$J:$J,A159,GL_LTD!$I:$I)</f>
        <v>0</v>
      </c>
      <c r="D159" s="382"/>
      <c r="E159" s="383">
        <f>SUMIF(GL_LTD!$J:$J,A159,GL_LTD!$G:$G)</f>
        <v>0</v>
      </c>
      <c r="F159" s="382"/>
      <c r="G159" s="360">
        <f t="shared" si="19"/>
        <v>0</v>
      </c>
      <c r="H159" s="370"/>
      <c r="I159" s="383">
        <f>SUMIF(GL_INC!G:G,A159,GL_INC!F:F)</f>
        <v>0</v>
      </c>
      <c r="J159" s="372"/>
      <c r="K159" s="361"/>
      <c r="L159" s="372"/>
      <c r="M159" s="383">
        <f t="shared" si="20"/>
        <v>0</v>
      </c>
      <c r="N159" s="362"/>
      <c r="O159" s="383"/>
      <c r="P159" s="383"/>
      <c r="Q159" s="383"/>
      <c r="R159" s="383"/>
      <c r="S159" s="383"/>
      <c r="T159" s="383"/>
      <c r="U159" s="357"/>
      <c r="V159" s="357"/>
      <c r="W159" s="357"/>
      <c r="X159" s="357"/>
      <c r="Y159" s="357"/>
      <c r="Z159" s="357"/>
    </row>
    <row r="160" ht="18.75" customHeight="1">
      <c r="A160" s="357">
        <v>609.0</v>
      </c>
      <c r="B160" s="381" t="s">
        <v>243</v>
      </c>
      <c r="C160" s="383">
        <f>SUMIF(GL_LTD!$J:$J,A160,GL_LTD!$I:$I)</f>
        <v>0</v>
      </c>
      <c r="D160" s="382"/>
      <c r="E160" s="383">
        <f>SUMIF(GL_LTD!$J:$J,A160,GL_LTD!$G:$G)</f>
        <v>0</v>
      </c>
      <c r="F160" s="382"/>
      <c r="G160" s="360">
        <f t="shared" si="19"/>
        <v>0</v>
      </c>
      <c r="H160" s="370"/>
      <c r="I160" s="383">
        <f>SUMIF(GL_INC!G:G,A160,GL_INC!F:F)</f>
        <v>0</v>
      </c>
      <c r="J160" s="372"/>
      <c r="K160" s="361">
        <f>-I160</f>
        <v>0</v>
      </c>
      <c r="L160" s="372"/>
      <c r="M160" s="383">
        <f>SUM(E160+I160+K160)</f>
        <v>0</v>
      </c>
      <c r="N160" s="362"/>
      <c r="O160" s="383"/>
      <c r="P160" s="383"/>
      <c r="Q160" s="383"/>
      <c r="R160" s="383"/>
      <c r="S160" s="383"/>
      <c r="T160" s="383"/>
      <c r="U160" s="357"/>
      <c r="V160" s="357"/>
      <c r="W160" s="357"/>
      <c r="X160" s="357"/>
      <c r="Y160" s="357"/>
      <c r="Z160" s="357"/>
    </row>
    <row r="161" ht="15.75" customHeight="1">
      <c r="A161" s="357">
        <v>610.0</v>
      </c>
      <c r="B161" s="381" t="s">
        <v>269</v>
      </c>
      <c r="C161" s="383">
        <f>SUMIF(GL_LTD!$J:$J,A161,GL_LTD!$I:$I)</f>
        <v>0</v>
      </c>
      <c r="D161" s="382"/>
      <c r="E161" s="383">
        <f>SUMIF(GL_LTD!$J:$J,A161,GL_LTD!$G:$G)</f>
        <v>0</v>
      </c>
      <c r="F161" s="382"/>
      <c r="G161" s="360">
        <f t="shared" si="19"/>
        <v>0</v>
      </c>
      <c r="H161" s="370"/>
      <c r="I161" s="383">
        <f>SUMIF(GL_INC!G:G,A161,GL_INC!F:F)</f>
        <v>0</v>
      </c>
      <c r="J161" s="372"/>
      <c r="K161" s="361"/>
      <c r="L161" s="372"/>
      <c r="M161" s="427">
        <f t="shared" ref="M161:M163" si="21">SUM(E161+I161)</f>
        <v>0</v>
      </c>
      <c r="N161" s="362"/>
      <c r="O161" s="383"/>
      <c r="P161" s="383"/>
      <c r="Q161" s="383"/>
      <c r="R161" s="383"/>
      <c r="S161" s="383"/>
      <c r="T161" s="383"/>
      <c r="U161" s="357"/>
      <c r="V161" s="357"/>
      <c r="W161" s="357"/>
      <c r="X161" s="357"/>
      <c r="Y161" s="357"/>
      <c r="Z161" s="357"/>
    </row>
    <row r="162" ht="18.0" customHeight="1">
      <c r="A162" s="357">
        <v>611.0</v>
      </c>
      <c r="B162" s="381" t="s">
        <v>219</v>
      </c>
      <c r="C162" s="383">
        <f>SUMIF(GL_LTD!$J:$J,A162,GL_LTD!$I:$I)</f>
        <v>35591.30466</v>
      </c>
      <c r="D162" s="382"/>
      <c r="E162" s="383">
        <f>SUMIF(GL_LTD!$J:$J,A162,GL_LTD!$G:$G)</f>
        <v>10660.38628</v>
      </c>
      <c r="F162" s="382"/>
      <c r="G162" s="360"/>
      <c r="H162" s="370"/>
      <c r="I162" s="383">
        <f>SUMIF(GL_INC!G:G,A162,GL_INC!F:F)</f>
        <v>0</v>
      </c>
      <c r="J162" s="372"/>
      <c r="K162" s="361"/>
      <c r="L162" s="372"/>
      <c r="M162" s="383">
        <f t="shared" si="21"/>
        <v>10660.38628</v>
      </c>
      <c r="N162" s="362"/>
      <c r="O162" s="383"/>
      <c r="P162" s="383"/>
      <c r="Q162" s="383"/>
      <c r="R162" s="383"/>
      <c r="S162" s="383"/>
      <c r="T162" s="383"/>
      <c r="U162" s="357"/>
      <c r="V162" s="357"/>
      <c r="W162" s="357"/>
      <c r="X162" s="357"/>
      <c r="Y162" s="357"/>
      <c r="Z162" s="357"/>
    </row>
    <row r="163" ht="18.75" customHeight="1">
      <c r="A163" s="357">
        <v>612.0</v>
      </c>
      <c r="B163" s="381" t="s">
        <v>270</v>
      </c>
      <c r="C163" s="425">
        <f>SUMIF(GL_LTD!$J:$J,A163,GL_LTD!$I:$I)</f>
        <v>0</v>
      </c>
      <c r="D163" s="382"/>
      <c r="E163" s="383">
        <f>SUMIF(GL_LTD!$J:$J,A163,GL_LTD!$G:$G)</f>
        <v>0</v>
      </c>
      <c r="F163" s="382"/>
      <c r="G163" s="360">
        <f t="shared" ref="G163:G164" si="22">IFERROR(C163/E163,0)</f>
        <v>0</v>
      </c>
      <c r="H163" s="370"/>
      <c r="I163" s="383">
        <f>SUMIF(GL_INC!G:G,A163,GL_INC!F:F)</f>
        <v>0</v>
      </c>
      <c r="J163" s="372"/>
      <c r="K163" s="426"/>
      <c r="L163" s="372"/>
      <c r="M163" s="383">
        <f t="shared" si="21"/>
        <v>0</v>
      </c>
      <c r="N163" s="362"/>
      <c r="O163" s="383"/>
      <c r="P163" s="383"/>
      <c r="Q163" s="383"/>
      <c r="R163" s="383"/>
      <c r="S163" s="383"/>
      <c r="T163" s="383"/>
      <c r="U163" s="357"/>
      <c r="V163" s="357"/>
      <c r="W163" s="357"/>
      <c r="X163" s="357"/>
      <c r="Y163" s="357"/>
      <c r="Z163" s="357"/>
    </row>
    <row r="164" ht="15.75" customHeight="1">
      <c r="A164" s="389"/>
      <c r="B164" s="379" t="s">
        <v>271</v>
      </c>
      <c r="C164" s="428">
        <f>SUM(C151:C163)</f>
        <v>1229429.645</v>
      </c>
      <c r="D164" s="391"/>
      <c r="E164" s="428">
        <f>SUM(E151:E163)</f>
        <v>366110.1367</v>
      </c>
      <c r="F164" s="391"/>
      <c r="G164" s="360">
        <f t="shared" si="22"/>
        <v>3.358086875</v>
      </c>
      <c r="H164" s="370"/>
      <c r="I164" s="428">
        <f>SUM(I151:I163)</f>
        <v>329167.71</v>
      </c>
      <c r="J164" s="372"/>
      <c r="K164" s="429"/>
      <c r="L164" s="372"/>
      <c r="M164" s="429">
        <f>SUM(M151:M163)</f>
        <v>695277.8467</v>
      </c>
      <c r="N164" s="393"/>
      <c r="O164" s="429">
        <f>SUM(O151:O163)</f>
        <v>56086.08</v>
      </c>
      <c r="P164" s="401"/>
      <c r="Q164" s="401"/>
      <c r="R164" s="401"/>
      <c r="S164" s="401"/>
      <c r="T164" s="401"/>
      <c r="U164" s="389"/>
      <c r="V164" s="389"/>
      <c r="W164" s="389"/>
      <c r="X164" s="389"/>
      <c r="Y164" s="389"/>
      <c r="Z164" s="389"/>
    </row>
    <row r="165" ht="15.75" customHeight="1">
      <c r="A165" s="357"/>
      <c r="B165" s="381"/>
      <c r="C165" s="383"/>
      <c r="D165" s="382"/>
      <c r="E165" s="383"/>
      <c r="F165" s="382"/>
      <c r="G165" s="360"/>
      <c r="H165" s="370"/>
      <c r="I165" s="383"/>
      <c r="J165" s="372"/>
      <c r="K165" s="361"/>
      <c r="L165" s="372"/>
      <c r="M165" s="383"/>
      <c r="N165" s="362"/>
      <c r="O165" s="383"/>
      <c r="P165" s="383"/>
      <c r="Q165" s="383"/>
      <c r="R165" s="383"/>
      <c r="S165" s="383"/>
      <c r="T165" s="383"/>
      <c r="U165" s="357"/>
      <c r="V165" s="357"/>
      <c r="W165" s="357"/>
      <c r="X165" s="357"/>
      <c r="Y165" s="357"/>
      <c r="Z165" s="357"/>
    </row>
    <row r="166" ht="15.75" customHeight="1">
      <c r="A166" s="357"/>
      <c r="B166" s="430" t="s">
        <v>18</v>
      </c>
      <c r="C166" s="383"/>
      <c r="D166" s="382"/>
      <c r="E166" s="383"/>
      <c r="F166" s="382"/>
      <c r="G166" s="360">
        <f t="shared" ref="G166:G203" si="23">IFERROR(C166/E166,0)</f>
        <v>0</v>
      </c>
      <c r="H166" s="370"/>
      <c r="I166" s="383"/>
      <c r="J166" s="372"/>
      <c r="K166" s="361"/>
      <c r="L166" s="372"/>
      <c r="M166" s="383">
        <f t="shared" ref="M166:M186" si="24">SUM(E166+I166)</f>
        <v>0</v>
      </c>
      <c r="N166" s="362"/>
      <c r="O166" s="383"/>
      <c r="P166" s="383"/>
      <c r="Q166" s="383"/>
      <c r="R166" s="383"/>
      <c r="S166" s="383"/>
      <c r="T166" s="383"/>
      <c r="U166" s="357"/>
      <c r="V166" s="357"/>
      <c r="W166" s="357"/>
      <c r="X166" s="357"/>
      <c r="Y166" s="357"/>
      <c r="Z166" s="357"/>
    </row>
    <row r="167" ht="15.75" customHeight="1">
      <c r="A167" s="357">
        <v>500.0</v>
      </c>
      <c r="B167" s="381" t="s">
        <v>272</v>
      </c>
      <c r="C167" s="383">
        <f>SUMIF(GL_LTD!$J:$J,A167,GL_LTD!$I:$I)</f>
        <v>1531822.53</v>
      </c>
      <c r="D167" s="382"/>
      <c r="E167" s="383">
        <f>SUMIF(GL_LTD!$J:$J,A167,GL_LTD!$G:$G)</f>
        <v>452495.0722</v>
      </c>
      <c r="F167" s="382"/>
      <c r="G167" s="360">
        <f t="shared" si="23"/>
        <v>3.385280026</v>
      </c>
      <c r="H167" s="370"/>
      <c r="I167" s="383">
        <f>SUMIF(GL_INC!G:G,A167,GL_INC!F:F)</f>
        <v>0</v>
      </c>
      <c r="J167" s="372"/>
      <c r="K167" s="361"/>
      <c r="L167" s="372"/>
      <c r="M167" s="427">
        <f t="shared" si="24"/>
        <v>452495.0722</v>
      </c>
      <c r="N167" s="362"/>
      <c r="O167" s="383">
        <v>36387.70147909963</v>
      </c>
      <c r="P167" s="383">
        <v>37283.0</v>
      </c>
      <c r="Q167" s="383"/>
      <c r="R167" s="383"/>
      <c r="S167" s="383"/>
      <c r="T167" s="383"/>
      <c r="U167" s="357"/>
      <c r="V167" s="357"/>
      <c r="W167" s="357"/>
      <c r="X167" s="357"/>
      <c r="Y167" s="357"/>
      <c r="Z167" s="357"/>
    </row>
    <row r="168" ht="15.75" customHeight="1">
      <c r="A168" s="357">
        <v>506.0</v>
      </c>
      <c r="B168" s="381" t="s">
        <v>273</v>
      </c>
      <c r="C168" s="383">
        <f>SUMIF(GL_LTD!$J:$J,A168,GL_LTD!$I:$I)</f>
        <v>56700.58</v>
      </c>
      <c r="D168" s="382"/>
      <c r="E168" s="383">
        <f>SUMIF(GL_LTD!$J:$J,A168,GL_LTD!$G:$G)</f>
        <v>16768.4</v>
      </c>
      <c r="F168" s="382"/>
      <c r="G168" s="360">
        <f t="shared" si="23"/>
        <v>3.381394766</v>
      </c>
      <c r="H168" s="370"/>
      <c r="I168" s="383">
        <f>SUMIF(GL_INC!G:G,A168,GL_INC!F:F)</f>
        <v>0</v>
      </c>
      <c r="J168" s="372"/>
      <c r="K168" s="361"/>
      <c r="L168" s="372"/>
      <c r="M168" s="427">
        <f t="shared" si="24"/>
        <v>16768.4</v>
      </c>
      <c r="N168" s="362"/>
      <c r="O168" s="383">
        <v>3074.761582961306</v>
      </c>
      <c r="P168" s="383">
        <v>5743.0</v>
      </c>
      <c r="Q168" s="383"/>
      <c r="R168" s="383"/>
      <c r="S168" s="383"/>
      <c r="T168" s="383"/>
      <c r="U168" s="357"/>
      <c r="V168" s="357"/>
      <c r="W168" s="357"/>
      <c r="X168" s="357"/>
      <c r="Y168" s="357"/>
      <c r="Z168" s="357"/>
    </row>
    <row r="169" ht="15.75" customHeight="1">
      <c r="A169" s="357">
        <v>511.0</v>
      </c>
      <c r="B169" s="381" t="s">
        <v>274</v>
      </c>
      <c r="C169" s="383">
        <f>SUMIF(GL_LTD!$J:$J,A169,GL_LTD!$I:$I)</f>
        <v>157975.07</v>
      </c>
      <c r="D169" s="382"/>
      <c r="E169" s="383">
        <f>SUMIF(GL_LTD!$J:$J,A169,GL_LTD!$G:$G)</f>
        <v>47329.34</v>
      </c>
      <c r="F169" s="382"/>
      <c r="G169" s="360">
        <f t="shared" si="23"/>
        <v>3.337783075</v>
      </c>
      <c r="H169" s="370"/>
      <c r="I169" s="431">
        <f>SUMIF(GL_INC!G:G,A169,GL_INC!F:F)</f>
        <v>635</v>
      </c>
      <c r="J169" s="372"/>
      <c r="K169" s="361"/>
      <c r="L169" s="372"/>
      <c r="M169" s="427">
        <f t="shared" si="24"/>
        <v>47964.34</v>
      </c>
      <c r="N169" s="362"/>
      <c r="O169" s="383">
        <v>4689.290000000008</v>
      </c>
      <c r="P169" s="383">
        <v>5886.0</v>
      </c>
      <c r="Q169" s="383"/>
      <c r="R169" s="383"/>
      <c r="S169" s="383"/>
      <c r="T169" s="383"/>
      <c r="U169" s="357"/>
      <c r="V169" s="357"/>
      <c r="W169" s="357"/>
      <c r="X169" s="357"/>
      <c r="Y169" s="357"/>
      <c r="Z169" s="357"/>
    </row>
    <row r="170" ht="15.75" customHeight="1">
      <c r="A170" s="357">
        <v>501.0</v>
      </c>
      <c r="B170" s="381" t="s">
        <v>275</v>
      </c>
      <c r="C170" s="383">
        <f>SUMIF(GL_LTD!$J:$J,A170,GL_LTD!$I:$I)</f>
        <v>799351.79</v>
      </c>
      <c r="D170" s="382"/>
      <c r="E170" s="383">
        <f>SUMIF(GL_LTD!$J:$J,A170,GL_LTD!$G:$G)</f>
        <v>233090.77</v>
      </c>
      <c r="F170" s="382"/>
      <c r="G170" s="360">
        <f t="shared" si="23"/>
        <v>3.4293584</v>
      </c>
      <c r="H170" s="370"/>
      <c r="I170" s="383">
        <f>SUMIF(GL_INC!G:G,A170,GL_INC!F:F)</f>
        <v>0</v>
      </c>
      <c r="J170" s="372"/>
      <c r="K170" s="361"/>
      <c r="L170" s="372"/>
      <c r="M170" s="427">
        <f t="shared" si="24"/>
        <v>233090.77</v>
      </c>
      <c r="N170" s="362"/>
      <c r="O170" s="383">
        <v>33165.22999999999</v>
      </c>
      <c r="P170" s="383">
        <v>17430.0</v>
      </c>
      <c r="Q170" s="383"/>
      <c r="R170" s="383"/>
      <c r="S170" s="383"/>
      <c r="T170" s="383"/>
      <c r="U170" s="357"/>
      <c r="V170" s="357"/>
      <c r="W170" s="357"/>
      <c r="X170" s="357"/>
      <c r="Y170" s="357"/>
      <c r="Z170" s="357"/>
    </row>
    <row r="171" ht="15.75" customHeight="1">
      <c r="A171" s="433">
        <v>501.5</v>
      </c>
      <c r="B171" s="381" t="s">
        <v>276</v>
      </c>
      <c r="C171" s="383">
        <f>SUMIF(GL_LTD!$J:$J,A171,GL_LTD!$I:$I)</f>
        <v>0</v>
      </c>
      <c r="D171" s="382"/>
      <c r="E171" s="383">
        <f>SUMIF(GL_LTD!$J:$J,A171,GL_LTD!$G:$G)</f>
        <v>0</v>
      </c>
      <c r="F171" s="382"/>
      <c r="G171" s="360">
        <f t="shared" si="23"/>
        <v>0</v>
      </c>
      <c r="H171" s="370"/>
      <c r="I171" s="431">
        <f>SUMIF(GL_INC!G:G,A171,GL_INC!F:F)</f>
        <v>43313.57</v>
      </c>
      <c r="J171" s="372"/>
      <c r="K171" s="361"/>
      <c r="L171" s="372"/>
      <c r="M171" s="427">
        <f t="shared" si="24"/>
        <v>43313.57</v>
      </c>
      <c r="N171" s="362"/>
      <c r="O171" s="383">
        <v>4038.3200000000006</v>
      </c>
      <c r="P171" s="383">
        <v>4486.0</v>
      </c>
      <c r="Q171" s="383"/>
      <c r="R171" s="383"/>
      <c r="S171" s="383"/>
      <c r="T171" s="383"/>
      <c r="U171" s="357"/>
      <c r="V171" s="357"/>
      <c r="W171" s="357"/>
      <c r="X171" s="357"/>
      <c r="Y171" s="357"/>
      <c r="Z171" s="357"/>
    </row>
    <row r="172" ht="15.75" customHeight="1">
      <c r="A172" s="433">
        <v>502.0</v>
      </c>
      <c r="B172" s="381" t="s">
        <v>214</v>
      </c>
      <c r="C172" s="383">
        <f>SUMIF(GL_LTD!$J:$J,A172,GL_LTD!$I:$I)</f>
        <v>10375.62</v>
      </c>
      <c r="D172" s="382"/>
      <c r="E172" s="383">
        <f>SUMIF(GL_LTD!$J:$J,A172,GL_LTD!$G:$G)</f>
        <v>3232.16</v>
      </c>
      <c r="F172" s="382"/>
      <c r="G172" s="360">
        <f t="shared" si="23"/>
        <v>3.210119549</v>
      </c>
      <c r="H172" s="370"/>
      <c r="I172" s="383">
        <f>SUMIF(GL_INC!G:G,A172,GL_INC!F:F)</f>
        <v>0</v>
      </c>
      <c r="J172" s="372"/>
      <c r="K172" s="361"/>
      <c r="L172" s="372"/>
      <c r="M172" s="427">
        <f t="shared" si="24"/>
        <v>3232.16</v>
      </c>
      <c r="N172" s="362"/>
      <c r="O172" s="383"/>
      <c r="P172" s="383"/>
      <c r="Q172" s="383"/>
      <c r="R172" s="383"/>
      <c r="S172" s="383"/>
      <c r="T172" s="383"/>
      <c r="U172" s="357"/>
      <c r="V172" s="357"/>
      <c r="W172" s="357"/>
      <c r="X172" s="357"/>
      <c r="Y172" s="357"/>
      <c r="Z172" s="357"/>
    </row>
    <row r="173" ht="15.75" customHeight="1">
      <c r="A173" s="357">
        <v>503.0</v>
      </c>
      <c r="B173" s="366" t="s">
        <v>277</v>
      </c>
      <c r="C173" s="383">
        <f>SUMIF(GL_LTD!$J:$J,A173,GL_LTD!$I:$I)</f>
        <v>174870.7626</v>
      </c>
      <c r="D173" s="382"/>
      <c r="E173" s="383">
        <f>SUMIF(GL_LTD!$J:$J,A173,GL_LTD!$G:$G)</f>
        <v>52355.56812</v>
      </c>
      <c r="F173" s="382"/>
      <c r="G173" s="360">
        <f t="shared" si="23"/>
        <v>3.340060453</v>
      </c>
      <c r="H173" s="370"/>
      <c r="I173" s="431">
        <f>SUMIF(GL_INC!G:G,A173,GL_INC!F:F)</f>
        <v>9005.71</v>
      </c>
      <c r="J173" s="372"/>
      <c r="K173" s="361"/>
      <c r="L173" s="372"/>
      <c r="M173" s="427">
        <f t="shared" si="24"/>
        <v>61361.27812</v>
      </c>
      <c r="N173" s="362"/>
      <c r="O173" s="383">
        <v>7792.818907294388</v>
      </c>
      <c r="P173" s="383">
        <v>2452.0</v>
      </c>
      <c r="Q173" s="383"/>
      <c r="R173" s="383"/>
      <c r="S173" s="383"/>
      <c r="T173" s="383"/>
      <c r="U173" s="357"/>
      <c r="V173" s="357"/>
      <c r="W173" s="357"/>
      <c r="X173" s="357"/>
      <c r="Y173" s="357"/>
      <c r="Z173" s="357"/>
    </row>
    <row r="174" ht="15.75" customHeight="1">
      <c r="A174" s="357">
        <v>504.0</v>
      </c>
      <c r="B174" s="381" t="s">
        <v>278</v>
      </c>
      <c r="C174" s="383">
        <f>SUMIF(GL_LTD!$J:$J,A174,GL_LTD!$I:$I)</f>
        <v>188664.63</v>
      </c>
      <c r="D174" s="382"/>
      <c r="E174" s="383">
        <f>SUMIF(GL_LTD!$J:$J,A174,GL_LTD!$G:$G)</f>
        <v>56411.42</v>
      </c>
      <c r="F174" s="382"/>
      <c r="G174" s="360">
        <f t="shared" si="23"/>
        <v>3.344440363</v>
      </c>
      <c r="H174" s="370"/>
      <c r="I174" s="431">
        <f>SUMIF(GL_INC!G:G,A174,GL_INC!F:F)</f>
        <v>13336.74</v>
      </c>
      <c r="J174" s="372"/>
      <c r="K174" s="361"/>
      <c r="L174" s="372"/>
      <c r="M174" s="427">
        <f t="shared" si="24"/>
        <v>69748.16</v>
      </c>
      <c r="N174" s="362"/>
      <c r="O174" s="383">
        <v>8948.083076923096</v>
      </c>
      <c r="P174" s="383">
        <f>4350+1143</f>
        <v>5493</v>
      </c>
      <c r="Q174" s="383"/>
      <c r="R174" s="383"/>
      <c r="S174" s="383"/>
      <c r="T174" s="383"/>
      <c r="U174" s="357"/>
      <c r="V174" s="357"/>
      <c r="W174" s="357"/>
      <c r="X174" s="357"/>
      <c r="Y174" s="357"/>
      <c r="Z174" s="357"/>
    </row>
    <row r="175" ht="15.75" customHeight="1">
      <c r="A175" s="357">
        <v>520.0</v>
      </c>
      <c r="B175" s="381" t="s">
        <v>279</v>
      </c>
      <c r="C175" s="383">
        <f>SUMIF(GL_LTD!$J:$J,A175,GL_LTD!$I:$I)</f>
        <v>110914.5</v>
      </c>
      <c r="D175" s="382"/>
      <c r="E175" s="383">
        <f>SUMIF(GL_LTD!$J:$J,A175,GL_LTD!$G:$G)</f>
        <v>32858.43</v>
      </c>
      <c r="F175" s="382"/>
      <c r="G175" s="360">
        <f t="shared" si="23"/>
        <v>3.375526463</v>
      </c>
      <c r="H175" s="370"/>
      <c r="I175" s="383">
        <f>SUMIF(GL_INC!G:G,A175,GL_INC!F:F)</f>
        <v>0</v>
      </c>
      <c r="J175" s="372"/>
      <c r="K175" s="361"/>
      <c r="L175" s="372"/>
      <c r="M175" s="427">
        <f t="shared" si="24"/>
        <v>32858.43</v>
      </c>
      <c r="N175" s="362"/>
      <c r="O175" s="383">
        <v>8948.083076923096</v>
      </c>
      <c r="P175" s="383">
        <v>3142.0</v>
      </c>
      <c r="Q175" s="383"/>
      <c r="R175" s="383"/>
      <c r="S175" s="383"/>
      <c r="T175" s="383"/>
      <c r="U175" s="357"/>
      <c r="V175" s="357"/>
      <c r="W175" s="357"/>
      <c r="X175" s="357"/>
      <c r="Y175" s="357"/>
      <c r="Z175" s="357"/>
    </row>
    <row r="176" ht="15.75" customHeight="1">
      <c r="A176" s="357">
        <v>505.0</v>
      </c>
      <c r="B176" s="381" t="s">
        <v>280</v>
      </c>
      <c r="C176" s="383">
        <f>SUMIF(GL_LTD!$J:$J,A176,GL_LTD!$I:$I)</f>
        <v>15802.94</v>
      </c>
      <c r="D176" s="382"/>
      <c r="E176" s="383">
        <f>SUMIF(GL_LTD!$J:$J,A176,GL_LTD!$G:$G)</f>
        <v>4652.5</v>
      </c>
      <c r="F176" s="382"/>
      <c r="G176" s="360">
        <f t="shared" si="23"/>
        <v>3.396655562</v>
      </c>
      <c r="H176" s="370"/>
      <c r="I176" s="431">
        <f>SUMIF(GL_INC!G:G,A176,GL_INC!F:F)</f>
        <v>978.14</v>
      </c>
      <c r="J176" s="372"/>
      <c r="K176" s="361"/>
      <c r="L176" s="372"/>
      <c r="M176" s="427">
        <f t="shared" si="24"/>
        <v>5630.64</v>
      </c>
      <c r="N176" s="362"/>
      <c r="O176" s="383"/>
      <c r="P176" s="383"/>
      <c r="Q176" s="383"/>
      <c r="R176" s="383"/>
      <c r="S176" s="383"/>
      <c r="T176" s="383"/>
      <c r="U176" s="357"/>
      <c r="V176" s="357"/>
      <c r="W176" s="357"/>
      <c r="X176" s="357"/>
      <c r="Y176" s="357"/>
      <c r="Z176" s="357"/>
    </row>
    <row r="177" ht="15.75" customHeight="1">
      <c r="A177" s="357">
        <v>507.0</v>
      </c>
      <c r="B177" s="381" t="s">
        <v>48</v>
      </c>
      <c r="C177" s="383">
        <f>SUMIF(GL_LTD!$J:$J,A177,GL_LTD!$I:$I)</f>
        <v>16477.16932</v>
      </c>
      <c r="D177" s="382"/>
      <c r="E177" s="383">
        <f>SUMIF(GL_LTD!$J:$J,A177,GL_LTD!$G:$G)</f>
        <v>4683.583077</v>
      </c>
      <c r="F177" s="382"/>
      <c r="G177" s="360">
        <f t="shared" si="23"/>
        <v>3.518069189</v>
      </c>
      <c r="H177" s="370"/>
      <c r="I177" s="431">
        <f>SUMIF(GL_INC!G:G,A177,GL_INC!F:F)</f>
        <v>7567.04</v>
      </c>
      <c r="J177" s="372"/>
      <c r="K177" s="361"/>
      <c r="L177" s="372"/>
      <c r="M177" s="427">
        <f t="shared" si="24"/>
        <v>12250.62308</v>
      </c>
      <c r="N177" s="362"/>
      <c r="O177" s="383">
        <v>77.52000000000044</v>
      </c>
      <c r="P177" s="383"/>
      <c r="Q177" s="383"/>
      <c r="R177" s="383"/>
      <c r="S177" s="383"/>
      <c r="T177" s="383"/>
      <c r="U177" s="357"/>
      <c r="V177" s="357"/>
      <c r="W177" s="357"/>
      <c r="X177" s="357"/>
      <c r="Y177" s="357"/>
      <c r="Z177" s="357"/>
    </row>
    <row r="178" ht="15.75" customHeight="1">
      <c r="A178" s="357">
        <v>508.0</v>
      </c>
      <c r="B178" s="381" t="s">
        <v>281</v>
      </c>
      <c r="C178" s="383">
        <f>SUMIF(GL_LTD!$J:$J,A178,GL_LTD!$I:$I)</f>
        <v>26124.38</v>
      </c>
      <c r="D178" s="382"/>
      <c r="E178" s="383">
        <f>SUMIF(GL_LTD!$J:$J,A178,GL_LTD!$G:$G)</f>
        <v>7711.98</v>
      </c>
      <c r="F178" s="382"/>
      <c r="G178" s="360">
        <f t="shared" si="23"/>
        <v>3.387506192</v>
      </c>
      <c r="H178" s="370"/>
      <c r="I178" s="431">
        <f>SUMIF(GL_INC!G:G,A178,GL_INC!F:F)</f>
        <v>1176.39</v>
      </c>
      <c r="J178" s="372"/>
      <c r="K178" s="361"/>
      <c r="L178" s="372"/>
      <c r="M178" s="427">
        <f t="shared" si="24"/>
        <v>8888.37</v>
      </c>
      <c r="N178" s="362"/>
      <c r="O178" s="383"/>
      <c r="P178" s="383">
        <v>9258.0</v>
      </c>
      <c r="Q178" s="383"/>
      <c r="R178" s="383"/>
      <c r="S178" s="383"/>
      <c r="T178" s="383"/>
      <c r="U178" s="357"/>
      <c r="V178" s="357"/>
      <c r="W178" s="357"/>
      <c r="X178" s="357"/>
      <c r="Y178" s="357"/>
      <c r="Z178" s="357"/>
    </row>
    <row r="179" ht="15.75" customHeight="1">
      <c r="A179" s="357">
        <v>516.0</v>
      </c>
      <c r="B179" s="381" t="s">
        <v>282</v>
      </c>
      <c r="C179" s="383">
        <f>SUMIF(GL_LTD!$J:$J,A179,GL_LTD!$I:$I)</f>
        <v>75537</v>
      </c>
      <c r="D179" s="382"/>
      <c r="E179" s="383">
        <f>SUMIF(GL_LTD!$J:$J,A179,GL_LTD!$G:$G)</f>
        <v>21959.84</v>
      </c>
      <c r="F179" s="382"/>
      <c r="G179" s="360">
        <f t="shared" si="23"/>
        <v>3.439779161</v>
      </c>
      <c r="H179" s="370"/>
      <c r="I179" s="383">
        <f>SUMIF(GL_INC!G:G,A179,GL_INC!F:F)</f>
        <v>0</v>
      </c>
      <c r="J179" s="372"/>
      <c r="K179" s="361"/>
      <c r="L179" s="372"/>
      <c r="M179" s="427">
        <f t="shared" si="24"/>
        <v>21959.84</v>
      </c>
      <c r="N179" s="362"/>
      <c r="O179" s="383"/>
      <c r="P179" s="383"/>
      <c r="Q179" s="383"/>
      <c r="R179" s="383"/>
      <c r="S179" s="383"/>
      <c r="T179" s="383"/>
      <c r="U179" s="357"/>
      <c r="V179" s="357"/>
      <c r="W179" s="357"/>
      <c r="X179" s="357"/>
      <c r="Y179" s="357"/>
      <c r="Z179" s="357"/>
    </row>
    <row r="180" ht="15.75" customHeight="1">
      <c r="A180" s="357">
        <v>517.0</v>
      </c>
      <c r="B180" s="381" t="s">
        <v>283</v>
      </c>
      <c r="C180" s="383">
        <f>SUMIF(GL_LTD!$J:$J,A180,GL_LTD!$I:$I)</f>
        <v>23049.3</v>
      </c>
      <c r="D180" s="382"/>
      <c r="E180" s="383">
        <f>SUMIF(GL_LTD!$J:$J,A180,GL_LTD!$G:$G)</f>
        <v>6950.04</v>
      </c>
      <c r="F180" s="382"/>
      <c r="G180" s="360">
        <f t="shared" si="23"/>
        <v>3.316426956</v>
      </c>
      <c r="H180" s="370"/>
      <c r="I180" s="383">
        <f>SUMIF(GL_INC!G:G,A180,GL_INC!F:F)</f>
        <v>0</v>
      </c>
      <c r="J180" s="372"/>
      <c r="K180" s="361"/>
      <c r="L180" s="372"/>
      <c r="M180" s="427">
        <f t="shared" si="24"/>
        <v>6950.04</v>
      </c>
      <c r="N180" s="362"/>
      <c r="O180" s="383"/>
      <c r="P180" s="383"/>
      <c r="Q180" s="383"/>
      <c r="R180" s="383"/>
      <c r="S180" s="383"/>
      <c r="T180" s="383"/>
      <c r="U180" s="357"/>
      <c r="V180" s="357"/>
      <c r="W180" s="357"/>
      <c r="X180" s="357"/>
      <c r="Y180" s="357"/>
      <c r="Z180" s="357"/>
    </row>
    <row r="181" ht="15.75" customHeight="1">
      <c r="A181" s="357">
        <v>509.0</v>
      </c>
      <c r="B181" s="381" t="s">
        <v>55</v>
      </c>
      <c r="C181" s="383">
        <f>SUMIF(GL_LTD!$J:$J,A181,GL_LTD!$I:$I)</f>
        <v>170532.37</v>
      </c>
      <c r="D181" s="382"/>
      <c r="E181" s="383">
        <f>SUMIF(GL_LTD!$J:$J,A181,GL_LTD!$G:$G)</f>
        <v>52492.75</v>
      </c>
      <c r="F181" s="382"/>
      <c r="G181" s="360">
        <f t="shared" si="23"/>
        <v>3.248684247</v>
      </c>
      <c r="H181" s="370"/>
      <c r="I181" s="431">
        <f>SUMIF(GL_INC!G:G,A181,GL_INC!F:F)</f>
        <v>1844.86</v>
      </c>
      <c r="J181" s="372"/>
      <c r="K181" s="361"/>
      <c r="L181" s="372"/>
      <c r="M181" s="427">
        <f t="shared" si="24"/>
        <v>54337.61</v>
      </c>
      <c r="N181" s="362"/>
      <c r="O181" s="383"/>
      <c r="P181" s="383"/>
      <c r="Q181" s="383"/>
      <c r="R181" s="383"/>
      <c r="S181" s="383"/>
      <c r="T181" s="383"/>
      <c r="U181" s="357"/>
      <c r="V181" s="357"/>
      <c r="W181" s="357"/>
      <c r="X181" s="357"/>
      <c r="Y181" s="357"/>
      <c r="Z181" s="357"/>
    </row>
    <row r="182" ht="15.75" customHeight="1">
      <c r="A182" s="357">
        <v>514.0</v>
      </c>
      <c r="B182" s="381" t="s">
        <v>33</v>
      </c>
      <c r="C182" s="383">
        <f>SUMIF(GL_LTD!$J:$J,A182,GL_LTD!$I:$I)</f>
        <v>131272.91</v>
      </c>
      <c r="D182" s="382"/>
      <c r="E182" s="383">
        <f>SUMIF(GL_LTD!$J:$J,A182,GL_LTD!$G:$G)</f>
        <v>39201.86</v>
      </c>
      <c r="F182" s="382"/>
      <c r="G182" s="360">
        <f t="shared" si="23"/>
        <v>3.348639835</v>
      </c>
      <c r="H182" s="370"/>
      <c r="I182" s="431">
        <f>SUMIF(GL_INC!G:G,A182,GL_INC!F:F)</f>
        <v>15696.56</v>
      </c>
      <c r="J182" s="372"/>
      <c r="K182" s="361"/>
      <c r="L182" s="372"/>
      <c r="M182" s="427">
        <f t="shared" si="24"/>
        <v>54898.42</v>
      </c>
      <c r="N182" s="362"/>
      <c r="O182" s="383"/>
      <c r="P182" s="383"/>
      <c r="Q182" s="383"/>
      <c r="R182" s="383"/>
      <c r="S182" s="383"/>
      <c r="T182" s="396" t="s">
        <v>284</v>
      </c>
      <c r="U182" s="357"/>
      <c r="V182" s="357"/>
      <c r="W182" s="357"/>
      <c r="X182" s="357"/>
      <c r="Y182" s="357"/>
      <c r="Z182" s="357"/>
    </row>
    <row r="183" ht="15.75" customHeight="1">
      <c r="A183" s="357">
        <v>510.0</v>
      </c>
      <c r="B183" s="381" t="s">
        <v>219</v>
      </c>
      <c r="C183" s="383">
        <f>SUMIF(GL_LTD!$J:$J,A183,GL_LTD!$I:$I)</f>
        <v>-605052.1793</v>
      </c>
      <c r="D183" s="382"/>
      <c r="E183" s="383">
        <f>SUMIF(GL_LTD!$J:$J,A183,GL_LTD!$G:$G)</f>
        <v>-181226.5667</v>
      </c>
      <c r="F183" s="382"/>
      <c r="G183" s="360">
        <f t="shared" si="23"/>
        <v>3.338650564</v>
      </c>
      <c r="H183" s="370"/>
      <c r="I183" s="383">
        <f>SUMIF(GL_INC!G:G,A183,GL_INC!F:F)</f>
        <v>0</v>
      </c>
      <c r="J183" s="372"/>
      <c r="K183" s="361"/>
      <c r="L183" s="372"/>
      <c r="M183" s="383">
        <f t="shared" si="24"/>
        <v>-181226.5667</v>
      </c>
      <c r="N183" s="362"/>
      <c r="O183" s="383"/>
      <c r="P183" s="383"/>
      <c r="Q183" s="383"/>
      <c r="R183" s="383"/>
      <c r="S183" s="383"/>
      <c r="T183" s="383"/>
      <c r="U183" s="357"/>
      <c r="V183" s="357"/>
      <c r="W183" s="357"/>
      <c r="X183" s="357"/>
      <c r="Y183" s="357"/>
      <c r="Z183" s="357"/>
    </row>
    <row r="184" ht="15.75" customHeight="1">
      <c r="A184" s="357">
        <v>515.0</v>
      </c>
      <c r="B184" s="381" t="s">
        <v>285</v>
      </c>
      <c r="C184" s="383">
        <f>SUMIF(GL_LTD!$J:$J,A184,GL_LTD!$I:$I)</f>
        <v>0</v>
      </c>
      <c r="D184" s="382"/>
      <c r="E184" s="383">
        <f>SUMIF(GL_LTD!$J:$J,A184,GL_LTD!$G:$G)</f>
        <v>0</v>
      </c>
      <c r="F184" s="382"/>
      <c r="G184" s="360">
        <f t="shared" si="23"/>
        <v>0</v>
      </c>
      <c r="H184" s="370"/>
      <c r="I184" s="383">
        <f>SUMIF(GL_INC!G:G,A184,GL_INC!F:F)</f>
        <v>0</v>
      </c>
      <c r="J184" s="372"/>
      <c r="K184" s="361"/>
      <c r="L184" s="372"/>
      <c r="M184" s="383">
        <f t="shared" si="24"/>
        <v>0</v>
      </c>
      <c r="N184" s="362"/>
      <c r="O184" s="383">
        <v>37900.930000000015</v>
      </c>
      <c r="P184" s="383"/>
      <c r="Q184" s="383"/>
      <c r="R184" s="383"/>
      <c r="S184" s="383"/>
      <c r="T184" s="383"/>
      <c r="U184" s="357"/>
      <c r="V184" s="357"/>
      <c r="W184" s="357"/>
      <c r="X184" s="357"/>
      <c r="Y184" s="357"/>
      <c r="Z184" s="357"/>
    </row>
    <row r="185" ht="15.75" customHeight="1">
      <c r="A185" s="357">
        <v>513.0</v>
      </c>
      <c r="B185" s="381" t="s">
        <v>286</v>
      </c>
      <c r="C185" s="383">
        <f>SUMIF(GL_LTD!$J:$J,A185,GL_LTD!$I:$I)</f>
        <v>0</v>
      </c>
      <c r="D185" s="382"/>
      <c r="E185" s="383">
        <f>SUMIF(GL_LTD!$J:$J,A185,GL_LTD!$G:$G)</f>
        <v>0</v>
      </c>
      <c r="F185" s="382"/>
      <c r="G185" s="360">
        <f t="shared" si="23"/>
        <v>0</v>
      </c>
      <c r="H185" s="370"/>
      <c r="I185" s="383">
        <f>SUMIF(GL_INC!G:G,A185,GL_INC!F:F)</f>
        <v>0</v>
      </c>
      <c r="J185" s="372"/>
      <c r="K185" s="361"/>
      <c r="L185" s="372"/>
      <c r="M185" s="383">
        <f t="shared" si="24"/>
        <v>0</v>
      </c>
      <c r="N185" s="362"/>
      <c r="O185" s="383"/>
      <c r="P185" s="383">
        <v>1333.0</v>
      </c>
      <c r="Q185" s="383"/>
      <c r="R185" s="383"/>
      <c r="S185" s="383"/>
      <c r="T185" s="383"/>
      <c r="U185" s="357"/>
      <c r="V185" s="357"/>
      <c r="W185" s="357"/>
      <c r="X185" s="357"/>
      <c r="Y185" s="357"/>
      <c r="Z185" s="357"/>
    </row>
    <row r="186" ht="15.75" customHeight="1">
      <c r="A186" s="357">
        <v>512.0</v>
      </c>
      <c r="B186" s="381" t="s">
        <v>287</v>
      </c>
      <c r="C186" s="425">
        <f>SUMIF(GL_LTD!$J:$J,A186,GL_LTD!$I:$I)</f>
        <v>0</v>
      </c>
      <c r="D186" s="382"/>
      <c r="E186" s="425">
        <f>SUMIF(GL_LTD!$J:$J,A186,GL_LTD!$G:$G)</f>
        <v>0</v>
      </c>
      <c r="F186" s="382"/>
      <c r="G186" s="360">
        <f t="shared" si="23"/>
        <v>0</v>
      </c>
      <c r="H186" s="370"/>
      <c r="I186" s="425">
        <f>SUMIF(GL_INC!G:G,A186,GL_INC!F:F)</f>
        <v>0</v>
      </c>
      <c r="J186" s="372"/>
      <c r="K186" s="426"/>
      <c r="L186" s="372"/>
      <c r="M186" s="425">
        <f t="shared" si="24"/>
        <v>0</v>
      </c>
      <c r="N186" s="362"/>
      <c r="O186" s="425"/>
      <c r="P186" s="383"/>
      <c r="Q186" s="383"/>
      <c r="R186" s="383"/>
      <c r="S186" s="383"/>
      <c r="T186" s="383"/>
      <c r="U186" s="357"/>
      <c r="V186" s="357"/>
      <c r="W186" s="357"/>
      <c r="X186" s="357"/>
      <c r="Y186" s="357"/>
      <c r="Z186" s="357"/>
    </row>
    <row r="187" ht="15.75" customHeight="1">
      <c r="A187" s="357"/>
      <c r="B187" s="379" t="s">
        <v>288</v>
      </c>
      <c r="C187" s="428">
        <f>SUM(C167:C186)</f>
        <v>2884419.373</v>
      </c>
      <c r="D187" s="391"/>
      <c r="E187" s="428">
        <f>SUM(E167:E186)</f>
        <v>850967.1467</v>
      </c>
      <c r="F187" s="391"/>
      <c r="G187" s="360">
        <f t="shared" si="23"/>
        <v>3.389577828</v>
      </c>
      <c r="H187" s="370"/>
      <c r="I187" s="428">
        <f>SUM(I167:I186)</f>
        <v>93554.01</v>
      </c>
      <c r="J187" s="372"/>
      <c r="K187" s="429"/>
      <c r="L187" s="372"/>
      <c r="M187" s="429">
        <f>SUM(M167:M186)</f>
        <v>944521.1567</v>
      </c>
      <c r="N187" s="362"/>
      <c r="O187" s="429">
        <f>SUM(O167:O186)</f>
        <v>145022.7381</v>
      </c>
      <c r="P187" s="401"/>
      <c r="Q187" s="401"/>
      <c r="R187" s="401"/>
      <c r="S187" s="401"/>
      <c r="T187" s="401"/>
      <c r="U187" s="357"/>
      <c r="V187" s="357"/>
      <c r="W187" s="357"/>
      <c r="X187" s="357"/>
      <c r="Y187" s="357"/>
      <c r="Z187" s="357"/>
    </row>
    <row r="188" ht="15.75" customHeight="1">
      <c r="A188" s="357"/>
      <c r="B188" s="381"/>
      <c r="C188" s="383"/>
      <c r="D188" s="382"/>
      <c r="E188" s="383"/>
      <c r="F188" s="382"/>
      <c r="G188" s="360">
        <f t="shared" si="23"/>
        <v>0</v>
      </c>
      <c r="H188" s="370"/>
      <c r="I188" s="383"/>
      <c r="J188" s="372"/>
      <c r="K188" s="361"/>
      <c r="L188" s="372"/>
      <c r="M188" s="383">
        <f>SUM(E188+I188)</f>
        <v>0</v>
      </c>
      <c r="N188" s="362"/>
      <c r="O188" s="383"/>
      <c r="P188" s="383"/>
      <c r="Q188" s="383"/>
      <c r="R188" s="383"/>
      <c r="S188" s="383"/>
      <c r="T188" s="383"/>
      <c r="U188" s="357"/>
      <c r="V188" s="357"/>
      <c r="W188" s="357"/>
      <c r="X188" s="357"/>
      <c r="Y188" s="357"/>
      <c r="Z188" s="357"/>
    </row>
    <row r="189" ht="15.75" customHeight="1">
      <c r="A189" s="389"/>
      <c r="B189" s="379" t="s">
        <v>289</v>
      </c>
      <c r="C189" s="390">
        <f>+C110+C129+C146+C164+C187</f>
        <v>22573509.92</v>
      </c>
      <c r="D189" s="382"/>
      <c r="E189" s="390">
        <f>+E110+E129+E146+E164+E187</f>
        <v>6640296.204</v>
      </c>
      <c r="F189" s="382"/>
      <c r="G189" s="360">
        <f t="shared" si="23"/>
        <v>3.39947334</v>
      </c>
      <c r="H189" s="370"/>
      <c r="I189" s="390">
        <f>+I110+I129+I146+I164+I187</f>
        <v>1502556.279</v>
      </c>
      <c r="J189" s="372"/>
      <c r="K189" s="397"/>
      <c r="L189" s="372"/>
      <c r="M189" s="390">
        <f>+M110+M129+M146+M164+M187</f>
        <v>8142852.483</v>
      </c>
      <c r="N189" s="362"/>
      <c r="O189" s="390">
        <f>+O110+O129+O146+O164+O187</f>
        <v>555153.8181</v>
      </c>
      <c r="P189" s="394"/>
      <c r="Q189" s="394"/>
      <c r="R189" s="394"/>
      <c r="S189" s="394"/>
      <c r="T189" s="394"/>
      <c r="U189" s="357"/>
      <c r="V189" s="357"/>
      <c r="W189" s="357"/>
      <c r="X189" s="357"/>
      <c r="Y189" s="357"/>
      <c r="Z189" s="357"/>
    </row>
    <row r="190" ht="15.75" customHeight="1">
      <c r="A190" s="357"/>
      <c r="B190" s="381"/>
      <c r="C190" s="383"/>
      <c r="D190" s="382"/>
      <c r="E190" s="383"/>
      <c r="F190" s="382"/>
      <c r="G190" s="360">
        <f t="shared" si="23"/>
        <v>0</v>
      </c>
      <c r="H190" s="370"/>
      <c r="I190" s="383"/>
      <c r="J190" s="372"/>
      <c r="K190" s="361"/>
      <c r="L190" s="372"/>
      <c r="M190" s="383">
        <f>SUM(E190+I190)</f>
        <v>0</v>
      </c>
      <c r="N190" s="362"/>
      <c r="O190" s="383"/>
      <c r="P190" s="383"/>
      <c r="Q190" s="383"/>
      <c r="R190" s="383"/>
      <c r="S190" s="383"/>
      <c r="T190" s="383"/>
      <c r="U190" s="357"/>
      <c r="V190" s="357"/>
      <c r="W190" s="357"/>
      <c r="X190" s="357"/>
      <c r="Y190" s="357"/>
      <c r="Z190" s="357"/>
    </row>
    <row r="191" ht="15.75" customHeight="1">
      <c r="A191" s="357"/>
      <c r="B191" s="379" t="s">
        <v>290</v>
      </c>
      <c r="C191" s="398">
        <f>C189+C89</f>
        <v>22796871.28</v>
      </c>
      <c r="D191" s="382"/>
      <c r="E191" s="398">
        <f>E189+E89</f>
        <v>6704424.774</v>
      </c>
      <c r="F191" s="382"/>
      <c r="G191" s="360">
        <f t="shared" si="23"/>
        <v>3.400272513</v>
      </c>
      <c r="H191" s="370"/>
      <c r="I191" s="398">
        <f>I189+I89</f>
        <v>32476.95905</v>
      </c>
      <c r="J191" s="372"/>
      <c r="K191" s="400"/>
      <c r="L191" s="372"/>
      <c r="M191" s="398">
        <f>M189+M89</f>
        <v>6736901.733</v>
      </c>
      <c r="N191" s="362"/>
      <c r="O191" s="398">
        <v>699232.9800000001</v>
      </c>
      <c r="P191" s="394"/>
      <c r="Q191" s="394"/>
      <c r="R191" s="394"/>
      <c r="S191" s="394"/>
      <c r="T191" s="394"/>
      <c r="U191" s="357"/>
      <c r="V191" s="357"/>
      <c r="W191" s="357"/>
      <c r="X191" s="357"/>
      <c r="Y191" s="357"/>
      <c r="Z191" s="357"/>
    </row>
    <row r="192" ht="15.75" customHeight="1">
      <c r="A192" s="357"/>
      <c r="B192" s="381"/>
      <c r="C192" s="383"/>
      <c r="D192" s="382"/>
      <c r="E192" s="383"/>
      <c r="F192" s="382"/>
      <c r="G192" s="360">
        <f t="shared" si="23"/>
        <v>0</v>
      </c>
      <c r="H192" s="370"/>
      <c r="I192" s="383"/>
      <c r="J192" s="372"/>
      <c r="K192" s="361"/>
      <c r="L192" s="372"/>
      <c r="M192" s="383">
        <f t="shared" ref="M192:M196" si="25">SUM(E192+I192)</f>
        <v>0</v>
      </c>
      <c r="N192" s="362"/>
      <c r="O192" s="383">
        <v>0.0</v>
      </c>
      <c r="P192" s="383"/>
      <c r="Q192" s="383"/>
      <c r="R192" s="383"/>
      <c r="S192" s="383"/>
      <c r="T192" s="383"/>
      <c r="U192" s="357"/>
      <c r="V192" s="357"/>
      <c r="W192" s="357"/>
      <c r="X192" s="357"/>
      <c r="Y192" s="357"/>
      <c r="Z192" s="357"/>
    </row>
    <row r="193" ht="15.75" customHeight="1">
      <c r="A193" s="357">
        <v>700.0</v>
      </c>
      <c r="B193" s="381" t="s">
        <v>291</v>
      </c>
      <c r="C193" s="383">
        <f>SUMIF(GL_LTD!$J:$J,A193,GL_LTD!$I:$I)</f>
        <v>-48763.11</v>
      </c>
      <c r="D193" s="382"/>
      <c r="E193" s="383">
        <f>SUMIF(GL_LTD!$J:$J,A193,GL_LTD!$G:$G)</f>
        <v>25863.68</v>
      </c>
      <c r="F193" s="382"/>
      <c r="G193" s="360">
        <f t="shared" si="23"/>
        <v>-1.885389473</v>
      </c>
      <c r="H193" s="370"/>
      <c r="I193" s="431">
        <f>SUMIF(GL_INC!G:G,A193,GL_INC!F:F)</f>
        <v>-36058.18</v>
      </c>
      <c r="J193" s="372"/>
      <c r="K193" s="361"/>
      <c r="L193" s="372"/>
      <c r="M193" s="383">
        <f t="shared" si="25"/>
        <v>-10194.5</v>
      </c>
      <c r="N193" s="362"/>
      <c r="O193" s="383">
        <v>-18463.35</v>
      </c>
      <c r="P193" s="383"/>
      <c r="Q193" s="383"/>
      <c r="R193" s="383"/>
      <c r="S193" s="383"/>
      <c r="T193" s="383"/>
      <c r="U193" s="357"/>
      <c r="V193" s="357"/>
      <c r="W193" s="357"/>
      <c r="X193" s="357"/>
      <c r="Y193" s="357"/>
      <c r="Z193" s="357"/>
    </row>
    <row r="194" ht="15.75" customHeight="1">
      <c r="A194" s="357">
        <v>1000.0</v>
      </c>
      <c r="B194" s="381" t="s">
        <v>292</v>
      </c>
      <c r="C194" s="383">
        <f>SUMIF(GL_LTD!$J:$J,A194,GL_LTD!$I:$I)</f>
        <v>0</v>
      </c>
      <c r="D194" s="382"/>
      <c r="E194" s="383">
        <f>SUMIF(GL_LTD!$J:$J,A194,GL_LTD!$G:$G)</f>
        <v>0</v>
      </c>
      <c r="F194" s="382"/>
      <c r="G194" s="360">
        <f t="shared" si="23"/>
        <v>0</v>
      </c>
      <c r="H194" s="370"/>
      <c r="I194" s="383">
        <f>SUMIF(GL_INC!G:G,A194,GL_INC!F:F)</f>
        <v>0</v>
      </c>
      <c r="J194" s="372"/>
      <c r="K194" s="361"/>
      <c r="L194" s="372"/>
      <c r="M194" s="383">
        <f t="shared" si="25"/>
        <v>0</v>
      </c>
      <c r="N194" s="362"/>
      <c r="O194" s="383">
        <v>0.0</v>
      </c>
      <c r="P194" s="383"/>
      <c r="Q194" s="383"/>
      <c r="R194" s="383"/>
      <c r="S194" s="383"/>
      <c r="T194" s="383"/>
      <c r="U194" s="357"/>
      <c r="V194" s="357"/>
      <c r="W194" s="357"/>
      <c r="X194" s="357"/>
      <c r="Y194" s="357"/>
      <c r="Z194" s="357"/>
    </row>
    <row r="195" ht="15.75" customHeight="1">
      <c r="A195" s="357">
        <v>900.0</v>
      </c>
      <c r="B195" s="381" t="s">
        <v>293</v>
      </c>
      <c r="C195" s="383">
        <f>SUMIF(GL_LTD!$J:$J,A195,GL_LTD!$I:$I)</f>
        <v>0</v>
      </c>
      <c r="D195" s="382"/>
      <c r="E195" s="383">
        <f>SUMIF(GL_LTD!$J:$J,A195,GL_LTD!$G:$G)</f>
        <v>0</v>
      </c>
      <c r="F195" s="382"/>
      <c r="G195" s="360">
        <f t="shared" si="23"/>
        <v>0</v>
      </c>
      <c r="H195" s="370"/>
      <c r="I195" s="383">
        <f>SUMIF(GL_INC!G:G,A195,GL_INC!F:F)</f>
        <v>0</v>
      </c>
      <c r="J195" s="372"/>
      <c r="K195" s="361"/>
      <c r="L195" s="372"/>
      <c r="M195" s="383">
        <f t="shared" si="25"/>
        <v>0</v>
      </c>
      <c r="N195" s="362"/>
      <c r="O195" s="383">
        <v>0.0</v>
      </c>
      <c r="P195" s="383"/>
      <c r="Q195" s="383"/>
      <c r="R195" s="383"/>
      <c r="S195" s="383"/>
      <c r="T195" s="383"/>
      <c r="U195" s="357"/>
      <c r="V195" s="357"/>
      <c r="W195" s="357"/>
      <c r="X195" s="357"/>
      <c r="Y195" s="357"/>
      <c r="Z195" s="357"/>
    </row>
    <row r="196" ht="15.75" customHeight="1">
      <c r="A196" s="357">
        <v>1010.0</v>
      </c>
      <c r="B196" s="381" t="s">
        <v>294</v>
      </c>
      <c r="C196" s="383">
        <f>SUMIF(GL_LTD!$J:$J,A196,GL_LTD!$I:$I)</f>
        <v>0</v>
      </c>
      <c r="D196" s="382"/>
      <c r="E196" s="383">
        <f>SUMIF(GL_LTD!$J:$J,A196,GL_LTD!$G:$G)</f>
        <v>0</v>
      </c>
      <c r="F196" s="382"/>
      <c r="G196" s="360">
        <f t="shared" si="23"/>
        <v>0</v>
      </c>
      <c r="H196" s="370"/>
      <c r="I196" s="431">
        <f>SUMIF(GL_INC!G:G,A196,GL_INC!F:F)</f>
        <v>50992.88</v>
      </c>
      <c r="J196" s="372"/>
      <c r="K196" s="361"/>
      <c r="L196" s="372"/>
      <c r="M196" s="383">
        <f t="shared" si="25"/>
        <v>50992.88</v>
      </c>
      <c r="N196" s="362"/>
      <c r="O196" s="383"/>
      <c r="P196" s="383"/>
      <c r="Q196" s="383"/>
      <c r="R196" s="383"/>
      <c r="S196" s="383"/>
      <c r="T196" s="383"/>
      <c r="U196" s="357"/>
      <c r="V196" s="357"/>
      <c r="W196" s="357"/>
      <c r="X196" s="357"/>
      <c r="Y196" s="357"/>
      <c r="Z196" s="357"/>
    </row>
    <row r="197" ht="15.75" customHeight="1">
      <c r="A197" s="357"/>
      <c r="B197" s="381" t="s">
        <v>295</v>
      </c>
      <c r="C197" s="398">
        <f>C193+C191+C194+C195+C196</f>
        <v>22748108.17</v>
      </c>
      <c r="D197" s="382"/>
      <c r="E197" s="398">
        <f>E193+E191+E194+E195+E196</f>
        <v>6730288.454</v>
      </c>
      <c r="F197" s="382"/>
      <c r="G197" s="360">
        <f t="shared" si="23"/>
        <v>3.379960357</v>
      </c>
      <c r="H197" s="370"/>
      <c r="I197" s="398">
        <f>I193+I191+I194+I195+I196</f>
        <v>47411.65905</v>
      </c>
      <c r="J197" s="372"/>
      <c r="K197" s="400"/>
      <c r="L197" s="372"/>
      <c r="M197" s="398">
        <f>M193+M191+M194+M195+M196</f>
        <v>6777700.113</v>
      </c>
      <c r="N197" s="362"/>
      <c r="O197" s="398">
        <v>680769.6300000001</v>
      </c>
      <c r="P197" s="394"/>
      <c r="Q197" s="394"/>
      <c r="R197" s="394"/>
      <c r="S197" s="394"/>
      <c r="T197" s="394"/>
      <c r="U197" s="357"/>
      <c r="V197" s="357"/>
      <c r="W197" s="357"/>
      <c r="X197" s="357"/>
      <c r="Y197" s="357"/>
      <c r="Z197" s="357"/>
    </row>
    <row r="198" ht="15.75" customHeight="1">
      <c r="A198" s="357"/>
      <c r="B198" s="395"/>
      <c r="C198" s="383"/>
      <c r="D198" s="382"/>
      <c r="E198" s="383"/>
      <c r="F198" s="382"/>
      <c r="G198" s="360">
        <f t="shared" si="23"/>
        <v>0</v>
      </c>
      <c r="H198" s="370"/>
      <c r="I198" s="383"/>
      <c r="J198" s="372"/>
      <c r="K198" s="361"/>
      <c r="L198" s="372"/>
      <c r="M198" s="383">
        <f>SUM(E198+I198)</f>
        <v>0</v>
      </c>
      <c r="N198" s="362"/>
      <c r="O198" s="383">
        <v>0.0</v>
      </c>
      <c r="P198" s="383"/>
      <c r="Q198" s="383"/>
      <c r="R198" s="383"/>
      <c r="S198" s="383"/>
      <c r="T198" s="383"/>
      <c r="U198" s="357"/>
      <c r="V198" s="357"/>
      <c r="W198" s="357"/>
      <c r="X198" s="357"/>
      <c r="Y198" s="357"/>
      <c r="Z198" s="357"/>
    </row>
    <row r="199" ht="15.75" customHeight="1">
      <c r="A199" s="389"/>
      <c r="B199" s="395" t="s">
        <v>296</v>
      </c>
      <c r="C199" s="434">
        <f>+C197</f>
        <v>22748108.17</v>
      </c>
      <c r="D199" s="382"/>
      <c r="E199" s="434">
        <f>+E197</f>
        <v>6730288.454</v>
      </c>
      <c r="F199" s="382"/>
      <c r="G199" s="360">
        <f t="shared" si="23"/>
        <v>3.379960357</v>
      </c>
      <c r="H199" s="370"/>
      <c r="I199" s="434">
        <f>+I197</f>
        <v>47411.65905</v>
      </c>
      <c r="J199" s="372"/>
      <c r="K199" s="435"/>
      <c r="L199" s="372"/>
      <c r="M199" s="434">
        <f>+M197</f>
        <v>6777700.113</v>
      </c>
      <c r="N199" s="362"/>
      <c r="O199" s="434">
        <v>680769.6300000001</v>
      </c>
      <c r="P199" s="394"/>
      <c r="Q199" s="394"/>
      <c r="R199" s="394"/>
      <c r="S199" s="394"/>
      <c r="T199" s="394"/>
      <c r="U199" s="357"/>
      <c r="V199" s="357"/>
      <c r="W199" s="357"/>
      <c r="X199" s="357"/>
      <c r="Y199" s="357"/>
      <c r="Z199" s="357"/>
    </row>
    <row r="200" ht="15.75" customHeight="1">
      <c r="A200" s="389"/>
      <c r="B200" s="395"/>
      <c r="C200" s="394"/>
      <c r="D200" s="382"/>
      <c r="E200" s="394"/>
      <c r="F200" s="382"/>
      <c r="G200" s="360">
        <f t="shared" si="23"/>
        <v>0</v>
      </c>
      <c r="H200" s="370"/>
      <c r="I200" s="394"/>
      <c r="J200" s="372"/>
      <c r="K200" s="361"/>
      <c r="L200" s="372"/>
      <c r="M200" s="394">
        <f t="shared" ref="M200:M203" si="26">SUM(E200+I200)</f>
        <v>0</v>
      </c>
      <c r="N200" s="362"/>
      <c r="O200" s="394"/>
      <c r="P200" s="394"/>
      <c r="Q200" s="394"/>
      <c r="R200" s="394"/>
      <c r="S200" s="394"/>
      <c r="T200" s="394"/>
      <c r="U200" s="362"/>
      <c r="V200" s="357"/>
      <c r="W200" s="357"/>
      <c r="X200" s="357"/>
      <c r="Y200" s="357"/>
      <c r="Z200" s="357"/>
    </row>
    <row r="201" ht="15.75" customHeight="1">
      <c r="A201" s="389"/>
      <c r="B201" s="395"/>
      <c r="C201" s="394"/>
      <c r="D201" s="382"/>
      <c r="E201" s="394"/>
      <c r="F201" s="382"/>
      <c r="G201" s="360">
        <f t="shared" si="23"/>
        <v>0</v>
      </c>
      <c r="H201" s="370"/>
      <c r="I201" s="394"/>
      <c r="J201" s="372"/>
      <c r="K201" s="361"/>
      <c r="L201" s="372"/>
      <c r="M201" s="394">
        <f t="shared" si="26"/>
        <v>0</v>
      </c>
      <c r="N201" s="362"/>
      <c r="O201" s="394"/>
      <c r="P201" s="394"/>
      <c r="Q201" s="394"/>
      <c r="R201" s="394"/>
      <c r="S201" s="394"/>
      <c r="T201" s="394"/>
      <c r="U201" s="357"/>
      <c r="V201" s="357"/>
      <c r="W201" s="357"/>
      <c r="X201" s="357"/>
      <c r="Y201" s="357"/>
      <c r="Z201" s="357"/>
    </row>
    <row r="202" ht="15.75" customHeight="1">
      <c r="A202" s="389"/>
      <c r="B202" s="395"/>
      <c r="C202" s="394"/>
      <c r="D202" s="382"/>
      <c r="E202" s="394"/>
      <c r="F202" s="382"/>
      <c r="G202" s="360">
        <f t="shared" si="23"/>
        <v>0</v>
      </c>
      <c r="H202" s="370"/>
      <c r="I202" s="394"/>
      <c r="J202" s="372"/>
      <c r="K202" s="361"/>
      <c r="L202" s="372"/>
      <c r="M202" s="394">
        <f t="shared" si="26"/>
        <v>0</v>
      </c>
      <c r="N202" s="362"/>
      <c r="O202" s="394"/>
      <c r="P202" s="394"/>
      <c r="Q202" s="394"/>
      <c r="R202" s="394"/>
      <c r="S202" s="394"/>
      <c r="T202" s="394"/>
      <c r="U202" s="357"/>
      <c r="V202" s="357"/>
      <c r="W202" s="357"/>
      <c r="X202" s="357"/>
      <c r="Y202" s="357"/>
      <c r="Z202" s="357"/>
    </row>
    <row r="203" ht="15.75" customHeight="1">
      <c r="A203" s="389"/>
      <c r="B203" s="395"/>
      <c r="C203" s="394"/>
      <c r="D203" s="382"/>
      <c r="E203" s="394"/>
      <c r="F203" s="382"/>
      <c r="G203" s="360">
        <f t="shared" si="23"/>
        <v>0</v>
      </c>
      <c r="H203" s="370"/>
      <c r="I203" s="394"/>
      <c r="J203" s="372"/>
      <c r="K203" s="361"/>
      <c r="L203" s="372"/>
      <c r="M203" s="394">
        <f t="shared" si="26"/>
        <v>0</v>
      </c>
      <c r="N203" s="362"/>
      <c r="O203" s="394"/>
      <c r="P203" s="394"/>
      <c r="Q203" s="394"/>
      <c r="R203" s="394"/>
      <c r="S203" s="394"/>
      <c r="T203" s="394"/>
      <c r="U203" s="357"/>
      <c r="V203" s="357"/>
      <c r="W203" s="357"/>
      <c r="X203" s="357"/>
      <c r="Y203" s="357"/>
      <c r="Z203" s="357"/>
    </row>
    <row r="204" ht="8.25" customHeight="1">
      <c r="A204" s="362"/>
      <c r="B204" s="362"/>
      <c r="C204" s="362"/>
      <c r="D204" s="362"/>
      <c r="E204" s="362"/>
      <c r="F204" s="362"/>
      <c r="G204" s="362"/>
      <c r="H204" s="362"/>
      <c r="I204" s="362"/>
      <c r="J204" s="372"/>
      <c r="K204" s="372"/>
      <c r="L204" s="372"/>
      <c r="M204" s="362"/>
      <c r="N204" s="362"/>
      <c r="O204" s="362"/>
      <c r="P204" s="362"/>
      <c r="Q204" s="362"/>
      <c r="R204" s="362"/>
      <c r="S204" s="362"/>
      <c r="T204" s="362"/>
      <c r="U204" s="357"/>
      <c r="V204" s="362"/>
      <c r="W204" s="362"/>
      <c r="X204" s="362"/>
      <c r="Y204" s="362"/>
      <c r="Z204" s="362"/>
    </row>
    <row r="205" ht="15.75" customHeight="1">
      <c r="A205" s="357"/>
      <c r="B205" s="366"/>
      <c r="C205" s="364"/>
      <c r="D205" s="382"/>
      <c r="E205" s="364"/>
      <c r="F205" s="382"/>
      <c r="G205" s="360">
        <f t="shared" ref="G205:G236" si="27">IFERROR(C205/E205,0)</f>
        <v>0</v>
      </c>
      <c r="H205" s="370"/>
      <c r="I205" s="364"/>
      <c r="J205" s="372"/>
      <c r="K205" s="361"/>
      <c r="L205" s="372"/>
      <c r="M205" s="364">
        <f t="shared" ref="M205:M236" si="28">SUM(E205+I205)</f>
        <v>0</v>
      </c>
      <c r="N205" s="362"/>
      <c r="O205" s="364"/>
      <c r="P205" s="364"/>
      <c r="Q205" s="364"/>
      <c r="R205" s="364"/>
      <c r="S205" s="364"/>
      <c r="T205" s="364"/>
      <c r="U205" s="357"/>
      <c r="V205" s="357"/>
      <c r="W205" s="357"/>
      <c r="X205" s="357"/>
      <c r="Y205" s="357"/>
      <c r="Z205" s="357"/>
    </row>
    <row r="206" ht="15.75" customHeight="1">
      <c r="A206" s="357"/>
      <c r="B206" s="366"/>
      <c r="C206" s="364"/>
      <c r="D206" s="382"/>
      <c r="E206" s="364"/>
      <c r="F206" s="382"/>
      <c r="G206" s="360">
        <f t="shared" si="27"/>
        <v>0</v>
      </c>
      <c r="H206" s="370"/>
      <c r="I206" s="364"/>
      <c r="J206" s="372"/>
      <c r="K206" s="361"/>
      <c r="L206" s="372"/>
      <c r="M206" s="364">
        <f t="shared" si="28"/>
        <v>0</v>
      </c>
      <c r="N206" s="362"/>
      <c r="O206" s="364"/>
      <c r="P206" s="364"/>
      <c r="Q206" s="364"/>
      <c r="R206" s="364"/>
      <c r="S206" s="364"/>
      <c r="T206" s="364"/>
      <c r="U206" s="357"/>
      <c r="V206" s="357"/>
      <c r="W206" s="357"/>
      <c r="X206" s="357"/>
      <c r="Y206" s="357"/>
      <c r="Z206" s="357"/>
    </row>
    <row r="207" ht="15.75" customHeight="1">
      <c r="A207" s="357"/>
      <c r="B207" s="436" t="s">
        <v>297</v>
      </c>
      <c r="C207" s="364"/>
      <c r="D207" s="382"/>
      <c r="E207" s="364"/>
      <c r="F207" s="382"/>
      <c r="G207" s="360">
        <f t="shared" si="27"/>
        <v>0</v>
      </c>
      <c r="H207" s="370"/>
      <c r="I207" s="364"/>
      <c r="J207" s="372"/>
      <c r="K207" s="361"/>
      <c r="L207" s="372"/>
      <c r="M207" s="364">
        <f t="shared" si="28"/>
        <v>0</v>
      </c>
      <c r="N207" s="362"/>
      <c r="O207" s="364"/>
      <c r="P207" s="364"/>
      <c r="Q207" s="364"/>
      <c r="R207" s="364"/>
      <c r="S207" s="364"/>
      <c r="T207" s="364"/>
      <c r="U207" s="357"/>
      <c r="V207" s="357"/>
      <c r="W207" s="357"/>
      <c r="X207" s="357"/>
      <c r="Y207" s="357"/>
      <c r="Z207" s="357"/>
    </row>
    <row r="208" ht="15.75" customHeight="1">
      <c r="A208" s="357"/>
      <c r="B208" s="366"/>
      <c r="C208" s="364"/>
      <c r="D208" s="382"/>
      <c r="E208" s="364"/>
      <c r="F208" s="382"/>
      <c r="G208" s="360">
        <f t="shared" si="27"/>
        <v>0</v>
      </c>
      <c r="H208" s="370"/>
      <c r="I208" s="364"/>
      <c r="J208" s="372"/>
      <c r="K208" s="361"/>
      <c r="L208" s="372"/>
      <c r="M208" s="364">
        <f t="shared" si="28"/>
        <v>0</v>
      </c>
      <c r="N208" s="362"/>
      <c r="O208" s="364"/>
      <c r="P208" s="364"/>
      <c r="Q208" s="364"/>
      <c r="R208" s="364"/>
      <c r="S208" s="364"/>
      <c r="T208" s="364"/>
      <c r="U208" s="357"/>
      <c r="V208" s="357"/>
      <c r="W208" s="357"/>
      <c r="X208" s="357"/>
      <c r="Y208" s="357"/>
      <c r="Z208" s="357"/>
    </row>
    <row r="209" ht="15.75" customHeight="1">
      <c r="A209" s="357"/>
      <c r="B209" s="430" t="s">
        <v>298</v>
      </c>
      <c r="C209" s="364"/>
      <c r="D209" s="382"/>
      <c r="E209" s="364"/>
      <c r="F209" s="382"/>
      <c r="G209" s="360">
        <f t="shared" si="27"/>
        <v>0</v>
      </c>
      <c r="H209" s="370"/>
      <c r="I209" s="364"/>
      <c r="J209" s="372"/>
      <c r="K209" s="361"/>
      <c r="L209" s="372"/>
      <c r="M209" s="364">
        <f t="shared" si="28"/>
        <v>0</v>
      </c>
      <c r="N209" s="362"/>
      <c r="O209" s="364"/>
      <c r="P209" s="364"/>
      <c r="Q209" s="364"/>
      <c r="R209" s="364"/>
      <c r="S209" s="364"/>
      <c r="T209" s="364"/>
      <c r="U209" s="357"/>
      <c r="V209" s="357"/>
      <c r="W209" s="357"/>
      <c r="X209" s="357"/>
      <c r="Y209" s="357"/>
      <c r="Z209" s="357"/>
    </row>
    <row r="210" ht="15.75" customHeight="1">
      <c r="A210" s="357"/>
      <c r="B210" s="366"/>
      <c r="C210" s="364"/>
      <c r="D210" s="382"/>
      <c r="E210" s="364"/>
      <c r="F210" s="382"/>
      <c r="G210" s="360">
        <f t="shared" si="27"/>
        <v>0</v>
      </c>
      <c r="H210" s="370"/>
      <c r="I210" s="364"/>
      <c r="J210" s="372"/>
      <c r="K210" s="361"/>
      <c r="L210" s="372"/>
      <c r="M210" s="364">
        <f t="shared" si="28"/>
        <v>0</v>
      </c>
      <c r="N210" s="362"/>
      <c r="O210" s="364"/>
      <c r="P210" s="364"/>
      <c r="Q210" s="364"/>
      <c r="R210" s="364"/>
      <c r="S210" s="364"/>
      <c r="T210" s="364"/>
      <c r="U210" s="357"/>
      <c r="V210" s="357"/>
      <c r="W210" s="357"/>
      <c r="X210" s="357"/>
      <c r="Y210" s="357"/>
      <c r="Z210" s="357"/>
    </row>
    <row r="211" ht="15.75" customHeight="1">
      <c r="A211" s="357">
        <v>5.1</v>
      </c>
      <c r="B211" s="366" t="s">
        <v>299</v>
      </c>
      <c r="C211" s="383">
        <f>SUMIF(GL_LTD!$J:$J,A211,GL_LTD!$I:$I)</f>
        <v>0</v>
      </c>
      <c r="D211" s="382"/>
      <c r="E211" s="383">
        <f>SUMIF(GL_LTD!$J:$J,A211,GL_LTD!$G:$G)</f>
        <v>0</v>
      </c>
      <c r="F211" s="382"/>
      <c r="G211" s="360">
        <f t="shared" si="27"/>
        <v>0</v>
      </c>
      <c r="H211" s="370"/>
      <c r="I211" s="383">
        <f>SUMIF(GL_INC!G:G,A211,GL_INC!F:F)</f>
        <v>0</v>
      </c>
      <c r="J211" s="372"/>
      <c r="K211" s="361"/>
      <c r="L211" s="372"/>
      <c r="M211" s="383">
        <f t="shared" si="28"/>
        <v>0</v>
      </c>
      <c r="N211" s="362"/>
      <c r="O211" s="383"/>
      <c r="P211" s="383"/>
      <c r="Q211" s="383"/>
      <c r="R211" s="383"/>
      <c r="S211" s="383"/>
      <c r="T211" s="383"/>
      <c r="U211" s="357"/>
      <c r="V211" s="357"/>
      <c r="W211" s="357"/>
      <c r="X211" s="357"/>
      <c r="Y211" s="357"/>
      <c r="Z211" s="357"/>
    </row>
    <row r="212" ht="15.75" customHeight="1">
      <c r="A212" s="357">
        <v>5.2</v>
      </c>
      <c r="B212" s="366" t="s">
        <v>300</v>
      </c>
      <c r="C212" s="383">
        <f>SUMIF(GL_LTD!$J:$J,A212,GL_LTD!$I:$I)</f>
        <v>0</v>
      </c>
      <c r="D212" s="382"/>
      <c r="E212" s="383">
        <f>SUMIF(GL_LTD!$J:$J,A212,GL_LTD!$I:$I)</f>
        <v>0</v>
      </c>
      <c r="F212" s="382"/>
      <c r="G212" s="360">
        <f t="shared" si="27"/>
        <v>0</v>
      </c>
      <c r="H212" s="370"/>
      <c r="I212" s="383">
        <f>SUMIF(GL_INC!G:G,A212,GL_INC!F:F)</f>
        <v>0</v>
      </c>
      <c r="J212" s="372"/>
      <c r="K212" s="361"/>
      <c r="L212" s="372"/>
      <c r="M212" s="383">
        <f t="shared" si="28"/>
        <v>0</v>
      </c>
      <c r="N212" s="362"/>
      <c r="O212" s="383"/>
      <c r="P212" s="383"/>
      <c r="Q212" s="383"/>
      <c r="R212" s="383"/>
      <c r="S212" s="383"/>
      <c r="T212" s="383"/>
      <c r="U212" s="357"/>
      <c r="V212" s="357"/>
      <c r="W212" s="357"/>
      <c r="X212" s="357"/>
      <c r="Y212" s="357"/>
      <c r="Z212" s="357"/>
    </row>
    <row r="213" ht="15.75" customHeight="1">
      <c r="A213" s="357"/>
      <c r="B213" s="366"/>
      <c r="C213" s="437">
        <f>SUM(C211:C212)</f>
        <v>0</v>
      </c>
      <c r="D213" s="382"/>
      <c r="E213" s="437">
        <f>SUM(E211:E212)</f>
        <v>0</v>
      </c>
      <c r="F213" s="382"/>
      <c r="G213" s="360">
        <f t="shared" si="27"/>
        <v>0</v>
      </c>
      <c r="H213" s="370"/>
      <c r="I213" s="437">
        <f>SUM(I211:I212)</f>
        <v>0</v>
      </c>
      <c r="J213" s="372"/>
      <c r="K213" s="438"/>
      <c r="L213" s="372"/>
      <c r="M213" s="437">
        <f t="shared" si="28"/>
        <v>0</v>
      </c>
      <c r="N213" s="362"/>
      <c r="O213" s="437"/>
      <c r="P213" s="364"/>
      <c r="Q213" s="364"/>
      <c r="R213" s="364"/>
      <c r="S213" s="364"/>
      <c r="T213" s="364"/>
      <c r="U213" s="357"/>
      <c r="V213" s="357"/>
      <c r="W213" s="357"/>
      <c r="X213" s="357"/>
      <c r="Y213" s="357"/>
      <c r="Z213" s="357"/>
    </row>
    <row r="214" ht="15.75" customHeight="1">
      <c r="A214" s="357"/>
      <c r="B214" s="366"/>
      <c r="C214" s="364"/>
      <c r="D214" s="382"/>
      <c r="E214" s="364"/>
      <c r="F214" s="382"/>
      <c r="G214" s="360">
        <f t="shared" si="27"/>
        <v>0</v>
      </c>
      <c r="H214" s="370"/>
      <c r="I214" s="364"/>
      <c r="J214" s="372"/>
      <c r="K214" s="361"/>
      <c r="L214" s="372"/>
      <c r="M214" s="364">
        <f t="shared" si="28"/>
        <v>0</v>
      </c>
      <c r="N214" s="362"/>
      <c r="O214" s="364"/>
      <c r="P214" s="364"/>
      <c r="Q214" s="364"/>
      <c r="R214" s="364"/>
      <c r="S214" s="364"/>
      <c r="T214" s="364"/>
      <c r="U214" s="357"/>
      <c r="V214" s="357"/>
      <c r="W214" s="357"/>
      <c r="X214" s="357"/>
      <c r="Y214" s="357"/>
      <c r="Z214" s="357"/>
    </row>
    <row r="215" ht="15.75" customHeight="1">
      <c r="A215" s="357"/>
      <c r="B215" s="430" t="s">
        <v>301</v>
      </c>
      <c r="C215" s="364"/>
      <c r="D215" s="382"/>
      <c r="E215" s="364"/>
      <c r="F215" s="382"/>
      <c r="G215" s="360">
        <f t="shared" si="27"/>
        <v>0</v>
      </c>
      <c r="H215" s="370"/>
      <c r="I215" s="364"/>
      <c r="J215" s="372"/>
      <c r="K215" s="361"/>
      <c r="L215" s="372"/>
      <c r="M215" s="364">
        <f t="shared" si="28"/>
        <v>0</v>
      </c>
      <c r="N215" s="362"/>
      <c r="O215" s="364"/>
      <c r="P215" s="364"/>
      <c r="Q215" s="364"/>
      <c r="R215" s="364"/>
      <c r="S215" s="364"/>
      <c r="T215" s="364"/>
      <c r="U215" s="357"/>
      <c r="V215" s="357"/>
      <c r="W215" s="357"/>
      <c r="X215" s="357"/>
      <c r="Y215" s="357"/>
      <c r="Z215" s="357"/>
    </row>
    <row r="216" ht="15.75" customHeight="1">
      <c r="A216" s="357"/>
      <c r="B216" s="366"/>
      <c r="C216" s="364"/>
      <c r="D216" s="382"/>
      <c r="E216" s="364"/>
      <c r="F216" s="382"/>
      <c r="G216" s="360">
        <f t="shared" si="27"/>
        <v>0</v>
      </c>
      <c r="H216" s="370"/>
      <c r="I216" s="364"/>
      <c r="J216" s="372"/>
      <c r="K216" s="361"/>
      <c r="L216" s="372"/>
      <c r="M216" s="364">
        <f t="shared" si="28"/>
        <v>0</v>
      </c>
      <c r="N216" s="362"/>
      <c r="O216" s="364"/>
      <c r="P216" s="364"/>
      <c r="Q216" s="364"/>
      <c r="R216" s="364"/>
      <c r="S216" s="364"/>
      <c r="T216" s="364"/>
      <c r="U216" s="357"/>
      <c r="V216" s="357"/>
      <c r="W216" s="357"/>
      <c r="X216" s="357"/>
      <c r="Y216" s="357"/>
      <c r="Z216" s="357"/>
    </row>
    <row r="217" ht="15.75" customHeight="1">
      <c r="A217" s="357">
        <v>7.2</v>
      </c>
      <c r="B217" s="366" t="s">
        <v>302</v>
      </c>
      <c r="C217" s="383">
        <f>SUMIF(GL_LTD!$J:$J,A217,GL_LTD!$I:$I)</f>
        <v>0</v>
      </c>
      <c r="D217" s="382"/>
      <c r="E217" s="383">
        <f>SUMIF(GL_LTD!$J:$J,A217,GL_LTD!$G:$G)</f>
        <v>0</v>
      </c>
      <c r="F217" s="382"/>
      <c r="G217" s="360">
        <f t="shared" si="27"/>
        <v>0</v>
      </c>
      <c r="H217" s="370"/>
      <c r="I217" s="383"/>
      <c r="J217" s="372"/>
      <c r="K217" s="361"/>
      <c r="L217" s="372"/>
      <c r="M217" s="383">
        <f t="shared" si="28"/>
        <v>0</v>
      </c>
      <c r="N217" s="362"/>
      <c r="O217" s="383"/>
      <c r="P217" s="383"/>
      <c r="Q217" s="383"/>
      <c r="R217" s="383"/>
      <c r="S217" s="383"/>
      <c r="T217" s="383"/>
      <c r="U217" s="357"/>
      <c r="V217" s="357"/>
      <c r="W217" s="357"/>
      <c r="X217" s="357"/>
      <c r="Y217" s="357"/>
      <c r="Z217" s="357"/>
    </row>
    <row r="218" ht="15.75" customHeight="1">
      <c r="A218" s="357">
        <v>7.3</v>
      </c>
      <c r="B218" s="366" t="s">
        <v>303</v>
      </c>
      <c r="C218" s="383">
        <f>SUMIF(GL_LTD!$J:$J,A218,GL_LTD!$I:$I)</f>
        <v>173018.3638</v>
      </c>
      <c r="D218" s="382"/>
      <c r="E218" s="383">
        <f>SUMIF(GL_LTD!$J:$J,A218,GL_LTD!$G:$G)</f>
        <v>49176.38658</v>
      </c>
      <c r="F218" s="382"/>
      <c r="G218" s="360">
        <f t="shared" si="27"/>
        <v>3.51832202</v>
      </c>
      <c r="H218" s="370"/>
      <c r="I218" s="383">
        <f>SUMIF(GL_INC!G:G,A218,GL_INC!F:F)</f>
        <v>0</v>
      </c>
      <c r="J218" s="372"/>
      <c r="K218" s="361"/>
      <c r="L218" s="372"/>
      <c r="M218" s="383">
        <f t="shared" si="28"/>
        <v>49176.38658</v>
      </c>
      <c r="N218" s="362"/>
      <c r="O218" s="383"/>
      <c r="P218" s="383"/>
      <c r="Q218" s="383"/>
      <c r="R218" s="383"/>
      <c r="S218" s="383"/>
      <c r="T218" s="383"/>
      <c r="U218" s="357"/>
      <c r="V218" s="357"/>
      <c r="W218" s="357"/>
      <c r="X218" s="357"/>
      <c r="Y218" s="357"/>
      <c r="Z218" s="357"/>
    </row>
    <row r="219" ht="15.75" customHeight="1">
      <c r="A219" s="357">
        <v>7.4</v>
      </c>
      <c r="B219" s="366" t="s">
        <v>304</v>
      </c>
      <c r="C219" s="383">
        <f>SUMIF(GL_LTD!$J:$J,A219,GL_LTD!$I:$I)</f>
        <v>0</v>
      </c>
      <c r="D219" s="382"/>
      <c r="E219" s="383">
        <f>SUMIF(GL_LTD!$J:$J,A219,GL_LTD!$G:$G)</f>
        <v>0</v>
      </c>
      <c r="F219" s="382"/>
      <c r="G219" s="360">
        <f t="shared" si="27"/>
        <v>0</v>
      </c>
      <c r="H219" s="370"/>
      <c r="I219" s="383">
        <f>SUMIF(GL_INC!G:G,A219,GL_INC!F:F)</f>
        <v>76966.74</v>
      </c>
      <c r="J219" s="372"/>
      <c r="K219" s="361"/>
      <c r="L219" s="372"/>
      <c r="M219" s="383">
        <f t="shared" si="28"/>
        <v>76966.74</v>
      </c>
      <c r="N219" s="362"/>
      <c r="O219" s="383"/>
      <c r="P219" s="383"/>
      <c r="Q219" s="383"/>
      <c r="R219" s="383"/>
      <c r="S219" s="383"/>
      <c r="T219" s="383"/>
      <c r="U219" s="357"/>
      <c r="V219" s="357"/>
      <c r="W219" s="357"/>
      <c r="X219" s="357"/>
      <c r="Y219" s="357"/>
      <c r="Z219" s="357"/>
    </row>
    <row r="220" ht="15.75" customHeight="1">
      <c r="A220" s="357">
        <v>7.5</v>
      </c>
      <c r="B220" s="366" t="s">
        <v>305</v>
      </c>
      <c r="C220" s="383">
        <f>SUMIF(GL_LTD!$J:$J,A220,GL_LTD!$I:$I)</f>
        <v>0</v>
      </c>
      <c r="D220" s="382"/>
      <c r="E220" s="383">
        <f>SUMIF(GL_LTD!$J:$J,A220,GL_LTD!$G:$G)</f>
        <v>0</v>
      </c>
      <c r="F220" s="382"/>
      <c r="G220" s="360">
        <f t="shared" si="27"/>
        <v>0</v>
      </c>
      <c r="H220" s="370"/>
      <c r="I220" s="383">
        <f>SUMIF(GL_INC!G:G,A220,GL_INC!F:F)</f>
        <v>0</v>
      </c>
      <c r="J220" s="372"/>
      <c r="K220" s="361"/>
      <c r="L220" s="372"/>
      <c r="M220" s="383">
        <f t="shared" si="28"/>
        <v>0</v>
      </c>
      <c r="N220" s="362"/>
      <c r="O220" s="383"/>
      <c r="P220" s="383"/>
      <c r="Q220" s="383"/>
      <c r="R220" s="383"/>
      <c r="S220" s="383"/>
      <c r="T220" s="383"/>
      <c r="U220" s="357"/>
      <c r="V220" s="357"/>
      <c r="W220" s="357"/>
      <c r="X220" s="357"/>
      <c r="Y220" s="357"/>
      <c r="Z220" s="357"/>
    </row>
    <row r="221" ht="15.75" customHeight="1">
      <c r="A221" s="357">
        <v>7.6</v>
      </c>
      <c r="B221" s="366" t="s">
        <v>306</v>
      </c>
      <c r="C221" s="383">
        <f>SUMIF(GL_LTD!$J:$J,A221,GL_LTD!$I:$I)</f>
        <v>0</v>
      </c>
      <c r="D221" s="382"/>
      <c r="E221" s="383">
        <f>SUMIF(GL_LTD!$J:$J,A221,GL_LTD!$G:$G)</f>
        <v>0</v>
      </c>
      <c r="F221" s="382"/>
      <c r="G221" s="360">
        <f t="shared" si="27"/>
        <v>0</v>
      </c>
      <c r="H221" s="370"/>
      <c r="I221" s="383">
        <f>SUMIF(GL_INC!G:G,A221,GL_INC!F:F)</f>
        <v>0</v>
      </c>
      <c r="J221" s="372"/>
      <c r="K221" s="361"/>
      <c r="L221" s="372"/>
      <c r="M221" s="383">
        <f t="shared" si="28"/>
        <v>0</v>
      </c>
      <c r="N221" s="362"/>
      <c r="O221" s="383"/>
      <c r="P221" s="383"/>
      <c r="Q221" s="383"/>
      <c r="R221" s="383"/>
      <c r="S221" s="383"/>
      <c r="T221" s="383"/>
      <c r="U221" s="357"/>
      <c r="V221" s="357"/>
      <c r="W221" s="357"/>
      <c r="X221" s="357"/>
      <c r="Y221" s="357"/>
      <c r="Z221" s="357"/>
    </row>
    <row r="222" ht="15.75" customHeight="1">
      <c r="A222" s="357"/>
      <c r="B222" s="366"/>
      <c r="C222" s="437">
        <f>SUM(C217:C221)</f>
        <v>173018.3638</v>
      </c>
      <c r="D222" s="382"/>
      <c r="E222" s="437">
        <f>SUM(E217:E221)</f>
        <v>49176.38658</v>
      </c>
      <c r="F222" s="382"/>
      <c r="G222" s="360">
        <f t="shared" si="27"/>
        <v>3.51832202</v>
      </c>
      <c r="H222" s="370"/>
      <c r="I222" s="437">
        <f>SUM(I217:I221)</f>
        <v>76966.74</v>
      </c>
      <c r="J222" s="372"/>
      <c r="K222" s="438"/>
      <c r="L222" s="372"/>
      <c r="M222" s="437">
        <f t="shared" si="28"/>
        <v>126143.1266</v>
      </c>
      <c r="N222" s="362"/>
      <c r="O222" s="437"/>
      <c r="P222" s="364"/>
      <c r="Q222" s="364"/>
      <c r="R222" s="364"/>
      <c r="S222" s="364"/>
      <c r="T222" s="364"/>
      <c r="U222" s="357"/>
      <c r="V222" s="357"/>
      <c r="W222" s="357"/>
      <c r="X222" s="357"/>
      <c r="Y222" s="357"/>
      <c r="Z222" s="357"/>
    </row>
    <row r="223" ht="15.75" customHeight="1">
      <c r="A223" s="357"/>
      <c r="B223" s="366"/>
      <c r="C223" s="364"/>
      <c r="D223" s="382"/>
      <c r="E223" s="364"/>
      <c r="F223" s="382"/>
      <c r="G223" s="360">
        <f t="shared" si="27"/>
        <v>0</v>
      </c>
      <c r="H223" s="370"/>
      <c r="I223" s="364"/>
      <c r="J223" s="372"/>
      <c r="K223" s="361"/>
      <c r="L223" s="372"/>
      <c r="M223" s="364">
        <f t="shared" si="28"/>
        <v>0</v>
      </c>
      <c r="N223" s="362"/>
      <c r="O223" s="364"/>
      <c r="P223" s="364"/>
      <c r="Q223" s="364"/>
      <c r="R223" s="364"/>
      <c r="S223" s="364"/>
      <c r="T223" s="364"/>
      <c r="U223" s="357"/>
      <c r="V223" s="357"/>
      <c r="W223" s="357"/>
      <c r="X223" s="357"/>
      <c r="Y223" s="357"/>
      <c r="Z223" s="357"/>
    </row>
    <row r="224" ht="15.75" customHeight="1">
      <c r="A224" s="357"/>
      <c r="B224" s="430" t="s">
        <v>307</v>
      </c>
      <c r="C224" s="364"/>
      <c r="D224" s="382"/>
      <c r="E224" s="364"/>
      <c r="F224" s="382"/>
      <c r="G224" s="360">
        <f t="shared" si="27"/>
        <v>0</v>
      </c>
      <c r="H224" s="370"/>
      <c r="I224" s="364"/>
      <c r="J224" s="372"/>
      <c r="K224" s="361"/>
      <c r="L224" s="372"/>
      <c r="M224" s="364">
        <f t="shared" si="28"/>
        <v>0</v>
      </c>
      <c r="N224" s="362"/>
      <c r="O224" s="364"/>
      <c r="P224" s="364"/>
      <c r="Q224" s="364"/>
      <c r="R224" s="364"/>
      <c r="S224" s="364"/>
      <c r="T224" s="364"/>
      <c r="U224" s="357"/>
      <c r="V224" s="357"/>
      <c r="W224" s="357"/>
      <c r="X224" s="357"/>
      <c r="Y224" s="357"/>
      <c r="Z224" s="357"/>
    </row>
    <row r="225" ht="15.75" customHeight="1">
      <c r="A225" s="357"/>
      <c r="B225" s="366"/>
      <c r="C225" s="364"/>
      <c r="D225" s="382"/>
      <c r="E225" s="364"/>
      <c r="F225" s="382"/>
      <c r="G225" s="360">
        <f t="shared" si="27"/>
        <v>0</v>
      </c>
      <c r="H225" s="370"/>
      <c r="I225" s="364"/>
      <c r="J225" s="372"/>
      <c r="K225" s="361"/>
      <c r="L225" s="372"/>
      <c r="M225" s="364">
        <f t="shared" si="28"/>
        <v>0</v>
      </c>
      <c r="N225" s="362"/>
      <c r="O225" s="364"/>
      <c r="P225" s="364"/>
      <c r="Q225" s="364"/>
      <c r="R225" s="364"/>
      <c r="S225" s="364"/>
      <c r="T225" s="364"/>
      <c r="U225" s="357"/>
      <c r="V225" s="357"/>
      <c r="W225" s="357"/>
      <c r="X225" s="357"/>
      <c r="Y225" s="357"/>
      <c r="Z225" s="357"/>
    </row>
    <row r="226" ht="15.75" customHeight="1">
      <c r="A226" s="439">
        <v>33.1</v>
      </c>
      <c r="B226" s="366" t="s">
        <v>308</v>
      </c>
      <c r="C226" s="383">
        <f>SUMIF(GL_LTD!$J:$J,A226,GL_LTD!$I:$I)</f>
        <v>0</v>
      </c>
      <c r="D226" s="382"/>
      <c r="E226" s="383">
        <f>SUMIF(GL_LTD!$J:$J,A226,GL_LTD!$G:$G)</f>
        <v>0</v>
      </c>
      <c r="F226" s="382"/>
      <c r="G226" s="360">
        <f t="shared" si="27"/>
        <v>0</v>
      </c>
      <c r="H226" s="370"/>
      <c r="I226" s="383">
        <f>SUMIF(GL_INC!G:G,A226,GL_INC!F:F)</f>
        <v>0</v>
      </c>
      <c r="J226" s="372"/>
      <c r="K226" s="361"/>
      <c r="L226" s="372"/>
      <c r="M226" s="383">
        <f t="shared" si="28"/>
        <v>0</v>
      </c>
      <c r="N226" s="362"/>
      <c r="O226" s="383"/>
      <c r="P226" s="383"/>
      <c r="Q226" s="383"/>
      <c r="R226" s="383"/>
      <c r="S226" s="383"/>
      <c r="T226" s="383"/>
      <c r="U226" s="357"/>
      <c r="V226" s="357"/>
      <c r="W226" s="357"/>
      <c r="X226" s="357"/>
      <c r="Y226" s="357"/>
      <c r="Z226" s="357"/>
    </row>
    <row r="227" ht="15.75" customHeight="1">
      <c r="A227" s="439">
        <v>33.2</v>
      </c>
      <c r="B227" s="366" t="s">
        <v>309</v>
      </c>
      <c r="C227" s="383">
        <f>SUMIF(GL_LTD!$J:$J,A227,GL_LTD!$I:$I)</f>
        <v>0</v>
      </c>
      <c r="D227" s="382"/>
      <c r="E227" s="383">
        <f>SUMIF(GL_LTD!$J:$J,A227,GL_LTD!$G:$G)</f>
        <v>0</v>
      </c>
      <c r="F227" s="382"/>
      <c r="G227" s="360">
        <f t="shared" si="27"/>
        <v>0</v>
      </c>
      <c r="H227" s="370"/>
      <c r="I227" s="383">
        <f>SUMIF(GL_INC!G:G,A227,GL_INC!F:F)</f>
        <v>0</v>
      </c>
      <c r="J227" s="372"/>
      <c r="K227" s="361"/>
      <c r="L227" s="372"/>
      <c r="M227" s="383">
        <f t="shared" si="28"/>
        <v>0</v>
      </c>
      <c r="N227" s="362"/>
      <c r="O227" s="383"/>
      <c r="P227" s="383"/>
      <c r="Q227" s="383"/>
      <c r="R227" s="383"/>
      <c r="S227" s="383"/>
      <c r="T227" s="383"/>
      <c r="U227" s="357"/>
      <c r="V227" s="357"/>
      <c r="W227" s="357"/>
      <c r="X227" s="357"/>
      <c r="Y227" s="357"/>
      <c r="Z227" s="357"/>
    </row>
    <row r="228" ht="15.75" customHeight="1">
      <c r="A228" s="439">
        <v>33.3</v>
      </c>
      <c r="B228" s="366" t="s">
        <v>310</v>
      </c>
      <c r="C228" s="383">
        <f>SUMIF(GL_LTD!$J:$J,A228,GL_LTD!$I:$I)</f>
        <v>-1100045.05</v>
      </c>
      <c r="D228" s="382"/>
      <c r="E228" s="383">
        <f>SUMIF(GL_LTD!$J:$J,A228,GL_LTD!$G:$G)</f>
        <v>-312370.5404</v>
      </c>
      <c r="F228" s="382"/>
      <c r="G228" s="360">
        <f t="shared" si="27"/>
        <v>3.521603056</v>
      </c>
      <c r="H228" s="370"/>
      <c r="I228" s="383">
        <f>SUMIF(GL_INC!G:G,A228,GL_INC!F:F)</f>
        <v>0</v>
      </c>
      <c r="J228" s="372"/>
      <c r="K228" s="361"/>
      <c r="L228" s="372"/>
      <c r="M228" s="383">
        <f t="shared" si="28"/>
        <v>-312370.5404</v>
      </c>
      <c r="N228" s="362"/>
      <c r="O228" s="383"/>
      <c r="P228" s="383"/>
      <c r="Q228" s="383"/>
      <c r="R228" s="383"/>
      <c r="S228" s="383"/>
      <c r="T228" s="383"/>
      <c r="U228" s="357"/>
      <c r="V228" s="357"/>
      <c r="W228" s="357"/>
      <c r="X228" s="357"/>
      <c r="Y228" s="357"/>
      <c r="Z228" s="357"/>
    </row>
    <row r="229" ht="15.75" customHeight="1">
      <c r="A229" s="357"/>
      <c r="B229" s="366"/>
      <c r="C229" s="437">
        <f>SUM(C226:C228)</f>
        <v>-1100045.05</v>
      </c>
      <c r="D229" s="382"/>
      <c r="E229" s="437">
        <f>SUM(E226:E228)</f>
        <v>-312370.5404</v>
      </c>
      <c r="F229" s="382"/>
      <c r="G229" s="360">
        <f t="shared" si="27"/>
        <v>3.521603056</v>
      </c>
      <c r="H229" s="370"/>
      <c r="I229" s="437">
        <f>SUM(I226:I228)</f>
        <v>0</v>
      </c>
      <c r="J229" s="372"/>
      <c r="K229" s="438"/>
      <c r="L229" s="372"/>
      <c r="M229" s="437">
        <f t="shared" si="28"/>
        <v>-312370.5404</v>
      </c>
      <c r="N229" s="362"/>
      <c r="O229" s="437"/>
      <c r="P229" s="364"/>
      <c r="Q229" s="364"/>
      <c r="R229" s="364"/>
      <c r="S229" s="364"/>
      <c r="T229" s="364"/>
      <c r="U229" s="357"/>
      <c r="V229" s="357"/>
      <c r="W229" s="357"/>
      <c r="X229" s="357"/>
      <c r="Y229" s="357"/>
      <c r="Z229" s="357"/>
    </row>
    <row r="230" ht="15.75" customHeight="1">
      <c r="A230" s="357"/>
      <c r="B230" s="366"/>
      <c r="C230" s="364"/>
      <c r="D230" s="382"/>
      <c r="E230" s="364"/>
      <c r="F230" s="382"/>
      <c r="G230" s="360">
        <f t="shared" si="27"/>
        <v>0</v>
      </c>
      <c r="H230" s="370"/>
      <c r="I230" s="364"/>
      <c r="J230" s="372"/>
      <c r="K230" s="361"/>
      <c r="L230" s="372"/>
      <c r="M230" s="364">
        <f t="shared" si="28"/>
        <v>0</v>
      </c>
      <c r="N230" s="362"/>
      <c r="O230" s="364"/>
      <c r="P230" s="364"/>
      <c r="Q230" s="364"/>
      <c r="R230" s="364"/>
      <c r="S230" s="364"/>
      <c r="T230" s="364"/>
      <c r="U230" s="357"/>
      <c r="V230" s="357"/>
      <c r="W230" s="357"/>
      <c r="X230" s="357"/>
      <c r="Y230" s="357"/>
      <c r="Z230" s="357"/>
    </row>
    <row r="231" ht="15.75" customHeight="1">
      <c r="A231" s="357"/>
      <c r="B231" s="430" t="s">
        <v>89</v>
      </c>
      <c r="C231" s="364"/>
      <c r="D231" s="382"/>
      <c r="E231" s="364"/>
      <c r="F231" s="382"/>
      <c r="G231" s="360">
        <f t="shared" si="27"/>
        <v>0</v>
      </c>
      <c r="H231" s="370"/>
      <c r="I231" s="364"/>
      <c r="J231" s="372"/>
      <c r="K231" s="361"/>
      <c r="L231" s="372"/>
      <c r="M231" s="364">
        <f t="shared" si="28"/>
        <v>0</v>
      </c>
      <c r="N231" s="362"/>
      <c r="O231" s="364"/>
      <c r="P231" s="364"/>
      <c r="Q231" s="364"/>
      <c r="R231" s="364"/>
      <c r="S231" s="364"/>
      <c r="T231" s="364"/>
      <c r="U231" s="357"/>
      <c r="V231" s="357"/>
      <c r="W231" s="357"/>
      <c r="X231" s="357"/>
      <c r="Y231" s="357"/>
      <c r="Z231" s="357"/>
    </row>
    <row r="232" ht="15.75" customHeight="1">
      <c r="A232" s="357"/>
      <c r="B232" s="366"/>
      <c r="C232" s="364"/>
      <c r="D232" s="382"/>
      <c r="E232" s="364"/>
      <c r="F232" s="382"/>
      <c r="G232" s="360">
        <f t="shared" si="27"/>
        <v>0</v>
      </c>
      <c r="H232" s="370"/>
      <c r="I232" s="364"/>
      <c r="J232" s="372"/>
      <c r="K232" s="361"/>
      <c r="L232" s="372"/>
      <c r="M232" s="364">
        <f t="shared" si="28"/>
        <v>0</v>
      </c>
      <c r="N232" s="362"/>
      <c r="O232" s="364"/>
      <c r="P232" s="364"/>
      <c r="Q232" s="364"/>
      <c r="R232" s="364"/>
      <c r="S232" s="364"/>
      <c r="T232" s="364"/>
      <c r="U232" s="357"/>
      <c r="V232" s="357"/>
      <c r="W232" s="357"/>
      <c r="X232" s="357"/>
      <c r="Y232" s="357"/>
      <c r="Z232" s="357"/>
    </row>
    <row r="233" ht="15.75" customHeight="1">
      <c r="A233" s="439">
        <v>31.1</v>
      </c>
      <c r="B233" s="366" t="s">
        <v>311</v>
      </c>
      <c r="C233" s="383">
        <f>SUMIF(GL_LTD!$J:$J,A233,GL_LTD!$I:$I)</f>
        <v>-263012.24</v>
      </c>
      <c r="D233" s="382"/>
      <c r="E233" s="383">
        <f>SUMIF(GL_LTD!$J:$J,A233,GL_LTD!$G:$G)</f>
        <v>-74740.62</v>
      </c>
      <c r="F233" s="382"/>
      <c r="G233" s="360">
        <f t="shared" si="27"/>
        <v>3.518999976</v>
      </c>
      <c r="H233" s="370"/>
      <c r="I233" s="383">
        <f>SUMIF(GL_INC!G:G,A233,GL_INC!F:F)</f>
        <v>-8615.82</v>
      </c>
      <c r="J233" s="372"/>
      <c r="K233" s="361"/>
      <c r="L233" s="372"/>
      <c r="M233" s="383">
        <f t="shared" si="28"/>
        <v>-83356.44</v>
      </c>
      <c r="N233" s="362"/>
      <c r="O233" s="383"/>
      <c r="P233" s="383"/>
      <c r="Q233" s="383"/>
      <c r="R233" s="383"/>
      <c r="S233" s="383"/>
      <c r="T233" s="383"/>
      <c r="U233" s="357"/>
      <c r="V233" s="357"/>
      <c r="W233" s="357"/>
      <c r="X233" s="357"/>
      <c r="Y233" s="357"/>
      <c r="Z233" s="357"/>
    </row>
    <row r="234" ht="15.75" customHeight="1">
      <c r="A234" s="439">
        <v>31.2</v>
      </c>
      <c r="B234" s="366" t="s">
        <v>312</v>
      </c>
      <c r="C234" s="383">
        <f>SUMIF(GL_LTD!$J:$J,A234,GL_LTD!$I:$I)</f>
        <v>0</v>
      </c>
      <c r="D234" s="382"/>
      <c r="E234" s="383">
        <f>SUMIF(GL_LTD!$J:$J,A234,GL_LTD!$G:$G)</f>
        <v>0</v>
      </c>
      <c r="F234" s="382"/>
      <c r="G234" s="360">
        <f t="shared" si="27"/>
        <v>0</v>
      </c>
      <c r="H234" s="370"/>
      <c r="I234" s="383">
        <f>SUMIF(GL_INC!G:G,A234,GL_INC!F:F)</f>
        <v>0</v>
      </c>
      <c r="J234" s="372"/>
      <c r="K234" s="361"/>
      <c r="L234" s="372"/>
      <c r="M234" s="383">
        <f t="shared" si="28"/>
        <v>0</v>
      </c>
      <c r="N234" s="362"/>
      <c r="O234" s="383"/>
      <c r="P234" s="383"/>
      <c r="Q234" s="383"/>
      <c r="R234" s="383"/>
      <c r="S234" s="383"/>
      <c r="T234" s="383"/>
      <c r="U234" s="357"/>
      <c r="V234" s="357"/>
      <c r="W234" s="357"/>
      <c r="X234" s="357"/>
      <c r="Y234" s="357"/>
      <c r="Z234" s="357"/>
    </row>
    <row r="235" ht="15.75" customHeight="1">
      <c r="A235" s="439">
        <v>31.3</v>
      </c>
      <c r="B235" s="366" t="s">
        <v>313</v>
      </c>
      <c r="C235" s="383">
        <f>SUMIF(GL_LTD!$J:$J,A235,GL_LTD!$I:$I)</f>
        <v>-74096.83</v>
      </c>
      <c r="D235" s="382"/>
      <c r="E235" s="383">
        <f>SUMIF(GL_LTD!$J:$J,A235,GL_LTD!$G:$G)</f>
        <v>-21056.21</v>
      </c>
      <c r="F235" s="382"/>
      <c r="G235" s="360">
        <f t="shared" si="27"/>
        <v>3.519001283</v>
      </c>
      <c r="H235" s="370"/>
      <c r="I235" s="383">
        <f>SUMIF(GL_INC!G:G,A235,GL_INC!F:F)</f>
        <v>-11655.73</v>
      </c>
      <c r="J235" s="372"/>
      <c r="K235" s="361"/>
      <c r="L235" s="372"/>
      <c r="M235" s="383">
        <f t="shared" si="28"/>
        <v>-32711.94</v>
      </c>
      <c r="N235" s="362"/>
      <c r="O235" s="383"/>
      <c r="P235" s="383"/>
      <c r="Q235" s="383"/>
      <c r="R235" s="383"/>
      <c r="S235" s="383"/>
      <c r="T235" s="383"/>
      <c r="U235" s="357"/>
      <c r="V235" s="357"/>
      <c r="W235" s="357"/>
      <c r="X235" s="357"/>
      <c r="Y235" s="357"/>
      <c r="Z235" s="357"/>
    </row>
    <row r="236" ht="15.75" customHeight="1">
      <c r="A236" s="357"/>
      <c r="B236" s="366"/>
      <c r="C236" s="437">
        <f>SUM(C233:C235)</f>
        <v>-337109.07</v>
      </c>
      <c r="D236" s="382"/>
      <c r="E236" s="437">
        <f>SUM(E233:E235)</f>
        <v>-95796.83</v>
      </c>
      <c r="F236" s="382"/>
      <c r="G236" s="360">
        <f t="shared" si="27"/>
        <v>3.519000263</v>
      </c>
      <c r="H236" s="370"/>
      <c r="I236" s="437">
        <f>SUM(I233:I235)</f>
        <v>-20271.55</v>
      </c>
      <c r="J236" s="372"/>
      <c r="K236" s="438"/>
      <c r="L236" s="372"/>
      <c r="M236" s="437">
        <f t="shared" si="28"/>
        <v>-116068.38</v>
      </c>
      <c r="N236" s="362"/>
      <c r="O236" s="437"/>
      <c r="P236" s="364"/>
      <c r="Q236" s="364"/>
      <c r="R236" s="364"/>
      <c r="S236" s="364"/>
      <c r="T236" s="364"/>
      <c r="U236" s="362"/>
      <c r="V236" s="357"/>
      <c r="W236" s="357"/>
      <c r="X236" s="357"/>
      <c r="Y236" s="357"/>
      <c r="Z236" s="357"/>
    </row>
    <row r="237" ht="15.75" customHeight="1">
      <c r="A237" s="357"/>
      <c r="B237" s="366"/>
      <c r="C237" s="364"/>
      <c r="D237" s="382"/>
      <c r="E237" s="364"/>
      <c r="F237" s="382"/>
      <c r="G237" s="360"/>
      <c r="H237" s="370"/>
      <c r="I237" s="364"/>
      <c r="J237" s="372"/>
      <c r="K237" s="361"/>
      <c r="L237" s="372"/>
      <c r="M237" s="364"/>
      <c r="N237" s="362"/>
      <c r="O237" s="364"/>
      <c r="P237" s="364"/>
      <c r="Q237" s="364"/>
      <c r="R237" s="364"/>
      <c r="S237" s="364"/>
      <c r="T237" s="364"/>
      <c r="U237" s="357"/>
      <c r="V237" s="357"/>
      <c r="W237" s="357"/>
      <c r="X237" s="357"/>
      <c r="Y237" s="357"/>
      <c r="Z237" s="357"/>
    </row>
    <row r="238" ht="15.75" customHeight="1">
      <c r="A238" s="357"/>
      <c r="B238" s="366"/>
      <c r="C238" s="364"/>
      <c r="D238" s="382"/>
      <c r="E238" s="364"/>
      <c r="F238" s="382"/>
      <c r="G238" s="360"/>
      <c r="H238" s="370"/>
      <c r="I238" s="364"/>
      <c r="J238" s="372"/>
      <c r="K238" s="361"/>
      <c r="L238" s="372"/>
      <c r="M238" s="364"/>
      <c r="N238" s="362"/>
      <c r="O238" s="364"/>
      <c r="P238" s="364"/>
      <c r="Q238" s="364"/>
      <c r="R238" s="364"/>
      <c r="S238" s="364"/>
      <c r="T238" s="364"/>
      <c r="U238" s="357"/>
      <c r="V238" s="357"/>
      <c r="W238" s="357"/>
      <c r="X238" s="357"/>
      <c r="Y238" s="357"/>
      <c r="Z238" s="357"/>
    </row>
    <row r="239" ht="15.75" customHeight="1">
      <c r="A239" s="357"/>
      <c r="B239" s="366"/>
      <c r="C239" s="364"/>
      <c r="D239" s="382"/>
      <c r="E239" s="364"/>
      <c r="F239" s="382"/>
      <c r="G239" s="360"/>
      <c r="H239" s="370"/>
      <c r="I239" s="364"/>
      <c r="J239" s="372"/>
      <c r="K239" s="361"/>
      <c r="L239" s="372"/>
      <c r="M239" s="364"/>
      <c r="N239" s="362"/>
      <c r="O239" s="364"/>
      <c r="P239" s="364"/>
      <c r="Q239" s="364"/>
      <c r="R239" s="364"/>
      <c r="S239" s="364"/>
      <c r="T239" s="364"/>
      <c r="U239" s="357"/>
      <c r="V239" s="357"/>
      <c r="W239" s="357"/>
      <c r="X239" s="357"/>
      <c r="Y239" s="357"/>
      <c r="Z239" s="357"/>
    </row>
    <row r="240" ht="10.5" customHeight="1">
      <c r="A240" s="362"/>
      <c r="B240" s="440"/>
      <c r="C240" s="441"/>
      <c r="D240" s="382"/>
      <c r="E240" s="441"/>
      <c r="F240" s="382"/>
      <c r="G240" s="370"/>
      <c r="H240" s="370"/>
      <c r="I240" s="441"/>
      <c r="J240" s="372"/>
      <c r="K240" s="372"/>
      <c r="L240" s="372"/>
      <c r="M240" s="441"/>
      <c r="N240" s="362"/>
      <c r="O240" s="441"/>
      <c r="P240" s="441"/>
      <c r="Q240" s="441"/>
      <c r="R240" s="441"/>
      <c r="S240" s="441"/>
      <c r="T240" s="441"/>
      <c r="U240" s="357"/>
      <c r="V240" s="362"/>
      <c r="W240" s="362"/>
      <c r="X240" s="362"/>
      <c r="Y240" s="362"/>
      <c r="Z240" s="362"/>
    </row>
    <row r="241" ht="15.75" customHeight="1">
      <c r="A241" s="357"/>
      <c r="B241" s="366"/>
      <c r="C241" s="364"/>
      <c r="D241" s="382"/>
      <c r="E241" s="364"/>
      <c r="F241" s="382"/>
      <c r="G241" s="360"/>
      <c r="H241" s="360"/>
      <c r="I241" s="364"/>
      <c r="J241" s="361"/>
      <c r="K241" s="361"/>
      <c r="L241" s="361"/>
      <c r="M241" s="364"/>
      <c r="N241" s="362"/>
      <c r="O241" s="364"/>
      <c r="P241" s="364"/>
      <c r="Q241" s="364"/>
      <c r="R241" s="364"/>
      <c r="S241" s="364"/>
      <c r="T241" s="364"/>
      <c r="U241" s="357"/>
      <c r="V241" s="357"/>
      <c r="W241" s="357"/>
      <c r="X241" s="357"/>
      <c r="Y241" s="357"/>
      <c r="Z241" s="357"/>
    </row>
    <row r="242" ht="15.75" customHeight="1">
      <c r="A242" s="357"/>
      <c r="B242" s="366"/>
      <c r="C242" s="383"/>
      <c r="D242" s="382"/>
      <c r="E242" s="364"/>
      <c r="F242" s="382"/>
      <c r="G242" s="360"/>
      <c r="H242" s="360"/>
      <c r="I242" s="364"/>
      <c r="J242" s="361"/>
      <c r="K242" s="361"/>
      <c r="L242" s="361"/>
      <c r="M242" s="364"/>
      <c r="N242" s="362"/>
      <c r="O242" s="364"/>
      <c r="P242" s="364"/>
      <c r="Q242" s="364"/>
      <c r="R242" s="364"/>
      <c r="S242" s="364"/>
      <c r="T242" s="364"/>
      <c r="U242" s="442"/>
      <c r="V242" s="357"/>
      <c r="W242" s="357"/>
      <c r="X242" s="357"/>
      <c r="Y242" s="357"/>
      <c r="Z242" s="357"/>
    </row>
    <row r="243" ht="15.75" customHeight="1">
      <c r="A243" s="357"/>
      <c r="B243" s="366"/>
      <c r="C243" s="383"/>
      <c r="D243" s="382"/>
      <c r="E243" s="364"/>
      <c r="F243" s="382"/>
      <c r="G243" s="360"/>
      <c r="H243" s="360"/>
      <c r="I243" s="364"/>
      <c r="J243" s="361"/>
      <c r="K243" s="361"/>
      <c r="L243" s="361"/>
      <c r="M243" s="364"/>
      <c r="N243" s="362"/>
      <c r="O243" s="364"/>
      <c r="P243" s="364"/>
      <c r="Q243" s="364"/>
      <c r="R243" s="364"/>
      <c r="S243" s="364"/>
      <c r="T243" s="364"/>
      <c r="U243" s="357"/>
      <c r="V243" s="357"/>
      <c r="W243" s="357"/>
      <c r="X243" s="357"/>
      <c r="Y243" s="357"/>
      <c r="Z243" s="357"/>
    </row>
    <row r="244" ht="15.75" customHeight="1">
      <c r="A244" s="357"/>
      <c r="B244" s="366"/>
      <c r="C244" s="383"/>
      <c r="D244" s="382"/>
      <c r="E244" s="364"/>
      <c r="F244" s="382"/>
      <c r="G244" s="360"/>
      <c r="H244" s="360"/>
      <c r="I244" s="364"/>
      <c r="J244" s="361"/>
      <c r="K244" s="361"/>
      <c r="L244" s="361"/>
      <c r="M244" s="364"/>
      <c r="N244" s="362"/>
      <c r="O244" s="364"/>
      <c r="P244" s="364"/>
      <c r="Q244" s="364"/>
      <c r="R244" s="364"/>
      <c r="S244" s="364"/>
      <c r="T244" s="364"/>
      <c r="U244" s="357"/>
      <c r="V244" s="357"/>
      <c r="W244" s="357"/>
      <c r="X244" s="357"/>
      <c r="Y244" s="357"/>
      <c r="Z244" s="357"/>
    </row>
    <row r="245" ht="15.75" customHeight="1">
      <c r="A245" s="357"/>
      <c r="B245" s="366"/>
      <c r="C245" s="383"/>
      <c r="D245" s="382"/>
      <c r="E245" s="364"/>
      <c r="F245" s="382"/>
      <c r="G245" s="360"/>
      <c r="H245" s="360"/>
      <c r="I245" s="364"/>
      <c r="J245" s="361"/>
      <c r="K245" s="361"/>
      <c r="L245" s="361"/>
      <c r="M245" s="364"/>
      <c r="N245" s="362"/>
      <c r="O245" s="364"/>
      <c r="P245" s="364"/>
      <c r="Q245" s="364"/>
      <c r="R245" s="364"/>
      <c r="S245" s="364"/>
      <c r="T245" s="364"/>
      <c r="U245" s="357"/>
      <c r="V245" s="357"/>
      <c r="W245" s="357"/>
      <c r="X245" s="357"/>
      <c r="Y245" s="357"/>
      <c r="Z245" s="357"/>
    </row>
    <row r="246" ht="15.75" customHeight="1">
      <c r="A246" s="442"/>
      <c r="B246" s="366"/>
      <c r="C246" s="383"/>
      <c r="D246" s="377"/>
      <c r="E246" s="364"/>
      <c r="F246" s="377"/>
      <c r="G246" s="443"/>
      <c r="H246" s="443"/>
      <c r="I246" s="364"/>
      <c r="J246" s="378"/>
      <c r="K246" s="378"/>
      <c r="L246" s="378"/>
      <c r="M246" s="364"/>
      <c r="N246" s="444"/>
      <c r="O246" s="364"/>
      <c r="P246" s="364"/>
      <c r="Q246" s="364"/>
      <c r="R246" s="364"/>
      <c r="S246" s="364"/>
      <c r="T246" s="364"/>
      <c r="U246" s="357"/>
      <c r="V246" s="442"/>
      <c r="W246" s="442"/>
      <c r="X246" s="442"/>
      <c r="Y246" s="442"/>
      <c r="Z246" s="442"/>
    </row>
    <row r="247" ht="15.75" customHeight="1">
      <c r="A247" s="357"/>
      <c r="B247" s="366"/>
      <c r="C247" s="383"/>
      <c r="D247" s="382"/>
      <c r="E247" s="364"/>
      <c r="F247" s="382"/>
      <c r="G247" s="360"/>
      <c r="H247" s="360"/>
      <c r="I247" s="364"/>
      <c r="J247" s="361"/>
      <c r="K247" s="361"/>
      <c r="L247" s="361"/>
      <c r="M247" s="364"/>
      <c r="N247" s="362"/>
      <c r="O247" s="364"/>
      <c r="P247" s="364"/>
      <c r="Q247" s="364"/>
      <c r="R247" s="364"/>
      <c r="S247" s="364"/>
      <c r="T247" s="364"/>
      <c r="U247" s="357"/>
      <c r="V247" s="357"/>
      <c r="W247" s="357"/>
      <c r="X247" s="357"/>
      <c r="Y247" s="357"/>
      <c r="Z247" s="357"/>
    </row>
    <row r="248" ht="15.75" customHeight="1">
      <c r="A248" s="357"/>
      <c r="B248" s="366"/>
      <c r="C248" s="383"/>
      <c r="D248" s="382"/>
      <c r="E248" s="364"/>
      <c r="F248" s="382"/>
      <c r="G248" s="360"/>
      <c r="H248" s="360"/>
      <c r="I248" s="364"/>
      <c r="J248" s="361"/>
      <c r="K248" s="361"/>
      <c r="L248" s="361"/>
      <c r="M248" s="364"/>
      <c r="N248" s="362"/>
      <c r="O248" s="364"/>
      <c r="P248" s="364"/>
      <c r="Q248" s="364"/>
      <c r="R248" s="364"/>
      <c r="S248" s="364"/>
      <c r="T248" s="364"/>
      <c r="U248" s="357"/>
      <c r="V248" s="357"/>
      <c r="W248" s="357"/>
      <c r="X248" s="357"/>
      <c r="Y248" s="357"/>
      <c r="Z248" s="357"/>
    </row>
    <row r="249" ht="15.75" customHeight="1">
      <c r="A249" s="357"/>
      <c r="B249" s="366"/>
      <c r="C249" s="383"/>
      <c r="D249" s="382"/>
      <c r="E249" s="364"/>
      <c r="F249" s="382"/>
      <c r="G249" s="360"/>
      <c r="H249" s="360"/>
      <c r="I249" s="364"/>
      <c r="J249" s="361"/>
      <c r="K249" s="361"/>
      <c r="L249" s="361"/>
      <c r="M249" s="364"/>
      <c r="N249" s="362"/>
      <c r="O249" s="364"/>
      <c r="P249" s="364"/>
      <c r="Q249" s="364"/>
      <c r="R249" s="364"/>
      <c r="S249" s="364"/>
      <c r="T249" s="364"/>
      <c r="U249" s="357"/>
      <c r="V249" s="357"/>
      <c r="W249" s="357"/>
      <c r="X249" s="357"/>
      <c r="Y249" s="357"/>
      <c r="Z249" s="357"/>
    </row>
    <row r="250" ht="15.75" customHeight="1">
      <c r="A250" s="357"/>
      <c r="B250" s="366"/>
      <c r="C250" s="383"/>
      <c r="D250" s="382"/>
      <c r="E250" s="364"/>
      <c r="F250" s="382"/>
      <c r="G250" s="360"/>
      <c r="H250" s="360"/>
      <c r="I250" s="364"/>
      <c r="J250" s="361"/>
      <c r="K250" s="361"/>
      <c r="L250" s="361"/>
      <c r="M250" s="364"/>
      <c r="N250" s="362"/>
      <c r="O250" s="364"/>
      <c r="P250" s="364"/>
      <c r="Q250" s="364"/>
      <c r="R250" s="364"/>
      <c r="S250" s="364"/>
      <c r="T250" s="364"/>
      <c r="U250" s="357"/>
      <c r="V250" s="357"/>
      <c r="W250" s="357"/>
      <c r="X250" s="357"/>
      <c r="Y250" s="357"/>
      <c r="Z250" s="357"/>
    </row>
    <row r="251" ht="15.75" customHeight="1">
      <c r="A251" s="357"/>
      <c r="B251" s="366"/>
      <c r="C251" s="383"/>
      <c r="D251" s="382"/>
      <c r="E251" s="364"/>
      <c r="F251" s="382"/>
      <c r="G251" s="360"/>
      <c r="H251" s="360"/>
      <c r="I251" s="364"/>
      <c r="J251" s="361"/>
      <c r="K251" s="361"/>
      <c r="L251" s="361"/>
      <c r="M251" s="364"/>
      <c r="N251" s="362"/>
      <c r="O251" s="364"/>
      <c r="P251" s="364"/>
      <c r="Q251" s="364"/>
      <c r="R251" s="364"/>
      <c r="S251" s="364"/>
      <c r="T251" s="364"/>
      <c r="U251" s="357"/>
      <c r="V251" s="357"/>
      <c r="W251" s="357"/>
      <c r="X251" s="357"/>
      <c r="Y251" s="357"/>
      <c r="Z251" s="357"/>
    </row>
    <row r="252" ht="15.75" customHeight="1">
      <c r="A252" s="357"/>
      <c r="B252" s="366"/>
      <c r="C252" s="383"/>
      <c r="D252" s="382"/>
      <c r="E252" s="364"/>
      <c r="F252" s="382"/>
      <c r="G252" s="360"/>
      <c r="H252" s="360"/>
      <c r="I252" s="364"/>
      <c r="J252" s="361"/>
      <c r="K252" s="361"/>
      <c r="L252" s="361"/>
      <c r="M252" s="364"/>
      <c r="N252" s="362"/>
      <c r="O252" s="364"/>
      <c r="P252" s="364"/>
      <c r="Q252" s="364"/>
      <c r="R252" s="364"/>
      <c r="S252" s="364"/>
      <c r="T252" s="364"/>
      <c r="U252" s="357"/>
      <c r="V252" s="357"/>
      <c r="W252" s="357"/>
      <c r="X252" s="357"/>
      <c r="Y252" s="357"/>
      <c r="Z252" s="357"/>
    </row>
    <row r="253" ht="15.75" customHeight="1">
      <c r="A253" s="357"/>
      <c r="B253" s="366"/>
      <c r="C253" s="383"/>
      <c r="D253" s="382"/>
      <c r="E253" s="364"/>
      <c r="F253" s="382"/>
      <c r="G253" s="360"/>
      <c r="H253" s="360"/>
      <c r="I253" s="364"/>
      <c r="J253" s="361"/>
      <c r="K253" s="361"/>
      <c r="L253" s="361"/>
      <c r="M253" s="364"/>
      <c r="N253" s="362"/>
      <c r="O253" s="364"/>
      <c r="P253" s="364"/>
      <c r="Q253" s="364"/>
      <c r="R253" s="364"/>
      <c r="S253" s="364"/>
      <c r="T253" s="364"/>
      <c r="U253" s="357"/>
      <c r="V253" s="357"/>
      <c r="W253" s="357"/>
      <c r="X253" s="357"/>
      <c r="Y253" s="357"/>
      <c r="Z253" s="357"/>
    </row>
    <row r="254" ht="15.75" customHeight="1">
      <c r="A254" s="357"/>
      <c r="B254" s="366"/>
      <c r="C254" s="383"/>
      <c r="D254" s="382"/>
      <c r="E254" s="364"/>
      <c r="F254" s="382"/>
      <c r="G254" s="360"/>
      <c r="H254" s="360"/>
      <c r="I254" s="364"/>
      <c r="J254" s="361"/>
      <c r="K254" s="361"/>
      <c r="L254" s="361"/>
      <c r="M254" s="364"/>
      <c r="N254" s="362"/>
      <c r="O254" s="364"/>
      <c r="P254" s="364"/>
      <c r="Q254" s="364"/>
      <c r="R254" s="364"/>
      <c r="S254" s="364"/>
      <c r="T254" s="364"/>
      <c r="U254" s="357"/>
      <c r="V254" s="357"/>
      <c r="W254" s="357"/>
      <c r="X254" s="357"/>
      <c r="Y254" s="357"/>
      <c r="Z254" s="357"/>
    </row>
    <row r="255" ht="15.75" customHeight="1">
      <c r="A255" s="357"/>
      <c r="B255" s="366"/>
      <c r="C255" s="383"/>
      <c r="D255" s="382"/>
      <c r="E255" s="364"/>
      <c r="F255" s="382"/>
      <c r="G255" s="360"/>
      <c r="H255" s="360"/>
      <c r="I255" s="364"/>
      <c r="J255" s="361"/>
      <c r="K255" s="361"/>
      <c r="L255" s="361"/>
      <c r="M255" s="364"/>
      <c r="N255" s="362"/>
      <c r="O255" s="364"/>
      <c r="P255" s="364"/>
      <c r="Q255" s="364"/>
      <c r="R255" s="364"/>
      <c r="S255" s="364"/>
      <c r="T255" s="364"/>
      <c r="U255" s="357"/>
      <c r="V255" s="357"/>
      <c r="W255" s="357"/>
      <c r="X255" s="357"/>
      <c r="Y255" s="357"/>
      <c r="Z255" s="357"/>
    </row>
    <row r="256" ht="15.75" customHeight="1">
      <c r="A256" s="357"/>
      <c r="B256" s="366"/>
      <c r="C256" s="383"/>
      <c r="D256" s="382"/>
      <c r="E256" s="364"/>
      <c r="F256" s="382"/>
      <c r="G256" s="360"/>
      <c r="H256" s="360"/>
      <c r="I256" s="364"/>
      <c r="J256" s="361"/>
      <c r="K256" s="361"/>
      <c r="L256" s="361"/>
      <c r="M256" s="364"/>
      <c r="N256" s="362"/>
      <c r="O256" s="364"/>
      <c r="P256" s="364"/>
      <c r="Q256" s="364"/>
      <c r="R256" s="364"/>
      <c r="S256" s="364"/>
      <c r="T256" s="364"/>
      <c r="U256" s="357"/>
      <c r="V256" s="357"/>
      <c r="W256" s="357"/>
      <c r="X256" s="357"/>
      <c r="Y256" s="357"/>
      <c r="Z256" s="357"/>
    </row>
    <row r="257" ht="15.75" customHeight="1">
      <c r="A257" s="357"/>
      <c r="B257" s="366"/>
      <c r="C257" s="383"/>
      <c r="D257" s="382"/>
      <c r="E257" s="364"/>
      <c r="F257" s="382"/>
      <c r="G257" s="360"/>
      <c r="H257" s="360"/>
      <c r="I257" s="364"/>
      <c r="J257" s="361"/>
      <c r="K257" s="361"/>
      <c r="L257" s="361"/>
      <c r="M257" s="364"/>
      <c r="N257" s="362"/>
      <c r="O257" s="364"/>
      <c r="P257" s="364"/>
      <c r="Q257" s="364"/>
      <c r="R257" s="364"/>
      <c r="S257" s="364"/>
      <c r="T257" s="364"/>
      <c r="U257" s="357"/>
      <c r="V257" s="357"/>
      <c r="W257" s="357"/>
      <c r="X257" s="357"/>
      <c r="Y257" s="357"/>
      <c r="Z257" s="357"/>
    </row>
    <row r="258" ht="15.75" customHeight="1">
      <c r="A258" s="357"/>
      <c r="B258" s="366"/>
      <c r="C258" s="383"/>
      <c r="D258" s="382"/>
      <c r="E258" s="364"/>
      <c r="F258" s="382"/>
      <c r="G258" s="360"/>
      <c r="H258" s="360"/>
      <c r="I258" s="364"/>
      <c r="J258" s="361"/>
      <c r="K258" s="361"/>
      <c r="L258" s="361"/>
      <c r="M258" s="364"/>
      <c r="N258" s="362"/>
      <c r="O258" s="364"/>
      <c r="P258" s="364"/>
      <c r="Q258" s="364"/>
      <c r="R258" s="364"/>
      <c r="S258" s="364"/>
      <c r="T258" s="364"/>
      <c r="U258" s="357"/>
      <c r="V258" s="357"/>
      <c r="W258" s="357"/>
      <c r="X258" s="357"/>
      <c r="Y258" s="357"/>
      <c r="Z258" s="357"/>
    </row>
    <row r="259" ht="15.75" customHeight="1">
      <c r="A259" s="357"/>
      <c r="B259" s="366"/>
      <c r="C259" s="383"/>
      <c r="D259" s="382"/>
      <c r="E259" s="364"/>
      <c r="F259" s="382"/>
      <c r="G259" s="357"/>
      <c r="H259" s="357"/>
      <c r="I259" s="364"/>
      <c r="J259" s="361"/>
      <c r="K259" s="361"/>
      <c r="L259" s="361"/>
      <c r="M259" s="364"/>
      <c r="N259" s="362"/>
      <c r="O259" s="364"/>
      <c r="P259" s="364"/>
      <c r="Q259" s="364"/>
      <c r="R259" s="364"/>
      <c r="S259" s="364"/>
      <c r="T259" s="364"/>
      <c r="U259" s="357"/>
      <c r="V259" s="357"/>
      <c r="W259" s="357"/>
      <c r="X259" s="357"/>
      <c r="Y259" s="357"/>
      <c r="Z259" s="357"/>
    </row>
    <row r="260" ht="15.75" customHeight="1">
      <c r="A260" s="357"/>
      <c r="B260" s="366"/>
      <c r="C260" s="364"/>
      <c r="D260" s="382"/>
      <c r="E260" s="364"/>
      <c r="F260" s="382"/>
      <c r="G260" s="360"/>
      <c r="H260" s="360"/>
      <c r="I260" s="364"/>
      <c r="J260" s="361"/>
      <c r="K260" s="361"/>
      <c r="L260" s="361"/>
      <c r="M260" s="364"/>
      <c r="N260" s="362"/>
      <c r="O260" s="364"/>
      <c r="P260" s="364"/>
      <c r="Q260" s="364"/>
      <c r="R260" s="364"/>
      <c r="S260" s="364"/>
      <c r="T260" s="364"/>
      <c r="U260" s="357"/>
      <c r="V260" s="357"/>
      <c r="W260" s="357"/>
      <c r="X260" s="357"/>
      <c r="Y260" s="357"/>
      <c r="Z260" s="357"/>
    </row>
    <row r="261" ht="15.75" customHeight="1">
      <c r="A261" s="357"/>
      <c r="B261" s="366"/>
      <c r="C261" s="364"/>
      <c r="D261" s="382"/>
      <c r="E261" s="364"/>
      <c r="F261" s="382"/>
      <c r="G261" s="360"/>
      <c r="H261" s="360"/>
      <c r="I261" s="364"/>
      <c r="J261" s="361"/>
      <c r="K261" s="361"/>
      <c r="L261" s="361"/>
      <c r="M261" s="364"/>
      <c r="N261" s="362"/>
      <c r="O261" s="364"/>
      <c r="P261" s="364"/>
      <c r="Q261" s="364"/>
      <c r="R261" s="364"/>
      <c r="S261" s="364"/>
      <c r="T261" s="364"/>
      <c r="U261" s="357"/>
      <c r="V261" s="357"/>
      <c r="W261" s="357"/>
      <c r="X261" s="357"/>
      <c r="Y261" s="357"/>
      <c r="Z261" s="357"/>
    </row>
    <row r="262" ht="15.75" customHeight="1">
      <c r="A262" s="357"/>
      <c r="B262" s="366"/>
      <c r="C262" s="364"/>
      <c r="D262" s="382"/>
      <c r="E262" s="364"/>
      <c r="F262" s="382"/>
      <c r="G262" s="360"/>
      <c r="H262" s="360"/>
      <c r="I262" s="364"/>
      <c r="J262" s="361"/>
      <c r="K262" s="361"/>
      <c r="L262" s="361"/>
      <c r="M262" s="364"/>
      <c r="N262" s="362"/>
      <c r="O262" s="364"/>
      <c r="P262" s="364"/>
      <c r="Q262" s="364"/>
      <c r="R262" s="364"/>
      <c r="S262" s="364"/>
      <c r="T262" s="364"/>
      <c r="U262" s="357"/>
      <c r="V262" s="357"/>
      <c r="W262" s="357"/>
      <c r="X262" s="357"/>
      <c r="Y262" s="357"/>
      <c r="Z262" s="357"/>
    </row>
    <row r="263" ht="15.75" customHeight="1">
      <c r="A263" s="357"/>
      <c r="B263" s="366"/>
      <c r="C263" s="364"/>
      <c r="D263" s="382"/>
      <c r="E263" s="364"/>
      <c r="F263" s="382"/>
      <c r="G263" s="360"/>
      <c r="H263" s="360"/>
      <c r="I263" s="364"/>
      <c r="J263" s="361"/>
      <c r="K263" s="361"/>
      <c r="L263" s="361"/>
      <c r="M263" s="364"/>
      <c r="N263" s="362"/>
      <c r="O263" s="364"/>
      <c r="P263" s="364"/>
      <c r="Q263" s="364"/>
      <c r="R263" s="364"/>
      <c r="S263" s="364"/>
      <c r="T263" s="364"/>
      <c r="U263" s="357"/>
      <c r="V263" s="357"/>
      <c r="W263" s="357"/>
      <c r="X263" s="357"/>
      <c r="Y263" s="357"/>
      <c r="Z263" s="357"/>
    </row>
    <row r="264" ht="15.75" customHeight="1">
      <c r="A264" s="357"/>
      <c r="B264" s="366"/>
      <c r="C264" s="364"/>
      <c r="D264" s="382"/>
      <c r="E264" s="364"/>
      <c r="F264" s="382"/>
      <c r="G264" s="360"/>
      <c r="H264" s="360"/>
      <c r="I264" s="364"/>
      <c r="J264" s="361"/>
      <c r="K264" s="361"/>
      <c r="L264" s="361"/>
      <c r="M264" s="364"/>
      <c r="N264" s="362"/>
      <c r="O264" s="364"/>
      <c r="P264" s="364"/>
      <c r="Q264" s="364"/>
      <c r="R264" s="364"/>
      <c r="S264" s="364"/>
      <c r="T264" s="364"/>
      <c r="U264" s="357"/>
      <c r="V264" s="357"/>
      <c r="W264" s="357"/>
      <c r="X264" s="357"/>
      <c r="Y264" s="357"/>
      <c r="Z264" s="357"/>
    </row>
    <row r="265" ht="15.75" customHeight="1">
      <c r="A265" s="357"/>
      <c r="B265" s="366"/>
      <c r="C265" s="364"/>
      <c r="D265" s="382"/>
      <c r="E265" s="364"/>
      <c r="F265" s="382"/>
      <c r="G265" s="360"/>
      <c r="H265" s="360"/>
      <c r="I265" s="364"/>
      <c r="J265" s="361"/>
      <c r="K265" s="361"/>
      <c r="L265" s="361"/>
      <c r="M265" s="364"/>
      <c r="N265" s="362"/>
      <c r="O265" s="364"/>
      <c r="P265" s="364"/>
      <c r="Q265" s="364"/>
      <c r="R265" s="364"/>
      <c r="S265" s="364"/>
      <c r="T265" s="364"/>
      <c r="U265" s="357"/>
      <c r="V265" s="357"/>
      <c r="W265" s="357"/>
      <c r="X265" s="357"/>
      <c r="Y265" s="357"/>
      <c r="Z265" s="357"/>
    </row>
    <row r="266" ht="15.75" customHeight="1">
      <c r="A266" s="357"/>
      <c r="B266" s="366"/>
      <c r="C266" s="364"/>
      <c r="D266" s="382"/>
      <c r="E266" s="364"/>
      <c r="F266" s="382"/>
      <c r="G266" s="360"/>
      <c r="H266" s="360"/>
      <c r="I266" s="364"/>
      <c r="J266" s="361"/>
      <c r="K266" s="361"/>
      <c r="L266" s="361"/>
      <c r="M266" s="364"/>
      <c r="N266" s="362"/>
      <c r="O266" s="364"/>
      <c r="P266" s="364"/>
      <c r="Q266" s="364"/>
      <c r="R266" s="364"/>
      <c r="S266" s="364"/>
      <c r="T266" s="364"/>
      <c r="U266" s="357"/>
      <c r="V266" s="357"/>
      <c r="W266" s="357"/>
      <c r="X266" s="357"/>
      <c r="Y266" s="357"/>
      <c r="Z266" s="357"/>
    </row>
    <row r="267" ht="15.75" customHeight="1">
      <c r="A267" s="357"/>
      <c r="B267" s="366"/>
      <c r="C267" s="364"/>
      <c r="D267" s="382"/>
      <c r="E267" s="364"/>
      <c r="F267" s="382"/>
      <c r="G267" s="360"/>
      <c r="H267" s="360"/>
      <c r="I267" s="364"/>
      <c r="J267" s="361"/>
      <c r="K267" s="361"/>
      <c r="L267" s="361"/>
      <c r="M267" s="364"/>
      <c r="N267" s="362"/>
      <c r="O267" s="364"/>
      <c r="P267" s="364"/>
      <c r="Q267" s="364"/>
      <c r="R267" s="364"/>
      <c r="S267" s="364"/>
      <c r="T267" s="364"/>
      <c r="U267" s="357"/>
      <c r="V267" s="357"/>
      <c r="W267" s="357"/>
      <c r="X267" s="357"/>
      <c r="Y267" s="357"/>
      <c r="Z267" s="357"/>
    </row>
    <row r="268" ht="15.75" customHeight="1">
      <c r="A268" s="357"/>
      <c r="B268" s="366"/>
      <c r="C268" s="364"/>
      <c r="D268" s="382"/>
      <c r="E268" s="364"/>
      <c r="F268" s="382"/>
      <c r="G268" s="360"/>
      <c r="H268" s="360"/>
      <c r="I268" s="364"/>
      <c r="J268" s="361"/>
      <c r="K268" s="361"/>
      <c r="L268" s="361"/>
      <c r="M268" s="364"/>
      <c r="N268" s="362"/>
      <c r="O268" s="364"/>
      <c r="P268" s="364"/>
      <c r="Q268" s="364"/>
      <c r="R268" s="364"/>
      <c r="S268" s="364"/>
      <c r="T268" s="364"/>
      <c r="U268" s="357"/>
      <c r="V268" s="357"/>
      <c r="W268" s="357"/>
      <c r="X268" s="357"/>
      <c r="Y268" s="357"/>
      <c r="Z268" s="357"/>
    </row>
    <row r="269" ht="15.75" customHeight="1">
      <c r="A269" s="357"/>
      <c r="B269" s="366"/>
      <c r="C269" s="364"/>
      <c r="D269" s="382"/>
      <c r="E269" s="364"/>
      <c r="F269" s="382"/>
      <c r="G269" s="360"/>
      <c r="H269" s="360"/>
      <c r="I269" s="364"/>
      <c r="J269" s="361"/>
      <c r="K269" s="361"/>
      <c r="L269" s="361"/>
      <c r="M269" s="364"/>
      <c r="N269" s="362"/>
      <c r="O269" s="364"/>
      <c r="P269" s="364"/>
      <c r="Q269" s="364"/>
      <c r="R269" s="364"/>
      <c r="S269" s="364"/>
      <c r="T269" s="364"/>
      <c r="U269" s="357"/>
      <c r="V269" s="357"/>
      <c r="W269" s="357"/>
      <c r="X269" s="357"/>
      <c r="Y269" s="357"/>
      <c r="Z269" s="357"/>
    </row>
    <row r="270" ht="15.75" customHeight="1">
      <c r="A270" s="357"/>
      <c r="B270" s="366"/>
      <c r="C270" s="364"/>
      <c r="D270" s="382"/>
      <c r="E270" s="364"/>
      <c r="F270" s="382"/>
      <c r="G270" s="360"/>
      <c r="H270" s="360"/>
      <c r="I270" s="364"/>
      <c r="J270" s="361"/>
      <c r="K270" s="361"/>
      <c r="L270" s="361"/>
      <c r="M270" s="364"/>
      <c r="N270" s="362"/>
      <c r="O270" s="364"/>
      <c r="P270" s="364"/>
      <c r="Q270" s="364"/>
      <c r="R270" s="364"/>
      <c r="S270" s="364"/>
      <c r="T270" s="364"/>
      <c r="U270" s="357"/>
      <c r="V270" s="357"/>
      <c r="W270" s="357"/>
      <c r="X270" s="357"/>
      <c r="Y270" s="357"/>
      <c r="Z270" s="357"/>
    </row>
    <row r="271" ht="15.75" customHeight="1">
      <c r="A271" s="357"/>
      <c r="B271" s="366"/>
      <c r="C271" s="364"/>
      <c r="D271" s="382"/>
      <c r="E271" s="364"/>
      <c r="F271" s="382"/>
      <c r="G271" s="360"/>
      <c r="H271" s="360"/>
      <c r="I271" s="364"/>
      <c r="J271" s="361"/>
      <c r="K271" s="361"/>
      <c r="L271" s="361"/>
      <c r="M271" s="364"/>
      <c r="N271" s="362"/>
      <c r="O271" s="364"/>
      <c r="P271" s="364"/>
      <c r="Q271" s="364"/>
      <c r="R271" s="364"/>
      <c r="S271" s="364"/>
      <c r="T271" s="364"/>
      <c r="U271" s="357"/>
      <c r="V271" s="357"/>
      <c r="W271" s="357"/>
      <c r="X271" s="357"/>
      <c r="Y271" s="357"/>
      <c r="Z271" s="357"/>
    </row>
    <row r="272" ht="15.75" customHeight="1">
      <c r="A272" s="357"/>
      <c r="B272" s="366"/>
      <c r="C272" s="364"/>
      <c r="D272" s="382"/>
      <c r="E272" s="364"/>
      <c r="F272" s="382"/>
      <c r="G272" s="360"/>
      <c r="H272" s="360"/>
      <c r="I272" s="364"/>
      <c r="J272" s="361"/>
      <c r="K272" s="361"/>
      <c r="L272" s="361"/>
      <c r="M272" s="364"/>
      <c r="N272" s="362"/>
      <c r="O272" s="364"/>
      <c r="P272" s="364"/>
      <c r="Q272" s="364"/>
      <c r="R272" s="364"/>
      <c r="S272" s="364"/>
      <c r="T272" s="364"/>
      <c r="U272" s="357"/>
      <c r="V272" s="357"/>
      <c r="W272" s="357"/>
      <c r="X272" s="357"/>
      <c r="Y272" s="357"/>
      <c r="Z272" s="357"/>
    </row>
    <row r="273" ht="15.75" customHeight="1">
      <c r="A273" s="357"/>
      <c r="B273" s="366"/>
      <c r="C273" s="364"/>
      <c r="D273" s="382"/>
      <c r="E273" s="364"/>
      <c r="F273" s="382"/>
      <c r="G273" s="360"/>
      <c r="H273" s="360"/>
      <c r="I273" s="364"/>
      <c r="J273" s="361"/>
      <c r="K273" s="361"/>
      <c r="L273" s="361"/>
      <c r="M273" s="364"/>
      <c r="N273" s="362"/>
      <c r="O273" s="364"/>
      <c r="P273" s="364"/>
      <c r="Q273" s="364"/>
      <c r="R273" s="364"/>
      <c r="S273" s="364"/>
      <c r="T273" s="364"/>
      <c r="U273" s="357"/>
      <c r="V273" s="357"/>
      <c r="W273" s="357"/>
      <c r="X273" s="357"/>
      <c r="Y273" s="357"/>
      <c r="Z273" s="357"/>
    </row>
    <row r="274" ht="15.75" customHeight="1">
      <c r="A274" s="357"/>
      <c r="B274" s="366"/>
      <c r="C274" s="364"/>
      <c r="D274" s="382"/>
      <c r="E274" s="364"/>
      <c r="F274" s="382"/>
      <c r="G274" s="360"/>
      <c r="H274" s="360"/>
      <c r="I274" s="364"/>
      <c r="J274" s="361"/>
      <c r="K274" s="361"/>
      <c r="L274" s="361"/>
      <c r="M274" s="364"/>
      <c r="N274" s="362"/>
      <c r="O274" s="364"/>
      <c r="P274" s="364"/>
      <c r="Q274" s="364"/>
      <c r="R274" s="364"/>
      <c r="S274" s="364"/>
      <c r="T274" s="364"/>
      <c r="U274" s="357"/>
      <c r="V274" s="357"/>
      <c r="W274" s="357"/>
      <c r="X274" s="357"/>
      <c r="Y274" s="357"/>
      <c r="Z274" s="357"/>
    </row>
    <row r="275" ht="15.75" customHeight="1">
      <c r="A275" s="357"/>
      <c r="B275" s="366"/>
      <c r="C275" s="364"/>
      <c r="D275" s="382"/>
      <c r="E275" s="364"/>
      <c r="F275" s="382"/>
      <c r="G275" s="360"/>
      <c r="H275" s="360"/>
      <c r="I275" s="364"/>
      <c r="J275" s="361"/>
      <c r="K275" s="361"/>
      <c r="L275" s="361"/>
      <c r="M275" s="364"/>
      <c r="N275" s="362"/>
      <c r="O275" s="364"/>
      <c r="P275" s="364"/>
      <c r="Q275" s="364"/>
      <c r="R275" s="364"/>
      <c r="S275" s="364"/>
      <c r="T275" s="364"/>
      <c r="U275" s="357"/>
      <c r="V275" s="357"/>
      <c r="W275" s="357"/>
      <c r="X275" s="357"/>
      <c r="Y275" s="357"/>
      <c r="Z275" s="357"/>
    </row>
    <row r="276" ht="15.75" customHeight="1">
      <c r="A276" s="357"/>
      <c r="B276" s="366"/>
      <c r="C276" s="364"/>
      <c r="D276" s="382"/>
      <c r="E276" s="364"/>
      <c r="F276" s="382"/>
      <c r="G276" s="360"/>
      <c r="H276" s="360"/>
      <c r="I276" s="364"/>
      <c r="J276" s="361"/>
      <c r="K276" s="361"/>
      <c r="L276" s="361"/>
      <c r="M276" s="364"/>
      <c r="N276" s="362"/>
      <c r="O276" s="364"/>
      <c r="P276" s="364"/>
      <c r="Q276" s="364"/>
      <c r="R276" s="364"/>
      <c r="S276" s="364"/>
      <c r="T276" s="364"/>
      <c r="U276" s="357"/>
      <c r="V276" s="357"/>
      <c r="W276" s="357"/>
      <c r="X276" s="357"/>
      <c r="Y276" s="357"/>
      <c r="Z276" s="357"/>
    </row>
    <row r="277" ht="15.75" customHeight="1">
      <c r="A277" s="357"/>
      <c r="B277" s="366"/>
      <c r="C277" s="364"/>
      <c r="D277" s="382"/>
      <c r="E277" s="364"/>
      <c r="F277" s="382"/>
      <c r="G277" s="360"/>
      <c r="H277" s="360"/>
      <c r="I277" s="364"/>
      <c r="J277" s="361"/>
      <c r="K277" s="361"/>
      <c r="L277" s="361"/>
      <c r="M277" s="364"/>
      <c r="N277" s="362"/>
      <c r="O277" s="364"/>
      <c r="P277" s="364"/>
      <c r="Q277" s="364"/>
      <c r="R277" s="364"/>
      <c r="S277" s="364"/>
      <c r="T277" s="364"/>
      <c r="U277" s="357"/>
      <c r="V277" s="357"/>
      <c r="W277" s="357"/>
      <c r="X277" s="357"/>
      <c r="Y277" s="357"/>
      <c r="Z277" s="357"/>
    </row>
    <row r="278" ht="15.75" customHeight="1">
      <c r="A278" s="357"/>
      <c r="B278" s="366"/>
      <c r="C278" s="364"/>
      <c r="D278" s="382"/>
      <c r="E278" s="364"/>
      <c r="F278" s="382"/>
      <c r="G278" s="360"/>
      <c r="H278" s="360"/>
      <c r="I278" s="364"/>
      <c r="J278" s="361"/>
      <c r="K278" s="361"/>
      <c r="L278" s="361"/>
      <c r="M278" s="364"/>
      <c r="N278" s="362"/>
      <c r="O278" s="364"/>
      <c r="P278" s="364"/>
      <c r="Q278" s="364"/>
      <c r="R278" s="364"/>
      <c r="S278" s="364"/>
      <c r="T278" s="364"/>
      <c r="U278" s="357"/>
      <c r="V278" s="357"/>
      <c r="W278" s="357"/>
      <c r="X278" s="357"/>
      <c r="Y278" s="357"/>
      <c r="Z278" s="357"/>
    </row>
    <row r="279" ht="15.75" customHeight="1">
      <c r="A279" s="357"/>
      <c r="B279" s="366"/>
      <c r="C279" s="364"/>
      <c r="D279" s="382"/>
      <c r="E279" s="364"/>
      <c r="F279" s="382"/>
      <c r="G279" s="360"/>
      <c r="H279" s="360"/>
      <c r="I279" s="364"/>
      <c r="J279" s="361"/>
      <c r="K279" s="361"/>
      <c r="L279" s="361"/>
      <c r="M279" s="364"/>
      <c r="N279" s="362"/>
      <c r="O279" s="364"/>
      <c r="P279" s="364"/>
      <c r="Q279" s="364"/>
      <c r="R279" s="364"/>
      <c r="S279" s="364"/>
      <c r="T279" s="364"/>
      <c r="U279" s="357"/>
      <c r="V279" s="357"/>
      <c r="W279" s="357"/>
      <c r="X279" s="357"/>
      <c r="Y279" s="357"/>
      <c r="Z279" s="357"/>
    </row>
    <row r="280" ht="15.75" customHeight="1">
      <c r="A280" s="357"/>
      <c r="B280" s="366"/>
      <c r="C280" s="364"/>
      <c r="D280" s="382"/>
      <c r="E280" s="364"/>
      <c r="F280" s="382"/>
      <c r="G280" s="360"/>
      <c r="H280" s="360"/>
      <c r="I280" s="364"/>
      <c r="J280" s="361"/>
      <c r="K280" s="361"/>
      <c r="L280" s="361"/>
      <c r="M280" s="364"/>
      <c r="N280" s="362"/>
      <c r="O280" s="364"/>
      <c r="P280" s="364"/>
      <c r="Q280" s="364"/>
      <c r="R280" s="364"/>
      <c r="S280" s="364"/>
      <c r="T280" s="364"/>
      <c r="U280" s="357"/>
      <c r="V280" s="357"/>
      <c r="W280" s="357"/>
      <c r="X280" s="357"/>
      <c r="Y280" s="357"/>
      <c r="Z280" s="357"/>
    </row>
    <row r="281" ht="15.75" customHeight="1">
      <c r="A281" s="357"/>
      <c r="B281" s="366"/>
      <c r="C281" s="364"/>
      <c r="D281" s="382"/>
      <c r="E281" s="364"/>
      <c r="F281" s="382"/>
      <c r="G281" s="360"/>
      <c r="H281" s="360"/>
      <c r="I281" s="364"/>
      <c r="J281" s="361"/>
      <c r="K281" s="361"/>
      <c r="L281" s="361"/>
      <c r="M281" s="364"/>
      <c r="N281" s="362"/>
      <c r="O281" s="364"/>
      <c r="P281" s="364"/>
      <c r="Q281" s="364"/>
      <c r="R281" s="364"/>
      <c r="S281" s="364"/>
      <c r="T281" s="364"/>
      <c r="U281" s="357"/>
      <c r="V281" s="357"/>
      <c r="W281" s="357"/>
      <c r="X281" s="357"/>
      <c r="Y281" s="357"/>
      <c r="Z281" s="357"/>
    </row>
    <row r="282" ht="15.75" customHeight="1">
      <c r="A282" s="357"/>
      <c r="B282" s="366"/>
      <c r="C282" s="364"/>
      <c r="D282" s="382"/>
      <c r="E282" s="364"/>
      <c r="F282" s="382"/>
      <c r="G282" s="360"/>
      <c r="H282" s="360"/>
      <c r="I282" s="364"/>
      <c r="J282" s="361"/>
      <c r="K282" s="361"/>
      <c r="L282" s="361"/>
      <c r="M282" s="364"/>
      <c r="N282" s="362"/>
      <c r="O282" s="364"/>
      <c r="P282" s="364"/>
      <c r="Q282" s="364"/>
      <c r="R282" s="364"/>
      <c r="S282" s="364"/>
      <c r="T282" s="364"/>
      <c r="U282" s="357"/>
      <c r="V282" s="357"/>
      <c r="W282" s="357"/>
      <c r="X282" s="357"/>
      <c r="Y282" s="357"/>
      <c r="Z282" s="357"/>
    </row>
    <row r="283" ht="15.75" customHeight="1">
      <c r="A283" s="357"/>
      <c r="B283" s="366"/>
      <c r="C283" s="364"/>
      <c r="D283" s="382"/>
      <c r="E283" s="364"/>
      <c r="F283" s="382"/>
      <c r="G283" s="360"/>
      <c r="H283" s="360"/>
      <c r="I283" s="364"/>
      <c r="J283" s="361"/>
      <c r="K283" s="361"/>
      <c r="L283" s="361"/>
      <c r="M283" s="364"/>
      <c r="N283" s="362"/>
      <c r="O283" s="364"/>
      <c r="P283" s="364"/>
      <c r="Q283" s="364"/>
      <c r="R283" s="364"/>
      <c r="S283" s="364"/>
      <c r="T283" s="364"/>
      <c r="U283" s="357"/>
      <c r="V283" s="357"/>
      <c r="W283" s="357"/>
      <c r="X283" s="357"/>
      <c r="Y283" s="357"/>
      <c r="Z283" s="357"/>
    </row>
    <row r="284" ht="15.75" customHeight="1">
      <c r="A284" s="357"/>
      <c r="B284" s="366"/>
      <c r="C284" s="364"/>
      <c r="D284" s="382"/>
      <c r="E284" s="364"/>
      <c r="F284" s="382"/>
      <c r="G284" s="360"/>
      <c r="H284" s="360"/>
      <c r="I284" s="364"/>
      <c r="J284" s="361"/>
      <c r="K284" s="361"/>
      <c r="L284" s="361"/>
      <c r="M284" s="364"/>
      <c r="N284" s="362"/>
      <c r="O284" s="364"/>
      <c r="P284" s="364"/>
      <c r="Q284" s="364"/>
      <c r="R284" s="364"/>
      <c r="S284" s="364"/>
      <c r="T284" s="364"/>
      <c r="U284" s="357"/>
      <c r="V284" s="357"/>
      <c r="W284" s="357"/>
      <c r="X284" s="357"/>
      <c r="Y284" s="357"/>
      <c r="Z284" s="357"/>
    </row>
    <row r="285" ht="15.75" customHeight="1">
      <c r="A285" s="357"/>
      <c r="B285" s="366"/>
      <c r="C285" s="364"/>
      <c r="D285" s="382"/>
      <c r="E285" s="364"/>
      <c r="F285" s="382"/>
      <c r="G285" s="360"/>
      <c r="H285" s="360"/>
      <c r="I285" s="364"/>
      <c r="J285" s="361"/>
      <c r="K285" s="361"/>
      <c r="L285" s="361"/>
      <c r="M285" s="364"/>
      <c r="N285" s="362"/>
      <c r="O285" s="364"/>
      <c r="P285" s="364"/>
      <c r="Q285" s="364"/>
      <c r="R285" s="364"/>
      <c r="S285" s="364"/>
      <c r="T285" s="364"/>
      <c r="U285" s="357"/>
      <c r="V285" s="357"/>
      <c r="W285" s="357"/>
      <c r="X285" s="357"/>
      <c r="Y285" s="357"/>
      <c r="Z285" s="357"/>
    </row>
    <row r="286" ht="15.75" customHeight="1">
      <c r="A286" s="357"/>
      <c r="B286" s="366"/>
      <c r="C286" s="364"/>
      <c r="D286" s="382"/>
      <c r="E286" s="364"/>
      <c r="F286" s="382"/>
      <c r="G286" s="360"/>
      <c r="H286" s="360"/>
      <c r="I286" s="364"/>
      <c r="J286" s="361"/>
      <c r="K286" s="361"/>
      <c r="L286" s="361"/>
      <c r="M286" s="364"/>
      <c r="N286" s="362"/>
      <c r="O286" s="364"/>
      <c r="P286" s="364"/>
      <c r="Q286" s="364"/>
      <c r="R286" s="364"/>
      <c r="S286" s="364"/>
      <c r="T286" s="364"/>
      <c r="U286" s="357"/>
      <c r="V286" s="357"/>
      <c r="W286" s="357"/>
      <c r="X286" s="357"/>
      <c r="Y286" s="357"/>
      <c r="Z286" s="357"/>
    </row>
    <row r="287" ht="15.75" customHeight="1">
      <c r="A287" s="357"/>
      <c r="B287" s="366"/>
      <c r="C287" s="364"/>
      <c r="D287" s="382"/>
      <c r="E287" s="364"/>
      <c r="F287" s="382"/>
      <c r="G287" s="360"/>
      <c r="H287" s="360"/>
      <c r="I287" s="364"/>
      <c r="J287" s="361"/>
      <c r="K287" s="361"/>
      <c r="L287" s="361"/>
      <c r="M287" s="364"/>
      <c r="N287" s="362"/>
      <c r="O287" s="364"/>
      <c r="P287" s="364"/>
      <c r="Q287" s="364"/>
      <c r="R287" s="364"/>
      <c r="S287" s="364"/>
      <c r="T287" s="364"/>
      <c r="U287" s="357"/>
      <c r="V287" s="357"/>
      <c r="W287" s="357"/>
      <c r="X287" s="357"/>
      <c r="Y287" s="357"/>
      <c r="Z287" s="357"/>
    </row>
    <row r="288" ht="15.75" customHeight="1">
      <c r="A288" s="357"/>
      <c r="B288" s="366"/>
      <c r="C288" s="364"/>
      <c r="D288" s="382"/>
      <c r="E288" s="364"/>
      <c r="F288" s="382"/>
      <c r="G288" s="360"/>
      <c r="H288" s="360"/>
      <c r="I288" s="364"/>
      <c r="J288" s="361"/>
      <c r="K288" s="361"/>
      <c r="L288" s="361"/>
      <c r="M288" s="364"/>
      <c r="N288" s="362"/>
      <c r="O288" s="364"/>
      <c r="P288" s="364"/>
      <c r="Q288" s="364"/>
      <c r="R288" s="364"/>
      <c r="S288" s="364"/>
      <c r="T288" s="364"/>
      <c r="U288" s="357"/>
      <c r="V288" s="357"/>
      <c r="W288" s="357"/>
      <c r="X288" s="357"/>
      <c r="Y288" s="357"/>
      <c r="Z288" s="357"/>
    </row>
    <row r="289" ht="15.75" customHeight="1">
      <c r="A289" s="357"/>
      <c r="B289" s="366"/>
      <c r="C289" s="364"/>
      <c r="D289" s="382"/>
      <c r="E289" s="364"/>
      <c r="F289" s="382"/>
      <c r="G289" s="360"/>
      <c r="H289" s="360"/>
      <c r="I289" s="364"/>
      <c r="J289" s="361"/>
      <c r="K289" s="361"/>
      <c r="L289" s="361"/>
      <c r="M289" s="364"/>
      <c r="N289" s="362"/>
      <c r="O289" s="364"/>
      <c r="P289" s="364"/>
      <c r="Q289" s="364"/>
      <c r="R289" s="364"/>
      <c r="S289" s="364"/>
      <c r="T289" s="364"/>
      <c r="U289" s="357"/>
      <c r="V289" s="357"/>
      <c r="W289" s="357"/>
      <c r="X289" s="357"/>
      <c r="Y289" s="357"/>
      <c r="Z289" s="357"/>
    </row>
    <row r="290" ht="15.75" customHeight="1">
      <c r="A290" s="357"/>
      <c r="B290" s="366"/>
      <c r="C290" s="364"/>
      <c r="D290" s="382"/>
      <c r="E290" s="364"/>
      <c r="F290" s="382"/>
      <c r="G290" s="360"/>
      <c r="H290" s="360"/>
      <c r="I290" s="364"/>
      <c r="J290" s="361"/>
      <c r="K290" s="361"/>
      <c r="L290" s="361"/>
      <c r="M290" s="364"/>
      <c r="N290" s="362"/>
      <c r="O290" s="364"/>
      <c r="P290" s="364"/>
      <c r="Q290" s="364"/>
      <c r="R290" s="364"/>
      <c r="S290" s="364"/>
      <c r="T290" s="364"/>
      <c r="U290" s="357"/>
      <c r="V290" s="357"/>
      <c r="W290" s="357"/>
      <c r="X290" s="357"/>
      <c r="Y290" s="357"/>
      <c r="Z290" s="357"/>
    </row>
    <row r="291" ht="15.75" customHeight="1">
      <c r="A291" s="357"/>
      <c r="B291" s="366"/>
      <c r="C291" s="364"/>
      <c r="D291" s="382"/>
      <c r="E291" s="364"/>
      <c r="F291" s="382"/>
      <c r="G291" s="360"/>
      <c r="H291" s="360"/>
      <c r="I291" s="364"/>
      <c r="J291" s="361"/>
      <c r="K291" s="361"/>
      <c r="L291" s="361"/>
      <c r="M291" s="364"/>
      <c r="N291" s="362"/>
      <c r="O291" s="364"/>
      <c r="P291" s="364"/>
      <c r="Q291" s="364"/>
      <c r="R291" s="364"/>
      <c r="S291" s="364"/>
      <c r="T291" s="364"/>
      <c r="U291" s="357"/>
      <c r="V291" s="357"/>
      <c r="W291" s="357"/>
      <c r="X291" s="357"/>
      <c r="Y291" s="357"/>
      <c r="Z291" s="357"/>
    </row>
    <row r="292" ht="15.75" customHeight="1">
      <c r="A292" s="357"/>
      <c r="B292" s="366"/>
      <c r="C292" s="364"/>
      <c r="D292" s="382"/>
      <c r="E292" s="364"/>
      <c r="F292" s="382"/>
      <c r="G292" s="360"/>
      <c r="H292" s="360"/>
      <c r="I292" s="364"/>
      <c r="J292" s="361"/>
      <c r="K292" s="361"/>
      <c r="L292" s="361"/>
      <c r="M292" s="364"/>
      <c r="N292" s="362"/>
      <c r="O292" s="364"/>
      <c r="P292" s="364"/>
      <c r="Q292" s="364"/>
      <c r="R292" s="364"/>
      <c r="S292" s="364"/>
      <c r="T292" s="364"/>
      <c r="U292" s="357"/>
      <c r="V292" s="357"/>
      <c r="W292" s="357"/>
      <c r="X292" s="357"/>
      <c r="Y292" s="357"/>
      <c r="Z292" s="357"/>
    </row>
    <row r="293" ht="15.75" customHeight="1">
      <c r="A293" s="357"/>
      <c r="B293" s="366"/>
      <c r="C293" s="364"/>
      <c r="D293" s="382"/>
      <c r="E293" s="364"/>
      <c r="F293" s="382"/>
      <c r="G293" s="360"/>
      <c r="H293" s="360"/>
      <c r="I293" s="364"/>
      <c r="J293" s="361"/>
      <c r="K293" s="361"/>
      <c r="L293" s="361"/>
      <c r="M293" s="364"/>
      <c r="N293" s="362"/>
      <c r="O293" s="364"/>
      <c r="P293" s="364"/>
      <c r="Q293" s="364"/>
      <c r="R293" s="364"/>
      <c r="S293" s="364"/>
      <c r="T293" s="364"/>
      <c r="U293" s="357"/>
      <c r="V293" s="357"/>
      <c r="W293" s="357"/>
      <c r="X293" s="357"/>
      <c r="Y293" s="357"/>
      <c r="Z293" s="357"/>
    </row>
    <row r="294" ht="15.75" customHeight="1">
      <c r="A294" s="357"/>
      <c r="B294" s="366"/>
      <c r="C294" s="364"/>
      <c r="D294" s="382"/>
      <c r="E294" s="364"/>
      <c r="F294" s="382"/>
      <c r="G294" s="360"/>
      <c r="H294" s="360"/>
      <c r="I294" s="364"/>
      <c r="J294" s="361"/>
      <c r="K294" s="361"/>
      <c r="L294" s="361"/>
      <c r="M294" s="364"/>
      <c r="N294" s="362"/>
      <c r="O294" s="364"/>
      <c r="P294" s="364"/>
      <c r="Q294" s="364"/>
      <c r="R294" s="364"/>
      <c r="S294" s="364"/>
      <c r="T294" s="364"/>
      <c r="U294" s="357"/>
      <c r="V294" s="357"/>
      <c r="W294" s="357"/>
      <c r="X294" s="357"/>
      <c r="Y294" s="357"/>
      <c r="Z294" s="357"/>
    </row>
    <row r="295" ht="15.75" customHeight="1">
      <c r="A295" s="357"/>
      <c r="B295" s="366"/>
      <c r="C295" s="364"/>
      <c r="D295" s="382"/>
      <c r="E295" s="364"/>
      <c r="F295" s="382"/>
      <c r="G295" s="360"/>
      <c r="H295" s="360"/>
      <c r="I295" s="364"/>
      <c r="J295" s="361"/>
      <c r="K295" s="361"/>
      <c r="L295" s="361"/>
      <c r="M295" s="364"/>
      <c r="N295" s="362"/>
      <c r="O295" s="364"/>
      <c r="P295" s="364"/>
      <c r="Q295" s="364"/>
      <c r="R295" s="364"/>
      <c r="S295" s="364"/>
      <c r="T295" s="364"/>
      <c r="U295" s="357"/>
      <c r="V295" s="357"/>
      <c r="W295" s="357"/>
      <c r="X295" s="357"/>
      <c r="Y295" s="357"/>
      <c r="Z295" s="357"/>
    </row>
    <row r="296" ht="15.75" customHeight="1">
      <c r="A296" s="357"/>
      <c r="B296" s="366"/>
      <c r="C296" s="364"/>
      <c r="D296" s="382"/>
      <c r="E296" s="364"/>
      <c r="F296" s="382"/>
      <c r="G296" s="360"/>
      <c r="H296" s="360"/>
      <c r="I296" s="364"/>
      <c r="J296" s="361"/>
      <c r="K296" s="361"/>
      <c r="L296" s="361"/>
      <c r="M296" s="364"/>
      <c r="N296" s="362"/>
      <c r="O296" s="364"/>
      <c r="P296" s="364"/>
      <c r="Q296" s="364"/>
      <c r="R296" s="364"/>
      <c r="S296" s="364"/>
      <c r="T296" s="364"/>
      <c r="U296" s="357"/>
      <c r="V296" s="357"/>
      <c r="W296" s="357"/>
      <c r="X296" s="357"/>
      <c r="Y296" s="357"/>
      <c r="Z296" s="357"/>
    </row>
    <row r="297" ht="15.75" customHeight="1">
      <c r="A297" s="357"/>
      <c r="B297" s="366"/>
      <c r="C297" s="364"/>
      <c r="D297" s="382"/>
      <c r="E297" s="364"/>
      <c r="F297" s="382"/>
      <c r="G297" s="360"/>
      <c r="H297" s="360"/>
      <c r="I297" s="364"/>
      <c r="J297" s="361"/>
      <c r="K297" s="361"/>
      <c r="L297" s="361"/>
      <c r="M297" s="364"/>
      <c r="N297" s="362"/>
      <c r="O297" s="364"/>
      <c r="P297" s="364"/>
      <c r="Q297" s="364"/>
      <c r="R297" s="364"/>
      <c r="S297" s="364"/>
      <c r="T297" s="364"/>
      <c r="U297" s="357"/>
      <c r="V297" s="357"/>
      <c r="W297" s="357"/>
      <c r="X297" s="357"/>
      <c r="Y297" s="357"/>
      <c r="Z297" s="357"/>
    </row>
    <row r="298" ht="15.75" customHeight="1">
      <c r="A298" s="357"/>
      <c r="B298" s="366"/>
      <c r="C298" s="364"/>
      <c r="D298" s="382"/>
      <c r="E298" s="364"/>
      <c r="F298" s="382"/>
      <c r="G298" s="360"/>
      <c r="H298" s="360"/>
      <c r="I298" s="364"/>
      <c r="J298" s="361"/>
      <c r="K298" s="361"/>
      <c r="L298" s="361"/>
      <c r="M298" s="364"/>
      <c r="N298" s="362"/>
      <c r="O298" s="364"/>
      <c r="P298" s="364"/>
      <c r="Q298" s="364"/>
      <c r="R298" s="364"/>
      <c r="S298" s="364"/>
      <c r="T298" s="364"/>
      <c r="U298" s="357"/>
      <c r="V298" s="357"/>
      <c r="W298" s="357"/>
      <c r="X298" s="357"/>
      <c r="Y298" s="357"/>
      <c r="Z298" s="357"/>
    </row>
    <row r="299" ht="15.75" customHeight="1">
      <c r="A299" s="357"/>
      <c r="B299" s="366"/>
      <c r="C299" s="364"/>
      <c r="D299" s="382"/>
      <c r="E299" s="364"/>
      <c r="F299" s="382"/>
      <c r="G299" s="360"/>
      <c r="H299" s="360"/>
      <c r="I299" s="364"/>
      <c r="J299" s="361"/>
      <c r="K299" s="361"/>
      <c r="L299" s="361"/>
      <c r="M299" s="364"/>
      <c r="N299" s="362"/>
      <c r="O299" s="364"/>
      <c r="P299" s="364"/>
      <c r="Q299" s="364"/>
      <c r="R299" s="364"/>
      <c r="S299" s="364"/>
      <c r="T299" s="364"/>
      <c r="U299" s="357"/>
      <c r="V299" s="357"/>
      <c r="W299" s="357"/>
      <c r="X299" s="357"/>
      <c r="Y299" s="357"/>
      <c r="Z299" s="357"/>
    </row>
    <row r="300" ht="15.75" customHeight="1">
      <c r="A300" s="357"/>
      <c r="B300" s="366"/>
      <c r="C300" s="364"/>
      <c r="D300" s="382"/>
      <c r="E300" s="364"/>
      <c r="F300" s="382"/>
      <c r="G300" s="360"/>
      <c r="H300" s="360"/>
      <c r="I300" s="364"/>
      <c r="J300" s="361"/>
      <c r="K300" s="361"/>
      <c r="L300" s="361"/>
      <c r="M300" s="364"/>
      <c r="N300" s="362"/>
      <c r="O300" s="364"/>
      <c r="P300" s="364"/>
      <c r="Q300" s="364"/>
      <c r="R300" s="364"/>
      <c r="S300" s="364"/>
      <c r="T300" s="364"/>
      <c r="U300" s="357"/>
      <c r="V300" s="357"/>
      <c r="W300" s="357"/>
      <c r="X300" s="357"/>
      <c r="Y300" s="357"/>
      <c r="Z300" s="357"/>
    </row>
    <row r="301" ht="15.75" customHeight="1">
      <c r="A301" s="357"/>
      <c r="B301" s="366"/>
      <c r="C301" s="364"/>
      <c r="D301" s="382"/>
      <c r="E301" s="364"/>
      <c r="F301" s="382"/>
      <c r="G301" s="360"/>
      <c r="H301" s="360"/>
      <c r="I301" s="364"/>
      <c r="J301" s="361"/>
      <c r="K301" s="361"/>
      <c r="L301" s="361"/>
      <c r="M301" s="364"/>
      <c r="N301" s="362"/>
      <c r="O301" s="364"/>
      <c r="P301" s="364"/>
      <c r="Q301" s="364"/>
      <c r="R301" s="364"/>
      <c r="S301" s="364"/>
      <c r="T301" s="364"/>
      <c r="U301" s="357"/>
      <c r="V301" s="357"/>
      <c r="W301" s="357"/>
      <c r="X301" s="357"/>
      <c r="Y301" s="357"/>
      <c r="Z301" s="357"/>
    </row>
    <row r="302" ht="15.75" customHeight="1">
      <c r="A302" s="357"/>
      <c r="B302" s="366"/>
      <c r="C302" s="364"/>
      <c r="D302" s="382"/>
      <c r="E302" s="364"/>
      <c r="F302" s="382"/>
      <c r="G302" s="360"/>
      <c r="H302" s="360"/>
      <c r="I302" s="364"/>
      <c r="J302" s="361"/>
      <c r="K302" s="361"/>
      <c r="L302" s="361"/>
      <c r="M302" s="364"/>
      <c r="N302" s="362"/>
      <c r="O302" s="364"/>
      <c r="P302" s="364"/>
      <c r="Q302" s="364"/>
      <c r="R302" s="364"/>
      <c r="S302" s="364"/>
      <c r="T302" s="364"/>
      <c r="U302" s="357"/>
      <c r="V302" s="357"/>
      <c r="W302" s="357"/>
      <c r="X302" s="357"/>
      <c r="Y302" s="357"/>
      <c r="Z302" s="357"/>
    </row>
    <row r="303" ht="15.75" customHeight="1">
      <c r="A303" s="357"/>
      <c r="B303" s="366"/>
      <c r="C303" s="364"/>
      <c r="D303" s="382"/>
      <c r="E303" s="364"/>
      <c r="F303" s="382"/>
      <c r="G303" s="360"/>
      <c r="H303" s="360"/>
      <c r="I303" s="364"/>
      <c r="J303" s="361"/>
      <c r="K303" s="361"/>
      <c r="L303" s="361"/>
      <c r="M303" s="364"/>
      <c r="N303" s="362"/>
      <c r="O303" s="364"/>
      <c r="P303" s="364"/>
      <c r="Q303" s="364"/>
      <c r="R303" s="364"/>
      <c r="S303" s="364"/>
      <c r="T303" s="364"/>
      <c r="U303" s="357"/>
      <c r="V303" s="357"/>
      <c r="W303" s="357"/>
      <c r="X303" s="357"/>
      <c r="Y303" s="357"/>
      <c r="Z303" s="357"/>
    </row>
    <row r="304" ht="15.75" customHeight="1">
      <c r="A304" s="357"/>
      <c r="B304" s="366"/>
      <c r="C304" s="364"/>
      <c r="D304" s="382"/>
      <c r="E304" s="364"/>
      <c r="F304" s="382"/>
      <c r="G304" s="360"/>
      <c r="H304" s="360"/>
      <c r="I304" s="364"/>
      <c r="J304" s="361"/>
      <c r="K304" s="361"/>
      <c r="L304" s="361"/>
      <c r="M304" s="364"/>
      <c r="N304" s="362"/>
      <c r="O304" s="364"/>
      <c r="P304" s="364"/>
      <c r="Q304" s="364"/>
      <c r="R304" s="364"/>
      <c r="S304" s="364"/>
      <c r="T304" s="364"/>
      <c r="U304" s="357"/>
      <c r="V304" s="357"/>
      <c r="W304" s="357"/>
      <c r="X304" s="357"/>
      <c r="Y304" s="357"/>
      <c r="Z304" s="357"/>
    </row>
    <row r="305" ht="15.75" customHeight="1">
      <c r="A305" s="357"/>
      <c r="B305" s="366"/>
      <c r="C305" s="364"/>
      <c r="D305" s="382"/>
      <c r="E305" s="364"/>
      <c r="F305" s="382"/>
      <c r="G305" s="360"/>
      <c r="H305" s="360"/>
      <c r="I305" s="364"/>
      <c r="J305" s="361"/>
      <c r="K305" s="361"/>
      <c r="L305" s="361"/>
      <c r="M305" s="364"/>
      <c r="N305" s="362"/>
      <c r="O305" s="364"/>
      <c r="P305" s="364"/>
      <c r="Q305" s="364"/>
      <c r="R305" s="364"/>
      <c r="S305" s="364"/>
      <c r="T305" s="364"/>
      <c r="U305" s="357"/>
      <c r="V305" s="357"/>
      <c r="W305" s="357"/>
      <c r="X305" s="357"/>
      <c r="Y305" s="357"/>
      <c r="Z305" s="357"/>
    </row>
    <row r="306" ht="15.75" customHeight="1">
      <c r="A306" s="357"/>
      <c r="B306" s="366"/>
      <c r="C306" s="364"/>
      <c r="D306" s="382"/>
      <c r="E306" s="364"/>
      <c r="F306" s="382"/>
      <c r="G306" s="360"/>
      <c r="H306" s="360"/>
      <c r="I306" s="364"/>
      <c r="J306" s="361"/>
      <c r="K306" s="361"/>
      <c r="L306" s="361"/>
      <c r="M306" s="364"/>
      <c r="N306" s="362"/>
      <c r="O306" s="364"/>
      <c r="P306" s="364"/>
      <c r="Q306" s="364"/>
      <c r="R306" s="364"/>
      <c r="S306" s="364"/>
      <c r="T306" s="364"/>
      <c r="U306" s="357"/>
      <c r="V306" s="357"/>
      <c r="W306" s="357"/>
      <c r="X306" s="357"/>
      <c r="Y306" s="357"/>
      <c r="Z306" s="357"/>
    </row>
    <row r="307" ht="15.75" customHeight="1">
      <c r="A307" s="357"/>
      <c r="B307" s="366"/>
      <c r="C307" s="364"/>
      <c r="D307" s="382"/>
      <c r="E307" s="364"/>
      <c r="F307" s="382"/>
      <c r="G307" s="360"/>
      <c r="H307" s="360"/>
      <c r="I307" s="364"/>
      <c r="J307" s="361"/>
      <c r="K307" s="361"/>
      <c r="L307" s="361"/>
      <c r="M307" s="364"/>
      <c r="N307" s="362"/>
      <c r="O307" s="364"/>
      <c r="P307" s="364"/>
      <c r="Q307" s="364"/>
      <c r="R307" s="364"/>
      <c r="S307" s="364"/>
      <c r="T307" s="364"/>
      <c r="U307" s="357"/>
      <c r="V307" s="357"/>
      <c r="W307" s="357"/>
      <c r="X307" s="357"/>
      <c r="Y307" s="357"/>
      <c r="Z307" s="357"/>
    </row>
    <row r="308" ht="15.75" customHeight="1">
      <c r="A308" s="357"/>
      <c r="B308" s="366"/>
      <c r="C308" s="364"/>
      <c r="D308" s="382"/>
      <c r="E308" s="364"/>
      <c r="F308" s="382"/>
      <c r="G308" s="360"/>
      <c r="H308" s="360"/>
      <c r="I308" s="364"/>
      <c r="J308" s="361"/>
      <c r="K308" s="361"/>
      <c r="L308" s="361"/>
      <c r="M308" s="364"/>
      <c r="N308" s="362"/>
      <c r="O308" s="364"/>
      <c r="P308" s="364"/>
      <c r="Q308" s="364"/>
      <c r="R308" s="364"/>
      <c r="S308" s="364"/>
      <c r="T308" s="364"/>
      <c r="U308" s="357"/>
      <c r="V308" s="357"/>
      <c r="W308" s="357"/>
      <c r="X308" s="357"/>
      <c r="Y308" s="357"/>
      <c r="Z308" s="357"/>
    </row>
    <row r="309" ht="15.75" customHeight="1">
      <c r="A309" s="357"/>
      <c r="B309" s="366"/>
      <c r="C309" s="364"/>
      <c r="D309" s="382"/>
      <c r="E309" s="364"/>
      <c r="F309" s="382"/>
      <c r="G309" s="360"/>
      <c r="H309" s="360"/>
      <c r="I309" s="364"/>
      <c r="J309" s="361"/>
      <c r="K309" s="361"/>
      <c r="L309" s="361"/>
      <c r="M309" s="364"/>
      <c r="N309" s="362"/>
      <c r="O309" s="364"/>
      <c r="P309" s="364"/>
      <c r="Q309" s="364"/>
      <c r="R309" s="364"/>
      <c r="S309" s="364"/>
      <c r="T309" s="364"/>
      <c r="U309" s="357"/>
      <c r="V309" s="357"/>
      <c r="W309" s="357"/>
      <c r="X309" s="357"/>
      <c r="Y309" s="357"/>
      <c r="Z309" s="357"/>
    </row>
    <row r="310" ht="15.75" customHeight="1">
      <c r="A310" s="357"/>
      <c r="B310" s="366"/>
      <c r="C310" s="364"/>
      <c r="D310" s="382"/>
      <c r="E310" s="364"/>
      <c r="F310" s="382"/>
      <c r="G310" s="360"/>
      <c r="H310" s="360"/>
      <c r="I310" s="364"/>
      <c r="J310" s="361"/>
      <c r="K310" s="361"/>
      <c r="L310" s="361"/>
      <c r="M310" s="364"/>
      <c r="N310" s="362"/>
      <c r="O310" s="364"/>
      <c r="P310" s="364"/>
      <c r="Q310" s="364"/>
      <c r="R310" s="364"/>
      <c r="S310" s="364"/>
      <c r="T310" s="364"/>
      <c r="U310" s="357"/>
      <c r="V310" s="357"/>
      <c r="W310" s="357"/>
      <c r="X310" s="357"/>
      <c r="Y310" s="357"/>
      <c r="Z310" s="357"/>
    </row>
    <row r="311" ht="15.75" customHeight="1">
      <c r="A311" s="357"/>
      <c r="B311" s="366"/>
      <c r="C311" s="364"/>
      <c r="D311" s="382"/>
      <c r="E311" s="364"/>
      <c r="F311" s="382"/>
      <c r="G311" s="360"/>
      <c r="H311" s="360"/>
      <c r="I311" s="364"/>
      <c r="J311" s="361"/>
      <c r="K311" s="361"/>
      <c r="L311" s="361"/>
      <c r="M311" s="364"/>
      <c r="N311" s="362"/>
      <c r="O311" s="364"/>
      <c r="P311" s="364"/>
      <c r="Q311" s="364"/>
      <c r="R311" s="364"/>
      <c r="S311" s="364"/>
      <c r="T311" s="364"/>
      <c r="U311" s="357"/>
      <c r="V311" s="357"/>
      <c r="W311" s="357"/>
      <c r="X311" s="357"/>
      <c r="Y311" s="357"/>
      <c r="Z311" s="357"/>
    </row>
    <row r="312" ht="15.75" customHeight="1">
      <c r="A312" s="357"/>
      <c r="B312" s="366"/>
      <c r="C312" s="364"/>
      <c r="D312" s="382"/>
      <c r="E312" s="364"/>
      <c r="F312" s="382"/>
      <c r="G312" s="360"/>
      <c r="H312" s="360"/>
      <c r="I312" s="364"/>
      <c r="J312" s="361"/>
      <c r="K312" s="361"/>
      <c r="L312" s="361"/>
      <c r="M312" s="364"/>
      <c r="N312" s="362"/>
      <c r="O312" s="364"/>
      <c r="P312" s="364"/>
      <c r="Q312" s="364"/>
      <c r="R312" s="364"/>
      <c r="S312" s="364"/>
      <c r="T312" s="364"/>
      <c r="U312" s="357"/>
      <c r="V312" s="357"/>
      <c r="W312" s="357"/>
      <c r="X312" s="357"/>
      <c r="Y312" s="357"/>
      <c r="Z312" s="357"/>
    </row>
    <row r="313" ht="15.75" customHeight="1">
      <c r="A313" s="357"/>
      <c r="B313" s="366"/>
      <c r="C313" s="364"/>
      <c r="D313" s="382"/>
      <c r="E313" s="364"/>
      <c r="F313" s="382"/>
      <c r="G313" s="360"/>
      <c r="H313" s="360"/>
      <c r="I313" s="364"/>
      <c r="J313" s="361"/>
      <c r="K313" s="361"/>
      <c r="L313" s="361"/>
      <c r="M313" s="364"/>
      <c r="N313" s="362"/>
      <c r="O313" s="364"/>
      <c r="P313" s="364"/>
      <c r="Q313" s="364"/>
      <c r="R313" s="364"/>
      <c r="S313" s="364"/>
      <c r="T313" s="364"/>
      <c r="U313" s="357"/>
      <c r="V313" s="357"/>
      <c r="W313" s="357"/>
      <c r="X313" s="357"/>
      <c r="Y313" s="357"/>
      <c r="Z313" s="357"/>
    </row>
    <row r="314" ht="15.75" customHeight="1">
      <c r="A314" s="357"/>
      <c r="B314" s="366"/>
      <c r="C314" s="364"/>
      <c r="D314" s="382"/>
      <c r="E314" s="364"/>
      <c r="F314" s="382"/>
      <c r="G314" s="360"/>
      <c r="H314" s="360"/>
      <c r="I314" s="364"/>
      <c r="J314" s="361"/>
      <c r="K314" s="361"/>
      <c r="L314" s="361"/>
      <c r="M314" s="364"/>
      <c r="N314" s="362"/>
      <c r="O314" s="364"/>
      <c r="P314" s="364"/>
      <c r="Q314" s="364"/>
      <c r="R314" s="364"/>
      <c r="S314" s="364"/>
      <c r="T314" s="364"/>
      <c r="U314" s="357"/>
      <c r="V314" s="357"/>
      <c r="W314" s="357"/>
      <c r="X314" s="357"/>
      <c r="Y314" s="357"/>
      <c r="Z314" s="357"/>
    </row>
    <row r="315" ht="15.75" customHeight="1">
      <c r="A315" s="357"/>
      <c r="B315" s="366"/>
      <c r="C315" s="364"/>
      <c r="D315" s="382"/>
      <c r="E315" s="364"/>
      <c r="F315" s="382"/>
      <c r="G315" s="360"/>
      <c r="H315" s="360"/>
      <c r="I315" s="364"/>
      <c r="J315" s="361"/>
      <c r="K315" s="361"/>
      <c r="L315" s="361"/>
      <c r="M315" s="364"/>
      <c r="N315" s="362"/>
      <c r="O315" s="364"/>
      <c r="P315" s="364"/>
      <c r="Q315" s="364"/>
      <c r="R315" s="364"/>
      <c r="S315" s="364"/>
      <c r="T315" s="364"/>
      <c r="U315" s="357"/>
      <c r="V315" s="357"/>
      <c r="W315" s="357"/>
      <c r="X315" s="357"/>
      <c r="Y315" s="357"/>
      <c r="Z315" s="357"/>
    </row>
    <row r="316" ht="15.75" customHeight="1">
      <c r="A316" s="357"/>
      <c r="B316" s="366"/>
      <c r="C316" s="364"/>
      <c r="D316" s="382"/>
      <c r="E316" s="364"/>
      <c r="F316" s="382"/>
      <c r="G316" s="360"/>
      <c r="H316" s="360"/>
      <c r="I316" s="364"/>
      <c r="J316" s="361"/>
      <c r="K316" s="361"/>
      <c r="L316" s="361"/>
      <c r="M316" s="364"/>
      <c r="N316" s="362"/>
      <c r="O316" s="364"/>
      <c r="P316" s="364"/>
      <c r="Q316" s="364"/>
      <c r="R316" s="364"/>
      <c r="S316" s="364"/>
      <c r="T316" s="364"/>
      <c r="U316" s="357"/>
      <c r="V316" s="357"/>
      <c r="W316" s="357"/>
      <c r="X316" s="357"/>
      <c r="Y316" s="357"/>
      <c r="Z316" s="357"/>
    </row>
    <row r="317" ht="15.75" customHeight="1">
      <c r="A317" s="357"/>
      <c r="B317" s="366"/>
      <c r="C317" s="364"/>
      <c r="D317" s="382"/>
      <c r="E317" s="364"/>
      <c r="F317" s="382"/>
      <c r="G317" s="360"/>
      <c r="H317" s="360"/>
      <c r="I317" s="364"/>
      <c r="J317" s="361"/>
      <c r="K317" s="361"/>
      <c r="L317" s="361"/>
      <c r="M317" s="364"/>
      <c r="N317" s="362"/>
      <c r="O317" s="364"/>
      <c r="P317" s="364"/>
      <c r="Q317" s="364"/>
      <c r="R317" s="364"/>
      <c r="S317" s="364"/>
      <c r="T317" s="364"/>
      <c r="U317" s="357"/>
      <c r="V317" s="357"/>
      <c r="W317" s="357"/>
      <c r="X317" s="357"/>
      <c r="Y317" s="357"/>
      <c r="Z317" s="357"/>
    </row>
    <row r="318" ht="15.75" customHeight="1">
      <c r="A318" s="357"/>
      <c r="B318" s="366"/>
      <c r="C318" s="364"/>
      <c r="D318" s="382"/>
      <c r="E318" s="364"/>
      <c r="F318" s="382"/>
      <c r="G318" s="360"/>
      <c r="H318" s="360"/>
      <c r="I318" s="364"/>
      <c r="J318" s="361"/>
      <c r="K318" s="361"/>
      <c r="L318" s="361"/>
      <c r="M318" s="364"/>
      <c r="N318" s="362"/>
      <c r="O318" s="364"/>
      <c r="P318" s="364"/>
      <c r="Q318" s="364"/>
      <c r="R318" s="364"/>
      <c r="S318" s="364"/>
      <c r="T318" s="364"/>
      <c r="U318" s="357"/>
      <c r="V318" s="357"/>
      <c r="W318" s="357"/>
      <c r="X318" s="357"/>
      <c r="Y318" s="357"/>
      <c r="Z318" s="357"/>
    </row>
    <row r="319" ht="15.75" customHeight="1">
      <c r="A319" s="357"/>
      <c r="B319" s="366"/>
      <c r="C319" s="364"/>
      <c r="D319" s="382"/>
      <c r="E319" s="364"/>
      <c r="F319" s="382"/>
      <c r="G319" s="360"/>
      <c r="H319" s="360"/>
      <c r="I319" s="364"/>
      <c r="J319" s="361"/>
      <c r="K319" s="361"/>
      <c r="L319" s="361"/>
      <c r="M319" s="364"/>
      <c r="N319" s="362"/>
      <c r="O319" s="364"/>
      <c r="P319" s="364"/>
      <c r="Q319" s="364"/>
      <c r="R319" s="364"/>
      <c r="S319" s="364"/>
      <c r="T319" s="364"/>
      <c r="U319" s="357"/>
      <c r="V319" s="357"/>
      <c r="W319" s="357"/>
      <c r="X319" s="357"/>
      <c r="Y319" s="357"/>
      <c r="Z319" s="357"/>
    </row>
    <row r="320" ht="15.75" customHeight="1">
      <c r="A320" s="357"/>
      <c r="B320" s="366"/>
      <c r="C320" s="364"/>
      <c r="D320" s="382"/>
      <c r="E320" s="364"/>
      <c r="F320" s="382"/>
      <c r="G320" s="360"/>
      <c r="H320" s="360"/>
      <c r="I320" s="364"/>
      <c r="J320" s="361"/>
      <c r="K320" s="361"/>
      <c r="L320" s="361"/>
      <c r="M320" s="364"/>
      <c r="N320" s="362"/>
      <c r="O320" s="364"/>
      <c r="P320" s="364"/>
      <c r="Q320" s="364"/>
      <c r="R320" s="364"/>
      <c r="S320" s="364"/>
      <c r="T320" s="364"/>
      <c r="U320" s="357"/>
      <c r="V320" s="357"/>
      <c r="W320" s="357"/>
      <c r="X320" s="357"/>
      <c r="Y320" s="357"/>
      <c r="Z320" s="357"/>
    </row>
    <row r="321" ht="15.75" customHeight="1">
      <c r="A321" s="357"/>
      <c r="B321" s="366"/>
      <c r="C321" s="364"/>
      <c r="D321" s="382"/>
      <c r="E321" s="364"/>
      <c r="F321" s="382"/>
      <c r="G321" s="360"/>
      <c r="H321" s="360"/>
      <c r="I321" s="364"/>
      <c r="J321" s="361"/>
      <c r="K321" s="361"/>
      <c r="L321" s="361"/>
      <c r="M321" s="364"/>
      <c r="N321" s="362"/>
      <c r="O321" s="364"/>
      <c r="P321" s="364"/>
      <c r="Q321" s="364"/>
      <c r="R321" s="364"/>
      <c r="S321" s="364"/>
      <c r="T321" s="364"/>
      <c r="U321" s="357"/>
      <c r="V321" s="357"/>
      <c r="W321" s="357"/>
      <c r="X321" s="357"/>
      <c r="Y321" s="357"/>
      <c r="Z321" s="357"/>
    </row>
    <row r="322" ht="15.75" customHeight="1">
      <c r="A322" s="357"/>
      <c r="B322" s="366"/>
      <c r="C322" s="364"/>
      <c r="D322" s="382"/>
      <c r="E322" s="364"/>
      <c r="F322" s="382"/>
      <c r="G322" s="360"/>
      <c r="H322" s="360"/>
      <c r="I322" s="364"/>
      <c r="J322" s="361"/>
      <c r="K322" s="361"/>
      <c r="L322" s="361"/>
      <c r="M322" s="364"/>
      <c r="N322" s="362"/>
      <c r="O322" s="364"/>
      <c r="P322" s="364"/>
      <c r="Q322" s="364"/>
      <c r="R322" s="364"/>
      <c r="S322" s="364"/>
      <c r="T322" s="364"/>
      <c r="U322" s="357"/>
      <c r="V322" s="357"/>
      <c r="W322" s="357"/>
      <c r="X322" s="357"/>
      <c r="Y322" s="357"/>
      <c r="Z322" s="357"/>
    </row>
    <row r="323" ht="15.75" customHeight="1">
      <c r="A323" s="357"/>
      <c r="B323" s="366"/>
      <c r="C323" s="364"/>
      <c r="D323" s="382"/>
      <c r="E323" s="364"/>
      <c r="F323" s="382"/>
      <c r="G323" s="360"/>
      <c r="H323" s="360"/>
      <c r="I323" s="364"/>
      <c r="J323" s="361"/>
      <c r="K323" s="361"/>
      <c r="L323" s="361"/>
      <c r="M323" s="364"/>
      <c r="N323" s="362"/>
      <c r="O323" s="364"/>
      <c r="P323" s="364"/>
      <c r="Q323" s="364"/>
      <c r="R323" s="364"/>
      <c r="S323" s="364"/>
      <c r="T323" s="364"/>
      <c r="U323" s="357"/>
      <c r="V323" s="357"/>
      <c r="W323" s="357"/>
      <c r="X323" s="357"/>
      <c r="Y323" s="357"/>
      <c r="Z323" s="357"/>
    </row>
    <row r="324" ht="15.75" customHeight="1">
      <c r="A324" s="357"/>
      <c r="B324" s="366"/>
      <c r="C324" s="364"/>
      <c r="D324" s="382"/>
      <c r="E324" s="364"/>
      <c r="F324" s="382"/>
      <c r="G324" s="360"/>
      <c r="H324" s="360"/>
      <c r="I324" s="364"/>
      <c r="J324" s="361"/>
      <c r="K324" s="361"/>
      <c r="L324" s="361"/>
      <c r="M324" s="364"/>
      <c r="N324" s="362"/>
      <c r="O324" s="364"/>
      <c r="P324" s="364"/>
      <c r="Q324" s="364"/>
      <c r="R324" s="364"/>
      <c r="S324" s="364"/>
      <c r="T324" s="364"/>
      <c r="U324" s="357"/>
      <c r="V324" s="357"/>
      <c r="W324" s="357"/>
      <c r="X324" s="357"/>
      <c r="Y324" s="357"/>
      <c r="Z324" s="357"/>
    </row>
    <row r="325" ht="15.75" customHeight="1">
      <c r="A325" s="357"/>
      <c r="B325" s="366"/>
      <c r="C325" s="364"/>
      <c r="D325" s="382"/>
      <c r="E325" s="364"/>
      <c r="F325" s="382"/>
      <c r="G325" s="360"/>
      <c r="H325" s="360"/>
      <c r="I325" s="364"/>
      <c r="J325" s="361"/>
      <c r="K325" s="361"/>
      <c r="L325" s="361"/>
      <c r="M325" s="364"/>
      <c r="N325" s="362"/>
      <c r="O325" s="364"/>
      <c r="P325" s="364"/>
      <c r="Q325" s="364"/>
      <c r="R325" s="364"/>
      <c r="S325" s="364"/>
      <c r="T325" s="364"/>
      <c r="U325" s="357"/>
      <c r="V325" s="357"/>
      <c r="W325" s="357"/>
      <c r="X325" s="357"/>
      <c r="Y325" s="357"/>
      <c r="Z325" s="357"/>
    </row>
    <row r="326" ht="15.75" customHeight="1">
      <c r="A326" s="357"/>
      <c r="B326" s="366"/>
      <c r="C326" s="364"/>
      <c r="D326" s="382"/>
      <c r="E326" s="364"/>
      <c r="F326" s="382"/>
      <c r="G326" s="360"/>
      <c r="H326" s="360"/>
      <c r="I326" s="364"/>
      <c r="J326" s="361"/>
      <c r="K326" s="361"/>
      <c r="L326" s="361"/>
      <c r="M326" s="364"/>
      <c r="N326" s="362"/>
      <c r="O326" s="364"/>
      <c r="P326" s="364"/>
      <c r="Q326" s="364"/>
      <c r="R326" s="364"/>
      <c r="S326" s="364"/>
      <c r="T326" s="364"/>
      <c r="U326" s="357"/>
      <c r="V326" s="357"/>
      <c r="W326" s="357"/>
      <c r="X326" s="357"/>
      <c r="Y326" s="357"/>
      <c r="Z326" s="357"/>
    </row>
    <row r="327" ht="15.75" customHeight="1">
      <c r="A327" s="357"/>
      <c r="B327" s="366"/>
      <c r="C327" s="364"/>
      <c r="D327" s="382"/>
      <c r="E327" s="364"/>
      <c r="F327" s="382"/>
      <c r="G327" s="360"/>
      <c r="H327" s="360"/>
      <c r="I327" s="364"/>
      <c r="J327" s="361"/>
      <c r="K327" s="361"/>
      <c r="L327" s="361"/>
      <c r="M327" s="364"/>
      <c r="N327" s="362"/>
      <c r="O327" s="364"/>
      <c r="P327" s="364"/>
      <c r="Q327" s="364"/>
      <c r="R327" s="364"/>
      <c r="S327" s="364"/>
      <c r="T327" s="364"/>
      <c r="U327" s="357"/>
      <c r="V327" s="357"/>
      <c r="W327" s="357"/>
      <c r="X327" s="357"/>
      <c r="Y327" s="357"/>
      <c r="Z327" s="357"/>
    </row>
    <row r="328" ht="15.75" customHeight="1">
      <c r="A328" s="357"/>
      <c r="B328" s="366"/>
      <c r="C328" s="364"/>
      <c r="D328" s="382"/>
      <c r="E328" s="364"/>
      <c r="F328" s="382"/>
      <c r="G328" s="360"/>
      <c r="H328" s="360"/>
      <c r="I328" s="364"/>
      <c r="J328" s="361"/>
      <c r="K328" s="361"/>
      <c r="L328" s="361"/>
      <c r="M328" s="364"/>
      <c r="N328" s="362"/>
      <c r="O328" s="364"/>
      <c r="P328" s="364"/>
      <c r="Q328" s="364"/>
      <c r="R328" s="364"/>
      <c r="S328" s="364"/>
      <c r="T328" s="364"/>
      <c r="U328" s="357"/>
      <c r="V328" s="357"/>
      <c r="W328" s="357"/>
      <c r="X328" s="357"/>
      <c r="Y328" s="357"/>
      <c r="Z328" s="357"/>
    </row>
    <row r="329" ht="15.75" customHeight="1">
      <c r="A329" s="357"/>
      <c r="B329" s="366"/>
      <c r="C329" s="364"/>
      <c r="D329" s="382"/>
      <c r="E329" s="364"/>
      <c r="F329" s="382"/>
      <c r="G329" s="360"/>
      <c r="H329" s="360"/>
      <c r="I329" s="364"/>
      <c r="J329" s="361"/>
      <c r="K329" s="361"/>
      <c r="L329" s="361"/>
      <c r="M329" s="364"/>
      <c r="N329" s="362"/>
      <c r="O329" s="364"/>
      <c r="P329" s="364"/>
      <c r="Q329" s="364"/>
      <c r="R329" s="364"/>
      <c r="S329" s="364"/>
      <c r="T329" s="364"/>
      <c r="U329" s="357"/>
      <c r="V329" s="357"/>
      <c r="W329" s="357"/>
      <c r="X329" s="357"/>
      <c r="Y329" s="357"/>
      <c r="Z329" s="357"/>
    </row>
    <row r="330" ht="15.75" customHeight="1">
      <c r="A330" s="357"/>
      <c r="B330" s="366"/>
      <c r="C330" s="364"/>
      <c r="D330" s="382"/>
      <c r="E330" s="364"/>
      <c r="F330" s="382"/>
      <c r="G330" s="360"/>
      <c r="H330" s="360"/>
      <c r="I330" s="364"/>
      <c r="J330" s="361"/>
      <c r="K330" s="361"/>
      <c r="L330" s="361"/>
      <c r="M330" s="364"/>
      <c r="N330" s="362"/>
      <c r="O330" s="364"/>
      <c r="P330" s="364"/>
      <c r="Q330" s="364"/>
      <c r="R330" s="364"/>
      <c r="S330" s="364"/>
      <c r="T330" s="364"/>
      <c r="U330" s="357"/>
      <c r="V330" s="357"/>
      <c r="W330" s="357"/>
      <c r="X330" s="357"/>
      <c r="Y330" s="357"/>
      <c r="Z330" s="357"/>
    </row>
    <row r="331" ht="15.75" customHeight="1">
      <c r="A331" s="357"/>
      <c r="B331" s="366"/>
      <c r="C331" s="364"/>
      <c r="D331" s="382"/>
      <c r="E331" s="364"/>
      <c r="F331" s="382"/>
      <c r="G331" s="360"/>
      <c r="H331" s="360"/>
      <c r="I331" s="364"/>
      <c r="J331" s="361"/>
      <c r="K331" s="361"/>
      <c r="L331" s="361"/>
      <c r="M331" s="364"/>
      <c r="N331" s="362"/>
      <c r="O331" s="364"/>
      <c r="P331" s="364"/>
      <c r="Q331" s="364"/>
      <c r="R331" s="364"/>
      <c r="S331" s="364"/>
      <c r="T331" s="364"/>
      <c r="U331" s="357"/>
      <c r="V331" s="357"/>
      <c r="W331" s="357"/>
      <c r="X331" s="357"/>
      <c r="Y331" s="357"/>
      <c r="Z331" s="357"/>
    </row>
    <row r="332" ht="15.75" customHeight="1">
      <c r="A332" s="357"/>
      <c r="B332" s="366"/>
      <c r="C332" s="364"/>
      <c r="D332" s="382"/>
      <c r="E332" s="364"/>
      <c r="F332" s="382"/>
      <c r="G332" s="360"/>
      <c r="H332" s="360"/>
      <c r="I332" s="364"/>
      <c r="J332" s="361"/>
      <c r="K332" s="361"/>
      <c r="L332" s="361"/>
      <c r="M332" s="364"/>
      <c r="N332" s="362"/>
      <c r="O332" s="364"/>
      <c r="P332" s="364"/>
      <c r="Q332" s="364"/>
      <c r="R332" s="364"/>
      <c r="S332" s="364"/>
      <c r="T332" s="364"/>
      <c r="U332" s="357"/>
      <c r="V332" s="357"/>
      <c r="W332" s="357"/>
      <c r="X332" s="357"/>
      <c r="Y332" s="357"/>
      <c r="Z332" s="357"/>
    </row>
    <row r="333" ht="15.75" customHeight="1">
      <c r="A333" s="357"/>
      <c r="B333" s="366"/>
      <c r="C333" s="364"/>
      <c r="D333" s="382"/>
      <c r="E333" s="364"/>
      <c r="F333" s="382"/>
      <c r="G333" s="360"/>
      <c r="H333" s="360"/>
      <c r="I333" s="364"/>
      <c r="J333" s="361"/>
      <c r="K333" s="361"/>
      <c r="L333" s="361"/>
      <c r="M333" s="364"/>
      <c r="N333" s="362"/>
      <c r="O333" s="364"/>
      <c r="P333" s="364"/>
      <c r="Q333" s="364"/>
      <c r="R333" s="364"/>
      <c r="S333" s="364"/>
      <c r="T333" s="364"/>
      <c r="U333" s="357"/>
      <c r="V333" s="357"/>
      <c r="W333" s="357"/>
      <c r="X333" s="357"/>
      <c r="Y333" s="357"/>
      <c r="Z333" s="357"/>
    </row>
    <row r="334" ht="15.75" customHeight="1">
      <c r="A334" s="357"/>
      <c r="B334" s="366"/>
      <c r="C334" s="364"/>
      <c r="D334" s="382"/>
      <c r="E334" s="364"/>
      <c r="F334" s="382"/>
      <c r="G334" s="360"/>
      <c r="H334" s="360"/>
      <c r="I334" s="364"/>
      <c r="J334" s="361"/>
      <c r="K334" s="361"/>
      <c r="L334" s="361"/>
      <c r="M334" s="364"/>
      <c r="N334" s="362"/>
      <c r="O334" s="364"/>
      <c r="P334" s="364"/>
      <c r="Q334" s="364"/>
      <c r="R334" s="364"/>
      <c r="S334" s="364"/>
      <c r="T334" s="364"/>
      <c r="U334" s="357"/>
      <c r="V334" s="357"/>
      <c r="W334" s="357"/>
      <c r="X334" s="357"/>
      <c r="Y334" s="357"/>
      <c r="Z334" s="357"/>
    </row>
    <row r="335" ht="15.75" customHeight="1">
      <c r="A335" s="357"/>
      <c r="B335" s="366"/>
      <c r="C335" s="364"/>
      <c r="D335" s="382"/>
      <c r="E335" s="364"/>
      <c r="F335" s="382"/>
      <c r="G335" s="360"/>
      <c r="H335" s="360"/>
      <c r="I335" s="364"/>
      <c r="J335" s="361"/>
      <c r="K335" s="361"/>
      <c r="L335" s="361"/>
      <c r="M335" s="364"/>
      <c r="N335" s="362"/>
      <c r="O335" s="364"/>
      <c r="P335" s="364"/>
      <c r="Q335" s="364"/>
      <c r="R335" s="364"/>
      <c r="S335" s="364"/>
      <c r="T335" s="364"/>
      <c r="U335" s="357"/>
      <c r="V335" s="357"/>
      <c r="W335" s="357"/>
      <c r="X335" s="357"/>
      <c r="Y335" s="357"/>
      <c r="Z335" s="357"/>
    </row>
    <row r="336" ht="15.75" customHeight="1">
      <c r="A336" s="357"/>
      <c r="B336" s="366"/>
      <c r="C336" s="364"/>
      <c r="D336" s="382"/>
      <c r="E336" s="364"/>
      <c r="F336" s="382"/>
      <c r="G336" s="360"/>
      <c r="H336" s="360"/>
      <c r="I336" s="364"/>
      <c r="J336" s="361"/>
      <c r="K336" s="361"/>
      <c r="L336" s="361"/>
      <c r="M336" s="364"/>
      <c r="N336" s="362"/>
      <c r="O336" s="364"/>
      <c r="P336" s="364"/>
      <c r="Q336" s="364"/>
      <c r="R336" s="364"/>
      <c r="S336" s="364"/>
      <c r="T336" s="364"/>
      <c r="U336" s="357"/>
      <c r="V336" s="357"/>
      <c r="W336" s="357"/>
      <c r="X336" s="357"/>
      <c r="Y336" s="357"/>
      <c r="Z336" s="357"/>
    </row>
    <row r="337" ht="15.75" customHeight="1">
      <c r="A337" s="357"/>
      <c r="B337" s="366"/>
      <c r="C337" s="364"/>
      <c r="D337" s="382"/>
      <c r="E337" s="364"/>
      <c r="F337" s="382"/>
      <c r="G337" s="360"/>
      <c r="H337" s="360"/>
      <c r="I337" s="364"/>
      <c r="J337" s="361"/>
      <c r="K337" s="361"/>
      <c r="L337" s="361"/>
      <c r="M337" s="364"/>
      <c r="N337" s="362"/>
      <c r="O337" s="364"/>
      <c r="P337" s="364"/>
      <c r="Q337" s="364"/>
      <c r="R337" s="364"/>
      <c r="S337" s="364"/>
      <c r="T337" s="364"/>
      <c r="U337" s="357"/>
      <c r="V337" s="357"/>
      <c r="W337" s="357"/>
      <c r="X337" s="357"/>
      <c r="Y337" s="357"/>
      <c r="Z337" s="357"/>
    </row>
    <row r="338" ht="15.75" customHeight="1">
      <c r="A338" s="357"/>
      <c r="B338" s="366"/>
      <c r="C338" s="364"/>
      <c r="D338" s="382"/>
      <c r="E338" s="364"/>
      <c r="F338" s="382"/>
      <c r="G338" s="360"/>
      <c r="H338" s="360"/>
      <c r="I338" s="364"/>
      <c r="J338" s="361"/>
      <c r="K338" s="361"/>
      <c r="L338" s="361"/>
      <c r="M338" s="364"/>
      <c r="N338" s="362"/>
      <c r="O338" s="364"/>
      <c r="P338" s="364"/>
      <c r="Q338" s="364"/>
      <c r="R338" s="364"/>
      <c r="S338" s="364"/>
      <c r="T338" s="364"/>
      <c r="U338" s="357"/>
      <c r="V338" s="357"/>
      <c r="W338" s="357"/>
      <c r="X338" s="357"/>
      <c r="Y338" s="357"/>
      <c r="Z338" s="357"/>
    </row>
    <row r="339" ht="15.75" customHeight="1">
      <c r="A339" s="357"/>
      <c r="B339" s="366"/>
      <c r="C339" s="364"/>
      <c r="D339" s="382"/>
      <c r="E339" s="364"/>
      <c r="F339" s="382"/>
      <c r="G339" s="360"/>
      <c r="H339" s="360"/>
      <c r="I339" s="364"/>
      <c r="J339" s="361"/>
      <c r="K339" s="361"/>
      <c r="L339" s="361"/>
      <c r="M339" s="364"/>
      <c r="N339" s="362"/>
      <c r="O339" s="364"/>
      <c r="P339" s="364"/>
      <c r="Q339" s="364"/>
      <c r="R339" s="364"/>
      <c r="S339" s="364"/>
      <c r="T339" s="364"/>
      <c r="U339" s="357"/>
      <c r="V339" s="357"/>
      <c r="W339" s="357"/>
      <c r="X339" s="357"/>
      <c r="Y339" s="357"/>
      <c r="Z339" s="357"/>
    </row>
    <row r="340" ht="15.75" customHeight="1">
      <c r="A340" s="357"/>
      <c r="B340" s="366"/>
      <c r="C340" s="364"/>
      <c r="D340" s="382"/>
      <c r="E340" s="364"/>
      <c r="F340" s="382"/>
      <c r="G340" s="360"/>
      <c r="H340" s="360"/>
      <c r="I340" s="364"/>
      <c r="J340" s="361"/>
      <c r="K340" s="361"/>
      <c r="L340" s="361"/>
      <c r="M340" s="364"/>
      <c r="N340" s="362"/>
      <c r="O340" s="364"/>
      <c r="P340" s="364"/>
      <c r="Q340" s="364"/>
      <c r="R340" s="364"/>
      <c r="S340" s="364"/>
      <c r="T340" s="364"/>
      <c r="U340" s="357"/>
      <c r="V340" s="357"/>
      <c r="W340" s="357"/>
      <c r="X340" s="357"/>
      <c r="Y340" s="357"/>
      <c r="Z340" s="357"/>
    </row>
    <row r="341" ht="15.75" customHeight="1">
      <c r="A341" s="357"/>
      <c r="B341" s="366"/>
      <c r="C341" s="364"/>
      <c r="D341" s="382"/>
      <c r="E341" s="364"/>
      <c r="F341" s="382"/>
      <c r="G341" s="360"/>
      <c r="H341" s="360"/>
      <c r="I341" s="364"/>
      <c r="J341" s="361"/>
      <c r="K341" s="361"/>
      <c r="L341" s="361"/>
      <c r="M341" s="364"/>
      <c r="N341" s="362"/>
      <c r="O341" s="364"/>
      <c r="P341" s="364"/>
      <c r="Q341" s="364"/>
      <c r="R341" s="364"/>
      <c r="S341" s="364"/>
      <c r="T341" s="364"/>
      <c r="U341" s="357"/>
      <c r="V341" s="357"/>
      <c r="W341" s="357"/>
      <c r="X341" s="357"/>
      <c r="Y341" s="357"/>
      <c r="Z341" s="357"/>
    </row>
    <row r="342" ht="15.75" customHeight="1">
      <c r="A342" s="357"/>
      <c r="B342" s="366"/>
      <c r="C342" s="364"/>
      <c r="D342" s="382"/>
      <c r="E342" s="364"/>
      <c r="F342" s="382"/>
      <c r="G342" s="360"/>
      <c r="H342" s="360"/>
      <c r="I342" s="364"/>
      <c r="J342" s="361"/>
      <c r="K342" s="361"/>
      <c r="L342" s="361"/>
      <c r="M342" s="364"/>
      <c r="N342" s="362"/>
      <c r="O342" s="364"/>
      <c r="P342" s="364"/>
      <c r="Q342" s="364"/>
      <c r="R342" s="364"/>
      <c r="S342" s="364"/>
      <c r="T342" s="364"/>
      <c r="U342" s="357"/>
      <c r="V342" s="357"/>
      <c r="W342" s="357"/>
      <c r="X342" s="357"/>
      <c r="Y342" s="357"/>
      <c r="Z342" s="357"/>
    </row>
    <row r="343" ht="15.75" customHeight="1">
      <c r="A343" s="357"/>
      <c r="B343" s="366"/>
      <c r="C343" s="364"/>
      <c r="D343" s="382"/>
      <c r="E343" s="364"/>
      <c r="F343" s="382"/>
      <c r="G343" s="360"/>
      <c r="H343" s="360"/>
      <c r="I343" s="364"/>
      <c r="J343" s="361"/>
      <c r="K343" s="361"/>
      <c r="L343" s="361"/>
      <c r="M343" s="364"/>
      <c r="N343" s="362"/>
      <c r="O343" s="364"/>
      <c r="P343" s="364"/>
      <c r="Q343" s="364"/>
      <c r="R343" s="364"/>
      <c r="S343" s="364"/>
      <c r="T343" s="364"/>
      <c r="U343" s="357"/>
      <c r="V343" s="357"/>
      <c r="W343" s="357"/>
      <c r="X343" s="357"/>
      <c r="Y343" s="357"/>
      <c r="Z343" s="357"/>
    </row>
    <row r="344" ht="15.75" customHeight="1">
      <c r="A344" s="357"/>
      <c r="B344" s="366"/>
      <c r="C344" s="364"/>
      <c r="D344" s="382"/>
      <c r="E344" s="364"/>
      <c r="F344" s="382"/>
      <c r="G344" s="360"/>
      <c r="H344" s="360"/>
      <c r="I344" s="364"/>
      <c r="J344" s="361"/>
      <c r="K344" s="361"/>
      <c r="L344" s="361"/>
      <c r="M344" s="364"/>
      <c r="N344" s="362"/>
      <c r="O344" s="364"/>
      <c r="P344" s="364"/>
      <c r="Q344" s="364"/>
      <c r="R344" s="364"/>
      <c r="S344" s="364"/>
      <c r="T344" s="364"/>
      <c r="U344" s="357"/>
      <c r="V344" s="357"/>
      <c r="W344" s="357"/>
      <c r="X344" s="357"/>
      <c r="Y344" s="357"/>
      <c r="Z344" s="357"/>
    </row>
    <row r="345" ht="15.75" customHeight="1">
      <c r="A345" s="357"/>
      <c r="B345" s="366"/>
      <c r="C345" s="364"/>
      <c r="D345" s="382"/>
      <c r="E345" s="364"/>
      <c r="F345" s="382"/>
      <c r="G345" s="360"/>
      <c r="H345" s="360"/>
      <c r="I345" s="364"/>
      <c r="J345" s="361"/>
      <c r="K345" s="361"/>
      <c r="L345" s="361"/>
      <c r="M345" s="364"/>
      <c r="N345" s="362"/>
      <c r="O345" s="364"/>
      <c r="P345" s="364"/>
      <c r="Q345" s="364"/>
      <c r="R345" s="364"/>
      <c r="S345" s="364"/>
      <c r="T345" s="364"/>
      <c r="U345" s="357"/>
      <c r="V345" s="357"/>
      <c r="W345" s="357"/>
      <c r="X345" s="357"/>
      <c r="Y345" s="357"/>
      <c r="Z345" s="357"/>
    </row>
    <row r="346" ht="15.75" customHeight="1">
      <c r="A346" s="357"/>
      <c r="B346" s="366"/>
      <c r="C346" s="364"/>
      <c r="D346" s="382"/>
      <c r="E346" s="364"/>
      <c r="F346" s="382"/>
      <c r="G346" s="360"/>
      <c r="H346" s="360"/>
      <c r="I346" s="364"/>
      <c r="J346" s="361"/>
      <c r="K346" s="361"/>
      <c r="L346" s="361"/>
      <c r="M346" s="364"/>
      <c r="N346" s="362"/>
      <c r="O346" s="364"/>
      <c r="P346" s="364"/>
      <c r="Q346" s="364"/>
      <c r="R346" s="364"/>
      <c r="S346" s="364"/>
      <c r="T346" s="364"/>
      <c r="U346" s="357"/>
      <c r="V346" s="357"/>
      <c r="W346" s="357"/>
      <c r="X346" s="357"/>
      <c r="Y346" s="357"/>
      <c r="Z346" s="357"/>
    </row>
    <row r="347" ht="15.75" customHeight="1">
      <c r="A347" s="357"/>
      <c r="B347" s="366"/>
      <c r="C347" s="364"/>
      <c r="D347" s="382"/>
      <c r="E347" s="364"/>
      <c r="F347" s="382"/>
      <c r="G347" s="360"/>
      <c r="H347" s="360"/>
      <c r="I347" s="364"/>
      <c r="J347" s="361"/>
      <c r="K347" s="361"/>
      <c r="L347" s="361"/>
      <c r="M347" s="364"/>
      <c r="N347" s="362"/>
      <c r="O347" s="364"/>
      <c r="P347" s="364"/>
      <c r="Q347" s="364"/>
      <c r="R347" s="364"/>
      <c r="S347" s="364"/>
      <c r="T347" s="364"/>
      <c r="U347" s="357"/>
      <c r="V347" s="357"/>
      <c r="W347" s="357"/>
      <c r="X347" s="357"/>
      <c r="Y347" s="357"/>
      <c r="Z347" s="357"/>
    </row>
    <row r="348" ht="15.75" customHeight="1">
      <c r="A348" s="357"/>
      <c r="B348" s="366"/>
      <c r="C348" s="364"/>
      <c r="D348" s="382"/>
      <c r="E348" s="364"/>
      <c r="F348" s="382"/>
      <c r="G348" s="360"/>
      <c r="H348" s="360"/>
      <c r="I348" s="364"/>
      <c r="J348" s="361"/>
      <c r="K348" s="361"/>
      <c r="L348" s="361"/>
      <c r="M348" s="364"/>
      <c r="N348" s="362"/>
      <c r="O348" s="364"/>
      <c r="P348" s="364"/>
      <c r="Q348" s="364"/>
      <c r="R348" s="364"/>
      <c r="S348" s="364"/>
      <c r="T348" s="364"/>
      <c r="U348" s="357"/>
      <c r="V348" s="357"/>
      <c r="W348" s="357"/>
      <c r="X348" s="357"/>
      <c r="Y348" s="357"/>
      <c r="Z348" s="357"/>
    </row>
    <row r="349" ht="15.75" customHeight="1">
      <c r="A349" s="357"/>
      <c r="B349" s="366"/>
      <c r="C349" s="364"/>
      <c r="D349" s="382"/>
      <c r="E349" s="364"/>
      <c r="F349" s="382"/>
      <c r="G349" s="360"/>
      <c r="H349" s="360"/>
      <c r="I349" s="364"/>
      <c r="J349" s="361"/>
      <c r="K349" s="361"/>
      <c r="L349" s="361"/>
      <c r="M349" s="364"/>
      <c r="N349" s="362"/>
      <c r="O349" s="364"/>
      <c r="P349" s="364"/>
      <c r="Q349" s="364"/>
      <c r="R349" s="364"/>
      <c r="S349" s="364"/>
      <c r="T349" s="364"/>
      <c r="U349" s="357"/>
      <c r="V349" s="357"/>
      <c r="W349" s="357"/>
      <c r="X349" s="357"/>
      <c r="Y349" s="357"/>
      <c r="Z349" s="357"/>
    </row>
    <row r="350" ht="15.75" customHeight="1">
      <c r="A350" s="357"/>
      <c r="B350" s="366"/>
      <c r="C350" s="364"/>
      <c r="D350" s="382"/>
      <c r="E350" s="364"/>
      <c r="F350" s="382"/>
      <c r="G350" s="360"/>
      <c r="H350" s="360"/>
      <c r="I350" s="364"/>
      <c r="J350" s="361"/>
      <c r="K350" s="361"/>
      <c r="L350" s="361"/>
      <c r="M350" s="364"/>
      <c r="N350" s="362"/>
      <c r="O350" s="364"/>
      <c r="P350" s="364"/>
      <c r="Q350" s="364"/>
      <c r="R350" s="364"/>
      <c r="S350" s="364"/>
      <c r="T350" s="364"/>
      <c r="U350" s="357"/>
      <c r="V350" s="357"/>
      <c r="W350" s="357"/>
      <c r="X350" s="357"/>
      <c r="Y350" s="357"/>
      <c r="Z350" s="357"/>
    </row>
    <row r="351" ht="15.75" customHeight="1">
      <c r="A351" s="357"/>
      <c r="B351" s="366"/>
      <c r="C351" s="364"/>
      <c r="D351" s="382"/>
      <c r="E351" s="364"/>
      <c r="F351" s="382"/>
      <c r="G351" s="360"/>
      <c r="H351" s="360"/>
      <c r="I351" s="364"/>
      <c r="J351" s="361"/>
      <c r="K351" s="361"/>
      <c r="L351" s="361"/>
      <c r="M351" s="364"/>
      <c r="N351" s="362"/>
      <c r="O351" s="364"/>
      <c r="P351" s="364"/>
      <c r="Q351" s="364"/>
      <c r="R351" s="364"/>
      <c r="S351" s="364"/>
      <c r="T351" s="364"/>
      <c r="U351" s="357"/>
      <c r="V351" s="357"/>
      <c r="W351" s="357"/>
      <c r="X351" s="357"/>
      <c r="Y351" s="357"/>
      <c r="Z351" s="357"/>
    </row>
    <row r="352" ht="15.75" customHeight="1">
      <c r="A352" s="357"/>
      <c r="B352" s="366"/>
      <c r="C352" s="364"/>
      <c r="D352" s="382"/>
      <c r="E352" s="364"/>
      <c r="F352" s="382"/>
      <c r="G352" s="360"/>
      <c r="H352" s="360"/>
      <c r="I352" s="364"/>
      <c r="J352" s="361"/>
      <c r="K352" s="361"/>
      <c r="L352" s="361"/>
      <c r="M352" s="364"/>
      <c r="N352" s="362"/>
      <c r="O352" s="364"/>
      <c r="P352" s="364"/>
      <c r="Q352" s="364"/>
      <c r="R352" s="364"/>
      <c r="S352" s="364"/>
      <c r="T352" s="364"/>
      <c r="U352" s="357"/>
      <c r="V352" s="357"/>
      <c r="W352" s="357"/>
      <c r="X352" s="357"/>
      <c r="Y352" s="357"/>
      <c r="Z352" s="357"/>
    </row>
    <row r="353" ht="15.75" customHeight="1">
      <c r="A353" s="357"/>
      <c r="B353" s="366"/>
      <c r="C353" s="364"/>
      <c r="D353" s="382"/>
      <c r="E353" s="364"/>
      <c r="F353" s="382"/>
      <c r="G353" s="360"/>
      <c r="H353" s="360"/>
      <c r="I353" s="364"/>
      <c r="J353" s="361"/>
      <c r="K353" s="361"/>
      <c r="L353" s="361"/>
      <c r="M353" s="364"/>
      <c r="N353" s="362"/>
      <c r="O353" s="364"/>
      <c r="P353" s="364"/>
      <c r="Q353" s="364"/>
      <c r="R353" s="364"/>
      <c r="S353" s="364"/>
      <c r="T353" s="364"/>
      <c r="U353" s="357"/>
      <c r="V353" s="357"/>
      <c r="W353" s="357"/>
      <c r="X353" s="357"/>
      <c r="Y353" s="357"/>
      <c r="Z353" s="357"/>
    </row>
    <row r="354" ht="15.75" customHeight="1">
      <c r="A354" s="357"/>
      <c r="B354" s="366"/>
      <c r="C354" s="364"/>
      <c r="D354" s="382"/>
      <c r="E354" s="364"/>
      <c r="F354" s="382"/>
      <c r="G354" s="360"/>
      <c r="H354" s="360"/>
      <c r="I354" s="364"/>
      <c r="J354" s="361"/>
      <c r="K354" s="361"/>
      <c r="L354" s="361"/>
      <c r="M354" s="364"/>
      <c r="N354" s="362"/>
      <c r="O354" s="364"/>
      <c r="P354" s="364"/>
      <c r="Q354" s="364"/>
      <c r="R354" s="364"/>
      <c r="S354" s="364"/>
      <c r="T354" s="364"/>
      <c r="U354" s="357"/>
      <c r="V354" s="357"/>
      <c r="W354" s="357"/>
      <c r="X354" s="357"/>
      <c r="Y354" s="357"/>
      <c r="Z354" s="357"/>
    </row>
    <row r="355" ht="15.75" customHeight="1">
      <c r="A355" s="357"/>
      <c r="B355" s="366"/>
      <c r="C355" s="364"/>
      <c r="D355" s="382"/>
      <c r="E355" s="364"/>
      <c r="F355" s="382"/>
      <c r="G355" s="360"/>
      <c r="H355" s="360"/>
      <c r="I355" s="364"/>
      <c r="J355" s="361"/>
      <c r="K355" s="361"/>
      <c r="L355" s="361"/>
      <c r="M355" s="364"/>
      <c r="N355" s="362"/>
      <c r="O355" s="364"/>
      <c r="P355" s="364"/>
      <c r="Q355" s="364"/>
      <c r="R355" s="364"/>
      <c r="S355" s="364"/>
      <c r="T355" s="364"/>
      <c r="U355" s="357"/>
      <c r="V355" s="357"/>
      <c r="W355" s="357"/>
      <c r="X355" s="357"/>
      <c r="Y355" s="357"/>
      <c r="Z355" s="357"/>
    </row>
    <row r="356" ht="15.75" customHeight="1">
      <c r="A356" s="357"/>
      <c r="B356" s="366"/>
      <c r="C356" s="364"/>
      <c r="D356" s="382"/>
      <c r="E356" s="364"/>
      <c r="F356" s="382"/>
      <c r="G356" s="360"/>
      <c r="H356" s="360"/>
      <c r="I356" s="364"/>
      <c r="J356" s="361"/>
      <c r="K356" s="361"/>
      <c r="L356" s="361"/>
      <c r="M356" s="364"/>
      <c r="N356" s="362"/>
      <c r="O356" s="364"/>
      <c r="P356" s="364"/>
      <c r="Q356" s="364"/>
      <c r="R356" s="364"/>
      <c r="S356" s="364"/>
      <c r="T356" s="364"/>
      <c r="U356" s="357"/>
      <c r="V356" s="357"/>
      <c r="W356" s="357"/>
      <c r="X356" s="357"/>
      <c r="Y356" s="357"/>
      <c r="Z356" s="357"/>
    </row>
    <row r="357" ht="15.75" customHeight="1">
      <c r="A357" s="357"/>
      <c r="B357" s="366"/>
      <c r="C357" s="364"/>
      <c r="D357" s="382"/>
      <c r="E357" s="364"/>
      <c r="F357" s="382"/>
      <c r="G357" s="360"/>
      <c r="H357" s="360"/>
      <c r="I357" s="364"/>
      <c r="J357" s="361"/>
      <c r="K357" s="361"/>
      <c r="L357" s="361"/>
      <c r="M357" s="364"/>
      <c r="N357" s="362"/>
      <c r="O357" s="364"/>
      <c r="P357" s="364"/>
      <c r="Q357" s="364"/>
      <c r="R357" s="364"/>
      <c r="S357" s="364"/>
      <c r="T357" s="364"/>
      <c r="U357" s="357"/>
      <c r="V357" s="357"/>
      <c r="W357" s="357"/>
      <c r="X357" s="357"/>
      <c r="Y357" s="357"/>
      <c r="Z357" s="357"/>
    </row>
    <row r="358" ht="15.75" customHeight="1">
      <c r="A358" s="357"/>
      <c r="B358" s="366"/>
      <c r="C358" s="364"/>
      <c r="D358" s="382"/>
      <c r="E358" s="364"/>
      <c r="F358" s="382"/>
      <c r="G358" s="360"/>
      <c r="H358" s="360"/>
      <c r="I358" s="364"/>
      <c r="J358" s="361"/>
      <c r="K358" s="361"/>
      <c r="L358" s="361"/>
      <c r="M358" s="364"/>
      <c r="N358" s="362"/>
      <c r="O358" s="364"/>
      <c r="P358" s="364"/>
      <c r="Q358" s="364"/>
      <c r="R358" s="364"/>
      <c r="S358" s="364"/>
      <c r="T358" s="364"/>
      <c r="U358" s="357"/>
      <c r="V358" s="357"/>
      <c r="W358" s="357"/>
      <c r="X358" s="357"/>
      <c r="Y358" s="357"/>
      <c r="Z358" s="357"/>
    </row>
    <row r="359" ht="15.75" customHeight="1">
      <c r="A359" s="357"/>
      <c r="B359" s="366"/>
      <c r="C359" s="364"/>
      <c r="D359" s="382"/>
      <c r="E359" s="364"/>
      <c r="F359" s="382"/>
      <c r="G359" s="360"/>
      <c r="H359" s="360"/>
      <c r="I359" s="364"/>
      <c r="J359" s="361"/>
      <c r="K359" s="361"/>
      <c r="L359" s="361"/>
      <c r="M359" s="364"/>
      <c r="N359" s="362"/>
      <c r="O359" s="364"/>
      <c r="P359" s="364"/>
      <c r="Q359" s="364"/>
      <c r="R359" s="364"/>
      <c r="S359" s="364"/>
      <c r="T359" s="364"/>
      <c r="U359" s="357"/>
      <c r="V359" s="357"/>
      <c r="W359" s="357"/>
      <c r="X359" s="357"/>
      <c r="Y359" s="357"/>
      <c r="Z359" s="357"/>
    </row>
    <row r="360" ht="15.75" customHeight="1">
      <c r="A360" s="357"/>
      <c r="B360" s="366"/>
      <c r="C360" s="364"/>
      <c r="D360" s="382"/>
      <c r="E360" s="364"/>
      <c r="F360" s="382"/>
      <c r="G360" s="360"/>
      <c r="H360" s="360"/>
      <c r="I360" s="364"/>
      <c r="J360" s="361"/>
      <c r="K360" s="361"/>
      <c r="L360" s="361"/>
      <c r="M360" s="364"/>
      <c r="N360" s="362"/>
      <c r="O360" s="364"/>
      <c r="P360" s="364"/>
      <c r="Q360" s="364"/>
      <c r="R360" s="364"/>
      <c r="S360" s="364"/>
      <c r="T360" s="364"/>
      <c r="U360" s="357"/>
      <c r="V360" s="357"/>
      <c r="W360" s="357"/>
      <c r="X360" s="357"/>
      <c r="Y360" s="357"/>
      <c r="Z360" s="357"/>
    </row>
    <row r="361" ht="15.75" customHeight="1">
      <c r="A361" s="357"/>
      <c r="B361" s="366"/>
      <c r="C361" s="364"/>
      <c r="D361" s="382"/>
      <c r="E361" s="364"/>
      <c r="F361" s="382"/>
      <c r="G361" s="360"/>
      <c r="H361" s="360"/>
      <c r="I361" s="364"/>
      <c r="J361" s="361"/>
      <c r="K361" s="361"/>
      <c r="L361" s="361"/>
      <c r="M361" s="364"/>
      <c r="N361" s="362"/>
      <c r="O361" s="364"/>
      <c r="P361" s="364"/>
      <c r="Q361" s="364"/>
      <c r="R361" s="364"/>
      <c r="S361" s="364"/>
      <c r="T361" s="364"/>
      <c r="U361" s="357"/>
      <c r="V361" s="357"/>
      <c r="W361" s="357"/>
      <c r="X361" s="357"/>
      <c r="Y361" s="357"/>
      <c r="Z361" s="357"/>
    </row>
    <row r="362" ht="15.75" customHeight="1">
      <c r="A362" s="357"/>
      <c r="B362" s="366"/>
      <c r="C362" s="364"/>
      <c r="D362" s="382"/>
      <c r="E362" s="364"/>
      <c r="F362" s="382"/>
      <c r="G362" s="360"/>
      <c r="H362" s="360"/>
      <c r="I362" s="364"/>
      <c r="J362" s="361"/>
      <c r="K362" s="361"/>
      <c r="L362" s="361"/>
      <c r="M362" s="364"/>
      <c r="N362" s="362"/>
      <c r="O362" s="364"/>
      <c r="P362" s="364"/>
      <c r="Q362" s="364"/>
      <c r="R362" s="364"/>
      <c r="S362" s="364"/>
      <c r="T362" s="364"/>
      <c r="U362" s="357"/>
      <c r="V362" s="357"/>
      <c r="W362" s="357"/>
      <c r="X362" s="357"/>
      <c r="Y362" s="357"/>
      <c r="Z362" s="357"/>
    </row>
    <row r="363" ht="15.75" customHeight="1">
      <c r="A363" s="357"/>
      <c r="B363" s="366"/>
      <c r="C363" s="364"/>
      <c r="D363" s="382"/>
      <c r="E363" s="364"/>
      <c r="F363" s="382"/>
      <c r="G363" s="360"/>
      <c r="H363" s="360"/>
      <c r="I363" s="364"/>
      <c r="J363" s="361"/>
      <c r="K363" s="361"/>
      <c r="L363" s="361"/>
      <c r="M363" s="364"/>
      <c r="N363" s="362"/>
      <c r="O363" s="364"/>
      <c r="P363" s="364"/>
      <c r="Q363" s="364"/>
      <c r="R363" s="364"/>
      <c r="S363" s="364"/>
      <c r="T363" s="364"/>
      <c r="U363" s="357"/>
      <c r="V363" s="357"/>
      <c r="W363" s="357"/>
      <c r="X363" s="357"/>
      <c r="Y363" s="357"/>
      <c r="Z363" s="357"/>
    </row>
    <row r="364" ht="15.75" customHeight="1">
      <c r="A364" s="357"/>
      <c r="B364" s="366"/>
      <c r="C364" s="364"/>
      <c r="D364" s="382"/>
      <c r="E364" s="364"/>
      <c r="F364" s="382"/>
      <c r="G364" s="360"/>
      <c r="H364" s="360"/>
      <c r="I364" s="364"/>
      <c r="J364" s="361"/>
      <c r="K364" s="361"/>
      <c r="L364" s="361"/>
      <c r="M364" s="364"/>
      <c r="N364" s="362"/>
      <c r="O364" s="364"/>
      <c r="P364" s="364"/>
      <c r="Q364" s="364"/>
      <c r="R364" s="364"/>
      <c r="S364" s="364"/>
      <c r="T364" s="364"/>
      <c r="U364" s="357"/>
      <c r="V364" s="357"/>
      <c r="W364" s="357"/>
      <c r="X364" s="357"/>
      <c r="Y364" s="357"/>
      <c r="Z364" s="357"/>
    </row>
    <row r="365" ht="15.75" customHeight="1">
      <c r="A365" s="357"/>
      <c r="B365" s="366"/>
      <c r="C365" s="364"/>
      <c r="D365" s="382"/>
      <c r="E365" s="364"/>
      <c r="F365" s="382"/>
      <c r="G365" s="360"/>
      <c r="H365" s="360"/>
      <c r="I365" s="364"/>
      <c r="J365" s="361"/>
      <c r="K365" s="361"/>
      <c r="L365" s="361"/>
      <c r="M365" s="364"/>
      <c r="N365" s="362"/>
      <c r="O365" s="364"/>
      <c r="P365" s="364"/>
      <c r="Q365" s="364"/>
      <c r="R365" s="364"/>
      <c r="S365" s="364"/>
      <c r="T365" s="364"/>
      <c r="U365" s="357"/>
      <c r="V365" s="357"/>
      <c r="W365" s="357"/>
      <c r="X365" s="357"/>
      <c r="Y365" s="357"/>
      <c r="Z365" s="357"/>
    </row>
    <row r="366" ht="15.75" customHeight="1">
      <c r="A366" s="357"/>
      <c r="B366" s="366"/>
      <c r="C366" s="364"/>
      <c r="D366" s="382"/>
      <c r="E366" s="364"/>
      <c r="F366" s="382"/>
      <c r="G366" s="360"/>
      <c r="H366" s="360"/>
      <c r="I366" s="364"/>
      <c r="J366" s="361"/>
      <c r="K366" s="361"/>
      <c r="L366" s="361"/>
      <c r="M366" s="364"/>
      <c r="N366" s="362"/>
      <c r="O366" s="364"/>
      <c r="P366" s="364"/>
      <c r="Q366" s="364"/>
      <c r="R366" s="364"/>
      <c r="S366" s="364"/>
      <c r="T366" s="364"/>
      <c r="U366" s="357"/>
      <c r="V366" s="357"/>
      <c r="W366" s="357"/>
      <c r="X366" s="357"/>
      <c r="Y366" s="357"/>
      <c r="Z366" s="357"/>
    </row>
    <row r="367" ht="15.75" customHeight="1">
      <c r="A367" s="357"/>
      <c r="B367" s="366"/>
      <c r="C367" s="364"/>
      <c r="D367" s="382"/>
      <c r="E367" s="364"/>
      <c r="F367" s="382"/>
      <c r="G367" s="360"/>
      <c r="H367" s="360"/>
      <c r="I367" s="364"/>
      <c r="J367" s="361"/>
      <c r="K367" s="361"/>
      <c r="L367" s="361"/>
      <c r="M367" s="364"/>
      <c r="N367" s="362"/>
      <c r="O367" s="364"/>
      <c r="P367" s="364"/>
      <c r="Q367" s="364"/>
      <c r="R367" s="364"/>
      <c r="S367" s="364"/>
      <c r="T367" s="364"/>
      <c r="U367" s="357"/>
      <c r="V367" s="357"/>
      <c r="W367" s="357"/>
      <c r="X367" s="357"/>
      <c r="Y367" s="357"/>
      <c r="Z367" s="357"/>
    </row>
    <row r="368" ht="15.75" customHeight="1">
      <c r="A368" s="357"/>
      <c r="B368" s="366"/>
      <c r="C368" s="364"/>
      <c r="D368" s="382"/>
      <c r="E368" s="364"/>
      <c r="F368" s="382"/>
      <c r="G368" s="360"/>
      <c r="H368" s="360"/>
      <c r="I368" s="364"/>
      <c r="J368" s="361"/>
      <c r="K368" s="361"/>
      <c r="L368" s="361"/>
      <c r="M368" s="364"/>
      <c r="N368" s="362"/>
      <c r="O368" s="364"/>
      <c r="P368" s="364"/>
      <c r="Q368" s="364"/>
      <c r="R368" s="364"/>
      <c r="S368" s="364"/>
      <c r="T368" s="364"/>
      <c r="U368" s="357"/>
      <c r="V368" s="357"/>
      <c r="W368" s="357"/>
      <c r="X368" s="357"/>
      <c r="Y368" s="357"/>
      <c r="Z368" s="357"/>
    </row>
    <row r="369" ht="15.75" customHeight="1">
      <c r="A369" s="357"/>
      <c r="B369" s="366"/>
      <c r="C369" s="364"/>
      <c r="D369" s="382"/>
      <c r="E369" s="364"/>
      <c r="F369" s="382"/>
      <c r="G369" s="360"/>
      <c r="H369" s="360"/>
      <c r="I369" s="364"/>
      <c r="J369" s="361"/>
      <c r="K369" s="361"/>
      <c r="L369" s="361"/>
      <c r="M369" s="364"/>
      <c r="N369" s="362"/>
      <c r="O369" s="364"/>
      <c r="P369" s="364"/>
      <c r="Q369" s="364"/>
      <c r="R369" s="364"/>
      <c r="S369" s="364"/>
      <c r="T369" s="364"/>
      <c r="U369" s="357"/>
      <c r="V369" s="357"/>
      <c r="W369" s="357"/>
      <c r="X369" s="357"/>
      <c r="Y369" s="357"/>
      <c r="Z369" s="357"/>
    </row>
    <row r="370" ht="15.75" customHeight="1">
      <c r="A370" s="357"/>
      <c r="B370" s="366"/>
      <c r="C370" s="364"/>
      <c r="D370" s="382"/>
      <c r="E370" s="364"/>
      <c r="F370" s="382"/>
      <c r="G370" s="360"/>
      <c r="H370" s="360"/>
      <c r="I370" s="364"/>
      <c r="J370" s="361"/>
      <c r="K370" s="361"/>
      <c r="L370" s="361"/>
      <c r="M370" s="364"/>
      <c r="N370" s="362"/>
      <c r="O370" s="364"/>
      <c r="P370" s="364"/>
      <c r="Q370" s="364"/>
      <c r="R370" s="364"/>
      <c r="S370" s="364"/>
      <c r="T370" s="364"/>
      <c r="U370" s="357"/>
      <c r="V370" s="357"/>
      <c r="W370" s="357"/>
      <c r="X370" s="357"/>
      <c r="Y370" s="357"/>
      <c r="Z370" s="357"/>
    </row>
    <row r="371" ht="15.75" customHeight="1">
      <c r="A371" s="357"/>
      <c r="B371" s="366"/>
      <c r="C371" s="364"/>
      <c r="D371" s="382"/>
      <c r="E371" s="364"/>
      <c r="F371" s="382"/>
      <c r="G371" s="360"/>
      <c r="H371" s="360"/>
      <c r="I371" s="364"/>
      <c r="J371" s="361"/>
      <c r="K371" s="361"/>
      <c r="L371" s="361"/>
      <c r="M371" s="364"/>
      <c r="N371" s="362"/>
      <c r="O371" s="364"/>
      <c r="P371" s="364"/>
      <c r="Q371" s="364"/>
      <c r="R371" s="364"/>
      <c r="S371" s="364"/>
      <c r="T371" s="364"/>
      <c r="U371" s="357"/>
      <c r="V371" s="357"/>
      <c r="W371" s="357"/>
      <c r="X371" s="357"/>
      <c r="Y371" s="357"/>
      <c r="Z371" s="357"/>
    </row>
    <row r="372" ht="15.75" customHeight="1">
      <c r="A372" s="357"/>
      <c r="B372" s="366"/>
      <c r="C372" s="364"/>
      <c r="D372" s="382"/>
      <c r="E372" s="364"/>
      <c r="F372" s="382"/>
      <c r="G372" s="360"/>
      <c r="H372" s="360"/>
      <c r="I372" s="364"/>
      <c r="J372" s="361"/>
      <c r="K372" s="361"/>
      <c r="L372" s="361"/>
      <c r="M372" s="364"/>
      <c r="N372" s="362"/>
      <c r="O372" s="364"/>
      <c r="P372" s="364"/>
      <c r="Q372" s="364"/>
      <c r="R372" s="364"/>
      <c r="S372" s="364"/>
      <c r="T372" s="364"/>
      <c r="U372" s="357"/>
      <c r="V372" s="357"/>
      <c r="W372" s="357"/>
      <c r="X372" s="357"/>
      <c r="Y372" s="357"/>
      <c r="Z372" s="357"/>
    </row>
    <row r="373" ht="15.75" customHeight="1">
      <c r="A373" s="357"/>
      <c r="B373" s="366"/>
      <c r="C373" s="364"/>
      <c r="D373" s="382"/>
      <c r="E373" s="364"/>
      <c r="F373" s="382"/>
      <c r="G373" s="360"/>
      <c r="H373" s="360"/>
      <c r="I373" s="364"/>
      <c r="J373" s="361"/>
      <c r="K373" s="361"/>
      <c r="L373" s="361"/>
      <c r="M373" s="364"/>
      <c r="N373" s="362"/>
      <c r="O373" s="364"/>
      <c r="P373" s="364"/>
      <c r="Q373" s="364"/>
      <c r="R373" s="364"/>
      <c r="S373" s="364"/>
      <c r="T373" s="364"/>
      <c r="U373" s="357"/>
      <c r="V373" s="357"/>
      <c r="W373" s="357"/>
      <c r="X373" s="357"/>
      <c r="Y373" s="357"/>
      <c r="Z373" s="357"/>
    </row>
    <row r="374" ht="15.75" customHeight="1">
      <c r="A374" s="357"/>
      <c r="B374" s="366"/>
      <c r="C374" s="364"/>
      <c r="D374" s="382"/>
      <c r="E374" s="364"/>
      <c r="F374" s="382"/>
      <c r="G374" s="360"/>
      <c r="H374" s="360"/>
      <c r="I374" s="364"/>
      <c r="J374" s="361"/>
      <c r="K374" s="361"/>
      <c r="L374" s="361"/>
      <c r="M374" s="364"/>
      <c r="N374" s="362"/>
      <c r="O374" s="364"/>
      <c r="P374" s="364"/>
      <c r="Q374" s="364"/>
      <c r="R374" s="364"/>
      <c r="S374" s="364"/>
      <c r="T374" s="364"/>
      <c r="U374" s="357"/>
      <c r="V374" s="357"/>
      <c r="W374" s="357"/>
      <c r="X374" s="357"/>
      <c r="Y374" s="357"/>
      <c r="Z374" s="357"/>
    </row>
    <row r="375" ht="15.75" customHeight="1">
      <c r="A375" s="357"/>
      <c r="B375" s="366"/>
      <c r="C375" s="364"/>
      <c r="D375" s="382"/>
      <c r="E375" s="364"/>
      <c r="F375" s="382"/>
      <c r="G375" s="360"/>
      <c r="H375" s="360"/>
      <c r="I375" s="364"/>
      <c r="J375" s="361"/>
      <c r="K375" s="361"/>
      <c r="L375" s="361"/>
      <c r="M375" s="364"/>
      <c r="N375" s="362"/>
      <c r="O375" s="364"/>
      <c r="P375" s="364"/>
      <c r="Q375" s="364"/>
      <c r="R375" s="364"/>
      <c r="S375" s="364"/>
      <c r="T375" s="364"/>
      <c r="U375" s="357"/>
      <c r="V375" s="357"/>
      <c r="W375" s="357"/>
      <c r="X375" s="357"/>
      <c r="Y375" s="357"/>
      <c r="Z375" s="357"/>
    </row>
    <row r="376" ht="15.75" customHeight="1">
      <c r="A376" s="357"/>
      <c r="B376" s="366"/>
      <c r="C376" s="364"/>
      <c r="D376" s="382"/>
      <c r="E376" s="364"/>
      <c r="F376" s="382"/>
      <c r="G376" s="360"/>
      <c r="H376" s="360"/>
      <c r="I376" s="364"/>
      <c r="J376" s="361"/>
      <c r="K376" s="361"/>
      <c r="L376" s="361"/>
      <c r="M376" s="364"/>
      <c r="N376" s="362"/>
      <c r="O376" s="364"/>
      <c r="P376" s="364"/>
      <c r="Q376" s="364"/>
      <c r="R376" s="364"/>
      <c r="S376" s="364"/>
      <c r="T376" s="364"/>
      <c r="U376" s="357"/>
      <c r="V376" s="357"/>
      <c r="W376" s="357"/>
      <c r="X376" s="357"/>
      <c r="Y376" s="357"/>
      <c r="Z376" s="357"/>
    </row>
    <row r="377" ht="15.75" customHeight="1">
      <c r="A377" s="357"/>
      <c r="B377" s="366"/>
      <c r="C377" s="364"/>
      <c r="D377" s="382"/>
      <c r="E377" s="364"/>
      <c r="F377" s="382"/>
      <c r="G377" s="360"/>
      <c r="H377" s="360"/>
      <c r="I377" s="364"/>
      <c r="J377" s="361"/>
      <c r="K377" s="361"/>
      <c r="L377" s="361"/>
      <c r="M377" s="364"/>
      <c r="N377" s="362"/>
      <c r="O377" s="364"/>
      <c r="P377" s="364"/>
      <c r="Q377" s="364"/>
      <c r="R377" s="364"/>
      <c r="S377" s="364"/>
      <c r="T377" s="364"/>
      <c r="U377" s="357"/>
      <c r="V377" s="357"/>
      <c r="W377" s="357"/>
      <c r="X377" s="357"/>
      <c r="Y377" s="357"/>
      <c r="Z377" s="357"/>
    </row>
    <row r="378" ht="15.75" customHeight="1">
      <c r="A378" s="357"/>
      <c r="B378" s="366"/>
      <c r="C378" s="364"/>
      <c r="D378" s="382"/>
      <c r="E378" s="364"/>
      <c r="F378" s="382"/>
      <c r="G378" s="360"/>
      <c r="H378" s="360"/>
      <c r="I378" s="364"/>
      <c r="J378" s="361"/>
      <c r="K378" s="361"/>
      <c r="L378" s="361"/>
      <c r="M378" s="364"/>
      <c r="N378" s="362"/>
      <c r="O378" s="364"/>
      <c r="P378" s="364"/>
      <c r="Q378" s="364"/>
      <c r="R378" s="364"/>
      <c r="S378" s="364"/>
      <c r="T378" s="364"/>
      <c r="U378" s="357"/>
      <c r="V378" s="357"/>
      <c r="W378" s="357"/>
      <c r="X378" s="357"/>
      <c r="Y378" s="357"/>
      <c r="Z378" s="357"/>
    </row>
    <row r="379" ht="15.75" customHeight="1">
      <c r="A379" s="357"/>
      <c r="B379" s="366"/>
      <c r="C379" s="364"/>
      <c r="D379" s="382"/>
      <c r="E379" s="364"/>
      <c r="F379" s="382"/>
      <c r="G379" s="360"/>
      <c r="H379" s="360"/>
      <c r="I379" s="364"/>
      <c r="J379" s="361"/>
      <c r="K379" s="361"/>
      <c r="L379" s="361"/>
      <c r="M379" s="364"/>
      <c r="N379" s="362"/>
      <c r="O379" s="364"/>
      <c r="P379" s="364"/>
      <c r="Q379" s="364"/>
      <c r="R379" s="364"/>
      <c r="S379" s="364"/>
      <c r="T379" s="364"/>
      <c r="U379" s="357"/>
      <c r="V379" s="357"/>
      <c r="W379" s="357"/>
      <c r="X379" s="357"/>
      <c r="Y379" s="357"/>
      <c r="Z379" s="357"/>
    </row>
    <row r="380" ht="15.75" customHeight="1">
      <c r="A380" s="357"/>
      <c r="B380" s="366"/>
      <c r="C380" s="364"/>
      <c r="D380" s="382"/>
      <c r="E380" s="364"/>
      <c r="F380" s="382"/>
      <c r="G380" s="360"/>
      <c r="H380" s="360"/>
      <c r="I380" s="364"/>
      <c r="J380" s="361"/>
      <c r="K380" s="361"/>
      <c r="L380" s="361"/>
      <c r="M380" s="364"/>
      <c r="N380" s="362"/>
      <c r="O380" s="364"/>
      <c r="P380" s="364"/>
      <c r="Q380" s="364"/>
      <c r="R380" s="364"/>
      <c r="S380" s="364"/>
      <c r="T380" s="364"/>
      <c r="U380" s="357"/>
      <c r="V380" s="357"/>
      <c r="W380" s="357"/>
      <c r="X380" s="357"/>
      <c r="Y380" s="357"/>
      <c r="Z380" s="357"/>
    </row>
    <row r="381" ht="15.75" customHeight="1">
      <c r="A381" s="357"/>
      <c r="B381" s="366"/>
      <c r="C381" s="364"/>
      <c r="D381" s="382"/>
      <c r="E381" s="364"/>
      <c r="F381" s="382"/>
      <c r="G381" s="360"/>
      <c r="H381" s="360"/>
      <c r="I381" s="364"/>
      <c r="J381" s="361"/>
      <c r="K381" s="361"/>
      <c r="L381" s="361"/>
      <c r="M381" s="364"/>
      <c r="N381" s="362"/>
      <c r="O381" s="364"/>
      <c r="P381" s="364"/>
      <c r="Q381" s="364"/>
      <c r="R381" s="364"/>
      <c r="S381" s="364"/>
      <c r="T381" s="364"/>
      <c r="U381" s="357"/>
      <c r="V381" s="357"/>
      <c r="W381" s="357"/>
      <c r="X381" s="357"/>
      <c r="Y381" s="357"/>
      <c r="Z381" s="357"/>
    </row>
    <row r="382" ht="15.75" customHeight="1">
      <c r="A382" s="357"/>
      <c r="B382" s="366"/>
      <c r="C382" s="364"/>
      <c r="D382" s="382"/>
      <c r="E382" s="364"/>
      <c r="F382" s="382"/>
      <c r="G382" s="360"/>
      <c r="H382" s="360"/>
      <c r="I382" s="364"/>
      <c r="J382" s="361"/>
      <c r="K382" s="361"/>
      <c r="L382" s="361"/>
      <c r="M382" s="364"/>
      <c r="N382" s="362"/>
      <c r="O382" s="364"/>
      <c r="P382" s="364"/>
      <c r="Q382" s="364"/>
      <c r="R382" s="364"/>
      <c r="S382" s="364"/>
      <c r="T382" s="364"/>
      <c r="U382" s="357"/>
      <c r="V382" s="357"/>
      <c r="W382" s="357"/>
      <c r="X382" s="357"/>
      <c r="Y382" s="357"/>
      <c r="Z382" s="357"/>
    </row>
    <row r="383" ht="15.75" customHeight="1">
      <c r="A383" s="357"/>
      <c r="B383" s="366"/>
      <c r="C383" s="364"/>
      <c r="D383" s="382"/>
      <c r="E383" s="364"/>
      <c r="F383" s="382"/>
      <c r="G383" s="360"/>
      <c r="H383" s="360"/>
      <c r="I383" s="364"/>
      <c r="J383" s="361"/>
      <c r="K383" s="361"/>
      <c r="L383" s="361"/>
      <c r="M383" s="364"/>
      <c r="N383" s="362"/>
      <c r="O383" s="364"/>
      <c r="P383" s="364"/>
      <c r="Q383" s="364"/>
      <c r="R383" s="364"/>
      <c r="S383" s="364"/>
      <c r="T383" s="364"/>
      <c r="U383" s="357"/>
      <c r="V383" s="357"/>
      <c r="W383" s="357"/>
      <c r="X383" s="357"/>
      <c r="Y383" s="357"/>
      <c r="Z383" s="357"/>
    </row>
    <row r="384" ht="15.75" customHeight="1">
      <c r="A384" s="357"/>
      <c r="B384" s="366"/>
      <c r="C384" s="364"/>
      <c r="D384" s="382"/>
      <c r="E384" s="364"/>
      <c r="F384" s="382"/>
      <c r="G384" s="360"/>
      <c r="H384" s="360"/>
      <c r="I384" s="364"/>
      <c r="J384" s="361"/>
      <c r="K384" s="361"/>
      <c r="L384" s="361"/>
      <c r="M384" s="364"/>
      <c r="N384" s="362"/>
      <c r="O384" s="364"/>
      <c r="P384" s="364"/>
      <c r="Q384" s="364"/>
      <c r="R384" s="364"/>
      <c r="S384" s="364"/>
      <c r="T384" s="364"/>
      <c r="U384" s="357"/>
      <c r="V384" s="357"/>
      <c r="W384" s="357"/>
      <c r="X384" s="357"/>
      <c r="Y384" s="357"/>
      <c r="Z384" s="357"/>
    </row>
    <row r="385" ht="15.75" customHeight="1">
      <c r="A385" s="357"/>
      <c r="B385" s="366"/>
      <c r="C385" s="364"/>
      <c r="D385" s="382"/>
      <c r="E385" s="364"/>
      <c r="F385" s="382"/>
      <c r="G385" s="360"/>
      <c r="H385" s="360"/>
      <c r="I385" s="364"/>
      <c r="J385" s="361"/>
      <c r="K385" s="361"/>
      <c r="L385" s="361"/>
      <c r="M385" s="364"/>
      <c r="N385" s="362"/>
      <c r="O385" s="364"/>
      <c r="P385" s="364"/>
      <c r="Q385" s="364"/>
      <c r="R385" s="364"/>
      <c r="S385" s="364"/>
      <c r="T385" s="364"/>
      <c r="U385" s="357"/>
      <c r="V385" s="357"/>
      <c r="W385" s="357"/>
      <c r="X385" s="357"/>
      <c r="Y385" s="357"/>
      <c r="Z385" s="357"/>
    </row>
    <row r="386" ht="15.75" customHeight="1">
      <c r="A386" s="357"/>
      <c r="B386" s="366"/>
      <c r="C386" s="364"/>
      <c r="D386" s="382"/>
      <c r="E386" s="364"/>
      <c r="F386" s="382"/>
      <c r="G386" s="360"/>
      <c r="H386" s="360"/>
      <c r="I386" s="364"/>
      <c r="J386" s="361"/>
      <c r="K386" s="361"/>
      <c r="L386" s="361"/>
      <c r="M386" s="364"/>
      <c r="N386" s="362"/>
      <c r="O386" s="364"/>
      <c r="P386" s="364"/>
      <c r="Q386" s="364"/>
      <c r="R386" s="364"/>
      <c r="S386" s="364"/>
      <c r="T386" s="364"/>
      <c r="U386" s="357"/>
      <c r="V386" s="357"/>
      <c r="W386" s="357"/>
      <c r="X386" s="357"/>
      <c r="Y386" s="357"/>
      <c r="Z386" s="357"/>
    </row>
    <row r="387" ht="15.75" customHeight="1">
      <c r="A387" s="357"/>
      <c r="B387" s="366"/>
      <c r="C387" s="364"/>
      <c r="D387" s="382"/>
      <c r="E387" s="364"/>
      <c r="F387" s="382"/>
      <c r="G387" s="360"/>
      <c r="H387" s="360"/>
      <c r="I387" s="364"/>
      <c r="J387" s="361"/>
      <c r="K387" s="361"/>
      <c r="L387" s="361"/>
      <c r="M387" s="364"/>
      <c r="N387" s="362"/>
      <c r="O387" s="364"/>
      <c r="P387" s="364"/>
      <c r="Q387" s="364"/>
      <c r="R387" s="364"/>
      <c r="S387" s="364"/>
      <c r="T387" s="364"/>
      <c r="U387" s="357"/>
      <c r="V387" s="357"/>
      <c r="W387" s="357"/>
      <c r="X387" s="357"/>
      <c r="Y387" s="357"/>
      <c r="Z387" s="357"/>
    </row>
    <row r="388" ht="15.75" customHeight="1">
      <c r="A388" s="357"/>
      <c r="B388" s="366"/>
      <c r="C388" s="364"/>
      <c r="D388" s="382"/>
      <c r="E388" s="364"/>
      <c r="F388" s="382"/>
      <c r="G388" s="360"/>
      <c r="H388" s="360"/>
      <c r="I388" s="364"/>
      <c r="J388" s="361"/>
      <c r="K388" s="361"/>
      <c r="L388" s="361"/>
      <c r="M388" s="364"/>
      <c r="N388" s="362"/>
      <c r="O388" s="364"/>
      <c r="P388" s="364"/>
      <c r="Q388" s="364"/>
      <c r="R388" s="364"/>
      <c r="S388" s="364"/>
      <c r="T388" s="364"/>
      <c r="U388" s="357"/>
      <c r="V388" s="357"/>
      <c r="W388" s="357"/>
      <c r="X388" s="357"/>
      <c r="Y388" s="357"/>
      <c r="Z388" s="357"/>
    </row>
    <row r="389" ht="15.75" customHeight="1">
      <c r="A389" s="357"/>
      <c r="B389" s="366"/>
      <c r="C389" s="364"/>
      <c r="D389" s="382"/>
      <c r="E389" s="364"/>
      <c r="F389" s="382"/>
      <c r="G389" s="360"/>
      <c r="H389" s="360"/>
      <c r="I389" s="364"/>
      <c r="J389" s="361"/>
      <c r="K389" s="361"/>
      <c r="L389" s="361"/>
      <c r="M389" s="364"/>
      <c r="N389" s="362"/>
      <c r="O389" s="364"/>
      <c r="P389" s="364"/>
      <c r="Q389" s="364"/>
      <c r="R389" s="364"/>
      <c r="S389" s="364"/>
      <c r="T389" s="364"/>
      <c r="U389" s="357"/>
      <c r="V389" s="357"/>
      <c r="W389" s="357"/>
      <c r="X389" s="357"/>
      <c r="Y389" s="357"/>
      <c r="Z389" s="357"/>
    </row>
    <row r="390" ht="15.75" customHeight="1">
      <c r="A390" s="357"/>
      <c r="B390" s="366"/>
      <c r="C390" s="364"/>
      <c r="D390" s="382"/>
      <c r="E390" s="364"/>
      <c r="F390" s="382"/>
      <c r="G390" s="360"/>
      <c r="H390" s="360"/>
      <c r="I390" s="364"/>
      <c r="J390" s="361"/>
      <c r="K390" s="361"/>
      <c r="L390" s="361"/>
      <c r="M390" s="364"/>
      <c r="N390" s="362"/>
      <c r="O390" s="364"/>
      <c r="P390" s="364"/>
      <c r="Q390" s="364"/>
      <c r="R390" s="364"/>
      <c r="S390" s="364"/>
      <c r="T390" s="364"/>
      <c r="U390" s="357"/>
      <c r="V390" s="357"/>
      <c r="W390" s="357"/>
      <c r="X390" s="357"/>
      <c r="Y390" s="357"/>
      <c r="Z390" s="357"/>
    </row>
    <row r="391" ht="15.75" customHeight="1">
      <c r="A391" s="357"/>
      <c r="B391" s="366"/>
      <c r="C391" s="364"/>
      <c r="D391" s="382"/>
      <c r="E391" s="364"/>
      <c r="F391" s="382"/>
      <c r="G391" s="360"/>
      <c r="H391" s="360"/>
      <c r="I391" s="364"/>
      <c r="J391" s="361"/>
      <c r="K391" s="361"/>
      <c r="L391" s="361"/>
      <c r="M391" s="364"/>
      <c r="N391" s="362"/>
      <c r="O391" s="364"/>
      <c r="P391" s="364"/>
      <c r="Q391" s="364"/>
      <c r="R391" s="364"/>
      <c r="S391" s="364"/>
      <c r="T391" s="364"/>
      <c r="U391" s="357"/>
      <c r="V391" s="357"/>
      <c r="W391" s="357"/>
      <c r="X391" s="357"/>
      <c r="Y391" s="357"/>
      <c r="Z391" s="357"/>
    </row>
    <row r="392" ht="15.75" customHeight="1">
      <c r="A392" s="357"/>
      <c r="B392" s="366"/>
      <c r="C392" s="364"/>
      <c r="D392" s="382"/>
      <c r="E392" s="364"/>
      <c r="F392" s="382"/>
      <c r="G392" s="360"/>
      <c r="H392" s="360"/>
      <c r="I392" s="364"/>
      <c r="J392" s="361"/>
      <c r="K392" s="361"/>
      <c r="L392" s="361"/>
      <c r="M392" s="364"/>
      <c r="N392" s="362"/>
      <c r="O392" s="364"/>
      <c r="P392" s="364"/>
      <c r="Q392" s="364"/>
      <c r="R392" s="364"/>
      <c r="S392" s="364"/>
      <c r="T392" s="364"/>
      <c r="U392" s="357"/>
      <c r="V392" s="357"/>
      <c r="W392" s="357"/>
      <c r="X392" s="357"/>
      <c r="Y392" s="357"/>
      <c r="Z392" s="357"/>
    </row>
    <row r="393" ht="15.75" customHeight="1">
      <c r="A393" s="357"/>
      <c r="B393" s="366"/>
      <c r="C393" s="364"/>
      <c r="D393" s="382"/>
      <c r="E393" s="364"/>
      <c r="F393" s="382"/>
      <c r="G393" s="360"/>
      <c r="H393" s="360"/>
      <c r="I393" s="364"/>
      <c r="J393" s="361"/>
      <c r="K393" s="361"/>
      <c r="L393" s="361"/>
      <c r="M393" s="364"/>
      <c r="N393" s="362"/>
      <c r="O393" s="364"/>
      <c r="P393" s="364"/>
      <c r="Q393" s="364"/>
      <c r="R393" s="364"/>
      <c r="S393" s="364"/>
      <c r="T393" s="364"/>
      <c r="U393" s="357"/>
      <c r="V393" s="357"/>
      <c r="W393" s="357"/>
      <c r="X393" s="357"/>
      <c r="Y393" s="357"/>
      <c r="Z393" s="357"/>
    </row>
    <row r="394" ht="15.75" customHeight="1">
      <c r="A394" s="357"/>
      <c r="B394" s="366"/>
      <c r="C394" s="364"/>
      <c r="D394" s="382"/>
      <c r="E394" s="364"/>
      <c r="F394" s="382"/>
      <c r="G394" s="360"/>
      <c r="H394" s="360"/>
      <c r="I394" s="364"/>
      <c r="J394" s="361"/>
      <c r="K394" s="361"/>
      <c r="L394" s="361"/>
      <c r="M394" s="364"/>
      <c r="N394" s="362"/>
      <c r="O394" s="364"/>
      <c r="P394" s="364"/>
      <c r="Q394" s="364"/>
      <c r="R394" s="364"/>
      <c r="S394" s="364"/>
      <c r="T394" s="364"/>
      <c r="U394" s="357"/>
      <c r="V394" s="357"/>
      <c r="W394" s="357"/>
      <c r="X394" s="357"/>
      <c r="Y394" s="357"/>
      <c r="Z394" s="357"/>
    </row>
    <row r="395" ht="15.75" customHeight="1">
      <c r="A395" s="357"/>
      <c r="B395" s="366"/>
      <c r="C395" s="364"/>
      <c r="D395" s="382"/>
      <c r="E395" s="364"/>
      <c r="F395" s="382"/>
      <c r="G395" s="360"/>
      <c r="H395" s="360"/>
      <c r="I395" s="364"/>
      <c r="J395" s="361"/>
      <c r="K395" s="361"/>
      <c r="L395" s="361"/>
      <c r="M395" s="364"/>
      <c r="N395" s="362"/>
      <c r="O395" s="364"/>
      <c r="P395" s="364"/>
      <c r="Q395" s="364"/>
      <c r="R395" s="364"/>
      <c r="S395" s="364"/>
      <c r="T395" s="364"/>
      <c r="U395" s="357"/>
      <c r="V395" s="357"/>
      <c r="W395" s="357"/>
      <c r="X395" s="357"/>
      <c r="Y395" s="357"/>
      <c r="Z395" s="357"/>
    </row>
    <row r="396" ht="15.75" customHeight="1">
      <c r="A396" s="357"/>
      <c r="B396" s="366"/>
      <c r="C396" s="364"/>
      <c r="D396" s="382"/>
      <c r="E396" s="364"/>
      <c r="F396" s="382"/>
      <c r="G396" s="360"/>
      <c r="H396" s="360"/>
      <c r="I396" s="364"/>
      <c r="J396" s="361"/>
      <c r="K396" s="361"/>
      <c r="L396" s="361"/>
      <c r="M396" s="364"/>
      <c r="N396" s="362"/>
      <c r="O396" s="364"/>
      <c r="P396" s="364"/>
      <c r="Q396" s="364"/>
      <c r="R396" s="364"/>
      <c r="S396" s="364"/>
      <c r="T396" s="364"/>
      <c r="U396" s="357"/>
      <c r="V396" s="357"/>
      <c r="W396" s="357"/>
      <c r="X396" s="357"/>
      <c r="Y396" s="357"/>
      <c r="Z396" s="357"/>
    </row>
    <row r="397" ht="15.75" customHeight="1">
      <c r="A397" s="357"/>
      <c r="B397" s="366"/>
      <c r="C397" s="364"/>
      <c r="D397" s="382"/>
      <c r="E397" s="364"/>
      <c r="F397" s="382"/>
      <c r="G397" s="360"/>
      <c r="H397" s="360"/>
      <c r="I397" s="364"/>
      <c r="J397" s="361"/>
      <c r="K397" s="361"/>
      <c r="L397" s="361"/>
      <c r="M397" s="364"/>
      <c r="N397" s="362"/>
      <c r="O397" s="364"/>
      <c r="P397" s="364"/>
      <c r="Q397" s="364"/>
      <c r="R397" s="364"/>
      <c r="S397" s="364"/>
      <c r="T397" s="364"/>
      <c r="U397" s="357"/>
      <c r="V397" s="357"/>
      <c r="W397" s="357"/>
      <c r="X397" s="357"/>
      <c r="Y397" s="357"/>
      <c r="Z397" s="357"/>
    </row>
    <row r="398" ht="15.75" customHeight="1">
      <c r="A398" s="357"/>
      <c r="B398" s="366"/>
      <c r="C398" s="364"/>
      <c r="D398" s="382"/>
      <c r="E398" s="364"/>
      <c r="F398" s="382"/>
      <c r="G398" s="360"/>
      <c r="H398" s="360"/>
      <c r="I398" s="364"/>
      <c r="J398" s="361"/>
      <c r="K398" s="361"/>
      <c r="L398" s="361"/>
      <c r="M398" s="364"/>
      <c r="N398" s="362"/>
      <c r="O398" s="364"/>
      <c r="P398" s="364"/>
      <c r="Q398" s="364"/>
      <c r="R398" s="364"/>
      <c r="S398" s="364"/>
      <c r="T398" s="364"/>
      <c r="U398" s="357"/>
      <c r="V398" s="357"/>
      <c r="W398" s="357"/>
      <c r="X398" s="357"/>
      <c r="Y398" s="357"/>
      <c r="Z398" s="357"/>
    </row>
    <row r="399" ht="15.75" customHeight="1">
      <c r="A399" s="357"/>
      <c r="B399" s="366"/>
      <c r="C399" s="364"/>
      <c r="D399" s="382"/>
      <c r="E399" s="364"/>
      <c r="F399" s="382"/>
      <c r="G399" s="360"/>
      <c r="H399" s="360"/>
      <c r="I399" s="364"/>
      <c r="J399" s="361"/>
      <c r="K399" s="361"/>
      <c r="L399" s="361"/>
      <c r="M399" s="364"/>
      <c r="N399" s="362"/>
      <c r="O399" s="364"/>
      <c r="P399" s="364"/>
      <c r="Q399" s="364"/>
      <c r="R399" s="364"/>
      <c r="S399" s="364"/>
      <c r="T399" s="364"/>
      <c r="U399" s="357"/>
      <c r="V399" s="357"/>
      <c r="W399" s="357"/>
      <c r="X399" s="357"/>
      <c r="Y399" s="357"/>
      <c r="Z399" s="357"/>
    </row>
    <row r="400" ht="15.75" customHeight="1">
      <c r="A400" s="357"/>
      <c r="B400" s="366"/>
      <c r="C400" s="364"/>
      <c r="D400" s="382"/>
      <c r="E400" s="364"/>
      <c r="F400" s="382"/>
      <c r="G400" s="360"/>
      <c r="H400" s="360"/>
      <c r="I400" s="364"/>
      <c r="J400" s="361"/>
      <c r="K400" s="361"/>
      <c r="L400" s="361"/>
      <c r="M400" s="364"/>
      <c r="N400" s="362"/>
      <c r="O400" s="364"/>
      <c r="P400" s="364"/>
      <c r="Q400" s="364"/>
      <c r="R400" s="364"/>
      <c r="S400" s="364"/>
      <c r="T400" s="364"/>
      <c r="U400" s="357"/>
      <c r="V400" s="357"/>
      <c r="W400" s="357"/>
      <c r="X400" s="357"/>
      <c r="Y400" s="357"/>
      <c r="Z400" s="357"/>
    </row>
    <row r="401" ht="15.75" customHeight="1">
      <c r="A401" s="357"/>
      <c r="B401" s="366"/>
      <c r="C401" s="364"/>
      <c r="D401" s="382"/>
      <c r="E401" s="364"/>
      <c r="F401" s="382"/>
      <c r="G401" s="360"/>
      <c r="H401" s="360"/>
      <c r="I401" s="364"/>
      <c r="J401" s="361"/>
      <c r="K401" s="361"/>
      <c r="L401" s="361"/>
      <c r="M401" s="364"/>
      <c r="N401" s="362"/>
      <c r="O401" s="364"/>
      <c r="P401" s="364"/>
      <c r="Q401" s="364"/>
      <c r="R401" s="364"/>
      <c r="S401" s="364"/>
      <c r="T401" s="364"/>
      <c r="U401" s="357"/>
      <c r="V401" s="357"/>
      <c r="W401" s="357"/>
      <c r="X401" s="357"/>
      <c r="Y401" s="357"/>
      <c r="Z401" s="357"/>
    </row>
    <row r="402" ht="15.75" customHeight="1">
      <c r="A402" s="357"/>
      <c r="B402" s="366"/>
      <c r="C402" s="364"/>
      <c r="D402" s="382"/>
      <c r="E402" s="364"/>
      <c r="F402" s="382"/>
      <c r="G402" s="360"/>
      <c r="H402" s="360"/>
      <c r="I402" s="364"/>
      <c r="J402" s="361"/>
      <c r="K402" s="361"/>
      <c r="L402" s="361"/>
      <c r="M402" s="364"/>
      <c r="N402" s="362"/>
      <c r="O402" s="364"/>
      <c r="P402" s="364"/>
      <c r="Q402" s="364"/>
      <c r="R402" s="364"/>
      <c r="S402" s="364"/>
      <c r="T402" s="364"/>
      <c r="U402" s="357"/>
      <c r="V402" s="357"/>
      <c r="W402" s="357"/>
      <c r="X402" s="357"/>
      <c r="Y402" s="357"/>
      <c r="Z402" s="357"/>
    </row>
    <row r="403" ht="15.75" customHeight="1">
      <c r="A403" s="357"/>
      <c r="B403" s="366"/>
      <c r="C403" s="364"/>
      <c r="D403" s="382"/>
      <c r="E403" s="364"/>
      <c r="F403" s="382"/>
      <c r="G403" s="360"/>
      <c r="H403" s="360"/>
      <c r="I403" s="364"/>
      <c r="J403" s="361"/>
      <c r="K403" s="361"/>
      <c r="L403" s="361"/>
      <c r="M403" s="364"/>
      <c r="N403" s="362"/>
      <c r="O403" s="364"/>
      <c r="P403" s="364"/>
      <c r="Q403" s="364"/>
      <c r="R403" s="364"/>
      <c r="S403" s="364"/>
      <c r="T403" s="364"/>
      <c r="U403" s="357"/>
      <c r="V403" s="357"/>
      <c r="W403" s="357"/>
      <c r="X403" s="357"/>
      <c r="Y403" s="357"/>
      <c r="Z403" s="357"/>
    </row>
    <row r="404" ht="15.75" customHeight="1">
      <c r="A404" s="357"/>
      <c r="B404" s="366"/>
      <c r="C404" s="364"/>
      <c r="D404" s="382"/>
      <c r="E404" s="364"/>
      <c r="F404" s="382"/>
      <c r="G404" s="360"/>
      <c r="H404" s="360"/>
      <c r="I404" s="364"/>
      <c r="J404" s="361"/>
      <c r="K404" s="361"/>
      <c r="L404" s="361"/>
      <c r="M404" s="364"/>
      <c r="N404" s="362"/>
      <c r="O404" s="364"/>
      <c r="P404" s="364"/>
      <c r="Q404" s="364"/>
      <c r="R404" s="364"/>
      <c r="S404" s="364"/>
      <c r="T404" s="364"/>
      <c r="U404" s="357"/>
      <c r="V404" s="357"/>
      <c r="W404" s="357"/>
      <c r="X404" s="357"/>
      <c r="Y404" s="357"/>
      <c r="Z404" s="357"/>
    </row>
    <row r="405" ht="15.75" customHeight="1">
      <c r="A405" s="357"/>
      <c r="B405" s="366"/>
      <c r="C405" s="364"/>
      <c r="D405" s="382"/>
      <c r="E405" s="364"/>
      <c r="F405" s="382"/>
      <c r="G405" s="360"/>
      <c r="H405" s="360"/>
      <c r="I405" s="364"/>
      <c r="J405" s="361"/>
      <c r="K405" s="361"/>
      <c r="L405" s="361"/>
      <c r="M405" s="364"/>
      <c r="N405" s="362"/>
      <c r="O405" s="364"/>
      <c r="P405" s="364"/>
      <c r="Q405" s="364"/>
      <c r="R405" s="364"/>
      <c r="S405" s="364"/>
      <c r="T405" s="364"/>
      <c r="U405" s="357"/>
      <c r="V405" s="357"/>
      <c r="W405" s="357"/>
      <c r="X405" s="357"/>
      <c r="Y405" s="357"/>
      <c r="Z405" s="357"/>
    </row>
    <row r="406" ht="15.75" customHeight="1">
      <c r="A406" s="357"/>
      <c r="B406" s="366"/>
      <c r="C406" s="364"/>
      <c r="D406" s="382"/>
      <c r="E406" s="364"/>
      <c r="F406" s="382"/>
      <c r="G406" s="360"/>
      <c r="H406" s="360"/>
      <c r="I406" s="364"/>
      <c r="J406" s="361"/>
      <c r="K406" s="361"/>
      <c r="L406" s="361"/>
      <c r="M406" s="364"/>
      <c r="N406" s="362"/>
      <c r="O406" s="364"/>
      <c r="P406" s="364"/>
      <c r="Q406" s="364"/>
      <c r="R406" s="364"/>
      <c r="S406" s="364"/>
      <c r="T406" s="364"/>
      <c r="U406" s="357"/>
      <c r="V406" s="357"/>
      <c r="W406" s="357"/>
      <c r="X406" s="357"/>
      <c r="Y406" s="357"/>
      <c r="Z406" s="357"/>
    </row>
    <row r="407" ht="15.75" customHeight="1">
      <c r="A407" s="357"/>
      <c r="B407" s="366"/>
      <c r="C407" s="364"/>
      <c r="D407" s="382"/>
      <c r="E407" s="364"/>
      <c r="F407" s="382"/>
      <c r="G407" s="360"/>
      <c r="H407" s="360"/>
      <c r="I407" s="364"/>
      <c r="J407" s="361"/>
      <c r="K407" s="361"/>
      <c r="L407" s="361"/>
      <c r="M407" s="364"/>
      <c r="N407" s="362"/>
      <c r="O407" s="364"/>
      <c r="P407" s="364"/>
      <c r="Q407" s="364"/>
      <c r="R407" s="364"/>
      <c r="S407" s="364"/>
      <c r="T407" s="364"/>
      <c r="U407" s="357"/>
      <c r="V407" s="357"/>
      <c r="W407" s="357"/>
      <c r="X407" s="357"/>
      <c r="Y407" s="357"/>
      <c r="Z407" s="357"/>
    </row>
    <row r="408" ht="15.75" customHeight="1">
      <c r="A408" s="357"/>
      <c r="B408" s="366"/>
      <c r="C408" s="364"/>
      <c r="D408" s="382"/>
      <c r="E408" s="364"/>
      <c r="F408" s="382"/>
      <c r="G408" s="360"/>
      <c r="H408" s="360"/>
      <c r="I408" s="364"/>
      <c r="J408" s="361"/>
      <c r="K408" s="361"/>
      <c r="L408" s="361"/>
      <c r="M408" s="364"/>
      <c r="N408" s="362"/>
      <c r="O408" s="364"/>
      <c r="P408" s="364"/>
      <c r="Q408" s="364"/>
      <c r="R408" s="364"/>
      <c r="S408" s="364"/>
      <c r="T408" s="364"/>
      <c r="U408" s="357"/>
      <c r="V408" s="357"/>
      <c r="W408" s="357"/>
      <c r="X408" s="357"/>
      <c r="Y408" s="357"/>
      <c r="Z408" s="357"/>
    </row>
    <row r="409" ht="15.75" customHeight="1">
      <c r="A409" s="357"/>
      <c r="B409" s="366"/>
      <c r="C409" s="364"/>
      <c r="D409" s="382"/>
      <c r="E409" s="364"/>
      <c r="F409" s="382"/>
      <c r="G409" s="360"/>
      <c r="H409" s="360"/>
      <c r="I409" s="364"/>
      <c r="J409" s="361"/>
      <c r="K409" s="361"/>
      <c r="L409" s="361"/>
      <c r="M409" s="364"/>
      <c r="N409" s="362"/>
      <c r="O409" s="364"/>
      <c r="P409" s="364"/>
      <c r="Q409" s="364"/>
      <c r="R409" s="364"/>
      <c r="S409" s="364"/>
      <c r="T409" s="364"/>
      <c r="U409" s="357"/>
      <c r="V409" s="357"/>
      <c r="W409" s="357"/>
      <c r="X409" s="357"/>
      <c r="Y409" s="357"/>
      <c r="Z409" s="357"/>
    </row>
    <row r="410" ht="15.75" customHeight="1">
      <c r="A410" s="357"/>
      <c r="B410" s="366"/>
      <c r="C410" s="364"/>
      <c r="D410" s="382"/>
      <c r="E410" s="364"/>
      <c r="F410" s="382"/>
      <c r="G410" s="360"/>
      <c r="H410" s="360"/>
      <c r="I410" s="364"/>
      <c r="J410" s="361"/>
      <c r="K410" s="361"/>
      <c r="L410" s="361"/>
      <c r="M410" s="364"/>
      <c r="N410" s="362"/>
      <c r="O410" s="364"/>
      <c r="P410" s="364"/>
      <c r="Q410" s="364"/>
      <c r="R410" s="364"/>
      <c r="S410" s="364"/>
      <c r="T410" s="364"/>
      <c r="U410" s="357"/>
      <c r="V410" s="357"/>
      <c r="W410" s="357"/>
      <c r="X410" s="357"/>
      <c r="Y410" s="357"/>
      <c r="Z410" s="357"/>
    </row>
    <row r="411" ht="15.75" customHeight="1">
      <c r="A411" s="357"/>
      <c r="B411" s="366"/>
      <c r="C411" s="364"/>
      <c r="D411" s="382"/>
      <c r="E411" s="364"/>
      <c r="F411" s="382"/>
      <c r="G411" s="360"/>
      <c r="H411" s="360"/>
      <c r="I411" s="364"/>
      <c r="J411" s="361"/>
      <c r="K411" s="361"/>
      <c r="L411" s="361"/>
      <c r="M411" s="364"/>
      <c r="N411" s="362"/>
      <c r="O411" s="364"/>
      <c r="P411" s="364"/>
      <c r="Q411" s="364"/>
      <c r="R411" s="364"/>
      <c r="S411" s="364"/>
      <c r="T411" s="364"/>
      <c r="U411" s="357"/>
      <c r="V411" s="357"/>
      <c r="W411" s="357"/>
      <c r="X411" s="357"/>
      <c r="Y411" s="357"/>
      <c r="Z411" s="357"/>
    </row>
    <row r="412" ht="15.75" customHeight="1">
      <c r="A412" s="357"/>
      <c r="B412" s="366"/>
      <c r="C412" s="364"/>
      <c r="D412" s="382"/>
      <c r="E412" s="364"/>
      <c r="F412" s="382"/>
      <c r="G412" s="360"/>
      <c r="H412" s="360"/>
      <c r="I412" s="364"/>
      <c r="J412" s="361"/>
      <c r="K412" s="361"/>
      <c r="L412" s="361"/>
      <c r="M412" s="364"/>
      <c r="N412" s="362"/>
      <c r="O412" s="364"/>
      <c r="P412" s="364"/>
      <c r="Q412" s="364"/>
      <c r="R412" s="364"/>
      <c r="S412" s="364"/>
      <c r="T412" s="364"/>
      <c r="U412" s="357"/>
      <c r="V412" s="357"/>
      <c r="W412" s="357"/>
      <c r="X412" s="357"/>
      <c r="Y412" s="357"/>
      <c r="Z412" s="357"/>
    </row>
    <row r="413" ht="15.75" customHeight="1">
      <c r="A413" s="357"/>
      <c r="B413" s="366"/>
      <c r="C413" s="364"/>
      <c r="D413" s="382"/>
      <c r="E413" s="364"/>
      <c r="F413" s="382"/>
      <c r="G413" s="360"/>
      <c r="H413" s="360"/>
      <c r="I413" s="364"/>
      <c r="J413" s="361"/>
      <c r="K413" s="361"/>
      <c r="L413" s="361"/>
      <c r="M413" s="364"/>
      <c r="N413" s="362"/>
      <c r="O413" s="364"/>
      <c r="P413" s="364"/>
      <c r="Q413" s="364"/>
      <c r="R413" s="364"/>
      <c r="S413" s="364"/>
      <c r="T413" s="364"/>
      <c r="U413" s="357"/>
      <c r="V413" s="357"/>
      <c r="W413" s="357"/>
      <c r="X413" s="357"/>
      <c r="Y413" s="357"/>
      <c r="Z413" s="357"/>
    </row>
    <row r="414" ht="15.75" customHeight="1">
      <c r="A414" s="357"/>
      <c r="B414" s="366"/>
      <c r="C414" s="364"/>
      <c r="D414" s="382"/>
      <c r="E414" s="364"/>
      <c r="F414" s="382"/>
      <c r="G414" s="360"/>
      <c r="H414" s="360"/>
      <c r="I414" s="364"/>
      <c r="J414" s="361"/>
      <c r="K414" s="361"/>
      <c r="L414" s="361"/>
      <c r="M414" s="364"/>
      <c r="N414" s="362"/>
      <c r="O414" s="364"/>
      <c r="P414" s="364"/>
      <c r="Q414" s="364"/>
      <c r="R414" s="364"/>
      <c r="S414" s="364"/>
      <c r="T414" s="364"/>
      <c r="U414" s="357"/>
      <c r="V414" s="357"/>
      <c r="W414" s="357"/>
      <c r="X414" s="357"/>
      <c r="Y414" s="357"/>
      <c r="Z414" s="357"/>
    </row>
    <row r="415" ht="15.75" customHeight="1">
      <c r="A415" s="357"/>
      <c r="B415" s="366"/>
      <c r="C415" s="364"/>
      <c r="D415" s="382"/>
      <c r="E415" s="364"/>
      <c r="F415" s="382"/>
      <c r="G415" s="360"/>
      <c r="H415" s="360"/>
      <c r="I415" s="364"/>
      <c r="J415" s="361"/>
      <c r="K415" s="361"/>
      <c r="L415" s="361"/>
      <c r="M415" s="364"/>
      <c r="N415" s="362"/>
      <c r="O415" s="364"/>
      <c r="P415" s="364"/>
      <c r="Q415" s="364"/>
      <c r="R415" s="364"/>
      <c r="S415" s="364"/>
      <c r="T415" s="364"/>
      <c r="U415" s="357"/>
      <c r="V415" s="357"/>
      <c r="W415" s="357"/>
      <c r="X415" s="357"/>
      <c r="Y415" s="357"/>
      <c r="Z415" s="357"/>
    </row>
    <row r="416" ht="15.75" customHeight="1">
      <c r="A416" s="357"/>
      <c r="B416" s="366"/>
      <c r="C416" s="364"/>
      <c r="D416" s="382"/>
      <c r="E416" s="364"/>
      <c r="F416" s="382"/>
      <c r="G416" s="360"/>
      <c r="H416" s="360"/>
      <c r="I416" s="364"/>
      <c r="J416" s="361"/>
      <c r="K416" s="361"/>
      <c r="L416" s="361"/>
      <c r="M416" s="364"/>
      <c r="N416" s="362"/>
      <c r="O416" s="364"/>
      <c r="P416" s="364"/>
      <c r="Q416" s="364"/>
      <c r="R416" s="364"/>
      <c r="S416" s="364"/>
      <c r="T416" s="364"/>
      <c r="U416" s="357"/>
      <c r="V416" s="357"/>
      <c r="W416" s="357"/>
      <c r="X416" s="357"/>
      <c r="Y416" s="357"/>
      <c r="Z416" s="357"/>
    </row>
    <row r="417" ht="15.75" customHeight="1">
      <c r="A417" s="357"/>
      <c r="B417" s="366"/>
      <c r="C417" s="364"/>
      <c r="D417" s="382"/>
      <c r="E417" s="364"/>
      <c r="F417" s="382"/>
      <c r="G417" s="360"/>
      <c r="H417" s="360"/>
      <c r="I417" s="364"/>
      <c r="J417" s="361"/>
      <c r="K417" s="361"/>
      <c r="L417" s="361"/>
      <c r="M417" s="364"/>
      <c r="N417" s="362"/>
      <c r="O417" s="364"/>
      <c r="P417" s="364"/>
      <c r="Q417" s="364"/>
      <c r="R417" s="364"/>
      <c r="S417" s="364"/>
      <c r="T417" s="364"/>
      <c r="U417" s="357"/>
      <c r="V417" s="357"/>
      <c r="W417" s="357"/>
      <c r="X417" s="357"/>
      <c r="Y417" s="357"/>
      <c r="Z417" s="357"/>
    </row>
    <row r="418" ht="15.75" customHeight="1">
      <c r="A418" s="357"/>
      <c r="B418" s="366"/>
      <c r="C418" s="364"/>
      <c r="D418" s="382"/>
      <c r="E418" s="364"/>
      <c r="F418" s="382"/>
      <c r="G418" s="360"/>
      <c r="H418" s="360"/>
      <c r="I418" s="364"/>
      <c r="J418" s="361"/>
      <c r="K418" s="361"/>
      <c r="L418" s="361"/>
      <c r="M418" s="364"/>
      <c r="N418" s="362"/>
      <c r="O418" s="364"/>
      <c r="P418" s="364"/>
      <c r="Q418" s="364"/>
      <c r="R418" s="364"/>
      <c r="S418" s="364"/>
      <c r="T418" s="364"/>
      <c r="U418" s="357"/>
      <c r="V418" s="357"/>
      <c r="W418" s="357"/>
      <c r="X418" s="357"/>
      <c r="Y418" s="357"/>
      <c r="Z418" s="357"/>
    </row>
    <row r="419" ht="15.75" customHeight="1">
      <c r="A419" s="357"/>
      <c r="B419" s="366"/>
      <c r="C419" s="364"/>
      <c r="D419" s="382"/>
      <c r="E419" s="364"/>
      <c r="F419" s="382"/>
      <c r="G419" s="360"/>
      <c r="H419" s="360"/>
      <c r="I419" s="364"/>
      <c r="J419" s="361"/>
      <c r="K419" s="361"/>
      <c r="L419" s="361"/>
      <c r="M419" s="364"/>
      <c r="N419" s="362"/>
      <c r="O419" s="364"/>
      <c r="P419" s="364"/>
      <c r="Q419" s="364"/>
      <c r="R419" s="364"/>
      <c r="S419" s="364"/>
      <c r="T419" s="364"/>
      <c r="U419" s="357"/>
      <c r="V419" s="357"/>
      <c r="W419" s="357"/>
      <c r="X419" s="357"/>
      <c r="Y419" s="357"/>
      <c r="Z419" s="357"/>
    </row>
    <row r="420" ht="15.75" customHeight="1">
      <c r="A420" s="357"/>
      <c r="B420" s="366"/>
      <c r="C420" s="364"/>
      <c r="D420" s="382"/>
      <c r="E420" s="364"/>
      <c r="F420" s="382"/>
      <c r="G420" s="360"/>
      <c r="H420" s="360"/>
      <c r="I420" s="364"/>
      <c r="J420" s="361"/>
      <c r="K420" s="361"/>
      <c r="L420" s="361"/>
      <c r="M420" s="364"/>
      <c r="N420" s="362"/>
      <c r="O420" s="364"/>
      <c r="P420" s="364"/>
      <c r="Q420" s="364"/>
      <c r="R420" s="364"/>
      <c r="S420" s="364"/>
      <c r="T420" s="364"/>
      <c r="U420" s="357"/>
      <c r="V420" s="357"/>
      <c r="W420" s="357"/>
      <c r="X420" s="357"/>
      <c r="Y420" s="357"/>
      <c r="Z420" s="357"/>
    </row>
    <row r="421" ht="15.75" customHeight="1">
      <c r="A421" s="357"/>
      <c r="B421" s="366"/>
      <c r="C421" s="364"/>
      <c r="D421" s="382"/>
      <c r="E421" s="364"/>
      <c r="F421" s="382"/>
      <c r="G421" s="360"/>
      <c r="H421" s="360"/>
      <c r="I421" s="364"/>
      <c r="J421" s="361"/>
      <c r="K421" s="361"/>
      <c r="L421" s="361"/>
      <c r="M421" s="364"/>
      <c r="N421" s="362"/>
      <c r="O421" s="364"/>
      <c r="P421" s="364"/>
      <c r="Q421" s="364"/>
      <c r="R421" s="364"/>
      <c r="S421" s="364"/>
      <c r="T421" s="364"/>
      <c r="U421" s="357"/>
      <c r="V421" s="357"/>
      <c r="W421" s="357"/>
      <c r="X421" s="357"/>
      <c r="Y421" s="357"/>
      <c r="Z421" s="357"/>
    </row>
    <row r="422" ht="15.75" customHeight="1">
      <c r="A422" s="357"/>
      <c r="B422" s="366"/>
      <c r="C422" s="364"/>
      <c r="D422" s="382"/>
      <c r="E422" s="364"/>
      <c r="F422" s="382"/>
      <c r="G422" s="360"/>
      <c r="H422" s="360"/>
      <c r="I422" s="364"/>
      <c r="J422" s="361"/>
      <c r="K422" s="361"/>
      <c r="L422" s="361"/>
      <c r="M422" s="364"/>
      <c r="N422" s="362"/>
      <c r="O422" s="364"/>
      <c r="P422" s="364"/>
      <c r="Q422" s="364"/>
      <c r="R422" s="364"/>
      <c r="S422" s="364"/>
      <c r="T422" s="364"/>
      <c r="U422" s="357"/>
      <c r="V422" s="357"/>
      <c r="W422" s="357"/>
      <c r="X422" s="357"/>
      <c r="Y422" s="357"/>
      <c r="Z422" s="357"/>
    </row>
    <row r="423" ht="15.75" customHeight="1">
      <c r="A423" s="357"/>
      <c r="B423" s="366"/>
      <c r="C423" s="364"/>
      <c r="D423" s="382"/>
      <c r="E423" s="364"/>
      <c r="F423" s="382"/>
      <c r="G423" s="360"/>
      <c r="H423" s="360"/>
      <c r="I423" s="364"/>
      <c r="J423" s="361"/>
      <c r="K423" s="361"/>
      <c r="L423" s="361"/>
      <c r="M423" s="364"/>
      <c r="N423" s="362"/>
      <c r="O423" s="364"/>
      <c r="P423" s="364"/>
      <c r="Q423" s="364"/>
      <c r="R423" s="364"/>
      <c r="S423" s="364"/>
      <c r="T423" s="364"/>
      <c r="U423" s="357"/>
      <c r="V423" s="357"/>
      <c r="W423" s="357"/>
      <c r="X423" s="357"/>
      <c r="Y423" s="357"/>
      <c r="Z423" s="357"/>
    </row>
    <row r="424" ht="15.75" customHeight="1">
      <c r="A424" s="357"/>
      <c r="B424" s="366"/>
      <c r="C424" s="364"/>
      <c r="D424" s="382"/>
      <c r="E424" s="364"/>
      <c r="F424" s="382"/>
      <c r="G424" s="360"/>
      <c r="H424" s="360"/>
      <c r="I424" s="364"/>
      <c r="J424" s="361"/>
      <c r="K424" s="361"/>
      <c r="L424" s="361"/>
      <c r="M424" s="364"/>
      <c r="N424" s="362"/>
      <c r="O424" s="364"/>
      <c r="P424" s="364"/>
      <c r="Q424" s="364"/>
      <c r="R424" s="364"/>
      <c r="S424" s="364"/>
      <c r="T424" s="364"/>
      <c r="U424" s="357"/>
      <c r="V424" s="357"/>
      <c r="W424" s="357"/>
      <c r="X424" s="357"/>
      <c r="Y424" s="357"/>
      <c r="Z424" s="357"/>
    </row>
    <row r="425" ht="15.75" customHeight="1">
      <c r="A425" s="357"/>
      <c r="B425" s="366"/>
      <c r="C425" s="364"/>
      <c r="D425" s="382"/>
      <c r="E425" s="364"/>
      <c r="F425" s="382"/>
      <c r="G425" s="360"/>
      <c r="H425" s="360"/>
      <c r="I425" s="364"/>
      <c r="J425" s="361"/>
      <c r="K425" s="361"/>
      <c r="L425" s="361"/>
      <c r="M425" s="364"/>
      <c r="N425" s="362"/>
      <c r="O425" s="364"/>
      <c r="P425" s="364"/>
      <c r="Q425" s="364"/>
      <c r="R425" s="364"/>
      <c r="S425" s="364"/>
      <c r="T425" s="364"/>
      <c r="U425" s="357"/>
      <c r="V425" s="357"/>
      <c r="W425" s="357"/>
      <c r="X425" s="357"/>
      <c r="Y425" s="357"/>
      <c r="Z425" s="357"/>
    </row>
    <row r="426" ht="15.75" customHeight="1">
      <c r="A426" s="357"/>
      <c r="B426" s="366"/>
      <c r="C426" s="364"/>
      <c r="D426" s="382"/>
      <c r="E426" s="364"/>
      <c r="F426" s="382"/>
      <c r="G426" s="360"/>
      <c r="H426" s="360"/>
      <c r="I426" s="364"/>
      <c r="J426" s="361"/>
      <c r="K426" s="361"/>
      <c r="L426" s="361"/>
      <c r="M426" s="364"/>
      <c r="N426" s="362"/>
      <c r="O426" s="364"/>
      <c r="P426" s="364"/>
      <c r="Q426" s="364"/>
      <c r="R426" s="364"/>
      <c r="S426" s="364"/>
      <c r="T426" s="364"/>
      <c r="U426" s="357"/>
      <c r="V426" s="357"/>
      <c r="W426" s="357"/>
      <c r="X426" s="357"/>
      <c r="Y426" s="357"/>
      <c r="Z426" s="357"/>
    </row>
    <row r="427" ht="15.75" customHeight="1">
      <c r="A427" s="357"/>
      <c r="B427" s="366"/>
      <c r="C427" s="364"/>
      <c r="D427" s="382"/>
      <c r="E427" s="364"/>
      <c r="F427" s="382"/>
      <c r="G427" s="360"/>
      <c r="H427" s="360"/>
      <c r="I427" s="364"/>
      <c r="J427" s="361"/>
      <c r="K427" s="361"/>
      <c r="L427" s="361"/>
      <c r="M427" s="364"/>
      <c r="N427" s="362"/>
      <c r="O427" s="364"/>
      <c r="P427" s="364"/>
      <c r="Q427" s="364"/>
      <c r="R427" s="364"/>
      <c r="S427" s="364"/>
      <c r="T427" s="364"/>
      <c r="U427" s="357"/>
      <c r="V427" s="357"/>
      <c r="W427" s="357"/>
      <c r="X427" s="357"/>
      <c r="Y427" s="357"/>
      <c r="Z427" s="357"/>
    </row>
    <row r="428" ht="15.75" customHeight="1">
      <c r="A428" s="357"/>
      <c r="B428" s="366"/>
      <c r="C428" s="364"/>
      <c r="D428" s="382"/>
      <c r="E428" s="364"/>
      <c r="F428" s="382"/>
      <c r="G428" s="360"/>
      <c r="H428" s="360"/>
      <c r="I428" s="364"/>
      <c r="J428" s="361"/>
      <c r="K428" s="361"/>
      <c r="L428" s="361"/>
      <c r="M428" s="364"/>
      <c r="N428" s="362"/>
      <c r="O428" s="364"/>
      <c r="P428" s="364"/>
      <c r="Q428" s="364"/>
      <c r="R428" s="364"/>
      <c r="S428" s="364"/>
      <c r="T428" s="364"/>
      <c r="U428" s="357"/>
      <c r="V428" s="357"/>
      <c r="W428" s="357"/>
      <c r="X428" s="357"/>
      <c r="Y428" s="357"/>
      <c r="Z428" s="357"/>
    </row>
    <row r="429" ht="15.75" customHeight="1">
      <c r="A429" s="357"/>
      <c r="B429" s="366"/>
      <c r="C429" s="364"/>
      <c r="D429" s="382"/>
      <c r="E429" s="364"/>
      <c r="F429" s="382"/>
      <c r="G429" s="360"/>
      <c r="H429" s="360"/>
      <c r="I429" s="364"/>
      <c r="J429" s="361"/>
      <c r="K429" s="361"/>
      <c r="L429" s="361"/>
      <c r="M429" s="364"/>
      <c r="N429" s="362"/>
      <c r="O429" s="364"/>
      <c r="P429" s="364"/>
      <c r="Q429" s="364"/>
      <c r="R429" s="364"/>
      <c r="S429" s="364"/>
      <c r="T429" s="364"/>
      <c r="U429" s="357"/>
      <c r="V429" s="357"/>
      <c r="W429" s="357"/>
      <c r="X429" s="357"/>
      <c r="Y429" s="357"/>
      <c r="Z429" s="357"/>
    </row>
    <row r="430" ht="15.75" customHeight="1">
      <c r="A430" s="357"/>
      <c r="B430" s="366"/>
      <c r="C430" s="364"/>
      <c r="D430" s="382"/>
      <c r="E430" s="364"/>
      <c r="F430" s="382"/>
      <c r="G430" s="360"/>
      <c r="H430" s="360"/>
      <c r="I430" s="364"/>
      <c r="J430" s="361"/>
      <c r="K430" s="361"/>
      <c r="L430" s="361"/>
      <c r="M430" s="364"/>
      <c r="N430" s="362"/>
      <c r="O430" s="364"/>
      <c r="P430" s="364"/>
      <c r="Q430" s="364"/>
      <c r="R430" s="364"/>
      <c r="S430" s="364"/>
      <c r="T430" s="364"/>
      <c r="U430" s="357"/>
      <c r="V430" s="357"/>
      <c r="W430" s="357"/>
      <c r="X430" s="357"/>
      <c r="Y430" s="357"/>
      <c r="Z430" s="357"/>
    </row>
    <row r="431" ht="15.75" customHeight="1">
      <c r="A431" s="357"/>
      <c r="B431" s="366"/>
      <c r="C431" s="364"/>
      <c r="D431" s="382"/>
      <c r="E431" s="364"/>
      <c r="F431" s="382"/>
      <c r="G431" s="360"/>
      <c r="H431" s="360"/>
      <c r="I431" s="364"/>
      <c r="J431" s="361"/>
      <c r="K431" s="361"/>
      <c r="L431" s="361"/>
      <c r="M431" s="364"/>
      <c r="N431" s="362"/>
      <c r="O431" s="364"/>
      <c r="P431" s="364"/>
      <c r="Q431" s="364"/>
      <c r="R431" s="364"/>
      <c r="S431" s="364"/>
      <c r="T431" s="364"/>
      <c r="U431" s="357"/>
      <c r="V431" s="357"/>
      <c r="W431" s="357"/>
      <c r="X431" s="357"/>
      <c r="Y431" s="357"/>
      <c r="Z431" s="357"/>
    </row>
    <row r="432" ht="15.75" customHeight="1">
      <c r="A432" s="357"/>
      <c r="B432" s="366"/>
      <c r="C432" s="364"/>
      <c r="D432" s="382"/>
      <c r="E432" s="364"/>
      <c r="F432" s="382"/>
      <c r="G432" s="360"/>
      <c r="H432" s="360"/>
      <c r="I432" s="364"/>
      <c r="J432" s="361"/>
      <c r="K432" s="361"/>
      <c r="L432" s="361"/>
      <c r="M432" s="364"/>
      <c r="N432" s="362"/>
      <c r="O432" s="364"/>
      <c r="P432" s="364"/>
      <c r="Q432" s="364"/>
      <c r="R432" s="364"/>
      <c r="S432" s="364"/>
      <c r="T432" s="364"/>
      <c r="U432" s="357"/>
      <c r="V432" s="357"/>
      <c r="W432" s="357"/>
      <c r="X432" s="357"/>
      <c r="Y432" s="357"/>
      <c r="Z432" s="357"/>
    </row>
    <row r="433" ht="15.75" customHeight="1">
      <c r="A433" s="357"/>
      <c r="B433" s="366"/>
      <c r="C433" s="364"/>
      <c r="D433" s="382"/>
      <c r="E433" s="364"/>
      <c r="F433" s="382"/>
      <c r="G433" s="360"/>
      <c r="H433" s="360"/>
      <c r="I433" s="364"/>
      <c r="J433" s="361"/>
      <c r="K433" s="361"/>
      <c r="L433" s="361"/>
      <c r="M433" s="364"/>
      <c r="N433" s="362"/>
      <c r="O433" s="364"/>
      <c r="P433" s="364"/>
      <c r="Q433" s="364"/>
      <c r="R433" s="364"/>
      <c r="S433" s="364"/>
      <c r="T433" s="364"/>
      <c r="U433" s="357"/>
      <c r="V433" s="357"/>
      <c r="W433" s="357"/>
      <c r="X433" s="357"/>
      <c r="Y433" s="357"/>
      <c r="Z433" s="357"/>
    </row>
    <row r="434" ht="15.75" customHeight="1">
      <c r="A434" s="357"/>
      <c r="B434" s="366"/>
      <c r="C434" s="364"/>
      <c r="D434" s="382"/>
      <c r="E434" s="364"/>
      <c r="F434" s="382"/>
      <c r="G434" s="360"/>
      <c r="H434" s="360"/>
      <c r="I434" s="364"/>
      <c r="J434" s="361"/>
      <c r="K434" s="361"/>
      <c r="L434" s="361"/>
      <c r="M434" s="364"/>
      <c r="N434" s="362"/>
      <c r="O434" s="364"/>
      <c r="P434" s="364"/>
      <c r="Q434" s="364"/>
      <c r="R434" s="364"/>
      <c r="S434" s="364"/>
      <c r="T434" s="364"/>
      <c r="U434" s="357"/>
      <c r="V434" s="357"/>
      <c r="W434" s="357"/>
      <c r="X434" s="357"/>
      <c r="Y434" s="357"/>
      <c r="Z434" s="357"/>
    </row>
    <row r="435" ht="15.75" customHeight="1">
      <c r="A435" s="357"/>
      <c r="B435" s="366"/>
      <c r="C435" s="364"/>
      <c r="D435" s="382"/>
      <c r="E435" s="364"/>
      <c r="F435" s="382"/>
      <c r="G435" s="360"/>
      <c r="H435" s="360"/>
      <c r="I435" s="364"/>
      <c r="J435" s="361"/>
      <c r="K435" s="361"/>
      <c r="L435" s="361"/>
      <c r="M435" s="364"/>
      <c r="N435" s="362"/>
      <c r="O435" s="364"/>
      <c r="P435" s="364"/>
      <c r="Q435" s="364"/>
      <c r="R435" s="364"/>
      <c r="S435" s="364"/>
      <c r="T435" s="364"/>
      <c r="U435" s="357"/>
      <c r="V435" s="357"/>
      <c r="W435" s="357"/>
      <c r="X435" s="357"/>
      <c r="Y435" s="357"/>
      <c r="Z435" s="357"/>
    </row>
    <row r="436" ht="15.75" customHeight="1">
      <c r="A436" s="357"/>
      <c r="B436" s="366"/>
      <c r="C436" s="364"/>
      <c r="D436" s="382"/>
      <c r="E436" s="364"/>
      <c r="F436" s="382"/>
      <c r="G436" s="360"/>
      <c r="H436" s="360"/>
      <c r="I436" s="364"/>
      <c r="J436" s="361"/>
      <c r="K436" s="361"/>
      <c r="L436" s="361"/>
      <c r="M436" s="364"/>
      <c r="N436" s="362"/>
      <c r="O436" s="364"/>
      <c r="P436" s="364"/>
      <c r="Q436" s="364"/>
      <c r="R436" s="364"/>
      <c r="S436" s="364"/>
      <c r="T436" s="364"/>
      <c r="U436" s="357"/>
      <c r="V436" s="357"/>
      <c r="W436" s="357"/>
      <c r="X436" s="357"/>
      <c r="Y436" s="357"/>
      <c r="Z436" s="357"/>
    </row>
    <row r="437" ht="15.75" customHeight="1">
      <c r="A437" s="357"/>
      <c r="B437" s="366"/>
      <c r="C437" s="364"/>
      <c r="D437" s="382"/>
      <c r="E437" s="364"/>
      <c r="F437" s="382"/>
      <c r="G437" s="360"/>
      <c r="H437" s="360"/>
      <c r="I437" s="364"/>
      <c r="J437" s="361"/>
      <c r="K437" s="361"/>
      <c r="L437" s="361"/>
      <c r="M437" s="364"/>
      <c r="N437" s="362"/>
      <c r="O437" s="364"/>
      <c r="P437" s="364"/>
      <c r="Q437" s="364"/>
      <c r="R437" s="364"/>
      <c r="S437" s="364"/>
      <c r="T437" s="364"/>
      <c r="U437" s="357"/>
      <c r="V437" s="357"/>
      <c r="W437" s="357"/>
      <c r="X437" s="357"/>
      <c r="Y437" s="357"/>
      <c r="Z437" s="357"/>
    </row>
    <row r="438" ht="15.75" customHeight="1">
      <c r="A438" s="357"/>
      <c r="B438" s="366"/>
      <c r="C438" s="364"/>
      <c r="D438" s="382"/>
      <c r="E438" s="364"/>
      <c r="F438" s="382"/>
      <c r="G438" s="360"/>
      <c r="H438" s="360"/>
      <c r="I438" s="364"/>
      <c r="J438" s="361"/>
      <c r="K438" s="361"/>
      <c r="L438" s="361"/>
      <c r="M438" s="364"/>
      <c r="N438" s="362"/>
      <c r="O438" s="364"/>
      <c r="P438" s="364"/>
      <c r="Q438" s="364"/>
      <c r="R438" s="364"/>
      <c r="S438" s="364"/>
      <c r="T438" s="364"/>
      <c r="U438" s="357"/>
      <c r="V438" s="357"/>
      <c r="W438" s="357"/>
      <c r="X438" s="357"/>
      <c r="Y438" s="357"/>
      <c r="Z438" s="357"/>
    </row>
    <row r="439" ht="15.75" customHeight="1">
      <c r="A439" s="357"/>
      <c r="B439" s="366"/>
      <c r="C439" s="364"/>
      <c r="D439" s="382"/>
      <c r="E439" s="364"/>
      <c r="F439" s="382"/>
      <c r="G439" s="360"/>
      <c r="H439" s="360"/>
      <c r="I439" s="364"/>
      <c r="J439" s="361"/>
      <c r="K439" s="361"/>
      <c r="L439" s="361"/>
      <c r="M439" s="364"/>
      <c r="N439" s="362"/>
      <c r="O439" s="364"/>
      <c r="P439" s="364"/>
      <c r="Q439" s="364"/>
      <c r="R439" s="364"/>
      <c r="S439" s="364"/>
      <c r="T439" s="364"/>
      <c r="U439" s="357"/>
      <c r="V439" s="357"/>
      <c r="W439" s="357"/>
      <c r="X439" s="357"/>
      <c r="Y439" s="357"/>
      <c r="Z439" s="357"/>
    </row>
    <row r="440" ht="15.75" customHeight="1">
      <c r="A440" s="357"/>
      <c r="B440" s="366"/>
      <c r="C440" s="364"/>
      <c r="D440" s="382"/>
      <c r="E440" s="364"/>
      <c r="F440" s="382"/>
      <c r="G440" s="360"/>
      <c r="H440" s="360"/>
      <c r="I440" s="364"/>
      <c r="J440" s="361"/>
      <c r="K440" s="361"/>
      <c r="L440" s="361"/>
      <c r="M440" s="364"/>
      <c r="N440" s="362"/>
      <c r="O440" s="364"/>
      <c r="P440" s="364"/>
      <c r="Q440" s="364"/>
      <c r="R440" s="364"/>
      <c r="S440" s="364"/>
      <c r="T440" s="364"/>
      <c r="U440" s="357"/>
      <c r="V440" s="357"/>
      <c r="W440" s="357"/>
      <c r="X440" s="357"/>
      <c r="Y440" s="357"/>
      <c r="Z440" s="357"/>
    </row>
    <row r="441" ht="15.75" customHeight="1">
      <c r="A441" s="357"/>
      <c r="B441" s="366"/>
      <c r="C441" s="364"/>
      <c r="D441" s="382"/>
      <c r="E441" s="364"/>
      <c r="F441" s="382"/>
      <c r="G441" s="360"/>
      <c r="H441" s="360"/>
      <c r="I441" s="364"/>
      <c r="J441" s="361"/>
      <c r="K441" s="361"/>
      <c r="L441" s="361"/>
      <c r="M441" s="364"/>
      <c r="N441" s="362"/>
      <c r="O441" s="364"/>
      <c r="P441" s="364"/>
      <c r="Q441" s="364"/>
      <c r="R441" s="364"/>
      <c r="S441" s="364"/>
      <c r="T441" s="364"/>
      <c r="U441" s="357"/>
      <c r="V441" s="357"/>
      <c r="W441" s="357"/>
      <c r="X441" s="357"/>
      <c r="Y441" s="357"/>
      <c r="Z441" s="357"/>
    </row>
    <row r="442" ht="15.75" customHeight="1">
      <c r="A442" s="357"/>
      <c r="B442" s="366"/>
      <c r="C442" s="364"/>
      <c r="D442" s="382"/>
      <c r="E442" s="364"/>
      <c r="F442" s="382"/>
      <c r="G442" s="360"/>
      <c r="H442" s="360"/>
      <c r="I442" s="364"/>
      <c r="J442" s="361"/>
      <c r="K442" s="361"/>
      <c r="L442" s="361"/>
      <c r="M442" s="364"/>
      <c r="N442" s="362"/>
      <c r="O442" s="364"/>
      <c r="P442" s="364"/>
      <c r="Q442" s="364"/>
      <c r="R442" s="364"/>
      <c r="S442" s="364"/>
      <c r="T442" s="364"/>
      <c r="U442" s="357"/>
      <c r="V442" s="357"/>
      <c r="W442" s="357"/>
      <c r="X442" s="357"/>
      <c r="Y442" s="357"/>
      <c r="Z442" s="357"/>
    </row>
    <row r="443" ht="15.75" customHeight="1">
      <c r="A443" s="357"/>
      <c r="B443" s="366"/>
      <c r="C443" s="364"/>
      <c r="D443" s="382"/>
      <c r="E443" s="364"/>
      <c r="F443" s="382"/>
      <c r="G443" s="360"/>
      <c r="H443" s="360"/>
      <c r="I443" s="364"/>
      <c r="J443" s="361"/>
      <c r="K443" s="361"/>
      <c r="L443" s="361"/>
      <c r="M443" s="364"/>
      <c r="N443" s="362"/>
      <c r="O443" s="364"/>
      <c r="P443" s="364"/>
      <c r="Q443" s="364"/>
      <c r="R443" s="364"/>
      <c r="S443" s="364"/>
      <c r="T443" s="364"/>
      <c r="U443" s="357"/>
      <c r="V443" s="357"/>
      <c r="W443" s="357"/>
      <c r="X443" s="357"/>
      <c r="Y443" s="357"/>
      <c r="Z443" s="357"/>
    </row>
    <row r="444" ht="15.75" customHeight="1">
      <c r="A444" s="357"/>
      <c r="B444" s="366"/>
      <c r="C444" s="364"/>
      <c r="D444" s="382"/>
      <c r="E444" s="364"/>
      <c r="F444" s="382"/>
      <c r="G444" s="360"/>
      <c r="H444" s="360"/>
      <c r="I444" s="364"/>
      <c r="J444" s="361"/>
      <c r="K444" s="361"/>
      <c r="L444" s="361"/>
      <c r="M444" s="364"/>
      <c r="N444" s="362"/>
      <c r="O444" s="364"/>
      <c r="P444" s="364"/>
      <c r="Q444" s="364"/>
      <c r="R444" s="364"/>
      <c r="S444" s="364"/>
      <c r="T444" s="364"/>
      <c r="U444" s="357"/>
      <c r="V444" s="357"/>
      <c r="W444" s="357"/>
      <c r="X444" s="357"/>
      <c r="Y444" s="357"/>
      <c r="Z444" s="357"/>
    </row>
    <row r="445" ht="15.75" customHeight="1">
      <c r="A445" s="357"/>
      <c r="B445" s="366"/>
      <c r="C445" s="364"/>
      <c r="D445" s="382"/>
      <c r="E445" s="364"/>
      <c r="F445" s="382"/>
      <c r="G445" s="360"/>
      <c r="H445" s="360"/>
      <c r="I445" s="364"/>
      <c r="J445" s="361"/>
      <c r="K445" s="361"/>
      <c r="L445" s="361"/>
      <c r="M445" s="364"/>
      <c r="N445" s="362"/>
      <c r="O445" s="364"/>
      <c r="P445" s="364"/>
      <c r="Q445" s="364"/>
      <c r="R445" s="364"/>
      <c r="S445" s="364"/>
      <c r="T445" s="364"/>
      <c r="U445" s="357"/>
      <c r="V445" s="357"/>
      <c r="W445" s="357"/>
      <c r="X445" s="357"/>
      <c r="Y445" s="357"/>
      <c r="Z445" s="357"/>
    </row>
    <row r="446" ht="15.75" customHeight="1">
      <c r="A446" s="357"/>
      <c r="B446" s="366"/>
      <c r="C446" s="364"/>
      <c r="D446" s="382"/>
      <c r="E446" s="364"/>
      <c r="F446" s="382"/>
      <c r="G446" s="360"/>
      <c r="H446" s="360"/>
      <c r="I446" s="364"/>
      <c r="J446" s="361"/>
      <c r="K446" s="361"/>
      <c r="L446" s="361"/>
      <c r="M446" s="364"/>
      <c r="N446" s="362"/>
      <c r="O446" s="364"/>
      <c r="P446" s="364"/>
      <c r="Q446" s="364"/>
      <c r="R446" s="364"/>
      <c r="S446" s="364"/>
      <c r="T446" s="364"/>
      <c r="U446" s="357"/>
      <c r="V446" s="357"/>
      <c r="W446" s="357"/>
      <c r="X446" s="357"/>
      <c r="Y446" s="357"/>
      <c r="Z446" s="357"/>
    </row>
    <row r="447" ht="15.75" customHeight="1">
      <c r="A447" s="357"/>
      <c r="B447" s="366"/>
      <c r="C447" s="364"/>
      <c r="D447" s="382"/>
      <c r="E447" s="364"/>
      <c r="F447" s="382"/>
      <c r="G447" s="360"/>
      <c r="H447" s="360"/>
      <c r="I447" s="364"/>
      <c r="J447" s="361"/>
      <c r="K447" s="361"/>
      <c r="L447" s="361"/>
      <c r="M447" s="364"/>
      <c r="N447" s="362"/>
      <c r="O447" s="364"/>
      <c r="P447" s="364"/>
      <c r="Q447" s="364"/>
      <c r="R447" s="364"/>
      <c r="S447" s="364"/>
      <c r="T447" s="364"/>
      <c r="U447" s="357"/>
      <c r="V447" s="357"/>
      <c r="W447" s="357"/>
      <c r="X447" s="357"/>
      <c r="Y447" s="357"/>
      <c r="Z447" s="357"/>
    </row>
    <row r="448" ht="15.75" customHeight="1">
      <c r="A448" s="357"/>
      <c r="B448" s="366"/>
      <c r="C448" s="364"/>
      <c r="D448" s="382"/>
      <c r="E448" s="364"/>
      <c r="F448" s="382"/>
      <c r="G448" s="360"/>
      <c r="H448" s="360"/>
      <c r="I448" s="364"/>
      <c r="J448" s="361"/>
      <c r="K448" s="361"/>
      <c r="L448" s="361"/>
      <c r="M448" s="364"/>
      <c r="N448" s="362"/>
      <c r="O448" s="364"/>
      <c r="P448" s="364"/>
      <c r="Q448" s="364"/>
      <c r="R448" s="364"/>
      <c r="S448" s="364"/>
      <c r="T448" s="364"/>
      <c r="U448" s="357"/>
      <c r="V448" s="357"/>
      <c r="W448" s="357"/>
      <c r="X448" s="357"/>
      <c r="Y448" s="357"/>
      <c r="Z448" s="357"/>
    </row>
    <row r="449" ht="15.75" customHeight="1">
      <c r="A449" s="357"/>
      <c r="B449" s="366"/>
      <c r="C449" s="364"/>
      <c r="D449" s="382"/>
      <c r="E449" s="364"/>
      <c r="F449" s="382"/>
      <c r="G449" s="360"/>
      <c r="H449" s="360"/>
      <c r="I449" s="364"/>
      <c r="J449" s="361"/>
      <c r="K449" s="361"/>
      <c r="L449" s="361"/>
      <c r="M449" s="364"/>
      <c r="N449" s="362"/>
      <c r="O449" s="364"/>
      <c r="P449" s="364"/>
      <c r="Q449" s="364"/>
      <c r="R449" s="364"/>
      <c r="S449" s="364"/>
      <c r="T449" s="364"/>
      <c r="U449" s="357"/>
      <c r="V449" s="357"/>
      <c r="W449" s="357"/>
      <c r="X449" s="357"/>
      <c r="Y449" s="357"/>
      <c r="Z449" s="357"/>
    </row>
    <row r="450" ht="15.75" customHeight="1">
      <c r="A450" s="357"/>
      <c r="B450" s="366"/>
      <c r="C450" s="364"/>
      <c r="D450" s="382"/>
      <c r="E450" s="364"/>
      <c r="F450" s="382"/>
      <c r="G450" s="360"/>
      <c r="H450" s="360"/>
      <c r="I450" s="364"/>
      <c r="J450" s="361"/>
      <c r="K450" s="361"/>
      <c r="L450" s="361"/>
      <c r="M450" s="364"/>
      <c r="N450" s="362"/>
      <c r="O450" s="364"/>
      <c r="P450" s="364"/>
      <c r="Q450" s="364"/>
      <c r="R450" s="364"/>
      <c r="S450" s="364"/>
      <c r="T450" s="364"/>
      <c r="U450" s="357"/>
      <c r="V450" s="357"/>
      <c r="W450" s="357"/>
      <c r="X450" s="357"/>
      <c r="Y450" s="357"/>
      <c r="Z450" s="357"/>
    </row>
    <row r="451" ht="15.75" customHeight="1">
      <c r="A451" s="357"/>
      <c r="B451" s="366"/>
      <c r="C451" s="364"/>
      <c r="D451" s="382"/>
      <c r="E451" s="364"/>
      <c r="F451" s="382"/>
      <c r="G451" s="360"/>
      <c r="H451" s="360"/>
      <c r="I451" s="364"/>
      <c r="J451" s="361"/>
      <c r="K451" s="361"/>
      <c r="L451" s="361"/>
      <c r="M451" s="364"/>
      <c r="N451" s="362"/>
      <c r="O451" s="364"/>
      <c r="P451" s="364"/>
      <c r="Q451" s="364"/>
      <c r="R451" s="364"/>
      <c r="S451" s="364"/>
      <c r="T451" s="364"/>
      <c r="U451" s="357"/>
      <c r="V451" s="357"/>
      <c r="W451" s="357"/>
      <c r="X451" s="357"/>
      <c r="Y451" s="357"/>
      <c r="Z451" s="357"/>
    </row>
    <row r="452" ht="15.75" customHeight="1">
      <c r="A452" s="357"/>
      <c r="B452" s="366"/>
      <c r="C452" s="364"/>
      <c r="D452" s="382"/>
      <c r="E452" s="364"/>
      <c r="F452" s="382"/>
      <c r="G452" s="360"/>
      <c r="H452" s="360"/>
      <c r="I452" s="364"/>
      <c r="J452" s="361"/>
      <c r="K452" s="361"/>
      <c r="L452" s="361"/>
      <c r="M452" s="364"/>
      <c r="N452" s="362"/>
      <c r="O452" s="364"/>
      <c r="P452" s="364"/>
      <c r="Q452" s="364"/>
      <c r="R452" s="364"/>
      <c r="S452" s="364"/>
      <c r="T452" s="364"/>
      <c r="U452" s="357"/>
      <c r="V452" s="357"/>
      <c r="W452" s="357"/>
      <c r="X452" s="357"/>
      <c r="Y452" s="357"/>
      <c r="Z452" s="357"/>
    </row>
    <row r="453" ht="15.75" customHeight="1">
      <c r="A453" s="357"/>
      <c r="B453" s="366"/>
      <c r="C453" s="364"/>
      <c r="D453" s="382"/>
      <c r="E453" s="364"/>
      <c r="F453" s="382"/>
      <c r="G453" s="360"/>
      <c r="H453" s="360"/>
      <c r="I453" s="364"/>
      <c r="J453" s="361"/>
      <c r="K453" s="361"/>
      <c r="L453" s="361"/>
      <c r="M453" s="364"/>
      <c r="N453" s="362"/>
      <c r="O453" s="364"/>
      <c r="P453" s="364"/>
      <c r="Q453" s="364"/>
      <c r="R453" s="364"/>
      <c r="S453" s="364"/>
      <c r="T453" s="364"/>
      <c r="U453" s="357"/>
      <c r="V453" s="357"/>
      <c r="W453" s="357"/>
      <c r="X453" s="357"/>
      <c r="Y453" s="357"/>
      <c r="Z453" s="357"/>
    </row>
    <row r="454" ht="15.75" customHeight="1">
      <c r="A454" s="357"/>
      <c r="B454" s="366"/>
      <c r="C454" s="364"/>
      <c r="D454" s="382"/>
      <c r="E454" s="364"/>
      <c r="F454" s="382"/>
      <c r="G454" s="360"/>
      <c r="H454" s="360"/>
      <c r="I454" s="364"/>
      <c r="J454" s="361"/>
      <c r="K454" s="361"/>
      <c r="L454" s="361"/>
      <c r="M454" s="364"/>
      <c r="N454" s="362"/>
      <c r="O454" s="364"/>
      <c r="P454" s="364"/>
      <c r="Q454" s="364"/>
      <c r="R454" s="364"/>
      <c r="S454" s="364"/>
      <c r="T454" s="364"/>
      <c r="U454" s="357"/>
      <c r="V454" s="357"/>
      <c r="W454" s="357"/>
      <c r="X454" s="357"/>
      <c r="Y454" s="357"/>
      <c r="Z454" s="357"/>
    </row>
    <row r="455" ht="15.75" customHeight="1">
      <c r="A455" s="357"/>
      <c r="B455" s="366"/>
      <c r="C455" s="364"/>
      <c r="D455" s="382"/>
      <c r="E455" s="364"/>
      <c r="F455" s="382"/>
      <c r="G455" s="360"/>
      <c r="H455" s="360"/>
      <c r="I455" s="364"/>
      <c r="J455" s="361"/>
      <c r="K455" s="361"/>
      <c r="L455" s="361"/>
      <c r="M455" s="364"/>
      <c r="N455" s="362"/>
      <c r="O455" s="364"/>
      <c r="P455" s="364"/>
      <c r="Q455" s="364"/>
      <c r="R455" s="364"/>
      <c r="S455" s="364"/>
      <c r="T455" s="364"/>
      <c r="U455" s="357"/>
      <c r="V455" s="357"/>
      <c r="W455" s="357"/>
      <c r="X455" s="357"/>
      <c r="Y455" s="357"/>
      <c r="Z455" s="357"/>
    </row>
    <row r="456" ht="15.75" customHeight="1">
      <c r="A456" s="357"/>
      <c r="B456" s="366"/>
      <c r="C456" s="364"/>
      <c r="D456" s="382"/>
      <c r="E456" s="364"/>
      <c r="F456" s="382"/>
      <c r="G456" s="360"/>
      <c r="H456" s="360"/>
      <c r="I456" s="364"/>
      <c r="J456" s="361"/>
      <c r="K456" s="361"/>
      <c r="L456" s="361"/>
      <c r="M456" s="364"/>
      <c r="N456" s="362"/>
      <c r="O456" s="364"/>
      <c r="P456" s="364"/>
      <c r="Q456" s="364"/>
      <c r="R456" s="364"/>
      <c r="S456" s="364"/>
      <c r="T456" s="364"/>
      <c r="U456" s="357"/>
      <c r="V456" s="357"/>
      <c r="W456" s="357"/>
      <c r="X456" s="357"/>
      <c r="Y456" s="357"/>
      <c r="Z456" s="357"/>
    </row>
    <row r="457" ht="15.75" customHeight="1">
      <c r="A457" s="357"/>
      <c r="B457" s="366"/>
      <c r="C457" s="364"/>
      <c r="D457" s="382"/>
      <c r="E457" s="364"/>
      <c r="F457" s="382"/>
      <c r="G457" s="360"/>
      <c r="H457" s="360"/>
      <c r="I457" s="364"/>
      <c r="J457" s="361"/>
      <c r="K457" s="361"/>
      <c r="L457" s="361"/>
      <c r="M457" s="364"/>
      <c r="N457" s="362"/>
      <c r="O457" s="364"/>
      <c r="P457" s="364"/>
      <c r="Q457" s="364"/>
      <c r="R457" s="364"/>
      <c r="S457" s="364"/>
      <c r="T457" s="364"/>
      <c r="U457" s="357"/>
      <c r="V457" s="357"/>
      <c r="W457" s="357"/>
      <c r="X457" s="357"/>
      <c r="Y457" s="357"/>
      <c r="Z457" s="357"/>
    </row>
    <row r="458" ht="15.75" customHeight="1">
      <c r="A458" s="357"/>
      <c r="B458" s="366"/>
      <c r="C458" s="364"/>
      <c r="D458" s="382"/>
      <c r="E458" s="364"/>
      <c r="F458" s="382"/>
      <c r="G458" s="360"/>
      <c r="H458" s="360"/>
      <c r="I458" s="364"/>
      <c r="J458" s="361"/>
      <c r="K458" s="361"/>
      <c r="L458" s="361"/>
      <c r="M458" s="364"/>
      <c r="N458" s="362"/>
      <c r="O458" s="364"/>
      <c r="P458" s="364"/>
      <c r="Q458" s="364"/>
      <c r="R458" s="364"/>
      <c r="S458" s="364"/>
      <c r="T458" s="364"/>
      <c r="U458" s="357"/>
      <c r="V458" s="357"/>
      <c r="W458" s="357"/>
      <c r="X458" s="357"/>
      <c r="Y458" s="357"/>
      <c r="Z458" s="357"/>
    </row>
    <row r="459" ht="15.75" customHeight="1">
      <c r="A459" s="357"/>
      <c r="B459" s="366"/>
      <c r="C459" s="364"/>
      <c r="D459" s="382"/>
      <c r="E459" s="364"/>
      <c r="F459" s="382"/>
      <c r="G459" s="360"/>
      <c r="H459" s="360"/>
      <c r="I459" s="364"/>
      <c r="J459" s="361"/>
      <c r="K459" s="361"/>
      <c r="L459" s="361"/>
      <c r="M459" s="364"/>
      <c r="N459" s="362"/>
      <c r="O459" s="364"/>
      <c r="P459" s="364"/>
      <c r="Q459" s="364"/>
      <c r="R459" s="364"/>
      <c r="S459" s="364"/>
      <c r="T459" s="364"/>
      <c r="U459" s="357"/>
      <c r="V459" s="357"/>
      <c r="W459" s="357"/>
      <c r="X459" s="357"/>
      <c r="Y459" s="357"/>
      <c r="Z459" s="357"/>
    </row>
    <row r="460" ht="15.75" customHeight="1">
      <c r="A460" s="357"/>
      <c r="B460" s="366"/>
      <c r="C460" s="364"/>
      <c r="D460" s="382"/>
      <c r="E460" s="364"/>
      <c r="F460" s="382"/>
      <c r="G460" s="360"/>
      <c r="H460" s="360"/>
      <c r="I460" s="364"/>
      <c r="J460" s="361"/>
      <c r="K460" s="361"/>
      <c r="L460" s="361"/>
      <c r="M460" s="364"/>
      <c r="N460" s="362"/>
      <c r="O460" s="364"/>
      <c r="P460" s="364"/>
      <c r="Q460" s="364"/>
      <c r="R460" s="364"/>
      <c r="S460" s="364"/>
      <c r="T460" s="364"/>
      <c r="U460" s="357"/>
      <c r="V460" s="357"/>
      <c r="W460" s="357"/>
      <c r="X460" s="357"/>
      <c r="Y460" s="357"/>
      <c r="Z460" s="357"/>
    </row>
    <row r="461" ht="15.75" customHeight="1">
      <c r="A461" s="357"/>
      <c r="B461" s="366"/>
      <c r="C461" s="364"/>
      <c r="D461" s="382"/>
      <c r="E461" s="364"/>
      <c r="F461" s="382"/>
      <c r="G461" s="360"/>
      <c r="H461" s="360"/>
      <c r="I461" s="364"/>
      <c r="J461" s="361"/>
      <c r="K461" s="361"/>
      <c r="L461" s="361"/>
      <c r="M461" s="364"/>
      <c r="N461" s="362"/>
      <c r="O461" s="364"/>
      <c r="P461" s="364"/>
      <c r="Q461" s="364"/>
      <c r="R461" s="364"/>
      <c r="S461" s="364"/>
      <c r="T461" s="364"/>
      <c r="U461" s="357"/>
      <c r="V461" s="357"/>
      <c r="W461" s="357"/>
      <c r="X461" s="357"/>
      <c r="Y461" s="357"/>
      <c r="Z461" s="357"/>
    </row>
    <row r="462" ht="15.75" customHeight="1">
      <c r="A462" s="357"/>
      <c r="B462" s="366"/>
      <c r="C462" s="364"/>
      <c r="D462" s="382"/>
      <c r="E462" s="364"/>
      <c r="F462" s="382"/>
      <c r="G462" s="360"/>
      <c r="H462" s="360"/>
      <c r="I462" s="364"/>
      <c r="J462" s="361"/>
      <c r="K462" s="361"/>
      <c r="L462" s="361"/>
      <c r="M462" s="364"/>
      <c r="N462" s="362"/>
      <c r="O462" s="364"/>
      <c r="P462" s="364"/>
      <c r="Q462" s="364"/>
      <c r="R462" s="364"/>
      <c r="S462" s="364"/>
      <c r="T462" s="364"/>
      <c r="U462" s="357"/>
      <c r="V462" s="357"/>
      <c r="W462" s="357"/>
      <c r="X462" s="357"/>
      <c r="Y462" s="357"/>
      <c r="Z462" s="357"/>
    </row>
    <row r="463" ht="15.75" customHeight="1">
      <c r="A463" s="357"/>
      <c r="B463" s="366"/>
      <c r="C463" s="364"/>
      <c r="D463" s="382"/>
      <c r="E463" s="364"/>
      <c r="F463" s="382"/>
      <c r="G463" s="360"/>
      <c r="H463" s="360"/>
      <c r="I463" s="364"/>
      <c r="J463" s="361"/>
      <c r="K463" s="361"/>
      <c r="L463" s="361"/>
      <c r="M463" s="364"/>
      <c r="N463" s="362"/>
      <c r="O463" s="364"/>
      <c r="P463" s="364"/>
      <c r="Q463" s="364"/>
      <c r="R463" s="364"/>
      <c r="S463" s="364"/>
      <c r="T463" s="364"/>
      <c r="U463" s="357"/>
      <c r="V463" s="357"/>
      <c r="W463" s="357"/>
      <c r="X463" s="357"/>
      <c r="Y463" s="357"/>
      <c r="Z463" s="357"/>
    </row>
    <row r="464" ht="15.75" customHeight="1">
      <c r="A464" s="357"/>
      <c r="B464" s="366"/>
      <c r="C464" s="364"/>
      <c r="D464" s="382"/>
      <c r="E464" s="364"/>
      <c r="F464" s="382"/>
      <c r="G464" s="360"/>
      <c r="H464" s="360"/>
      <c r="I464" s="364"/>
      <c r="J464" s="361"/>
      <c r="K464" s="361"/>
      <c r="L464" s="361"/>
      <c r="M464" s="364"/>
      <c r="N464" s="362"/>
      <c r="O464" s="364"/>
      <c r="P464" s="364"/>
      <c r="Q464" s="364"/>
      <c r="R464" s="364"/>
      <c r="S464" s="364"/>
      <c r="T464" s="364"/>
      <c r="U464" s="357"/>
      <c r="V464" s="357"/>
      <c r="W464" s="357"/>
      <c r="X464" s="357"/>
      <c r="Y464" s="357"/>
      <c r="Z464" s="357"/>
    </row>
    <row r="465" ht="15.75" customHeight="1">
      <c r="A465" s="357"/>
      <c r="B465" s="366"/>
      <c r="C465" s="364"/>
      <c r="D465" s="382"/>
      <c r="E465" s="364"/>
      <c r="F465" s="382"/>
      <c r="G465" s="360"/>
      <c r="H465" s="360"/>
      <c r="I465" s="364"/>
      <c r="J465" s="361"/>
      <c r="K465" s="361"/>
      <c r="L465" s="361"/>
      <c r="M465" s="364"/>
      <c r="N465" s="362"/>
      <c r="O465" s="364"/>
      <c r="P465" s="364"/>
      <c r="Q465" s="364"/>
      <c r="R465" s="364"/>
      <c r="S465" s="364"/>
      <c r="T465" s="364"/>
      <c r="U465" s="357"/>
      <c r="V465" s="357"/>
      <c r="W465" s="357"/>
      <c r="X465" s="357"/>
      <c r="Y465" s="357"/>
      <c r="Z465" s="357"/>
    </row>
    <row r="466" ht="15.75" customHeight="1">
      <c r="A466" s="357"/>
      <c r="B466" s="366"/>
      <c r="C466" s="364"/>
      <c r="D466" s="382"/>
      <c r="E466" s="364"/>
      <c r="F466" s="382"/>
      <c r="G466" s="360"/>
      <c r="H466" s="360"/>
      <c r="I466" s="364"/>
      <c r="J466" s="361"/>
      <c r="K466" s="361"/>
      <c r="L466" s="361"/>
      <c r="M466" s="364"/>
      <c r="N466" s="362"/>
      <c r="O466" s="364"/>
      <c r="P466" s="364"/>
      <c r="Q466" s="364"/>
      <c r="R466" s="364"/>
      <c r="S466" s="364"/>
      <c r="T466" s="364"/>
      <c r="U466" s="357"/>
      <c r="V466" s="357"/>
      <c r="W466" s="357"/>
      <c r="X466" s="357"/>
      <c r="Y466" s="357"/>
      <c r="Z466" s="357"/>
    </row>
    <row r="467" ht="15.75" customHeight="1">
      <c r="A467" s="357"/>
      <c r="B467" s="366"/>
      <c r="C467" s="364"/>
      <c r="D467" s="382"/>
      <c r="E467" s="364"/>
      <c r="F467" s="382"/>
      <c r="G467" s="360"/>
      <c r="H467" s="360"/>
      <c r="I467" s="364"/>
      <c r="J467" s="361"/>
      <c r="K467" s="361"/>
      <c r="L467" s="361"/>
      <c r="M467" s="364"/>
      <c r="N467" s="362"/>
      <c r="O467" s="364"/>
      <c r="P467" s="364"/>
      <c r="Q467" s="364"/>
      <c r="R467" s="364"/>
      <c r="S467" s="364"/>
      <c r="T467" s="364"/>
      <c r="U467" s="357"/>
      <c r="V467" s="357"/>
      <c r="W467" s="357"/>
      <c r="X467" s="357"/>
      <c r="Y467" s="357"/>
      <c r="Z467" s="357"/>
    </row>
    <row r="468" ht="15.75" customHeight="1">
      <c r="A468" s="357"/>
      <c r="B468" s="366"/>
      <c r="C468" s="364"/>
      <c r="D468" s="382"/>
      <c r="E468" s="364"/>
      <c r="F468" s="382"/>
      <c r="G468" s="360"/>
      <c r="H468" s="360"/>
      <c r="I468" s="364"/>
      <c r="J468" s="361"/>
      <c r="K468" s="361"/>
      <c r="L468" s="361"/>
      <c r="M468" s="364"/>
      <c r="N468" s="362"/>
      <c r="O468" s="364"/>
      <c r="P468" s="364"/>
      <c r="Q468" s="364"/>
      <c r="R468" s="364"/>
      <c r="S468" s="364"/>
      <c r="T468" s="364"/>
      <c r="U468" s="357"/>
      <c r="V468" s="357"/>
      <c r="W468" s="357"/>
      <c r="X468" s="357"/>
      <c r="Y468" s="357"/>
      <c r="Z468" s="357"/>
    </row>
    <row r="469" ht="15.75" customHeight="1">
      <c r="A469" s="357"/>
      <c r="B469" s="366"/>
      <c r="C469" s="364"/>
      <c r="D469" s="382"/>
      <c r="E469" s="364"/>
      <c r="F469" s="382"/>
      <c r="G469" s="360"/>
      <c r="H469" s="360"/>
      <c r="I469" s="364"/>
      <c r="J469" s="361"/>
      <c r="K469" s="361"/>
      <c r="L469" s="361"/>
      <c r="M469" s="364"/>
      <c r="N469" s="362"/>
      <c r="O469" s="364"/>
      <c r="P469" s="364"/>
      <c r="Q469" s="364"/>
      <c r="R469" s="364"/>
      <c r="S469" s="364"/>
      <c r="T469" s="364"/>
      <c r="U469" s="357"/>
      <c r="V469" s="357"/>
      <c r="W469" s="357"/>
      <c r="X469" s="357"/>
      <c r="Y469" s="357"/>
      <c r="Z469" s="357"/>
    </row>
    <row r="470" ht="15.75" customHeight="1">
      <c r="A470" s="357"/>
      <c r="B470" s="366"/>
      <c r="C470" s="364"/>
      <c r="D470" s="382"/>
      <c r="E470" s="364"/>
      <c r="F470" s="382"/>
      <c r="G470" s="360"/>
      <c r="H470" s="360"/>
      <c r="I470" s="364"/>
      <c r="J470" s="361"/>
      <c r="K470" s="361"/>
      <c r="L470" s="361"/>
      <c r="M470" s="364"/>
      <c r="N470" s="362"/>
      <c r="O470" s="364"/>
      <c r="P470" s="364"/>
      <c r="Q470" s="364"/>
      <c r="R470" s="364"/>
      <c r="S470" s="364"/>
      <c r="T470" s="364"/>
      <c r="U470" s="357"/>
      <c r="V470" s="357"/>
      <c r="W470" s="357"/>
      <c r="X470" s="357"/>
      <c r="Y470" s="357"/>
      <c r="Z470" s="357"/>
    </row>
    <row r="471" ht="15.75" customHeight="1">
      <c r="A471" s="357"/>
      <c r="B471" s="366"/>
      <c r="C471" s="364"/>
      <c r="D471" s="382"/>
      <c r="E471" s="364"/>
      <c r="F471" s="382"/>
      <c r="G471" s="360"/>
      <c r="H471" s="360"/>
      <c r="I471" s="364"/>
      <c r="J471" s="361"/>
      <c r="K471" s="361"/>
      <c r="L471" s="361"/>
      <c r="M471" s="364"/>
      <c r="N471" s="362"/>
      <c r="O471" s="364"/>
      <c r="P471" s="364"/>
      <c r="Q471" s="364"/>
      <c r="R471" s="364"/>
      <c r="S471" s="364"/>
      <c r="T471" s="364"/>
      <c r="U471" s="357"/>
      <c r="V471" s="357"/>
      <c r="W471" s="357"/>
      <c r="X471" s="357"/>
      <c r="Y471" s="357"/>
      <c r="Z471" s="357"/>
    </row>
    <row r="472" ht="15.75" customHeight="1">
      <c r="A472" s="357"/>
      <c r="B472" s="366"/>
      <c r="C472" s="364"/>
      <c r="D472" s="382"/>
      <c r="E472" s="364"/>
      <c r="F472" s="382"/>
      <c r="G472" s="360"/>
      <c r="H472" s="360"/>
      <c r="I472" s="364"/>
      <c r="J472" s="361"/>
      <c r="K472" s="361"/>
      <c r="L472" s="361"/>
      <c r="M472" s="364"/>
      <c r="N472" s="362"/>
      <c r="O472" s="364"/>
      <c r="P472" s="364"/>
      <c r="Q472" s="364"/>
      <c r="R472" s="364"/>
      <c r="S472" s="364"/>
      <c r="T472" s="364"/>
      <c r="U472" s="357"/>
      <c r="V472" s="357"/>
      <c r="W472" s="357"/>
      <c r="X472" s="357"/>
      <c r="Y472" s="357"/>
      <c r="Z472" s="357"/>
    </row>
    <row r="473" ht="15.75" customHeight="1">
      <c r="A473" s="357"/>
      <c r="B473" s="366"/>
      <c r="C473" s="364"/>
      <c r="D473" s="382"/>
      <c r="E473" s="364"/>
      <c r="F473" s="382"/>
      <c r="G473" s="360"/>
      <c r="H473" s="360"/>
      <c r="I473" s="364"/>
      <c r="J473" s="361"/>
      <c r="K473" s="361"/>
      <c r="L473" s="361"/>
      <c r="M473" s="364"/>
      <c r="N473" s="362"/>
      <c r="O473" s="364"/>
      <c r="P473" s="364"/>
      <c r="Q473" s="364"/>
      <c r="R473" s="364"/>
      <c r="S473" s="364"/>
      <c r="T473" s="364"/>
      <c r="U473" s="357"/>
      <c r="V473" s="357"/>
      <c r="W473" s="357"/>
      <c r="X473" s="357"/>
      <c r="Y473" s="357"/>
      <c r="Z473" s="357"/>
    </row>
    <row r="474" ht="15.75" customHeight="1">
      <c r="A474" s="357"/>
      <c r="B474" s="366"/>
      <c r="C474" s="364"/>
      <c r="D474" s="382"/>
      <c r="E474" s="364"/>
      <c r="F474" s="382"/>
      <c r="G474" s="360"/>
      <c r="H474" s="360"/>
      <c r="I474" s="364"/>
      <c r="J474" s="361"/>
      <c r="K474" s="361"/>
      <c r="L474" s="361"/>
      <c r="M474" s="364"/>
      <c r="N474" s="362"/>
      <c r="O474" s="364"/>
      <c r="P474" s="364"/>
      <c r="Q474" s="364"/>
      <c r="R474" s="364"/>
      <c r="S474" s="364"/>
      <c r="T474" s="364"/>
      <c r="U474" s="357"/>
      <c r="V474" s="357"/>
      <c r="W474" s="357"/>
      <c r="X474" s="357"/>
      <c r="Y474" s="357"/>
      <c r="Z474" s="357"/>
    </row>
    <row r="475" ht="15.75" customHeight="1">
      <c r="A475" s="357"/>
      <c r="B475" s="366"/>
      <c r="C475" s="364"/>
      <c r="D475" s="382"/>
      <c r="E475" s="364"/>
      <c r="F475" s="382"/>
      <c r="G475" s="360"/>
      <c r="H475" s="360"/>
      <c r="I475" s="364"/>
      <c r="J475" s="361"/>
      <c r="K475" s="361"/>
      <c r="L475" s="361"/>
      <c r="M475" s="364"/>
      <c r="N475" s="362"/>
      <c r="O475" s="364"/>
      <c r="P475" s="364"/>
      <c r="Q475" s="364"/>
      <c r="R475" s="364"/>
      <c r="S475" s="364"/>
      <c r="T475" s="364"/>
      <c r="U475" s="357"/>
      <c r="V475" s="357"/>
      <c r="W475" s="357"/>
      <c r="X475" s="357"/>
      <c r="Y475" s="357"/>
      <c r="Z475" s="357"/>
    </row>
    <row r="476" ht="15.75" customHeight="1">
      <c r="A476" s="357"/>
      <c r="B476" s="366"/>
      <c r="C476" s="364"/>
      <c r="D476" s="382"/>
      <c r="E476" s="364"/>
      <c r="F476" s="382"/>
      <c r="G476" s="360"/>
      <c r="H476" s="360"/>
      <c r="I476" s="364"/>
      <c r="J476" s="361"/>
      <c r="K476" s="361"/>
      <c r="L476" s="361"/>
      <c r="M476" s="364"/>
      <c r="N476" s="362"/>
      <c r="O476" s="364"/>
      <c r="P476" s="364"/>
      <c r="Q476" s="364"/>
      <c r="R476" s="364"/>
      <c r="S476" s="364"/>
      <c r="T476" s="364"/>
      <c r="U476" s="357"/>
      <c r="V476" s="357"/>
      <c r="W476" s="357"/>
      <c r="X476" s="357"/>
      <c r="Y476" s="357"/>
      <c r="Z476" s="357"/>
    </row>
    <row r="477" ht="15.75" customHeight="1">
      <c r="A477" s="357"/>
      <c r="B477" s="366"/>
      <c r="C477" s="364"/>
      <c r="D477" s="382"/>
      <c r="E477" s="364"/>
      <c r="F477" s="382"/>
      <c r="G477" s="360"/>
      <c r="H477" s="360"/>
      <c r="I477" s="364"/>
      <c r="J477" s="361"/>
      <c r="K477" s="361"/>
      <c r="L477" s="361"/>
      <c r="M477" s="364"/>
      <c r="N477" s="362"/>
      <c r="O477" s="364"/>
      <c r="P477" s="364"/>
      <c r="Q477" s="364"/>
      <c r="R477" s="364"/>
      <c r="S477" s="364"/>
      <c r="T477" s="364"/>
      <c r="U477" s="357"/>
      <c r="V477" s="357"/>
      <c r="W477" s="357"/>
      <c r="X477" s="357"/>
      <c r="Y477" s="357"/>
      <c r="Z477" s="357"/>
    </row>
    <row r="478" ht="15.75" customHeight="1">
      <c r="A478" s="357"/>
      <c r="B478" s="366"/>
      <c r="C478" s="364"/>
      <c r="D478" s="382"/>
      <c r="E478" s="364"/>
      <c r="F478" s="382"/>
      <c r="G478" s="360"/>
      <c r="H478" s="360"/>
      <c r="I478" s="364"/>
      <c r="J478" s="361"/>
      <c r="K478" s="361"/>
      <c r="L478" s="361"/>
      <c r="M478" s="364"/>
      <c r="N478" s="362"/>
      <c r="O478" s="364"/>
      <c r="P478" s="364"/>
      <c r="Q478" s="364"/>
      <c r="R478" s="364"/>
      <c r="S478" s="364"/>
      <c r="T478" s="364"/>
      <c r="U478" s="357"/>
      <c r="V478" s="357"/>
      <c r="W478" s="357"/>
      <c r="X478" s="357"/>
      <c r="Y478" s="357"/>
      <c r="Z478" s="357"/>
    </row>
    <row r="479" ht="15.75" customHeight="1">
      <c r="A479" s="357"/>
      <c r="B479" s="366"/>
      <c r="C479" s="364"/>
      <c r="D479" s="382"/>
      <c r="E479" s="364"/>
      <c r="F479" s="382"/>
      <c r="G479" s="360"/>
      <c r="H479" s="360"/>
      <c r="I479" s="364"/>
      <c r="J479" s="361"/>
      <c r="K479" s="361"/>
      <c r="L479" s="361"/>
      <c r="M479" s="364"/>
      <c r="N479" s="362"/>
      <c r="O479" s="364"/>
      <c r="P479" s="364"/>
      <c r="Q479" s="364"/>
      <c r="R479" s="364"/>
      <c r="S479" s="364"/>
      <c r="T479" s="364"/>
      <c r="U479" s="357"/>
      <c r="V479" s="357"/>
      <c r="W479" s="357"/>
      <c r="X479" s="357"/>
      <c r="Y479" s="357"/>
      <c r="Z479" s="357"/>
    </row>
    <row r="480" ht="15.75" customHeight="1">
      <c r="A480" s="357"/>
      <c r="B480" s="366"/>
      <c r="C480" s="364"/>
      <c r="D480" s="382"/>
      <c r="E480" s="364"/>
      <c r="F480" s="382"/>
      <c r="G480" s="360"/>
      <c r="H480" s="360"/>
      <c r="I480" s="364"/>
      <c r="J480" s="361"/>
      <c r="K480" s="361"/>
      <c r="L480" s="361"/>
      <c r="M480" s="364"/>
      <c r="N480" s="362"/>
      <c r="O480" s="364"/>
      <c r="P480" s="364"/>
      <c r="Q480" s="364"/>
      <c r="R480" s="364"/>
      <c r="S480" s="364"/>
      <c r="T480" s="364"/>
      <c r="U480" s="357"/>
      <c r="V480" s="357"/>
      <c r="W480" s="357"/>
      <c r="X480" s="357"/>
      <c r="Y480" s="357"/>
      <c r="Z480" s="357"/>
    </row>
    <row r="481" ht="15.75" customHeight="1">
      <c r="A481" s="357"/>
      <c r="B481" s="366"/>
      <c r="C481" s="364"/>
      <c r="D481" s="382"/>
      <c r="E481" s="364"/>
      <c r="F481" s="382"/>
      <c r="G481" s="360"/>
      <c r="H481" s="360"/>
      <c r="I481" s="364"/>
      <c r="J481" s="361"/>
      <c r="K481" s="361"/>
      <c r="L481" s="361"/>
      <c r="M481" s="364"/>
      <c r="N481" s="362"/>
      <c r="O481" s="364"/>
      <c r="P481" s="364"/>
      <c r="Q481" s="364"/>
      <c r="R481" s="364"/>
      <c r="S481" s="364"/>
      <c r="T481" s="364"/>
      <c r="U481" s="357"/>
      <c r="V481" s="357"/>
      <c r="W481" s="357"/>
      <c r="X481" s="357"/>
      <c r="Y481" s="357"/>
      <c r="Z481" s="357"/>
    </row>
    <row r="482" ht="15.75" customHeight="1">
      <c r="A482" s="357"/>
      <c r="B482" s="366"/>
      <c r="C482" s="364"/>
      <c r="D482" s="382"/>
      <c r="E482" s="364"/>
      <c r="F482" s="382"/>
      <c r="G482" s="360"/>
      <c r="H482" s="360"/>
      <c r="I482" s="364"/>
      <c r="J482" s="361"/>
      <c r="K482" s="361"/>
      <c r="L482" s="361"/>
      <c r="M482" s="364"/>
      <c r="N482" s="362"/>
      <c r="O482" s="364"/>
      <c r="P482" s="364"/>
      <c r="Q482" s="364"/>
      <c r="R482" s="364"/>
      <c r="S482" s="364"/>
      <c r="T482" s="364"/>
      <c r="U482" s="357"/>
      <c r="V482" s="357"/>
      <c r="W482" s="357"/>
      <c r="X482" s="357"/>
      <c r="Y482" s="357"/>
      <c r="Z482" s="357"/>
    </row>
    <row r="483" ht="15.75" customHeight="1">
      <c r="A483" s="357"/>
      <c r="B483" s="366"/>
      <c r="C483" s="364"/>
      <c r="D483" s="382"/>
      <c r="E483" s="364"/>
      <c r="F483" s="382"/>
      <c r="G483" s="360"/>
      <c r="H483" s="360"/>
      <c r="I483" s="364"/>
      <c r="J483" s="361"/>
      <c r="K483" s="361"/>
      <c r="L483" s="361"/>
      <c r="M483" s="364"/>
      <c r="N483" s="362"/>
      <c r="O483" s="364"/>
      <c r="P483" s="364"/>
      <c r="Q483" s="364"/>
      <c r="R483" s="364"/>
      <c r="S483" s="364"/>
      <c r="T483" s="364"/>
      <c r="U483" s="357"/>
      <c r="V483" s="357"/>
      <c r="W483" s="357"/>
      <c r="X483" s="357"/>
      <c r="Y483" s="357"/>
      <c r="Z483" s="357"/>
    </row>
    <row r="484" ht="15.75" customHeight="1">
      <c r="A484" s="357"/>
      <c r="B484" s="366"/>
      <c r="C484" s="364"/>
      <c r="D484" s="382"/>
      <c r="E484" s="364"/>
      <c r="F484" s="382"/>
      <c r="G484" s="360"/>
      <c r="H484" s="360"/>
      <c r="I484" s="364"/>
      <c r="J484" s="361"/>
      <c r="K484" s="361"/>
      <c r="L484" s="361"/>
      <c r="M484" s="364"/>
      <c r="N484" s="362"/>
      <c r="O484" s="364"/>
      <c r="P484" s="364"/>
      <c r="Q484" s="364"/>
      <c r="R484" s="364"/>
      <c r="S484" s="364"/>
      <c r="T484" s="364"/>
      <c r="U484" s="357"/>
      <c r="V484" s="357"/>
      <c r="W484" s="357"/>
      <c r="X484" s="357"/>
      <c r="Y484" s="357"/>
      <c r="Z484" s="357"/>
    </row>
    <row r="485" ht="15.75" customHeight="1">
      <c r="A485" s="357"/>
      <c r="B485" s="366"/>
      <c r="C485" s="364"/>
      <c r="D485" s="382"/>
      <c r="E485" s="364"/>
      <c r="F485" s="382"/>
      <c r="G485" s="360"/>
      <c r="H485" s="360"/>
      <c r="I485" s="364"/>
      <c r="J485" s="361"/>
      <c r="K485" s="361"/>
      <c r="L485" s="361"/>
      <c r="M485" s="364"/>
      <c r="N485" s="362"/>
      <c r="O485" s="364"/>
      <c r="P485" s="364"/>
      <c r="Q485" s="364"/>
      <c r="R485" s="364"/>
      <c r="S485" s="364"/>
      <c r="T485" s="364"/>
      <c r="U485" s="357"/>
      <c r="V485" s="357"/>
      <c r="W485" s="357"/>
      <c r="X485" s="357"/>
      <c r="Y485" s="357"/>
      <c r="Z485" s="357"/>
    </row>
    <row r="486" ht="15.75" customHeight="1">
      <c r="A486" s="357"/>
      <c r="B486" s="366"/>
      <c r="C486" s="364"/>
      <c r="D486" s="382"/>
      <c r="E486" s="364"/>
      <c r="F486" s="382"/>
      <c r="G486" s="360"/>
      <c r="H486" s="360"/>
      <c r="I486" s="364"/>
      <c r="J486" s="361"/>
      <c r="K486" s="361"/>
      <c r="L486" s="361"/>
      <c r="M486" s="364"/>
      <c r="N486" s="362"/>
      <c r="O486" s="364"/>
      <c r="P486" s="364"/>
      <c r="Q486" s="364"/>
      <c r="R486" s="364"/>
      <c r="S486" s="364"/>
      <c r="T486" s="364"/>
      <c r="U486" s="357"/>
      <c r="V486" s="357"/>
      <c r="W486" s="357"/>
      <c r="X486" s="357"/>
      <c r="Y486" s="357"/>
      <c r="Z486" s="357"/>
    </row>
    <row r="487" ht="15.75" customHeight="1">
      <c r="A487" s="357"/>
      <c r="B487" s="366"/>
      <c r="C487" s="364"/>
      <c r="D487" s="382"/>
      <c r="E487" s="364"/>
      <c r="F487" s="382"/>
      <c r="G487" s="360"/>
      <c r="H487" s="360"/>
      <c r="I487" s="364"/>
      <c r="J487" s="361"/>
      <c r="K487" s="361"/>
      <c r="L487" s="361"/>
      <c r="M487" s="364"/>
      <c r="N487" s="362"/>
      <c r="O487" s="364"/>
      <c r="P487" s="364"/>
      <c r="Q487" s="364"/>
      <c r="R487" s="364"/>
      <c r="S487" s="364"/>
      <c r="T487" s="364"/>
      <c r="U487" s="357"/>
      <c r="V487" s="357"/>
      <c r="W487" s="357"/>
      <c r="X487" s="357"/>
      <c r="Y487" s="357"/>
      <c r="Z487" s="357"/>
    </row>
    <row r="488" ht="15.75" customHeight="1">
      <c r="A488" s="357"/>
      <c r="B488" s="366"/>
      <c r="C488" s="364"/>
      <c r="D488" s="382"/>
      <c r="E488" s="364"/>
      <c r="F488" s="382"/>
      <c r="G488" s="360"/>
      <c r="H488" s="360"/>
      <c r="I488" s="364"/>
      <c r="J488" s="361"/>
      <c r="K488" s="361"/>
      <c r="L488" s="361"/>
      <c r="M488" s="364"/>
      <c r="N488" s="362"/>
      <c r="O488" s="364"/>
      <c r="P488" s="364"/>
      <c r="Q488" s="364"/>
      <c r="R488" s="364"/>
      <c r="S488" s="364"/>
      <c r="T488" s="364"/>
      <c r="U488" s="357"/>
      <c r="V488" s="357"/>
      <c r="W488" s="357"/>
      <c r="X488" s="357"/>
      <c r="Y488" s="357"/>
      <c r="Z488" s="357"/>
    </row>
    <row r="489" ht="15.75" customHeight="1">
      <c r="A489" s="357"/>
      <c r="B489" s="366"/>
      <c r="C489" s="364"/>
      <c r="D489" s="382"/>
      <c r="E489" s="364"/>
      <c r="F489" s="382"/>
      <c r="G489" s="360"/>
      <c r="H489" s="360"/>
      <c r="I489" s="364"/>
      <c r="J489" s="361"/>
      <c r="K489" s="361"/>
      <c r="L489" s="361"/>
      <c r="M489" s="364"/>
      <c r="N489" s="362"/>
      <c r="O489" s="364"/>
      <c r="P489" s="364"/>
      <c r="Q489" s="364"/>
      <c r="R489" s="364"/>
      <c r="S489" s="364"/>
      <c r="T489" s="364"/>
      <c r="U489" s="357"/>
      <c r="V489" s="357"/>
      <c r="W489" s="357"/>
      <c r="X489" s="357"/>
      <c r="Y489" s="357"/>
      <c r="Z489" s="357"/>
    </row>
    <row r="490" ht="15.75" customHeight="1">
      <c r="A490" s="357"/>
      <c r="B490" s="366"/>
      <c r="C490" s="364"/>
      <c r="D490" s="382"/>
      <c r="E490" s="364"/>
      <c r="F490" s="382"/>
      <c r="G490" s="360"/>
      <c r="H490" s="360"/>
      <c r="I490" s="364"/>
      <c r="J490" s="361"/>
      <c r="K490" s="361"/>
      <c r="L490" s="361"/>
      <c r="M490" s="364"/>
      <c r="N490" s="362"/>
      <c r="O490" s="364"/>
      <c r="P490" s="364"/>
      <c r="Q490" s="364"/>
      <c r="R490" s="364"/>
      <c r="S490" s="364"/>
      <c r="T490" s="364"/>
      <c r="U490" s="357"/>
      <c r="V490" s="357"/>
      <c r="W490" s="357"/>
      <c r="X490" s="357"/>
      <c r="Y490" s="357"/>
      <c r="Z490" s="357"/>
    </row>
    <row r="491" ht="15.75" customHeight="1">
      <c r="A491" s="357"/>
      <c r="B491" s="366"/>
      <c r="C491" s="364"/>
      <c r="D491" s="382"/>
      <c r="E491" s="364"/>
      <c r="F491" s="382"/>
      <c r="G491" s="360"/>
      <c r="H491" s="360"/>
      <c r="I491" s="364"/>
      <c r="J491" s="361"/>
      <c r="K491" s="361"/>
      <c r="L491" s="361"/>
      <c r="M491" s="364"/>
      <c r="N491" s="362"/>
      <c r="O491" s="364"/>
      <c r="P491" s="364"/>
      <c r="Q491" s="364"/>
      <c r="R491" s="364"/>
      <c r="S491" s="364"/>
      <c r="T491" s="364"/>
      <c r="U491" s="357"/>
      <c r="V491" s="357"/>
      <c r="W491" s="357"/>
      <c r="X491" s="357"/>
      <c r="Y491" s="357"/>
      <c r="Z491" s="357"/>
    </row>
    <row r="492" ht="15.75" customHeight="1">
      <c r="A492" s="357"/>
      <c r="B492" s="366"/>
      <c r="C492" s="364"/>
      <c r="D492" s="382"/>
      <c r="E492" s="364"/>
      <c r="F492" s="382"/>
      <c r="G492" s="360"/>
      <c r="H492" s="360"/>
      <c r="I492" s="364"/>
      <c r="J492" s="361"/>
      <c r="K492" s="361"/>
      <c r="L492" s="361"/>
      <c r="M492" s="364"/>
      <c r="N492" s="362"/>
      <c r="O492" s="364"/>
      <c r="P492" s="364"/>
      <c r="Q492" s="364"/>
      <c r="R492" s="364"/>
      <c r="S492" s="364"/>
      <c r="T492" s="364"/>
      <c r="U492" s="357"/>
      <c r="V492" s="357"/>
      <c r="W492" s="357"/>
      <c r="X492" s="357"/>
      <c r="Y492" s="357"/>
      <c r="Z492" s="357"/>
    </row>
    <row r="493" ht="15.75" customHeight="1">
      <c r="A493" s="357"/>
      <c r="B493" s="366"/>
      <c r="C493" s="364"/>
      <c r="D493" s="382"/>
      <c r="E493" s="364"/>
      <c r="F493" s="382"/>
      <c r="G493" s="360"/>
      <c r="H493" s="360"/>
      <c r="I493" s="364"/>
      <c r="J493" s="361"/>
      <c r="K493" s="361"/>
      <c r="L493" s="361"/>
      <c r="M493" s="364"/>
      <c r="N493" s="362"/>
      <c r="O493" s="364"/>
      <c r="P493" s="364"/>
      <c r="Q493" s="364"/>
      <c r="R493" s="364"/>
      <c r="S493" s="364"/>
      <c r="T493" s="364"/>
      <c r="U493" s="357"/>
      <c r="V493" s="357"/>
      <c r="W493" s="357"/>
      <c r="X493" s="357"/>
      <c r="Y493" s="357"/>
      <c r="Z493" s="357"/>
    </row>
    <row r="494" ht="15.75" customHeight="1">
      <c r="A494" s="357"/>
      <c r="B494" s="366"/>
      <c r="C494" s="364"/>
      <c r="D494" s="382"/>
      <c r="E494" s="364"/>
      <c r="F494" s="382"/>
      <c r="G494" s="360"/>
      <c r="H494" s="360"/>
      <c r="I494" s="364"/>
      <c r="J494" s="361"/>
      <c r="K494" s="361"/>
      <c r="L494" s="361"/>
      <c r="M494" s="364"/>
      <c r="N494" s="362"/>
      <c r="O494" s="364"/>
      <c r="P494" s="364"/>
      <c r="Q494" s="364"/>
      <c r="R494" s="364"/>
      <c r="S494" s="364"/>
      <c r="T494" s="364"/>
      <c r="U494" s="357"/>
      <c r="V494" s="357"/>
      <c r="W494" s="357"/>
      <c r="X494" s="357"/>
      <c r="Y494" s="357"/>
      <c r="Z494" s="357"/>
    </row>
    <row r="495" ht="15.75" customHeight="1">
      <c r="A495" s="357"/>
      <c r="B495" s="366"/>
      <c r="C495" s="364"/>
      <c r="D495" s="382"/>
      <c r="E495" s="364"/>
      <c r="F495" s="382"/>
      <c r="G495" s="360"/>
      <c r="H495" s="360"/>
      <c r="I495" s="364"/>
      <c r="J495" s="361"/>
      <c r="K495" s="361"/>
      <c r="L495" s="361"/>
      <c r="M495" s="364"/>
      <c r="N495" s="362"/>
      <c r="O495" s="364"/>
      <c r="P495" s="364"/>
      <c r="Q495" s="364"/>
      <c r="R495" s="364"/>
      <c r="S495" s="364"/>
      <c r="T495" s="364"/>
      <c r="U495" s="357"/>
      <c r="V495" s="357"/>
      <c r="W495" s="357"/>
      <c r="X495" s="357"/>
      <c r="Y495" s="357"/>
      <c r="Z495" s="357"/>
    </row>
    <row r="496" ht="15.75" customHeight="1">
      <c r="A496" s="357"/>
      <c r="B496" s="366"/>
      <c r="C496" s="364"/>
      <c r="D496" s="382"/>
      <c r="E496" s="364"/>
      <c r="F496" s="382"/>
      <c r="G496" s="360"/>
      <c r="H496" s="360"/>
      <c r="I496" s="364"/>
      <c r="J496" s="361"/>
      <c r="K496" s="361"/>
      <c r="L496" s="361"/>
      <c r="M496" s="364"/>
      <c r="N496" s="362"/>
      <c r="O496" s="364"/>
      <c r="P496" s="364"/>
      <c r="Q496" s="364"/>
      <c r="R496" s="364"/>
      <c r="S496" s="364"/>
      <c r="T496" s="364"/>
      <c r="U496" s="357"/>
      <c r="V496" s="357"/>
      <c r="W496" s="357"/>
      <c r="X496" s="357"/>
      <c r="Y496" s="357"/>
      <c r="Z496" s="357"/>
    </row>
    <row r="497" ht="15.75" customHeight="1">
      <c r="A497" s="357"/>
      <c r="B497" s="366"/>
      <c r="C497" s="364"/>
      <c r="D497" s="382"/>
      <c r="E497" s="364"/>
      <c r="F497" s="382"/>
      <c r="G497" s="360"/>
      <c r="H497" s="360"/>
      <c r="I497" s="364"/>
      <c r="J497" s="361"/>
      <c r="K497" s="361"/>
      <c r="L497" s="361"/>
      <c r="M497" s="364"/>
      <c r="N497" s="362"/>
      <c r="O497" s="364"/>
      <c r="P497" s="364"/>
      <c r="Q497" s="364"/>
      <c r="R497" s="364"/>
      <c r="S497" s="364"/>
      <c r="T497" s="364"/>
      <c r="U497" s="357"/>
      <c r="V497" s="357"/>
      <c r="W497" s="357"/>
      <c r="X497" s="357"/>
      <c r="Y497" s="357"/>
      <c r="Z497" s="357"/>
    </row>
    <row r="498" ht="15.75" customHeight="1">
      <c r="A498" s="357"/>
      <c r="B498" s="366"/>
      <c r="C498" s="364"/>
      <c r="D498" s="382"/>
      <c r="E498" s="364"/>
      <c r="F498" s="382"/>
      <c r="G498" s="360"/>
      <c r="H498" s="360"/>
      <c r="I498" s="364"/>
      <c r="J498" s="361"/>
      <c r="K498" s="361"/>
      <c r="L498" s="361"/>
      <c r="M498" s="364"/>
      <c r="N498" s="362"/>
      <c r="O498" s="364"/>
      <c r="P498" s="364"/>
      <c r="Q498" s="364"/>
      <c r="R498" s="364"/>
      <c r="S498" s="364"/>
      <c r="T498" s="364"/>
      <c r="U498" s="357"/>
      <c r="V498" s="357"/>
      <c r="W498" s="357"/>
      <c r="X498" s="357"/>
      <c r="Y498" s="357"/>
      <c r="Z498" s="357"/>
    </row>
    <row r="499" ht="15.75" customHeight="1">
      <c r="A499" s="357"/>
      <c r="B499" s="366"/>
      <c r="C499" s="364"/>
      <c r="D499" s="382"/>
      <c r="E499" s="364"/>
      <c r="F499" s="382"/>
      <c r="G499" s="360"/>
      <c r="H499" s="360"/>
      <c r="I499" s="364"/>
      <c r="J499" s="361"/>
      <c r="K499" s="361"/>
      <c r="L499" s="361"/>
      <c r="M499" s="364"/>
      <c r="N499" s="362"/>
      <c r="O499" s="364"/>
      <c r="P499" s="364"/>
      <c r="Q499" s="364"/>
      <c r="R499" s="364"/>
      <c r="S499" s="364"/>
      <c r="T499" s="364"/>
      <c r="U499" s="357"/>
      <c r="V499" s="357"/>
      <c r="W499" s="357"/>
      <c r="X499" s="357"/>
      <c r="Y499" s="357"/>
      <c r="Z499" s="357"/>
    </row>
    <row r="500" ht="15.75" customHeight="1">
      <c r="A500" s="357"/>
      <c r="B500" s="366"/>
      <c r="C500" s="364"/>
      <c r="D500" s="382"/>
      <c r="E500" s="364"/>
      <c r="F500" s="382"/>
      <c r="G500" s="360"/>
      <c r="H500" s="360"/>
      <c r="I500" s="364"/>
      <c r="J500" s="361"/>
      <c r="K500" s="361"/>
      <c r="L500" s="361"/>
      <c r="M500" s="364"/>
      <c r="N500" s="362"/>
      <c r="O500" s="364"/>
      <c r="P500" s="364"/>
      <c r="Q500" s="364"/>
      <c r="R500" s="364"/>
      <c r="S500" s="364"/>
      <c r="T500" s="364"/>
      <c r="U500" s="357"/>
      <c r="V500" s="357"/>
      <c r="W500" s="357"/>
      <c r="X500" s="357"/>
      <c r="Y500" s="357"/>
      <c r="Z500" s="357"/>
    </row>
    <row r="501" ht="15.75" customHeight="1">
      <c r="A501" s="357"/>
      <c r="B501" s="366"/>
      <c r="C501" s="364"/>
      <c r="D501" s="382"/>
      <c r="E501" s="364"/>
      <c r="F501" s="382"/>
      <c r="G501" s="360"/>
      <c r="H501" s="360"/>
      <c r="I501" s="364"/>
      <c r="J501" s="361"/>
      <c r="K501" s="361"/>
      <c r="L501" s="361"/>
      <c r="M501" s="364"/>
      <c r="N501" s="362"/>
      <c r="O501" s="364"/>
      <c r="P501" s="364"/>
      <c r="Q501" s="364"/>
      <c r="R501" s="364"/>
      <c r="S501" s="364"/>
      <c r="T501" s="364"/>
      <c r="U501" s="357"/>
      <c r="V501" s="357"/>
      <c r="W501" s="357"/>
      <c r="X501" s="357"/>
      <c r="Y501" s="357"/>
      <c r="Z501" s="357"/>
    </row>
    <row r="502" ht="15.75" customHeight="1">
      <c r="A502" s="357"/>
      <c r="B502" s="366"/>
      <c r="C502" s="364"/>
      <c r="D502" s="382"/>
      <c r="E502" s="364"/>
      <c r="F502" s="382"/>
      <c r="G502" s="360"/>
      <c r="H502" s="360"/>
      <c r="I502" s="364"/>
      <c r="J502" s="361"/>
      <c r="K502" s="361"/>
      <c r="L502" s="361"/>
      <c r="M502" s="364"/>
      <c r="N502" s="362"/>
      <c r="O502" s="364"/>
      <c r="P502" s="364"/>
      <c r="Q502" s="364"/>
      <c r="R502" s="364"/>
      <c r="S502" s="364"/>
      <c r="T502" s="364"/>
      <c r="U502" s="357"/>
      <c r="V502" s="357"/>
      <c r="W502" s="357"/>
      <c r="X502" s="357"/>
      <c r="Y502" s="357"/>
      <c r="Z502" s="357"/>
    </row>
    <row r="503" ht="15.75" customHeight="1">
      <c r="A503" s="357"/>
      <c r="B503" s="366"/>
      <c r="C503" s="364"/>
      <c r="D503" s="382"/>
      <c r="E503" s="364"/>
      <c r="F503" s="382"/>
      <c r="G503" s="360"/>
      <c r="H503" s="360"/>
      <c r="I503" s="364"/>
      <c r="J503" s="361"/>
      <c r="K503" s="361"/>
      <c r="L503" s="361"/>
      <c r="M503" s="364"/>
      <c r="N503" s="362"/>
      <c r="O503" s="364"/>
      <c r="P503" s="364"/>
      <c r="Q503" s="364"/>
      <c r="R503" s="364"/>
      <c r="S503" s="364"/>
      <c r="T503" s="364"/>
      <c r="U503" s="357"/>
      <c r="V503" s="357"/>
      <c r="W503" s="357"/>
      <c r="X503" s="357"/>
      <c r="Y503" s="357"/>
      <c r="Z503" s="357"/>
    </row>
    <row r="504" ht="15.75" customHeight="1">
      <c r="A504" s="357"/>
      <c r="B504" s="366"/>
      <c r="C504" s="364"/>
      <c r="D504" s="382"/>
      <c r="E504" s="364"/>
      <c r="F504" s="382"/>
      <c r="G504" s="360"/>
      <c r="H504" s="360"/>
      <c r="I504" s="364"/>
      <c r="J504" s="361"/>
      <c r="K504" s="361"/>
      <c r="L504" s="361"/>
      <c r="M504" s="364"/>
      <c r="N504" s="362"/>
      <c r="O504" s="364"/>
      <c r="P504" s="364"/>
      <c r="Q504" s="364"/>
      <c r="R504" s="364"/>
      <c r="S504" s="364"/>
      <c r="T504" s="364"/>
      <c r="U504" s="357"/>
      <c r="V504" s="357"/>
      <c r="W504" s="357"/>
      <c r="X504" s="357"/>
      <c r="Y504" s="357"/>
      <c r="Z504" s="357"/>
    </row>
    <row r="505" ht="15.75" customHeight="1">
      <c r="A505" s="357"/>
      <c r="B505" s="366"/>
      <c r="C505" s="364"/>
      <c r="D505" s="382"/>
      <c r="E505" s="364"/>
      <c r="F505" s="382"/>
      <c r="G505" s="360"/>
      <c r="H505" s="360"/>
      <c r="I505" s="364"/>
      <c r="J505" s="361"/>
      <c r="K505" s="361"/>
      <c r="L505" s="361"/>
      <c r="M505" s="364"/>
      <c r="N505" s="362"/>
      <c r="O505" s="364"/>
      <c r="P505" s="364"/>
      <c r="Q505" s="364"/>
      <c r="R505" s="364"/>
      <c r="S505" s="364"/>
      <c r="T505" s="364"/>
      <c r="U505" s="357"/>
      <c r="V505" s="357"/>
      <c r="W505" s="357"/>
      <c r="X505" s="357"/>
      <c r="Y505" s="357"/>
      <c r="Z505" s="357"/>
    </row>
    <row r="506" ht="15.75" customHeight="1">
      <c r="A506" s="357"/>
      <c r="B506" s="366"/>
      <c r="C506" s="364"/>
      <c r="D506" s="382"/>
      <c r="E506" s="364"/>
      <c r="F506" s="382"/>
      <c r="G506" s="360"/>
      <c r="H506" s="360"/>
      <c r="I506" s="364"/>
      <c r="J506" s="361"/>
      <c r="K506" s="361"/>
      <c r="L506" s="361"/>
      <c r="M506" s="364"/>
      <c r="N506" s="362"/>
      <c r="O506" s="364"/>
      <c r="P506" s="364"/>
      <c r="Q506" s="364"/>
      <c r="R506" s="364"/>
      <c r="S506" s="364"/>
      <c r="T506" s="364"/>
      <c r="U506" s="357"/>
      <c r="V506" s="357"/>
      <c r="W506" s="357"/>
      <c r="X506" s="357"/>
      <c r="Y506" s="357"/>
      <c r="Z506" s="357"/>
    </row>
    <row r="507" ht="15.75" customHeight="1">
      <c r="A507" s="357"/>
      <c r="B507" s="366"/>
      <c r="C507" s="364"/>
      <c r="D507" s="382"/>
      <c r="E507" s="364"/>
      <c r="F507" s="382"/>
      <c r="G507" s="360"/>
      <c r="H507" s="360"/>
      <c r="I507" s="364"/>
      <c r="J507" s="361"/>
      <c r="K507" s="361"/>
      <c r="L507" s="361"/>
      <c r="M507" s="364"/>
      <c r="N507" s="362"/>
      <c r="O507" s="364"/>
      <c r="P507" s="364"/>
      <c r="Q507" s="364"/>
      <c r="R507" s="364"/>
      <c r="S507" s="364"/>
      <c r="T507" s="364"/>
      <c r="U507" s="357"/>
      <c r="V507" s="357"/>
      <c r="W507" s="357"/>
      <c r="X507" s="357"/>
      <c r="Y507" s="357"/>
      <c r="Z507" s="357"/>
    </row>
    <row r="508" ht="15.75" customHeight="1">
      <c r="A508" s="357"/>
      <c r="B508" s="366"/>
      <c r="C508" s="364"/>
      <c r="D508" s="382"/>
      <c r="E508" s="364"/>
      <c r="F508" s="382"/>
      <c r="G508" s="360"/>
      <c r="H508" s="360"/>
      <c r="I508" s="364"/>
      <c r="J508" s="361"/>
      <c r="K508" s="361"/>
      <c r="L508" s="361"/>
      <c r="M508" s="364"/>
      <c r="N508" s="362"/>
      <c r="O508" s="364"/>
      <c r="P508" s="364"/>
      <c r="Q508" s="364"/>
      <c r="R508" s="364"/>
      <c r="S508" s="364"/>
      <c r="T508" s="364"/>
      <c r="U508" s="357"/>
      <c r="V508" s="357"/>
      <c r="W508" s="357"/>
      <c r="X508" s="357"/>
      <c r="Y508" s="357"/>
      <c r="Z508" s="357"/>
    </row>
    <row r="509" ht="15.75" customHeight="1">
      <c r="A509" s="357"/>
      <c r="B509" s="366"/>
      <c r="C509" s="364"/>
      <c r="D509" s="382"/>
      <c r="E509" s="364"/>
      <c r="F509" s="382"/>
      <c r="G509" s="360"/>
      <c r="H509" s="360"/>
      <c r="I509" s="364"/>
      <c r="J509" s="361"/>
      <c r="K509" s="361"/>
      <c r="L509" s="361"/>
      <c r="M509" s="364"/>
      <c r="N509" s="362"/>
      <c r="O509" s="364"/>
      <c r="P509" s="364"/>
      <c r="Q509" s="364"/>
      <c r="R509" s="364"/>
      <c r="S509" s="364"/>
      <c r="T509" s="364"/>
      <c r="U509" s="357"/>
      <c r="V509" s="357"/>
      <c r="W509" s="357"/>
      <c r="X509" s="357"/>
      <c r="Y509" s="357"/>
      <c r="Z509" s="357"/>
    </row>
    <row r="510" ht="15.75" customHeight="1">
      <c r="A510" s="357"/>
      <c r="B510" s="366"/>
      <c r="C510" s="364"/>
      <c r="D510" s="382"/>
      <c r="E510" s="364"/>
      <c r="F510" s="382"/>
      <c r="G510" s="360"/>
      <c r="H510" s="360"/>
      <c r="I510" s="364"/>
      <c r="J510" s="361"/>
      <c r="K510" s="361"/>
      <c r="L510" s="361"/>
      <c r="M510" s="364"/>
      <c r="N510" s="362"/>
      <c r="O510" s="364"/>
      <c r="P510" s="364"/>
      <c r="Q510" s="364"/>
      <c r="R510" s="364"/>
      <c r="S510" s="364"/>
      <c r="T510" s="364"/>
      <c r="U510" s="357"/>
      <c r="V510" s="357"/>
      <c r="W510" s="357"/>
      <c r="X510" s="357"/>
      <c r="Y510" s="357"/>
      <c r="Z510" s="357"/>
    </row>
    <row r="511" ht="15.75" customHeight="1">
      <c r="A511" s="357"/>
      <c r="B511" s="366"/>
      <c r="C511" s="364"/>
      <c r="D511" s="382"/>
      <c r="E511" s="364"/>
      <c r="F511" s="382"/>
      <c r="G511" s="360"/>
      <c r="H511" s="360"/>
      <c r="I511" s="364"/>
      <c r="J511" s="361"/>
      <c r="K511" s="361"/>
      <c r="L511" s="361"/>
      <c r="M511" s="364"/>
      <c r="N511" s="362"/>
      <c r="O511" s="364"/>
      <c r="P511" s="364"/>
      <c r="Q511" s="364"/>
      <c r="R511" s="364"/>
      <c r="S511" s="364"/>
      <c r="T511" s="364"/>
      <c r="U511" s="357"/>
      <c r="V511" s="357"/>
      <c r="W511" s="357"/>
      <c r="X511" s="357"/>
      <c r="Y511" s="357"/>
      <c r="Z511" s="357"/>
    </row>
    <row r="512" ht="15.75" customHeight="1">
      <c r="A512" s="357"/>
      <c r="B512" s="366"/>
      <c r="C512" s="364"/>
      <c r="D512" s="382"/>
      <c r="E512" s="364"/>
      <c r="F512" s="382"/>
      <c r="G512" s="360"/>
      <c r="H512" s="360"/>
      <c r="I512" s="364"/>
      <c r="J512" s="361"/>
      <c r="K512" s="361"/>
      <c r="L512" s="361"/>
      <c r="M512" s="364"/>
      <c r="N512" s="362"/>
      <c r="O512" s="364"/>
      <c r="P512" s="364"/>
      <c r="Q512" s="364"/>
      <c r="R512" s="364"/>
      <c r="S512" s="364"/>
      <c r="T512" s="364"/>
      <c r="U512" s="357"/>
      <c r="V512" s="357"/>
      <c r="W512" s="357"/>
      <c r="X512" s="357"/>
      <c r="Y512" s="357"/>
      <c r="Z512" s="357"/>
    </row>
    <row r="513" ht="15.75" customHeight="1">
      <c r="A513" s="357"/>
      <c r="B513" s="366"/>
      <c r="C513" s="364"/>
      <c r="D513" s="382"/>
      <c r="E513" s="364"/>
      <c r="F513" s="382"/>
      <c r="G513" s="360"/>
      <c r="H513" s="360"/>
      <c r="I513" s="364"/>
      <c r="J513" s="361"/>
      <c r="K513" s="361"/>
      <c r="L513" s="361"/>
      <c r="M513" s="364"/>
      <c r="N513" s="362"/>
      <c r="O513" s="364"/>
      <c r="P513" s="364"/>
      <c r="Q513" s="364"/>
      <c r="R513" s="364"/>
      <c r="S513" s="364"/>
      <c r="T513" s="364"/>
      <c r="U513" s="357"/>
      <c r="V513" s="357"/>
      <c r="W513" s="357"/>
      <c r="X513" s="357"/>
      <c r="Y513" s="357"/>
      <c r="Z513" s="357"/>
    </row>
    <row r="514" ht="15.75" customHeight="1">
      <c r="A514" s="357"/>
      <c r="B514" s="366"/>
      <c r="C514" s="364"/>
      <c r="D514" s="382"/>
      <c r="E514" s="364"/>
      <c r="F514" s="382"/>
      <c r="G514" s="360"/>
      <c r="H514" s="360"/>
      <c r="I514" s="364"/>
      <c r="J514" s="361"/>
      <c r="K514" s="361"/>
      <c r="L514" s="361"/>
      <c r="M514" s="364"/>
      <c r="N514" s="362"/>
      <c r="O514" s="364"/>
      <c r="P514" s="364"/>
      <c r="Q514" s="364"/>
      <c r="R514" s="364"/>
      <c r="S514" s="364"/>
      <c r="T514" s="364"/>
      <c r="U514" s="357"/>
      <c r="V514" s="357"/>
      <c r="W514" s="357"/>
      <c r="X514" s="357"/>
      <c r="Y514" s="357"/>
      <c r="Z514" s="357"/>
    </row>
    <row r="515" ht="15.75" customHeight="1">
      <c r="A515" s="357"/>
      <c r="B515" s="366"/>
      <c r="C515" s="364"/>
      <c r="D515" s="382"/>
      <c r="E515" s="364"/>
      <c r="F515" s="382"/>
      <c r="G515" s="360"/>
      <c r="H515" s="360"/>
      <c r="I515" s="364"/>
      <c r="J515" s="361"/>
      <c r="K515" s="361"/>
      <c r="L515" s="361"/>
      <c r="M515" s="364"/>
      <c r="N515" s="362"/>
      <c r="O515" s="364"/>
      <c r="P515" s="364"/>
      <c r="Q515" s="364"/>
      <c r="R515" s="364"/>
      <c r="S515" s="364"/>
      <c r="T515" s="364"/>
      <c r="U515" s="357"/>
      <c r="V515" s="357"/>
      <c r="W515" s="357"/>
      <c r="X515" s="357"/>
      <c r="Y515" s="357"/>
      <c r="Z515" s="357"/>
    </row>
    <row r="516" ht="15.75" customHeight="1">
      <c r="A516" s="357"/>
      <c r="B516" s="366"/>
      <c r="C516" s="364"/>
      <c r="D516" s="382"/>
      <c r="E516" s="364"/>
      <c r="F516" s="382"/>
      <c r="G516" s="360"/>
      <c r="H516" s="360"/>
      <c r="I516" s="364"/>
      <c r="J516" s="361"/>
      <c r="K516" s="361"/>
      <c r="L516" s="361"/>
      <c r="M516" s="364"/>
      <c r="N516" s="362"/>
      <c r="O516" s="364"/>
      <c r="P516" s="364"/>
      <c r="Q516" s="364"/>
      <c r="R516" s="364"/>
      <c r="S516" s="364"/>
      <c r="T516" s="364"/>
      <c r="U516" s="357"/>
      <c r="V516" s="357"/>
      <c r="W516" s="357"/>
      <c r="X516" s="357"/>
      <c r="Y516" s="357"/>
      <c r="Z516" s="357"/>
    </row>
    <row r="517" ht="15.75" customHeight="1">
      <c r="A517" s="357"/>
      <c r="B517" s="366"/>
      <c r="C517" s="364"/>
      <c r="D517" s="382"/>
      <c r="E517" s="364"/>
      <c r="F517" s="382"/>
      <c r="G517" s="360"/>
      <c r="H517" s="360"/>
      <c r="I517" s="364"/>
      <c r="J517" s="361"/>
      <c r="K517" s="361"/>
      <c r="L517" s="361"/>
      <c r="M517" s="364"/>
      <c r="N517" s="362"/>
      <c r="O517" s="364"/>
      <c r="P517" s="364"/>
      <c r="Q517" s="364"/>
      <c r="R517" s="364"/>
      <c r="S517" s="364"/>
      <c r="T517" s="364"/>
      <c r="U517" s="357"/>
      <c r="V517" s="357"/>
      <c r="W517" s="357"/>
      <c r="X517" s="357"/>
      <c r="Y517" s="357"/>
      <c r="Z517" s="357"/>
    </row>
    <row r="518" ht="15.75" customHeight="1">
      <c r="A518" s="357"/>
      <c r="B518" s="366"/>
      <c r="C518" s="364"/>
      <c r="D518" s="382"/>
      <c r="E518" s="364"/>
      <c r="F518" s="382"/>
      <c r="G518" s="360"/>
      <c r="H518" s="360"/>
      <c r="I518" s="364"/>
      <c r="J518" s="361"/>
      <c r="K518" s="361"/>
      <c r="L518" s="361"/>
      <c r="M518" s="364"/>
      <c r="N518" s="362"/>
      <c r="O518" s="364"/>
      <c r="P518" s="364"/>
      <c r="Q518" s="364"/>
      <c r="R518" s="364"/>
      <c r="S518" s="364"/>
      <c r="T518" s="364"/>
      <c r="U518" s="357"/>
      <c r="V518" s="357"/>
      <c r="W518" s="357"/>
      <c r="X518" s="357"/>
      <c r="Y518" s="357"/>
      <c r="Z518" s="357"/>
    </row>
    <row r="519" ht="15.75" customHeight="1">
      <c r="A519" s="357"/>
      <c r="B519" s="366"/>
      <c r="C519" s="364"/>
      <c r="D519" s="382"/>
      <c r="E519" s="364"/>
      <c r="F519" s="382"/>
      <c r="G519" s="360"/>
      <c r="H519" s="360"/>
      <c r="I519" s="364"/>
      <c r="J519" s="361"/>
      <c r="K519" s="361"/>
      <c r="L519" s="361"/>
      <c r="M519" s="364"/>
      <c r="N519" s="362"/>
      <c r="O519" s="364"/>
      <c r="P519" s="364"/>
      <c r="Q519" s="364"/>
      <c r="R519" s="364"/>
      <c r="S519" s="364"/>
      <c r="T519" s="364"/>
      <c r="U519" s="357"/>
      <c r="V519" s="357"/>
      <c r="W519" s="357"/>
      <c r="X519" s="357"/>
      <c r="Y519" s="357"/>
      <c r="Z519" s="357"/>
    </row>
    <row r="520" ht="15.75" customHeight="1">
      <c r="A520" s="357"/>
      <c r="B520" s="366"/>
      <c r="C520" s="364"/>
      <c r="D520" s="382"/>
      <c r="E520" s="364"/>
      <c r="F520" s="382"/>
      <c r="G520" s="360"/>
      <c r="H520" s="360"/>
      <c r="I520" s="364"/>
      <c r="J520" s="361"/>
      <c r="K520" s="361"/>
      <c r="L520" s="361"/>
      <c r="M520" s="364"/>
      <c r="N520" s="362"/>
      <c r="O520" s="364"/>
      <c r="P520" s="364"/>
      <c r="Q520" s="364"/>
      <c r="R520" s="364"/>
      <c r="S520" s="364"/>
      <c r="T520" s="364"/>
      <c r="U520" s="357"/>
      <c r="V520" s="357"/>
      <c r="W520" s="357"/>
      <c r="X520" s="357"/>
      <c r="Y520" s="357"/>
      <c r="Z520" s="357"/>
    </row>
    <row r="521" ht="15.75" customHeight="1">
      <c r="A521" s="357"/>
      <c r="B521" s="366"/>
      <c r="C521" s="364"/>
      <c r="D521" s="382"/>
      <c r="E521" s="364"/>
      <c r="F521" s="382"/>
      <c r="G521" s="360"/>
      <c r="H521" s="360"/>
      <c r="I521" s="364"/>
      <c r="J521" s="361"/>
      <c r="K521" s="361"/>
      <c r="L521" s="361"/>
      <c r="M521" s="364"/>
      <c r="N521" s="362"/>
      <c r="O521" s="364"/>
      <c r="P521" s="364"/>
      <c r="Q521" s="364"/>
      <c r="R521" s="364"/>
      <c r="S521" s="364"/>
      <c r="T521" s="364"/>
      <c r="U521" s="357"/>
      <c r="V521" s="357"/>
      <c r="W521" s="357"/>
      <c r="X521" s="357"/>
      <c r="Y521" s="357"/>
      <c r="Z521" s="357"/>
    </row>
    <row r="522" ht="15.75" customHeight="1">
      <c r="A522" s="357"/>
      <c r="B522" s="366"/>
      <c r="C522" s="364"/>
      <c r="D522" s="382"/>
      <c r="E522" s="364"/>
      <c r="F522" s="382"/>
      <c r="G522" s="360"/>
      <c r="H522" s="360"/>
      <c r="I522" s="364"/>
      <c r="J522" s="361"/>
      <c r="K522" s="361"/>
      <c r="L522" s="361"/>
      <c r="M522" s="364"/>
      <c r="N522" s="362"/>
      <c r="O522" s="364"/>
      <c r="P522" s="364"/>
      <c r="Q522" s="364"/>
      <c r="R522" s="364"/>
      <c r="S522" s="364"/>
      <c r="T522" s="364"/>
      <c r="U522" s="357"/>
      <c r="V522" s="357"/>
      <c r="W522" s="357"/>
      <c r="X522" s="357"/>
      <c r="Y522" s="357"/>
      <c r="Z522" s="357"/>
    </row>
    <row r="523" ht="15.75" customHeight="1">
      <c r="A523" s="357"/>
      <c r="B523" s="366"/>
      <c r="C523" s="364"/>
      <c r="D523" s="382"/>
      <c r="E523" s="364"/>
      <c r="F523" s="382"/>
      <c r="G523" s="360"/>
      <c r="H523" s="360"/>
      <c r="I523" s="364"/>
      <c r="J523" s="361"/>
      <c r="K523" s="361"/>
      <c r="L523" s="361"/>
      <c r="M523" s="364"/>
      <c r="N523" s="362"/>
      <c r="O523" s="364"/>
      <c r="P523" s="364"/>
      <c r="Q523" s="364"/>
      <c r="R523" s="364"/>
      <c r="S523" s="364"/>
      <c r="T523" s="364"/>
      <c r="U523" s="357"/>
      <c r="V523" s="357"/>
      <c r="W523" s="357"/>
      <c r="X523" s="357"/>
      <c r="Y523" s="357"/>
      <c r="Z523" s="357"/>
    </row>
    <row r="524" ht="15.75" customHeight="1">
      <c r="A524" s="357"/>
      <c r="B524" s="366"/>
      <c r="C524" s="364"/>
      <c r="D524" s="382"/>
      <c r="E524" s="364"/>
      <c r="F524" s="382"/>
      <c r="G524" s="360"/>
      <c r="H524" s="360"/>
      <c r="I524" s="364"/>
      <c r="J524" s="361"/>
      <c r="K524" s="361"/>
      <c r="L524" s="361"/>
      <c r="M524" s="364"/>
      <c r="N524" s="362"/>
      <c r="O524" s="364"/>
      <c r="P524" s="364"/>
      <c r="Q524" s="364"/>
      <c r="R524" s="364"/>
      <c r="S524" s="364"/>
      <c r="T524" s="364"/>
      <c r="U524" s="357"/>
      <c r="V524" s="357"/>
      <c r="W524" s="357"/>
      <c r="X524" s="357"/>
      <c r="Y524" s="357"/>
      <c r="Z524" s="357"/>
    </row>
    <row r="525" ht="15.75" customHeight="1">
      <c r="A525" s="357"/>
      <c r="B525" s="366"/>
      <c r="C525" s="364"/>
      <c r="D525" s="382"/>
      <c r="E525" s="364"/>
      <c r="F525" s="382"/>
      <c r="G525" s="360"/>
      <c r="H525" s="360"/>
      <c r="I525" s="364"/>
      <c r="J525" s="361"/>
      <c r="K525" s="361"/>
      <c r="L525" s="361"/>
      <c r="M525" s="364"/>
      <c r="N525" s="362"/>
      <c r="O525" s="364"/>
      <c r="P525" s="364"/>
      <c r="Q525" s="364"/>
      <c r="R525" s="364"/>
      <c r="S525" s="364"/>
      <c r="T525" s="364"/>
      <c r="U525" s="357"/>
      <c r="V525" s="357"/>
      <c r="W525" s="357"/>
      <c r="X525" s="357"/>
      <c r="Y525" s="357"/>
      <c r="Z525" s="357"/>
    </row>
    <row r="526" ht="15.75" customHeight="1">
      <c r="A526" s="357"/>
      <c r="B526" s="366"/>
      <c r="C526" s="364"/>
      <c r="D526" s="382"/>
      <c r="E526" s="364"/>
      <c r="F526" s="382"/>
      <c r="G526" s="360"/>
      <c r="H526" s="360"/>
      <c r="I526" s="364"/>
      <c r="J526" s="361"/>
      <c r="K526" s="361"/>
      <c r="L526" s="361"/>
      <c r="M526" s="364"/>
      <c r="N526" s="362"/>
      <c r="O526" s="364"/>
      <c r="P526" s="364"/>
      <c r="Q526" s="364"/>
      <c r="R526" s="364"/>
      <c r="S526" s="364"/>
      <c r="T526" s="364"/>
      <c r="U526" s="357"/>
      <c r="V526" s="357"/>
      <c r="W526" s="357"/>
      <c r="X526" s="357"/>
      <c r="Y526" s="357"/>
      <c r="Z526" s="357"/>
    </row>
    <row r="527" ht="15.75" customHeight="1">
      <c r="A527" s="357"/>
      <c r="B527" s="366"/>
      <c r="C527" s="364"/>
      <c r="D527" s="382"/>
      <c r="E527" s="364"/>
      <c r="F527" s="382"/>
      <c r="G527" s="360"/>
      <c r="H527" s="360"/>
      <c r="I527" s="364"/>
      <c r="J527" s="361"/>
      <c r="K527" s="361"/>
      <c r="L527" s="361"/>
      <c r="M527" s="364"/>
      <c r="N527" s="362"/>
      <c r="O527" s="364"/>
      <c r="P527" s="364"/>
      <c r="Q527" s="364"/>
      <c r="R527" s="364"/>
      <c r="S527" s="364"/>
      <c r="T527" s="364"/>
      <c r="U527" s="357"/>
      <c r="V527" s="357"/>
      <c r="W527" s="357"/>
      <c r="X527" s="357"/>
      <c r="Y527" s="357"/>
      <c r="Z527" s="357"/>
    </row>
    <row r="528" ht="15.75" customHeight="1">
      <c r="A528" s="357"/>
      <c r="B528" s="366"/>
      <c r="C528" s="364"/>
      <c r="D528" s="382"/>
      <c r="E528" s="364"/>
      <c r="F528" s="382"/>
      <c r="G528" s="360"/>
      <c r="H528" s="360"/>
      <c r="I528" s="364"/>
      <c r="J528" s="361"/>
      <c r="K528" s="361"/>
      <c r="L528" s="361"/>
      <c r="M528" s="364"/>
      <c r="N528" s="362"/>
      <c r="O528" s="364"/>
      <c r="P528" s="364"/>
      <c r="Q528" s="364"/>
      <c r="R528" s="364"/>
      <c r="S528" s="364"/>
      <c r="T528" s="364"/>
      <c r="U528" s="357"/>
      <c r="V528" s="357"/>
      <c r="W528" s="357"/>
      <c r="X528" s="357"/>
      <c r="Y528" s="357"/>
      <c r="Z528" s="357"/>
    </row>
    <row r="529" ht="15.75" customHeight="1">
      <c r="A529" s="357"/>
      <c r="B529" s="366"/>
      <c r="C529" s="364"/>
      <c r="D529" s="382"/>
      <c r="E529" s="364"/>
      <c r="F529" s="382"/>
      <c r="G529" s="360"/>
      <c r="H529" s="360"/>
      <c r="I529" s="364"/>
      <c r="J529" s="361"/>
      <c r="K529" s="361"/>
      <c r="L529" s="361"/>
      <c r="M529" s="364"/>
      <c r="N529" s="362"/>
      <c r="O529" s="364"/>
      <c r="P529" s="364"/>
      <c r="Q529" s="364"/>
      <c r="R529" s="364"/>
      <c r="S529" s="364"/>
      <c r="T529" s="364"/>
      <c r="U529" s="357"/>
      <c r="V529" s="357"/>
      <c r="W529" s="357"/>
      <c r="X529" s="357"/>
      <c r="Y529" s="357"/>
      <c r="Z529" s="357"/>
    </row>
    <row r="530" ht="15.75" customHeight="1">
      <c r="A530" s="357"/>
      <c r="B530" s="366"/>
      <c r="C530" s="364"/>
      <c r="D530" s="382"/>
      <c r="E530" s="364"/>
      <c r="F530" s="382"/>
      <c r="G530" s="360"/>
      <c r="H530" s="360"/>
      <c r="I530" s="364"/>
      <c r="J530" s="361"/>
      <c r="K530" s="361"/>
      <c r="L530" s="361"/>
      <c r="M530" s="364"/>
      <c r="N530" s="362"/>
      <c r="O530" s="364"/>
      <c r="P530" s="364"/>
      <c r="Q530" s="364"/>
      <c r="R530" s="364"/>
      <c r="S530" s="364"/>
      <c r="T530" s="364"/>
      <c r="U530" s="357"/>
      <c r="V530" s="357"/>
      <c r="W530" s="357"/>
      <c r="X530" s="357"/>
      <c r="Y530" s="357"/>
      <c r="Z530" s="357"/>
    </row>
    <row r="531" ht="15.75" customHeight="1">
      <c r="A531" s="357"/>
      <c r="B531" s="366"/>
      <c r="C531" s="364"/>
      <c r="D531" s="382"/>
      <c r="E531" s="364"/>
      <c r="F531" s="382"/>
      <c r="G531" s="360"/>
      <c r="H531" s="360"/>
      <c r="I531" s="364"/>
      <c r="J531" s="361"/>
      <c r="K531" s="361"/>
      <c r="L531" s="361"/>
      <c r="M531" s="364"/>
      <c r="N531" s="362"/>
      <c r="O531" s="364"/>
      <c r="P531" s="364"/>
      <c r="Q531" s="364"/>
      <c r="R531" s="364"/>
      <c r="S531" s="364"/>
      <c r="T531" s="364"/>
      <c r="U531" s="357"/>
      <c r="V531" s="357"/>
      <c r="W531" s="357"/>
      <c r="X531" s="357"/>
      <c r="Y531" s="357"/>
      <c r="Z531" s="357"/>
    </row>
    <row r="532" ht="15.75" customHeight="1">
      <c r="A532" s="357"/>
      <c r="B532" s="366"/>
      <c r="C532" s="364"/>
      <c r="D532" s="382"/>
      <c r="E532" s="364"/>
      <c r="F532" s="382"/>
      <c r="G532" s="360"/>
      <c r="H532" s="360"/>
      <c r="I532" s="364"/>
      <c r="J532" s="361"/>
      <c r="K532" s="361"/>
      <c r="L532" s="361"/>
      <c r="M532" s="364"/>
      <c r="N532" s="362"/>
      <c r="O532" s="364"/>
      <c r="P532" s="364"/>
      <c r="Q532" s="364"/>
      <c r="R532" s="364"/>
      <c r="S532" s="364"/>
      <c r="T532" s="364"/>
      <c r="U532" s="357"/>
      <c r="V532" s="357"/>
      <c r="W532" s="357"/>
      <c r="X532" s="357"/>
      <c r="Y532" s="357"/>
      <c r="Z532" s="357"/>
    </row>
    <row r="533" ht="15.75" customHeight="1">
      <c r="A533" s="357"/>
      <c r="B533" s="366"/>
      <c r="C533" s="364"/>
      <c r="D533" s="382"/>
      <c r="E533" s="364"/>
      <c r="F533" s="382"/>
      <c r="G533" s="360"/>
      <c r="H533" s="360"/>
      <c r="I533" s="364"/>
      <c r="J533" s="361"/>
      <c r="K533" s="361"/>
      <c r="L533" s="361"/>
      <c r="M533" s="364"/>
      <c r="N533" s="362"/>
      <c r="O533" s="364"/>
      <c r="P533" s="364"/>
      <c r="Q533" s="364"/>
      <c r="R533" s="364"/>
      <c r="S533" s="364"/>
      <c r="T533" s="364"/>
      <c r="U533" s="357"/>
      <c r="V533" s="357"/>
      <c r="W533" s="357"/>
      <c r="X533" s="357"/>
      <c r="Y533" s="357"/>
      <c r="Z533" s="357"/>
    </row>
    <row r="534" ht="15.75" customHeight="1">
      <c r="A534" s="357"/>
      <c r="B534" s="366"/>
      <c r="C534" s="364"/>
      <c r="D534" s="382"/>
      <c r="E534" s="364"/>
      <c r="F534" s="382"/>
      <c r="G534" s="360"/>
      <c r="H534" s="360"/>
      <c r="I534" s="364"/>
      <c r="J534" s="361"/>
      <c r="K534" s="361"/>
      <c r="L534" s="361"/>
      <c r="M534" s="364"/>
      <c r="N534" s="362"/>
      <c r="O534" s="364"/>
      <c r="P534" s="364"/>
      <c r="Q534" s="364"/>
      <c r="R534" s="364"/>
      <c r="S534" s="364"/>
      <c r="T534" s="364"/>
      <c r="U534" s="357"/>
      <c r="V534" s="357"/>
      <c r="W534" s="357"/>
      <c r="X534" s="357"/>
      <c r="Y534" s="357"/>
      <c r="Z534" s="357"/>
    </row>
    <row r="535" ht="15.75" customHeight="1">
      <c r="A535" s="357"/>
      <c r="B535" s="366"/>
      <c r="C535" s="364"/>
      <c r="D535" s="382"/>
      <c r="E535" s="364"/>
      <c r="F535" s="382"/>
      <c r="G535" s="360"/>
      <c r="H535" s="360"/>
      <c r="I535" s="364"/>
      <c r="J535" s="361"/>
      <c r="K535" s="361"/>
      <c r="L535" s="361"/>
      <c r="M535" s="364"/>
      <c r="N535" s="362"/>
      <c r="O535" s="364"/>
      <c r="P535" s="364"/>
      <c r="Q535" s="364"/>
      <c r="R535" s="364"/>
      <c r="S535" s="364"/>
      <c r="T535" s="364"/>
      <c r="U535" s="357"/>
      <c r="V535" s="357"/>
      <c r="W535" s="357"/>
      <c r="X535" s="357"/>
      <c r="Y535" s="357"/>
      <c r="Z535" s="357"/>
    </row>
    <row r="536" ht="15.75" customHeight="1">
      <c r="A536" s="357"/>
      <c r="B536" s="366"/>
      <c r="C536" s="364"/>
      <c r="D536" s="382"/>
      <c r="E536" s="364"/>
      <c r="F536" s="382"/>
      <c r="G536" s="360"/>
      <c r="H536" s="360"/>
      <c r="I536" s="364"/>
      <c r="J536" s="361"/>
      <c r="K536" s="361"/>
      <c r="L536" s="361"/>
      <c r="M536" s="364"/>
      <c r="N536" s="362"/>
      <c r="O536" s="364"/>
      <c r="P536" s="364"/>
      <c r="Q536" s="364"/>
      <c r="R536" s="364"/>
      <c r="S536" s="364"/>
      <c r="T536" s="364"/>
      <c r="U536" s="357"/>
      <c r="V536" s="357"/>
      <c r="W536" s="357"/>
      <c r="X536" s="357"/>
      <c r="Y536" s="357"/>
      <c r="Z536" s="357"/>
    </row>
    <row r="537" ht="15.75" customHeight="1">
      <c r="A537" s="357"/>
      <c r="B537" s="366"/>
      <c r="C537" s="364"/>
      <c r="D537" s="382"/>
      <c r="E537" s="364"/>
      <c r="F537" s="382"/>
      <c r="G537" s="360"/>
      <c r="H537" s="360"/>
      <c r="I537" s="364"/>
      <c r="J537" s="361"/>
      <c r="K537" s="361"/>
      <c r="L537" s="361"/>
      <c r="M537" s="364"/>
      <c r="N537" s="362"/>
      <c r="O537" s="364"/>
      <c r="P537" s="364"/>
      <c r="Q537" s="364"/>
      <c r="R537" s="364"/>
      <c r="S537" s="364"/>
      <c r="T537" s="364"/>
      <c r="U537" s="357"/>
      <c r="V537" s="357"/>
      <c r="W537" s="357"/>
      <c r="X537" s="357"/>
      <c r="Y537" s="357"/>
      <c r="Z537" s="357"/>
    </row>
    <row r="538" ht="15.75" customHeight="1">
      <c r="A538" s="357"/>
      <c r="B538" s="366"/>
      <c r="C538" s="364"/>
      <c r="D538" s="382"/>
      <c r="E538" s="364"/>
      <c r="F538" s="382"/>
      <c r="G538" s="360"/>
      <c r="H538" s="360"/>
      <c r="I538" s="364"/>
      <c r="J538" s="361"/>
      <c r="K538" s="361"/>
      <c r="L538" s="361"/>
      <c r="M538" s="364"/>
      <c r="N538" s="362"/>
      <c r="O538" s="364"/>
      <c r="P538" s="364"/>
      <c r="Q538" s="364"/>
      <c r="R538" s="364"/>
      <c r="S538" s="364"/>
      <c r="T538" s="364"/>
      <c r="U538" s="357"/>
      <c r="V538" s="357"/>
      <c r="W538" s="357"/>
      <c r="X538" s="357"/>
      <c r="Y538" s="357"/>
      <c r="Z538" s="357"/>
    </row>
    <row r="539" ht="15.75" customHeight="1">
      <c r="A539" s="357"/>
      <c r="B539" s="366"/>
      <c r="C539" s="364"/>
      <c r="D539" s="382"/>
      <c r="E539" s="364"/>
      <c r="F539" s="382"/>
      <c r="G539" s="360"/>
      <c r="H539" s="360"/>
      <c r="I539" s="364"/>
      <c r="J539" s="361"/>
      <c r="K539" s="361"/>
      <c r="L539" s="361"/>
      <c r="M539" s="364"/>
      <c r="N539" s="362"/>
      <c r="O539" s="364"/>
      <c r="P539" s="364"/>
      <c r="Q539" s="364"/>
      <c r="R539" s="364"/>
      <c r="S539" s="364"/>
      <c r="T539" s="364"/>
      <c r="U539" s="357"/>
      <c r="V539" s="357"/>
      <c r="W539" s="357"/>
      <c r="X539" s="357"/>
      <c r="Y539" s="357"/>
      <c r="Z539" s="357"/>
    </row>
    <row r="540" ht="15.75" customHeight="1">
      <c r="A540" s="357"/>
      <c r="B540" s="366"/>
      <c r="C540" s="364"/>
      <c r="D540" s="382"/>
      <c r="E540" s="364"/>
      <c r="F540" s="382"/>
      <c r="G540" s="360"/>
      <c r="H540" s="360"/>
      <c r="I540" s="364"/>
      <c r="J540" s="361"/>
      <c r="K540" s="361"/>
      <c r="L540" s="361"/>
      <c r="M540" s="364"/>
      <c r="N540" s="362"/>
      <c r="O540" s="364"/>
      <c r="P540" s="364"/>
      <c r="Q540" s="364"/>
      <c r="R540" s="364"/>
      <c r="S540" s="364"/>
      <c r="T540" s="364"/>
      <c r="U540" s="357"/>
      <c r="V540" s="357"/>
      <c r="W540" s="357"/>
      <c r="X540" s="357"/>
      <c r="Y540" s="357"/>
      <c r="Z540" s="357"/>
    </row>
    <row r="541" ht="15.75" customHeight="1">
      <c r="A541" s="357"/>
      <c r="B541" s="366"/>
      <c r="C541" s="364"/>
      <c r="D541" s="382"/>
      <c r="E541" s="364"/>
      <c r="F541" s="382"/>
      <c r="G541" s="360"/>
      <c r="H541" s="360"/>
      <c r="I541" s="364"/>
      <c r="J541" s="361"/>
      <c r="K541" s="361"/>
      <c r="L541" s="361"/>
      <c r="M541" s="364"/>
      <c r="N541" s="362"/>
      <c r="O541" s="364"/>
      <c r="P541" s="364"/>
      <c r="Q541" s="364"/>
      <c r="R541" s="364"/>
      <c r="S541" s="364"/>
      <c r="T541" s="364"/>
      <c r="U541" s="357"/>
      <c r="V541" s="357"/>
      <c r="W541" s="357"/>
      <c r="X541" s="357"/>
      <c r="Y541" s="357"/>
      <c r="Z541" s="357"/>
    </row>
    <row r="542" ht="15.75" customHeight="1">
      <c r="A542" s="357"/>
      <c r="B542" s="366"/>
      <c r="C542" s="364"/>
      <c r="D542" s="382"/>
      <c r="E542" s="364"/>
      <c r="F542" s="382"/>
      <c r="G542" s="360"/>
      <c r="H542" s="360"/>
      <c r="I542" s="364"/>
      <c r="J542" s="361"/>
      <c r="K542" s="361"/>
      <c r="L542" s="361"/>
      <c r="M542" s="364"/>
      <c r="N542" s="362"/>
      <c r="O542" s="364"/>
      <c r="P542" s="364"/>
      <c r="Q542" s="364"/>
      <c r="R542" s="364"/>
      <c r="S542" s="364"/>
      <c r="T542" s="364"/>
      <c r="U542" s="357"/>
      <c r="V542" s="357"/>
      <c r="W542" s="357"/>
      <c r="X542" s="357"/>
      <c r="Y542" s="357"/>
      <c r="Z542" s="357"/>
    </row>
    <row r="543" ht="15.75" customHeight="1">
      <c r="A543" s="357"/>
      <c r="B543" s="366"/>
      <c r="C543" s="364"/>
      <c r="D543" s="382"/>
      <c r="E543" s="364"/>
      <c r="F543" s="382"/>
      <c r="G543" s="360"/>
      <c r="H543" s="360"/>
      <c r="I543" s="364"/>
      <c r="J543" s="361"/>
      <c r="K543" s="361"/>
      <c r="L543" s="361"/>
      <c r="M543" s="364"/>
      <c r="N543" s="362"/>
      <c r="O543" s="364"/>
      <c r="P543" s="364"/>
      <c r="Q543" s="364"/>
      <c r="R543" s="364"/>
      <c r="S543" s="364"/>
      <c r="T543" s="364"/>
      <c r="U543" s="357"/>
      <c r="V543" s="357"/>
      <c r="W543" s="357"/>
      <c r="X543" s="357"/>
      <c r="Y543" s="357"/>
      <c r="Z543" s="357"/>
    </row>
    <row r="544" ht="15.75" customHeight="1">
      <c r="A544" s="357"/>
      <c r="B544" s="366"/>
      <c r="C544" s="364"/>
      <c r="D544" s="382"/>
      <c r="E544" s="364"/>
      <c r="F544" s="382"/>
      <c r="G544" s="360"/>
      <c r="H544" s="360"/>
      <c r="I544" s="364"/>
      <c r="J544" s="361"/>
      <c r="K544" s="361"/>
      <c r="L544" s="361"/>
      <c r="M544" s="364"/>
      <c r="N544" s="362"/>
      <c r="O544" s="364"/>
      <c r="P544" s="364"/>
      <c r="Q544" s="364"/>
      <c r="R544" s="364"/>
      <c r="S544" s="364"/>
      <c r="T544" s="364"/>
      <c r="U544" s="357"/>
      <c r="V544" s="357"/>
      <c r="W544" s="357"/>
      <c r="X544" s="357"/>
      <c r="Y544" s="357"/>
      <c r="Z544" s="357"/>
    </row>
    <row r="545" ht="15.75" customHeight="1">
      <c r="A545" s="357"/>
      <c r="B545" s="366"/>
      <c r="C545" s="364"/>
      <c r="D545" s="382"/>
      <c r="E545" s="364"/>
      <c r="F545" s="382"/>
      <c r="G545" s="360"/>
      <c r="H545" s="360"/>
      <c r="I545" s="364"/>
      <c r="J545" s="361"/>
      <c r="K545" s="361"/>
      <c r="L545" s="361"/>
      <c r="M545" s="364"/>
      <c r="N545" s="362"/>
      <c r="O545" s="364"/>
      <c r="P545" s="364"/>
      <c r="Q545" s="364"/>
      <c r="R545" s="364"/>
      <c r="S545" s="364"/>
      <c r="T545" s="364"/>
      <c r="U545" s="357"/>
      <c r="V545" s="357"/>
      <c r="W545" s="357"/>
      <c r="X545" s="357"/>
      <c r="Y545" s="357"/>
      <c r="Z545" s="357"/>
    </row>
    <row r="546" ht="15.75" customHeight="1">
      <c r="A546" s="357"/>
      <c r="B546" s="366"/>
      <c r="C546" s="364"/>
      <c r="D546" s="382"/>
      <c r="E546" s="364"/>
      <c r="F546" s="382"/>
      <c r="G546" s="360"/>
      <c r="H546" s="360"/>
      <c r="I546" s="364"/>
      <c r="J546" s="361"/>
      <c r="K546" s="361"/>
      <c r="L546" s="361"/>
      <c r="M546" s="364"/>
      <c r="N546" s="362"/>
      <c r="O546" s="364"/>
      <c r="P546" s="364"/>
      <c r="Q546" s="364"/>
      <c r="R546" s="364"/>
      <c r="S546" s="364"/>
      <c r="T546" s="364"/>
      <c r="U546" s="357"/>
      <c r="V546" s="357"/>
      <c r="W546" s="357"/>
      <c r="X546" s="357"/>
      <c r="Y546" s="357"/>
      <c r="Z546" s="357"/>
    </row>
    <row r="547" ht="15.75" customHeight="1">
      <c r="A547" s="357"/>
      <c r="B547" s="366"/>
      <c r="C547" s="364"/>
      <c r="D547" s="382"/>
      <c r="E547" s="364"/>
      <c r="F547" s="382"/>
      <c r="G547" s="360"/>
      <c r="H547" s="360"/>
      <c r="I547" s="364"/>
      <c r="J547" s="361"/>
      <c r="K547" s="361"/>
      <c r="L547" s="361"/>
      <c r="M547" s="364"/>
      <c r="N547" s="362"/>
      <c r="O547" s="364"/>
      <c r="P547" s="364"/>
      <c r="Q547" s="364"/>
      <c r="R547" s="364"/>
      <c r="S547" s="364"/>
      <c r="T547" s="364"/>
      <c r="U547" s="357"/>
      <c r="V547" s="357"/>
      <c r="W547" s="357"/>
      <c r="X547" s="357"/>
      <c r="Y547" s="357"/>
      <c r="Z547" s="357"/>
    </row>
    <row r="548" ht="15.75" customHeight="1">
      <c r="A548" s="357"/>
      <c r="B548" s="366"/>
      <c r="C548" s="364"/>
      <c r="D548" s="382"/>
      <c r="E548" s="364"/>
      <c r="F548" s="382"/>
      <c r="G548" s="360"/>
      <c r="H548" s="360"/>
      <c r="I548" s="364"/>
      <c r="J548" s="361"/>
      <c r="K548" s="361"/>
      <c r="L548" s="361"/>
      <c r="M548" s="364"/>
      <c r="N548" s="362"/>
      <c r="O548" s="364"/>
      <c r="P548" s="364"/>
      <c r="Q548" s="364"/>
      <c r="R548" s="364"/>
      <c r="S548" s="364"/>
      <c r="T548" s="364"/>
      <c r="U548" s="357"/>
      <c r="V548" s="357"/>
      <c r="W548" s="357"/>
      <c r="X548" s="357"/>
      <c r="Y548" s="357"/>
      <c r="Z548" s="357"/>
    </row>
    <row r="549" ht="15.75" customHeight="1">
      <c r="A549" s="357"/>
      <c r="B549" s="366"/>
      <c r="C549" s="364"/>
      <c r="D549" s="382"/>
      <c r="E549" s="364"/>
      <c r="F549" s="382"/>
      <c r="G549" s="360"/>
      <c r="H549" s="360"/>
      <c r="I549" s="364"/>
      <c r="J549" s="361"/>
      <c r="K549" s="361"/>
      <c r="L549" s="361"/>
      <c r="M549" s="364"/>
      <c r="N549" s="362"/>
      <c r="O549" s="364"/>
      <c r="P549" s="364"/>
      <c r="Q549" s="364"/>
      <c r="R549" s="364"/>
      <c r="S549" s="364"/>
      <c r="T549" s="364"/>
      <c r="U549" s="357"/>
      <c r="V549" s="357"/>
      <c r="W549" s="357"/>
      <c r="X549" s="357"/>
      <c r="Y549" s="357"/>
      <c r="Z549" s="357"/>
    </row>
    <row r="550" ht="15.75" customHeight="1">
      <c r="A550" s="357"/>
      <c r="B550" s="366"/>
      <c r="C550" s="364"/>
      <c r="D550" s="382"/>
      <c r="E550" s="364"/>
      <c r="F550" s="382"/>
      <c r="G550" s="360"/>
      <c r="H550" s="360"/>
      <c r="I550" s="364"/>
      <c r="J550" s="361"/>
      <c r="K550" s="361"/>
      <c r="L550" s="361"/>
      <c r="M550" s="364"/>
      <c r="N550" s="362"/>
      <c r="O550" s="364"/>
      <c r="P550" s="364"/>
      <c r="Q550" s="364"/>
      <c r="R550" s="364"/>
      <c r="S550" s="364"/>
      <c r="T550" s="364"/>
      <c r="U550" s="357"/>
      <c r="V550" s="357"/>
      <c r="W550" s="357"/>
      <c r="X550" s="357"/>
      <c r="Y550" s="357"/>
      <c r="Z550" s="357"/>
    </row>
    <row r="551" ht="15.75" customHeight="1">
      <c r="A551" s="357"/>
      <c r="B551" s="366"/>
      <c r="C551" s="364"/>
      <c r="D551" s="382"/>
      <c r="E551" s="364"/>
      <c r="F551" s="382"/>
      <c r="G551" s="360"/>
      <c r="H551" s="360"/>
      <c r="I551" s="364"/>
      <c r="J551" s="361"/>
      <c r="K551" s="361"/>
      <c r="L551" s="361"/>
      <c r="M551" s="364"/>
      <c r="N551" s="362"/>
      <c r="O551" s="364"/>
      <c r="P551" s="364"/>
      <c r="Q551" s="364"/>
      <c r="R551" s="364"/>
      <c r="S551" s="364"/>
      <c r="T551" s="364"/>
      <c r="U551" s="357"/>
      <c r="V551" s="357"/>
      <c r="W551" s="357"/>
      <c r="X551" s="357"/>
      <c r="Y551" s="357"/>
      <c r="Z551" s="357"/>
    </row>
    <row r="552" ht="15.75" customHeight="1">
      <c r="A552" s="357"/>
      <c r="B552" s="366"/>
      <c r="C552" s="364"/>
      <c r="D552" s="382"/>
      <c r="E552" s="364"/>
      <c r="F552" s="382"/>
      <c r="G552" s="360"/>
      <c r="H552" s="360"/>
      <c r="I552" s="364"/>
      <c r="J552" s="361"/>
      <c r="K552" s="361"/>
      <c r="L552" s="361"/>
      <c r="M552" s="364"/>
      <c r="N552" s="362"/>
      <c r="O552" s="364"/>
      <c r="P552" s="364"/>
      <c r="Q552" s="364"/>
      <c r="R552" s="364"/>
      <c r="S552" s="364"/>
      <c r="T552" s="364"/>
      <c r="U552" s="357"/>
      <c r="V552" s="357"/>
      <c r="W552" s="357"/>
      <c r="X552" s="357"/>
      <c r="Y552" s="357"/>
      <c r="Z552" s="357"/>
    </row>
    <row r="553" ht="15.75" customHeight="1">
      <c r="A553" s="357"/>
      <c r="B553" s="366"/>
      <c r="C553" s="364"/>
      <c r="D553" s="382"/>
      <c r="E553" s="364"/>
      <c r="F553" s="382"/>
      <c r="G553" s="360"/>
      <c r="H553" s="360"/>
      <c r="I553" s="364"/>
      <c r="J553" s="361"/>
      <c r="K553" s="361"/>
      <c r="L553" s="361"/>
      <c r="M553" s="364"/>
      <c r="N553" s="362"/>
      <c r="O553" s="364"/>
      <c r="P553" s="364"/>
      <c r="Q553" s="364"/>
      <c r="R553" s="364"/>
      <c r="S553" s="364"/>
      <c r="T553" s="364"/>
      <c r="U553" s="357"/>
      <c r="V553" s="357"/>
      <c r="W553" s="357"/>
      <c r="X553" s="357"/>
      <c r="Y553" s="357"/>
      <c r="Z553" s="357"/>
    </row>
    <row r="554" ht="15.75" customHeight="1">
      <c r="A554" s="357"/>
      <c r="B554" s="366"/>
      <c r="C554" s="364"/>
      <c r="D554" s="382"/>
      <c r="E554" s="364"/>
      <c r="F554" s="382"/>
      <c r="G554" s="360"/>
      <c r="H554" s="360"/>
      <c r="I554" s="364"/>
      <c r="J554" s="361"/>
      <c r="K554" s="361"/>
      <c r="L554" s="361"/>
      <c r="M554" s="364"/>
      <c r="N554" s="362"/>
      <c r="O554" s="364"/>
      <c r="P554" s="364"/>
      <c r="Q554" s="364"/>
      <c r="R554" s="364"/>
      <c r="S554" s="364"/>
      <c r="T554" s="364"/>
      <c r="U554" s="357"/>
      <c r="V554" s="357"/>
      <c r="W554" s="357"/>
      <c r="X554" s="357"/>
      <c r="Y554" s="357"/>
      <c r="Z554" s="357"/>
    </row>
    <row r="555" ht="15.75" customHeight="1">
      <c r="A555" s="357"/>
      <c r="B555" s="366"/>
      <c r="C555" s="364"/>
      <c r="D555" s="382"/>
      <c r="E555" s="364"/>
      <c r="F555" s="382"/>
      <c r="G555" s="360"/>
      <c r="H555" s="360"/>
      <c r="I555" s="364"/>
      <c r="J555" s="361"/>
      <c r="K555" s="361"/>
      <c r="L555" s="361"/>
      <c r="M555" s="364"/>
      <c r="N555" s="362"/>
      <c r="O555" s="364"/>
      <c r="P555" s="364"/>
      <c r="Q555" s="364"/>
      <c r="R555" s="364"/>
      <c r="S555" s="364"/>
      <c r="T555" s="364"/>
      <c r="U555" s="357"/>
      <c r="V555" s="357"/>
      <c r="W555" s="357"/>
      <c r="X555" s="357"/>
      <c r="Y555" s="357"/>
      <c r="Z555" s="357"/>
    </row>
    <row r="556" ht="15.75" customHeight="1">
      <c r="A556" s="357"/>
      <c r="B556" s="366"/>
      <c r="C556" s="364"/>
      <c r="D556" s="382"/>
      <c r="E556" s="364"/>
      <c r="F556" s="382"/>
      <c r="G556" s="360"/>
      <c r="H556" s="360"/>
      <c r="I556" s="364"/>
      <c r="J556" s="361"/>
      <c r="K556" s="361"/>
      <c r="L556" s="361"/>
      <c r="M556" s="364"/>
      <c r="N556" s="362"/>
      <c r="O556" s="364"/>
      <c r="P556" s="364"/>
      <c r="Q556" s="364"/>
      <c r="R556" s="364"/>
      <c r="S556" s="364"/>
      <c r="T556" s="364"/>
      <c r="U556" s="357"/>
      <c r="V556" s="357"/>
      <c r="W556" s="357"/>
      <c r="X556" s="357"/>
      <c r="Y556" s="357"/>
      <c r="Z556" s="357"/>
    </row>
    <row r="557" ht="15.75" customHeight="1">
      <c r="A557" s="357"/>
      <c r="B557" s="366"/>
      <c r="C557" s="364"/>
      <c r="D557" s="382"/>
      <c r="E557" s="364"/>
      <c r="F557" s="382"/>
      <c r="G557" s="360"/>
      <c r="H557" s="360"/>
      <c r="I557" s="364"/>
      <c r="J557" s="361"/>
      <c r="K557" s="361"/>
      <c r="L557" s="361"/>
      <c r="M557" s="364"/>
      <c r="N557" s="362"/>
      <c r="O557" s="364"/>
      <c r="P557" s="364"/>
      <c r="Q557" s="364"/>
      <c r="R557" s="364"/>
      <c r="S557" s="364"/>
      <c r="T557" s="364"/>
      <c r="U557" s="357"/>
      <c r="V557" s="357"/>
      <c r="W557" s="357"/>
      <c r="X557" s="357"/>
      <c r="Y557" s="357"/>
      <c r="Z557" s="357"/>
    </row>
    <row r="558" ht="15.75" customHeight="1">
      <c r="A558" s="357"/>
      <c r="B558" s="366"/>
      <c r="C558" s="364"/>
      <c r="D558" s="382"/>
      <c r="E558" s="364"/>
      <c r="F558" s="382"/>
      <c r="G558" s="360"/>
      <c r="H558" s="360"/>
      <c r="I558" s="364"/>
      <c r="J558" s="361"/>
      <c r="K558" s="361"/>
      <c r="L558" s="361"/>
      <c r="M558" s="364"/>
      <c r="N558" s="362"/>
      <c r="O558" s="364"/>
      <c r="P558" s="364"/>
      <c r="Q558" s="364"/>
      <c r="R558" s="364"/>
      <c r="S558" s="364"/>
      <c r="T558" s="364"/>
      <c r="U558" s="357"/>
      <c r="V558" s="357"/>
      <c r="W558" s="357"/>
      <c r="X558" s="357"/>
      <c r="Y558" s="357"/>
      <c r="Z558" s="357"/>
    </row>
    <row r="559" ht="15.75" customHeight="1">
      <c r="A559" s="357"/>
      <c r="B559" s="366"/>
      <c r="C559" s="364"/>
      <c r="D559" s="382"/>
      <c r="E559" s="364"/>
      <c r="F559" s="382"/>
      <c r="G559" s="360"/>
      <c r="H559" s="360"/>
      <c r="I559" s="364"/>
      <c r="J559" s="361"/>
      <c r="K559" s="361"/>
      <c r="L559" s="361"/>
      <c r="M559" s="364"/>
      <c r="N559" s="362"/>
      <c r="O559" s="364"/>
      <c r="P559" s="364"/>
      <c r="Q559" s="364"/>
      <c r="R559" s="364"/>
      <c r="S559" s="364"/>
      <c r="T559" s="364"/>
      <c r="U559" s="357"/>
      <c r="V559" s="357"/>
      <c r="W559" s="357"/>
      <c r="X559" s="357"/>
      <c r="Y559" s="357"/>
      <c r="Z559" s="357"/>
    </row>
    <row r="560" ht="15.75" customHeight="1">
      <c r="A560" s="357"/>
      <c r="B560" s="366"/>
      <c r="C560" s="364"/>
      <c r="D560" s="382"/>
      <c r="E560" s="364"/>
      <c r="F560" s="382"/>
      <c r="G560" s="360"/>
      <c r="H560" s="360"/>
      <c r="I560" s="364"/>
      <c r="J560" s="361"/>
      <c r="K560" s="361"/>
      <c r="L560" s="361"/>
      <c r="M560" s="364"/>
      <c r="N560" s="362"/>
      <c r="O560" s="364"/>
      <c r="P560" s="364"/>
      <c r="Q560" s="364"/>
      <c r="R560" s="364"/>
      <c r="S560" s="364"/>
      <c r="T560" s="364"/>
      <c r="U560" s="357"/>
      <c r="V560" s="357"/>
      <c r="W560" s="357"/>
      <c r="X560" s="357"/>
      <c r="Y560" s="357"/>
      <c r="Z560" s="357"/>
    </row>
    <row r="561" ht="15.75" customHeight="1">
      <c r="A561" s="357"/>
      <c r="B561" s="366"/>
      <c r="C561" s="364"/>
      <c r="D561" s="382"/>
      <c r="E561" s="364"/>
      <c r="F561" s="382"/>
      <c r="G561" s="360"/>
      <c r="H561" s="360"/>
      <c r="I561" s="364"/>
      <c r="J561" s="361"/>
      <c r="K561" s="361"/>
      <c r="L561" s="361"/>
      <c r="M561" s="364"/>
      <c r="N561" s="362"/>
      <c r="O561" s="364"/>
      <c r="P561" s="364"/>
      <c r="Q561" s="364"/>
      <c r="R561" s="364"/>
      <c r="S561" s="364"/>
      <c r="T561" s="364"/>
      <c r="U561" s="357"/>
      <c r="V561" s="357"/>
      <c r="W561" s="357"/>
      <c r="X561" s="357"/>
      <c r="Y561" s="357"/>
      <c r="Z561" s="357"/>
    </row>
    <row r="562" ht="15.75" customHeight="1">
      <c r="A562" s="357"/>
      <c r="B562" s="366"/>
      <c r="C562" s="364"/>
      <c r="D562" s="382"/>
      <c r="E562" s="364"/>
      <c r="F562" s="382"/>
      <c r="G562" s="360"/>
      <c r="H562" s="360"/>
      <c r="I562" s="364"/>
      <c r="J562" s="361"/>
      <c r="K562" s="361"/>
      <c r="L562" s="361"/>
      <c r="M562" s="364"/>
      <c r="N562" s="362"/>
      <c r="O562" s="364"/>
      <c r="P562" s="364"/>
      <c r="Q562" s="364"/>
      <c r="R562" s="364"/>
      <c r="S562" s="364"/>
      <c r="T562" s="364"/>
      <c r="U562" s="357"/>
      <c r="V562" s="357"/>
      <c r="W562" s="357"/>
      <c r="X562" s="357"/>
      <c r="Y562" s="357"/>
      <c r="Z562" s="357"/>
    </row>
    <row r="563" ht="15.75" customHeight="1">
      <c r="A563" s="357"/>
      <c r="B563" s="366"/>
      <c r="C563" s="364"/>
      <c r="D563" s="382"/>
      <c r="E563" s="364"/>
      <c r="F563" s="382"/>
      <c r="G563" s="360"/>
      <c r="H563" s="360"/>
      <c r="I563" s="364"/>
      <c r="J563" s="361"/>
      <c r="K563" s="361"/>
      <c r="L563" s="361"/>
      <c r="M563" s="364"/>
      <c r="N563" s="362"/>
      <c r="O563" s="364"/>
      <c r="P563" s="364"/>
      <c r="Q563" s="364"/>
      <c r="R563" s="364"/>
      <c r="S563" s="364"/>
      <c r="T563" s="364"/>
      <c r="U563" s="357"/>
      <c r="V563" s="357"/>
      <c r="W563" s="357"/>
      <c r="X563" s="357"/>
      <c r="Y563" s="357"/>
      <c r="Z563" s="357"/>
    </row>
    <row r="564" ht="15.75" customHeight="1">
      <c r="A564" s="357"/>
      <c r="B564" s="366"/>
      <c r="C564" s="364"/>
      <c r="D564" s="382"/>
      <c r="E564" s="364"/>
      <c r="F564" s="382"/>
      <c r="G564" s="360"/>
      <c r="H564" s="360"/>
      <c r="I564" s="364"/>
      <c r="J564" s="361"/>
      <c r="K564" s="361"/>
      <c r="L564" s="361"/>
      <c r="M564" s="364"/>
      <c r="N564" s="362"/>
      <c r="O564" s="364"/>
      <c r="P564" s="364"/>
      <c r="Q564" s="364"/>
      <c r="R564" s="364"/>
      <c r="S564" s="364"/>
      <c r="T564" s="364"/>
      <c r="U564" s="357"/>
      <c r="V564" s="357"/>
      <c r="W564" s="357"/>
      <c r="X564" s="357"/>
      <c r="Y564" s="357"/>
      <c r="Z564" s="357"/>
    </row>
    <row r="565" ht="15.75" customHeight="1">
      <c r="A565" s="357"/>
      <c r="B565" s="366"/>
      <c r="C565" s="364"/>
      <c r="D565" s="382"/>
      <c r="E565" s="364"/>
      <c r="F565" s="382"/>
      <c r="G565" s="360"/>
      <c r="H565" s="360"/>
      <c r="I565" s="364"/>
      <c r="J565" s="361"/>
      <c r="K565" s="361"/>
      <c r="L565" s="361"/>
      <c r="M565" s="364"/>
      <c r="N565" s="362"/>
      <c r="O565" s="364"/>
      <c r="P565" s="364"/>
      <c r="Q565" s="364"/>
      <c r="R565" s="364"/>
      <c r="S565" s="364"/>
      <c r="T565" s="364"/>
      <c r="U565" s="357"/>
      <c r="V565" s="357"/>
      <c r="W565" s="357"/>
      <c r="X565" s="357"/>
      <c r="Y565" s="357"/>
      <c r="Z565" s="357"/>
    </row>
    <row r="566" ht="15.75" customHeight="1">
      <c r="A566" s="357"/>
      <c r="B566" s="366"/>
      <c r="C566" s="364"/>
      <c r="D566" s="382"/>
      <c r="E566" s="364"/>
      <c r="F566" s="382"/>
      <c r="G566" s="360"/>
      <c r="H566" s="360"/>
      <c r="I566" s="364"/>
      <c r="J566" s="361"/>
      <c r="K566" s="361"/>
      <c r="L566" s="361"/>
      <c r="M566" s="364"/>
      <c r="N566" s="362"/>
      <c r="O566" s="364"/>
      <c r="P566" s="364"/>
      <c r="Q566" s="364"/>
      <c r="R566" s="364"/>
      <c r="S566" s="364"/>
      <c r="T566" s="364"/>
      <c r="U566" s="357"/>
      <c r="V566" s="357"/>
      <c r="W566" s="357"/>
      <c r="X566" s="357"/>
      <c r="Y566" s="357"/>
      <c r="Z566" s="357"/>
    </row>
    <row r="567" ht="15.75" customHeight="1">
      <c r="A567" s="357"/>
      <c r="B567" s="366"/>
      <c r="C567" s="364"/>
      <c r="D567" s="382"/>
      <c r="E567" s="364"/>
      <c r="F567" s="382"/>
      <c r="G567" s="360"/>
      <c r="H567" s="360"/>
      <c r="I567" s="364"/>
      <c r="J567" s="361"/>
      <c r="K567" s="361"/>
      <c r="L567" s="361"/>
      <c r="M567" s="364"/>
      <c r="N567" s="362"/>
      <c r="O567" s="364"/>
      <c r="P567" s="364"/>
      <c r="Q567" s="364"/>
      <c r="R567" s="364"/>
      <c r="S567" s="364"/>
      <c r="T567" s="364"/>
      <c r="U567" s="357"/>
      <c r="V567" s="357"/>
      <c r="W567" s="357"/>
      <c r="X567" s="357"/>
      <c r="Y567" s="357"/>
      <c r="Z567" s="357"/>
    </row>
    <row r="568" ht="15.75" customHeight="1">
      <c r="A568" s="357"/>
      <c r="B568" s="366"/>
      <c r="C568" s="364"/>
      <c r="D568" s="382"/>
      <c r="E568" s="364"/>
      <c r="F568" s="382"/>
      <c r="G568" s="360"/>
      <c r="H568" s="360"/>
      <c r="I568" s="364"/>
      <c r="J568" s="361"/>
      <c r="K568" s="361"/>
      <c r="L568" s="361"/>
      <c r="M568" s="364"/>
      <c r="N568" s="362"/>
      <c r="O568" s="364"/>
      <c r="P568" s="364"/>
      <c r="Q568" s="364"/>
      <c r="R568" s="364"/>
      <c r="S568" s="364"/>
      <c r="T568" s="364"/>
      <c r="U568" s="357"/>
      <c r="V568" s="357"/>
      <c r="W568" s="357"/>
      <c r="X568" s="357"/>
      <c r="Y568" s="357"/>
      <c r="Z568" s="357"/>
    </row>
    <row r="569" ht="15.75" customHeight="1">
      <c r="A569" s="357"/>
      <c r="B569" s="366"/>
      <c r="C569" s="364"/>
      <c r="D569" s="382"/>
      <c r="E569" s="364"/>
      <c r="F569" s="382"/>
      <c r="G569" s="360"/>
      <c r="H569" s="360"/>
      <c r="I569" s="364"/>
      <c r="J569" s="361"/>
      <c r="K569" s="361"/>
      <c r="L569" s="361"/>
      <c r="M569" s="364"/>
      <c r="N569" s="362"/>
      <c r="O569" s="364"/>
      <c r="P569" s="364"/>
      <c r="Q569" s="364"/>
      <c r="R569" s="364"/>
      <c r="S569" s="364"/>
      <c r="T569" s="364"/>
      <c r="U569" s="357"/>
      <c r="V569" s="357"/>
      <c r="W569" s="357"/>
      <c r="X569" s="357"/>
      <c r="Y569" s="357"/>
      <c r="Z569" s="357"/>
    </row>
    <row r="570" ht="15.75" customHeight="1">
      <c r="A570" s="357"/>
      <c r="B570" s="366"/>
      <c r="C570" s="364"/>
      <c r="D570" s="382"/>
      <c r="E570" s="364"/>
      <c r="F570" s="382"/>
      <c r="G570" s="360"/>
      <c r="H570" s="360"/>
      <c r="I570" s="364"/>
      <c r="J570" s="361"/>
      <c r="K570" s="361"/>
      <c r="L570" s="361"/>
      <c r="M570" s="364"/>
      <c r="N570" s="362"/>
      <c r="O570" s="364"/>
      <c r="P570" s="364"/>
      <c r="Q570" s="364"/>
      <c r="R570" s="364"/>
      <c r="S570" s="364"/>
      <c r="T570" s="364"/>
      <c r="U570" s="357"/>
      <c r="V570" s="357"/>
      <c r="W570" s="357"/>
      <c r="X570" s="357"/>
      <c r="Y570" s="357"/>
      <c r="Z570" s="357"/>
    </row>
    <row r="571" ht="15.75" customHeight="1">
      <c r="A571" s="357"/>
      <c r="B571" s="366"/>
      <c r="C571" s="364"/>
      <c r="D571" s="382"/>
      <c r="E571" s="364"/>
      <c r="F571" s="382"/>
      <c r="G571" s="360"/>
      <c r="H571" s="360"/>
      <c r="I571" s="364"/>
      <c r="J571" s="361"/>
      <c r="K571" s="361"/>
      <c r="L571" s="361"/>
      <c r="M571" s="364"/>
      <c r="N571" s="362"/>
      <c r="O571" s="364"/>
      <c r="P571" s="364"/>
      <c r="Q571" s="364"/>
      <c r="R571" s="364"/>
      <c r="S571" s="364"/>
      <c r="T571" s="364"/>
      <c r="U571" s="357"/>
      <c r="V571" s="357"/>
      <c r="W571" s="357"/>
      <c r="X571" s="357"/>
      <c r="Y571" s="357"/>
      <c r="Z571" s="357"/>
    </row>
    <row r="572" ht="15.75" customHeight="1">
      <c r="A572" s="357"/>
      <c r="B572" s="366"/>
      <c r="C572" s="364"/>
      <c r="D572" s="382"/>
      <c r="E572" s="364"/>
      <c r="F572" s="382"/>
      <c r="G572" s="360"/>
      <c r="H572" s="360"/>
      <c r="I572" s="364"/>
      <c r="J572" s="361"/>
      <c r="K572" s="361"/>
      <c r="L572" s="361"/>
      <c r="M572" s="364"/>
      <c r="N572" s="362"/>
      <c r="O572" s="364"/>
      <c r="P572" s="364"/>
      <c r="Q572" s="364"/>
      <c r="R572" s="364"/>
      <c r="S572" s="364"/>
      <c r="T572" s="364"/>
      <c r="U572" s="357"/>
      <c r="V572" s="357"/>
      <c r="W572" s="357"/>
      <c r="X572" s="357"/>
      <c r="Y572" s="357"/>
      <c r="Z572" s="357"/>
    </row>
    <row r="573" ht="15.75" customHeight="1">
      <c r="A573" s="357"/>
      <c r="B573" s="366"/>
      <c r="C573" s="364"/>
      <c r="D573" s="382"/>
      <c r="E573" s="364"/>
      <c r="F573" s="382"/>
      <c r="G573" s="360"/>
      <c r="H573" s="360"/>
      <c r="I573" s="364"/>
      <c r="J573" s="361"/>
      <c r="K573" s="361"/>
      <c r="L573" s="361"/>
      <c r="M573" s="364"/>
      <c r="N573" s="362"/>
      <c r="O573" s="364"/>
      <c r="P573" s="364"/>
      <c r="Q573" s="364"/>
      <c r="R573" s="364"/>
      <c r="S573" s="364"/>
      <c r="T573" s="364"/>
      <c r="U573" s="357"/>
      <c r="V573" s="357"/>
      <c r="W573" s="357"/>
      <c r="X573" s="357"/>
      <c r="Y573" s="357"/>
      <c r="Z573" s="357"/>
    </row>
    <row r="574" ht="15.75" customHeight="1">
      <c r="A574" s="357"/>
      <c r="B574" s="366"/>
      <c r="C574" s="364"/>
      <c r="D574" s="382"/>
      <c r="E574" s="364"/>
      <c r="F574" s="382"/>
      <c r="G574" s="360"/>
      <c r="H574" s="360"/>
      <c r="I574" s="364"/>
      <c r="J574" s="361"/>
      <c r="K574" s="361"/>
      <c r="L574" s="361"/>
      <c r="M574" s="364"/>
      <c r="N574" s="362"/>
      <c r="O574" s="364"/>
      <c r="P574" s="364"/>
      <c r="Q574" s="364"/>
      <c r="R574" s="364"/>
      <c r="S574" s="364"/>
      <c r="T574" s="364"/>
      <c r="U574" s="357"/>
      <c r="V574" s="357"/>
      <c r="W574" s="357"/>
      <c r="X574" s="357"/>
      <c r="Y574" s="357"/>
      <c r="Z574" s="357"/>
    </row>
    <row r="575" ht="15.75" customHeight="1">
      <c r="A575" s="357"/>
      <c r="B575" s="366"/>
      <c r="C575" s="364"/>
      <c r="D575" s="382"/>
      <c r="E575" s="364"/>
      <c r="F575" s="382"/>
      <c r="G575" s="360"/>
      <c r="H575" s="360"/>
      <c r="I575" s="364"/>
      <c r="J575" s="361"/>
      <c r="K575" s="361"/>
      <c r="L575" s="361"/>
      <c r="M575" s="364"/>
      <c r="N575" s="362"/>
      <c r="O575" s="364"/>
      <c r="P575" s="364"/>
      <c r="Q575" s="364"/>
      <c r="R575" s="364"/>
      <c r="S575" s="364"/>
      <c r="T575" s="364"/>
      <c r="U575" s="357"/>
      <c r="V575" s="357"/>
      <c r="W575" s="357"/>
      <c r="X575" s="357"/>
      <c r="Y575" s="357"/>
      <c r="Z575" s="357"/>
    </row>
    <row r="576" ht="15.75" customHeight="1">
      <c r="A576" s="357"/>
      <c r="B576" s="366"/>
      <c r="C576" s="364"/>
      <c r="D576" s="382"/>
      <c r="E576" s="364"/>
      <c r="F576" s="382"/>
      <c r="G576" s="360"/>
      <c r="H576" s="360"/>
      <c r="I576" s="364"/>
      <c r="J576" s="361"/>
      <c r="K576" s="361"/>
      <c r="L576" s="361"/>
      <c r="M576" s="364"/>
      <c r="N576" s="362"/>
      <c r="O576" s="364"/>
      <c r="P576" s="364"/>
      <c r="Q576" s="364"/>
      <c r="R576" s="364"/>
      <c r="S576" s="364"/>
      <c r="T576" s="364"/>
      <c r="U576" s="357"/>
      <c r="V576" s="357"/>
      <c r="W576" s="357"/>
      <c r="X576" s="357"/>
      <c r="Y576" s="357"/>
      <c r="Z576" s="357"/>
    </row>
    <row r="577" ht="15.75" customHeight="1">
      <c r="A577" s="357"/>
      <c r="B577" s="366"/>
      <c r="C577" s="364"/>
      <c r="D577" s="382"/>
      <c r="E577" s="364"/>
      <c r="F577" s="382"/>
      <c r="G577" s="360"/>
      <c r="H577" s="360"/>
      <c r="I577" s="364"/>
      <c r="J577" s="361"/>
      <c r="K577" s="361"/>
      <c r="L577" s="361"/>
      <c r="M577" s="364"/>
      <c r="N577" s="362"/>
      <c r="O577" s="364"/>
      <c r="P577" s="364"/>
      <c r="Q577" s="364"/>
      <c r="R577" s="364"/>
      <c r="S577" s="364"/>
      <c r="T577" s="364"/>
      <c r="U577" s="357"/>
      <c r="V577" s="357"/>
      <c r="W577" s="357"/>
      <c r="X577" s="357"/>
      <c r="Y577" s="357"/>
      <c r="Z577" s="357"/>
    </row>
    <row r="578" ht="15.75" customHeight="1">
      <c r="A578" s="357"/>
      <c r="B578" s="366"/>
      <c r="C578" s="364"/>
      <c r="D578" s="382"/>
      <c r="E578" s="364"/>
      <c r="F578" s="382"/>
      <c r="G578" s="360"/>
      <c r="H578" s="360"/>
      <c r="I578" s="364"/>
      <c r="J578" s="361"/>
      <c r="K578" s="361"/>
      <c r="L578" s="361"/>
      <c r="M578" s="364"/>
      <c r="N578" s="362"/>
      <c r="O578" s="364"/>
      <c r="P578" s="364"/>
      <c r="Q578" s="364"/>
      <c r="R578" s="364"/>
      <c r="S578" s="364"/>
      <c r="T578" s="364"/>
      <c r="U578" s="357"/>
      <c r="V578" s="357"/>
      <c r="W578" s="357"/>
      <c r="X578" s="357"/>
      <c r="Y578" s="357"/>
      <c r="Z578" s="357"/>
    </row>
    <row r="579" ht="15.75" customHeight="1">
      <c r="A579" s="357"/>
      <c r="B579" s="366"/>
      <c r="C579" s="364"/>
      <c r="D579" s="382"/>
      <c r="E579" s="364"/>
      <c r="F579" s="382"/>
      <c r="G579" s="360"/>
      <c r="H579" s="360"/>
      <c r="I579" s="364"/>
      <c r="J579" s="361"/>
      <c r="K579" s="361"/>
      <c r="L579" s="361"/>
      <c r="M579" s="364"/>
      <c r="N579" s="362"/>
      <c r="O579" s="364"/>
      <c r="P579" s="364"/>
      <c r="Q579" s="364"/>
      <c r="R579" s="364"/>
      <c r="S579" s="364"/>
      <c r="T579" s="364"/>
      <c r="U579" s="357"/>
      <c r="V579" s="357"/>
      <c r="W579" s="357"/>
      <c r="X579" s="357"/>
      <c r="Y579" s="357"/>
      <c r="Z579" s="357"/>
    </row>
    <row r="580" ht="15.75" customHeight="1">
      <c r="A580" s="357"/>
      <c r="B580" s="366"/>
      <c r="C580" s="364"/>
      <c r="D580" s="382"/>
      <c r="E580" s="364"/>
      <c r="F580" s="382"/>
      <c r="G580" s="360"/>
      <c r="H580" s="360"/>
      <c r="I580" s="364"/>
      <c r="J580" s="361"/>
      <c r="K580" s="361"/>
      <c r="L580" s="361"/>
      <c r="M580" s="364"/>
      <c r="N580" s="362"/>
      <c r="O580" s="364"/>
      <c r="P580" s="364"/>
      <c r="Q580" s="364"/>
      <c r="R580" s="364"/>
      <c r="S580" s="364"/>
      <c r="T580" s="364"/>
      <c r="U580" s="357"/>
      <c r="V580" s="357"/>
      <c r="W580" s="357"/>
      <c r="X580" s="357"/>
      <c r="Y580" s="357"/>
      <c r="Z580" s="357"/>
    </row>
    <row r="581" ht="15.75" customHeight="1">
      <c r="A581" s="357"/>
      <c r="B581" s="366"/>
      <c r="C581" s="364"/>
      <c r="D581" s="382"/>
      <c r="E581" s="364"/>
      <c r="F581" s="382"/>
      <c r="G581" s="360"/>
      <c r="H581" s="360"/>
      <c r="I581" s="364"/>
      <c r="J581" s="361"/>
      <c r="K581" s="361"/>
      <c r="L581" s="361"/>
      <c r="M581" s="364"/>
      <c r="N581" s="362"/>
      <c r="O581" s="364"/>
      <c r="P581" s="364"/>
      <c r="Q581" s="364"/>
      <c r="R581" s="364"/>
      <c r="S581" s="364"/>
      <c r="T581" s="364"/>
      <c r="U581" s="357"/>
      <c r="V581" s="357"/>
      <c r="W581" s="357"/>
      <c r="X581" s="357"/>
      <c r="Y581" s="357"/>
      <c r="Z581" s="357"/>
    </row>
    <row r="582" ht="15.75" customHeight="1">
      <c r="A582" s="357"/>
      <c r="B582" s="366"/>
      <c r="C582" s="364"/>
      <c r="D582" s="382"/>
      <c r="E582" s="364"/>
      <c r="F582" s="382"/>
      <c r="G582" s="360"/>
      <c r="H582" s="360"/>
      <c r="I582" s="364"/>
      <c r="J582" s="361"/>
      <c r="K582" s="361"/>
      <c r="L582" s="361"/>
      <c r="M582" s="364"/>
      <c r="N582" s="362"/>
      <c r="O582" s="364"/>
      <c r="P582" s="364"/>
      <c r="Q582" s="364"/>
      <c r="R582" s="364"/>
      <c r="S582" s="364"/>
      <c r="T582" s="364"/>
      <c r="U582" s="357"/>
      <c r="V582" s="357"/>
      <c r="W582" s="357"/>
      <c r="X582" s="357"/>
      <c r="Y582" s="357"/>
      <c r="Z582" s="357"/>
    </row>
    <row r="583" ht="15.75" customHeight="1">
      <c r="A583" s="357"/>
      <c r="B583" s="366"/>
      <c r="C583" s="364"/>
      <c r="D583" s="382"/>
      <c r="E583" s="364"/>
      <c r="F583" s="382"/>
      <c r="G583" s="360"/>
      <c r="H583" s="360"/>
      <c r="I583" s="364"/>
      <c r="J583" s="361"/>
      <c r="K583" s="361"/>
      <c r="L583" s="361"/>
      <c r="M583" s="364"/>
      <c r="N583" s="362"/>
      <c r="O583" s="364"/>
      <c r="P583" s="364"/>
      <c r="Q583" s="364"/>
      <c r="R583" s="364"/>
      <c r="S583" s="364"/>
      <c r="T583" s="364"/>
      <c r="U583" s="357"/>
      <c r="V583" s="357"/>
      <c r="W583" s="357"/>
      <c r="X583" s="357"/>
      <c r="Y583" s="357"/>
      <c r="Z583" s="357"/>
    </row>
    <row r="584" ht="15.75" customHeight="1">
      <c r="A584" s="357"/>
      <c r="B584" s="366"/>
      <c r="C584" s="364"/>
      <c r="D584" s="382"/>
      <c r="E584" s="364"/>
      <c r="F584" s="382"/>
      <c r="G584" s="360"/>
      <c r="H584" s="360"/>
      <c r="I584" s="364"/>
      <c r="J584" s="361"/>
      <c r="K584" s="361"/>
      <c r="L584" s="361"/>
      <c r="M584" s="364"/>
      <c r="N584" s="362"/>
      <c r="O584" s="364"/>
      <c r="P584" s="364"/>
      <c r="Q584" s="364"/>
      <c r="R584" s="364"/>
      <c r="S584" s="364"/>
      <c r="T584" s="364"/>
      <c r="U584" s="357"/>
      <c r="V584" s="357"/>
      <c r="W584" s="357"/>
      <c r="X584" s="357"/>
      <c r="Y584" s="357"/>
      <c r="Z584" s="357"/>
    </row>
    <row r="585" ht="15.75" customHeight="1">
      <c r="A585" s="357"/>
      <c r="B585" s="366"/>
      <c r="C585" s="364"/>
      <c r="D585" s="382"/>
      <c r="E585" s="364"/>
      <c r="F585" s="382"/>
      <c r="G585" s="360"/>
      <c r="H585" s="360"/>
      <c r="I585" s="364"/>
      <c r="J585" s="361"/>
      <c r="K585" s="361"/>
      <c r="L585" s="361"/>
      <c r="M585" s="364"/>
      <c r="N585" s="362"/>
      <c r="O585" s="364"/>
      <c r="P585" s="364"/>
      <c r="Q585" s="364"/>
      <c r="R585" s="364"/>
      <c r="S585" s="364"/>
      <c r="T585" s="364"/>
      <c r="U585" s="357"/>
      <c r="V585" s="357"/>
      <c r="W585" s="357"/>
      <c r="X585" s="357"/>
      <c r="Y585" s="357"/>
      <c r="Z585" s="357"/>
    </row>
    <row r="586" ht="15.75" customHeight="1">
      <c r="A586" s="357"/>
      <c r="B586" s="366"/>
      <c r="C586" s="364"/>
      <c r="D586" s="382"/>
      <c r="E586" s="364"/>
      <c r="F586" s="382"/>
      <c r="G586" s="360"/>
      <c r="H586" s="360"/>
      <c r="I586" s="364"/>
      <c r="J586" s="361"/>
      <c r="K586" s="361"/>
      <c r="L586" s="361"/>
      <c r="M586" s="364"/>
      <c r="N586" s="362"/>
      <c r="O586" s="364"/>
      <c r="P586" s="364"/>
      <c r="Q586" s="364"/>
      <c r="R586" s="364"/>
      <c r="S586" s="364"/>
      <c r="T586" s="364"/>
      <c r="U586" s="357"/>
      <c r="V586" s="357"/>
      <c r="W586" s="357"/>
      <c r="X586" s="357"/>
      <c r="Y586" s="357"/>
      <c r="Z586" s="357"/>
    </row>
    <row r="587" ht="15.75" customHeight="1">
      <c r="A587" s="357"/>
      <c r="B587" s="366"/>
      <c r="C587" s="364"/>
      <c r="D587" s="382"/>
      <c r="E587" s="364"/>
      <c r="F587" s="382"/>
      <c r="G587" s="360"/>
      <c r="H587" s="360"/>
      <c r="I587" s="364"/>
      <c r="J587" s="361"/>
      <c r="K587" s="361"/>
      <c r="L587" s="361"/>
      <c r="M587" s="364"/>
      <c r="N587" s="362"/>
      <c r="O587" s="364"/>
      <c r="P587" s="364"/>
      <c r="Q587" s="364"/>
      <c r="R587" s="364"/>
      <c r="S587" s="364"/>
      <c r="T587" s="364"/>
      <c r="U587" s="357"/>
      <c r="V587" s="357"/>
      <c r="W587" s="357"/>
      <c r="X587" s="357"/>
      <c r="Y587" s="357"/>
      <c r="Z587" s="357"/>
    </row>
    <row r="588" ht="15.75" customHeight="1">
      <c r="A588" s="357"/>
      <c r="B588" s="366"/>
      <c r="C588" s="364"/>
      <c r="D588" s="382"/>
      <c r="E588" s="364"/>
      <c r="F588" s="382"/>
      <c r="G588" s="360"/>
      <c r="H588" s="360"/>
      <c r="I588" s="364"/>
      <c r="J588" s="361"/>
      <c r="K588" s="361"/>
      <c r="L588" s="361"/>
      <c r="M588" s="364"/>
      <c r="N588" s="362"/>
      <c r="O588" s="364"/>
      <c r="P588" s="364"/>
      <c r="Q588" s="364"/>
      <c r="R588" s="364"/>
      <c r="S588" s="364"/>
      <c r="T588" s="364"/>
      <c r="U588" s="357"/>
      <c r="V588" s="357"/>
      <c r="W588" s="357"/>
      <c r="X588" s="357"/>
      <c r="Y588" s="357"/>
      <c r="Z588" s="357"/>
    </row>
    <row r="589" ht="15.75" customHeight="1">
      <c r="A589" s="357"/>
      <c r="B589" s="366"/>
      <c r="C589" s="364"/>
      <c r="D589" s="382"/>
      <c r="E589" s="364"/>
      <c r="F589" s="382"/>
      <c r="G589" s="360"/>
      <c r="H589" s="360"/>
      <c r="I589" s="364"/>
      <c r="J589" s="361"/>
      <c r="K589" s="361"/>
      <c r="L589" s="361"/>
      <c r="M589" s="364"/>
      <c r="N589" s="362"/>
      <c r="O589" s="364"/>
      <c r="P589" s="364"/>
      <c r="Q589" s="364"/>
      <c r="R589" s="364"/>
      <c r="S589" s="364"/>
      <c r="T589" s="364"/>
      <c r="U589" s="357"/>
      <c r="V589" s="357"/>
      <c r="W589" s="357"/>
      <c r="X589" s="357"/>
      <c r="Y589" s="357"/>
      <c r="Z589" s="357"/>
    </row>
    <row r="590" ht="15.75" customHeight="1">
      <c r="A590" s="357"/>
      <c r="B590" s="366"/>
      <c r="C590" s="364"/>
      <c r="D590" s="382"/>
      <c r="E590" s="364"/>
      <c r="F590" s="382"/>
      <c r="G590" s="360"/>
      <c r="H590" s="360"/>
      <c r="I590" s="364"/>
      <c r="J590" s="361"/>
      <c r="K590" s="361"/>
      <c r="L590" s="361"/>
      <c r="M590" s="364"/>
      <c r="N590" s="362"/>
      <c r="O590" s="364"/>
      <c r="P590" s="364"/>
      <c r="Q590" s="364"/>
      <c r="R590" s="364"/>
      <c r="S590" s="364"/>
      <c r="T590" s="364"/>
      <c r="U590" s="357"/>
      <c r="V590" s="357"/>
      <c r="W590" s="357"/>
      <c r="X590" s="357"/>
      <c r="Y590" s="357"/>
      <c r="Z590" s="357"/>
    </row>
    <row r="591" ht="15.75" customHeight="1">
      <c r="A591" s="357"/>
      <c r="B591" s="366"/>
      <c r="C591" s="364"/>
      <c r="D591" s="382"/>
      <c r="E591" s="364"/>
      <c r="F591" s="382"/>
      <c r="G591" s="360"/>
      <c r="H591" s="360"/>
      <c r="I591" s="364"/>
      <c r="J591" s="361"/>
      <c r="K591" s="361"/>
      <c r="L591" s="361"/>
      <c r="M591" s="364"/>
      <c r="N591" s="362"/>
      <c r="O591" s="364"/>
      <c r="P591" s="364"/>
      <c r="Q591" s="364"/>
      <c r="R591" s="364"/>
      <c r="S591" s="364"/>
      <c r="T591" s="364"/>
      <c r="U591" s="357"/>
      <c r="V591" s="357"/>
      <c r="W591" s="357"/>
      <c r="X591" s="357"/>
      <c r="Y591" s="357"/>
      <c r="Z591" s="357"/>
    </row>
    <row r="592" ht="15.75" customHeight="1">
      <c r="A592" s="357"/>
      <c r="B592" s="366"/>
      <c r="C592" s="364"/>
      <c r="D592" s="382"/>
      <c r="E592" s="364"/>
      <c r="F592" s="382"/>
      <c r="G592" s="360"/>
      <c r="H592" s="360"/>
      <c r="I592" s="364"/>
      <c r="J592" s="361"/>
      <c r="K592" s="361"/>
      <c r="L592" s="361"/>
      <c r="M592" s="364"/>
      <c r="N592" s="362"/>
      <c r="O592" s="364"/>
      <c r="P592" s="364"/>
      <c r="Q592" s="364"/>
      <c r="R592" s="364"/>
      <c r="S592" s="364"/>
      <c r="T592" s="364"/>
      <c r="U592" s="357"/>
      <c r="V592" s="357"/>
      <c r="W592" s="357"/>
      <c r="X592" s="357"/>
      <c r="Y592" s="357"/>
      <c r="Z592" s="357"/>
    </row>
    <row r="593" ht="15.75" customHeight="1">
      <c r="A593" s="357"/>
      <c r="B593" s="366"/>
      <c r="C593" s="364"/>
      <c r="D593" s="382"/>
      <c r="E593" s="364"/>
      <c r="F593" s="382"/>
      <c r="G593" s="360"/>
      <c r="H593" s="360"/>
      <c r="I593" s="364"/>
      <c r="J593" s="361"/>
      <c r="K593" s="361"/>
      <c r="L593" s="361"/>
      <c r="M593" s="364"/>
      <c r="N593" s="362"/>
      <c r="O593" s="364"/>
      <c r="P593" s="364"/>
      <c r="Q593" s="364"/>
      <c r="R593" s="364"/>
      <c r="S593" s="364"/>
      <c r="T593" s="364"/>
      <c r="U593" s="357"/>
      <c r="V593" s="357"/>
      <c r="W593" s="357"/>
      <c r="X593" s="357"/>
      <c r="Y593" s="357"/>
      <c r="Z593" s="357"/>
    </row>
    <row r="594" ht="15.75" customHeight="1">
      <c r="A594" s="357"/>
      <c r="B594" s="366"/>
      <c r="C594" s="364"/>
      <c r="D594" s="382"/>
      <c r="E594" s="364"/>
      <c r="F594" s="382"/>
      <c r="G594" s="360"/>
      <c r="H594" s="360"/>
      <c r="I594" s="364"/>
      <c r="J594" s="361"/>
      <c r="K594" s="361"/>
      <c r="L594" s="361"/>
      <c r="M594" s="364"/>
      <c r="N594" s="362"/>
      <c r="O594" s="364"/>
      <c r="P594" s="364"/>
      <c r="Q594" s="364"/>
      <c r="R594" s="364"/>
      <c r="S594" s="364"/>
      <c r="T594" s="364"/>
      <c r="U594" s="357"/>
      <c r="V594" s="357"/>
      <c r="W594" s="357"/>
      <c r="X594" s="357"/>
      <c r="Y594" s="357"/>
      <c r="Z594" s="357"/>
    </row>
    <row r="595" ht="15.75" customHeight="1">
      <c r="A595" s="357"/>
      <c r="B595" s="366"/>
      <c r="C595" s="364"/>
      <c r="D595" s="382"/>
      <c r="E595" s="364"/>
      <c r="F595" s="382"/>
      <c r="G595" s="360"/>
      <c r="H595" s="360"/>
      <c r="I595" s="364"/>
      <c r="J595" s="361"/>
      <c r="K595" s="361"/>
      <c r="L595" s="361"/>
      <c r="M595" s="364"/>
      <c r="N595" s="362"/>
      <c r="O595" s="364"/>
      <c r="P595" s="364"/>
      <c r="Q595" s="364"/>
      <c r="R595" s="364"/>
      <c r="S595" s="364"/>
      <c r="T595" s="364"/>
      <c r="U595" s="357"/>
      <c r="V595" s="357"/>
      <c r="W595" s="357"/>
      <c r="X595" s="357"/>
      <c r="Y595" s="357"/>
      <c r="Z595" s="357"/>
    </row>
    <row r="596" ht="15.75" customHeight="1">
      <c r="A596" s="357"/>
      <c r="B596" s="366"/>
      <c r="C596" s="364"/>
      <c r="D596" s="382"/>
      <c r="E596" s="364"/>
      <c r="F596" s="382"/>
      <c r="G596" s="360"/>
      <c r="H596" s="360"/>
      <c r="I596" s="364"/>
      <c r="J596" s="361"/>
      <c r="K596" s="361"/>
      <c r="L596" s="361"/>
      <c r="M596" s="364"/>
      <c r="N596" s="362"/>
      <c r="O596" s="364"/>
      <c r="P596" s="364"/>
      <c r="Q596" s="364"/>
      <c r="R596" s="364"/>
      <c r="S596" s="364"/>
      <c r="T596" s="364"/>
      <c r="U596" s="357"/>
      <c r="V596" s="357"/>
      <c r="W596" s="357"/>
      <c r="X596" s="357"/>
      <c r="Y596" s="357"/>
      <c r="Z596" s="357"/>
    </row>
    <row r="597" ht="15.75" customHeight="1">
      <c r="A597" s="357"/>
      <c r="B597" s="366"/>
      <c r="C597" s="364"/>
      <c r="D597" s="382"/>
      <c r="E597" s="364"/>
      <c r="F597" s="382"/>
      <c r="G597" s="360"/>
      <c r="H597" s="360"/>
      <c r="I597" s="364"/>
      <c r="J597" s="361"/>
      <c r="K597" s="361"/>
      <c r="L597" s="361"/>
      <c r="M597" s="364"/>
      <c r="N597" s="362"/>
      <c r="O597" s="364"/>
      <c r="P597" s="364"/>
      <c r="Q597" s="364"/>
      <c r="R597" s="364"/>
      <c r="S597" s="364"/>
      <c r="T597" s="364"/>
      <c r="U597" s="357"/>
      <c r="V597" s="357"/>
      <c r="W597" s="357"/>
      <c r="X597" s="357"/>
      <c r="Y597" s="357"/>
      <c r="Z597" s="357"/>
    </row>
    <row r="598" ht="15.75" customHeight="1">
      <c r="A598" s="357"/>
      <c r="B598" s="366"/>
      <c r="C598" s="364"/>
      <c r="D598" s="382"/>
      <c r="E598" s="364"/>
      <c r="F598" s="382"/>
      <c r="G598" s="360"/>
      <c r="H598" s="360"/>
      <c r="I598" s="364"/>
      <c r="J598" s="361"/>
      <c r="K598" s="361"/>
      <c r="L598" s="361"/>
      <c r="M598" s="364"/>
      <c r="N598" s="362"/>
      <c r="O598" s="364"/>
      <c r="P598" s="364"/>
      <c r="Q598" s="364"/>
      <c r="R598" s="364"/>
      <c r="S598" s="364"/>
      <c r="T598" s="364"/>
      <c r="U598" s="357"/>
      <c r="V598" s="357"/>
      <c r="W598" s="357"/>
      <c r="X598" s="357"/>
      <c r="Y598" s="357"/>
      <c r="Z598" s="357"/>
    </row>
    <row r="599" ht="15.75" customHeight="1">
      <c r="A599" s="357"/>
      <c r="B599" s="366"/>
      <c r="C599" s="364"/>
      <c r="D599" s="382"/>
      <c r="E599" s="364"/>
      <c r="F599" s="382"/>
      <c r="G599" s="360"/>
      <c r="H599" s="360"/>
      <c r="I599" s="364"/>
      <c r="J599" s="361"/>
      <c r="K599" s="361"/>
      <c r="L599" s="361"/>
      <c r="M599" s="364"/>
      <c r="N599" s="362"/>
      <c r="O599" s="364"/>
      <c r="P599" s="364"/>
      <c r="Q599" s="364"/>
      <c r="R599" s="364"/>
      <c r="S599" s="364"/>
      <c r="T599" s="364"/>
      <c r="U599" s="357"/>
      <c r="V599" s="357"/>
      <c r="W599" s="357"/>
      <c r="X599" s="357"/>
      <c r="Y599" s="357"/>
      <c r="Z599" s="357"/>
    </row>
    <row r="600" ht="15.75" customHeight="1">
      <c r="A600" s="357"/>
      <c r="B600" s="366"/>
      <c r="C600" s="364"/>
      <c r="D600" s="382"/>
      <c r="E600" s="364"/>
      <c r="F600" s="382"/>
      <c r="G600" s="360"/>
      <c r="H600" s="360"/>
      <c r="I600" s="364"/>
      <c r="J600" s="361"/>
      <c r="K600" s="361"/>
      <c r="L600" s="361"/>
      <c r="M600" s="364"/>
      <c r="N600" s="362"/>
      <c r="O600" s="364"/>
      <c r="P600" s="364"/>
      <c r="Q600" s="364"/>
      <c r="R600" s="364"/>
      <c r="S600" s="364"/>
      <c r="T600" s="364"/>
      <c r="U600" s="357"/>
      <c r="V600" s="357"/>
      <c r="W600" s="357"/>
      <c r="X600" s="357"/>
      <c r="Y600" s="357"/>
      <c r="Z600" s="357"/>
    </row>
    <row r="601" ht="15.75" customHeight="1">
      <c r="A601" s="357"/>
      <c r="B601" s="366"/>
      <c r="C601" s="364"/>
      <c r="D601" s="382"/>
      <c r="E601" s="364"/>
      <c r="F601" s="382"/>
      <c r="G601" s="360"/>
      <c r="H601" s="360"/>
      <c r="I601" s="364"/>
      <c r="J601" s="361"/>
      <c r="K601" s="361"/>
      <c r="L601" s="361"/>
      <c r="M601" s="364"/>
      <c r="N601" s="362"/>
      <c r="O601" s="364"/>
      <c r="P601" s="364"/>
      <c r="Q601" s="364"/>
      <c r="R601" s="364"/>
      <c r="S601" s="364"/>
      <c r="T601" s="364"/>
      <c r="U601" s="357"/>
      <c r="V601" s="357"/>
      <c r="W601" s="357"/>
      <c r="X601" s="357"/>
      <c r="Y601" s="357"/>
      <c r="Z601" s="357"/>
    </row>
    <row r="602" ht="15.75" customHeight="1">
      <c r="A602" s="357"/>
      <c r="B602" s="366"/>
      <c r="C602" s="364"/>
      <c r="D602" s="382"/>
      <c r="E602" s="364"/>
      <c r="F602" s="382"/>
      <c r="G602" s="360"/>
      <c r="H602" s="360"/>
      <c r="I602" s="364"/>
      <c r="J602" s="361"/>
      <c r="K602" s="361"/>
      <c r="L602" s="361"/>
      <c r="M602" s="364"/>
      <c r="N602" s="362"/>
      <c r="O602" s="364"/>
      <c r="P602" s="364"/>
      <c r="Q602" s="364"/>
      <c r="R602" s="364"/>
      <c r="S602" s="364"/>
      <c r="T602" s="364"/>
      <c r="U602" s="357"/>
      <c r="V602" s="357"/>
      <c r="W602" s="357"/>
      <c r="X602" s="357"/>
      <c r="Y602" s="357"/>
      <c r="Z602" s="357"/>
    </row>
    <row r="603" ht="15.75" customHeight="1">
      <c r="A603" s="357"/>
      <c r="B603" s="366"/>
      <c r="C603" s="364"/>
      <c r="D603" s="382"/>
      <c r="E603" s="364"/>
      <c r="F603" s="382"/>
      <c r="G603" s="360"/>
      <c r="H603" s="360"/>
      <c r="I603" s="364"/>
      <c r="J603" s="361"/>
      <c r="K603" s="361"/>
      <c r="L603" s="361"/>
      <c r="M603" s="364"/>
      <c r="N603" s="362"/>
      <c r="O603" s="364"/>
      <c r="P603" s="364"/>
      <c r="Q603" s="364"/>
      <c r="R603" s="364"/>
      <c r="S603" s="364"/>
      <c r="T603" s="364"/>
      <c r="U603" s="357"/>
      <c r="V603" s="357"/>
      <c r="W603" s="357"/>
      <c r="X603" s="357"/>
      <c r="Y603" s="357"/>
      <c r="Z603" s="357"/>
    </row>
    <row r="604" ht="15.75" customHeight="1">
      <c r="A604" s="357"/>
      <c r="B604" s="366"/>
      <c r="C604" s="364"/>
      <c r="D604" s="382"/>
      <c r="E604" s="364"/>
      <c r="F604" s="382"/>
      <c r="G604" s="360"/>
      <c r="H604" s="360"/>
      <c r="I604" s="364"/>
      <c r="J604" s="361"/>
      <c r="K604" s="361"/>
      <c r="L604" s="361"/>
      <c r="M604" s="364"/>
      <c r="N604" s="362"/>
      <c r="O604" s="364"/>
      <c r="P604" s="364"/>
      <c r="Q604" s="364"/>
      <c r="R604" s="364"/>
      <c r="S604" s="364"/>
      <c r="T604" s="364"/>
      <c r="U604" s="357"/>
      <c r="V604" s="357"/>
      <c r="W604" s="357"/>
      <c r="X604" s="357"/>
      <c r="Y604" s="357"/>
      <c r="Z604" s="357"/>
    </row>
    <row r="605" ht="15.75" customHeight="1">
      <c r="A605" s="357"/>
      <c r="B605" s="366"/>
      <c r="C605" s="364"/>
      <c r="D605" s="382"/>
      <c r="E605" s="364"/>
      <c r="F605" s="382"/>
      <c r="G605" s="360"/>
      <c r="H605" s="360"/>
      <c r="I605" s="364"/>
      <c r="J605" s="361"/>
      <c r="K605" s="361"/>
      <c r="L605" s="361"/>
      <c r="M605" s="364"/>
      <c r="N605" s="362"/>
      <c r="O605" s="364"/>
      <c r="P605" s="364"/>
      <c r="Q605" s="364"/>
      <c r="R605" s="364"/>
      <c r="S605" s="364"/>
      <c r="T605" s="364"/>
      <c r="U605" s="357"/>
      <c r="V605" s="357"/>
      <c r="W605" s="357"/>
      <c r="X605" s="357"/>
      <c r="Y605" s="357"/>
      <c r="Z605" s="357"/>
    </row>
    <row r="606" ht="15.75" customHeight="1">
      <c r="A606" s="357"/>
      <c r="B606" s="366"/>
      <c r="C606" s="364"/>
      <c r="D606" s="382"/>
      <c r="E606" s="364"/>
      <c r="F606" s="382"/>
      <c r="G606" s="360"/>
      <c r="H606" s="360"/>
      <c r="I606" s="364"/>
      <c r="J606" s="361"/>
      <c r="K606" s="361"/>
      <c r="L606" s="361"/>
      <c r="M606" s="364"/>
      <c r="N606" s="362"/>
      <c r="O606" s="364"/>
      <c r="P606" s="364"/>
      <c r="Q606" s="364"/>
      <c r="R606" s="364"/>
      <c r="S606" s="364"/>
      <c r="T606" s="364"/>
      <c r="U606" s="357"/>
      <c r="V606" s="357"/>
      <c r="W606" s="357"/>
      <c r="X606" s="357"/>
      <c r="Y606" s="357"/>
      <c r="Z606" s="357"/>
    </row>
    <row r="607" ht="15.75" customHeight="1">
      <c r="A607" s="357"/>
      <c r="B607" s="366"/>
      <c r="C607" s="364"/>
      <c r="D607" s="382"/>
      <c r="E607" s="364"/>
      <c r="F607" s="382"/>
      <c r="G607" s="360"/>
      <c r="H607" s="360"/>
      <c r="I607" s="364"/>
      <c r="J607" s="361"/>
      <c r="K607" s="361"/>
      <c r="L607" s="361"/>
      <c r="M607" s="364"/>
      <c r="N607" s="362"/>
      <c r="O607" s="364"/>
      <c r="P607" s="364"/>
      <c r="Q607" s="364"/>
      <c r="R607" s="364"/>
      <c r="S607" s="364"/>
      <c r="T607" s="364"/>
      <c r="U607" s="357"/>
      <c r="V607" s="357"/>
      <c r="W607" s="357"/>
      <c r="X607" s="357"/>
      <c r="Y607" s="357"/>
      <c r="Z607" s="357"/>
    </row>
    <row r="608" ht="15.75" customHeight="1">
      <c r="A608" s="357"/>
      <c r="B608" s="366"/>
      <c r="C608" s="364"/>
      <c r="D608" s="382"/>
      <c r="E608" s="364"/>
      <c r="F608" s="382"/>
      <c r="G608" s="360"/>
      <c r="H608" s="360"/>
      <c r="I608" s="364"/>
      <c r="J608" s="361"/>
      <c r="K608" s="361"/>
      <c r="L608" s="361"/>
      <c r="M608" s="364"/>
      <c r="N608" s="362"/>
      <c r="O608" s="364"/>
      <c r="P608" s="364"/>
      <c r="Q608" s="364"/>
      <c r="R608" s="364"/>
      <c r="S608" s="364"/>
      <c r="T608" s="364"/>
      <c r="U608" s="357"/>
      <c r="V608" s="357"/>
      <c r="W608" s="357"/>
      <c r="X608" s="357"/>
      <c r="Y608" s="357"/>
      <c r="Z608" s="357"/>
    </row>
    <row r="609" ht="15.75" customHeight="1">
      <c r="A609" s="357"/>
      <c r="B609" s="366"/>
      <c r="C609" s="364"/>
      <c r="D609" s="382"/>
      <c r="E609" s="364"/>
      <c r="F609" s="382"/>
      <c r="G609" s="360"/>
      <c r="H609" s="360"/>
      <c r="I609" s="364"/>
      <c r="J609" s="361"/>
      <c r="K609" s="361"/>
      <c r="L609" s="361"/>
      <c r="M609" s="364"/>
      <c r="N609" s="362"/>
      <c r="O609" s="364"/>
      <c r="P609" s="364"/>
      <c r="Q609" s="364"/>
      <c r="R609" s="364"/>
      <c r="S609" s="364"/>
      <c r="T609" s="364"/>
      <c r="U609" s="357"/>
      <c r="V609" s="357"/>
      <c r="W609" s="357"/>
      <c r="X609" s="357"/>
      <c r="Y609" s="357"/>
      <c r="Z609" s="357"/>
    </row>
    <row r="610" ht="15.75" customHeight="1">
      <c r="A610" s="357"/>
      <c r="B610" s="366"/>
      <c r="C610" s="364"/>
      <c r="D610" s="382"/>
      <c r="E610" s="364"/>
      <c r="F610" s="382"/>
      <c r="G610" s="360"/>
      <c r="H610" s="360"/>
      <c r="I610" s="364"/>
      <c r="J610" s="361"/>
      <c r="K610" s="361"/>
      <c r="L610" s="361"/>
      <c r="M610" s="364"/>
      <c r="N610" s="362"/>
      <c r="O610" s="364"/>
      <c r="P610" s="364"/>
      <c r="Q610" s="364"/>
      <c r="R610" s="364"/>
      <c r="S610" s="364"/>
      <c r="T610" s="364"/>
      <c r="U610" s="357"/>
      <c r="V610" s="357"/>
      <c r="W610" s="357"/>
      <c r="X610" s="357"/>
      <c r="Y610" s="357"/>
      <c r="Z610" s="357"/>
    </row>
    <row r="611" ht="15.75" customHeight="1">
      <c r="A611" s="357"/>
      <c r="B611" s="366"/>
      <c r="C611" s="364"/>
      <c r="D611" s="382"/>
      <c r="E611" s="364"/>
      <c r="F611" s="382"/>
      <c r="G611" s="360"/>
      <c r="H611" s="360"/>
      <c r="I611" s="364"/>
      <c r="J611" s="361"/>
      <c r="K611" s="361"/>
      <c r="L611" s="361"/>
      <c r="M611" s="364"/>
      <c r="N611" s="362"/>
      <c r="O611" s="364"/>
      <c r="P611" s="364"/>
      <c r="Q611" s="364"/>
      <c r="R611" s="364"/>
      <c r="S611" s="364"/>
      <c r="T611" s="364"/>
      <c r="U611" s="357"/>
      <c r="V611" s="357"/>
      <c r="W611" s="357"/>
      <c r="X611" s="357"/>
      <c r="Y611" s="357"/>
      <c r="Z611" s="357"/>
    </row>
    <row r="612" ht="15.75" customHeight="1">
      <c r="A612" s="357"/>
      <c r="B612" s="366"/>
      <c r="C612" s="364"/>
      <c r="D612" s="382"/>
      <c r="E612" s="364"/>
      <c r="F612" s="382"/>
      <c r="G612" s="360"/>
      <c r="H612" s="360"/>
      <c r="I612" s="364"/>
      <c r="J612" s="361"/>
      <c r="K612" s="361"/>
      <c r="L612" s="361"/>
      <c r="M612" s="364"/>
      <c r="N612" s="362"/>
      <c r="O612" s="364"/>
      <c r="P612" s="364"/>
      <c r="Q612" s="364"/>
      <c r="R612" s="364"/>
      <c r="S612" s="364"/>
      <c r="T612" s="364"/>
      <c r="U612" s="357"/>
      <c r="V612" s="357"/>
      <c r="W612" s="357"/>
      <c r="X612" s="357"/>
      <c r="Y612" s="357"/>
      <c r="Z612" s="357"/>
    </row>
    <row r="613" ht="15.75" customHeight="1">
      <c r="A613" s="357"/>
      <c r="B613" s="366"/>
      <c r="C613" s="364"/>
      <c r="D613" s="382"/>
      <c r="E613" s="364"/>
      <c r="F613" s="382"/>
      <c r="G613" s="360"/>
      <c r="H613" s="360"/>
      <c r="I613" s="364"/>
      <c r="J613" s="361"/>
      <c r="K613" s="361"/>
      <c r="L613" s="361"/>
      <c r="M613" s="364"/>
      <c r="N613" s="362"/>
      <c r="O613" s="364"/>
      <c r="P613" s="364"/>
      <c r="Q613" s="364"/>
      <c r="R613" s="364"/>
      <c r="S613" s="364"/>
      <c r="T613" s="364"/>
      <c r="U613" s="357"/>
      <c r="V613" s="357"/>
      <c r="W613" s="357"/>
      <c r="X613" s="357"/>
      <c r="Y613" s="357"/>
      <c r="Z613" s="357"/>
    </row>
    <row r="614" ht="15.75" customHeight="1">
      <c r="A614" s="357"/>
      <c r="B614" s="366"/>
      <c r="C614" s="364"/>
      <c r="D614" s="382"/>
      <c r="E614" s="364"/>
      <c r="F614" s="382"/>
      <c r="G614" s="360"/>
      <c r="H614" s="360"/>
      <c r="I614" s="364"/>
      <c r="J614" s="361"/>
      <c r="K614" s="361"/>
      <c r="L614" s="361"/>
      <c r="M614" s="364"/>
      <c r="N614" s="362"/>
      <c r="O614" s="364"/>
      <c r="P614" s="364"/>
      <c r="Q614" s="364"/>
      <c r="R614" s="364"/>
      <c r="S614" s="364"/>
      <c r="T614" s="364"/>
      <c r="U614" s="357"/>
      <c r="V614" s="357"/>
      <c r="W614" s="357"/>
      <c r="X614" s="357"/>
      <c r="Y614" s="357"/>
      <c r="Z614" s="357"/>
    </row>
    <row r="615" ht="15.75" customHeight="1">
      <c r="A615" s="357"/>
      <c r="B615" s="366"/>
      <c r="C615" s="364"/>
      <c r="D615" s="382"/>
      <c r="E615" s="364"/>
      <c r="F615" s="382"/>
      <c r="G615" s="360"/>
      <c r="H615" s="360"/>
      <c r="I615" s="364"/>
      <c r="J615" s="361"/>
      <c r="K615" s="361"/>
      <c r="L615" s="361"/>
      <c r="M615" s="364"/>
      <c r="N615" s="362"/>
      <c r="O615" s="364"/>
      <c r="P615" s="364"/>
      <c r="Q615" s="364"/>
      <c r="R615" s="364"/>
      <c r="S615" s="364"/>
      <c r="T615" s="364"/>
      <c r="U615" s="357"/>
      <c r="V615" s="357"/>
      <c r="W615" s="357"/>
      <c r="X615" s="357"/>
      <c r="Y615" s="357"/>
      <c r="Z615" s="357"/>
    </row>
    <row r="616" ht="15.75" customHeight="1">
      <c r="A616" s="357"/>
      <c r="B616" s="366"/>
      <c r="C616" s="364"/>
      <c r="D616" s="382"/>
      <c r="E616" s="364"/>
      <c r="F616" s="382"/>
      <c r="G616" s="360"/>
      <c r="H616" s="360"/>
      <c r="I616" s="364"/>
      <c r="J616" s="361"/>
      <c r="K616" s="361"/>
      <c r="L616" s="361"/>
      <c r="M616" s="364"/>
      <c r="N616" s="362"/>
      <c r="O616" s="364"/>
      <c r="P616" s="364"/>
      <c r="Q616" s="364"/>
      <c r="R616" s="364"/>
      <c r="S616" s="364"/>
      <c r="T616" s="364"/>
      <c r="U616" s="357"/>
      <c r="V616" s="357"/>
      <c r="W616" s="357"/>
      <c r="X616" s="357"/>
      <c r="Y616" s="357"/>
      <c r="Z616" s="357"/>
    </row>
    <row r="617" ht="15.75" customHeight="1">
      <c r="A617" s="357"/>
      <c r="B617" s="366"/>
      <c r="C617" s="364"/>
      <c r="D617" s="382"/>
      <c r="E617" s="364"/>
      <c r="F617" s="382"/>
      <c r="G617" s="360"/>
      <c r="H617" s="360"/>
      <c r="I617" s="364"/>
      <c r="J617" s="361"/>
      <c r="K617" s="361"/>
      <c r="L617" s="361"/>
      <c r="M617" s="364"/>
      <c r="N617" s="362"/>
      <c r="O617" s="364"/>
      <c r="P617" s="364"/>
      <c r="Q617" s="364"/>
      <c r="R617" s="364"/>
      <c r="S617" s="364"/>
      <c r="T617" s="364"/>
      <c r="U617" s="357"/>
      <c r="V617" s="357"/>
      <c r="W617" s="357"/>
      <c r="X617" s="357"/>
      <c r="Y617" s="357"/>
      <c r="Z617" s="357"/>
    </row>
    <row r="618" ht="15.75" customHeight="1">
      <c r="A618" s="357"/>
      <c r="B618" s="366"/>
      <c r="C618" s="364"/>
      <c r="D618" s="382"/>
      <c r="E618" s="364"/>
      <c r="F618" s="382"/>
      <c r="G618" s="360"/>
      <c r="H618" s="360"/>
      <c r="I618" s="364"/>
      <c r="J618" s="361"/>
      <c r="K618" s="361"/>
      <c r="L618" s="361"/>
      <c r="M618" s="364"/>
      <c r="N618" s="362"/>
      <c r="O618" s="364"/>
      <c r="P618" s="364"/>
      <c r="Q618" s="364"/>
      <c r="R618" s="364"/>
      <c r="S618" s="364"/>
      <c r="T618" s="364"/>
      <c r="U618" s="357"/>
      <c r="V618" s="357"/>
      <c r="W618" s="357"/>
      <c r="X618" s="357"/>
      <c r="Y618" s="357"/>
      <c r="Z618" s="357"/>
    </row>
    <row r="619" ht="15.75" customHeight="1">
      <c r="A619" s="357"/>
      <c r="B619" s="366"/>
      <c r="C619" s="364"/>
      <c r="D619" s="382"/>
      <c r="E619" s="364"/>
      <c r="F619" s="382"/>
      <c r="G619" s="360"/>
      <c r="H619" s="360"/>
      <c r="I619" s="364"/>
      <c r="J619" s="361"/>
      <c r="K619" s="361"/>
      <c r="L619" s="361"/>
      <c r="M619" s="364"/>
      <c r="N619" s="362"/>
      <c r="O619" s="364"/>
      <c r="P619" s="364"/>
      <c r="Q619" s="364"/>
      <c r="R619" s="364"/>
      <c r="S619" s="364"/>
      <c r="T619" s="364"/>
      <c r="U619" s="357"/>
      <c r="V619" s="357"/>
      <c r="W619" s="357"/>
      <c r="X619" s="357"/>
      <c r="Y619" s="357"/>
      <c r="Z619" s="357"/>
    </row>
    <row r="620" ht="15.75" customHeight="1">
      <c r="A620" s="357"/>
      <c r="B620" s="366"/>
      <c r="C620" s="364"/>
      <c r="D620" s="382"/>
      <c r="E620" s="364"/>
      <c r="F620" s="382"/>
      <c r="G620" s="360"/>
      <c r="H620" s="360"/>
      <c r="I620" s="364"/>
      <c r="J620" s="361"/>
      <c r="K620" s="361"/>
      <c r="L620" s="361"/>
      <c r="M620" s="364"/>
      <c r="N620" s="362"/>
      <c r="O620" s="364"/>
      <c r="P620" s="364"/>
      <c r="Q620" s="364"/>
      <c r="R620" s="364"/>
      <c r="S620" s="364"/>
      <c r="T620" s="364"/>
      <c r="U620" s="357"/>
      <c r="V620" s="357"/>
      <c r="W620" s="357"/>
      <c r="X620" s="357"/>
      <c r="Y620" s="357"/>
      <c r="Z620" s="357"/>
    </row>
    <row r="621" ht="15.75" customHeight="1">
      <c r="A621" s="357"/>
      <c r="B621" s="366"/>
      <c r="C621" s="364"/>
      <c r="D621" s="382"/>
      <c r="E621" s="364"/>
      <c r="F621" s="382"/>
      <c r="G621" s="360"/>
      <c r="H621" s="360"/>
      <c r="I621" s="364"/>
      <c r="J621" s="361"/>
      <c r="K621" s="361"/>
      <c r="L621" s="361"/>
      <c r="M621" s="364"/>
      <c r="N621" s="362"/>
      <c r="O621" s="364"/>
      <c r="P621" s="364"/>
      <c r="Q621" s="364"/>
      <c r="R621" s="364"/>
      <c r="S621" s="364"/>
      <c r="T621" s="364"/>
      <c r="U621" s="357"/>
      <c r="V621" s="357"/>
      <c r="W621" s="357"/>
      <c r="X621" s="357"/>
      <c r="Y621" s="357"/>
      <c r="Z621" s="357"/>
    </row>
    <row r="622" ht="15.75" customHeight="1">
      <c r="A622" s="357"/>
      <c r="B622" s="366"/>
      <c r="C622" s="364"/>
      <c r="D622" s="382"/>
      <c r="E622" s="364"/>
      <c r="F622" s="382"/>
      <c r="G622" s="360"/>
      <c r="H622" s="360"/>
      <c r="I622" s="364"/>
      <c r="J622" s="361"/>
      <c r="K622" s="361"/>
      <c r="L622" s="361"/>
      <c r="M622" s="364"/>
      <c r="N622" s="362"/>
      <c r="O622" s="364"/>
      <c r="P622" s="364"/>
      <c r="Q622" s="364"/>
      <c r="R622" s="364"/>
      <c r="S622" s="364"/>
      <c r="T622" s="364"/>
      <c r="U622" s="357"/>
      <c r="V622" s="357"/>
      <c r="W622" s="357"/>
      <c r="X622" s="357"/>
      <c r="Y622" s="357"/>
      <c r="Z622" s="357"/>
    </row>
    <row r="623" ht="15.75" customHeight="1">
      <c r="A623" s="357"/>
      <c r="B623" s="366"/>
      <c r="C623" s="364"/>
      <c r="D623" s="382"/>
      <c r="E623" s="364"/>
      <c r="F623" s="382"/>
      <c r="G623" s="360"/>
      <c r="H623" s="360"/>
      <c r="I623" s="364"/>
      <c r="J623" s="361"/>
      <c r="K623" s="361"/>
      <c r="L623" s="361"/>
      <c r="M623" s="364"/>
      <c r="N623" s="362"/>
      <c r="O623" s="364"/>
      <c r="P623" s="364"/>
      <c r="Q623" s="364"/>
      <c r="R623" s="364"/>
      <c r="S623" s="364"/>
      <c r="T623" s="364"/>
      <c r="U623" s="357"/>
      <c r="V623" s="357"/>
      <c r="W623" s="357"/>
      <c r="X623" s="357"/>
      <c r="Y623" s="357"/>
      <c r="Z623" s="357"/>
    </row>
    <row r="624" ht="15.75" customHeight="1">
      <c r="A624" s="357"/>
      <c r="B624" s="366"/>
      <c r="C624" s="364"/>
      <c r="D624" s="382"/>
      <c r="E624" s="364"/>
      <c r="F624" s="382"/>
      <c r="G624" s="360"/>
      <c r="H624" s="360"/>
      <c r="I624" s="364"/>
      <c r="J624" s="361"/>
      <c r="K624" s="361"/>
      <c r="L624" s="361"/>
      <c r="M624" s="364"/>
      <c r="N624" s="362"/>
      <c r="O624" s="364"/>
      <c r="P624" s="364"/>
      <c r="Q624" s="364"/>
      <c r="R624" s="364"/>
      <c r="S624" s="364"/>
      <c r="T624" s="364"/>
      <c r="U624" s="357"/>
      <c r="V624" s="357"/>
      <c r="W624" s="357"/>
      <c r="X624" s="357"/>
      <c r="Y624" s="357"/>
      <c r="Z624" s="357"/>
    </row>
    <row r="625" ht="15.75" customHeight="1">
      <c r="A625" s="357"/>
      <c r="B625" s="366"/>
      <c r="C625" s="364"/>
      <c r="D625" s="382"/>
      <c r="E625" s="364"/>
      <c r="F625" s="382"/>
      <c r="G625" s="360"/>
      <c r="H625" s="360"/>
      <c r="I625" s="364"/>
      <c r="J625" s="361"/>
      <c r="K625" s="361"/>
      <c r="L625" s="361"/>
      <c r="M625" s="364"/>
      <c r="N625" s="362"/>
      <c r="O625" s="364"/>
      <c r="P625" s="364"/>
      <c r="Q625" s="364"/>
      <c r="R625" s="364"/>
      <c r="S625" s="364"/>
      <c r="T625" s="364"/>
      <c r="U625" s="357"/>
      <c r="V625" s="357"/>
      <c r="W625" s="357"/>
      <c r="X625" s="357"/>
      <c r="Y625" s="357"/>
      <c r="Z625" s="357"/>
    </row>
    <row r="626" ht="15.75" customHeight="1">
      <c r="A626" s="357"/>
      <c r="B626" s="366"/>
      <c r="C626" s="364"/>
      <c r="D626" s="382"/>
      <c r="E626" s="364"/>
      <c r="F626" s="382"/>
      <c r="G626" s="360"/>
      <c r="H626" s="360"/>
      <c r="I626" s="364"/>
      <c r="J626" s="361"/>
      <c r="K626" s="361"/>
      <c r="L626" s="361"/>
      <c r="M626" s="364"/>
      <c r="N626" s="362"/>
      <c r="O626" s="364"/>
      <c r="P626" s="364"/>
      <c r="Q626" s="364"/>
      <c r="R626" s="364"/>
      <c r="S626" s="364"/>
      <c r="T626" s="364"/>
      <c r="U626" s="357"/>
      <c r="V626" s="357"/>
      <c r="W626" s="357"/>
      <c r="X626" s="357"/>
      <c r="Y626" s="357"/>
      <c r="Z626" s="357"/>
    </row>
    <row r="627" ht="15.75" customHeight="1">
      <c r="A627" s="357"/>
      <c r="B627" s="366"/>
      <c r="C627" s="364"/>
      <c r="D627" s="382"/>
      <c r="E627" s="364"/>
      <c r="F627" s="382"/>
      <c r="G627" s="360"/>
      <c r="H627" s="360"/>
      <c r="I627" s="364"/>
      <c r="J627" s="361"/>
      <c r="K627" s="361"/>
      <c r="L627" s="361"/>
      <c r="M627" s="364"/>
      <c r="N627" s="362"/>
      <c r="O627" s="364"/>
      <c r="P627" s="364"/>
      <c r="Q627" s="364"/>
      <c r="R627" s="364"/>
      <c r="S627" s="364"/>
      <c r="T627" s="364"/>
      <c r="U627" s="357"/>
      <c r="V627" s="357"/>
      <c r="W627" s="357"/>
      <c r="X627" s="357"/>
      <c r="Y627" s="357"/>
      <c r="Z627" s="357"/>
    </row>
    <row r="628" ht="15.75" customHeight="1">
      <c r="A628" s="357"/>
      <c r="B628" s="366"/>
      <c r="C628" s="364"/>
      <c r="D628" s="382"/>
      <c r="E628" s="364"/>
      <c r="F628" s="382"/>
      <c r="G628" s="360"/>
      <c r="H628" s="360"/>
      <c r="I628" s="364"/>
      <c r="J628" s="361"/>
      <c r="K628" s="361"/>
      <c r="L628" s="361"/>
      <c r="M628" s="364"/>
      <c r="N628" s="362"/>
      <c r="O628" s="364"/>
      <c r="P628" s="364"/>
      <c r="Q628" s="364"/>
      <c r="R628" s="364"/>
      <c r="S628" s="364"/>
      <c r="T628" s="364"/>
      <c r="U628" s="357"/>
      <c r="V628" s="357"/>
      <c r="W628" s="357"/>
      <c r="X628" s="357"/>
      <c r="Y628" s="357"/>
      <c r="Z628" s="357"/>
    </row>
    <row r="629" ht="15.75" customHeight="1">
      <c r="A629" s="357"/>
      <c r="B629" s="366"/>
      <c r="C629" s="364"/>
      <c r="D629" s="382"/>
      <c r="E629" s="364"/>
      <c r="F629" s="382"/>
      <c r="G629" s="360"/>
      <c r="H629" s="360"/>
      <c r="I629" s="364"/>
      <c r="J629" s="361"/>
      <c r="K629" s="361"/>
      <c r="L629" s="361"/>
      <c r="M629" s="364"/>
      <c r="N629" s="362"/>
      <c r="O629" s="364"/>
      <c r="P629" s="364"/>
      <c r="Q629" s="364"/>
      <c r="R629" s="364"/>
      <c r="S629" s="364"/>
      <c r="T629" s="364"/>
      <c r="U629" s="357"/>
      <c r="V629" s="357"/>
      <c r="W629" s="357"/>
      <c r="X629" s="357"/>
      <c r="Y629" s="357"/>
      <c r="Z629" s="357"/>
    </row>
    <row r="630" ht="15.75" customHeight="1">
      <c r="A630" s="357"/>
      <c r="B630" s="366"/>
      <c r="C630" s="364"/>
      <c r="D630" s="382"/>
      <c r="E630" s="364"/>
      <c r="F630" s="382"/>
      <c r="G630" s="360"/>
      <c r="H630" s="360"/>
      <c r="I630" s="364"/>
      <c r="J630" s="361"/>
      <c r="K630" s="361"/>
      <c r="L630" s="361"/>
      <c r="M630" s="364"/>
      <c r="N630" s="362"/>
      <c r="O630" s="364"/>
      <c r="P630" s="364"/>
      <c r="Q630" s="364"/>
      <c r="R630" s="364"/>
      <c r="S630" s="364"/>
      <c r="T630" s="364"/>
      <c r="U630" s="357"/>
      <c r="V630" s="357"/>
      <c r="W630" s="357"/>
      <c r="X630" s="357"/>
      <c r="Y630" s="357"/>
      <c r="Z630" s="357"/>
    </row>
    <row r="631" ht="15.75" customHeight="1">
      <c r="A631" s="357"/>
      <c r="B631" s="366"/>
      <c r="C631" s="364"/>
      <c r="D631" s="382"/>
      <c r="E631" s="364"/>
      <c r="F631" s="382"/>
      <c r="G631" s="360"/>
      <c r="H631" s="360"/>
      <c r="I631" s="364"/>
      <c r="J631" s="361"/>
      <c r="K631" s="361"/>
      <c r="L631" s="361"/>
      <c r="M631" s="364"/>
      <c r="N631" s="362"/>
      <c r="O631" s="364"/>
      <c r="P631" s="364"/>
      <c r="Q631" s="364"/>
      <c r="R631" s="364"/>
      <c r="S631" s="364"/>
      <c r="T631" s="364"/>
      <c r="U631" s="357"/>
      <c r="V631" s="357"/>
      <c r="W631" s="357"/>
      <c r="X631" s="357"/>
      <c r="Y631" s="357"/>
      <c r="Z631" s="357"/>
    </row>
    <row r="632" ht="15.75" customHeight="1">
      <c r="A632" s="357"/>
      <c r="B632" s="366"/>
      <c r="C632" s="364"/>
      <c r="D632" s="382"/>
      <c r="E632" s="364"/>
      <c r="F632" s="382"/>
      <c r="G632" s="360"/>
      <c r="H632" s="360"/>
      <c r="I632" s="364"/>
      <c r="J632" s="361"/>
      <c r="K632" s="361"/>
      <c r="L632" s="361"/>
      <c r="M632" s="364"/>
      <c r="N632" s="362"/>
      <c r="O632" s="364"/>
      <c r="P632" s="364"/>
      <c r="Q632" s="364"/>
      <c r="R632" s="364"/>
      <c r="S632" s="364"/>
      <c r="T632" s="364"/>
      <c r="U632" s="357"/>
      <c r="V632" s="357"/>
      <c r="W632" s="357"/>
      <c r="X632" s="357"/>
      <c r="Y632" s="357"/>
      <c r="Z632" s="357"/>
    </row>
    <row r="633" ht="15.75" customHeight="1">
      <c r="A633" s="357"/>
      <c r="B633" s="366"/>
      <c r="C633" s="364"/>
      <c r="D633" s="382"/>
      <c r="E633" s="364"/>
      <c r="F633" s="382"/>
      <c r="G633" s="360"/>
      <c r="H633" s="360"/>
      <c r="I633" s="364"/>
      <c r="J633" s="361"/>
      <c r="K633" s="361"/>
      <c r="L633" s="361"/>
      <c r="M633" s="364"/>
      <c r="N633" s="362"/>
      <c r="O633" s="364"/>
      <c r="P633" s="364"/>
      <c r="Q633" s="364"/>
      <c r="R633" s="364"/>
      <c r="S633" s="364"/>
      <c r="T633" s="364"/>
      <c r="U633" s="357"/>
      <c r="V633" s="357"/>
      <c r="W633" s="357"/>
      <c r="X633" s="357"/>
      <c r="Y633" s="357"/>
      <c r="Z633" s="357"/>
    </row>
    <row r="634" ht="15.75" customHeight="1">
      <c r="A634" s="357"/>
      <c r="B634" s="366"/>
      <c r="C634" s="364"/>
      <c r="D634" s="382"/>
      <c r="E634" s="364"/>
      <c r="F634" s="382"/>
      <c r="G634" s="360"/>
      <c r="H634" s="360"/>
      <c r="I634" s="364"/>
      <c r="J634" s="361"/>
      <c r="K634" s="361"/>
      <c r="L634" s="361"/>
      <c r="M634" s="364"/>
      <c r="N634" s="362"/>
      <c r="O634" s="364"/>
      <c r="P634" s="364"/>
      <c r="Q634" s="364"/>
      <c r="R634" s="364"/>
      <c r="S634" s="364"/>
      <c r="T634" s="364"/>
      <c r="U634" s="357"/>
      <c r="V634" s="357"/>
      <c r="W634" s="357"/>
      <c r="X634" s="357"/>
      <c r="Y634" s="357"/>
      <c r="Z634" s="357"/>
    </row>
    <row r="635" ht="15.75" customHeight="1">
      <c r="A635" s="357"/>
      <c r="B635" s="366"/>
      <c r="C635" s="364"/>
      <c r="D635" s="382"/>
      <c r="E635" s="364"/>
      <c r="F635" s="382"/>
      <c r="G635" s="360"/>
      <c r="H635" s="360"/>
      <c r="I635" s="364"/>
      <c r="J635" s="361"/>
      <c r="K635" s="361"/>
      <c r="L635" s="361"/>
      <c r="M635" s="364"/>
      <c r="N635" s="362"/>
      <c r="O635" s="364"/>
      <c r="P635" s="364"/>
      <c r="Q635" s="364"/>
      <c r="R635" s="364"/>
      <c r="S635" s="364"/>
      <c r="T635" s="364"/>
      <c r="U635" s="357"/>
      <c r="V635" s="357"/>
      <c r="W635" s="357"/>
      <c r="X635" s="357"/>
      <c r="Y635" s="357"/>
      <c r="Z635" s="357"/>
    </row>
    <row r="636" ht="15.75" customHeight="1">
      <c r="A636" s="357"/>
      <c r="B636" s="366"/>
      <c r="C636" s="364"/>
      <c r="D636" s="382"/>
      <c r="E636" s="364"/>
      <c r="F636" s="382"/>
      <c r="G636" s="360"/>
      <c r="H636" s="360"/>
      <c r="I636" s="364"/>
      <c r="J636" s="361"/>
      <c r="K636" s="361"/>
      <c r="L636" s="361"/>
      <c r="M636" s="364"/>
      <c r="N636" s="362"/>
      <c r="O636" s="364"/>
      <c r="P636" s="364"/>
      <c r="Q636" s="364"/>
      <c r="R636" s="364"/>
      <c r="S636" s="364"/>
      <c r="T636" s="364"/>
      <c r="U636" s="357"/>
      <c r="V636" s="357"/>
      <c r="W636" s="357"/>
      <c r="X636" s="357"/>
      <c r="Y636" s="357"/>
      <c r="Z636" s="357"/>
    </row>
    <row r="637" ht="15.75" customHeight="1">
      <c r="A637" s="357"/>
      <c r="B637" s="366"/>
      <c r="C637" s="364"/>
      <c r="D637" s="382"/>
      <c r="E637" s="364"/>
      <c r="F637" s="382"/>
      <c r="G637" s="360"/>
      <c r="H637" s="360"/>
      <c r="I637" s="364"/>
      <c r="J637" s="361"/>
      <c r="K637" s="361"/>
      <c r="L637" s="361"/>
      <c r="M637" s="364"/>
      <c r="N637" s="362"/>
      <c r="O637" s="364"/>
      <c r="P637" s="364"/>
      <c r="Q637" s="364"/>
      <c r="R637" s="364"/>
      <c r="S637" s="364"/>
      <c r="T637" s="364"/>
      <c r="U637" s="357"/>
      <c r="V637" s="357"/>
      <c r="W637" s="357"/>
      <c r="X637" s="357"/>
      <c r="Y637" s="357"/>
      <c r="Z637" s="357"/>
    </row>
    <row r="638" ht="15.75" customHeight="1">
      <c r="A638" s="357"/>
      <c r="B638" s="366"/>
      <c r="C638" s="364"/>
      <c r="D638" s="382"/>
      <c r="E638" s="364"/>
      <c r="F638" s="382"/>
      <c r="G638" s="360"/>
      <c r="H638" s="360"/>
      <c r="I638" s="364"/>
      <c r="J638" s="361"/>
      <c r="K638" s="361"/>
      <c r="L638" s="361"/>
      <c r="M638" s="364"/>
      <c r="N638" s="362"/>
      <c r="O638" s="364"/>
      <c r="P638" s="364"/>
      <c r="Q638" s="364"/>
      <c r="R638" s="364"/>
      <c r="S638" s="364"/>
      <c r="T638" s="364"/>
      <c r="U638" s="357"/>
      <c r="V638" s="357"/>
      <c r="W638" s="357"/>
      <c r="X638" s="357"/>
      <c r="Y638" s="357"/>
      <c r="Z638" s="357"/>
    </row>
    <row r="639" ht="15.75" customHeight="1">
      <c r="A639" s="357"/>
      <c r="B639" s="366"/>
      <c r="C639" s="364"/>
      <c r="D639" s="382"/>
      <c r="E639" s="364"/>
      <c r="F639" s="382"/>
      <c r="G639" s="360"/>
      <c r="H639" s="360"/>
      <c r="I639" s="364"/>
      <c r="J639" s="361"/>
      <c r="K639" s="361"/>
      <c r="L639" s="361"/>
      <c r="M639" s="364"/>
      <c r="N639" s="362"/>
      <c r="O639" s="364"/>
      <c r="P639" s="364"/>
      <c r="Q639" s="364"/>
      <c r="R639" s="364"/>
      <c r="S639" s="364"/>
      <c r="T639" s="364"/>
      <c r="U639" s="357"/>
      <c r="V639" s="357"/>
      <c r="W639" s="357"/>
      <c r="X639" s="357"/>
      <c r="Y639" s="357"/>
      <c r="Z639" s="357"/>
    </row>
    <row r="640" ht="15.75" customHeight="1">
      <c r="A640" s="357"/>
      <c r="B640" s="366"/>
      <c r="C640" s="364"/>
      <c r="D640" s="382"/>
      <c r="E640" s="364"/>
      <c r="F640" s="382"/>
      <c r="G640" s="360"/>
      <c r="H640" s="360"/>
      <c r="I640" s="364"/>
      <c r="J640" s="361"/>
      <c r="K640" s="361"/>
      <c r="L640" s="361"/>
      <c r="M640" s="364"/>
      <c r="N640" s="362"/>
      <c r="O640" s="364"/>
      <c r="P640" s="364"/>
      <c r="Q640" s="364"/>
      <c r="R640" s="364"/>
      <c r="S640" s="364"/>
      <c r="T640" s="364"/>
      <c r="U640" s="357"/>
      <c r="V640" s="357"/>
      <c r="W640" s="357"/>
      <c r="X640" s="357"/>
      <c r="Y640" s="357"/>
      <c r="Z640" s="357"/>
    </row>
    <row r="641" ht="15.75" customHeight="1">
      <c r="A641" s="357"/>
      <c r="B641" s="366"/>
      <c r="C641" s="364"/>
      <c r="D641" s="382"/>
      <c r="E641" s="364"/>
      <c r="F641" s="382"/>
      <c r="G641" s="360"/>
      <c r="H641" s="360"/>
      <c r="I641" s="364"/>
      <c r="J641" s="361"/>
      <c r="K641" s="361"/>
      <c r="L641" s="361"/>
      <c r="M641" s="364"/>
      <c r="N641" s="362"/>
      <c r="O641" s="364"/>
      <c r="P641" s="364"/>
      <c r="Q641" s="364"/>
      <c r="R641" s="364"/>
      <c r="S641" s="364"/>
      <c r="T641" s="364"/>
      <c r="U641" s="357"/>
      <c r="V641" s="357"/>
      <c r="W641" s="357"/>
      <c r="X641" s="357"/>
      <c r="Y641" s="357"/>
      <c r="Z641" s="357"/>
    </row>
    <row r="642" ht="15.75" customHeight="1">
      <c r="A642" s="357"/>
      <c r="B642" s="366"/>
      <c r="C642" s="364"/>
      <c r="D642" s="382"/>
      <c r="E642" s="364"/>
      <c r="F642" s="382"/>
      <c r="G642" s="360"/>
      <c r="H642" s="360"/>
      <c r="I642" s="364"/>
      <c r="J642" s="361"/>
      <c r="K642" s="361"/>
      <c r="L642" s="361"/>
      <c r="M642" s="364"/>
      <c r="N642" s="362"/>
      <c r="O642" s="364"/>
      <c r="P642" s="364"/>
      <c r="Q642" s="364"/>
      <c r="R642" s="364"/>
      <c r="S642" s="364"/>
      <c r="T642" s="364"/>
      <c r="U642" s="357"/>
      <c r="V642" s="357"/>
      <c r="W642" s="357"/>
      <c r="X642" s="357"/>
      <c r="Y642" s="357"/>
      <c r="Z642" s="357"/>
    </row>
    <row r="643" ht="15.75" customHeight="1">
      <c r="A643" s="357"/>
      <c r="B643" s="366"/>
      <c r="C643" s="364"/>
      <c r="D643" s="382"/>
      <c r="E643" s="364"/>
      <c r="F643" s="382"/>
      <c r="G643" s="360"/>
      <c r="H643" s="360"/>
      <c r="I643" s="364"/>
      <c r="J643" s="361"/>
      <c r="K643" s="361"/>
      <c r="L643" s="361"/>
      <c r="M643" s="364"/>
      <c r="N643" s="362"/>
      <c r="O643" s="364"/>
      <c r="P643" s="364"/>
      <c r="Q643" s="364"/>
      <c r="R643" s="364"/>
      <c r="S643" s="364"/>
      <c r="T643" s="364"/>
      <c r="U643" s="357"/>
      <c r="V643" s="357"/>
      <c r="W643" s="357"/>
      <c r="X643" s="357"/>
      <c r="Y643" s="357"/>
      <c r="Z643" s="357"/>
    </row>
    <row r="644" ht="15.75" customHeight="1">
      <c r="A644" s="357"/>
      <c r="B644" s="366"/>
      <c r="C644" s="364"/>
      <c r="D644" s="382"/>
      <c r="E644" s="364"/>
      <c r="F644" s="382"/>
      <c r="G644" s="360"/>
      <c r="H644" s="360"/>
      <c r="I644" s="364"/>
      <c r="J644" s="361"/>
      <c r="K644" s="361"/>
      <c r="L644" s="361"/>
      <c r="M644" s="364"/>
      <c r="N644" s="362"/>
      <c r="O644" s="364"/>
      <c r="P644" s="364"/>
      <c r="Q644" s="364"/>
      <c r="R644" s="364"/>
      <c r="S644" s="364"/>
      <c r="T644" s="364"/>
      <c r="U644" s="357"/>
      <c r="V644" s="357"/>
      <c r="W644" s="357"/>
      <c r="X644" s="357"/>
      <c r="Y644" s="357"/>
      <c r="Z644" s="357"/>
    </row>
    <row r="645" ht="15.75" customHeight="1">
      <c r="A645" s="357"/>
      <c r="B645" s="366"/>
      <c r="C645" s="364"/>
      <c r="D645" s="382"/>
      <c r="E645" s="364"/>
      <c r="F645" s="382"/>
      <c r="G645" s="360"/>
      <c r="H645" s="360"/>
      <c r="I645" s="364"/>
      <c r="J645" s="361"/>
      <c r="K645" s="361"/>
      <c r="L645" s="361"/>
      <c r="M645" s="364"/>
      <c r="N645" s="362"/>
      <c r="O645" s="364"/>
      <c r="P645" s="364"/>
      <c r="Q645" s="364"/>
      <c r="R645" s="364"/>
      <c r="S645" s="364"/>
      <c r="T645" s="364"/>
      <c r="U645" s="357"/>
      <c r="V645" s="357"/>
      <c r="W645" s="357"/>
      <c r="X645" s="357"/>
      <c r="Y645" s="357"/>
      <c r="Z645" s="357"/>
    </row>
    <row r="646" ht="15.75" customHeight="1">
      <c r="A646" s="357"/>
      <c r="B646" s="366"/>
      <c r="C646" s="364"/>
      <c r="D646" s="382"/>
      <c r="E646" s="364"/>
      <c r="F646" s="382"/>
      <c r="G646" s="360"/>
      <c r="H646" s="360"/>
      <c r="I646" s="364"/>
      <c r="J646" s="361"/>
      <c r="K646" s="361"/>
      <c r="L646" s="361"/>
      <c r="M646" s="364"/>
      <c r="N646" s="362"/>
      <c r="O646" s="364"/>
      <c r="P646" s="364"/>
      <c r="Q646" s="364"/>
      <c r="R646" s="364"/>
      <c r="S646" s="364"/>
      <c r="T646" s="364"/>
      <c r="U646" s="357"/>
      <c r="V646" s="357"/>
      <c r="W646" s="357"/>
      <c r="X646" s="357"/>
      <c r="Y646" s="357"/>
      <c r="Z646" s="357"/>
    </row>
    <row r="647" ht="15.75" customHeight="1">
      <c r="A647" s="357"/>
      <c r="B647" s="366"/>
      <c r="C647" s="364"/>
      <c r="D647" s="382"/>
      <c r="E647" s="364"/>
      <c r="F647" s="382"/>
      <c r="G647" s="360"/>
      <c r="H647" s="360"/>
      <c r="I647" s="364"/>
      <c r="J647" s="361"/>
      <c r="K647" s="361"/>
      <c r="L647" s="361"/>
      <c r="M647" s="364"/>
      <c r="N647" s="362"/>
      <c r="O647" s="364"/>
      <c r="P647" s="364"/>
      <c r="Q647" s="364"/>
      <c r="R647" s="364"/>
      <c r="S647" s="364"/>
      <c r="T647" s="364"/>
      <c r="U647" s="357"/>
      <c r="V647" s="357"/>
      <c r="W647" s="357"/>
      <c r="X647" s="357"/>
      <c r="Y647" s="357"/>
      <c r="Z647" s="357"/>
    </row>
    <row r="648" ht="15.75" customHeight="1">
      <c r="A648" s="357"/>
      <c r="B648" s="366"/>
      <c r="C648" s="364"/>
      <c r="D648" s="382"/>
      <c r="E648" s="364"/>
      <c r="F648" s="382"/>
      <c r="G648" s="360"/>
      <c r="H648" s="360"/>
      <c r="I648" s="364"/>
      <c r="J648" s="361"/>
      <c r="K648" s="361"/>
      <c r="L648" s="361"/>
      <c r="M648" s="364"/>
      <c r="N648" s="362"/>
      <c r="O648" s="364"/>
      <c r="P648" s="364"/>
      <c r="Q648" s="364"/>
      <c r="R648" s="364"/>
      <c r="S648" s="364"/>
      <c r="T648" s="364"/>
      <c r="U648" s="357"/>
      <c r="V648" s="357"/>
      <c r="W648" s="357"/>
      <c r="X648" s="357"/>
      <c r="Y648" s="357"/>
      <c r="Z648" s="357"/>
    </row>
    <row r="649" ht="15.75" customHeight="1">
      <c r="A649" s="357"/>
      <c r="B649" s="366"/>
      <c r="C649" s="364"/>
      <c r="D649" s="382"/>
      <c r="E649" s="364"/>
      <c r="F649" s="382"/>
      <c r="G649" s="360"/>
      <c r="H649" s="360"/>
      <c r="I649" s="364"/>
      <c r="J649" s="361"/>
      <c r="K649" s="361"/>
      <c r="L649" s="361"/>
      <c r="M649" s="364"/>
      <c r="N649" s="362"/>
      <c r="O649" s="364"/>
      <c r="P649" s="364"/>
      <c r="Q649" s="364"/>
      <c r="R649" s="364"/>
      <c r="S649" s="364"/>
      <c r="T649" s="364"/>
      <c r="U649" s="357"/>
      <c r="V649" s="357"/>
      <c r="W649" s="357"/>
      <c r="X649" s="357"/>
      <c r="Y649" s="357"/>
      <c r="Z649" s="357"/>
    </row>
    <row r="650" ht="15.75" customHeight="1">
      <c r="A650" s="357"/>
      <c r="B650" s="366"/>
      <c r="C650" s="364"/>
      <c r="D650" s="382"/>
      <c r="E650" s="364"/>
      <c r="F650" s="382"/>
      <c r="G650" s="360"/>
      <c r="H650" s="360"/>
      <c r="I650" s="364"/>
      <c r="J650" s="361"/>
      <c r="K650" s="361"/>
      <c r="L650" s="361"/>
      <c r="M650" s="364"/>
      <c r="N650" s="362"/>
      <c r="O650" s="364"/>
      <c r="P650" s="364"/>
      <c r="Q650" s="364"/>
      <c r="R650" s="364"/>
      <c r="S650" s="364"/>
      <c r="T650" s="364"/>
      <c r="U650" s="357"/>
      <c r="V650" s="357"/>
      <c r="W650" s="357"/>
      <c r="X650" s="357"/>
      <c r="Y650" s="357"/>
      <c r="Z650" s="357"/>
    </row>
    <row r="651" ht="15.75" customHeight="1">
      <c r="A651" s="357"/>
      <c r="B651" s="366"/>
      <c r="C651" s="364"/>
      <c r="D651" s="382"/>
      <c r="E651" s="364"/>
      <c r="F651" s="382"/>
      <c r="G651" s="360"/>
      <c r="H651" s="360"/>
      <c r="I651" s="364"/>
      <c r="J651" s="361"/>
      <c r="K651" s="361"/>
      <c r="L651" s="361"/>
      <c r="M651" s="364"/>
      <c r="N651" s="362"/>
      <c r="O651" s="364"/>
      <c r="P651" s="364"/>
      <c r="Q651" s="364"/>
      <c r="R651" s="364"/>
      <c r="S651" s="364"/>
      <c r="T651" s="364"/>
      <c r="U651" s="357"/>
      <c r="V651" s="357"/>
      <c r="W651" s="357"/>
      <c r="X651" s="357"/>
      <c r="Y651" s="357"/>
      <c r="Z651" s="357"/>
    </row>
    <row r="652" ht="15.75" customHeight="1">
      <c r="A652" s="357"/>
      <c r="B652" s="366"/>
      <c r="C652" s="364"/>
      <c r="D652" s="382"/>
      <c r="E652" s="364"/>
      <c r="F652" s="382"/>
      <c r="G652" s="360"/>
      <c r="H652" s="360"/>
      <c r="I652" s="364"/>
      <c r="J652" s="361"/>
      <c r="K652" s="361"/>
      <c r="L652" s="361"/>
      <c r="M652" s="364"/>
      <c r="N652" s="362"/>
      <c r="O652" s="364"/>
      <c r="P652" s="364"/>
      <c r="Q652" s="364"/>
      <c r="R652" s="364"/>
      <c r="S652" s="364"/>
      <c r="T652" s="364"/>
      <c r="U652" s="357"/>
      <c r="V652" s="357"/>
      <c r="W652" s="357"/>
      <c r="X652" s="357"/>
      <c r="Y652" s="357"/>
      <c r="Z652" s="357"/>
    </row>
    <row r="653" ht="15.75" customHeight="1">
      <c r="A653" s="357"/>
      <c r="B653" s="366"/>
      <c r="C653" s="364"/>
      <c r="D653" s="382"/>
      <c r="E653" s="364"/>
      <c r="F653" s="382"/>
      <c r="G653" s="360"/>
      <c r="H653" s="360"/>
      <c r="I653" s="364"/>
      <c r="J653" s="361"/>
      <c r="K653" s="361"/>
      <c r="L653" s="361"/>
      <c r="M653" s="364"/>
      <c r="N653" s="362"/>
      <c r="O653" s="364"/>
      <c r="P653" s="364"/>
      <c r="Q653" s="364"/>
      <c r="R653" s="364"/>
      <c r="S653" s="364"/>
      <c r="T653" s="364"/>
      <c r="U653" s="357"/>
      <c r="V653" s="357"/>
      <c r="W653" s="357"/>
      <c r="X653" s="357"/>
      <c r="Y653" s="357"/>
      <c r="Z653" s="357"/>
    </row>
    <row r="654" ht="15.75" customHeight="1">
      <c r="A654" s="357"/>
      <c r="B654" s="366"/>
      <c r="C654" s="364"/>
      <c r="D654" s="382"/>
      <c r="E654" s="364"/>
      <c r="F654" s="382"/>
      <c r="G654" s="360"/>
      <c r="H654" s="360"/>
      <c r="I654" s="364"/>
      <c r="J654" s="361"/>
      <c r="K654" s="361"/>
      <c r="L654" s="361"/>
      <c r="M654" s="364"/>
      <c r="N654" s="362"/>
      <c r="O654" s="364"/>
      <c r="P654" s="364"/>
      <c r="Q654" s="364"/>
      <c r="R654" s="364"/>
      <c r="S654" s="364"/>
      <c r="T654" s="364"/>
      <c r="U654" s="357"/>
      <c r="V654" s="357"/>
      <c r="W654" s="357"/>
      <c r="X654" s="357"/>
      <c r="Y654" s="357"/>
      <c r="Z654" s="357"/>
    </row>
    <row r="655" ht="15.75" customHeight="1">
      <c r="A655" s="357"/>
      <c r="B655" s="366"/>
      <c r="C655" s="364"/>
      <c r="D655" s="382"/>
      <c r="E655" s="364"/>
      <c r="F655" s="382"/>
      <c r="G655" s="360"/>
      <c r="H655" s="360"/>
      <c r="I655" s="364"/>
      <c r="J655" s="361"/>
      <c r="K655" s="361"/>
      <c r="L655" s="361"/>
      <c r="M655" s="364"/>
      <c r="N655" s="362"/>
      <c r="O655" s="364"/>
      <c r="P655" s="364"/>
      <c r="Q655" s="364"/>
      <c r="R655" s="364"/>
      <c r="S655" s="364"/>
      <c r="T655" s="364"/>
      <c r="U655" s="357"/>
      <c r="V655" s="357"/>
      <c r="W655" s="357"/>
      <c r="X655" s="357"/>
      <c r="Y655" s="357"/>
      <c r="Z655" s="357"/>
    </row>
    <row r="656" ht="15.75" customHeight="1">
      <c r="A656" s="357"/>
      <c r="B656" s="366"/>
      <c r="C656" s="364"/>
      <c r="D656" s="382"/>
      <c r="E656" s="364"/>
      <c r="F656" s="382"/>
      <c r="G656" s="360"/>
      <c r="H656" s="360"/>
      <c r="I656" s="364"/>
      <c r="J656" s="361"/>
      <c r="K656" s="361"/>
      <c r="L656" s="361"/>
      <c r="M656" s="364"/>
      <c r="N656" s="362"/>
      <c r="O656" s="364"/>
      <c r="P656" s="364"/>
      <c r="Q656" s="364"/>
      <c r="R656" s="364"/>
      <c r="S656" s="364"/>
      <c r="T656" s="364"/>
      <c r="U656" s="357"/>
      <c r="V656" s="357"/>
      <c r="W656" s="357"/>
      <c r="X656" s="357"/>
      <c r="Y656" s="357"/>
      <c r="Z656" s="357"/>
    </row>
    <row r="657" ht="15.75" customHeight="1">
      <c r="A657" s="357"/>
      <c r="B657" s="366"/>
      <c r="C657" s="364"/>
      <c r="D657" s="382"/>
      <c r="E657" s="364"/>
      <c r="F657" s="382"/>
      <c r="G657" s="360"/>
      <c r="H657" s="360"/>
      <c r="I657" s="364"/>
      <c r="J657" s="361"/>
      <c r="K657" s="361"/>
      <c r="L657" s="361"/>
      <c r="M657" s="364"/>
      <c r="N657" s="362"/>
      <c r="O657" s="364"/>
      <c r="P657" s="364"/>
      <c r="Q657" s="364"/>
      <c r="R657" s="364"/>
      <c r="S657" s="364"/>
      <c r="T657" s="364"/>
      <c r="U657" s="357"/>
      <c r="V657" s="357"/>
      <c r="W657" s="357"/>
      <c r="X657" s="357"/>
      <c r="Y657" s="357"/>
      <c r="Z657" s="357"/>
    </row>
    <row r="658" ht="15.75" customHeight="1">
      <c r="A658" s="357"/>
      <c r="B658" s="366"/>
      <c r="C658" s="364"/>
      <c r="D658" s="382"/>
      <c r="E658" s="364"/>
      <c r="F658" s="382"/>
      <c r="G658" s="360"/>
      <c r="H658" s="360"/>
      <c r="I658" s="364"/>
      <c r="J658" s="361"/>
      <c r="K658" s="361"/>
      <c r="L658" s="361"/>
      <c r="M658" s="364"/>
      <c r="N658" s="362"/>
      <c r="O658" s="364"/>
      <c r="P658" s="364"/>
      <c r="Q658" s="364"/>
      <c r="R658" s="364"/>
      <c r="S658" s="364"/>
      <c r="T658" s="364"/>
      <c r="U658" s="357"/>
      <c r="V658" s="357"/>
      <c r="W658" s="357"/>
      <c r="X658" s="357"/>
      <c r="Y658" s="357"/>
      <c r="Z658" s="357"/>
    </row>
    <row r="659" ht="15.75" customHeight="1">
      <c r="A659" s="357"/>
      <c r="B659" s="366"/>
      <c r="C659" s="364"/>
      <c r="D659" s="382"/>
      <c r="E659" s="364"/>
      <c r="F659" s="382"/>
      <c r="G659" s="360"/>
      <c r="H659" s="360"/>
      <c r="I659" s="364"/>
      <c r="J659" s="361"/>
      <c r="K659" s="361"/>
      <c r="L659" s="361"/>
      <c r="M659" s="364"/>
      <c r="N659" s="362"/>
      <c r="O659" s="364"/>
      <c r="P659" s="364"/>
      <c r="Q659" s="364"/>
      <c r="R659" s="364"/>
      <c r="S659" s="364"/>
      <c r="T659" s="364"/>
      <c r="U659" s="357"/>
      <c r="V659" s="357"/>
      <c r="W659" s="357"/>
      <c r="X659" s="357"/>
      <c r="Y659" s="357"/>
      <c r="Z659" s="357"/>
    </row>
    <row r="660" ht="15.75" customHeight="1">
      <c r="A660" s="357"/>
      <c r="B660" s="366"/>
      <c r="C660" s="364"/>
      <c r="D660" s="382"/>
      <c r="E660" s="364"/>
      <c r="F660" s="382"/>
      <c r="G660" s="360"/>
      <c r="H660" s="360"/>
      <c r="I660" s="364"/>
      <c r="J660" s="361"/>
      <c r="K660" s="361"/>
      <c r="L660" s="361"/>
      <c r="M660" s="364"/>
      <c r="N660" s="362"/>
      <c r="O660" s="364"/>
      <c r="P660" s="364"/>
      <c r="Q660" s="364"/>
      <c r="R660" s="364"/>
      <c r="S660" s="364"/>
      <c r="T660" s="364"/>
      <c r="U660" s="357"/>
      <c r="V660" s="357"/>
      <c r="W660" s="357"/>
      <c r="X660" s="357"/>
      <c r="Y660" s="357"/>
      <c r="Z660" s="357"/>
    </row>
    <row r="661" ht="15.75" customHeight="1">
      <c r="A661" s="357"/>
      <c r="B661" s="366"/>
      <c r="C661" s="364"/>
      <c r="D661" s="382"/>
      <c r="E661" s="364"/>
      <c r="F661" s="382"/>
      <c r="G661" s="360"/>
      <c r="H661" s="360"/>
      <c r="I661" s="364"/>
      <c r="J661" s="361"/>
      <c r="K661" s="361"/>
      <c r="L661" s="361"/>
      <c r="M661" s="364"/>
      <c r="N661" s="362"/>
      <c r="O661" s="364"/>
      <c r="P661" s="364"/>
      <c r="Q661" s="364"/>
      <c r="R661" s="364"/>
      <c r="S661" s="364"/>
      <c r="T661" s="364"/>
      <c r="U661" s="357"/>
      <c r="V661" s="357"/>
      <c r="W661" s="357"/>
      <c r="X661" s="357"/>
      <c r="Y661" s="357"/>
      <c r="Z661" s="357"/>
    </row>
    <row r="662" ht="15.75" customHeight="1">
      <c r="A662" s="357"/>
      <c r="B662" s="366"/>
      <c r="C662" s="364"/>
      <c r="D662" s="382"/>
      <c r="E662" s="364"/>
      <c r="F662" s="382"/>
      <c r="G662" s="360"/>
      <c r="H662" s="360"/>
      <c r="I662" s="364"/>
      <c r="J662" s="361"/>
      <c r="K662" s="361"/>
      <c r="L662" s="361"/>
      <c r="M662" s="364"/>
      <c r="N662" s="362"/>
      <c r="O662" s="364"/>
      <c r="P662" s="364"/>
      <c r="Q662" s="364"/>
      <c r="R662" s="364"/>
      <c r="S662" s="364"/>
      <c r="T662" s="364"/>
      <c r="U662" s="357"/>
      <c r="V662" s="357"/>
      <c r="W662" s="357"/>
      <c r="X662" s="357"/>
      <c r="Y662" s="357"/>
      <c r="Z662" s="357"/>
    </row>
    <row r="663" ht="15.75" customHeight="1">
      <c r="A663" s="357"/>
      <c r="B663" s="366"/>
      <c r="C663" s="364"/>
      <c r="D663" s="382"/>
      <c r="E663" s="364"/>
      <c r="F663" s="382"/>
      <c r="G663" s="360"/>
      <c r="H663" s="360"/>
      <c r="I663" s="364"/>
      <c r="J663" s="361"/>
      <c r="K663" s="361"/>
      <c r="L663" s="361"/>
      <c r="M663" s="364"/>
      <c r="N663" s="362"/>
      <c r="O663" s="364"/>
      <c r="P663" s="364"/>
      <c r="Q663" s="364"/>
      <c r="R663" s="364"/>
      <c r="S663" s="364"/>
      <c r="T663" s="364"/>
      <c r="U663" s="357"/>
      <c r="V663" s="357"/>
      <c r="W663" s="357"/>
      <c r="X663" s="357"/>
      <c r="Y663" s="357"/>
      <c r="Z663" s="357"/>
    </row>
    <row r="664" ht="15.75" customHeight="1">
      <c r="A664" s="357"/>
      <c r="B664" s="366"/>
      <c r="C664" s="364"/>
      <c r="D664" s="382"/>
      <c r="E664" s="364"/>
      <c r="F664" s="382"/>
      <c r="G664" s="360"/>
      <c r="H664" s="360"/>
      <c r="I664" s="364"/>
      <c r="J664" s="361"/>
      <c r="K664" s="361"/>
      <c r="L664" s="361"/>
      <c r="M664" s="364"/>
      <c r="N664" s="362"/>
      <c r="O664" s="364"/>
      <c r="P664" s="364"/>
      <c r="Q664" s="364"/>
      <c r="R664" s="364"/>
      <c r="S664" s="364"/>
      <c r="T664" s="364"/>
      <c r="U664" s="357"/>
      <c r="V664" s="357"/>
      <c r="W664" s="357"/>
      <c r="X664" s="357"/>
      <c r="Y664" s="357"/>
      <c r="Z664" s="357"/>
    </row>
    <row r="665" ht="15.75" customHeight="1">
      <c r="A665" s="357"/>
      <c r="B665" s="366"/>
      <c r="C665" s="364"/>
      <c r="D665" s="382"/>
      <c r="E665" s="364"/>
      <c r="F665" s="382"/>
      <c r="G665" s="360"/>
      <c r="H665" s="360"/>
      <c r="I665" s="364"/>
      <c r="J665" s="361"/>
      <c r="K665" s="361"/>
      <c r="L665" s="361"/>
      <c r="M665" s="364"/>
      <c r="N665" s="362"/>
      <c r="O665" s="364"/>
      <c r="P665" s="364"/>
      <c r="Q665" s="364"/>
      <c r="R665" s="364"/>
      <c r="S665" s="364"/>
      <c r="T665" s="364"/>
      <c r="U665" s="357"/>
      <c r="V665" s="357"/>
      <c r="W665" s="357"/>
      <c r="X665" s="357"/>
      <c r="Y665" s="357"/>
      <c r="Z665" s="357"/>
    </row>
    <row r="666" ht="15.75" customHeight="1">
      <c r="A666" s="357"/>
      <c r="B666" s="366"/>
      <c r="C666" s="364"/>
      <c r="D666" s="382"/>
      <c r="E666" s="364"/>
      <c r="F666" s="382"/>
      <c r="G666" s="360"/>
      <c r="H666" s="360"/>
      <c r="I666" s="364"/>
      <c r="J666" s="361"/>
      <c r="K666" s="361"/>
      <c r="L666" s="361"/>
      <c r="M666" s="364"/>
      <c r="N666" s="362"/>
      <c r="O666" s="364"/>
      <c r="P666" s="364"/>
      <c r="Q666" s="364"/>
      <c r="R666" s="364"/>
      <c r="S666" s="364"/>
      <c r="T666" s="364"/>
      <c r="U666" s="357"/>
      <c r="V666" s="357"/>
      <c r="W666" s="357"/>
      <c r="X666" s="357"/>
      <c r="Y666" s="357"/>
      <c r="Z666" s="357"/>
    </row>
    <row r="667" ht="15.75" customHeight="1">
      <c r="A667" s="357"/>
      <c r="B667" s="366"/>
      <c r="C667" s="364"/>
      <c r="D667" s="382"/>
      <c r="E667" s="364"/>
      <c r="F667" s="382"/>
      <c r="G667" s="360"/>
      <c r="H667" s="360"/>
      <c r="I667" s="364"/>
      <c r="J667" s="361"/>
      <c r="K667" s="361"/>
      <c r="L667" s="361"/>
      <c r="M667" s="364"/>
      <c r="N667" s="362"/>
      <c r="O667" s="364"/>
      <c r="P667" s="364"/>
      <c r="Q667" s="364"/>
      <c r="R667" s="364"/>
      <c r="S667" s="364"/>
      <c r="T667" s="364"/>
      <c r="U667" s="357"/>
      <c r="V667" s="357"/>
      <c r="W667" s="357"/>
      <c r="X667" s="357"/>
      <c r="Y667" s="357"/>
      <c r="Z667" s="357"/>
    </row>
    <row r="668" ht="15.75" customHeight="1">
      <c r="A668" s="357"/>
      <c r="B668" s="366"/>
      <c r="C668" s="364"/>
      <c r="D668" s="382"/>
      <c r="E668" s="364"/>
      <c r="F668" s="382"/>
      <c r="G668" s="360"/>
      <c r="H668" s="360"/>
      <c r="I668" s="364"/>
      <c r="J668" s="361"/>
      <c r="K668" s="361"/>
      <c r="L668" s="361"/>
      <c r="M668" s="364"/>
      <c r="N668" s="362"/>
      <c r="O668" s="364"/>
      <c r="P668" s="364"/>
      <c r="Q668" s="364"/>
      <c r="R668" s="364"/>
      <c r="S668" s="364"/>
      <c r="T668" s="364"/>
      <c r="U668" s="357"/>
      <c r="V668" s="357"/>
      <c r="W668" s="357"/>
      <c r="X668" s="357"/>
      <c r="Y668" s="357"/>
      <c r="Z668" s="357"/>
    </row>
    <row r="669" ht="15.75" customHeight="1">
      <c r="A669" s="357"/>
      <c r="B669" s="366"/>
      <c r="C669" s="364"/>
      <c r="D669" s="382"/>
      <c r="E669" s="364"/>
      <c r="F669" s="382"/>
      <c r="G669" s="360"/>
      <c r="H669" s="360"/>
      <c r="I669" s="364"/>
      <c r="J669" s="361"/>
      <c r="K669" s="361"/>
      <c r="L669" s="361"/>
      <c r="M669" s="364"/>
      <c r="N669" s="362"/>
      <c r="O669" s="364"/>
      <c r="P669" s="364"/>
      <c r="Q669" s="364"/>
      <c r="R669" s="364"/>
      <c r="S669" s="364"/>
      <c r="T669" s="364"/>
      <c r="U669" s="357"/>
      <c r="V669" s="357"/>
      <c r="W669" s="357"/>
      <c r="X669" s="357"/>
      <c r="Y669" s="357"/>
      <c r="Z669" s="357"/>
    </row>
    <row r="670" ht="15.75" customHeight="1">
      <c r="A670" s="357"/>
      <c r="B670" s="366"/>
      <c r="C670" s="364"/>
      <c r="D670" s="382"/>
      <c r="E670" s="364"/>
      <c r="F670" s="382"/>
      <c r="G670" s="360"/>
      <c r="H670" s="360"/>
      <c r="I670" s="364"/>
      <c r="J670" s="361"/>
      <c r="K670" s="361"/>
      <c r="L670" s="361"/>
      <c r="M670" s="364"/>
      <c r="N670" s="362"/>
      <c r="O670" s="364"/>
      <c r="P670" s="364"/>
      <c r="Q670" s="364"/>
      <c r="R670" s="364"/>
      <c r="S670" s="364"/>
      <c r="T670" s="364"/>
      <c r="U670" s="357"/>
      <c r="V670" s="357"/>
      <c r="W670" s="357"/>
      <c r="X670" s="357"/>
      <c r="Y670" s="357"/>
      <c r="Z670" s="357"/>
    </row>
    <row r="671" ht="15.75" customHeight="1">
      <c r="A671" s="357"/>
      <c r="B671" s="366"/>
      <c r="C671" s="364"/>
      <c r="D671" s="382"/>
      <c r="E671" s="364"/>
      <c r="F671" s="382"/>
      <c r="G671" s="360"/>
      <c r="H671" s="360"/>
      <c r="I671" s="364"/>
      <c r="J671" s="361"/>
      <c r="K671" s="361"/>
      <c r="L671" s="361"/>
      <c r="M671" s="364"/>
      <c r="N671" s="362"/>
      <c r="O671" s="364"/>
      <c r="P671" s="364"/>
      <c r="Q671" s="364"/>
      <c r="R671" s="364"/>
      <c r="S671" s="364"/>
      <c r="T671" s="364"/>
      <c r="U671" s="357"/>
      <c r="V671" s="357"/>
      <c r="W671" s="357"/>
      <c r="X671" s="357"/>
      <c r="Y671" s="357"/>
      <c r="Z671" s="357"/>
    </row>
    <row r="672" ht="15.75" customHeight="1">
      <c r="A672" s="357"/>
      <c r="B672" s="366"/>
      <c r="C672" s="364"/>
      <c r="D672" s="382"/>
      <c r="E672" s="364"/>
      <c r="F672" s="382"/>
      <c r="G672" s="360"/>
      <c r="H672" s="360"/>
      <c r="I672" s="364"/>
      <c r="J672" s="361"/>
      <c r="K672" s="361"/>
      <c r="L672" s="361"/>
      <c r="M672" s="364"/>
      <c r="N672" s="362"/>
      <c r="O672" s="364"/>
      <c r="P672" s="364"/>
      <c r="Q672" s="364"/>
      <c r="R672" s="364"/>
      <c r="S672" s="364"/>
      <c r="T672" s="364"/>
      <c r="U672" s="357"/>
      <c r="V672" s="357"/>
      <c r="W672" s="357"/>
      <c r="X672" s="357"/>
      <c r="Y672" s="357"/>
      <c r="Z672" s="357"/>
    </row>
    <row r="673" ht="15.75" customHeight="1">
      <c r="A673" s="357"/>
      <c r="B673" s="366"/>
      <c r="C673" s="364"/>
      <c r="D673" s="382"/>
      <c r="E673" s="364"/>
      <c r="F673" s="382"/>
      <c r="G673" s="360"/>
      <c r="H673" s="360"/>
      <c r="I673" s="364"/>
      <c r="J673" s="361"/>
      <c r="K673" s="361"/>
      <c r="L673" s="361"/>
      <c r="M673" s="364"/>
      <c r="N673" s="362"/>
      <c r="O673" s="364"/>
      <c r="P673" s="364"/>
      <c r="Q673" s="364"/>
      <c r="R673" s="364"/>
      <c r="S673" s="364"/>
      <c r="T673" s="364"/>
      <c r="U673" s="357"/>
      <c r="V673" s="357"/>
      <c r="W673" s="357"/>
      <c r="X673" s="357"/>
      <c r="Y673" s="357"/>
      <c r="Z673" s="357"/>
    </row>
    <row r="674" ht="15.75" customHeight="1">
      <c r="A674" s="357"/>
      <c r="B674" s="366"/>
      <c r="C674" s="364"/>
      <c r="D674" s="382"/>
      <c r="E674" s="364"/>
      <c r="F674" s="382"/>
      <c r="G674" s="360"/>
      <c r="H674" s="360"/>
      <c r="I674" s="364"/>
      <c r="J674" s="361"/>
      <c r="K674" s="361"/>
      <c r="L674" s="361"/>
      <c r="M674" s="364"/>
      <c r="N674" s="362"/>
      <c r="O674" s="364"/>
      <c r="P674" s="364"/>
      <c r="Q674" s="364"/>
      <c r="R674" s="364"/>
      <c r="S674" s="364"/>
      <c r="T674" s="364"/>
      <c r="U674" s="357"/>
      <c r="V674" s="357"/>
      <c r="W674" s="357"/>
      <c r="X674" s="357"/>
      <c r="Y674" s="357"/>
      <c r="Z674" s="357"/>
    </row>
    <row r="675" ht="15.75" customHeight="1">
      <c r="A675" s="357"/>
      <c r="B675" s="366"/>
      <c r="C675" s="364"/>
      <c r="D675" s="382"/>
      <c r="E675" s="364"/>
      <c r="F675" s="382"/>
      <c r="G675" s="360"/>
      <c r="H675" s="360"/>
      <c r="I675" s="364"/>
      <c r="J675" s="361"/>
      <c r="K675" s="361"/>
      <c r="L675" s="361"/>
      <c r="M675" s="364"/>
      <c r="N675" s="362"/>
      <c r="O675" s="364"/>
      <c r="P675" s="364"/>
      <c r="Q675" s="364"/>
      <c r="R675" s="364"/>
      <c r="S675" s="364"/>
      <c r="T675" s="364"/>
      <c r="U675" s="357"/>
      <c r="V675" s="357"/>
      <c r="W675" s="357"/>
      <c r="X675" s="357"/>
      <c r="Y675" s="357"/>
      <c r="Z675" s="357"/>
    </row>
    <row r="676" ht="15.75" customHeight="1">
      <c r="A676" s="357"/>
      <c r="B676" s="366"/>
      <c r="C676" s="364"/>
      <c r="D676" s="382"/>
      <c r="E676" s="364"/>
      <c r="F676" s="382"/>
      <c r="G676" s="360"/>
      <c r="H676" s="360"/>
      <c r="I676" s="364"/>
      <c r="J676" s="361"/>
      <c r="K676" s="361"/>
      <c r="L676" s="361"/>
      <c r="M676" s="364"/>
      <c r="N676" s="362"/>
      <c r="O676" s="364"/>
      <c r="P676" s="364"/>
      <c r="Q676" s="364"/>
      <c r="R676" s="364"/>
      <c r="S676" s="364"/>
      <c r="T676" s="364"/>
      <c r="U676" s="357"/>
      <c r="V676" s="357"/>
      <c r="W676" s="357"/>
      <c r="X676" s="357"/>
      <c r="Y676" s="357"/>
      <c r="Z676" s="357"/>
    </row>
    <row r="677" ht="15.75" customHeight="1">
      <c r="A677" s="357"/>
      <c r="B677" s="366"/>
      <c r="C677" s="364"/>
      <c r="D677" s="382"/>
      <c r="E677" s="364"/>
      <c r="F677" s="382"/>
      <c r="G677" s="360"/>
      <c r="H677" s="360"/>
      <c r="I677" s="364"/>
      <c r="J677" s="361"/>
      <c r="K677" s="361"/>
      <c r="L677" s="361"/>
      <c r="M677" s="364"/>
      <c r="N677" s="362"/>
      <c r="O677" s="364"/>
      <c r="P677" s="364"/>
      <c r="Q677" s="364"/>
      <c r="R677" s="364"/>
      <c r="S677" s="364"/>
      <c r="T677" s="364"/>
      <c r="U677" s="357"/>
      <c r="V677" s="357"/>
      <c r="W677" s="357"/>
      <c r="X677" s="357"/>
      <c r="Y677" s="357"/>
      <c r="Z677" s="357"/>
    </row>
    <row r="678" ht="15.75" customHeight="1">
      <c r="A678" s="357"/>
      <c r="B678" s="366"/>
      <c r="C678" s="364"/>
      <c r="D678" s="382"/>
      <c r="E678" s="364"/>
      <c r="F678" s="382"/>
      <c r="G678" s="360"/>
      <c r="H678" s="360"/>
      <c r="I678" s="364"/>
      <c r="J678" s="361"/>
      <c r="K678" s="361"/>
      <c r="L678" s="361"/>
      <c r="M678" s="364"/>
      <c r="N678" s="362"/>
      <c r="O678" s="364"/>
      <c r="P678" s="364"/>
      <c r="Q678" s="364"/>
      <c r="R678" s="364"/>
      <c r="S678" s="364"/>
      <c r="T678" s="364"/>
      <c r="U678" s="357"/>
      <c r="V678" s="357"/>
      <c r="W678" s="357"/>
      <c r="X678" s="357"/>
      <c r="Y678" s="357"/>
      <c r="Z678" s="357"/>
    </row>
    <row r="679" ht="15.75" customHeight="1">
      <c r="A679" s="357"/>
      <c r="B679" s="366"/>
      <c r="C679" s="364"/>
      <c r="D679" s="382"/>
      <c r="E679" s="364"/>
      <c r="F679" s="382"/>
      <c r="G679" s="360"/>
      <c r="H679" s="360"/>
      <c r="I679" s="364"/>
      <c r="J679" s="361"/>
      <c r="K679" s="361"/>
      <c r="L679" s="361"/>
      <c r="M679" s="364"/>
      <c r="N679" s="362"/>
      <c r="O679" s="364"/>
      <c r="P679" s="364"/>
      <c r="Q679" s="364"/>
      <c r="R679" s="364"/>
      <c r="S679" s="364"/>
      <c r="T679" s="364"/>
      <c r="U679" s="357"/>
      <c r="V679" s="357"/>
      <c r="W679" s="357"/>
      <c r="X679" s="357"/>
      <c r="Y679" s="357"/>
      <c r="Z679" s="357"/>
    </row>
    <row r="680" ht="15.75" customHeight="1">
      <c r="A680" s="357"/>
      <c r="B680" s="366"/>
      <c r="C680" s="364"/>
      <c r="D680" s="382"/>
      <c r="E680" s="364"/>
      <c r="F680" s="382"/>
      <c r="G680" s="360"/>
      <c r="H680" s="360"/>
      <c r="I680" s="364"/>
      <c r="J680" s="361"/>
      <c r="K680" s="361"/>
      <c r="L680" s="361"/>
      <c r="M680" s="364"/>
      <c r="N680" s="362"/>
      <c r="O680" s="364"/>
      <c r="P680" s="364"/>
      <c r="Q680" s="364"/>
      <c r="R680" s="364"/>
      <c r="S680" s="364"/>
      <c r="T680" s="364"/>
      <c r="U680" s="357"/>
      <c r="V680" s="357"/>
      <c r="W680" s="357"/>
      <c r="X680" s="357"/>
      <c r="Y680" s="357"/>
      <c r="Z680" s="357"/>
    </row>
    <row r="681" ht="15.75" customHeight="1">
      <c r="A681" s="357"/>
      <c r="B681" s="366"/>
      <c r="C681" s="364"/>
      <c r="D681" s="382"/>
      <c r="E681" s="364"/>
      <c r="F681" s="382"/>
      <c r="G681" s="360"/>
      <c r="H681" s="360"/>
      <c r="I681" s="364"/>
      <c r="J681" s="361"/>
      <c r="K681" s="361"/>
      <c r="L681" s="361"/>
      <c r="M681" s="364"/>
      <c r="N681" s="362"/>
      <c r="O681" s="364"/>
      <c r="P681" s="364"/>
      <c r="Q681" s="364"/>
      <c r="R681" s="364"/>
      <c r="S681" s="364"/>
      <c r="T681" s="364"/>
      <c r="U681" s="357"/>
      <c r="V681" s="357"/>
      <c r="W681" s="357"/>
      <c r="X681" s="357"/>
      <c r="Y681" s="357"/>
      <c r="Z681" s="357"/>
    </row>
    <row r="682" ht="15.75" customHeight="1">
      <c r="A682" s="357"/>
      <c r="B682" s="366"/>
      <c r="C682" s="364"/>
      <c r="D682" s="382"/>
      <c r="E682" s="364"/>
      <c r="F682" s="382"/>
      <c r="G682" s="360"/>
      <c r="H682" s="360"/>
      <c r="I682" s="364"/>
      <c r="J682" s="361"/>
      <c r="K682" s="361"/>
      <c r="L682" s="361"/>
      <c r="M682" s="364"/>
      <c r="N682" s="362"/>
      <c r="O682" s="364"/>
      <c r="P682" s="364"/>
      <c r="Q682" s="364"/>
      <c r="R682" s="364"/>
      <c r="S682" s="364"/>
      <c r="T682" s="364"/>
      <c r="U682" s="357"/>
      <c r="V682" s="357"/>
      <c r="W682" s="357"/>
      <c r="X682" s="357"/>
      <c r="Y682" s="357"/>
      <c r="Z682" s="357"/>
    </row>
    <row r="683" ht="15.75" customHeight="1">
      <c r="A683" s="357"/>
      <c r="B683" s="366"/>
      <c r="C683" s="364"/>
      <c r="D683" s="382"/>
      <c r="E683" s="364"/>
      <c r="F683" s="382"/>
      <c r="G683" s="360"/>
      <c r="H683" s="360"/>
      <c r="I683" s="364"/>
      <c r="J683" s="361"/>
      <c r="K683" s="361"/>
      <c r="L683" s="361"/>
      <c r="M683" s="364"/>
      <c r="N683" s="362"/>
      <c r="O683" s="364"/>
      <c r="P683" s="364"/>
      <c r="Q683" s="364"/>
      <c r="R683" s="364"/>
      <c r="S683" s="364"/>
      <c r="T683" s="364"/>
      <c r="U683" s="357"/>
      <c r="V683" s="357"/>
      <c r="W683" s="357"/>
      <c r="X683" s="357"/>
      <c r="Y683" s="357"/>
      <c r="Z683" s="357"/>
    </row>
    <row r="684" ht="15.75" customHeight="1">
      <c r="A684" s="357"/>
      <c r="B684" s="366"/>
      <c r="C684" s="364"/>
      <c r="D684" s="382"/>
      <c r="E684" s="364"/>
      <c r="F684" s="382"/>
      <c r="G684" s="360"/>
      <c r="H684" s="360"/>
      <c r="I684" s="364"/>
      <c r="J684" s="361"/>
      <c r="K684" s="361"/>
      <c r="L684" s="361"/>
      <c r="M684" s="364"/>
      <c r="N684" s="362"/>
      <c r="O684" s="364"/>
      <c r="P684" s="364"/>
      <c r="Q684" s="364"/>
      <c r="R684" s="364"/>
      <c r="S684" s="364"/>
      <c r="T684" s="364"/>
      <c r="U684" s="357"/>
      <c r="V684" s="357"/>
      <c r="W684" s="357"/>
      <c r="X684" s="357"/>
      <c r="Y684" s="357"/>
      <c r="Z684" s="357"/>
    </row>
    <row r="685" ht="15.75" customHeight="1">
      <c r="A685" s="357"/>
      <c r="B685" s="366"/>
      <c r="C685" s="364"/>
      <c r="D685" s="382"/>
      <c r="E685" s="364"/>
      <c r="F685" s="382"/>
      <c r="G685" s="360"/>
      <c r="H685" s="360"/>
      <c r="I685" s="364"/>
      <c r="J685" s="361"/>
      <c r="K685" s="361"/>
      <c r="L685" s="361"/>
      <c r="M685" s="364"/>
      <c r="N685" s="362"/>
      <c r="O685" s="364"/>
      <c r="P685" s="364"/>
      <c r="Q685" s="364"/>
      <c r="R685" s="364"/>
      <c r="S685" s="364"/>
      <c r="T685" s="364"/>
      <c r="U685" s="357"/>
      <c r="V685" s="357"/>
      <c r="W685" s="357"/>
      <c r="X685" s="357"/>
      <c r="Y685" s="357"/>
      <c r="Z685" s="357"/>
    </row>
    <row r="686" ht="15.75" customHeight="1">
      <c r="A686" s="357"/>
      <c r="B686" s="366"/>
      <c r="C686" s="364"/>
      <c r="D686" s="382"/>
      <c r="E686" s="364"/>
      <c r="F686" s="382"/>
      <c r="G686" s="360"/>
      <c r="H686" s="360"/>
      <c r="I686" s="364"/>
      <c r="J686" s="361"/>
      <c r="K686" s="361"/>
      <c r="L686" s="361"/>
      <c r="M686" s="364"/>
      <c r="N686" s="362"/>
      <c r="O686" s="364"/>
      <c r="P686" s="364"/>
      <c r="Q686" s="364"/>
      <c r="R686" s="364"/>
      <c r="S686" s="364"/>
      <c r="T686" s="364"/>
      <c r="U686" s="357"/>
      <c r="V686" s="357"/>
      <c r="W686" s="357"/>
      <c r="X686" s="357"/>
      <c r="Y686" s="357"/>
      <c r="Z686" s="357"/>
    </row>
    <row r="687" ht="15.75" customHeight="1">
      <c r="A687" s="357"/>
      <c r="B687" s="366"/>
      <c r="C687" s="364"/>
      <c r="D687" s="382"/>
      <c r="E687" s="364"/>
      <c r="F687" s="382"/>
      <c r="G687" s="360"/>
      <c r="H687" s="360"/>
      <c r="I687" s="364"/>
      <c r="J687" s="361"/>
      <c r="K687" s="361"/>
      <c r="L687" s="361"/>
      <c r="M687" s="364"/>
      <c r="N687" s="362"/>
      <c r="O687" s="364"/>
      <c r="P687" s="364"/>
      <c r="Q687" s="364"/>
      <c r="R687" s="364"/>
      <c r="S687" s="364"/>
      <c r="T687" s="364"/>
      <c r="U687" s="357"/>
      <c r="V687" s="357"/>
      <c r="W687" s="357"/>
      <c r="X687" s="357"/>
      <c r="Y687" s="357"/>
      <c r="Z687" s="357"/>
    </row>
    <row r="688" ht="15.75" customHeight="1">
      <c r="A688" s="357"/>
      <c r="B688" s="366"/>
      <c r="C688" s="364"/>
      <c r="D688" s="382"/>
      <c r="E688" s="364"/>
      <c r="F688" s="382"/>
      <c r="G688" s="360"/>
      <c r="H688" s="360"/>
      <c r="I688" s="364"/>
      <c r="J688" s="361"/>
      <c r="K688" s="361"/>
      <c r="L688" s="361"/>
      <c r="M688" s="364"/>
      <c r="N688" s="362"/>
      <c r="O688" s="364"/>
      <c r="P688" s="364"/>
      <c r="Q688" s="364"/>
      <c r="R688" s="364"/>
      <c r="S688" s="364"/>
      <c r="T688" s="364"/>
      <c r="U688" s="357"/>
      <c r="V688" s="357"/>
      <c r="W688" s="357"/>
      <c r="X688" s="357"/>
      <c r="Y688" s="357"/>
      <c r="Z688" s="357"/>
    </row>
    <row r="689" ht="15.75" customHeight="1">
      <c r="A689" s="357"/>
      <c r="B689" s="366"/>
      <c r="C689" s="364"/>
      <c r="D689" s="382"/>
      <c r="E689" s="364"/>
      <c r="F689" s="382"/>
      <c r="G689" s="360"/>
      <c r="H689" s="360"/>
      <c r="I689" s="364"/>
      <c r="J689" s="361"/>
      <c r="K689" s="361"/>
      <c r="L689" s="361"/>
      <c r="M689" s="364"/>
      <c r="N689" s="362"/>
      <c r="O689" s="364"/>
      <c r="P689" s="364"/>
      <c r="Q689" s="364"/>
      <c r="R689" s="364"/>
      <c r="S689" s="364"/>
      <c r="T689" s="364"/>
      <c r="U689" s="357"/>
      <c r="V689" s="357"/>
      <c r="W689" s="357"/>
      <c r="X689" s="357"/>
      <c r="Y689" s="357"/>
      <c r="Z689" s="357"/>
    </row>
    <row r="690" ht="15.75" customHeight="1">
      <c r="A690" s="357"/>
      <c r="B690" s="366"/>
      <c r="C690" s="364"/>
      <c r="D690" s="382"/>
      <c r="E690" s="364"/>
      <c r="F690" s="382"/>
      <c r="G690" s="360"/>
      <c r="H690" s="360"/>
      <c r="I690" s="364"/>
      <c r="J690" s="361"/>
      <c r="K690" s="361"/>
      <c r="L690" s="361"/>
      <c r="M690" s="364"/>
      <c r="N690" s="362"/>
      <c r="O690" s="364"/>
      <c r="P690" s="364"/>
      <c r="Q690" s="364"/>
      <c r="R690" s="364"/>
      <c r="S690" s="364"/>
      <c r="T690" s="364"/>
      <c r="U690" s="357"/>
      <c r="V690" s="357"/>
      <c r="W690" s="357"/>
      <c r="X690" s="357"/>
      <c r="Y690" s="357"/>
      <c r="Z690" s="357"/>
    </row>
    <row r="691" ht="15.75" customHeight="1">
      <c r="A691" s="357"/>
      <c r="B691" s="366"/>
      <c r="C691" s="364"/>
      <c r="D691" s="382"/>
      <c r="E691" s="364"/>
      <c r="F691" s="382"/>
      <c r="G691" s="360"/>
      <c r="H691" s="360"/>
      <c r="I691" s="364"/>
      <c r="J691" s="361"/>
      <c r="K691" s="361"/>
      <c r="L691" s="361"/>
      <c r="M691" s="364"/>
      <c r="N691" s="362"/>
      <c r="O691" s="364"/>
      <c r="P691" s="364"/>
      <c r="Q691" s="364"/>
      <c r="R691" s="364"/>
      <c r="S691" s="364"/>
      <c r="T691" s="364"/>
      <c r="U691" s="357"/>
      <c r="V691" s="357"/>
      <c r="W691" s="357"/>
      <c r="X691" s="357"/>
      <c r="Y691" s="357"/>
      <c r="Z691" s="357"/>
    </row>
    <row r="692" ht="15.75" customHeight="1">
      <c r="A692" s="357"/>
      <c r="B692" s="366"/>
      <c r="C692" s="364"/>
      <c r="D692" s="382"/>
      <c r="E692" s="364"/>
      <c r="F692" s="382"/>
      <c r="G692" s="360"/>
      <c r="H692" s="360"/>
      <c r="I692" s="364"/>
      <c r="J692" s="361"/>
      <c r="K692" s="361"/>
      <c r="L692" s="361"/>
      <c r="M692" s="364"/>
      <c r="N692" s="362"/>
      <c r="O692" s="364"/>
      <c r="P692" s="364"/>
      <c r="Q692" s="364"/>
      <c r="R692" s="364"/>
      <c r="S692" s="364"/>
      <c r="T692" s="364"/>
      <c r="U692" s="357"/>
      <c r="V692" s="357"/>
      <c r="W692" s="357"/>
      <c r="X692" s="357"/>
      <c r="Y692" s="357"/>
      <c r="Z692" s="357"/>
    </row>
    <row r="693" ht="15.75" customHeight="1">
      <c r="A693" s="357"/>
      <c r="B693" s="366"/>
      <c r="C693" s="364"/>
      <c r="D693" s="382"/>
      <c r="E693" s="364"/>
      <c r="F693" s="382"/>
      <c r="G693" s="360"/>
      <c r="H693" s="360"/>
      <c r="I693" s="364"/>
      <c r="J693" s="361"/>
      <c r="K693" s="361"/>
      <c r="L693" s="361"/>
      <c r="M693" s="364"/>
      <c r="N693" s="362"/>
      <c r="O693" s="364"/>
      <c r="P693" s="364"/>
      <c r="Q693" s="364"/>
      <c r="R693" s="364"/>
      <c r="S693" s="364"/>
      <c r="T693" s="364"/>
      <c r="U693" s="357"/>
      <c r="V693" s="357"/>
      <c r="W693" s="357"/>
      <c r="X693" s="357"/>
      <c r="Y693" s="357"/>
      <c r="Z693" s="357"/>
    </row>
    <row r="694" ht="15.75" customHeight="1">
      <c r="A694" s="357"/>
      <c r="B694" s="366"/>
      <c r="C694" s="364"/>
      <c r="D694" s="382"/>
      <c r="E694" s="364"/>
      <c r="F694" s="382"/>
      <c r="G694" s="360"/>
      <c r="H694" s="360"/>
      <c r="I694" s="364"/>
      <c r="J694" s="361"/>
      <c r="K694" s="361"/>
      <c r="L694" s="361"/>
      <c r="M694" s="364"/>
      <c r="N694" s="362"/>
      <c r="O694" s="364"/>
      <c r="P694" s="364"/>
      <c r="Q694" s="364"/>
      <c r="R694" s="364"/>
      <c r="S694" s="364"/>
      <c r="T694" s="364"/>
      <c r="U694" s="357"/>
      <c r="V694" s="357"/>
      <c r="W694" s="357"/>
      <c r="X694" s="357"/>
      <c r="Y694" s="357"/>
      <c r="Z694" s="357"/>
    </row>
    <row r="695" ht="15.75" customHeight="1">
      <c r="A695" s="357"/>
      <c r="B695" s="366"/>
      <c r="C695" s="364"/>
      <c r="D695" s="382"/>
      <c r="E695" s="364"/>
      <c r="F695" s="382"/>
      <c r="G695" s="360"/>
      <c r="H695" s="360"/>
      <c r="I695" s="364"/>
      <c r="J695" s="361"/>
      <c r="K695" s="361"/>
      <c r="L695" s="361"/>
      <c r="M695" s="364"/>
      <c r="N695" s="362"/>
      <c r="O695" s="364"/>
      <c r="P695" s="364"/>
      <c r="Q695" s="364"/>
      <c r="R695" s="364"/>
      <c r="S695" s="364"/>
      <c r="T695" s="364"/>
      <c r="U695" s="357"/>
      <c r="V695" s="357"/>
      <c r="W695" s="357"/>
      <c r="X695" s="357"/>
      <c r="Y695" s="357"/>
      <c r="Z695" s="357"/>
    </row>
    <row r="696" ht="15.75" customHeight="1">
      <c r="A696" s="357"/>
      <c r="B696" s="366"/>
      <c r="C696" s="364"/>
      <c r="D696" s="382"/>
      <c r="E696" s="364"/>
      <c r="F696" s="382"/>
      <c r="G696" s="360"/>
      <c r="H696" s="360"/>
      <c r="I696" s="364"/>
      <c r="J696" s="361"/>
      <c r="K696" s="361"/>
      <c r="L696" s="361"/>
      <c r="M696" s="364"/>
      <c r="N696" s="362"/>
      <c r="O696" s="364"/>
      <c r="P696" s="364"/>
      <c r="Q696" s="364"/>
      <c r="R696" s="364"/>
      <c r="S696" s="364"/>
      <c r="T696" s="364"/>
      <c r="U696" s="357"/>
      <c r="V696" s="357"/>
      <c r="W696" s="357"/>
      <c r="X696" s="357"/>
      <c r="Y696" s="357"/>
      <c r="Z696" s="357"/>
    </row>
    <row r="697" ht="15.75" customHeight="1">
      <c r="A697" s="357"/>
      <c r="B697" s="366"/>
      <c r="C697" s="364"/>
      <c r="D697" s="382"/>
      <c r="E697" s="364"/>
      <c r="F697" s="382"/>
      <c r="G697" s="360"/>
      <c r="H697" s="360"/>
      <c r="I697" s="364"/>
      <c r="J697" s="361"/>
      <c r="K697" s="361"/>
      <c r="L697" s="361"/>
      <c r="M697" s="364"/>
      <c r="N697" s="362"/>
      <c r="O697" s="364"/>
      <c r="P697" s="364"/>
      <c r="Q697" s="364"/>
      <c r="R697" s="364"/>
      <c r="S697" s="364"/>
      <c r="T697" s="364"/>
      <c r="U697" s="357"/>
      <c r="V697" s="357"/>
      <c r="W697" s="357"/>
      <c r="X697" s="357"/>
      <c r="Y697" s="357"/>
      <c r="Z697" s="357"/>
    </row>
    <row r="698" ht="15.75" customHeight="1">
      <c r="A698" s="357"/>
      <c r="B698" s="366"/>
      <c r="C698" s="364"/>
      <c r="D698" s="382"/>
      <c r="E698" s="364"/>
      <c r="F698" s="382"/>
      <c r="G698" s="360"/>
      <c r="H698" s="360"/>
      <c r="I698" s="364"/>
      <c r="J698" s="361"/>
      <c r="K698" s="361"/>
      <c r="L698" s="361"/>
      <c r="M698" s="364"/>
      <c r="N698" s="362"/>
      <c r="O698" s="364"/>
      <c r="P698" s="364"/>
      <c r="Q698" s="364"/>
      <c r="R698" s="364"/>
      <c r="S698" s="364"/>
      <c r="T698" s="364"/>
      <c r="U698" s="357"/>
      <c r="V698" s="357"/>
      <c r="W698" s="357"/>
      <c r="X698" s="357"/>
      <c r="Y698" s="357"/>
      <c r="Z698" s="357"/>
    </row>
    <row r="699" ht="15.75" customHeight="1">
      <c r="A699" s="357"/>
      <c r="B699" s="366"/>
      <c r="C699" s="364"/>
      <c r="D699" s="382"/>
      <c r="E699" s="364"/>
      <c r="F699" s="382"/>
      <c r="G699" s="360"/>
      <c r="H699" s="360"/>
      <c r="I699" s="364"/>
      <c r="J699" s="361"/>
      <c r="K699" s="361"/>
      <c r="L699" s="361"/>
      <c r="M699" s="364"/>
      <c r="N699" s="362"/>
      <c r="O699" s="364"/>
      <c r="P699" s="364"/>
      <c r="Q699" s="364"/>
      <c r="R699" s="364"/>
      <c r="S699" s="364"/>
      <c r="T699" s="364"/>
      <c r="U699" s="357"/>
      <c r="V699" s="357"/>
      <c r="W699" s="357"/>
      <c r="X699" s="357"/>
      <c r="Y699" s="357"/>
      <c r="Z699" s="357"/>
    </row>
    <row r="700" ht="15.75" customHeight="1">
      <c r="A700" s="357"/>
      <c r="B700" s="366"/>
      <c r="C700" s="364"/>
      <c r="D700" s="382"/>
      <c r="E700" s="364"/>
      <c r="F700" s="382"/>
      <c r="G700" s="360"/>
      <c r="H700" s="360"/>
      <c r="I700" s="364"/>
      <c r="J700" s="361"/>
      <c r="K700" s="361"/>
      <c r="L700" s="361"/>
      <c r="M700" s="364"/>
      <c r="N700" s="362"/>
      <c r="O700" s="364"/>
      <c r="P700" s="364"/>
      <c r="Q700" s="364"/>
      <c r="R700" s="364"/>
      <c r="S700" s="364"/>
      <c r="T700" s="364"/>
      <c r="U700" s="357"/>
      <c r="V700" s="357"/>
      <c r="W700" s="357"/>
      <c r="X700" s="357"/>
      <c r="Y700" s="357"/>
      <c r="Z700" s="357"/>
    </row>
    <row r="701" ht="15.75" customHeight="1">
      <c r="A701" s="357"/>
      <c r="B701" s="366"/>
      <c r="C701" s="364"/>
      <c r="D701" s="382"/>
      <c r="E701" s="364"/>
      <c r="F701" s="382"/>
      <c r="G701" s="360"/>
      <c r="H701" s="360"/>
      <c r="I701" s="364"/>
      <c r="J701" s="361"/>
      <c r="K701" s="361"/>
      <c r="L701" s="361"/>
      <c r="M701" s="364"/>
      <c r="N701" s="362"/>
      <c r="O701" s="364"/>
      <c r="P701" s="364"/>
      <c r="Q701" s="364"/>
      <c r="R701" s="364"/>
      <c r="S701" s="364"/>
      <c r="T701" s="364"/>
      <c r="U701" s="357"/>
      <c r="V701" s="357"/>
      <c r="W701" s="357"/>
      <c r="X701" s="357"/>
      <c r="Y701" s="357"/>
      <c r="Z701" s="357"/>
    </row>
    <row r="702" ht="15.75" customHeight="1">
      <c r="A702" s="357"/>
      <c r="B702" s="366"/>
      <c r="C702" s="364"/>
      <c r="D702" s="382"/>
      <c r="E702" s="364"/>
      <c r="F702" s="382"/>
      <c r="G702" s="360"/>
      <c r="H702" s="360"/>
      <c r="I702" s="364"/>
      <c r="J702" s="361"/>
      <c r="K702" s="361"/>
      <c r="L702" s="361"/>
      <c r="M702" s="364"/>
      <c r="N702" s="362"/>
      <c r="O702" s="364"/>
      <c r="P702" s="364"/>
      <c r="Q702" s="364"/>
      <c r="R702" s="364"/>
      <c r="S702" s="364"/>
      <c r="T702" s="364"/>
      <c r="U702" s="357"/>
      <c r="V702" s="357"/>
      <c r="W702" s="357"/>
      <c r="X702" s="357"/>
      <c r="Y702" s="357"/>
      <c r="Z702" s="357"/>
    </row>
    <row r="703" ht="15.75" customHeight="1">
      <c r="A703" s="357"/>
      <c r="B703" s="366"/>
      <c r="C703" s="364"/>
      <c r="D703" s="382"/>
      <c r="E703" s="364"/>
      <c r="F703" s="382"/>
      <c r="G703" s="360"/>
      <c r="H703" s="360"/>
      <c r="I703" s="364"/>
      <c r="J703" s="361"/>
      <c r="K703" s="361"/>
      <c r="L703" s="361"/>
      <c r="M703" s="364"/>
      <c r="N703" s="362"/>
      <c r="O703" s="364"/>
      <c r="P703" s="364"/>
      <c r="Q703" s="364"/>
      <c r="R703" s="364"/>
      <c r="S703" s="364"/>
      <c r="T703" s="364"/>
      <c r="U703" s="357"/>
      <c r="V703" s="357"/>
      <c r="W703" s="357"/>
      <c r="X703" s="357"/>
      <c r="Y703" s="357"/>
      <c r="Z703" s="357"/>
    </row>
    <row r="704" ht="15.75" customHeight="1">
      <c r="A704" s="357"/>
      <c r="B704" s="366"/>
      <c r="C704" s="364"/>
      <c r="D704" s="382"/>
      <c r="E704" s="364"/>
      <c r="F704" s="382"/>
      <c r="G704" s="360"/>
      <c r="H704" s="360"/>
      <c r="I704" s="364"/>
      <c r="J704" s="361"/>
      <c r="K704" s="361"/>
      <c r="L704" s="361"/>
      <c r="M704" s="364"/>
      <c r="N704" s="362"/>
      <c r="O704" s="364"/>
      <c r="P704" s="364"/>
      <c r="Q704" s="364"/>
      <c r="R704" s="364"/>
      <c r="S704" s="364"/>
      <c r="T704" s="364"/>
      <c r="U704" s="357"/>
      <c r="V704" s="357"/>
      <c r="W704" s="357"/>
      <c r="X704" s="357"/>
      <c r="Y704" s="357"/>
      <c r="Z704" s="357"/>
    </row>
    <row r="705" ht="15.75" customHeight="1">
      <c r="A705" s="357"/>
      <c r="B705" s="366"/>
      <c r="C705" s="364"/>
      <c r="D705" s="382"/>
      <c r="E705" s="364"/>
      <c r="F705" s="382"/>
      <c r="G705" s="360"/>
      <c r="H705" s="360"/>
      <c r="I705" s="364"/>
      <c r="J705" s="361"/>
      <c r="K705" s="361"/>
      <c r="L705" s="361"/>
      <c r="M705" s="364"/>
      <c r="N705" s="362"/>
      <c r="O705" s="364"/>
      <c r="P705" s="364"/>
      <c r="Q705" s="364"/>
      <c r="R705" s="364"/>
      <c r="S705" s="364"/>
      <c r="T705" s="364"/>
      <c r="U705" s="357"/>
      <c r="V705" s="357"/>
      <c r="W705" s="357"/>
      <c r="X705" s="357"/>
      <c r="Y705" s="357"/>
      <c r="Z705" s="357"/>
    </row>
    <row r="706" ht="15.75" customHeight="1">
      <c r="A706" s="357"/>
      <c r="B706" s="366"/>
      <c r="C706" s="364"/>
      <c r="D706" s="382"/>
      <c r="E706" s="364"/>
      <c r="F706" s="382"/>
      <c r="G706" s="360"/>
      <c r="H706" s="360"/>
      <c r="I706" s="364"/>
      <c r="J706" s="361"/>
      <c r="K706" s="361"/>
      <c r="L706" s="361"/>
      <c r="M706" s="364"/>
      <c r="N706" s="362"/>
      <c r="O706" s="364"/>
      <c r="P706" s="364"/>
      <c r="Q706" s="364"/>
      <c r="R706" s="364"/>
      <c r="S706" s="364"/>
      <c r="T706" s="364"/>
      <c r="U706" s="357"/>
      <c r="V706" s="357"/>
      <c r="W706" s="357"/>
      <c r="X706" s="357"/>
      <c r="Y706" s="357"/>
      <c r="Z706" s="357"/>
    </row>
    <row r="707" ht="15.75" customHeight="1">
      <c r="A707" s="357"/>
      <c r="B707" s="366"/>
      <c r="C707" s="364"/>
      <c r="D707" s="382"/>
      <c r="E707" s="364"/>
      <c r="F707" s="382"/>
      <c r="G707" s="360"/>
      <c r="H707" s="360"/>
      <c r="I707" s="364"/>
      <c r="J707" s="361"/>
      <c r="K707" s="361"/>
      <c r="L707" s="361"/>
      <c r="M707" s="364"/>
      <c r="N707" s="362"/>
      <c r="O707" s="364"/>
      <c r="P707" s="364"/>
      <c r="Q707" s="364"/>
      <c r="R707" s="364"/>
      <c r="S707" s="364"/>
      <c r="T707" s="364"/>
      <c r="U707" s="357"/>
      <c r="V707" s="357"/>
      <c r="W707" s="357"/>
      <c r="X707" s="357"/>
      <c r="Y707" s="357"/>
      <c r="Z707" s="357"/>
    </row>
    <row r="708" ht="15.75" customHeight="1">
      <c r="A708" s="357"/>
      <c r="B708" s="366"/>
      <c r="C708" s="364"/>
      <c r="D708" s="382"/>
      <c r="E708" s="364"/>
      <c r="F708" s="382"/>
      <c r="G708" s="360"/>
      <c r="H708" s="360"/>
      <c r="I708" s="364"/>
      <c r="J708" s="361"/>
      <c r="K708" s="361"/>
      <c r="L708" s="361"/>
      <c r="M708" s="364"/>
      <c r="N708" s="362"/>
      <c r="O708" s="364"/>
      <c r="P708" s="364"/>
      <c r="Q708" s="364"/>
      <c r="R708" s="364"/>
      <c r="S708" s="364"/>
      <c r="T708" s="364"/>
      <c r="U708" s="357"/>
      <c r="V708" s="357"/>
      <c r="W708" s="357"/>
      <c r="X708" s="357"/>
      <c r="Y708" s="357"/>
      <c r="Z708" s="357"/>
    </row>
    <row r="709" ht="15.75" customHeight="1">
      <c r="A709" s="357"/>
      <c r="B709" s="366"/>
      <c r="C709" s="364"/>
      <c r="D709" s="382"/>
      <c r="E709" s="364"/>
      <c r="F709" s="382"/>
      <c r="G709" s="360"/>
      <c r="H709" s="360"/>
      <c r="I709" s="364"/>
      <c r="J709" s="361"/>
      <c r="K709" s="361"/>
      <c r="L709" s="361"/>
      <c r="M709" s="364"/>
      <c r="N709" s="362"/>
      <c r="O709" s="364"/>
      <c r="P709" s="364"/>
      <c r="Q709" s="364"/>
      <c r="R709" s="364"/>
      <c r="S709" s="364"/>
      <c r="T709" s="364"/>
      <c r="U709" s="357"/>
      <c r="V709" s="357"/>
      <c r="W709" s="357"/>
      <c r="X709" s="357"/>
      <c r="Y709" s="357"/>
      <c r="Z709" s="357"/>
    </row>
    <row r="710" ht="15.75" customHeight="1">
      <c r="A710" s="357"/>
      <c r="B710" s="366"/>
      <c r="C710" s="364"/>
      <c r="D710" s="382"/>
      <c r="E710" s="364"/>
      <c r="F710" s="382"/>
      <c r="G710" s="360"/>
      <c r="H710" s="360"/>
      <c r="I710" s="364"/>
      <c r="J710" s="361"/>
      <c r="K710" s="361"/>
      <c r="L710" s="361"/>
      <c r="M710" s="364"/>
      <c r="N710" s="362"/>
      <c r="O710" s="364"/>
      <c r="P710" s="364"/>
      <c r="Q710" s="364"/>
      <c r="R710" s="364"/>
      <c r="S710" s="364"/>
      <c r="T710" s="364"/>
      <c r="U710" s="357"/>
      <c r="V710" s="357"/>
      <c r="W710" s="357"/>
      <c r="X710" s="357"/>
      <c r="Y710" s="357"/>
      <c r="Z710" s="357"/>
    </row>
    <row r="711" ht="15.75" customHeight="1">
      <c r="A711" s="357"/>
      <c r="B711" s="366"/>
      <c r="C711" s="364"/>
      <c r="D711" s="382"/>
      <c r="E711" s="364"/>
      <c r="F711" s="382"/>
      <c r="G711" s="360"/>
      <c r="H711" s="360"/>
      <c r="I711" s="364"/>
      <c r="J711" s="361"/>
      <c r="K711" s="361"/>
      <c r="L711" s="361"/>
      <c r="M711" s="364"/>
      <c r="N711" s="362"/>
      <c r="O711" s="364"/>
      <c r="P711" s="364"/>
      <c r="Q711" s="364"/>
      <c r="R711" s="364"/>
      <c r="S711" s="364"/>
      <c r="T711" s="364"/>
      <c r="U711" s="357"/>
      <c r="V711" s="357"/>
      <c r="W711" s="357"/>
      <c r="X711" s="357"/>
      <c r="Y711" s="357"/>
      <c r="Z711" s="357"/>
    </row>
    <row r="712" ht="15.75" customHeight="1">
      <c r="A712" s="357"/>
      <c r="B712" s="366"/>
      <c r="C712" s="364"/>
      <c r="D712" s="382"/>
      <c r="E712" s="364"/>
      <c r="F712" s="382"/>
      <c r="G712" s="360"/>
      <c r="H712" s="360"/>
      <c r="I712" s="364"/>
      <c r="J712" s="361"/>
      <c r="K712" s="361"/>
      <c r="L712" s="361"/>
      <c r="M712" s="364"/>
      <c r="N712" s="362"/>
      <c r="O712" s="364"/>
      <c r="P712" s="364"/>
      <c r="Q712" s="364"/>
      <c r="R712" s="364"/>
      <c r="S712" s="364"/>
      <c r="T712" s="364"/>
      <c r="U712" s="357"/>
      <c r="V712" s="357"/>
      <c r="W712" s="357"/>
      <c r="X712" s="357"/>
      <c r="Y712" s="357"/>
      <c r="Z712" s="357"/>
    </row>
    <row r="713" ht="15.75" customHeight="1">
      <c r="A713" s="357"/>
      <c r="B713" s="366"/>
      <c r="C713" s="364"/>
      <c r="D713" s="382"/>
      <c r="E713" s="364"/>
      <c r="F713" s="382"/>
      <c r="G713" s="360"/>
      <c r="H713" s="360"/>
      <c r="I713" s="364"/>
      <c r="J713" s="361"/>
      <c r="K713" s="361"/>
      <c r="L713" s="361"/>
      <c r="M713" s="364"/>
      <c r="N713" s="362"/>
      <c r="O713" s="364"/>
      <c r="P713" s="364"/>
      <c r="Q713" s="364"/>
      <c r="R713" s="364"/>
      <c r="S713" s="364"/>
      <c r="T713" s="364"/>
      <c r="U713" s="357"/>
      <c r="V713" s="357"/>
      <c r="W713" s="357"/>
      <c r="X713" s="357"/>
      <c r="Y713" s="357"/>
      <c r="Z713" s="357"/>
    </row>
    <row r="714" ht="15.75" customHeight="1">
      <c r="A714" s="357"/>
      <c r="B714" s="366"/>
      <c r="C714" s="364"/>
      <c r="D714" s="382"/>
      <c r="E714" s="364"/>
      <c r="F714" s="382"/>
      <c r="G714" s="360"/>
      <c r="H714" s="360"/>
      <c r="I714" s="364"/>
      <c r="J714" s="361"/>
      <c r="K714" s="361"/>
      <c r="L714" s="361"/>
      <c r="M714" s="364"/>
      <c r="N714" s="362"/>
      <c r="O714" s="364"/>
      <c r="P714" s="364"/>
      <c r="Q714" s="364"/>
      <c r="R714" s="364"/>
      <c r="S714" s="364"/>
      <c r="T714" s="364"/>
      <c r="U714" s="357"/>
      <c r="V714" s="357"/>
      <c r="W714" s="357"/>
      <c r="X714" s="357"/>
      <c r="Y714" s="357"/>
      <c r="Z714" s="357"/>
    </row>
    <row r="715" ht="15.75" customHeight="1">
      <c r="A715" s="357"/>
      <c r="B715" s="366"/>
      <c r="C715" s="364"/>
      <c r="D715" s="382"/>
      <c r="E715" s="364"/>
      <c r="F715" s="382"/>
      <c r="G715" s="360"/>
      <c r="H715" s="360"/>
      <c r="I715" s="364"/>
      <c r="J715" s="361"/>
      <c r="K715" s="361"/>
      <c r="L715" s="361"/>
      <c r="M715" s="364"/>
      <c r="N715" s="362"/>
      <c r="O715" s="364"/>
      <c r="P715" s="364"/>
      <c r="Q715" s="364"/>
      <c r="R715" s="364"/>
      <c r="S715" s="364"/>
      <c r="T715" s="364"/>
      <c r="U715" s="357"/>
      <c r="V715" s="357"/>
      <c r="W715" s="357"/>
      <c r="X715" s="357"/>
      <c r="Y715" s="357"/>
      <c r="Z715" s="357"/>
    </row>
    <row r="716" ht="15.75" customHeight="1">
      <c r="A716" s="357"/>
      <c r="B716" s="366"/>
      <c r="C716" s="364"/>
      <c r="D716" s="382"/>
      <c r="E716" s="364"/>
      <c r="F716" s="382"/>
      <c r="G716" s="360"/>
      <c r="H716" s="360"/>
      <c r="I716" s="364"/>
      <c r="J716" s="361"/>
      <c r="K716" s="361"/>
      <c r="L716" s="361"/>
      <c r="M716" s="364"/>
      <c r="N716" s="362"/>
      <c r="O716" s="364"/>
      <c r="P716" s="364"/>
      <c r="Q716" s="364"/>
      <c r="R716" s="364"/>
      <c r="S716" s="364"/>
      <c r="T716" s="364"/>
      <c r="U716" s="357"/>
      <c r="V716" s="357"/>
      <c r="W716" s="357"/>
      <c r="X716" s="357"/>
      <c r="Y716" s="357"/>
      <c r="Z716" s="357"/>
    </row>
    <row r="717" ht="15.75" customHeight="1">
      <c r="A717" s="357"/>
      <c r="B717" s="366"/>
      <c r="C717" s="364"/>
      <c r="D717" s="382"/>
      <c r="E717" s="364"/>
      <c r="F717" s="382"/>
      <c r="G717" s="360"/>
      <c r="H717" s="360"/>
      <c r="I717" s="364"/>
      <c r="J717" s="361"/>
      <c r="K717" s="361"/>
      <c r="L717" s="361"/>
      <c r="M717" s="364"/>
      <c r="N717" s="362"/>
      <c r="O717" s="364"/>
      <c r="P717" s="364"/>
      <c r="Q717" s="364"/>
      <c r="R717" s="364"/>
      <c r="S717" s="364"/>
      <c r="T717" s="364"/>
      <c r="U717" s="357"/>
      <c r="V717" s="357"/>
      <c r="W717" s="357"/>
      <c r="X717" s="357"/>
      <c r="Y717" s="357"/>
      <c r="Z717" s="357"/>
    </row>
    <row r="718" ht="15.75" customHeight="1">
      <c r="A718" s="357"/>
      <c r="B718" s="366"/>
      <c r="C718" s="364"/>
      <c r="D718" s="382"/>
      <c r="E718" s="364"/>
      <c r="F718" s="382"/>
      <c r="G718" s="360"/>
      <c r="H718" s="360"/>
      <c r="I718" s="364"/>
      <c r="J718" s="361"/>
      <c r="K718" s="361"/>
      <c r="L718" s="361"/>
      <c r="M718" s="364"/>
      <c r="N718" s="362"/>
      <c r="O718" s="364"/>
      <c r="P718" s="364"/>
      <c r="Q718" s="364"/>
      <c r="R718" s="364"/>
      <c r="S718" s="364"/>
      <c r="T718" s="364"/>
      <c r="U718" s="357"/>
      <c r="V718" s="357"/>
      <c r="W718" s="357"/>
      <c r="X718" s="357"/>
      <c r="Y718" s="357"/>
      <c r="Z718" s="357"/>
    </row>
    <row r="719" ht="15.75" customHeight="1">
      <c r="A719" s="357"/>
      <c r="B719" s="366"/>
      <c r="C719" s="364"/>
      <c r="D719" s="382"/>
      <c r="E719" s="364"/>
      <c r="F719" s="382"/>
      <c r="G719" s="360"/>
      <c r="H719" s="360"/>
      <c r="I719" s="364"/>
      <c r="J719" s="361"/>
      <c r="K719" s="361"/>
      <c r="L719" s="361"/>
      <c r="M719" s="364"/>
      <c r="N719" s="362"/>
      <c r="O719" s="364"/>
      <c r="P719" s="364"/>
      <c r="Q719" s="364"/>
      <c r="R719" s="364"/>
      <c r="S719" s="364"/>
      <c r="T719" s="364"/>
      <c r="U719" s="357"/>
      <c r="V719" s="357"/>
      <c r="W719" s="357"/>
      <c r="X719" s="357"/>
      <c r="Y719" s="357"/>
      <c r="Z719" s="357"/>
    </row>
    <row r="720" ht="15.75" customHeight="1">
      <c r="A720" s="357"/>
      <c r="B720" s="366"/>
      <c r="C720" s="364"/>
      <c r="D720" s="382"/>
      <c r="E720" s="364"/>
      <c r="F720" s="382"/>
      <c r="G720" s="360"/>
      <c r="H720" s="360"/>
      <c r="I720" s="364"/>
      <c r="J720" s="361"/>
      <c r="K720" s="361"/>
      <c r="L720" s="361"/>
      <c r="M720" s="364"/>
      <c r="N720" s="362"/>
      <c r="O720" s="364"/>
      <c r="P720" s="364"/>
      <c r="Q720" s="364"/>
      <c r="R720" s="364"/>
      <c r="S720" s="364"/>
      <c r="T720" s="364"/>
      <c r="U720" s="357"/>
      <c r="V720" s="357"/>
      <c r="W720" s="357"/>
      <c r="X720" s="357"/>
      <c r="Y720" s="357"/>
      <c r="Z720" s="357"/>
    </row>
    <row r="721" ht="15.75" customHeight="1">
      <c r="A721" s="357"/>
      <c r="B721" s="366"/>
      <c r="C721" s="364"/>
      <c r="D721" s="382"/>
      <c r="E721" s="364"/>
      <c r="F721" s="382"/>
      <c r="G721" s="360"/>
      <c r="H721" s="360"/>
      <c r="I721" s="364"/>
      <c r="J721" s="361"/>
      <c r="K721" s="361"/>
      <c r="L721" s="361"/>
      <c r="M721" s="364"/>
      <c r="N721" s="362"/>
      <c r="O721" s="364"/>
      <c r="P721" s="364"/>
      <c r="Q721" s="364"/>
      <c r="R721" s="364"/>
      <c r="S721" s="364"/>
      <c r="T721" s="364"/>
      <c r="U721" s="357"/>
      <c r="V721" s="357"/>
      <c r="W721" s="357"/>
      <c r="X721" s="357"/>
      <c r="Y721" s="357"/>
      <c r="Z721" s="357"/>
    </row>
    <row r="722" ht="15.75" customHeight="1">
      <c r="A722" s="357"/>
      <c r="B722" s="366"/>
      <c r="C722" s="364"/>
      <c r="D722" s="382"/>
      <c r="E722" s="364"/>
      <c r="F722" s="382"/>
      <c r="G722" s="360"/>
      <c r="H722" s="360"/>
      <c r="I722" s="364"/>
      <c r="J722" s="361"/>
      <c r="K722" s="361"/>
      <c r="L722" s="361"/>
      <c r="M722" s="364"/>
      <c r="N722" s="362"/>
      <c r="O722" s="364"/>
      <c r="P722" s="364"/>
      <c r="Q722" s="364"/>
      <c r="R722" s="364"/>
      <c r="S722" s="364"/>
      <c r="T722" s="364"/>
      <c r="U722" s="357"/>
      <c r="V722" s="357"/>
      <c r="W722" s="357"/>
      <c r="X722" s="357"/>
      <c r="Y722" s="357"/>
      <c r="Z722" s="357"/>
    </row>
    <row r="723" ht="15.75" customHeight="1">
      <c r="A723" s="357"/>
      <c r="B723" s="366"/>
      <c r="C723" s="364"/>
      <c r="D723" s="382"/>
      <c r="E723" s="364"/>
      <c r="F723" s="382"/>
      <c r="G723" s="360"/>
      <c r="H723" s="360"/>
      <c r="I723" s="364"/>
      <c r="J723" s="361"/>
      <c r="K723" s="361"/>
      <c r="L723" s="361"/>
      <c r="M723" s="364"/>
      <c r="N723" s="362"/>
      <c r="O723" s="364"/>
      <c r="P723" s="364"/>
      <c r="Q723" s="364"/>
      <c r="R723" s="364"/>
      <c r="S723" s="364"/>
      <c r="T723" s="364"/>
      <c r="U723" s="357"/>
      <c r="V723" s="357"/>
      <c r="W723" s="357"/>
      <c r="X723" s="357"/>
      <c r="Y723" s="357"/>
      <c r="Z723" s="357"/>
    </row>
    <row r="724" ht="15.75" customHeight="1">
      <c r="A724" s="357"/>
      <c r="B724" s="366"/>
      <c r="C724" s="364"/>
      <c r="D724" s="382"/>
      <c r="E724" s="364"/>
      <c r="F724" s="382"/>
      <c r="G724" s="360"/>
      <c r="H724" s="360"/>
      <c r="I724" s="364"/>
      <c r="J724" s="361"/>
      <c r="K724" s="361"/>
      <c r="L724" s="361"/>
      <c r="M724" s="364"/>
      <c r="N724" s="362"/>
      <c r="O724" s="364"/>
      <c r="P724" s="364"/>
      <c r="Q724" s="364"/>
      <c r="R724" s="364"/>
      <c r="S724" s="364"/>
      <c r="T724" s="364"/>
      <c r="U724" s="357"/>
      <c r="V724" s="357"/>
      <c r="W724" s="357"/>
      <c r="X724" s="357"/>
      <c r="Y724" s="357"/>
      <c r="Z724" s="357"/>
    </row>
    <row r="725" ht="15.75" customHeight="1">
      <c r="A725" s="357"/>
      <c r="B725" s="366"/>
      <c r="C725" s="364"/>
      <c r="D725" s="382"/>
      <c r="E725" s="364"/>
      <c r="F725" s="382"/>
      <c r="G725" s="360"/>
      <c r="H725" s="360"/>
      <c r="I725" s="364"/>
      <c r="J725" s="361"/>
      <c r="K725" s="361"/>
      <c r="L725" s="361"/>
      <c r="M725" s="364"/>
      <c r="N725" s="362"/>
      <c r="O725" s="364"/>
      <c r="P725" s="364"/>
      <c r="Q725" s="364"/>
      <c r="R725" s="364"/>
      <c r="S725" s="364"/>
      <c r="T725" s="364"/>
      <c r="U725" s="357"/>
      <c r="V725" s="357"/>
      <c r="W725" s="357"/>
      <c r="X725" s="357"/>
      <c r="Y725" s="357"/>
      <c r="Z725" s="357"/>
    </row>
    <row r="726" ht="15.75" customHeight="1">
      <c r="A726" s="357"/>
      <c r="B726" s="366"/>
      <c r="C726" s="364"/>
      <c r="D726" s="382"/>
      <c r="E726" s="364"/>
      <c r="F726" s="382"/>
      <c r="G726" s="360"/>
      <c r="H726" s="360"/>
      <c r="I726" s="364"/>
      <c r="J726" s="361"/>
      <c r="K726" s="361"/>
      <c r="L726" s="361"/>
      <c r="M726" s="364"/>
      <c r="N726" s="362"/>
      <c r="O726" s="364"/>
      <c r="P726" s="364"/>
      <c r="Q726" s="364"/>
      <c r="R726" s="364"/>
      <c r="S726" s="364"/>
      <c r="T726" s="364"/>
      <c r="U726" s="357"/>
      <c r="V726" s="357"/>
      <c r="W726" s="357"/>
      <c r="X726" s="357"/>
      <c r="Y726" s="357"/>
      <c r="Z726" s="357"/>
    </row>
    <row r="727" ht="15.75" customHeight="1">
      <c r="A727" s="357"/>
      <c r="B727" s="366"/>
      <c r="C727" s="364"/>
      <c r="D727" s="382"/>
      <c r="E727" s="364"/>
      <c r="F727" s="382"/>
      <c r="G727" s="360"/>
      <c r="H727" s="360"/>
      <c r="I727" s="364"/>
      <c r="J727" s="361"/>
      <c r="K727" s="361"/>
      <c r="L727" s="361"/>
      <c r="M727" s="364"/>
      <c r="N727" s="362"/>
      <c r="O727" s="364"/>
      <c r="P727" s="364"/>
      <c r="Q727" s="364"/>
      <c r="R727" s="364"/>
      <c r="S727" s="364"/>
      <c r="T727" s="364"/>
      <c r="U727" s="357"/>
      <c r="V727" s="357"/>
      <c r="W727" s="357"/>
      <c r="X727" s="357"/>
      <c r="Y727" s="357"/>
      <c r="Z727" s="357"/>
    </row>
    <row r="728" ht="15.75" customHeight="1">
      <c r="A728" s="357"/>
      <c r="B728" s="366"/>
      <c r="C728" s="364"/>
      <c r="D728" s="382"/>
      <c r="E728" s="364"/>
      <c r="F728" s="382"/>
      <c r="G728" s="360"/>
      <c r="H728" s="360"/>
      <c r="I728" s="364"/>
      <c r="J728" s="361"/>
      <c r="K728" s="361"/>
      <c r="L728" s="361"/>
      <c r="M728" s="364"/>
      <c r="N728" s="362"/>
      <c r="O728" s="364"/>
      <c r="P728" s="364"/>
      <c r="Q728" s="364"/>
      <c r="R728" s="364"/>
      <c r="S728" s="364"/>
      <c r="T728" s="364"/>
      <c r="U728" s="357"/>
      <c r="V728" s="357"/>
      <c r="W728" s="357"/>
      <c r="X728" s="357"/>
      <c r="Y728" s="357"/>
      <c r="Z728" s="357"/>
    </row>
    <row r="729" ht="15.75" customHeight="1">
      <c r="A729" s="357"/>
      <c r="B729" s="366"/>
      <c r="C729" s="364"/>
      <c r="D729" s="382"/>
      <c r="E729" s="364"/>
      <c r="F729" s="382"/>
      <c r="G729" s="360"/>
      <c r="H729" s="360"/>
      <c r="I729" s="364"/>
      <c r="J729" s="361"/>
      <c r="K729" s="361"/>
      <c r="L729" s="361"/>
      <c r="M729" s="364"/>
      <c r="N729" s="362"/>
      <c r="O729" s="364"/>
      <c r="P729" s="364"/>
      <c r="Q729" s="364"/>
      <c r="R729" s="364"/>
      <c r="S729" s="364"/>
      <c r="T729" s="364"/>
      <c r="U729" s="357"/>
      <c r="V729" s="357"/>
      <c r="W729" s="357"/>
      <c r="X729" s="357"/>
      <c r="Y729" s="357"/>
      <c r="Z729" s="357"/>
    </row>
    <row r="730" ht="15.75" customHeight="1">
      <c r="A730" s="357"/>
      <c r="B730" s="366"/>
      <c r="C730" s="364"/>
      <c r="D730" s="382"/>
      <c r="E730" s="364"/>
      <c r="F730" s="382"/>
      <c r="G730" s="360"/>
      <c r="H730" s="360"/>
      <c r="I730" s="364"/>
      <c r="J730" s="361"/>
      <c r="K730" s="361"/>
      <c r="L730" s="361"/>
      <c r="M730" s="364"/>
      <c r="N730" s="362"/>
      <c r="O730" s="364"/>
      <c r="P730" s="364"/>
      <c r="Q730" s="364"/>
      <c r="R730" s="364"/>
      <c r="S730" s="364"/>
      <c r="T730" s="364"/>
      <c r="U730" s="357"/>
      <c r="V730" s="357"/>
      <c r="W730" s="357"/>
      <c r="X730" s="357"/>
      <c r="Y730" s="357"/>
      <c r="Z730" s="357"/>
    </row>
    <row r="731" ht="15.75" customHeight="1">
      <c r="A731" s="357"/>
      <c r="B731" s="366"/>
      <c r="C731" s="364"/>
      <c r="D731" s="382"/>
      <c r="E731" s="364"/>
      <c r="F731" s="382"/>
      <c r="G731" s="360"/>
      <c r="H731" s="360"/>
      <c r="I731" s="364"/>
      <c r="J731" s="361"/>
      <c r="K731" s="361"/>
      <c r="L731" s="361"/>
      <c r="M731" s="364"/>
      <c r="N731" s="362"/>
      <c r="O731" s="364"/>
      <c r="P731" s="364"/>
      <c r="Q731" s="364"/>
      <c r="R731" s="364"/>
      <c r="S731" s="364"/>
      <c r="T731" s="364"/>
      <c r="U731" s="357"/>
      <c r="V731" s="357"/>
      <c r="W731" s="357"/>
      <c r="X731" s="357"/>
      <c r="Y731" s="357"/>
      <c r="Z731" s="357"/>
    </row>
    <row r="732" ht="15.75" customHeight="1">
      <c r="A732" s="357"/>
      <c r="B732" s="366"/>
      <c r="C732" s="364"/>
      <c r="D732" s="382"/>
      <c r="E732" s="364"/>
      <c r="F732" s="382"/>
      <c r="G732" s="360"/>
      <c r="H732" s="360"/>
      <c r="I732" s="364"/>
      <c r="J732" s="361"/>
      <c r="K732" s="361"/>
      <c r="L732" s="361"/>
      <c r="M732" s="364"/>
      <c r="N732" s="362"/>
      <c r="O732" s="364"/>
      <c r="P732" s="364"/>
      <c r="Q732" s="364"/>
      <c r="R732" s="364"/>
      <c r="S732" s="364"/>
      <c r="T732" s="364"/>
      <c r="U732" s="357"/>
      <c r="V732" s="357"/>
      <c r="W732" s="357"/>
      <c r="X732" s="357"/>
      <c r="Y732" s="357"/>
      <c r="Z732" s="357"/>
    </row>
    <row r="733" ht="15.75" customHeight="1">
      <c r="A733" s="357"/>
      <c r="B733" s="366"/>
      <c r="C733" s="364"/>
      <c r="D733" s="382"/>
      <c r="E733" s="364"/>
      <c r="F733" s="382"/>
      <c r="G733" s="360"/>
      <c r="H733" s="360"/>
      <c r="I733" s="364"/>
      <c r="J733" s="361"/>
      <c r="K733" s="361"/>
      <c r="L733" s="361"/>
      <c r="M733" s="364"/>
      <c r="N733" s="362"/>
      <c r="O733" s="364"/>
      <c r="P733" s="364"/>
      <c r="Q733" s="364"/>
      <c r="R733" s="364"/>
      <c r="S733" s="364"/>
      <c r="T733" s="364"/>
      <c r="U733" s="357"/>
      <c r="V733" s="357"/>
      <c r="W733" s="357"/>
      <c r="X733" s="357"/>
      <c r="Y733" s="357"/>
      <c r="Z733" s="357"/>
    </row>
    <row r="734" ht="15.75" customHeight="1">
      <c r="A734" s="357"/>
      <c r="B734" s="366"/>
      <c r="C734" s="364"/>
      <c r="D734" s="382"/>
      <c r="E734" s="364"/>
      <c r="F734" s="382"/>
      <c r="G734" s="360"/>
      <c r="H734" s="360"/>
      <c r="I734" s="364"/>
      <c r="J734" s="361"/>
      <c r="K734" s="361"/>
      <c r="L734" s="361"/>
      <c r="M734" s="364"/>
      <c r="N734" s="362"/>
      <c r="O734" s="364"/>
      <c r="P734" s="364"/>
      <c r="Q734" s="364"/>
      <c r="R734" s="364"/>
      <c r="S734" s="364"/>
      <c r="T734" s="364"/>
      <c r="U734" s="357"/>
      <c r="V734" s="357"/>
      <c r="W734" s="357"/>
      <c r="X734" s="357"/>
      <c r="Y734" s="357"/>
      <c r="Z734" s="357"/>
    </row>
    <row r="735" ht="15.75" customHeight="1">
      <c r="A735" s="357"/>
      <c r="B735" s="366"/>
      <c r="C735" s="364"/>
      <c r="D735" s="382"/>
      <c r="E735" s="364"/>
      <c r="F735" s="382"/>
      <c r="G735" s="360"/>
      <c r="H735" s="360"/>
      <c r="I735" s="364"/>
      <c r="J735" s="361"/>
      <c r="K735" s="361"/>
      <c r="L735" s="361"/>
      <c r="M735" s="364"/>
      <c r="N735" s="362"/>
      <c r="O735" s="364"/>
      <c r="P735" s="364"/>
      <c r="Q735" s="364"/>
      <c r="R735" s="364"/>
      <c r="S735" s="364"/>
      <c r="T735" s="364"/>
      <c r="U735" s="357"/>
      <c r="V735" s="357"/>
      <c r="W735" s="357"/>
      <c r="X735" s="357"/>
      <c r="Y735" s="357"/>
      <c r="Z735" s="357"/>
    </row>
    <row r="736" ht="15.75" customHeight="1">
      <c r="A736" s="357"/>
      <c r="B736" s="366"/>
      <c r="C736" s="364"/>
      <c r="D736" s="382"/>
      <c r="E736" s="364"/>
      <c r="F736" s="382"/>
      <c r="G736" s="360"/>
      <c r="H736" s="360"/>
      <c r="I736" s="364"/>
      <c r="J736" s="361"/>
      <c r="K736" s="361"/>
      <c r="L736" s="361"/>
      <c r="M736" s="364"/>
      <c r="N736" s="362"/>
      <c r="O736" s="364"/>
      <c r="P736" s="364"/>
      <c r="Q736" s="364"/>
      <c r="R736" s="364"/>
      <c r="S736" s="364"/>
      <c r="T736" s="364"/>
      <c r="U736" s="357"/>
      <c r="V736" s="357"/>
      <c r="W736" s="357"/>
      <c r="X736" s="357"/>
      <c r="Y736" s="357"/>
      <c r="Z736" s="357"/>
    </row>
    <row r="737" ht="15.75" customHeight="1">
      <c r="A737" s="357"/>
      <c r="B737" s="366"/>
      <c r="C737" s="364"/>
      <c r="D737" s="382"/>
      <c r="E737" s="364"/>
      <c r="F737" s="382"/>
      <c r="G737" s="360"/>
      <c r="H737" s="360"/>
      <c r="I737" s="364"/>
      <c r="J737" s="361"/>
      <c r="K737" s="361"/>
      <c r="L737" s="361"/>
      <c r="M737" s="364"/>
      <c r="N737" s="362"/>
      <c r="O737" s="364"/>
      <c r="P737" s="364"/>
      <c r="Q737" s="364"/>
      <c r="R737" s="364"/>
      <c r="S737" s="364"/>
      <c r="T737" s="364"/>
      <c r="U737" s="357"/>
      <c r="V737" s="357"/>
      <c r="W737" s="357"/>
      <c r="X737" s="357"/>
      <c r="Y737" s="357"/>
      <c r="Z737" s="357"/>
    </row>
    <row r="738" ht="15.75" customHeight="1">
      <c r="A738" s="357"/>
      <c r="B738" s="366"/>
      <c r="C738" s="364"/>
      <c r="D738" s="382"/>
      <c r="E738" s="364"/>
      <c r="F738" s="382"/>
      <c r="G738" s="360"/>
      <c r="H738" s="360"/>
      <c r="I738" s="364"/>
      <c r="J738" s="361"/>
      <c r="K738" s="361"/>
      <c r="L738" s="361"/>
      <c r="M738" s="364"/>
      <c r="N738" s="362"/>
      <c r="O738" s="364"/>
      <c r="P738" s="364"/>
      <c r="Q738" s="364"/>
      <c r="R738" s="364"/>
      <c r="S738" s="364"/>
      <c r="T738" s="364"/>
      <c r="U738" s="357"/>
      <c r="V738" s="357"/>
      <c r="W738" s="357"/>
      <c r="X738" s="357"/>
      <c r="Y738" s="357"/>
      <c r="Z738" s="357"/>
    </row>
    <row r="739" ht="15.75" customHeight="1">
      <c r="A739" s="357"/>
      <c r="B739" s="366"/>
      <c r="C739" s="364"/>
      <c r="D739" s="382"/>
      <c r="E739" s="364"/>
      <c r="F739" s="382"/>
      <c r="G739" s="360"/>
      <c r="H739" s="360"/>
      <c r="I739" s="364"/>
      <c r="J739" s="361"/>
      <c r="K739" s="361"/>
      <c r="L739" s="361"/>
      <c r="M739" s="364"/>
      <c r="N739" s="362"/>
      <c r="O739" s="364"/>
      <c r="P739" s="364"/>
      <c r="Q739" s="364"/>
      <c r="R739" s="364"/>
      <c r="S739" s="364"/>
      <c r="T739" s="364"/>
      <c r="U739" s="357"/>
      <c r="V739" s="357"/>
      <c r="W739" s="357"/>
      <c r="X739" s="357"/>
      <c r="Y739" s="357"/>
      <c r="Z739" s="357"/>
    </row>
    <row r="740" ht="15.75" customHeight="1">
      <c r="A740" s="357"/>
      <c r="B740" s="366"/>
      <c r="C740" s="364"/>
      <c r="D740" s="382"/>
      <c r="E740" s="364"/>
      <c r="F740" s="382"/>
      <c r="G740" s="360"/>
      <c r="H740" s="360"/>
      <c r="I740" s="364"/>
      <c r="J740" s="361"/>
      <c r="K740" s="361"/>
      <c r="L740" s="361"/>
      <c r="M740" s="364"/>
      <c r="N740" s="362"/>
      <c r="O740" s="364"/>
      <c r="P740" s="364"/>
      <c r="Q740" s="364"/>
      <c r="R740" s="364"/>
      <c r="S740" s="364"/>
      <c r="T740" s="364"/>
      <c r="U740" s="357"/>
      <c r="V740" s="357"/>
      <c r="W740" s="357"/>
      <c r="X740" s="357"/>
      <c r="Y740" s="357"/>
      <c r="Z740" s="357"/>
    </row>
    <row r="741" ht="15.75" customHeight="1">
      <c r="A741" s="357"/>
      <c r="B741" s="366"/>
      <c r="C741" s="364"/>
      <c r="D741" s="382"/>
      <c r="E741" s="364"/>
      <c r="F741" s="382"/>
      <c r="G741" s="360"/>
      <c r="H741" s="360"/>
      <c r="I741" s="364"/>
      <c r="J741" s="361"/>
      <c r="K741" s="361"/>
      <c r="L741" s="361"/>
      <c r="M741" s="364"/>
      <c r="N741" s="362"/>
      <c r="O741" s="364"/>
      <c r="P741" s="364"/>
      <c r="Q741" s="364"/>
      <c r="R741" s="364"/>
      <c r="S741" s="364"/>
      <c r="T741" s="364"/>
      <c r="U741" s="357"/>
      <c r="V741" s="357"/>
      <c r="W741" s="357"/>
      <c r="X741" s="357"/>
      <c r="Y741" s="357"/>
      <c r="Z741" s="357"/>
    </row>
    <row r="742" ht="15.75" customHeight="1">
      <c r="A742" s="357"/>
      <c r="B742" s="366"/>
      <c r="C742" s="364"/>
      <c r="D742" s="382"/>
      <c r="E742" s="364"/>
      <c r="F742" s="382"/>
      <c r="G742" s="360"/>
      <c r="H742" s="360"/>
      <c r="I742" s="364"/>
      <c r="J742" s="361"/>
      <c r="K742" s="361"/>
      <c r="L742" s="361"/>
      <c r="M742" s="364"/>
      <c r="N742" s="362"/>
      <c r="O742" s="364"/>
      <c r="P742" s="364"/>
      <c r="Q742" s="364"/>
      <c r="R742" s="364"/>
      <c r="S742" s="364"/>
      <c r="T742" s="364"/>
      <c r="U742" s="357"/>
      <c r="V742" s="357"/>
      <c r="W742" s="357"/>
      <c r="X742" s="357"/>
      <c r="Y742" s="357"/>
      <c r="Z742" s="357"/>
    </row>
    <row r="743" ht="15.75" customHeight="1">
      <c r="A743" s="357"/>
      <c r="B743" s="366"/>
      <c r="C743" s="364"/>
      <c r="D743" s="382"/>
      <c r="E743" s="364"/>
      <c r="F743" s="382"/>
      <c r="G743" s="360"/>
      <c r="H743" s="360"/>
      <c r="I743" s="364"/>
      <c r="J743" s="361"/>
      <c r="K743" s="361"/>
      <c r="L743" s="361"/>
      <c r="M743" s="364"/>
      <c r="N743" s="362"/>
      <c r="O743" s="364"/>
      <c r="P743" s="364"/>
      <c r="Q743" s="364"/>
      <c r="R743" s="364"/>
      <c r="S743" s="364"/>
      <c r="T743" s="364"/>
      <c r="U743" s="357"/>
      <c r="V743" s="357"/>
      <c r="W743" s="357"/>
      <c r="X743" s="357"/>
      <c r="Y743" s="357"/>
      <c r="Z743" s="357"/>
    </row>
    <row r="744" ht="15.75" customHeight="1">
      <c r="A744" s="357"/>
      <c r="B744" s="366"/>
      <c r="C744" s="364"/>
      <c r="D744" s="382"/>
      <c r="E744" s="364"/>
      <c r="F744" s="382"/>
      <c r="G744" s="360"/>
      <c r="H744" s="360"/>
      <c r="I744" s="364"/>
      <c r="J744" s="361"/>
      <c r="K744" s="361"/>
      <c r="L744" s="361"/>
      <c r="M744" s="364"/>
      <c r="N744" s="362"/>
      <c r="O744" s="364"/>
      <c r="P744" s="364"/>
      <c r="Q744" s="364"/>
      <c r="R744" s="364"/>
      <c r="S744" s="364"/>
      <c r="T744" s="364"/>
      <c r="U744" s="357"/>
      <c r="V744" s="357"/>
      <c r="W744" s="357"/>
      <c r="X744" s="357"/>
      <c r="Y744" s="357"/>
      <c r="Z744" s="357"/>
    </row>
    <row r="745" ht="15.75" customHeight="1">
      <c r="A745" s="357"/>
      <c r="B745" s="366"/>
      <c r="C745" s="364"/>
      <c r="D745" s="382"/>
      <c r="E745" s="364"/>
      <c r="F745" s="382"/>
      <c r="G745" s="360"/>
      <c r="H745" s="360"/>
      <c r="I745" s="364"/>
      <c r="J745" s="361"/>
      <c r="K745" s="361"/>
      <c r="L745" s="361"/>
      <c r="M745" s="364"/>
      <c r="N745" s="362"/>
      <c r="O745" s="364"/>
      <c r="P745" s="364"/>
      <c r="Q745" s="364"/>
      <c r="R745" s="364"/>
      <c r="S745" s="364"/>
      <c r="T745" s="364"/>
      <c r="U745" s="357"/>
      <c r="V745" s="357"/>
      <c r="W745" s="357"/>
      <c r="X745" s="357"/>
      <c r="Y745" s="357"/>
      <c r="Z745" s="357"/>
    </row>
    <row r="746" ht="15.75" customHeight="1">
      <c r="A746" s="357"/>
      <c r="B746" s="366"/>
      <c r="C746" s="364"/>
      <c r="D746" s="382"/>
      <c r="E746" s="364"/>
      <c r="F746" s="382"/>
      <c r="G746" s="360"/>
      <c r="H746" s="360"/>
      <c r="I746" s="364"/>
      <c r="J746" s="361"/>
      <c r="K746" s="361"/>
      <c r="L746" s="361"/>
      <c r="M746" s="364"/>
      <c r="N746" s="362"/>
      <c r="O746" s="364"/>
      <c r="P746" s="364"/>
      <c r="Q746" s="364"/>
      <c r="R746" s="364"/>
      <c r="S746" s="364"/>
      <c r="T746" s="364"/>
      <c r="U746" s="357"/>
      <c r="V746" s="357"/>
      <c r="W746" s="357"/>
      <c r="X746" s="357"/>
      <c r="Y746" s="357"/>
      <c r="Z746" s="357"/>
    </row>
    <row r="747" ht="15.75" customHeight="1">
      <c r="A747" s="357"/>
      <c r="B747" s="366"/>
      <c r="C747" s="364"/>
      <c r="D747" s="382"/>
      <c r="E747" s="364"/>
      <c r="F747" s="382"/>
      <c r="G747" s="360"/>
      <c r="H747" s="360"/>
      <c r="I747" s="364"/>
      <c r="J747" s="361"/>
      <c r="K747" s="361"/>
      <c r="L747" s="361"/>
      <c r="M747" s="364"/>
      <c r="N747" s="362"/>
      <c r="O747" s="364"/>
      <c r="P747" s="364"/>
      <c r="Q747" s="364"/>
      <c r="R747" s="364"/>
      <c r="S747" s="364"/>
      <c r="T747" s="364"/>
      <c r="U747" s="357"/>
      <c r="V747" s="357"/>
      <c r="W747" s="357"/>
      <c r="X747" s="357"/>
      <c r="Y747" s="357"/>
      <c r="Z747" s="357"/>
    </row>
    <row r="748" ht="15.75" customHeight="1">
      <c r="A748" s="357"/>
      <c r="B748" s="366"/>
      <c r="C748" s="364"/>
      <c r="D748" s="382"/>
      <c r="E748" s="364"/>
      <c r="F748" s="382"/>
      <c r="G748" s="360"/>
      <c r="H748" s="360"/>
      <c r="I748" s="364"/>
      <c r="J748" s="361"/>
      <c r="K748" s="361"/>
      <c r="L748" s="361"/>
      <c r="M748" s="364"/>
      <c r="N748" s="362"/>
      <c r="O748" s="364"/>
      <c r="P748" s="364"/>
      <c r="Q748" s="364"/>
      <c r="R748" s="364"/>
      <c r="S748" s="364"/>
      <c r="T748" s="364"/>
      <c r="U748" s="357"/>
      <c r="V748" s="357"/>
      <c r="W748" s="357"/>
      <c r="X748" s="357"/>
      <c r="Y748" s="357"/>
      <c r="Z748" s="357"/>
    </row>
    <row r="749" ht="15.75" customHeight="1">
      <c r="A749" s="357"/>
      <c r="B749" s="366"/>
      <c r="C749" s="364"/>
      <c r="D749" s="382"/>
      <c r="E749" s="364"/>
      <c r="F749" s="382"/>
      <c r="G749" s="360"/>
      <c r="H749" s="360"/>
      <c r="I749" s="364"/>
      <c r="J749" s="361"/>
      <c r="K749" s="361"/>
      <c r="L749" s="361"/>
      <c r="M749" s="364"/>
      <c r="N749" s="362"/>
      <c r="O749" s="364"/>
      <c r="P749" s="364"/>
      <c r="Q749" s="364"/>
      <c r="R749" s="364"/>
      <c r="S749" s="364"/>
      <c r="T749" s="364"/>
      <c r="U749" s="357"/>
      <c r="V749" s="357"/>
      <c r="W749" s="357"/>
      <c r="X749" s="357"/>
      <c r="Y749" s="357"/>
      <c r="Z749" s="357"/>
    </row>
    <row r="750" ht="15.75" customHeight="1">
      <c r="A750" s="357"/>
      <c r="B750" s="366"/>
      <c r="C750" s="364"/>
      <c r="D750" s="382"/>
      <c r="E750" s="364"/>
      <c r="F750" s="382"/>
      <c r="G750" s="360"/>
      <c r="H750" s="360"/>
      <c r="I750" s="364"/>
      <c r="J750" s="361"/>
      <c r="K750" s="361"/>
      <c r="L750" s="361"/>
      <c r="M750" s="364"/>
      <c r="N750" s="362"/>
      <c r="O750" s="364"/>
      <c r="P750" s="364"/>
      <c r="Q750" s="364"/>
      <c r="R750" s="364"/>
      <c r="S750" s="364"/>
      <c r="T750" s="364"/>
      <c r="U750" s="357"/>
      <c r="V750" s="357"/>
      <c r="W750" s="357"/>
      <c r="X750" s="357"/>
      <c r="Y750" s="357"/>
      <c r="Z750" s="357"/>
    </row>
    <row r="751" ht="15.75" customHeight="1">
      <c r="A751" s="357"/>
      <c r="B751" s="366"/>
      <c r="C751" s="364"/>
      <c r="D751" s="382"/>
      <c r="E751" s="364"/>
      <c r="F751" s="382"/>
      <c r="G751" s="360"/>
      <c r="H751" s="360"/>
      <c r="I751" s="364"/>
      <c r="J751" s="361"/>
      <c r="K751" s="361"/>
      <c r="L751" s="361"/>
      <c r="M751" s="364"/>
      <c r="N751" s="362"/>
      <c r="O751" s="364"/>
      <c r="P751" s="364"/>
      <c r="Q751" s="364"/>
      <c r="R751" s="364"/>
      <c r="S751" s="364"/>
      <c r="T751" s="364"/>
      <c r="U751" s="357"/>
      <c r="V751" s="357"/>
      <c r="W751" s="357"/>
      <c r="X751" s="357"/>
      <c r="Y751" s="357"/>
      <c r="Z751" s="357"/>
    </row>
    <row r="752" ht="15.75" customHeight="1">
      <c r="A752" s="357"/>
      <c r="B752" s="366"/>
      <c r="C752" s="364"/>
      <c r="D752" s="382"/>
      <c r="E752" s="364"/>
      <c r="F752" s="382"/>
      <c r="G752" s="360"/>
      <c r="H752" s="360"/>
      <c r="I752" s="364"/>
      <c r="J752" s="361"/>
      <c r="K752" s="361"/>
      <c r="L752" s="361"/>
      <c r="M752" s="364"/>
      <c r="N752" s="362"/>
      <c r="O752" s="364"/>
      <c r="P752" s="364"/>
      <c r="Q752" s="364"/>
      <c r="R752" s="364"/>
      <c r="S752" s="364"/>
      <c r="T752" s="364"/>
      <c r="U752" s="357"/>
      <c r="V752" s="357"/>
      <c r="W752" s="357"/>
      <c r="X752" s="357"/>
      <c r="Y752" s="357"/>
      <c r="Z752" s="357"/>
    </row>
    <row r="753" ht="15.75" customHeight="1">
      <c r="A753" s="357"/>
      <c r="B753" s="366"/>
      <c r="C753" s="364"/>
      <c r="D753" s="382"/>
      <c r="E753" s="364"/>
      <c r="F753" s="382"/>
      <c r="G753" s="360"/>
      <c r="H753" s="360"/>
      <c r="I753" s="364"/>
      <c r="J753" s="361"/>
      <c r="K753" s="361"/>
      <c r="L753" s="361"/>
      <c r="M753" s="364"/>
      <c r="N753" s="362"/>
      <c r="O753" s="364"/>
      <c r="P753" s="364"/>
      <c r="Q753" s="364"/>
      <c r="R753" s="364"/>
      <c r="S753" s="364"/>
      <c r="T753" s="364"/>
      <c r="U753" s="357"/>
      <c r="V753" s="357"/>
      <c r="W753" s="357"/>
      <c r="X753" s="357"/>
      <c r="Y753" s="357"/>
      <c r="Z753" s="357"/>
    </row>
    <row r="754" ht="15.75" customHeight="1">
      <c r="A754" s="357"/>
      <c r="B754" s="366"/>
      <c r="C754" s="364"/>
      <c r="D754" s="382"/>
      <c r="E754" s="364"/>
      <c r="F754" s="382"/>
      <c r="G754" s="360"/>
      <c r="H754" s="360"/>
      <c r="I754" s="364"/>
      <c r="J754" s="361"/>
      <c r="K754" s="361"/>
      <c r="L754" s="361"/>
      <c r="M754" s="364"/>
      <c r="N754" s="362"/>
      <c r="O754" s="364"/>
      <c r="P754" s="364"/>
      <c r="Q754" s="364"/>
      <c r="R754" s="364"/>
      <c r="S754" s="364"/>
      <c r="T754" s="364"/>
      <c r="U754" s="357"/>
      <c r="V754" s="357"/>
      <c r="W754" s="357"/>
      <c r="X754" s="357"/>
      <c r="Y754" s="357"/>
      <c r="Z754" s="357"/>
    </row>
    <row r="755" ht="15.75" customHeight="1">
      <c r="A755" s="357"/>
      <c r="B755" s="366"/>
      <c r="C755" s="364"/>
      <c r="D755" s="382"/>
      <c r="E755" s="364"/>
      <c r="F755" s="382"/>
      <c r="G755" s="360"/>
      <c r="H755" s="360"/>
      <c r="I755" s="364"/>
      <c r="J755" s="361"/>
      <c r="K755" s="361"/>
      <c r="L755" s="361"/>
      <c r="M755" s="364"/>
      <c r="N755" s="362"/>
      <c r="O755" s="364"/>
      <c r="P755" s="364"/>
      <c r="Q755" s="364"/>
      <c r="R755" s="364"/>
      <c r="S755" s="364"/>
      <c r="T755" s="364"/>
      <c r="U755" s="357"/>
      <c r="V755" s="357"/>
      <c r="W755" s="357"/>
      <c r="X755" s="357"/>
      <c r="Y755" s="357"/>
      <c r="Z755" s="357"/>
    </row>
    <row r="756" ht="15.75" customHeight="1">
      <c r="A756" s="357"/>
      <c r="B756" s="366"/>
      <c r="C756" s="364"/>
      <c r="D756" s="382"/>
      <c r="E756" s="364"/>
      <c r="F756" s="382"/>
      <c r="G756" s="360"/>
      <c r="H756" s="360"/>
      <c r="I756" s="364"/>
      <c r="J756" s="361"/>
      <c r="K756" s="361"/>
      <c r="L756" s="361"/>
      <c r="M756" s="364"/>
      <c r="N756" s="362"/>
      <c r="O756" s="364"/>
      <c r="P756" s="364"/>
      <c r="Q756" s="364"/>
      <c r="R756" s="364"/>
      <c r="S756" s="364"/>
      <c r="T756" s="364"/>
      <c r="U756" s="357"/>
      <c r="V756" s="357"/>
      <c r="W756" s="357"/>
      <c r="X756" s="357"/>
      <c r="Y756" s="357"/>
      <c r="Z756" s="357"/>
    </row>
    <row r="757" ht="15.75" customHeight="1">
      <c r="A757" s="357"/>
      <c r="B757" s="366"/>
      <c r="C757" s="364"/>
      <c r="D757" s="382"/>
      <c r="E757" s="364"/>
      <c r="F757" s="382"/>
      <c r="G757" s="360"/>
      <c r="H757" s="360"/>
      <c r="I757" s="364"/>
      <c r="J757" s="361"/>
      <c r="K757" s="361"/>
      <c r="L757" s="361"/>
      <c r="M757" s="364"/>
      <c r="N757" s="362"/>
      <c r="O757" s="364"/>
      <c r="P757" s="364"/>
      <c r="Q757" s="364"/>
      <c r="R757" s="364"/>
      <c r="S757" s="364"/>
      <c r="T757" s="364"/>
      <c r="U757" s="357"/>
      <c r="V757" s="357"/>
      <c r="W757" s="357"/>
      <c r="X757" s="357"/>
      <c r="Y757" s="357"/>
      <c r="Z757" s="357"/>
    </row>
    <row r="758" ht="15.75" customHeight="1">
      <c r="A758" s="357"/>
      <c r="B758" s="366"/>
      <c r="C758" s="364"/>
      <c r="D758" s="382"/>
      <c r="E758" s="364"/>
      <c r="F758" s="382"/>
      <c r="G758" s="360"/>
      <c r="H758" s="360"/>
      <c r="I758" s="364"/>
      <c r="J758" s="361"/>
      <c r="K758" s="361"/>
      <c r="L758" s="361"/>
      <c r="M758" s="364"/>
      <c r="N758" s="362"/>
      <c r="O758" s="364"/>
      <c r="P758" s="364"/>
      <c r="Q758" s="364"/>
      <c r="R758" s="364"/>
      <c r="S758" s="364"/>
      <c r="T758" s="364"/>
      <c r="U758" s="357"/>
      <c r="V758" s="357"/>
      <c r="W758" s="357"/>
      <c r="X758" s="357"/>
      <c r="Y758" s="357"/>
      <c r="Z758" s="357"/>
    </row>
    <row r="759" ht="15.75" customHeight="1">
      <c r="A759" s="357"/>
      <c r="B759" s="366"/>
      <c r="C759" s="364"/>
      <c r="D759" s="382"/>
      <c r="E759" s="364"/>
      <c r="F759" s="382"/>
      <c r="G759" s="360"/>
      <c r="H759" s="360"/>
      <c r="I759" s="364"/>
      <c r="J759" s="361"/>
      <c r="K759" s="361"/>
      <c r="L759" s="361"/>
      <c r="M759" s="364"/>
      <c r="N759" s="362"/>
      <c r="O759" s="364"/>
      <c r="P759" s="364"/>
      <c r="Q759" s="364"/>
      <c r="R759" s="364"/>
      <c r="S759" s="364"/>
      <c r="T759" s="364"/>
      <c r="U759" s="357"/>
      <c r="V759" s="357"/>
      <c r="W759" s="357"/>
      <c r="X759" s="357"/>
      <c r="Y759" s="357"/>
      <c r="Z759" s="357"/>
    </row>
    <row r="760" ht="15.75" customHeight="1">
      <c r="A760" s="357"/>
      <c r="B760" s="366"/>
      <c r="C760" s="364"/>
      <c r="D760" s="382"/>
      <c r="E760" s="364"/>
      <c r="F760" s="382"/>
      <c r="G760" s="360"/>
      <c r="H760" s="360"/>
      <c r="I760" s="364"/>
      <c r="J760" s="361"/>
      <c r="K760" s="361"/>
      <c r="L760" s="361"/>
      <c r="M760" s="364"/>
      <c r="N760" s="362"/>
      <c r="O760" s="364"/>
      <c r="P760" s="364"/>
      <c r="Q760" s="364"/>
      <c r="R760" s="364"/>
      <c r="S760" s="364"/>
      <c r="T760" s="364"/>
      <c r="U760" s="357"/>
      <c r="V760" s="357"/>
      <c r="W760" s="357"/>
      <c r="X760" s="357"/>
      <c r="Y760" s="357"/>
      <c r="Z760" s="357"/>
    </row>
    <row r="761" ht="15.75" customHeight="1">
      <c r="A761" s="357"/>
      <c r="B761" s="366"/>
      <c r="C761" s="364"/>
      <c r="D761" s="382"/>
      <c r="E761" s="364"/>
      <c r="F761" s="382"/>
      <c r="G761" s="360"/>
      <c r="H761" s="360"/>
      <c r="I761" s="364"/>
      <c r="J761" s="361"/>
      <c r="K761" s="361"/>
      <c r="L761" s="361"/>
      <c r="M761" s="364"/>
      <c r="N761" s="362"/>
      <c r="O761" s="364"/>
      <c r="P761" s="364"/>
      <c r="Q761" s="364"/>
      <c r="R761" s="364"/>
      <c r="S761" s="364"/>
      <c r="T761" s="364"/>
      <c r="U761" s="357"/>
      <c r="V761" s="357"/>
      <c r="W761" s="357"/>
      <c r="X761" s="357"/>
      <c r="Y761" s="357"/>
      <c r="Z761" s="357"/>
    </row>
    <row r="762" ht="15.75" customHeight="1">
      <c r="A762" s="357"/>
      <c r="B762" s="366"/>
      <c r="C762" s="364"/>
      <c r="D762" s="382"/>
      <c r="E762" s="364"/>
      <c r="F762" s="382"/>
      <c r="G762" s="360"/>
      <c r="H762" s="360"/>
      <c r="I762" s="364"/>
      <c r="J762" s="361"/>
      <c r="K762" s="361"/>
      <c r="L762" s="361"/>
      <c r="M762" s="364"/>
      <c r="N762" s="362"/>
      <c r="O762" s="364"/>
      <c r="P762" s="364"/>
      <c r="Q762" s="364"/>
      <c r="R762" s="364"/>
      <c r="S762" s="364"/>
      <c r="T762" s="364"/>
      <c r="U762" s="357"/>
      <c r="V762" s="357"/>
      <c r="W762" s="357"/>
      <c r="X762" s="357"/>
      <c r="Y762" s="357"/>
      <c r="Z762" s="357"/>
    </row>
    <row r="763" ht="15.75" customHeight="1">
      <c r="A763" s="357"/>
      <c r="B763" s="366"/>
      <c r="C763" s="364"/>
      <c r="D763" s="382"/>
      <c r="E763" s="364"/>
      <c r="F763" s="382"/>
      <c r="G763" s="360"/>
      <c r="H763" s="360"/>
      <c r="I763" s="364"/>
      <c r="J763" s="361"/>
      <c r="K763" s="361"/>
      <c r="L763" s="361"/>
      <c r="M763" s="364"/>
      <c r="N763" s="362"/>
      <c r="O763" s="364"/>
      <c r="P763" s="364"/>
      <c r="Q763" s="364"/>
      <c r="R763" s="364"/>
      <c r="S763" s="364"/>
      <c r="T763" s="364"/>
      <c r="U763" s="357"/>
      <c r="V763" s="357"/>
      <c r="W763" s="357"/>
      <c r="X763" s="357"/>
      <c r="Y763" s="357"/>
      <c r="Z763" s="357"/>
    </row>
    <row r="764" ht="15.75" customHeight="1">
      <c r="A764" s="357"/>
      <c r="B764" s="366"/>
      <c r="C764" s="364"/>
      <c r="D764" s="382"/>
      <c r="E764" s="364"/>
      <c r="F764" s="382"/>
      <c r="G764" s="360"/>
      <c r="H764" s="360"/>
      <c r="I764" s="364"/>
      <c r="J764" s="361"/>
      <c r="K764" s="361"/>
      <c r="L764" s="361"/>
      <c r="M764" s="364"/>
      <c r="N764" s="362"/>
      <c r="O764" s="364"/>
      <c r="P764" s="364"/>
      <c r="Q764" s="364"/>
      <c r="R764" s="364"/>
      <c r="S764" s="364"/>
      <c r="T764" s="364"/>
      <c r="U764" s="357"/>
      <c r="V764" s="357"/>
      <c r="W764" s="357"/>
      <c r="X764" s="357"/>
      <c r="Y764" s="357"/>
      <c r="Z764" s="357"/>
    </row>
    <row r="765" ht="15.75" customHeight="1">
      <c r="A765" s="357"/>
      <c r="B765" s="366"/>
      <c r="C765" s="364"/>
      <c r="D765" s="382"/>
      <c r="E765" s="364"/>
      <c r="F765" s="382"/>
      <c r="G765" s="360"/>
      <c r="H765" s="360"/>
      <c r="I765" s="364"/>
      <c r="J765" s="361"/>
      <c r="K765" s="361"/>
      <c r="L765" s="361"/>
      <c r="M765" s="364"/>
      <c r="N765" s="362"/>
      <c r="O765" s="364"/>
      <c r="P765" s="364"/>
      <c r="Q765" s="364"/>
      <c r="R765" s="364"/>
      <c r="S765" s="364"/>
      <c r="T765" s="364"/>
      <c r="U765" s="357"/>
      <c r="V765" s="357"/>
      <c r="W765" s="357"/>
      <c r="X765" s="357"/>
      <c r="Y765" s="357"/>
      <c r="Z765" s="357"/>
    </row>
    <row r="766" ht="15.75" customHeight="1">
      <c r="A766" s="357"/>
      <c r="B766" s="366"/>
      <c r="C766" s="364"/>
      <c r="D766" s="382"/>
      <c r="E766" s="364"/>
      <c r="F766" s="382"/>
      <c r="G766" s="360"/>
      <c r="H766" s="360"/>
      <c r="I766" s="364"/>
      <c r="J766" s="361"/>
      <c r="K766" s="361"/>
      <c r="L766" s="361"/>
      <c r="M766" s="364"/>
      <c r="N766" s="362"/>
      <c r="O766" s="364"/>
      <c r="P766" s="364"/>
      <c r="Q766" s="364"/>
      <c r="R766" s="364"/>
      <c r="S766" s="364"/>
      <c r="T766" s="364"/>
      <c r="U766" s="357"/>
      <c r="V766" s="357"/>
      <c r="W766" s="357"/>
      <c r="X766" s="357"/>
      <c r="Y766" s="357"/>
      <c r="Z766" s="357"/>
    </row>
    <row r="767" ht="15.75" customHeight="1">
      <c r="A767" s="357"/>
      <c r="B767" s="366"/>
      <c r="C767" s="364"/>
      <c r="D767" s="382"/>
      <c r="E767" s="364"/>
      <c r="F767" s="382"/>
      <c r="G767" s="360"/>
      <c r="H767" s="360"/>
      <c r="I767" s="364"/>
      <c r="J767" s="361"/>
      <c r="K767" s="361"/>
      <c r="L767" s="361"/>
      <c r="M767" s="364"/>
      <c r="N767" s="362"/>
      <c r="O767" s="364"/>
      <c r="P767" s="364"/>
      <c r="Q767" s="364"/>
      <c r="R767" s="364"/>
      <c r="S767" s="364"/>
      <c r="T767" s="364"/>
      <c r="U767" s="357"/>
      <c r="V767" s="357"/>
      <c r="W767" s="357"/>
      <c r="X767" s="357"/>
      <c r="Y767" s="357"/>
      <c r="Z767" s="357"/>
    </row>
    <row r="768" ht="15.75" customHeight="1">
      <c r="A768" s="357"/>
      <c r="B768" s="366"/>
      <c r="C768" s="364"/>
      <c r="D768" s="382"/>
      <c r="E768" s="364"/>
      <c r="F768" s="382"/>
      <c r="G768" s="360"/>
      <c r="H768" s="360"/>
      <c r="I768" s="364"/>
      <c r="J768" s="361"/>
      <c r="K768" s="361"/>
      <c r="L768" s="361"/>
      <c r="M768" s="364"/>
      <c r="N768" s="362"/>
      <c r="O768" s="364"/>
      <c r="P768" s="364"/>
      <c r="Q768" s="364"/>
      <c r="R768" s="364"/>
      <c r="S768" s="364"/>
      <c r="T768" s="364"/>
      <c r="U768" s="357"/>
      <c r="V768" s="357"/>
      <c r="W768" s="357"/>
      <c r="X768" s="357"/>
      <c r="Y768" s="357"/>
      <c r="Z768" s="357"/>
    </row>
    <row r="769" ht="15.75" customHeight="1">
      <c r="A769" s="357"/>
      <c r="B769" s="366"/>
      <c r="C769" s="364"/>
      <c r="D769" s="382"/>
      <c r="E769" s="364"/>
      <c r="F769" s="382"/>
      <c r="G769" s="360"/>
      <c r="H769" s="360"/>
      <c r="I769" s="364"/>
      <c r="J769" s="361"/>
      <c r="K769" s="361"/>
      <c r="L769" s="361"/>
      <c r="M769" s="364"/>
      <c r="N769" s="362"/>
      <c r="O769" s="364"/>
      <c r="P769" s="364"/>
      <c r="Q769" s="364"/>
      <c r="R769" s="364"/>
      <c r="S769" s="364"/>
      <c r="T769" s="364"/>
      <c r="U769" s="357"/>
      <c r="V769" s="357"/>
      <c r="W769" s="357"/>
      <c r="X769" s="357"/>
      <c r="Y769" s="357"/>
      <c r="Z769" s="357"/>
    </row>
    <row r="770" ht="15.75" customHeight="1">
      <c r="A770" s="357"/>
      <c r="B770" s="366"/>
      <c r="C770" s="364"/>
      <c r="D770" s="382"/>
      <c r="E770" s="364"/>
      <c r="F770" s="382"/>
      <c r="G770" s="360"/>
      <c r="H770" s="360"/>
      <c r="I770" s="364"/>
      <c r="J770" s="361"/>
      <c r="K770" s="361"/>
      <c r="L770" s="361"/>
      <c r="M770" s="364"/>
      <c r="N770" s="362"/>
      <c r="O770" s="364"/>
      <c r="P770" s="364"/>
      <c r="Q770" s="364"/>
      <c r="R770" s="364"/>
      <c r="S770" s="364"/>
      <c r="T770" s="364"/>
      <c r="U770" s="357"/>
      <c r="V770" s="357"/>
      <c r="W770" s="357"/>
      <c r="X770" s="357"/>
      <c r="Y770" s="357"/>
      <c r="Z770" s="357"/>
    </row>
    <row r="771" ht="15.75" customHeight="1">
      <c r="A771" s="357"/>
      <c r="B771" s="366"/>
      <c r="C771" s="364"/>
      <c r="D771" s="382"/>
      <c r="E771" s="364"/>
      <c r="F771" s="382"/>
      <c r="G771" s="360"/>
      <c r="H771" s="360"/>
      <c r="I771" s="364"/>
      <c r="J771" s="361"/>
      <c r="K771" s="361"/>
      <c r="L771" s="361"/>
      <c r="M771" s="364"/>
      <c r="N771" s="362"/>
      <c r="O771" s="364"/>
      <c r="P771" s="364"/>
      <c r="Q771" s="364"/>
      <c r="R771" s="364"/>
      <c r="S771" s="364"/>
      <c r="T771" s="364"/>
      <c r="U771" s="357"/>
      <c r="V771" s="357"/>
      <c r="W771" s="357"/>
      <c r="X771" s="357"/>
      <c r="Y771" s="357"/>
      <c r="Z771" s="357"/>
    </row>
    <row r="772" ht="15.75" customHeight="1">
      <c r="A772" s="357"/>
      <c r="B772" s="366"/>
      <c r="C772" s="364"/>
      <c r="D772" s="382"/>
      <c r="E772" s="364"/>
      <c r="F772" s="382"/>
      <c r="G772" s="360"/>
      <c r="H772" s="360"/>
      <c r="I772" s="364"/>
      <c r="J772" s="361"/>
      <c r="K772" s="361"/>
      <c r="L772" s="361"/>
      <c r="M772" s="364"/>
      <c r="N772" s="362"/>
      <c r="O772" s="364"/>
      <c r="P772" s="364"/>
      <c r="Q772" s="364"/>
      <c r="R772" s="364"/>
      <c r="S772" s="364"/>
      <c r="T772" s="364"/>
      <c r="U772" s="357"/>
      <c r="V772" s="357"/>
      <c r="W772" s="357"/>
      <c r="X772" s="357"/>
      <c r="Y772" s="357"/>
      <c r="Z772" s="357"/>
    </row>
    <row r="773" ht="15.75" customHeight="1">
      <c r="A773" s="357"/>
      <c r="B773" s="366"/>
      <c r="C773" s="364"/>
      <c r="D773" s="382"/>
      <c r="E773" s="364"/>
      <c r="F773" s="382"/>
      <c r="G773" s="360"/>
      <c r="H773" s="360"/>
      <c r="I773" s="364"/>
      <c r="J773" s="361"/>
      <c r="K773" s="361"/>
      <c r="L773" s="361"/>
      <c r="M773" s="364"/>
      <c r="N773" s="362"/>
      <c r="O773" s="364"/>
      <c r="P773" s="364"/>
      <c r="Q773" s="364"/>
      <c r="R773" s="364"/>
      <c r="S773" s="364"/>
      <c r="T773" s="364"/>
      <c r="U773" s="357"/>
      <c r="V773" s="357"/>
      <c r="W773" s="357"/>
      <c r="X773" s="357"/>
      <c r="Y773" s="357"/>
      <c r="Z773" s="357"/>
    </row>
    <row r="774" ht="15.75" customHeight="1">
      <c r="A774" s="357"/>
      <c r="B774" s="366"/>
      <c r="C774" s="364"/>
      <c r="D774" s="382"/>
      <c r="E774" s="364"/>
      <c r="F774" s="382"/>
      <c r="G774" s="360"/>
      <c r="H774" s="360"/>
      <c r="I774" s="364"/>
      <c r="J774" s="361"/>
      <c r="K774" s="361"/>
      <c r="L774" s="361"/>
      <c r="M774" s="364"/>
      <c r="N774" s="362"/>
      <c r="O774" s="364"/>
      <c r="P774" s="364"/>
      <c r="Q774" s="364"/>
      <c r="R774" s="364"/>
      <c r="S774" s="364"/>
      <c r="T774" s="364"/>
      <c r="U774" s="357"/>
      <c r="V774" s="357"/>
      <c r="W774" s="357"/>
      <c r="X774" s="357"/>
      <c r="Y774" s="357"/>
      <c r="Z774" s="357"/>
    </row>
    <row r="775" ht="15.75" customHeight="1">
      <c r="A775" s="357"/>
      <c r="B775" s="366"/>
      <c r="C775" s="364"/>
      <c r="D775" s="382"/>
      <c r="E775" s="364"/>
      <c r="F775" s="382"/>
      <c r="G775" s="360"/>
      <c r="H775" s="360"/>
      <c r="I775" s="364"/>
      <c r="J775" s="361"/>
      <c r="K775" s="361"/>
      <c r="L775" s="361"/>
      <c r="M775" s="364"/>
      <c r="N775" s="362"/>
      <c r="O775" s="364"/>
      <c r="P775" s="364"/>
      <c r="Q775" s="364"/>
      <c r="R775" s="364"/>
      <c r="S775" s="364"/>
      <c r="T775" s="364"/>
      <c r="U775" s="357"/>
      <c r="V775" s="357"/>
      <c r="W775" s="357"/>
      <c r="X775" s="357"/>
      <c r="Y775" s="357"/>
      <c r="Z775" s="357"/>
    </row>
    <row r="776" ht="15.75" customHeight="1">
      <c r="A776" s="357"/>
      <c r="B776" s="366"/>
      <c r="C776" s="364"/>
      <c r="D776" s="382"/>
      <c r="E776" s="364"/>
      <c r="F776" s="382"/>
      <c r="G776" s="360"/>
      <c r="H776" s="360"/>
      <c r="I776" s="364"/>
      <c r="J776" s="361"/>
      <c r="K776" s="361"/>
      <c r="L776" s="361"/>
      <c r="M776" s="364"/>
      <c r="N776" s="362"/>
      <c r="O776" s="364"/>
      <c r="P776" s="364"/>
      <c r="Q776" s="364"/>
      <c r="R776" s="364"/>
      <c r="S776" s="364"/>
      <c r="T776" s="364"/>
      <c r="U776" s="357"/>
      <c r="V776" s="357"/>
      <c r="W776" s="357"/>
      <c r="X776" s="357"/>
      <c r="Y776" s="357"/>
      <c r="Z776" s="357"/>
    </row>
    <row r="777" ht="15.75" customHeight="1">
      <c r="A777" s="357"/>
      <c r="B777" s="366"/>
      <c r="C777" s="364"/>
      <c r="D777" s="382"/>
      <c r="E777" s="364"/>
      <c r="F777" s="382"/>
      <c r="G777" s="360"/>
      <c r="H777" s="360"/>
      <c r="I777" s="364"/>
      <c r="J777" s="361"/>
      <c r="K777" s="361"/>
      <c r="L777" s="361"/>
      <c r="M777" s="364"/>
      <c r="N777" s="362"/>
      <c r="O777" s="364"/>
      <c r="P777" s="364"/>
      <c r="Q777" s="364"/>
      <c r="R777" s="364"/>
      <c r="S777" s="364"/>
      <c r="T777" s="364"/>
      <c r="U777" s="357"/>
      <c r="V777" s="357"/>
      <c r="W777" s="357"/>
      <c r="X777" s="357"/>
      <c r="Y777" s="357"/>
      <c r="Z777" s="357"/>
    </row>
    <row r="778" ht="15.75" customHeight="1">
      <c r="A778" s="357"/>
      <c r="B778" s="366"/>
      <c r="C778" s="364"/>
      <c r="D778" s="382"/>
      <c r="E778" s="364"/>
      <c r="F778" s="382"/>
      <c r="G778" s="360"/>
      <c r="H778" s="360"/>
      <c r="I778" s="364"/>
      <c r="J778" s="361"/>
      <c r="K778" s="361"/>
      <c r="L778" s="361"/>
      <c r="M778" s="364"/>
      <c r="N778" s="362"/>
      <c r="O778" s="364"/>
      <c r="P778" s="364"/>
      <c r="Q778" s="364"/>
      <c r="R778" s="364"/>
      <c r="S778" s="364"/>
      <c r="T778" s="364"/>
      <c r="U778" s="357"/>
      <c r="V778" s="357"/>
      <c r="W778" s="357"/>
      <c r="X778" s="357"/>
      <c r="Y778" s="357"/>
      <c r="Z778" s="357"/>
    </row>
    <row r="779" ht="15.75" customHeight="1">
      <c r="A779" s="357"/>
      <c r="B779" s="366"/>
      <c r="C779" s="364"/>
      <c r="D779" s="382"/>
      <c r="E779" s="364"/>
      <c r="F779" s="382"/>
      <c r="G779" s="360"/>
      <c r="H779" s="360"/>
      <c r="I779" s="364"/>
      <c r="J779" s="361"/>
      <c r="K779" s="361"/>
      <c r="L779" s="361"/>
      <c r="M779" s="364"/>
      <c r="N779" s="362"/>
      <c r="O779" s="364"/>
      <c r="P779" s="364"/>
      <c r="Q779" s="364"/>
      <c r="R779" s="364"/>
      <c r="S779" s="364"/>
      <c r="T779" s="364"/>
      <c r="U779" s="357"/>
      <c r="V779" s="357"/>
      <c r="W779" s="357"/>
      <c r="X779" s="357"/>
      <c r="Y779" s="357"/>
      <c r="Z779" s="357"/>
    </row>
    <row r="780" ht="15.75" customHeight="1">
      <c r="A780" s="357"/>
      <c r="B780" s="366"/>
      <c r="C780" s="364"/>
      <c r="D780" s="382"/>
      <c r="E780" s="364"/>
      <c r="F780" s="382"/>
      <c r="G780" s="360"/>
      <c r="H780" s="360"/>
      <c r="I780" s="364"/>
      <c r="J780" s="361"/>
      <c r="K780" s="361"/>
      <c r="L780" s="361"/>
      <c r="M780" s="364"/>
      <c r="N780" s="362"/>
      <c r="O780" s="364"/>
      <c r="P780" s="364"/>
      <c r="Q780" s="364"/>
      <c r="R780" s="364"/>
      <c r="S780" s="364"/>
      <c r="T780" s="364"/>
      <c r="U780" s="357"/>
      <c r="V780" s="357"/>
      <c r="W780" s="357"/>
      <c r="X780" s="357"/>
      <c r="Y780" s="357"/>
      <c r="Z780" s="357"/>
    </row>
    <row r="781" ht="15.75" customHeight="1">
      <c r="A781" s="357"/>
      <c r="B781" s="366"/>
      <c r="C781" s="364"/>
      <c r="D781" s="382"/>
      <c r="E781" s="364"/>
      <c r="F781" s="382"/>
      <c r="G781" s="360"/>
      <c r="H781" s="360"/>
      <c r="I781" s="364"/>
      <c r="J781" s="361"/>
      <c r="K781" s="361"/>
      <c r="L781" s="361"/>
      <c r="M781" s="364"/>
      <c r="N781" s="362"/>
      <c r="O781" s="364"/>
      <c r="P781" s="364"/>
      <c r="Q781" s="364"/>
      <c r="R781" s="364"/>
      <c r="S781" s="364"/>
      <c r="T781" s="364"/>
      <c r="U781" s="357"/>
      <c r="V781" s="357"/>
      <c r="W781" s="357"/>
      <c r="X781" s="357"/>
      <c r="Y781" s="357"/>
      <c r="Z781" s="357"/>
    </row>
    <row r="782" ht="15.75" customHeight="1">
      <c r="A782" s="357"/>
      <c r="B782" s="366"/>
      <c r="C782" s="364"/>
      <c r="D782" s="382"/>
      <c r="E782" s="364"/>
      <c r="F782" s="382"/>
      <c r="G782" s="360"/>
      <c r="H782" s="360"/>
      <c r="I782" s="364"/>
      <c r="J782" s="361"/>
      <c r="K782" s="361"/>
      <c r="L782" s="361"/>
      <c r="M782" s="364"/>
      <c r="N782" s="362"/>
      <c r="O782" s="364"/>
      <c r="P782" s="364"/>
      <c r="Q782" s="364"/>
      <c r="R782" s="364"/>
      <c r="S782" s="364"/>
      <c r="T782" s="364"/>
      <c r="U782" s="357"/>
      <c r="V782" s="357"/>
      <c r="W782" s="357"/>
      <c r="X782" s="357"/>
      <c r="Y782" s="357"/>
      <c r="Z782" s="357"/>
    </row>
    <row r="783" ht="15.75" customHeight="1">
      <c r="A783" s="357"/>
      <c r="B783" s="366"/>
      <c r="C783" s="364"/>
      <c r="D783" s="382"/>
      <c r="E783" s="364"/>
      <c r="F783" s="382"/>
      <c r="G783" s="360"/>
      <c r="H783" s="360"/>
      <c r="I783" s="364"/>
      <c r="J783" s="361"/>
      <c r="K783" s="361"/>
      <c r="L783" s="361"/>
      <c r="M783" s="364"/>
      <c r="N783" s="362"/>
      <c r="O783" s="364"/>
      <c r="P783" s="364"/>
      <c r="Q783" s="364"/>
      <c r="R783" s="364"/>
      <c r="S783" s="364"/>
      <c r="T783" s="364"/>
      <c r="U783" s="357"/>
      <c r="V783" s="357"/>
      <c r="W783" s="357"/>
      <c r="X783" s="357"/>
      <c r="Y783" s="357"/>
      <c r="Z783" s="357"/>
    </row>
    <row r="784" ht="15.75" customHeight="1">
      <c r="A784" s="357"/>
      <c r="B784" s="366"/>
      <c r="C784" s="364"/>
      <c r="D784" s="382"/>
      <c r="E784" s="364"/>
      <c r="F784" s="382"/>
      <c r="G784" s="360"/>
      <c r="H784" s="360"/>
      <c r="I784" s="364"/>
      <c r="J784" s="361"/>
      <c r="K784" s="361"/>
      <c r="L784" s="361"/>
      <c r="M784" s="364"/>
      <c r="N784" s="362"/>
      <c r="O784" s="364"/>
      <c r="P784" s="364"/>
      <c r="Q784" s="364"/>
      <c r="R784" s="364"/>
      <c r="S784" s="364"/>
      <c r="T784" s="364"/>
      <c r="U784" s="357"/>
      <c r="V784" s="357"/>
      <c r="W784" s="357"/>
      <c r="X784" s="357"/>
      <c r="Y784" s="357"/>
      <c r="Z784" s="357"/>
    </row>
    <row r="785" ht="15.75" customHeight="1">
      <c r="A785" s="357"/>
      <c r="B785" s="366"/>
      <c r="C785" s="364"/>
      <c r="D785" s="382"/>
      <c r="E785" s="364"/>
      <c r="F785" s="382"/>
      <c r="G785" s="360"/>
      <c r="H785" s="360"/>
      <c r="I785" s="364"/>
      <c r="J785" s="361"/>
      <c r="K785" s="361"/>
      <c r="L785" s="361"/>
      <c r="M785" s="364"/>
      <c r="N785" s="362"/>
      <c r="O785" s="364"/>
      <c r="P785" s="364"/>
      <c r="Q785" s="364"/>
      <c r="R785" s="364"/>
      <c r="S785" s="364"/>
      <c r="T785" s="364"/>
      <c r="U785" s="357"/>
      <c r="V785" s="357"/>
      <c r="W785" s="357"/>
      <c r="X785" s="357"/>
      <c r="Y785" s="357"/>
      <c r="Z785" s="357"/>
    </row>
    <row r="786" ht="15.75" customHeight="1">
      <c r="A786" s="357"/>
      <c r="B786" s="366"/>
      <c r="C786" s="364"/>
      <c r="D786" s="382"/>
      <c r="E786" s="364"/>
      <c r="F786" s="382"/>
      <c r="G786" s="360"/>
      <c r="H786" s="360"/>
      <c r="I786" s="364"/>
      <c r="J786" s="361"/>
      <c r="K786" s="361"/>
      <c r="L786" s="361"/>
      <c r="M786" s="364"/>
      <c r="N786" s="362"/>
      <c r="O786" s="364"/>
      <c r="P786" s="364"/>
      <c r="Q786" s="364"/>
      <c r="R786" s="364"/>
      <c r="S786" s="364"/>
      <c r="T786" s="364"/>
      <c r="U786" s="357"/>
      <c r="V786" s="357"/>
      <c r="W786" s="357"/>
      <c r="X786" s="357"/>
      <c r="Y786" s="357"/>
      <c r="Z786" s="357"/>
    </row>
    <row r="787" ht="15.75" customHeight="1">
      <c r="A787" s="357"/>
      <c r="B787" s="366"/>
      <c r="C787" s="364"/>
      <c r="D787" s="382"/>
      <c r="E787" s="364"/>
      <c r="F787" s="382"/>
      <c r="G787" s="360"/>
      <c r="H787" s="360"/>
      <c r="I787" s="364"/>
      <c r="J787" s="361"/>
      <c r="K787" s="361"/>
      <c r="L787" s="361"/>
      <c r="M787" s="364"/>
      <c r="N787" s="362"/>
      <c r="O787" s="364"/>
      <c r="P787" s="364"/>
      <c r="Q787" s="364"/>
      <c r="R787" s="364"/>
      <c r="S787" s="364"/>
      <c r="T787" s="364"/>
      <c r="U787" s="357"/>
      <c r="V787" s="357"/>
      <c r="W787" s="357"/>
      <c r="X787" s="357"/>
      <c r="Y787" s="357"/>
      <c r="Z787" s="357"/>
    </row>
    <row r="788" ht="15.75" customHeight="1">
      <c r="A788" s="357"/>
      <c r="B788" s="366"/>
      <c r="C788" s="364"/>
      <c r="D788" s="382"/>
      <c r="E788" s="364"/>
      <c r="F788" s="382"/>
      <c r="G788" s="360"/>
      <c r="H788" s="360"/>
      <c r="I788" s="364"/>
      <c r="J788" s="361"/>
      <c r="K788" s="361"/>
      <c r="L788" s="361"/>
      <c r="M788" s="364"/>
      <c r="N788" s="362"/>
      <c r="O788" s="364"/>
      <c r="P788" s="364"/>
      <c r="Q788" s="364"/>
      <c r="R788" s="364"/>
      <c r="S788" s="364"/>
      <c r="T788" s="364"/>
      <c r="U788" s="357"/>
      <c r="V788" s="357"/>
      <c r="W788" s="357"/>
      <c r="X788" s="357"/>
      <c r="Y788" s="357"/>
      <c r="Z788" s="357"/>
    </row>
    <row r="789" ht="15.75" customHeight="1">
      <c r="A789" s="357"/>
      <c r="B789" s="366"/>
      <c r="C789" s="364"/>
      <c r="D789" s="382"/>
      <c r="E789" s="364"/>
      <c r="F789" s="382"/>
      <c r="G789" s="360"/>
      <c r="H789" s="360"/>
      <c r="I789" s="364"/>
      <c r="J789" s="361"/>
      <c r="K789" s="361"/>
      <c r="L789" s="361"/>
      <c r="M789" s="364"/>
      <c r="N789" s="362"/>
      <c r="O789" s="364"/>
      <c r="P789" s="364"/>
      <c r="Q789" s="364"/>
      <c r="R789" s="364"/>
      <c r="S789" s="364"/>
      <c r="T789" s="364"/>
      <c r="U789" s="357"/>
      <c r="V789" s="357"/>
      <c r="W789" s="357"/>
      <c r="X789" s="357"/>
      <c r="Y789" s="357"/>
      <c r="Z789" s="357"/>
    </row>
    <row r="790" ht="15.75" customHeight="1">
      <c r="A790" s="357"/>
      <c r="B790" s="366"/>
      <c r="C790" s="364"/>
      <c r="D790" s="382"/>
      <c r="E790" s="364"/>
      <c r="F790" s="382"/>
      <c r="G790" s="360"/>
      <c r="H790" s="360"/>
      <c r="I790" s="364"/>
      <c r="J790" s="361"/>
      <c r="K790" s="361"/>
      <c r="L790" s="361"/>
      <c r="M790" s="364"/>
      <c r="N790" s="362"/>
      <c r="O790" s="364"/>
      <c r="P790" s="364"/>
      <c r="Q790" s="364"/>
      <c r="R790" s="364"/>
      <c r="S790" s="364"/>
      <c r="T790" s="364"/>
      <c r="U790" s="357"/>
      <c r="V790" s="357"/>
      <c r="W790" s="357"/>
      <c r="X790" s="357"/>
      <c r="Y790" s="357"/>
      <c r="Z790" s="357"/>
    </row>
    <row r="791" ht="15.75" customHeight="1">
      <c r="A791" s="357"/>
      <c r="B791" s="366"/>
      <c r="C791" s="364"/>
      <c r="D791" s="382"/>
      <c r="E791" s="364"/>
      <c r="F791" s="382"/>
      <c r="G791" s="360"/>
      <c r="H791" s="360"/>
      <c r="I791" s="364"/>
      <c r="J791" s="361"/>
      <c r="K791" s="361"/>
      <c r="L791" s="361"/>
      <c r="M791" s="364"/>
      <c r="N791" s="362"/>
      <c r="O791" s="364"/>
      <c r="P791" s="364"/>
      <c r="Q791" s="364"/>
      <c r="R791" s="364"/>
      <c r="S791" s="364"/>
      <c r="T791" s="364"/>
      <c r="U791" s="357"/>
      <c r="V791" s="357"/>
      <c r="W791" s="357"/>
      <c r="X791" s="357"/>
      <c r="Y791" s="357"/>
      <c r="Z791" s="357"/>
    </row>
    <row r="792" ht="15.75" customHeight="1">
      <c r="A792" s="357"/>
      <c r="B792" s="366"/>
      <c r="C792" s="364"/>
      <c r="D792" s="382"/>
      <c r="E792" s="364"/>
      <c r="F792" s="382"/>
      <c r="G792" s="360"/>
      <c r="H792" s="360"/>
      <c r="I792" s="364"/>
      <c r="J792" s="361"/>
      <c r="K792" s="361"/>
      <c r="L792" s="361"/>
      <c r="M792" s="364"/>
      <c r="N792" s="362"/>
      <c r="O792" s="364"/>
      <c r="P792" s="364"/>
      <c r="Q792" s="364"/>
      <c r="R792" s="364"/>
      <c r="S792" s="364"/>
      <c r="T792" s="364"/>
      <c r="U792" s="357"/>
      <c r="V792" s="357"/>
      <c r="W792" s="357"/>
      <c r="X792" s="357"/>
      <c r="Y792" s="357"/>
      <c r="Z792" s="357"/>
    </row>
    <row r="793" ht="15.75" customHeight="1">
      <c r="A793" s="357"/>
      <c r="B793" s="366"/>
      <c r="C793" s="364"/>
      <c r="D793" s="382"/>
      <c r="E793" s="364"/>
      <c r="F793" s="382"/>
      <c r="G793" s="360"/>
      <c r="H793" s="360"/>
      <c r="I793" s="364"/>
      <c r="J793" s="361"/>
      <c r="K793" s="361"/>
      <c r="L793" s="361"/>
      <c r="M793" s="364"/>
      <c r="N793" s="362"/>
      <c r="O793" s="364"/>
      <c r="P793" s="364"/>
      <c r="Q793" s="364"/>
      <c r="R793" s="364"/>
      <c r="S793" s="364"/>
      <c r="T793" s="364"/>
      <c r="U793" s="357"/>
      <c r="V793" s="357"/>
      <c r="W793" s="357"/>
      <c r="X793" s="357"/>
      <c r="Y793" s="357"/>
      <c r="Z793" s="357"/>
    </row>
    <row r="794" ht="15.75" customHeight="1">
      <c r="A794" s="357"/>
      <c r="B794" s="366"/>
      <c r="C794" s="364"/>
      <c r="D794" s="382"/>
      <c r="E794" s="364"/>
      <c r="F794" s="382"/>
      <c r="G794" s="360"/>
      <c r="H794" s="360"/>
      <c r="I794" s="364"/>
      <c r="J794" s="361"/>
      <c r="K794" s="361"/>
      <c r="L794" s="361"/>
      <c r="M794" s="364"/>
      <c r="N794" s="362"/>
      <c r="O794" s="364"/>
      <c r="P794" s="364"/>
      <c r="Q794" s="364"/>
      <c r="R794" s="364"/>
      <c r="S794" s="364"/>
      <c r="T794" s="364"/>
      <c r="U794" s="357"/>
      <c r="V794" s="357"/>
      <c r="W794" s="357"/>
      <c r="X794" s="357"/>
      <c r="Y794" s="357"/>
      <c r="Z794" s="357"/>
    </row>
    <row r="795" ht="15.75" customHeight="1">
      <c r="A795" s="357"/>
      <c r="B795" s="366"/>
      <c r="C795" s="364"/>
      <c r="D795" s="382"/>
      <c r="E795" s="364"/>
      <c r="F795" s="382"/>
      <c r="G795" s="360"/>
      <c r="H795" s="360"/>
      <c r="I795" s="364"/>
      <c r="J795" s="361"/>
      <c r="K795" s="361"/>
      <c r="L795" s="361"/>
      <c r="M795" s="364"/>
      <c r="N795" s="362"/>
      <c r="O795" s="364"/>
      <c r="P795" s="364"/>
      <c r="Q795" s="364"/>
      <c r="R795" s="364"/>
      <c r="S795" s="364"/>
      <c r="T795" s="364"/>
      <c r="U795" s="357"/>
      <c r="V795" s="357"/>
      <c r="W795" s="357"/>
      <c r="X795" s="357"/>
      <c r="Y795" s="357"/>
      <c r="Z795" s="357"/>
    </row>
    <row r="796" ht="15.75" customHeight="1">
      <c r="A796" s="357"/>
      <c r="B796" s="366"/>
      <c r="C796" s="364"/>
      <c r="D796" s="382"/>
      <c r="E796" s="364"/>
      <c r="F796" s="382"/>
      <c r="G796" s="360"/>
      <c r="H796" s="360"/>
      <c r="I796" s="364"/>
      <c r="J796" s="361"/>
      <c r="K796" s="361"/>
      <c r="L796" s="361"/>
      <c r="M796" s="364"/>
      <c r="N796" s="362"/>
      <c r="O796" s="364"/>
      <c r="P796" s="364"/>
      <c r="Q796" s="364"/>
      <c r="R796" s="364"/>
      <c r="S796" s="364"/>
      <c r="T796" s="364"/>
      <c r="U796" s="357"/>
      <c r="V796" s="357"/>
      <c r="W796" s="357"/>
      <c r="X796" s="357"/>
      <c r="Y796" s="357"/>
      <c r="Z796" s="357"/>
    </row>
    <row r="797" ht="15.75" customHeight="1">
      <c r="A797" s="357"/>
      <c r="B797" s="366"/>
      <c r="C797" s="364"/>
      <c r="D797" s="382"/>
      <c r="E797" s="364"/>
      <c r="F797" s="382"/>
      <c r="G797" s="360"/>
      <c r="H797" s="360"/>
      <c r="I797" s="364"/>
      <c r="J797" s="361"/>
      <c r="K797" s="361"/>
      <c r="L797" s="361"/>
      <c r="M797" s="364"/>
      <c r="N797" s="362"/>
      <c r="O797" s="364"/>
      <c r="P797" s="364"/>
      <c r="Q797" s="364"/>
      <c r="R797" s="364"/>
      <c r="S797" s="364"/>
      <c r="T797" s="364"/>
      <c r="U797" s="357"/>
      <c r="V797" s="357"/>
      <c r="W797" s="357"/>
      <c r="X797" s="357"/>
      <c r="Y797" s="357"/>
      <c r="Z797" s="357"/>
    </row>
    <row r="798" ht="15.75" customHeight="1">
      <c r="A798" s="357"/>
      <c r="B798" s="366"/>
      <c r="C798" s="364"/>
      <c r="D798" s="382"/>
      <c r="E798" s="364"/>
      <c r="F798" s="382"/>
      <c r="G798" s="360"/>
      <c r="H798" s="360"/>
      <c r="I798" s="364"/>
      <c r="J798" s="361"/>
      <c r="K798" s="361"/>
      <c r="L798" s="361"/>
      <c r="M798" s="364"/>
      <c r="N798" s="362"/>
      <c r="O798" s="364"/>
      <c r="P798" s="364"/>
      <c r="Q798" s="364"/>
      <c r="R798" s="364"/>
      <c r="S798" s="364"/>
      <c r="T798" s="364"/>
      <c r="U798" s="357"/>
      <c r="V798" s="357"/>
      <c r="W798" s="357"/>
      <c r="X798" s="357"/>
      <c r="Y798" s="357"/>
      <c r="Z798" s="357"/>
    </row>
    <row r="799" ht="15.75" customHeight="1">
      <c r="A799" s="357"/>
      <c r="B799" s="366"/>
      <c r="C799" s="364"/>
      <c r="D799" s="382"/>
      <c r="E799" s="364"/>
      <c r="F799" s="382"/>
      <c r="G799" s="360"/>
      <c r="H799" s="360"/>
      <c r="I799" s="364"/>
      <c r="J799" s="361"/>
      <c r="K799" s="361"/>
      <c r="L799" s="361"/>
      <c r="M799" s="364"/>
      <c r="N799" s="362"/>
      <c r="O799" s="364"/>
      <c r="P799" s="364"/>
      <c r="Q799" s="364"/>
      <c r="R799" s="364"/>
      <c r="S799" s="364"/>
      <c r="T799" s="364"/>
      <c r="U799" s="357"/>
      <c r="V799" s="357"/>
      <c r="W799" s="357"/>
      <c r="X799" s="357"/>
      <c r="Y799" s="357"/>
      <c r="Z799" s="357"/>
    </row>
    <row r="800" ht="15.75" customHeight="1">
      <c r="A800" s="357"/>
      <c r="B800" s="366"/>
      <c r="C800" s="364"/>
      <c r="D800" s="382"/>
      <c r="E800" s="364"/>
      <c r="F800" s="382"/>
      <c r="G800" s="360"/>
      <c r="H800" s="360"/>
      <c r="I800" s="364"/>
      <c r="J800" s="361"/>
      <c r="K800" s="361"/>
      <c r="L800" s="361"/>
      <c r="M800" s="364"/>
      <c r="N800" s="362"/>
      <c r="O800" s="364"/>
      <c r="P800" s="364"/>
      <c r="Q800" s="364"/>
      <c r="R800" s="364"/>
      <c r="S800" s="364"/>
      <c r="T800" s="364"/>
      <c r="U800" s="357"/>
      <c r="V800" s="357"/>
      <c r="W800" s="357"/>
      <c r="X800" s="357"/>
      <c r="Y800" s="357"/>
      <c r="Z800" s="357"/>
    </row>
    <row r="801" ht="15.75" customHeight="1">
      <c r="A801" s="357"/>
      <c r="B801" s="366"/>
      <c r="C801" s="364"/>
      <c r="D801" s="382"/>
      <c r="E801" s="364"/>
      <c r="F801" s="382"/>
      <c r="G801" s="360"/>
      <c r="H801" s="360"/>
      <c r="I801" s="364"/>
      <c r="J801" s="361"/>
      <c r="K801" s="361"/>
      <c r="L801" s="361"/>
      <c r="M801" s="364"/>
      <c r="N801" s="362"/>
      <c r="O801" s="364"/>
      <c r="P801" s="364"/>
      <c r="Q801" s="364"/>
      <c r="R801" s="364"/>
      <c r="S801" s="364"/>
      <c r="T801" s="364"/>
      <c r="U801" s="357"/>
      <c r="V801" s="357"/>
      <c r="W801" s="357"/>
      <c r="X801" s="357"/>
      <c r="Y801" s="357"/>
      <c r="Z801" s="357"/>
    </row>
    <row r="802" ht="15.75" customHeight="1">
      <c r="A802" s="357"/>
      <c r="B802" s="366"/>
      <c r="C802" s="364"/>
      <c r="D802" s="382"/>
      <c r="E802" s="364"/>
      <c r="F802" s="382"/>
      <c r="G802" s="360"/>
      <c r="H802" s="360"/>
      <c r="I802" s="364"/>
      <c r="J802" s="361"/>
      <c r="K802" s="361"/>
      <c r="L802" s="361"/>
      <c r="M802" s="364"/>
      <c r="N802" s="362"/>
      <c r="O802" s="364"/>
      <c r="P802" s="364"/>
      <c r="Q802" s="364"/>
      <c r="R802" s="364"/>
      <c r="S802" s="364"/>
      <c r="T802" s="364"/>
      <c r="U802" s="357"/>
      <c r="V802" s="357"/>
      <c r="W802" s="357"/>
      <c r="X802" s="357"/>
      <c r="Y802" s="357"/>
      <c r="Z802" s="357"/>
    </row>
    <row r="803" ht="15.75" customHeight="1">
      <c r="A803" s="357"/>
      <c r="B803" s="366"/>
      <c r="C803" s="364"/>
      <c r="D803" s="382"/>
      <c r="E803" s="364"/>
      <c r="F803" s="382"/>
      <c r="G803" s="360"/>
      <c r="H803" s="360"/>
      <c r="I803" s="364"/>
      <c r="J803" s="361"/>
      <c r="K803" s="361"/>
      <c r="L803" s="361"/>
      <c r="M803" s="364"/>
      <c r="N803" s="362"/>
      <c r="O803" s="364"/>
      <c r="P803" s="364"/>
      <c r="Q803" s="364"/>
      <c r="R803" s="364"/>
      <c r="S803" s="364"/>
      <c r="T803" s="364"/>
      <c r="U803" s="357"/>
      <c r="V803" s="357"/>
      <c r="W803" s="357"/>
      <c r="X803" s="357"/>
      <c r="Y803" s="357"/>
      <c r="Z803" s="357"/>
    </row>
    <row r="804" ht="15.75" customHeight="1">
      <c r="A804" s="357"/>
      <c r="B804" s="366"/>
      <c r="C804" s="364"/>
      <c r="D804" s="382"/>
      <c r="E804" s="364"/>
      <c r="F804" s="382"/>
      <c r="G804" s="360"/>
      <c r="H804" s="360"/>
      <c r="I804" s="364"/>
      <c r="J804" s="361"/>
      <c r="K804" s="361"/>
      <c r="L804" s="361"/>
      <c r="M804" s="364"/>
      <c r="N804" s="362"/>
      <c r="O804" s="364"/>
      <c r="P804" s="364"/>
      <c r="Q804" s="364"/>
      <c r="R804" s="364"/>
      <c r="S804" s="364"/>
      <c r="T804" s="364"/>
      <c r="U804" s="357"/>
      <c r="V804" s="357"/>
      <c r="W804" s="357"/>
      <c r="X804" s="357"/>
      <c r="Y804" s="357"/>
      <c r="Z804" s="357"/>
    </row>
    <row r="805" ht="15.75" customHeight="1">
      <c r="A805" s="357"/>
      <c r="B805" s="366"/>
      <c r="C805" s="364"/>
      <c r="D805" s="382"/>
      <c r="E805" s="364"/>
      <c r="F805" s="382"/>
      <c r="G805" s="360"/>
      <c r="H805" s="360"/>
      <c r="I805" s="364"/>
      <c r="J805" s="361"/>
      <c r="K805" s="361"/>
      <c r="L805" s="361"/>
      <c r="M805" s="364"/>
      <c r="N805" s="362"/>
      <c r="O805" s="364"/>
      <c r="P805" s="364"/>
      <c r="Q805" s="364"/>
      <c r="R805" s="364"/>
      <c r="S805" s="364"/>
      <c r="T805" s="364"/>
      <c r="U805" s="357"/>
      <c r="V805" s="357"/>
      <c r="W805" s="357"/>
      <c r="X805" s="357"/>
      <c r="Y805" s="357"/>
      <c r="Z805" s="357"/>
    </row>
    <row r="806" ht="15.75" customHeight="1">
      <c r="A806" s="357"/>
      <c r="B806" s="366"/>
      <c r="C806" s="364"/>
      <c r="D806" s="382"/>
      <c r="E806" s="364"/>
      <c r="F806" s="382"/>
      <c r="G806" s="360"/>
      <c r="H806" s="360"/>
      <c r="I806" s="364"/>
      <c r="J806" s="361"/>
      <c r="K806" s="361"/>
      <c r="L806" s="361"/>
      <c r="M806" s="364"/>
      <c r="N806" s="362"/>
      <c r="O806" s="364"/>
      <c r="P806" s="364"/>
      <c r="Q806" s="364"/>
      <c r="R806" s="364"/>
      <c r="S806" s="364"/>
      <c r="T806" s="364"/>
      <c r="U806" s="357"/>
      <c r="V806" s="357"/>
      <c r="W806" s="357"/>
      <c r="X806" s="357"/>
      <c r="Y806" s="357"/>
      <c r="Z806" s="357"/>
    </row>
    <row r="807" ht="15.75" customHeight="1">
      <c r="A807" s="357"/>
      <c r="B807" s="366"/>
      <c r="C807" s="364"/>
      <c r="D807" s="382"/>
      <c r="E807" s="364"/>
      <c r="F807" s="382"/>
      <c r="G807" s="360"/>
      <c r="H807" s="360"/>
      <c r="I807" s="364"/>
      <c r="J807" s="361"/>
      <c r="K807" s="361"/>
      <c r="L807" s="361"/>
      <c r="M807" s="364"/>
      <c r="N807" s="362"/>
      <c r="O807" s="364"/>
      <c r="P807" s="364"/>
      <c r="Q807" s="364"/>
      <c r="R807" s="364"/>
      <c r="S807" s="364"/>
      <c r="T807" s="364"/>
      <c r="U807" s="357"/>
      <c r="V807" s="357"/>
      <c r="W807" s="357"/>
      <c r="X807" s="357"/>
      <c r="Y807" s="357"/>
      <c r="Z807" s="357"/>
    </row>
    <row r="808" ht="15.75" customHeight="1">
      <c r="A808" s="357"/>
      <c r="B808" s="366"/>
      <c r="C808" s="364"/>
      <c r="D808" s="382"/>
      <c r="E808" s="364"/>
      <c r="F808" s="382"/>
      <c r="G808" s="360"/>
      <c r="H808" s="360"/>
      <c r="I808" s="364"/>
      <c r="J808" s="361"/>
      <c r="K808" s="361"/>
      <c r="L808" s="361"/>
      <c r="M808" s="364"/>
      <c r="N808" s="362"/>
      <c r="O808" s="364"/>
      <c r="P808" s="364"/>
      <c r="Q808" s="364"/>
      <c r="R808" s="364"/>
      <c r="S808" s="364"/>
      <c r="T808" s="364"/>
      <c r="U808" s="357"/>
      <c r="V808" s="357"/>
      <c r="W808" s="357"/>
      <c r="X808" s="357"/>
      <c r="Y808" s="357"/>
      <c r="Z808" s="357"/>
    </row>
    <row r="809" ht="15.75" customHeight="1">
      <c r="A809" s="357"/>
      <c r="B809" s="366"/>
      <c r="C809" s="364"/>
      <c r="D809" s="382"/>
      <c r="E809" s="364"/>
      <c r="F809" s="382"/>
      <c r="G809" s="360"/>
      <c r="H809" s="360"/>
      <c r="I809" s="364"/>
      <c r="J809" s="361"/>
      <c r="K809" s="361"/>
      <c r="L809" s="361"/>
      <c r="M809" s="364"/>
      <c r="N809" s="362"/>
      <c r="O809" s="364"/>
      <c r="P809" s="364"/>
      <c r="Q809" s="364"/>
      <c r="R809" s="364"/>
      <c r="S809" s="364"/>
      <c r="T809" s="364"/>
      <c r="U809" s="357"/>
      <c r="V809" s="357"/>
      <c r="W809" s="357"/>
      <c r="X809" s="357"/>
      <c r="Y809" s="357"/>
      <c r="Z809" s="357"/>
    </row>
    <row r="810" ht="15.75" customHeight="1">
      <c r="A810" s="357"/>
      <c r="B810" s="366"/>
      <c r="C810" s="364"/>
      <c r="D810" s="382"/>
      <c r="E810" s="364"/>
      <c r="F810" s="382"/>
      <c r="G810" s="360"/>
      <c r="H810" s="360"/>
      <c r="I810" s="364"/>
      <c r="J810" s="361"/>
      <c r="K810" s="361"/>
      <c r="L810" s="361"/>
      <c r="M810" s="364"/>
      <c r="N810" s="362"/>
      <c r="O810" s="364"/>
      <c r="P810" s="364"/>
      <c r="Q810" s="364"/>
      <c r="R810" s="364"/>
      <c r="S810" s="364"/>
      <c r="T810" s="364"/>
      <c r="U810" s="357"/>
      <c r="V810" s="357"/>
      <c r="W810" s="357"/>
      <c r="X810" s="357"/>
      <c r="Y810" s="357"/>
      <c r="Z810" s="357"/>
    </row>
    <row r="811" ht="15.75" customHeight="1">
      <c r="A811" s="357"/>
      <c r="B811" s="366"/>
      <c r="C811" s="364"/>
      <c r="D811" s="382"/>
      <c r="E811" s="364"/>
      <c r="F811" s="382"/>
      <c r="G811" s="360"/>
      <c r="H811" s="360"/>
      <c r="I811" s="364"/>
      <c r="J811" s="361"/>
      <c r="K811" s="361"/>
      <c r="L811" s="361"/>
      <c r="M811" s="364"/>
      <c r="N811" s="362"/>
      <c r="O811" s="364"/>
      <c r="P811" s="364"/>
      <c r="Q811" s="364"/>
      <c r="R811" s="364"/>
      <c r="S811" s="364"/>
      <c r="T811" s="364"/>
      <c r="U811" s="357"/>
      <c r="V811" s="357"/>
      <c r="W811" s="357"/>
      <c r="X811" s="357"/>
      <c r="Y811" s="357"/>
      <c r="Z811" s="357"/>
    </row>
    <row r="812" ht="15.75" customHeight="1">
      <c r="A812" s="357"/>
      <c r="B812" s="366"/>
      <c r="C812" s="364"/>
      <c r="D812" s="382"/>
      <c r="E812" s="364"/>
      <c r="F812" s="382"/>
      <c r="G812" s="360"/>
      <c r="H812" s="360"/>
      <c r="I812" s="364"/>
      <c r="J812" s="361"/>
      <c r="K812" s="361"/>
      <c r="L812" s="361"/>
      <c r="M812" s="364"/>
      <c r="N812" s="362"/>
      <c r="O812" s="364"/>
      <c r="P812" s="364"/>
      <c r="Q812" s="364"/>
      <c r="R812" s="364"/>
      <c r="S812" s="364"/>
      <c r="T812" s="364"/>
      <c r="U812" s="357"/>
      <c r="V812" s="357"/>
      <c r="W812" s="357"/>
      <c r="X812" s="357"/>
      <c r="Y812" s="357"/>
      <c r="Z812" s="357"/>
    </row>
    <row r="813" ht="15.75" customHeight="1">
      <c r="A813" s="357"/>
      <c r="B813" s="366"/>
      <c r="C813" s="364"/>
      <c r="D813" s="382"/>
      <c r="E813" s="364"/>
      <c r="F813" s="382"/>
      <c r="G813" s="360"/>
      <c r="H813" s="360"/>
      <c r="I813" s="364"/>
      <c r="J813" s="361"/>
      <c r="K813" s="361"/>
      <c r="L813" s="361"/>
      <c r="M813" s="364"/>
      <c r="N813" s="362"/>
      <c r="O813" s="364"/>
      <c r="P813" s="364"/>
      <c r="Q813" s="364"/>
      <c r="R813" s="364"/>
      <c r="S813" s="364"/>
      <c r="T813" s="364"/>
      <c r="U813" s="357"/>
      <c r="V813" s="357"/>
      <c r="W813" s="357"/>
      <c r="X813" s="357"/>
      <c r="Y813" s="357"/>
      <c r="Z813" s="357"/>
    </row>
    <row r="814" ht="15.75" customHeight="1">
      <c r="A814" s="357"/>
      <c r="B814" s="366"/>
      <c r="C814" s="364"/>
      <c r="D814" s="382"/>
      <c r="E814" s="364"/>
      <c r="F814" s="382"/>
      <c r="G814" s="360"/>
      <c r="H814" s="360"/>
      <c r="I814" s="364"/>
      <c r="J814" s="361"/>
      <c r="K814" s="361"/>
      <c r="L814" s="361"/>
      <c r="M814" s="364"/>
      <c r="N814" s="362"/>
      <c r="O814" s="364"/>
      <c r="P814" s="364"/>
      <c r="Q814" s="364"/>
      <c r="R814" s="364"/>
      <c r="S814" s="364"/>
      <c r="T814" s="364"/>
      <c r="U814" s="357"/>
      <c r="V814" s="357"/>
      <c r="W814" s="357"/>
      <c r="X814" s="357"/>
      <c r="Y814" s="357"/>
      <c r="Z814" s="357"/>
    </row>
    <row r="815" ht="15.75" customHeight="1">
      <c r="A815" s="357"/>
      <c r="B815" s="366"/>
      <c r="C815" s="364"/>
      <c r="D815" s="382"/>
      <c r="E815" s="364"/>
      <c r="F815" s="382"/>
      <c r="G815" s="360"/>
      <c r="H815" s="360"/>
      <c r="I815" s="364"/>
      <c r="J815" s="361"/>
      <c r="K815" s="361"/>
      <c r="L815" s="361"/>
      <c r="M815" s="364"/>
      <c r="N815" s="362"/>
      <c r="O815" s="364"/>
      <c r="P815" s="364"/>
      <c r="Q815" s="364"/>
      <c r="R815" s="364"/>
      <c r="S815" s="364"/>
      <c r="T815" s="364"/>
      <c r="U815" s="357"/>
      <c r="V815" s="357"/>
      <c r="W815" s="357"/>
      <c r="X815" s="357"/>
      <c r="Y815" s="357"/>
      <c r="Z815" s="357"/>
    </row>
    <row r="816" ht="15.75" customHeight="1">
      <c r="A816" s="357"/>
      <c r="B816" s="366"/>
      <c r="C816" s="364"/>
      <c r="D816" s="382"/>
      <c r="E816" s="364"/>
      <c r="F816" s="382"/>
      <c r="G816" s="360"/>
      <c r="H816" s="360"/>
      <c r="I816" s="364"/>
      <c r="J816" s="361"/>
      <c r="K816" s="361"/>
      <c r="L816" s="361"/>
      <c r="M816" s="364"/>
      <c r="N816" s="362"/>
      <c r="O816" s="364"/>
      <c r="P816" s="364"/>
      <c r="Q816" s="364"/>
      <c r="R816" s="364"/>
      <c r="S816" s="364"/>
      <c r="T816" s="364"/>
      <c r="U816" s="357"/>
      <c r="V816" s="357"/>
      <c r="W816" s="357"/>
      <c r="X816" s="357"/>
      <c r="Y816" s="357"/>
      <c r="Z816" s="357"/>
    </row>
    <row r="817" ht="15.75" customHeight="1">
      <c r="A817" s="357"/>
      <c r="B817" s="366"/>
      <c r="C817" s="364"/>
      <c r="D817" s="382"/>
      <c r="E817" s="364"/>
      <c r="F817" s="382"/>
      <c r="G817" s="360"/>
      <c r="H817" s="360"/>
      <c r="I817" s="364"/>
      <c r="J817" s="361"/>
      <c r="K817" s="361"/>
      <c r="L817" s="361"/>
      <c r="M817" s="364"/>
      <c r="N817" s="362"/>
      <c r="O817" s="364"/>
      <c r="P817" s="364"/>
      <c r="Q817" s="364"/>
      <c r="R817" s="364"/>
      <c r="S817" s="364"/>
      <c r="T817" s="364"/>
      <c r="U817" s="357"/>
      <c r="V817" s="357"/>
      <c r="W817" s="357"/>
      <c r="X817" s="357"/>
      <c r="Y817" s="357"/>
      <c r="Z817" s="357"/>
    </row>
    <row r="818" ht="15.75" customHeight="1">
      <c r="A818" s="357"/>
      <c r="B818" s="366"/>
      <c r="C818" s="364"/>
      <c r="D818" s="382"/>
      <c r="E818" s="364"/>
      <c r="F818" s="382"/>
      <c r="G818" s="360"/>
      <c r="H818" s="360"/>
      <c r="I818" s="364"/>
      <c r="J818" s="361"/>
      <c r="K818" s="361"/>
      <c r="L818" s="361"/>
      <c r="M818" s="364"/>
      <c r="N818" s="362"/>
      <c r="O818" s="364"/>
      <c r="P818" s="364"/>
      <c r="Q818" s="364"/>
      <c r="R818" s="364"/>
      <c r="S818" s="364"/>
      <c r="T818" s="364"/>
      <c r="U818" s="357"/>
      <c r="V818" s="357"/>
      <c r="W818" s="357"/>
      <c r="X818" s="357"/>
      <c r="Y818" s="357"/>
      <c r="Z818" s="357"/>
    </row>
    <row r="819" ht="15.75" customHeight="1">
      <c r="A819" s="357"/>
      <c r="B819" s="366"/>
      <c r="C819" s="364"/>
      <c r="D819" s="382"/>
      <c r="E819" s="364"/>
      <c r="F819" s="382"/>
      <c r="G819" s="360"/>
      <c r="H819" s="360"/>
      <c r="I819" s="364"/>
      <c r="J819" s="361"/>
      <c r="K819" s="361"/>
      <c r="L819" s="361"/>
      <c r="M819" s="364"/>
      <c r="N819" s="362"/>
      <c r="O819" s="364"/>
      <c r="P819" s="364"/>
      <c r="Q819" s="364"/>
      <c r="R819" s="364"/>
      <c r="S819" s="364"/>
      <c r="T819" s="364"/>
      <c r="U819" s="357"/>
      <c r="V819" s="357"/>
      <c r="W819" s="357"/>
      <c r="X819" s="357"/>
      <c r="Y819" s="357"/>
      <c r="Z819" s="357"/>
    </row>
    <row r="820" ht="15.75" customHeight="1">
      <c r="A820" s="357"/>
      <c r="B820" s="366"/>
      <c r="C820" s="364"/>
      <c r="D820" s="382"/>
      <c r="E820" s="364"/>
      <c r="F820" s="382"/>
      <c r="G820" s="360"/>
      <c r="H820" s="360"/>
      <c r="I820" s="364"/>
      <c r="J820" s="361"/>
      <c r="K820" s="361"/>
      <c r="L820" s="361"/>
      <c r="M820" s="364"/>
      <c r="N820" s="362"/>
      <c r="O820" s="364"/>
      <c r="P820" s="364"/>
      <c r="Q820" s="364"/>
      <c r="R820" s="364"/>
      <c r="S820" s="364"/>
      <c r="T820" s="364"/>
      <c r="U820" s="357"/>
      <c r="V820" s="357"/>
      <c r="W820" s="357"/>
      <c r="X820" s="357"/>
      <c r="Y820" s="357"/>
      <c r="Z820" s="357"/>
    </row>
    <row r="821" ht="15.75" customHeight="1">
      <c r="A821" s="357"/>
      <c r="B821" s="366"/>
      <c r="C821" s="364"/>
      <c r="D821" s="382"/>
      <c r="E821" s="364"/>
      <c r="F821" s="382"/>
      <c r="G821" s="360"/>
      <c r="H821" s="360"/>
      <c r="I821" s="364"/>
      <c r="J821" s="361"/>
      <c r="K821" s="361"/>
      <c r="L821" s="361"/>
      <c r="M821" s="364"/>
      <c r="N821" s="362"/>
      <c r="O821" s="364"/>
      <c r="P821" s="364"/>
      <c r="Q821" s="364"/>
      <c r="R821" s="364"/>
      <c r="S821" s="364"/>
      <c r="T821" s="364"/>
      <c r="U821" s="357"/>
      <c r="V821" s="357"/>
      <c r="W821" s="357"/>
      <c r="X821" s="357"/>
      <c r="Y821" s="357"/>
      <c r="Z821" s="357"/>
    </row>
    <row r="822" ht="15.75" customHeight="1">
      <c r="A822" s="357"/>
      <c r="B822" s="366"/>
      <c r="C822" s="364"/>
      <c r="D822" s="382"/>
      <c r="E822" s="364"/>
      <c r="F822" s="382"/>
      <c r="G822" s="360"/>
      <c r="H822" s="360"/>
      <c r="I822" s="364"/>
      <c r="J822" s="361"/>
      <c r="K822" s="361"/>
      <c r="L822" s="361"/>
      <c r="M822" s="364"/>
      <c r="N822" s="362"/>
      <c r="O822" s="364"/>
      <c r="P822" s="364"/>
      <c r="Q822" s="364"/>
      <c r="R822" s="364"/>
      <c r="S822" s="364"/>
      <c r="T822" s="364"/>
      <c r="U822" s="357"/>
      <c r="V822" s="357"/>
      <c r="W822" s="357"/>
      <c r="X822" s="357"/>
      <c r="Y822" s="357"/>
      <c r="Z822" s="357"/>
    </row>
    <row r="823" ht="15.75" customHeight="1">
      <c r="A823" s="357"/>
      <c r="B823" s="366"/>
      <c r="C823" s="364"/>
      <c r="D823" s="382"/>
      <c r="E823" s="364"/>
      <c r="F823" s="382"/>
      <c r="G823" s="360"/>
      <c r="H823" s="360"/>
      <c r="I823" s="364"/>
      <c r="J823" s="361"/>
      <c r="K823" s="361"/>
      <c r="L823" s="361"/>
      <c r="M823" s="364"/>
      <c r="N823" s="362"/>
      <c r="O823" s="364"/>
      <c r="P823" s="364"/>
      <c r="Q823" s="364"/>
      <c r="R823" s="364"/>
      <c r="S823" s="364"/>
      <c r="T823" s="364"/>
      <c r="U823" s="357"/>
      <c r="V823" s="357"/>
      <c r="W823" s="357"/>
      <c r="X823" s="357"/>
      <c r="Y823" s="357"/>
      <c r="Z823" s="357"/>
    </row>
    <row r="824" ht="15.75" customHeight="1">
      <c r="A824" s="357"/>
      <c r="B824" s="366"/>
      <c r="C824" s="364"/>
      <c r="D824" s="382"/>
      <c r="E824" s="364"/>
      <c r="F824" s="382"/>
      <c r="G824" s="360"/>
      <c r="H824" s="360"/>
      <c r="I824" s="364"/>
      <c r="J824" s="361"/>
      <c r="K824" s="361"/>
      <c r="L824" s="361"/>
      <c r="M824" s="364"/>
      <c r="N824" s="362"/>
      <c r="O824" s="364"/>
      <c r="P824" s="364"/>
      <c r="Q824" s="364"/>
      <c r="R824" s="364"/>
      <c r="S824" s="364"/>
      <c r="T824" s="364"/>
      <c r="U824" s="357"/>
      <c r="V824" s="357"/>
      <c r="W824" s="357"/>
      <c r="X824" s="357"/>
      <c r="Y824" s="357"/>
      <c r="Z824" s="357"/>
    </row>
    <row r="825" ht="15.75" customHeight="1">
      <c r="A825" s="357"/>
      <c r="B825" s="366"/>
      <c r="C825" s="364"/>
      <c r="D825" s="382"/>
      <c r="E825" s="364"/>
      <c r="F825" s="382"/>
      <c r="G825" s="360"/>
      <c r="H825" s="360"/>
      <c r="I825" s="364"/>
      <c r="J825" s="361"/>
      <c r="K825" s="361"/>
      <c r="L825" s="361"/>
      <c r="M825" s="364"/>
      <c r="N825" s="362"/>
      <c r="O825" s="364"/>
      <c r="P825" s="364"/>
      <c r="Q825" s="364"/>
      <c r="R825" s="364"/>
      <c r="S825" s="364"/>
      <c r="T825" s="364"/>
      <c r="U825" s="357"/>
      <c r="V825" s="357"/>
      <c r="W825" s="357"/>
      <c r="X825" s="357"/>
      <c r="Y825" s="357"/>
      <c r="Z825" s="357"/>
    </row>
    <row r="826" ht="15.75" customHeight="1">
      <c r="A826" s="357"/>
      <c r="B826" s="366"/>
      <c r="C826" s="364"/>
      <c r="D826" s="382"/>
      <c r="E826" s="364"/>
      <c r="F826" s="382"/>
      <c r="G826" s="360"/>
      <c r="H826" s="360"/>
      <c r="I826" s="364"/>
      <c r="J826" s="361"/>
      <c r="K826" s="361"/>
      <c r="L826" s="361"/>
      <c r="M826" s="364"/>
      <c r="N826" s="362"/>
      <c r="O826" s="364"/>
      <c r="P826" s="364"/>
      <c r="Q826" s="364"/>
      <c r="R826" s="364"/>
      <c r="S826" s="364"/>
      <c r="T826" s="364"/>
      <c r="U826" s="357"/>
      <c r="V826" s="357"/>
      <c r="W826" s="357"/>
      <c r="X826" s="357"/>
      <c r="Y826" s="357"/>
      <c r="Z826" s="357"/>
    </row>
    <row r="827" ht="15.75" customHeight="1">
      <c r="A827" s="357"/>
      <c r="B827" s="366"/>
      <c r="C827" s="364"/>
      <c r="D827" s="382"/>
      <c r="E827" s="364"/>
      <c r="F827" s="382"/>
      <c r="G827" s="360"/>
      <c r="H827" s="360"/>
      <c r="I827" s="364"/>
      <c r="J827" s="361"/>
      <c r="K827" s="361"/>
      <c r="L827" s="361"/>
      <c r="M827" s="364"/>
      <c r="N827" s="362"/>
      <c r="O827" s="364"/>
      <c r="P827" s="364"/>
      <c r="Q827" s="364"/>
      <c r="R827" s="364"/>
      <c r="S827" s="364"/>
      <c r="T827" s="364"/>
      <c r="U827" s="357"/>
      <c r="V827" s="357"/>
      <c r="W827" s="357"/>
      <c r="X827" s="357"/>
      <c r="Y827" s="357"/>
      <c r="Z827" s="357"/>
    </row>
    <row r="828" ht="15.75" customHeight="1">
      <c r="A828" s="357"/>
      <c r="B828" s="366"/>
      <c r="C828" s="364"/>
      <c r="D828" s="382"/>
      <c r="E828" s="364"/>
      <c r="F828" s="382"/>
      <c r="G828" s="360"/>
      <c r="H828" s="360"/>
      <c r="I828" s="364"/>
      <c r="J828" s="361"/>
      <c r="K828" s="361"/>
      <c r="L828" s="361"/>
      <c r="M828" s="364"/>
      <c r="N828" s="362"/>
      <c r="O828" s="364"/>
      <c r="P828" s="364"/>
      <c r="Q828" s="364"/>
      <c r="R828" s="364"/>
      <c r="S828" s="364"/>
      <c r="T828" s="364"/>
      <c r="U828" s="357"/>
      <c r="V828" s="357"/>
      <c r="W828" s="357"/>
      <c r="X828" s="357"/>
      <c r="Y828" s="357"/>
      <c r="Z828" s="357"/>
    </row>
    <row r="829" ht="15.75" customHeight="1">
      <c r="A829" s="357"/>
      <c r="B829" s="366"/>
      <c r="C829" s="364"/>
      <c r="D829" s="382"/>
      <c r="E829" s="364"/>
      <c r="F829" s="382"/>
      <c r="G829" s="360"/>
      <c r="H829" s="360"/>
      <c r="I829" s="364"/>
      <c r="J829" s="361"/>
      <c r="K829" s="361"/>
      <c r="L829" s="361"/>
      <c r="M829" s="364"/>
      <c r="N829" s="362"/>
      <c r="O829" s="364"/>
      <c r="P829" s="364"/>
      <c r="Q829" s="364"/>
      <c r="R829" s="364"/>
      <c r="S829" s="364"/>
      <c r="T829" s="364"/>
      <c r="U829" s="357"/>
      <c r="V829" s="357"/>
      <c r="W829" s="357"/>
      <c r="X829" s="357"/>
      <c r="Y829" s="357"/>
      <c r="Z829" s="357"/>
    </row>
    <row r="830" ht="15.75" customHeight="1">
      <c r="A830" s="357"/>
      <c r="B830" s="366"/>
      <c r="C830" s="364"/>
      <c r="D830" s="382"/>
      <c r="E830" s="364"/>
      <c r="F830" s="382"/>
      <c r="G830" s="360"/>
      <c r="H830" s="360"/>
      <c r="I830" s="364"/>
      <c r="J830" s="361"/>
      <c r="K830" s="361"/>
      <c r="L830" s="361"/>
      <c r="M830" s="364"/>
      <c r="N830" s="362"/>
      <c r="O830" s="364"/>
      <c r="P830" s="364"/>
      <c r="Q830" s="364"/>
      <c r="R830" s="364"/>
      <c r="S830" s="364"/>
      <c r="T830" s="364"/>
      <c r="U830" s="357"/>
      <c r="V830" s="357"/>
      <c r="W830" s="357"/>
      <c r="X830" s="357"/>
      <c r="Y830" s="357"/>
      <c r="Z830" s="357"/>
    </row>
    <row r="831" ht="15.75" customHeight="1">
      <c r="A831" s="357"/>
      <c r="B831" s="366"/>
      <c r="C831" s="364"/>
      <c r="D831" s="382"/>
      <c r="E831" s="364"/>
      <c r="F831" s="382"/>
      <c r="G831" s="360"/>
      <c r="H831" s="360"/>
      <c r="I831" s="364"/>
      <c r="J831" s="361"/>
      <c r="K831" s="361"/>
      <c r="L831" s="361"/>
      <c r="M831" s="364"/>
      <c r="N831" s="362"/>
      <c r="O831" s="364"/>
      <c r="P831" s="364"/>
      <c r="Q831" s="364"/>
      <c r="R831" s="364"/>
      <c r="S831" s="364"/>
      <c r="T831" s="364"/>
      <c r="U831" s="357"/>
      <c r="V831" s="357"/>
      <c r="W831" s="357"/>
      <c r="X831" s="357"/>
      <c r="Y831" s="357"/>
      <c r="Z831" s="357"/>
    </row>
    <row r="832" ht="15.75" customHeight="1">
      <c r="A832" s="357"/>
      <c r="B832" s="366"/>
      <c r="C832" s="364"/>
      <c r="D832" s="382"/>
      <c r="E832" s="364"/>
      <c r="F832" s="382"/>
      <c r="G832" s="360"/>
      <c r="H832" s="360"/>
      <c r="I832" s="364"/>
      <c r="J832" s="361"/>
      <c r="K832" s="361"/>
      <c r="L832" s="361"/>
      <c r="M832" s="364"/>
      <c r="N832" s="362"/>
      <c r="O832" s="364"/>
      <c r="P832" s="364"/>
      <c r="Q832" s="364"/>
      <c r="R832" s="364"/>
      <c r="S832" s="364"/>
      <c r="T832" s="364"/>
      <c r="U832" s="357"/>
      <c r="V832" s="357"/>
      <c r="W832" s="357"/>
      <c r="X832" s="357"/>
      <c r="Y832" s="357"/>
      <c r="Z832" s="357"/>
    </row>
    <row r="833" ht="15.75" customHeight="1">
      <c r="A833" s="357"/>
      <c r="B833" s="366"/>
      <c r="C833" s="364"/>
      <c r="D833" s="382"/>
      <c r="E833" s="364"/>
      <c r="F833" s="382"/>
      <c r="G833" s="360"/>
      <c r="H833" s="360"/>
      <c r="I833" s="364"/>
      <c r="J833" s="361"/>
      <c r="K833" s="361"/>
      <c r="L833" s="361"/>
      <c r="M833" s="364"/>
      <c r="N833" s="362"/>
      <c r="O833" s="364"/>
      <c r="P833" s="364"/>
      <c r="Q833" s="364"/>
      <c r="R833" s="364"/>
      <c r="S833" s="364"/>
      <c r="T833" s="364"/>
      <c r="U833" s="357"/>
      <c r="V833" s="357"/>
      <c r="W833" s="357"/>
      <c r="X833" s="357"/>
      <c r="Y833" s="357"/>
      <c r="Z833" s="357"/>
    </row>
    <row r="834" ht="15.75" customHeight="1">
      <c r="A834" s="357"/>
      <c r="B834" s="366"/>
      <c r="C834" s="364"/>
      <c r="D834" s="382"/>
      <c r="E834" s="364"/>
      <c r="F834" s="382"/>
      <c r="G834" s="360"/>
      <c r="H834" s="360"/>
      <c r="I834" s="364"/>
      <c r="J834" s="361"/>
      <c r="K834" s="361"/>
      <c r="L834" s="361"/>
      <c r="M834" s="364"/>
      <c r="N834" s="362"/>
      <c r="O834" s="364"/>
      <c r="P834" s="364"/>
      <c r="Q834" s="364"/>
      <c r="R834" s="364"/>
      <c r="S834" s="364"/>
      <c r="T834" s="364"/>
      <c r="U834" s="357"/>
      <c r="V834" s="357"/>
      <c r="W834" s="357"/>
      <c r="X834" s="357"/>
      <c r="Y834" s="357"/>
      <c r="Z834" s="357"/>
    </row>
    <row r="835" ht="15.75" customHeight="1">
      <c r="A835" s="357"/>
      <c r="B835" s="366"/>
      <c r="C835" s="364"/>
      <c r="D835" s="382"/>
      <c r="E835" s="364"/>
      <c r="F835" s="382"/>
      <c r="G835" s="360"/>
      <c r="H835" s="360"/>
      <c r="I835" s="364"/>
      <c r="J835" s="361"/>
      <c r="K835" s="361"/>
      <c r="L835" s="361"/>
      <c r="M835" s="364"/>
      <c r="N835" s="362"/>
      <c r="O835" s="364"/>
      <c r="P835" s="364"/>
      <c r="Q835" s="364"/>
      <c r="R835" s="364"/>
      <c r="S835" s="364"/>
      <c r="T835" s="364"/>
      <c r="U835" s="357"/>
      <c r="V835" s="357"/>
      <c r="W835" s="357"/>
      <c r="X835" s="357"/>
      <c r="Y835" s="357"/>
      <c r="Z835" s="357"/>
    </row>
    <row r="836" ht="15.75" customHeight="1">
      <c r="A836" s="357"/>
      <c r="B836" s="366"/>
      <c r="C836" s="364"/>
      <c r="D836" s="382"/>
      <c r="E836" s="364"/>
      <c r="F836" s="382"/>
      <c r="G836" s="360"/>
      <c r="H836" s="360"/>
      <c r="I836" s="364"/>
      <c r="J836" s="361"/>
      <c r="K836" s="361"/>
      <c r="L836" s="361"/>
      <c r="M836" s="364"/>
      <c r="N836" s="362"/>
      <c r="O836" s="364"/>
      <c r="P836" s="364"/>
      <c r="Q836" s="364"/>
      <c r="R836" s="364"/>
      <c r="S836" s="364"/>
      <c r="T836" s="364"/>
      <c r="U836" s="357"/>
      <c r="V836" s="357"/>
      <c r="W836" s="357"/>
      <c r="X836" s="357"/>
      <c r="Y836" s="357"/>
      <c r="Z836" s="357"/>
    </row>
    <row r="837" ht="15.75" customHeight="1">
      <c r="A837" s="357"/>
      <c r="B837" s="366"/>
      <c r="C837" s="364"/>
      <c r="D837" s="382"/>
      <c r="E837" s="364"/>
      <c r="F837" s="382"/>
      <c r="G837" s="360"/>
      <c r="H837" s="360"/>
      <c r="I837" s="364"/>
      <c r="J837" s="361"/>
      <c r="K837" s="361"/>
      <c r="L837" s="361"/>
      <c r="M837" s="364"/>
      <c r="N837" s="362"/>
      <c r="O837" s="364"/>
      <c r="P837" s="364"/>
      <c r="Q837" s="364"/>
      <c r="R837" s="364"/>
      <c r="S837" s="364"/>
      <c r="T837" s="364"/>
      <c r="U837" s="357"/>
      <c r="V837" s="357"/>
      <c r="W837" s="357"/>
      <c r="X837" s="357"/>
      <c r="Y837" s="357"/>
      <c r="Z837" s="357"/>
    </row>
    <row r="838" ht="15.75" customHeight="1">
      <c r="A838" s="357"/>
      <c r="B838" s="366"/>
      <c r="C838" s="364"/>
      <c r="D838" s="382"/>
      <c r="E838" s="364"/>
      <c r="F838" s="382"/>
      <c r="G838" s="360"/>
      <c r="H838" s="360"/>
      <c r="I838" s="364"/>
      <c r="J838" s="361"/>
      <c r="K838" s="361"/>
      <c r="L838" s="361"/>
      <c r="M838" s="364"/>
      <c r="N838" s="362"/>
      <c r="O838" s="364"/>
      <c r="P838" s="364"/>
      <c r="Q838" s="364"/>
      <c r="R838" s="364"/>
      <c r="S838" s="364"/>
      <c r="T838" s="364"/>
      <c r="U838" s="357"/>
      <c r="V838" s="357"/>
      <c r="W838" s="357"/>
      <c r="X838" s="357"/>
      <c r="Y838" s="357"/>
      <c r="Z838" s="357"/>
    </row>
    <row r="839" ht="15.75" customHeight="1">
      <c r="A839" s="357"/>
      <c r="B839" s="366"/>
      <c r="C839" s="364"/>
      <c r="D839" s="382"/>
      <c r="E839" s="364"/>
      <c r="F839" s="382"/>
      <c r="G839" s="360"/>
      <c r="H839" s="360"/>
      <c r="I839" s="364"/>
      <c r="J839" s="361"/>
      <c r="K839" s="361"/>
      <c r="L839" s="361"/>
      <c r="M839" s="364"/>
      <c r="N839" s="362"/>
      <c r="O839" s="364"/>
      <c r="P839" s="364"/>
      <c r="Q839" s="364"/>
      <c r="R839" s="364"/>
      <c r="S839" s="364"/>
      <c r="T839" s="364"/>
      <c r="U839" s="357"/>
      <c r="V839" s="357"/>
      <c r="W839" s="357"/>
      <c r="X839" s="357"/>
      <c r="Y839" s="357"/>
      <c r="Z839" s="357"/>
    </row>
    <row r="840" ht="15.75" customHeight="1">
      <c r="A840" s="357"/>
      <c r="B840" s="366"/>
      <c r="C840" s="364"/>
      <c r="D840" s="382"/>
      <c r="E840" s="364"/>
      <c r="F840" s="382"/>
      <c r="G840" s="360"/>
      <c r="H840" s="360"/>
      <c r="I840" s="364"/>
      <c r="J840" s="361"/>
      <c r="K840" s="361"/>
      <c r="L840" s="361"/>
      <c r="M840" s="364"/>
      <c r="N840" s="362"/>
      <c r="O840" s="364"/>
      <c r="P840" s="364"/>
      <c r="Q840" s="364"/>
      <c r="R840" s="364"/>
      <c r="S840" s="364"/>
      <c r="T840" s="364"/>
      <c r="U840" s="357"/>
      <c r="V840" s="357"/>
      <c r="W840" s="357"/>
      <c r="X840" s="357"/>
      <c r="Y840" s="357"/>
      <c r="Z840" s="357"/>
    </row>
    <row r="841" ht="15.75" customHeight="1">
      <c r="A841" s="357"/>
      <c r="B841" s="366"/>
      <c r="C841" s="364"/>
      <c r="D841" s="382"/>
      <c r="E841" s="364"/>
      <c r="F841" s="382"/>
      <c r="G841" s="360"/>
      <c r="H841" s="360"/>
      <c r="I841" s="364"/>
      <c r="J841" s="361"/>
      <c r="K841" s="361"/>
      <c r="L841" s="361"/>
      <c r="M841" s="364"/>
      <c r="N841" s="362"/>
      <c r="O841" s="364"/>
      <c r="P841" s="364"/>
      <c r="Q841" s="364"/>
      <c r="R841" s="364"/>
      <c r="S841" s="364"/>
      <c r="T841" s="364"/>
      <c r="U841" s="357"/>
      <c r="V841" s="357"/>
      <c r="W841" s="357"/>
      <c r="X841" s="357"/>
      <c r="Y841" s="357"/>
      <c r="Z841" s="357"/>
    </row>
    <row r="842" ht="15.75" customHeight="1">
      <c r="A842" s="357"/>
      <c r="B842" s="366"/>
      <c r="C842" s="364"/>
      <c r="D842" s="382"/>
      <c r="E842" s="364"/>
      <c r="F842" s="382"/>
      <c r="G842" s="360"/>
      <c r="H842" s="360"/>
      <c r="I842" s="364"/>
      <c r="J842" s="361"/>
      <c r="K842" s="361"/>
      <c r="L842" s="361"/>
      <c r="M842" s="364"/>
      <c r="N842" s="362"/>
      <c r="O842" s="364"/>
      <c r="P842" s="364"/>
      <c r="Q842" s="364"/>
      <c r="R842" s="364"/>
      <c r="S842" s="364"/>
      <c r="T842" s="364"/>
      <c r="U842" s="357"/>
      <c r="V842" s="357"/>
      <c r="W842" s="357"/>
      <c r="X842" s="357"/>
      <c r="Y842" s="357"/>
      <c r="Z842" s="357"/>
    </row>
    <row r="843" ht="15.75" customHeight="1">
      <c r="A843" s="357"/>
      <c r="B843" s="366"/>
      <c r="C843" s="364"/>
      <c r="D843" s="382"/>
      <c r="E843" s="364"/>
      <c r="F843" s="382"/>
      <c r="G843" s="360"/>
      <c r="H843" s="360"/>
      <c r="I843" s="364"/>
      <c r="J843" s="361"/>
      <c r="K843" s="361"/>
      <c r="L843" s="361"/>
      <c r="M843" s="364"/>
      <c r="N843" s="362"/>
      <c r="O843" s="364"/>
      <c r="P843" s="364"/>
      <c r="Q843" s="364"/>
      <c r="R843" s="364"/>
      <c r="S843" s="364"/>
      <c r="T843" s="364"/>
      <c r="U843" s="357"/>
      <c r="V843" s="357"/>
      <c r="W843" s="357"/>
      <c r="X843" s="357"/>
      <c r="Y843" s="357"/>
      <c r="Z843" s="357"/>
    </row>
    <row r="844" ht="15.75" customHeight="1">
      <c r="A844" s="357"/>
      <c r="B844" s="366"/>
      <c r="C844" s="364"/>
      <c r="D844" s="382"/>
      <c r="E844" s="364"/>
      <c r="F844" s="382"/>
      <c r="G844" s="360"/>
      <c r="H844" s="360"/>
      <c r="I844" s="364"/>
      <c r="J844" s="361"/>
      <c r="K844" s="361"/>
      <c r="L844" s="361"/>
      <c r="M844" s="364"/>
      <c r="N844" s="362"/>
      <c r="O844" s="364"/>
      <c r="P844" s="364"/>
      <c r="Q844" s="364"/>
      <c r="R844" s="364"/>
      <c r="S844" s="364"/>
      <c r="T844" s="364"/>
      <c r="U844" s="357"/>
      <c r="V844" s="357"/>
      <c r="W844" s="357"/>
      <c r="X844" s="357"/>
      <c r="Y844" s="357"/>
      <c r="Z844" s="357"/>
    </row>
    <row r="845" ht="15.75" customHeight="1">
      <c r="A845" s="357"/>
      <c r="B845" s="366"/>
      <c r="C845" s="364"/>
      <c r="D845" s="382"/>
      <c r="E845" s="364"/>
      <c r="F845" s="382"/>
      <c r="G845" s="360"/>
      <c r="H845" s="360"/>
      <c r="I845" s="364"/>
      <c r="J845" s="361"/>
      <c r="K845" s="361"/>
      <c r="L845" s="361"/>
      <c r="M845" s="364"/>
      <c r="N845" s="362"/>
      <c r="O845" s="364"/>
      <c r="P845" s="364"/>
      <c r="Q845" s="364"/>
      <c r="R845" s="364"/>
      <c r="S845" s="364"/>
      <c r="T845" s="364"/>
      <c r="U845" s="357"/>
      <c r="V845" s="357"/>
      <c r="W845" s="357"/>
      <c r="X845" s="357"/>
      <c r="Y845" s="357"/>
      <c r="Z845" s="357"/>
    </row>
    <row r="846" ht="15.75" customHeight="1">
      <c r="A846" s="357"/>
      <c r="B846" s="366"/>
      <c r="C846" s="364"/>
      <c r="D846" s="382"/>
      <c r="E846" s="364"/>
      <c r="F846" s="382"/>
      <c r="G846" s="360"/>
      <c r="H846" s="360"/>
      <c r="I846" s="364"/>
      <c r="J846" s="361"/>
      <c r="K846" s="361"/>
      <c r="L846" s="361"/>
      <c r="M846" s="364"/>
      <c r="N846" s="362"/>
      <c r="O846" s="364"/>
      <c r="P846" s="364"/>
      <c r="Q846" s="364"/>
      <c r="R846" s="364"/>
      <c r="S846" s="364"/>
      <c r="T846" s="364"/>
      <c r="U846" s="357"/>
      <c r="V846" s="357"/>
      <c r="W846" s="357"/>
      <c r="X846" s="357"/>
      <c r="Y846" s="357"/>
      <c r="Z846" s="357"/>
    </row>
    <row r="847" ht="15.75" customHeight="1">
      <c r="A847" s="357"/>
      <c r="B847" s="366"/>
      <c r="C847" s="364"/>
      <c r="D847" s="382"/>
      <c r="E847" s="364"/>
      <c r="F847" s="382"/>
      <c r="G847" s="360"/>
      <c r="H847" s="360"/>
      <c r="I847" s="364"/>
      <c r="J847" s="361"/>
      <c r="K847" s="361"/>
      <c r="L847" s="361"/>
      <c r="M847" s="364"/>
      <c r="N847" s="362"/>
      <c r="O847" s="364"/>
      <c r="P847" s="364"/>
      <c r="Q847" s="364"/>
      <c r="R847" s="364"/>
      <c r="S847" s="364"/>
      <c r="T847" s="364"/>
      <c r="U847" s="357"/>
      <c r="V847" s="357"/>
      <c r="W847" s="357"/>
      <c r="X847" s="357"/>
      <c r="Y847" s="357"/>
      <c r="Z847" s="357"/>
    </row>
    <row r="848" ht="15.75" customHeight="1">
      <c r="A848" s="357"/>
      <c r="B848" s="366"/>
      <c r="C848" s="364"/>
      <c r="D848" s="382"/>
      <c r="E848" s="364"/>
      <c r="F848" s="382"/>
      <c r="G848" s="360"/>
      <c r="H848" s="360"/>
      <c r="I848" s="364"/>
      <c r="J848" s="361"/>
      <c r="K848" s="361"/>
      <c r="L848" s="361"/>
      <c r="M848" s="364"/>
      <c r="N848" s="362"/>
      <c r="O848" s="364"/>
      <c r="P848" s="364"/>
      <c r="Q848" s="364"/>
      <c r="R848" s="364"/>
      <c r="S848" s="364"/>
      <c r="T848" s="364"/>
      <c r="U848" s="357"/>
      <c r="V848" s="357"/>
      <c r="W848" s="357"/>
      <c r="X848" s="357"/>
      <c r="Y848" s="357"/>
      <c r="Z848" s="357"/>
    </row>
    <row r="849" ht="15.75" customHeight="1">
      <c r="A849" s="357"/>
      <c r="B849" s="366"/>
      <c r="C849" s="364"/>
      <c r="D849" s="382"/>
      <c r="E849" s="364"/>
      <c r="F849" s="382"/>
      <c r="G849" s="360"/>
      <c r="H849" s="360"/>
      <c r="I849" s="364"/>
      <c r="J849" s="361"/>
      <c r="K849" s="361"/>
      <c r="L849" s="361"/>
      <c r="M849" s="364"/>
      <c r="N849" s="362"/>
      <c r="O849" s="364"/>
      <c r="P849" s="364"/>
      <c r="Q849" s="364"/>
      <c r="R849" s="364"/>
      <c r="S849" s="364"/>
      <c r="T849" s="364"/>
      <c r="U849" s="357"/>
      <c r="V849" s="357"/>
      <c r="W849" s="357"/>
      <c r="X849" s="357"/>
      <c r="Y849" s="357"/>
      <c r="Z849" s="357"/>
    </row>
    <row r="850" ht="15.75" customHeight="1">
      <c r="A850" s="357"/>
      <c r="B850" s="366"/>
      <c r="C850" s="364"/>
      <c r="D850" s="382"/>
      <c r="E850" s="364"/>
      <c r="F850" s="382"/>
      <c r="G850" s="360"/>
      <c r="H850" s="360"/>
      <c r="I850" s="364"/>
      <c r="J850" s="361"/>
      <c r="K850" s="361"/>
      <c r="L850" s="361"/>
      <c r="M850" s="364"/>
      <c r="N850" s="362"/>
      <c r="O850" s="364"/>
      <c r="P850" s="364"/>
      <c r="Q850" s="364"/>
      <c r="R850" s="364"/>
      <c r="S850" s="364"/>
      <c r="T850" s="364"/>
      <c r="U850" s="357"/>
      <c r="V850" s="357"/>
      <c r="W850" s="357"/>
      <c r="X850" s="357"/>
      <c r="Y850" s="357"/>
      <c r="Z850" s="357"/>
    </row>
    <row r="851" ht="15.75" customHeight="1">
      <c r="A851" s="357"/>
      <c r="B851" s="366"/>
      <c r="C851" s="364"/>
      <c r="D851" s="382"/>
      <c r="E851" s="364"/>
      <c r="F851" s="382"/>
      <c r="G851" s="360"/>
      <c r="H851" s="360"/>
      <c r="I851" s="364"/>
      <c r="J851" s="361"/>
      <c r="K851" s="361"/>
      <c r="L851" s="361"/>
      <c r="M851" s="364"/>
      <c r="N851" s="362"/>
      <c r="O851" s="364"/>
      <c r="P851" s="364"/>
      <c r="Q851" s="364"/>
      <c r="R851" s="364"/>
      <c r="S851" s="364"/>
      <c r="T851" s="364"/>
      <c r="U851" s="357"/>
      <c r="V851" s="357"/>
      <c r="W851" s="357"/>
      <c r="X851" s="357"/>
      <c r="Y851" s="357"/>
      <c r="Z851" s="357"/>
    </row>
    <row r="852" ht="15.75" customHeight="1">
      <c r="A852" s="357"/>
      <c r="B852" s="366"/>
      <c r="C852" s="364"/>
      <c r="D852" s="382"/>
      <c r="E852" s="364"/>
      <c r="F852" s="382"/>
      <c r="G852" s="360"/>
      <c r="H852" s="360"/>
      <c r="I852" s="364"/>
      <c r="J852" s="361"/>
      <c r="K852" s="361"/>
      <c r="L852" s="361"/>
      <c r="M852" s="364"/>
      <c r="N852" s="362"/>
      <c r="O852" s="364"/>
      <c r="P852" s="364"/>
      <c r="Q852" s="364"/>
      <c r="R852" s="364"/>
      <c r="S852" s="364"/>
      <c r="T852" s="364"/>
      <c r="U852" s="357"/>
      <c r="V852" s="357"/>
      <c r="W852" s="357"/>
      <c r="X852" s="357"/>
      <c r="Y852" s="357"/>
      <c r="Z852" s="357"/>
    </row>
    <row r="853" ht="15.75" customHeight="1">
      <c r="A853" s="357"/>
      <c r="B853" s="366"/>
      <c r="C853" s="364"/>
      <c r="D853" s="382"/>
      <c r="E853" s="364"/>
      <c r="F853" s="382"/>
      <c r="G853" s="360"/>
      <c r="H853" s="360"/>
      <c r="I853" s="364"/>
      <c r="J853" s="361"/>
      <c r="K853" s="361"/>
      <c r="L853" s="361"/>
      <c r="M853" s="364"/>
      <c r="N853" s="362"/>
      <c r="O853" s="364"/>
      <c r="P853" s="364"/>
      <c r="Q853" s="364"/>
      <c r="R853" s="364"/>
      <c r="S853" s="364"/>
      <c r="T853" s="364"/>
      <c r="U853" s="357"/>
      <c r="V853" s="357"/>
      <c r="W853" s="357"/>
      <c r="X853" s="357"/>
      <c r="Y853" s="357"/>
      <c r="Z853" s="357"/>
    </row>
    <row r="854" ht="15.75" customHeight="1">
      <c r="A854" s="357"/>
      <c r="B854" s="366"/>
      <c r="C854" s="364"/>
      <c r="D854" s="382"/>
      <c r="E854" s="364"/>
      <c r="F854" s="382"/>
      <c r="G854" s="360"/>
      <c r="H854" s="360"/>
      <c r="I854" s="364"/>
      <c r="J854" s="361"/>
      <c r="K854" s="361"/>
      <c r="L854" s="361"/>
      <c r="M854" s="364"/>
      <c r="N854" s="362"/>
      <c r="O854" s="364"/>
      <c r="P854" s="364"/>
      <c r="Q854" s="364"/>
      <c r="R854" s="364"/>
      <c r="S854" s="364"/>
      <c r="T854" s="364"/>
      <c r="U854" s="357"/>
      <c r="V854" s="357"/>
      <c r="W854" s="357"/>
      <c r="X854" s="357"/>
      <c r="Y854" s="357"/>
      <c r="Z854" s="357"/>
    </row>
    <row r="855" ht="15.75" customHeight="1">
      <c r="A855" s="357"/>
      <c r="B855" s="366"/>
      <c r="C855" s="364"/>
      <c r="D855" s="382"/>
      <c r="E855" s="364"/>
      <c r="F855" s="382"/>
      <c r="G855" s="360"/>
      <c r="H855" s="360"/>
      <c r="I855" s="364"/>
      <c r="J855" s="361"/>
      <c r="K855" s="361"/>
      <c r="L855" s="361"/>
      <c r="M855" s="364"/>
      <c r="N855" s="362"/>
      <c r="O855" s="364"/>
      <c r="P855" s="364"/>
      <c r="Q855" s="364"/>
      <c r="R855" s="364"/>
      <c r="S855" s="364"/>
      <c r="T855" s="364"/>
      <c r="U855" s="357"/>
      <c r="V855" s="357"/>
      <c r="W855" s="357"/>
      <c r="X855" s="357"/>
      <c r="Y855" s="357"/>
      <c r="Z855" s="357"/>
    </row>
    <row r="856" ht="15.75" customHeight="1">
      <c r="A856" s="357"/>
      <c r="B856" s="366"/>
      <c r="C856" s="364"/>
      <c r="D856" s="382"/>
      <c r="E856" s="364"/>
      <c r="F856" s="382"/>
      <c r="G856" s="360"/>
      <c r="H856" s="360"/>
      <c r="I856" s="364"/>
      <c r="J856" s="361"/>
      <c r="K856" s="361"/>
      <c r="L856" s="361"/>
      <c r="M856" s="364"/>
      <c r="N856" s="362"/>
      <c r="O856" s="364"/>
      <c r="P856" s="364"/>
      <c r="Q856" s="364"/>
      <c r="R856" s="364"/>
      <c r="S856" s="364"/>
      <c r="T856" s="364"/>
      <c r="U856" s="357"/>
      <c r="V856" s="357"/>
      <c r="W856" s="357"/>
      <c r="X856" s="357"/>
      <c r="Y856" s="357"/>
      <c r="Z856" s="357"/>
    </row>
    <row r="857" ht="15.75" customHeight="1">
      <c r="A857" s="357"/>
      <c r="B857" s="366"/>
      <c r="C857" s="364"/>
      <c r="D857" s="382"/>
      <c r="E857" s="364"/>
      <c r="F857" s="382"/>
      <c r="G857" s="360"/>
      <c r="H857" s="360"/>
      <c r="I857" s="364"/>
      <c r="J857" s="361"/>
      <c r="K857" s="361"/>
      <c r="L857" s="361"/>
      <c r="M857" s="364"/>
      <c r="N857" s="362"/>
      <c r="O857" s="364"/>
      <c r="P857" s="364"/>
      <c r="Q857" s="364"/>
      <c r="R857" s="364"/>
      <c r="S857" s="364"/>
      <c r="T857" s="364"/>
      <c r="U857" s="357"/>
      <c r="V857" s="357"/>
      <c r="W857" s="357"/>
      <c r="X857" s="357"/>
      <c r="Y857" s="357"/>
      <c r="Z857" s="357"/>
    </row>
    <row r="858" ht="15.75" customHeight="1">
      <c r="A858" s="357"/>
      <c r="B858" s="366"/>
      <c r="C858" s="364"/>
      <c r="D858" s="382"/>
      <c r="E858" s="364"/>
      <c r="F858" s="382"/>
      <c r="G858" s="360"/>
      <c r="H858" s="360"/>
      <c r="I858" s="364"/>
      <c r="J858" s="361"/>
      <c r="K858" s="361"/>
      <c r="L858" s="361"/>
      <c r="M858" s="364"/>
      <c r="N858" s="362"/>
      <c r="O858" s="364"/>
      <c r="P858" s="364"/>
      <c r="Q858" s="364"/>
      <c r="R858" s="364"/>
      <c r="S858" s="364"/>
      <c r="T858" s="364"/>
      <c r="U858" s="357"/>
      <c r="V858" s="357"/>
      <c r="W858" s="357"/>
      <c r="X858" s="357"/>
      <c r="Y858" s="357"/>
      <c r="Z858" s="357"/>
    </row>
    <row r="859" ht="15.75" customHeight="1">
      <c r="A859" s="357"/>
      <c r="B859" s="366"/>
      <c r="C859" s="364"/>
      <c r="D859" s="382"/>
      <c r="E859" s="364"/>
      <c r="F859" s="382"/>
      <c r="G859" s="360"/>
      <c r="H859" s="360"/>
      <c r="I859" s="364"/>
      <c r="J859" s="361"/>
      <c r="K859" s="361"/>
      <c r="L859" s="361"/>
      <c r="M859" s="364"/>
      <c r="N859" s="362"/>
      <c r="O859" s="364"/>
      <c r="P859" s="364"/>
      <c r="Q859" s="364"/>
      <c r="R859" s="364"/>
      <c r="S859" s="364"/>
      <c r="T859" s="364"/>
      <c r="U859" s="357"/>
      <c r="V859" s="357"/>
      <c r="W859" s="357"/>
      <c r="X859" s="357"/>
      <c r="Y859" s="357"/>
      <c r="Z859" s="357"/>
    </row>
    <row r="860" ht="15.75" customHeight="1">
      <c r="A860" s="357"/>
      <c r="B860" s="366"/>
      <c r="C860" s="364"/>
      <c r="D860" s="382"/>
      <c r="E860" s="364"/>
      <c r="F860" s="382"/>
      <c r="G860" s="360"/>
      <c r="H860" s="360"/>
      <c r="I860" s="364"/>
      <c r="J860" s="361"/>
      <c r="K860" s="361"/>
      <c r="L860" s="361"/>
      <c r="M860" s="364"/>
      <c r="N860" s="362"/>
      <c r="O860" s="364"/>
      <c r="P860" s="364"/>
      <c r="Q860" s="364"/>
      <c r="R860" s="364"/>
      <c r="S860" s="364"/>
      <c r="T860" s="364"/>
      <c r="U860" s="357"/>
      <c r="V860" s="357"/>
      <c r="W860" s="357"/>
      <c r="X860" s="357"/>
      <c r="Y860" s="357"/>
      <c r="Z860" s="357"/>
    </row>
    <row r="861" ht="15.75" customHeight="1">
      <c r="A861" s="357"/>
      <c r="B861" s="366"/>
      <c r="C861" s="364"/>
      <c r="D861" s="382"/>
      <c r="E861" s="364"/>
      <c r="F861" s="382"/>
      <c r="G861" s="360"/>
      <c r="H861" s="360"/>
      <c r="I861" s="364"/>
      <c r="J861" s="361"/>
      <c r="K861" s="361"/>
      <c r="L861" s="361"/>
      <c r="M861" s="364"/>
      <c r="N861" s="362"/>
      <c r="O861" s="364"/>
      <c r="P861" s="364"/>
      <c r="Q861" s="364"/>
      <c r="R861" s="364"/>
      <c r="S861" s="364"/>
      <c r="T861" s="364"/>
      <c r="U861" s="357"/>
      <c r="V861" s="357"/>
      <c r="W861" s="357"/>
      <c r="X861" s="357"/>
      <c r="Y861" s="357"/>
      <c r="Z861" s="357"/>
    </row>
    <row r="862" ht="15.75" customHeight="1">
      <c r="A862" s="357"/>
      <c r="B862" s="366"/>
      <c r="C862" s="364"/>
      <c r="D862" s="382"/>
      <c r="E862" s="364"/>
      <c r="F862" s="382"/>
      <c r="G862" s="360"/>
      <c r="H862" s="360"/>
      <c r="I862" s="364"/>
      <c r="J862" s="361"/>
      <c r="K862" s="361"/>
      <c r="L862" s="361"/>
      <c r="M862" s="364"/>
      <c r="N862" s="362"/>
      <c r="O862" s="364"/>
      <c r="P862" s="364"/>
      <c r="Q862" s="364"/>
      <c r="R862" s="364"/>
      <c r="S862" s="364"/>
      <c r="T862" s="364"/>
      <c r="U862" s="357"/>
      <c r="V862" s="357"/>
      <c r="W862" s="357"/>
      <c r="X862" s="357"/>
      <c r="Y862" s="357"/>
      <c r="Z862" s="357"/>
    </row>
    <row r="863" ht="15.75" customHeight="1">
      <c r="A863" s="357"/>
      <c r="B863" s="366"/>
      <c r="C863" s="364"/>
      <c r="D863" s="382"/>
      <c r="E863" s="364"/>
      <c r="F863" s="382"/>
      <c r="G863" s="360"/>
      <c r="H863" s="360"/>
      <c r="I863" s="364"/>
      <c r="J863" s="361"/>
      <c r="K863" s="361"/>
      <c r="L863" s="361"/>
      <c r="M863" s="364"/>
      <c r="N863" s="362"/>
      <c r="O863" s="364"/>
      <c r="P863" s="364"/>
      <c r="Q863" s="364"/>
      <c r="R863" s="364"/>
      <c r="S863" s="364"/>
      <c r="T863" s="364"/>
      <c r="U863" s="357"/>
      <c r="V863" s="357"/>
      <c r="W863" s="357"/>
      <c r="X863" s="357"/>
      <c r="Y863" s="357"/>
      <c r="Z863" s="357"/>
    </row>
    <row r="864" ht="15.75" customHeight="1">
      <c r="A864" s="357"/>
      <c r="B864" s="366"/>
      <c r="C864" s="364"/>
      <c r="D864" s="382"/>
      <c r="E864" s="364"/>
      <c r="F864" s="382"/>
      <c r="G864" s="360"/>
      <c r="H864" s="360"/>
      <c r="I864" s="364"/>
      <c r="J864" s="361"/>
      <c r="K864" s="361"/>
      <c r="L864" s="361"/>
      <c r="M864" s="364"/>
      <c r="N864" s="362"/>
      <c r="O864" s="364"/>
      <c r="P864" s="364"/>
      <c r="Q864" s="364"/>
      <c r="R864" s="364"/>
      <c r="S864" s="364"/>
      <c r="T864" s="364"/>
      <c r="U864" s="357"/>
      <c r="V864" s="357"/>
      <c r="W864" s="357"/>
      <c r="X864" s="357"/>
      <c r="Y864" s="357"/>
      <c r="Z864" s="357"/>
    </row>
    <row r="865" ht="15.75" customHeight="1">
      <c r="A865" s="357"/>
      <c r="B865" s="366"/>
      <c r="C865" s="364"/>
      <c r="D865" s="382"/>
      <c r="E865" s="364"/>
      <c r="F865" s="382"/>
      <c r="G865" s="360"/>
      <c r="H865" s="360"/>
      <c r="I865" s="364"/>
      <c r="J865" s="361"/>
      <c r="K865" s="361"/>
      <c r="L865" s="361"/>
      <c r="M865" s="364"/>
      <c r="N865" s="362"/>
      <c r="O865" s="364"/>
      <c r="P865" s="364"/>
      <c r="Q865" s="364"/>
      <c r="R865" s="364"/>
      <c r="S865" s="364"/>
      <c r="T865" s="364"/>
      <c r="U865" s="357"/>
      <c r="V865" s="357"/>
      <c r="W865" s="357"/>
      <c r="X865" s="357"/>
      <c r="Y865" s="357"/>
      <c r="Z865" s="357"/>
    </row>
    <row r="866" ht="15.75" customHeight="1">
      <c r="A866" s="357"/>
      <c r="B866" s="366"/>
      <c r="C866" s="364"/>
      <c r="D866" s="382"/>
      <c r="E866" s="364"/>
      <c r="F866" s="382"/>
      <c r="G866" s="360"/>
      <c r="H866" s="360"/>
      <c r="I866" s="364"/>
      <c r="J866" s="361"/>
      <c r="K866" s="361"/>
      <c r="L866" s="361"/>
      <c r="M866" s="364"/>
      <c r="N866" s="362"/>
      <c r="O866" s="364"/>
      <c r="P866" s="364"/>
      <c r="Q866" s="364"/>
      <c r="R866" s="364"/>
      <c r="S866" s="364"/>
      <c r="T866" s="364"/>
      <c r="U866" s="357"/>
      <c r="V866" s="357"/>
      <c r="W866" s="357"/>
      <c r="X866" s="357"/>
      <c r="Y866" s="357"/>
      <c r="Z866" s="357"/>
    </row>
    <row r="867" ht="15.75" customHeight="1">
      <c r="A867" s="357"/>
      <c r="B867" s="366"/>
      <c r="C867" s="364"/>
      <c r="D867" s="382"/>
      <c r="E867" s="364"/>
      <c r="F867" s="382"/>
      <c r="G867" s="360"/>
      <c r="H867" s="360"/>
      <c r="I867" s="364"/>
      <c r="J867" s="361"/>
      <c r="K867" s="361"/>
      <c r="L867" s="361"/>
      <c r="M867" s="364"/>
      <c r="N867" s="362"/>
      <c r="O867" s="364"/>
      <c r="P867" s="364"/>
      <c r="Q867" s="364"/>
      <c r="R867" s="364"/>
      <c r="S867" s="364"/>
      <c r="T867" s="364"/>
      <c r="U867" s="357"/>
      <c r="V867" s="357"/>
      <c r="W867" s="357"/>
      <c r="X867" s="357"/>
      <c r="Y867" s="357"/>
      <c r="Z867" s="357"/>
    </row>
    <row r="868" ht="15.75" customHeight="1">
      <c r="A868" s="357"/>
      <c r="B868" s="366"/>
      <c r="C868" s="364"/>
      <c r="D868" s="382"/>
      <c r="E868" s="364"/>
      <c r="F868" s="382"/>
      <c r="G868" s="360"/>
      <c r="H868" s="360"/>
      <c r="I868" s="364"/>
      <c r="J868" s="361"/>
      <c r="K868" s="361"/>
      <c r="L868" s="361"/>
      <c r="M868" s="364"/>
      <c r="N868" s="362"/>
      <c r="O868" s="364"/>
      <c r="P868" s="364"/>
      <c r="Q868" s="364"/>
      <c r="R868" s="364"/>
      <c r="S868" s="364"/>
      <c r="T868" s="364"/>
      <c r="U868" s="357"/>
      <c r="V868" s="357"/>
      <c r="W868" s="357"/>
      <c r="X868" s="357"/>
      <c r="Y868" s="357"/>
      <c r="Z868" s="357"/>
    </row>
    <row r="869" ht="15.75" customHeight="1">
      <c r="A869" s="357"/>
      <c r="B869" s="366"/>
      <c r="C869" s="364"/>
      <c r="D869" s="382"/>
      <c r="E869" s="364"/>
      <c r="F869" s="382"/>
      <c r="G869" s="360"/>
      <c r="H869" s="360"/>
      <c r="I869" s="364"/>
      <c r="J869" s="361"/>
      <c r="K869" s="361"/>
      <c r="L869" s="361"/>
      <c r="M869" s="364"/>
      <c r="N869" s="362"/>
      <c r="O869" s="364"/>
      <c r="P869" s="364"/>
      <c r="Q869" s="364"/>
      <c r="R869" s="364"/>
      <c r="S869" s="364"/>
      <c r="T869" s="364"/>
      <c r="U869" s="357"/>
      <c r="V869" s="357"/>
      <c r="W869" s="357"/>
      <c r="X869" s="357"/>
      <c r="Y869" s="357"/>
      <c r="Z869" s="357"/>
    </row>
    <row r="870" ht="15.75" customHeight="1">
      <c r="A870" s="357"/>
      <c r="B870" s="366"/>
      <c r="C870" s="364"/>
      <c r="D870" s="382"/>
      <c r="E870" s="364"/>
      <c r="F870" s="382"/>
      <c r="G870" s="360"/>
      <c r="H870" s="360"/>
      <c r="I870" s="364"/>
      <c r="J870" s="361"/>
      <c r="K870" s="361"/>
      <c r="L870" s="361"/>
      <c r="M870" s="364"/>
      <c r="N870" s="362"/>
      <c r="O870" s="364"/>
      <c r="P870" s="364"/>
      <c r="Q870" s="364"/>
      <c r="R870" s="364"/>
      <c r="S870" s="364"/>
      <c r="T870" s="364"/>
      <c r="U870" s="357"/>
      <c r="V870" s="357"/>
      <c r="W870" s="357"/>
      <c r="X870" s="357"/>
      <c r="Y870" s="357"/>
      <c r="Z870" s="357"/>
    </row>
    <row r="871" ht="15.75" customHeight="1">
      <c r="A871" s="357"/>
      <c r="B871" s="366"/>
      <c r="C871" s="364"/>
      <c r="D871" s="382"/>
      <c r="E871" s="364"/>
      <c r="F871" s="382"/>
      <c r="G871" s="360"/>
      <c r="H871" s="360"/>
      <c r="I871" s="364"/>
      <c r="J871" s="361"/>
      <c r="K871" s="361"/>
      <c r="L871" s="361"/>
      <c r="M871" s="364"/>
      <c r="N871" s="362"/>
      <c r="O871" s="364"/>
      <c r="P871" s="364"/>
      <c r="Q871" s="364"/>
      <c r="R871" s="364"/>
      <c r="S871" s="364"/>
      <c r="T871" s="364"/>
      <c r="U871" s="357"/>
      <c r="V871" s="357"/>
      <c r="W871" s="357"/>
      <c r="X871" s="357"/>
      <c r="Y871" s="357"/>
      <c r="Z871" s="357"/>
    </row>
    <row r="872" ht="15.75" customHeight="1">
      <c r="A872" s="357"/>
      <c r="B872" s="366"/>
      <c r="C872" s="364"/>
      <c r="D872" s="382"/>
      <c r="E872" s="364"/>
      <c r="F872" s="382"/>
      <c r="G872" s="360"/>
      <c r="H872" s="360"/>
      <c r="I872" s="364"/>
      <c r="J872" s="361"/>
      <c r="K872" s="361"/>
      <c r="L872" s="361"/>
      <c r="M872" s="364"/>
      <c r="N872" s="362"/>
      <c r="O872" s="364"/>
      <c r="P872" s="364"/>
      <c r="Q872" s="364"/>
      <c r="R872" s="364"/>
      <c r="S872" s="364"/>
      <c r="T872" s="364"/>
      <c r="U872" s="357"/>
      <c r="V872" s="357"/>
      <c r="W872" s="357"/>
      <c r="X872" s="357"/>
      <c r="Y872" s="357"/>
      <c r="Z872" s="357"/>
    </row>
    <row r="873" ht="15.75" customHeight="1">
      <c r="A873" s="357"/>
      <c r="B873" s="366"/>
      <c r="C873" s="364"/>
      <c r="D873" s="382"/>
      <c r="E873" s="364"/>
      <c r="F873" s="382"/>
      <c r="G873" s="360"/>
      <c r="H873" s="360"/>
      <c r="I873" s="364"/>
      <c r="J873" s="361"/>
      <c r="K873" s="361"/>
      <c r="L873" s="361"/>
      <c r="M873" s="364"/>
      <c r="N873" s="362"/>
      <c r="O873" s="364"/>
      <c r="P873" s="364"/>
      <c r="Q873" s="364"/>
      <c r="R873" s="364"/>
      <c r="S873" s="364"/>
      <c r="T873" s="364"/>
      <c r="U873" s="357"/>
      <c r="V873" s="357"/>
      <c r="W873" s="357"/>
      <c r="X873" s="357"/>
      <c r="Y873" s="357"/>
      <c r="Z873" s="357"/>
    </row>
    <row r="874" ht="15.75" customHeight="1">
      <c r="A874" s="357"/>
      <c r="B874" s="366"/>
      <c r="C874" s="364"/>
      <c r="D874" s="382"/>
      <c r="E874" s="364"/>
      <c r="F874" s="382"/>
      <c r="G874" s="360"/>
      <c r="H874" s="360"/>
      <c r="I874" s="364"/>
      <c r="J874" s="361"/>
      <c r="K874" s="361"/>
      <c r="L874" s="361"/>
      <c r="M874" s="364"/>
      <c r="N874" s="362"/>
      <c r="O874" s="364"/>
      <c r="P874" s="364"/>
      <c r="Q874" s="364"/>
      <c r="R874" s="364"/>
      <c r="S874" s="364"/>
      <c r="T874" s="364"/>
      <c r="U874" s="357"/>
      <c r="V874" s="357"/>
      <c r="W874" s="357"/>
      <c r="X874" s="357"/>
      <c r="Y874" s="357"/>
      <c r="Z874" s="357"/>
    </row>
    <row r="875" ht="15.75" customHeight="1">
      <c r="A875" s="357"/>
      <c r="B875" s="366"/>
      <c r="C875" s="364"/>
      <c r="D875" s="382"/>
      <c r="E875" s="364"/>
      <c r="F875" s="382"/>
      <c r="G875" s="360"/>
      <c r="H875" s="360"/>
      <c r="I875" s="364"/>
      <c r="J875" s="361"/>
      <c r="K875" s="361"/>
      <c r="L875" s="361"/>
      <c r="M875" s="364"/>
      <c r="N875" s="362"/>
      <c r="O875" s="364"/>
      <c r="P875" s="364"/>
      <c r="Q875" s="364"/>
      <c r="R875" s="364"/>
      <c r="S875" s="364"/>
      <c r="T875" s="364"/>
      <c r="U875" s="357"/>
      <c r="V875" s="357"/>
      <c r="W875" s="357"/>
      <c r="X875" s="357"/>
      <c r="Y875" s="357"/>
      <c r="Z875" s="357"/>
    </row>
    <row r="876" ht="15.75" customHeight="1">
      <c r="A876" s="357"/>
      <c r="B876" s="366"/>
      <c r="C876" s="364"/>
      <c r="D876" s="382"/>
      <c r="E876" s="364"/>
      <c r="F876" s="382"/>
      <c r="G876" s="360"/>
      <c r="H876" s="360"/>
      <c r="I876" s="364"/>
      <c r="J876" s="361"/>
      <c r="K876" s="361"/>
      <c r="L876" s="361"/>
      <c r="M876" s="364"/>
      <c r="N876" s="362"/>
      <c r="O876" s="364"/>
      <c r="P876" s="364"/>
      <c r="Q876" s="364"/>
      <c r="R876" s="364"/>
      <c r="S876" s="364"/>
      <c r="T876" s="364"/>
      <c r="U876" s="357"/>
      <c r="V876" s="357"/>
      <c r="W876" s="357"/>
      <c r="X876" s="357"/>
      <c r="Y876" s="357"/>
      <c r="Z876" s="357"/>
    </row>
    <row r="877" ht="15.75" customHeight="1">
      <c r="A877" s="357"/>
      <c r="B877" s="366"/>
      <c r="C877" s="364"/>
      <c r="D877" s="382"/>
      <c r="E877" s="364"/>
      <c r="F877" s="382"/>
      <c r="G877" s="360"/>
      <c r="H877" s="360"/>
      <c r="I877" s="364"/>
      <c r="J877" s="361"/>
      <c r="K877" s="361"/>
      <c r="L877" s="361"/>
      <c r="M877" s="364"/>
      <c r="N877" s="362"/>
      <c r="O877" s="364"/>
      <c r="P877" s="364"/>
      <c r="Q877" s="364"/>
      <c r="R877" s="364"/>
      <c r="S877" s="364"/>
      <c r="T877" s="364"/>
      <c r="U877" s="357"/>
      <c r="V877" s="357"/>
      <c r="W877" s="357"/>
      <c r="X877" s="357"/>
      <c r="Y877" s="357"/>
      <c r="Z877" s="357"/>
    </row>
    <row r="878" ht="15.75" customHeight="1">
      <c r="A878" s="357"/>
      <c r="B878" s="366"/>
      <c r="C878" s="364"/>
      <c r="D878" s="382"/>
      <c r="E878" s="364"/>
      <c r="F878" s="382"/>
      <c r="G878" s="360"/>
      <c r="H878" s="360"/>
      <c r="I878" s="364"/>
      <c r="J878" s="361"/>
      <c r="K878" s="361"/>
      <c r="L878" s="361"/>
      <c r="M878" s="364"/>
      <c r="N878" s="362"/>
      <c r="O878" s="364"/>
      <c r="P878" s="364"/>
      <c r="Q878" s="364"/>
      <c r="R878" s="364"/>
      <c r="S878" s="364"/>
      <c r="T878" s="364"/>
      <c r="U878" s="357"/>
      <c r="V878" s="357"/>
      <c r="W878" s="357"/>
      <c r="X878" s="357"/>
      <c r="Y878" s="357"/>
      <c r="Z878" s="357"/>
    </row>
    <row r="879" ht="15.75" customHeight="1">
      <c r="A879" s="357"/>
      <c r="B879" s="366"/>
      <c r="C879" s="364"/>
      <c r="D879" s="382"/>
      <c r="E879" s="364"/>
      <c r="F879" s="382"/>
      <c r="G879" s="360"/>
      <c r="H879" s="360"/>
      <c r="I879" s="364"/>
      <c r="J879" s="361"/>
      <c r="K879" s="361"/>
      <c r="L879" s="361"/>
      <c r="M879" s="364"/>
      <c r="N879" s="362"/>
      <c r="O879" s="364"/>
      <c r="P879" s="364"/>
      <c r="Q879" s="364"/>
      <c r="R879" s="364"/>
      <c r="S879" s="364"/>
      <c r="T879" s="364"/>
      <c r="U879" s="357"/>
      <c r="V879" s="357"/>
      <c r="W879" s="357"/>
      <c r="X879" s="357"/>
      <c r="Y879" s="357"/>
      <c r="Z879" s="357"/>
    </row>
    <row r="880" ht="15.75" customHeight="1">
      <c r="A880" s="357"/>
      <c r="B880" s="366"/>
      <c r="C880" s="364"/>
      <c r="D880" s="382"/>
      <c r="E880" s="364"/>
      <c r="F880" s="382"/>
      <c r="G880" s="360"/>
      <c r="H880" s="360"/>
      <c r="I880" s="364"/>
      <c r="J880" s="361"/>
      <c r="K880" s="361"/>
      <c r="L880" s="361"/>
      <c r="M880" s="364"/>
      <c r="N880" s="362"/>
      <c r="O880" s="364"/>
      <c r="P880" s="364"/>
      <c r="Q880" s="364"/>
      <c r="R880" s="364"/>
      <c r="S880" s="364"/>
      <c r="T880" s="364"/>
      <c r="U880" s="357"/>
      <c r="V880" s="357"/>
      <c r="W880" s="357"/>
      <c r="X880" s="357"/>
      <c r="Y880" s="357"/>
      <c r="Z880" s="357"/>
    </row>
    <row r="881" ht="15.75" customHeight="1">
      <c r="A881" s="357"/>
      <c r="B881" s="366"/>
      <c r="C881" s="364"/>
      <c r="D881" s="382"/>
      <c r="E881" s="364"/>
      <c r="F881" s="382"/>
      <c r="G881" s="360"/>
      <c r="H881" s="360"/>
      <c r="I881" s="364"/>
      <c r="J881" s="361"/>
      <c r="K881" s="361"/>
      <c r="L881" s="361"/>
      <c r="M881" s="364"/>
      <c r="N881" s="362"/>
      <c r="O881" s="364"/>
      <c r="P881" s="364"/>
      <c r="Q881" s="364"/>
      <c r="R881" s="364"/>
      <c r="S881" s="364"/>
      <c r="T881" s="364"/>
      <c r="U881" s="357"/>
      <c r="V881" s="357"/>
      <c r="W881" s="357"/>
      <c r="X881" s="357"/>
      <c r="Y881" s="357"/>
      <c r="Z881" s="357"/>
    </row>
    <row r="882" ht="15.75" customHeight="1">
      <c r="A882" s="357"/>
      <c r="B882" s="366"/>
      <c r="C882" s="364"/>
      <c r="D882" s="382"/>
      <c r="E882" s="364"/>
      <c r="F882" s="382"/>
      <c r="G882" s="360"/>
      <c r="H882" s="360"/>
      <c r="I882" s="364"/>
      <c r="J882" s="361"/>
      <c r="K882" s="361"/>
      <c r="L882" s="361"/>
      <c r="M882" s="364"/>
      <c r="N882" s="362"/>
      <c r="O882" s="364"/>
      <c r="P882" s="364"/>
      <c r="Q882" s="364"/>
      <c r="R882" s="364"/>
      <c r="S882" s="364"/>
      <c r="T882" s="364"/>
      <c r="U882" s="357"/>
      <c r="V882" s="357"/>
      <c r="W882" s="357"/>
      <c r="X882" s="357"/>
      <c r="Y882" s="357"/>
      <c r="Z882" s="357"/>
    </row>
    <row r="883" ht="15.75" customHeight="1">
      <c r="A883" s="357"/>
      <c r="B883" s="366"/>
      <c r="C883" s="364"/>
      <c r="D883" s="382"/>
      <c r="E883" s="364"/>
      <c r="F883" s="382"/>
      <c r="G883" s="360"/>
      <c r="H883" s="360"/>
      <c r="I883" s="364"/>
      <c r="J883" s="361"/>
      <c r="K883" s="361"/>
      <c r="L883" s="361"/>
      <c r="M883" s="364"/>
      <c r="N883" s="362"/>
      <c r="O883" s="364"/>
      <c r="P883" s="364"/>
      <c r="Q883" s="364"/>
      <c r="R883" s="364"/>
      <c r="S883" s="364"/>
      <c r="T883" s="364"/>
      <c r="U883" s="357"/>
      <c r="V883" s="357"/>
      <c r="W883" s="357"/>
      <c r="X883" s="357"/>
      <c r="Y883" s="357"/>
      <c r="Z883" s="357"/>
    </row>
    <row r="884" ht="15.75" customHeight="1">
      <c r="A884" s="357"/>
      <c r="B884" s="366"/>
      <c r="C884" s="364"/>
      <c r="D884" s="382"/>
      <c r="E884" s="364"/>
      <c r="F884" s="382"/>
      <c r="G884" s="360"/>
      <c r="H884" s="360"/>
      <c r="I884" s="364"/>
      <c r="J884" s="361"/>
      <c r="K884" s="361"/>
      <c r="L884" s="361"/>
      <c r="M884" s="364"/>
      <c r="N884" s="362"/>
      <c r="O884" s="364"/>
      <c r="P884" s="364"/>
      <c r="Q884" s="364"/>
      <c r="R884" s="364"/>
      <c r="S884" s="364"/>
      <c r="T884" s="364"/>
      <c r="U884" s="357"/>
      <c r="V884" s="357"/>
      <c r="W884" s="357"/>
      <c r="X884" s="357"/>
      <c r="Y884" s="357"/>
      <c r="Z884" s="357"/>
    </row>
    <row r="885" ht="15.75" customHeight="1">
      <c r="A885" s="357"/>
      <c r="B885" s="366"/>
      <c r="C885" s="364"/>
      <c r="D885" s="382"/>
      <c r="E885" s="364"/>
      <c r="F885" s="382"/>
      <c r="G885" s="360"/>
      <c r="H885" s="360"/>
      <c r="I885" s="364"/>
      <c r="J885" s="361"/>
      <c r="K885" s="361"/>
      <c r="L885" s="361"/>
      <c r="M885" s="364"/>
      <c r="N885" s="362"/>
      <c r="O885" s="364"/>
      <c r="P885" s="364"/>
      <c r="Q885" s="364"/>
      <c r="R885" s="364"/>
      <c r="S885" s="364"/>
      <c r="T885" s="364"/>
      <c r="U885" s="357"/>
      <c r="V885" s="357"/>
      <c r="W885" s="357"/>
      <c r="X885" s="357"/>
      <c r="Y885" s="357"/>
      <c r="Z885" s="357"/>
    </row>
    <row r="886" ht="15.75" customHeight="1">
      <c r="A886" s="357"/>
      <c r="B886" s="366"/>
      <c r="C886" s="364"/>
      <c r="D886" s="382"/>
      <c r="E886" s="364"/>
      <c r="F886" s="382"/>
      <c r="G886" s="360"/>
      <c r="H886" s="360"/>
      <c r="I886" s="364"/>
      <c r="J886" s="361"/>
      <c r="K886" s="361"/>
      <c r="L886" s="361"/>
      <c r="M886" s="364"/>
      <c r="N886" s="362"/>
      <c r="O886" s="364"/>
      <c r="P886" s="364"/>
      <c r="Q886" s="364"/>
      <c r="R886" s="364"/>
      <c r="S886" s="364"/>
      <c r="T886" s="364"/>
      <c r="U886" s="357"/>
      <c r="V886" s="357"/>
      <c r="W886" s="357"/>
      <c r="X886" s="357"/>
      <c r="Y886" s="357"/>
      <c r="Z886" s="357"/>
    </row>
    <row r="887" ht="15.75" customHeight="1">
      <c r="A887" s="357"/>
      <c r="B887" s="366"/>
      <c r="C887" s="364"/>
      <c r="D887" s="382"/>
      <c r="E887" s="364"/>
      <c r="F887" s="382"/>
      <c r="G887" s="360"/>
      <c r="H887" s="360"/>
      <c r="I887" s="364"/>
      <c r="J887" s="361"/>
      <c r="K887" s="361"/>
      <c r="L887" s="361"/>
      <c r="M887" s="364"/>
      <c r="N887" s="362"/>
      <c r="O887" s="364"/>
      <c r="P887" s="364"/>
      <c r="Q887" s="364"/>
      <c r="R887" s="364"/>
      <c r="S887" s="364"/>
      <c r="T887" s="364"/>
      <c r="U887" s="357"/>
      <c r="V887" s="357"/>
      <c r="W887" s="357"/>
      <c r="X887" s="357"/>
      <c r="Y887" s="357"/>
      <c r="Z887" s="357"/>
    </row>
    <row r="888" ht="15.75" customHeight="1">
      <c r="A888" s="357"/>
      <c r="B888" s="366"/>
      <c r="C888" s="364"/>
      <c r="D888" s="382"/>
      <c r="E888" s="364"/>
      <c r="F888" s="382"/>
      <c r="G888" s="360"/>
      <c r="H888" s="360"/>
      <c r="I888" s="364"/>
      <c r="J888" s="361"/>
      <c r="K888" s="361"/>
      <c r="L888" s="361"/>
      <c r="M888" s="364"/>
      <c r="N888" s="362"/>
      <c r="O888" s="364"/>
      <c r="P888" s="364"/>
      <c r="Q888" s="364"/>
      <c r="R888" s="364"/>
      <c r="S888" s="364"/>
      <c r="T888" s="364"/>
      <c r="U888" s="357"/>
      <c r="V888" s="357"/>
      <c r="W888" s="357"/>
      <c r="X888" s="357"/>
      <c r="Y888" s="357"/>
      <c r="Z888" s="357"/>
    </row>
    <row r="889" ht="15.75" customHeight="1">
      <c r="A889" s="357"/>
      <c r="B889" s="366"/>
      <c r="C889" s="364"/>
      <c r="D889" s="382"/>
      <c r="E889" s="364"/>
      <c r="F889" s="382"/>
      <c r="G889" s="360"/>
      <c r="H889" s="360"/>
      <c r="I889" s="364"/>
      <c r="J889" s="361"/>
      <c r="K889" s="361"/>
      <c r="L889" s="361"/>
      <c r="M889" s="364"/>
      <c r="N889" s="362"/>
      <c r="O889" s="364"/>
      <c r="P889" s="364"/>
      <c r="Q889" s="364"/>
      <c r="R889" s="364"/>
      <c r="S889" s="364"/>
      <c r="T889" s="364"/>
      <c r="U889" s="357"/>
      <c r="V889" s="357"/>
      <c r="W889" s="357"/>
      <c r="X889" s="357"/>
      <c r="Y889" s="357"/>
      <c r="Z889" s="357"/>
    </row>
    <row r="890" ht="15.75" customHeight="1">
      <c r="A890" s="357"/>
      <c r="B890" s="366"/>
      <c r="C890" s="364"/>
      <c r="D890" s="382"/>
      <c r="E890" s="364"/>
      <c r="F890" s="382"/>
      <c r="G890" s="360"/>
      <c r="H890" s="360"/>
      <c r="I890" s="364"/>
      <c r="J890" s="361"/>
      <c r="K890" s="361"/>
      <c r="L890" s="361"/>
      <c r="M890" s="364"/>
      <c r="N890" s="362"/>
      <c r="O890" s="364"/>
      <c r="P890" s="364"/>
      <c r="Q890" s="364"/>
      <c r="R890" s="364"/>
      <c r="S890" s="364"/>
      <c r="T890" s="364"/>
      <c r="U890" s="357"/>
      <c r="V890" s="357"/>
      <c r="W890" s="357"/>
      <c r="X890" s="357"/>
      <c r="Y890" s="357"/>
      <c r="Z890" s="357"/>
    </row>
    <row r="891" ht="15.75" customHeight="1">
      <c r="A891" s="357"/>
      <c r="B891" s="366"/>
      <c r="C891" s="364"/>
      <c r="D891" s="382"/>
      <c r="E891" s="364"/>
      <c r="F891" s="382"/>
      <c r="G891" s="360"/>
      <c r="H891" s="360"/>
      <c r="I891" s="364"/>
      <c r="J891" s="361"/>
      <c r="K891" s="361"/>
      <c r="L891" s="361"/>
      <c r="M891" s="364"/>
      <c r="N891" s="362"/>
      <c r="O891" s="364"/>
      <c r="P891" s="364"/>
      <c r="Q891" s="364"/>
      <c r="R891" s="364"/>
      <c r="S891" s="364"/>
      <c r="T891" s="364"/>
      <c r="U891" s="357"/>
      <c r="V891" s="357"/>
      <c r="W891" s="357"/>
      <c r="X891" s="357"/>
      <c r="Y891" s="357"/>
      <c r="Z891" s="357"/>
    </row>
    <row r="892" ht="15.75" customHeight="1">
      <c r="A892" s="357"/>
      <c r="B892" s="366"/>
      <c r="C892" s="364"/>
      <c r="D892" s="382"/>
      <c r="E892" s="364"/>
      <c r="F892" s="382"/>
      <c r="G892" s="360"/>
      <c r="H892" s="360"/>
      <c r="I892" s="364"/>
      <c r="J892" s="361"/>
      <c r="K892" s="361"/>
      <c r="L892" s="361"/>
      <c r="M892" s="364"/>
      <c r="N892" s="362"/>
      <c r="O892" s="364"/>
      <c r="P892" s="364"/>
      <c r="Q892" s="364"/>
      <c r="R892" s="364"/>
      <c r="S892" s="364"/>
      <c r="T892" s="364"/>
      <c r="U892" s="357"/>
      <c r="V892" s="357"/>
      <c r="W892" s="357"/>
      <c r="X892" s="357"/>
      <c r="Y892" s="357"/>
      <c r="Z892" s="357"/>
    </row>
    <row r="893" ht="15.75" customHeight="1">
      <c r="A893" s="357"/>
      <c r="B893" s="366"/>
      <c r="C893" s="364"/>
      <c r="D893" s="382"/>
      <c r="E893" s="364"/>
      <c r="F893" s="382"/>
      <c r="G893" s="360"/>
      <c r="H893" s="360"/>
      <c r="I893" s="364"/>
      <c r="J893" s="361"/>
      <c r="K893" s="361"/>
      <c r="L893" s="361"/>
      <c r="M893" s="364"/>
      <c r="N893" s="362"/>
      <c r="O893" s="364"/>
      <c r="P893" s="364"/>
      <c r="Q893" s="364"/>
      <c r="R893" s="364"/>
      <c r="S893" s="364"/>
      <c r="T893" s="364"/>
      <c r="U893" s="357"/>
      <c r="V893" s="357"/>
      <c r="W893" s="357"/>
      <c r="X893" s="357"/>
      <c r="Y893" s="357"/>
      <c r="Z893" s="357"/>
    </row>
    <row r="894" ht="15.75" customHeight="1">
      <c r="A894" s="357"/>
      <c r="B894" s="366"/>
      <c r="C894" s="364"/>
      <c r="D894" s="382"/>
      <c r="E894" s="364"/>
      <c r="F894" s="382"/>
      <c r="G894" s="360"/>
      <c r="H894" s="360"/>
      <c r="I894" s="364"/>
      <c r="J894" s="361"/>
      <c r="K894" s="361"/>
      <c r="L894" s="361"/>
      <c r="M894" s="364"/>
      <c r="N894" s="362"/>
      <c r="O894" s="364"/>
      <c r="P894" s="364"/>
      <c r="Q894" s="364"/>
      <c r="R894" s="364"/>
      <c r="S894" s="364"/>
      <c r="T894" s="364"/>
      <c r="U894" s="357"/>
      <c r="V894" s="357"/>
      <c r="W894" s="357"/>
      <c r="X894" s="357"/>
      <c r="Y894" s="357"/>
      <c r="Z894" s="357"/>
    </row>
    <row r="895" ht="15.75" customHeight="1">
      <c r="A895" s="357"/>
      <c r="B895" s="366"/>
      <c r="C895" s="364"/>
      <c r="D895" s="382"/>
      <c r="E895" s="364"/>
      <c r="F895" s="382"/>
      <c r="G895" s="360"/>
      <c r="H895" s="360"/>
      <c r="I895" s="364"/>
      <c r="J895" s="361"/>
      <c r="K895" s="361"/>
      <c r="L895" s="361"/>
      <c r="M895" s="364"/>
      <c r="N895" s="362"/>
      <c r="O895" s="364"/>
      <c r="P895" s="364"/>
      <c r="Q895" s="364"/>
      <c r="R895" s="364"/>
      <c r="S895" s="364"/>
      <c r="T895" s="364"/>
      <c r="U895" s="357"/>
      <c r="V895" s="357"/>
      <c r="W895" s="357"/>
      <c r="X895" s="357"/>
      <c r="Y895" s="357"/>
      <c r="Z895" s="357"/>
    </row>
    <row r="896" ht="15.75" customHeight="1">
      <c r="A896" s="357"/>
      <c r="B896" s="366"/>
      <c r="C896" s="364"/>
      <c r="D896" s="382"/>
      <c r="E896" s="364"/>
      <c r="F896" s="382"/>
      <c r="G896" s="360"/>
      <c r="H896" s="360"/>
      <c r="I896" s="364"/>
      <c r="J896" s="361"/>
      <c r="K896" s="361"/>
      <c r="L896" s="361"/>
      <c r="M896" s="364"/>
      <c r="N896" s="362"/>
      <c r="O896" s="364"/>
      <c r="P896" s="364"/>
      <c r="Q896" s="364"/>
      <c r="R896" s="364"/>
      <c r="S896" s="364"/>
      <c r="T896" s="364"/>
      <c r="U896" s="357"/>
      <c r="V896" s="357"/>
      <c r="W896" s="357"/>
      <c r="X896" s="357"/>
      <c r="Y896" s="357"/>
      <c r="Z896" s="357"/>
    </row>
    <row r="897" ht="15.75" customHeight="1">
      <c r="A897" s="357"/>
      <c r="B897" s="366"/>
      <c r="C897" s="364"/>
      <c r="D897" s="382"/>
      <c r="E897" s="364"/>
      <c r="F897" s="382"/>
      <c r="G897" s="360"/>
      <c r="H897" s="360"/>
      <c r="I897" s="364"/>
      <c r="J897" s="361"/>
      <c r="K897" s="361"/>
      <c r="L897" s="361"/>
      <c r="M897" s="364"/>
      <c r="N897" s="362"/>
      <c r="O897" s="364"/>
      <c r="P897" s="364"/>
      <c r="Q897" s="364"/>
      <c r="R897" s="364"/>
      <c r="S897" s="364"/>
      <c r="T897" s="364"/>
      <c r="U897" s="357"/>
      <c r="V897" s="357"/>
      <c r="W897" s="357"/>
      <c r="X897" s="357"/>
      <c r="Y897" s="357"/>
      <c r="Z897" s="357"/>
    </row>
    <row r="898" ht="15.75" customHeight="1">
      <c r="A898" s="357"/>
      <c r="B898" s="366"/>
      <c r="C898" s="364"/>
      <c r="D898" s="382"/>
      <c r="E898" s="364"/>
      <c r="F898" s="382"/>
      <c r="G898" s="360"/>
      <c r="H898" s="360"/>
      <c r="I898" s="364"/>
      <c r="J898" s="361"/>
      <c r="K898" s="361"/>
      <c r="L898" s="361"/>
      <c r="M898" s="364"/>
      <c r="N898" s="362"/>
      <c r="O898" s="364"/>
      <c r="P898" s="364"/>
      <c r="Q898" s="364"/>
      <c r="R898" s="364"/>
      <c r="S898" s="364"/>
      <c r="T898" s="364"/>
      <c r="U898" s="357"/>
      <c r="V898" s="357"/>
      <c r="W898" s="357"/>
      <c r="X898" s="357"/>
      <c r="Y898" s="357"/>
      <c r="Z898" s="357"/>
    </row>
    <row r="899" ht="15.75" customHeight="1">
      <c r="A899" s="357"/>
      <c r="B899" s="366"/>
      <c r="C899" s="364"/>
      <c r="D899" s="382"/>
      <c r="E899" s="364"/>
      <c r="F899" s="382"/>
      <c r="G899" s="360"/>
      <c r="H899" s="360"/>
      <c r="I899" s="364"/>
      <c r="J899" s="361"/>
      <c r="K899" s="361"/>
      <c r="L899" s="361"/>
      <c r="M899" s="364"/>
      <c r="N899" s="362"/>
      <c r="O899" s="364"/>
      <c r="P899" s="364"/>
      <c r="Q899" s="364"/>
      <c r="R899" s="364"/>
      <c r="S899" s="364"/>
      <c r="T899" s="364"/>
      <c r="U899" s="357"/>
      <c r="V899" s="357"/>
      <c r="W899" s="357"/>
      <c r="X899" s="357"/>
      <c r="Y899" s="357"/>
      <c r="Z899" s="357"/>
    </row>
    <row r="900" ht="15.75" customHeight="1">
      <c r="A900" s="357"/>
      <c r="B900" s="366"/>
      <c r="C900" s="364"/>
      <c r="D900" s="382"/>
      <c r="E900" s="364"/>
      <c r="F900" s="382"/>
      <c r="G900" s="360"/>
      <c r="H900" s="360"/>
      <c r="I900" s="364"/>
      <c r="J900" s="361"/>
      <c r="K900" s="361"/>
      <c r="L900" s="361"/>
      <c r="M900" s="364"/>
      <c r="N900" s="362"/>
      <c r="O900" s="364"/>
      <c r="P900" s="364"/>
      <c r="Q900" s="364"/>
      <c r="R900" s="364"/>
      <c r="S900" s="364"/>
      <c r="T900" s="364"/>
      <c r="U900" s="357"/>
      <c r="V900" s="357"/>
      <c r="W900" s="357"/>
      <c r="X900" s="357"/>
      <c r="Y900" s="357"/>
      <c r="Z900" s="357"/>
    </row>
    <row r="901" ht="15.75" customHeight="1">
      <c r="A901" s="357"/>
      <c r="B901" s="366"/>
      <c r="C901" s="364"/>
      <c r="D901" s="382"/>
      <c r="E901" s="364"/>
      <c r="F901" s="382"/>
      <c r="G901" s="360"/>
      <c r="H901" s="360"/>
      <c r="I901" s="364"/>
      <c r="J901" s="361"/>
      <c r="K901" s="361"/>
      <c r="L901" s="361"/>
      <c r="M901" s="364"/>
      <c r="N901" s="362"/>
      <c r="O901" s="364"/>
      <c r="P901" s="364"/>
      <c r="Q901" s="364"/>
      <c r="R901" s="364"/>
      <c r="S901" s="364"/>
      <c r="T901" s="364"/>
      <c r="U901" s="357"/>
      <c r="V901" s="357"/>
      <c r="W901" s="357"/>
      <c r="X901" s="357"/>
      <c r="Y901" s="357"/>
      <c r="Z901" s="357"/>
    </row>
    <row r="902" ht="15.75" customHeight="1">
      <c r="A902" s="357"/>
      <c r="B902" s="366"/>
      <c r="C902" s="364"/>
      <c r="D902" s="382"/>
      <c r="E902" s="364"/>
      <c r="F902" s="382"/>
      <c r="G902" s="360"/>
      <c r="H902" s="360"/>
      <c r="I902" s="364"/>
      <c r="J902" s="361"/>
      <c r="K902" s="361"/>
      <c r="L902" s="361"/>
      <c r="M902" s="364"/>
      <c r="N902" s="362"/>
      <c r="O902" s="364"/>
      <c r="P902" s="364"/>
      <c r="Q902" s="364"/>
      <c r="R902" s="364"/>
      <c r="S902" s="364"/>
      <c r="T902" s="364"/>
      <c r="U902" s="357"/>
      <c r="V902" s="357"/>
      <c r="W902" s="357"/>
      <c r="X902" s="357"/>
      <c r="Y902" s="357"/>
      <c r="Z902" s="357"/>
    </row>
    <row r="903" ht="15.75" customHeight="1">
      <c r="A903" s="357"/>
      <c r="B903" s="366"/>
      <c r="C903" s="364"/>
      <c r="D903" s="382"/>
      <c r="E903" s="364"/>
      <c r="F903" s="382"/>
      <c r="G903" s="360"/>
      <c r="H903" s="360"/>
      <c r="I903" s="364"/>
      <c r="J903" s="361"/>
      <c r="K903" s="361"/>
      <c r="L903" s="361"/>
      <c r="M903" s="364"/>
      <c r="N903" s="362"/>
      <c r="O903" s="364"/>
      <c r="P903" s="364"/>
      <c r="Q903" s="364"/>
      <c r="R903" s="364"/>
      <c r="S903" s="364"/>
      <c r="T903" s="364"/>
      <c r="U903" s="357"/>
      <c r="V903" s="357"/>
      <c r="W903" s="357"/>
      <c r="X903" s="357"/>
      <c r="Y903" s="357"/>
      <c r="Z903" s="357"/>
    </row>
    <row r="904" ht="15.75" customHeight="1">
      <c r="A904" s="357"/>
      <c r="B904" s="366"/>
      <c r="C904" s="364"/>
      <c r="D904" s="382"/>
      <c r="E904" s="364"/>
      <c r="F904" s="382"/>
      <c r="G904" s="360"/>
      <c r="H904" s="360"/>
      <c r="I904" s="364"/>
      <c r="J904" s="361"/>
      <c r="K904" s="361"/>
      <c r="L904" s="361"/>
      <c r="M904" s="364"/>
      <c r="N904" s="362"/>
      <c r="O904" s="364"/>
      <c r="P904" s="364"/>
      <c r="Q904" s="364"/>
      <c r="R904" s="364"/>
      <c r="S904" s="364"/>
      <c r="T904" s="364"/>
      <c r="U904" s="357"/>
      <c r="V904" s="357"/>
      <c r="W904" s="357"/>
      <c r="X904" s="357"/>
      <c r="Y904" s="357"/>
      <c r="Z904" s="357"/>
    </row>
    <row r="905" ht="15.75" customHeight="1">
      <c r="A905" s="357"/>
      <c r="B905" s="366"/>
      <c r="C905" s="364"/>
      <c r="D905" s="382"/>
      <c r="E905" s="364"/>
      <c r="F905" s="382"/>
      <c r="G905" s="360"/>
      <c r="H905" s="360"/>
      <c r="I905" s="364"/>
      <c r="J905" s="361"/>
      <c r="K905" s="361"/>
      <c r="L905" s="361"/>
      <c r="M905" s="364"/>
      <c r="N905" s="362"/>
      <c r="O905" s="364"/>
      <c r="P905" s="364"/>
      <c r="Q905" s="364"/>
      <c r="R905" s="364"/>
      <c r="S905" s="364"/>
      <c r="T905" s="364"/>
      <c r="U905" s="357"/>
      <c r="V905" s="357"/>
      <c r="W905" s="357"/>
      <c r="X905" s="357"/>
      <c r="Y905" s="357"/>
      <c r="Z905" s="357"/>
    </row>
    <row r="906" ht="15.75" customHeight="1">
      <c r="A906" s="357"/>
      <c r="B906" s="366"/>
      <c r="C906" s="364"/>
      <c r="D906" s="382"/>
      <c r="E906" s="364"/>
      <c r="F906" s="382"/>
      <c r="G906" s="360"/>
      <c r="H906" s="360"/>
      <c r="I906" s="364"/>
      <c r="J906" s="361"/>
      <c r="K906" s="361"/>
      <c r="L906" s="361"/>
      <c r="M906" s="364"/>
      <c r="N906" s="362"/>
      <c r="O906" s="364"/>
      <c r="P906" s="364"/>
      <c r="Q906" s="364"/>
      <c r="R906" s="364"/>
      <c r="S906" s="364"/>
      <c r="T906" s="364"/>
      <c r="U906" s="357"/>
      <c r="V906" s="357"/>
      <c r="W906" s="357"/>
      <c r="X906" s="357"/>
      <c r="Y906" s="357"/>
      <c r="Z906" s="357"/>
    </row>
    <row r="907" ht="15.75" customHeight="1">
      <c r="A907" s="357"/>
      <c r="B907" s="366"/>
      <c r="C907" s="364"/>
      <c r="D907" s="382"/>
      <c r="E907" s="364"/>
      <c r="F907" s="382"/>
      <c r="G907" s="360"/>
      <c r="H907" s="360"/>
      <c r="I907" s="364"/>
      <c r="J907" s="361"/>
      <c r="K907" s="361"/>
      <c r="L907" s="361"/>
      <c r="M907" s="364"/>
      <c r="N907" s="362"/>
      <c r="O907" s="364"/>
      <c r="P907" s="364"/>
      <c r="Q907" s="364"/>
      <c r="R907" s="364"/>
      <c r="S907" s="364"/>
      <c r="T907" s="364"/>
      <c r="U907" s="357"/>
      <c r="V907" s="357"/>
      <c r="W907" s="357"/>
      <c r="X907" s="357"/>
      <c r="Y907" s="357"/>
      <c r="Z907" s="357"/>
    </row>
    <row r="908" ht="15.75" customHeight="1">
      <c r="A908" s="357"/>
      <c r="B908" s="366"/>
      <c r="C908" s="364"/>
      <c r="D908" s="382"/>
      <c r="E908" s="364"/>
      <c r="F908" s="382"/>
      <c r="G908" s="360"/>
      <c r="H908" s="360"/>
      <c r="I908" s="364"/>
      <c r="J908" s="361"/>
      <c r="K908" s="361"/>
      <c r="L908" s="361"/>
      <c r="M908" s="364"/>
      <c r="N908" s="362"/>
      <c r="O908" s="364"/>
      <c r="P908" s="364"/>
      <c r="Q908" s="364"/>
      <c r="R908" s="364"/>
      <c r="S908" s="364"/>
      <c r="T908" s="364"/>
      <c r="U908" s="357"/>
      <c r="V908" s="357"/>
      <c r="W908" s="357"/>
      <c r="X908" s="357"/>
      <c r="Y908" s="357"/>
      <c r="Z908" s="357"/>
    </row>
    <row r="909" ht="15.75" customHeight="1">
      <c r="A909" s="357"/>
      <c r="B909" s="366"/>
      <c r="C909" s="364"/>
      <c r="D909" s="382"/>
      <c r="E909" s="364"/>
      <c r="F909" s="382"/>
      <c r="G909" s="360"/>
      <c r="H909" s="360"/>
      <c r="I909" s="364"/>
      <c r="J909" s="361"/>
      <c r="K909" s="361"/>
      <c r="L909" s="361"/>
      <c r="M909" s="364"/>
      <c r="N909" s="362"/>
      <c r="O909" s="364"/>
      <c r="P909" s="364"/>
      <c r="Q909" s="364"/>
      <c r="R909" s="364"/>
      <c r="S909" s="364"/>
      <c r="T909" s="364"/>
      <c r="U909" s="357"/>
      <c r="V909" s="357"/>
      <c r="W909" s="357"/>
      <c r="X909" s="357"/>
      <c r="Y909" s="357"/>
      <c r="Z909" s="357"/>
    </row>
    <row r="910" ht="15.75" customHeight="1">
      <c r="A910" s="357"/>
      <c r="B910" s="366"/>
      <c r="C910" s="364"/>
      <c r="D910" s="382"/>
      <c r="E910" s="364"/>
      <c r="F910" s="382"/>
      <c r="G910" s="360"/>
      <c r="H910" s="360"/>
      <c r="I910" s="364"/>
      <c r="J910" s="361"/>
      <c r="K910" s="361"/>
      <c r="L910" s="361"/>
      <c r="M910" s="364"/>
      <c r="N910" s="362"/>
      <c r="O910" s="364"/>
      <c r="P910" s="364"/>
      <c r="Q910" s="364"/>
      <c r="R910" s="364"/>
      <c r="S910" s="364"/>
      <c r="T910" s="364"/>
      <c r="U910" s="357"/>
      <c r="V910" s="357"/>
      <c r="W910" s="357"/>
      <c r="X910" s="357"/>
      <c r="Y910" s="357"/>
      <c r="Z910" s="357"/>
    </row>
    <row r="911" ht="15.75" customHeight="1">
      <c r="A911" s="357"/>
      <c r="B911" s="366"/>
      <c r="C911" s="364"/>
      <c r="D911" s="382"/>
      <c r="E911" s="364"/>
      <c r="F911" s="382"/>
      <c r="G911" s="360"/>
      <c r="H911" s="360"/>
      <c r="I911" s="364"/>
      <c r="J911" s="361"/>
      <c r="K911" s="361"/>
      <c r="L911" s="361"/>
      <c r="M911" s="364"/>
      <c r="N911" s="362"/>
      <c r="O911" s="364"/>
      <c r="P911" s="364"/>
      <c r="Q911" s="364"/>
      <c r="R911" s="364"/>
      <c r="S911" s="364"/>
      <c r="T911" s="364"/>
      <c r="U911" s="357"/>
      <c r="V911" s="357"/>
      <c r="W911" s="357"/>
      <c r="X911" s="357"/>
      <c r="Y911" s="357"/>
      <c r="Z911" s="357"/>
    </row>
    <row r="912" ht="15.75" customHeight="1">
      <c r="A912" s="357"/>
      <c r="B912" s="366"/>
      <c r="C912" s="364"/>
      <c r="D912" s="382"/>
      <c r="E912" s="364"/>
      <c r="F912" s="382"/>
      <c r="G912" s="360"/>
      <c r="H912" s="360"/>
      <c r="I912" s="364"/>
      <c r="J912" s="361"/>
      <c r="K912" s="361"/>
      <c r="L912" s="361"/>
      <c r="M912" s="364"/>
      <c r="N912" s="362"/>
      <c r="O912" s="364"/>
      <c r="P912" s="364"/>
      <c r="Q912" s="364"/>
      <c r="R912" s="364"/>
      <c r="S912" s="364"/>
      <c r="T912" s="364"/>
      <c r="U912" s="357"/>
      <c r="V912" s="357"/>
      <c r="W912" s="357"/>
      <c r="X912" s="357"/>
      <c r="Y912" s="357"/>
      <c r="Z912" s="357"/>
    </row>
    <row r="913" ht="15.75" customHeight="1">
      <c r="A913" s="357"/>
      <c r="B913" s="366"/>
      <c r="C913" s="364"/>
      <c r="D913" s="382"/>
      <c r="E913" s="364"/>
      <c r="F913" s="382"/>
      <c r="G913" s="360"/>
      <c r="H913" s="360"/>
      <c r="I913" s="364"/>
      <c r="J913" s="361"/>
      <c r="K913" s="361"/>
      <c r="L913" s="361"/>
      <c r="M913" s="364"/>
      <c r="N913" s="362"/>
      <c r="O913" s="364"/>
      <c r="P913" s="364"/>
      <c r="Q913" s="364"/>
      <c r="R913" s="364"/>
      <c r="S913" s="364"/>
      <c r="T913" s="364"/>
      <c r="U913" s="357"/>
      <c r="V913" s="357"/>
      <c r="W913" s="357"/>
      <c r="X913" s="357"/>
      <c r="Y913" s="357"/>
      <c r="Z913" s="357"/>
    </row>
    <row r="914" ht="15.75" customHeight="1">
      <c r="A914" s="357"/>
      <c r="B914" s="366"/>
      <c r="C914" s="364"/>
      <c r="D914" s="382"/>
      <c r="E914" s="364"/>
      <c r="F914" s="382"/>
      <c r="G914" s="360"/>
      <c r="H914" s="360"/>
      <c r="I914" s="364"/>
      <c r="J914" s="361"/>
      <c r="K914" s="361"/>
      <c r="L914" s="361"/>
      <c r="M914" s="364"/>
      <c r="N914" s="362"/>
      <c r="O914" s="364"/>
      <c r="P914" s="364"/>
      <c r="Q914" s="364"/>
      <c r="R914" s="364"/>
      <c r="S914" s="364"/>
      <c r="T914" s="364"/>
      <c r="U914" s="357"/>
      <c r="V914" s="357"/>
      <c r="W914" s="357"/>
      <c r="X914" s="357"/>
      <c r="Y914" s="357"/>
      <c r="Z914" s="357"/>
    </row>
    <row r="915" ht="15.75" customHeight="1">
      <c r="A915" s="357"/>
      <c r="B915" s="366"/>
      <c r="C915" s="364"/>
      <c r="D915" s="382"/>
      <c r="E915" s="364"/>
      <c r="F915" s="382"/>
      <c r="G915" s="360"/>
      <c r="H915" s="360"/>
      <c r="I915" s="364"/>
      <c r="J915" s="361"/>
      <c r="K915" s="361"/>
      <c r="L915" s="361"/>
      <c r="M915" s="364"/>
      <c r="N915" s="362"/>
      <c r="O915" s="364"/>
      <c r="P915" s="364"/>
      <c r="Q915" s="364"/>
      <c r="R915" s="364"/>
      <c r="S915" s="364"/>
      <c r="T915" s="364"/>
      <c r="U915" s="357"/>
      <c r="V915" s="357"/>
      <c r="W915" s="357"/>
      <c r="X915" s="357"/>
      <c r="Y915" s="357"/>
      <c r="Z915" s="357"/>
    </row>
    <row r="916" ht="15.75" customHeight="1">
      <c r="A916" s="357"/>
      <c r="B916" s="366"/>
      <c r="C916" s="364"/>
      <c r="D916" s="382"/>
      <c r="E916" s="364"/>
      <c r="F916" s="382"/>
      <c r="G916" s="360"/>
      <c r="H916" s="360"/>
      <c r="I916" s="364"/>
      <c r="J916" s="361"/>
      <c r="K916" s="361"/>
      <c r="L916" s="361"/>
      <c r="M916" s="364"/>
      <c r="N916" s="362"/>
      <c r="O916" s="364"/>
      <c r="P916" s="364"/>
      <c r="Q916" s="364"/>
      <c r="R916" s="364"/>
      <c r="S916" s="364"/>
      <c r="T916" s="364"/>
      <c r="U916" s="357"/>
      <c r="V916" s="357"/>
      <c r="W916" s="357"/>
      <c r="X916" s="357"/>
      <c r="Y916" s="357"/>
      <c r="Z916" s="357"/>
    </row>
    <row r="917" ht="15.75" customHeight="1">
      <c r="A917" s="357"/>
      <c r="B917" s="366"/>
      <c r="C917" s="364"/>
      <c r="D917" s="382"/>
      <c r="E917" s="364"/>
      <c r="F917" s="382"/>
      <c r="G917" s="360"/>
      <c r="H917" s="360"/>
      <c r="I917" s="364"/>
      <c r="J917" s="361"/>
      <c r="K917" s="361"/>
      <c r="L917" s="361"/>
      <c r="M917" s="364"/>
      <c r="N917" s="362"/>
      <c r="O917" s="364"/>
      <c r="P917" s="364"/>
      <c r="Q917" s="364"/>
      <c r="R917" s="364"/>
      <c r="S917" s="364"/>
      <c r="T917" s="364"/>
      <c r="U917" s="357"/>
      <c r="V917" s="357"/>
      <c r="W917" s="357"/>
      <c r="X917" s="357"/>
      <c r="Y917" s="357"/>
      <c r="Z917" s="357"/>
    </row>
    <row r="918" ht="15.75" customHeight="1">
      <c r="A918" s="357"/>
      <c r="B918" s="366"/>
      <c r="C918" s="364"/>
      <c r="D918" s="382"/>
      <c r="E918" s="364"/>
      <c r="F918" s="382"/>
      <c r="G918" s="360"/>
      <c r="H918" s="360"/>
      <c r="I918" s="364"/>
      <c r="J918" s="361"/>
      <c r="K918" s="361"/>
      <c r="L918" s="361"/>
      <c r="M918" s="364"/>
      <c r="N918" s="362"/>
      <c r="O918" s="364"/>
      <c r="P918" s="364"/>
      <c r="Q918" s="364"/>
      <c r="R918" s="364"/>
      <c r="S918" s="364"/>
      <c r="T918" s="364"/>
      <c r="U918" s="357"/>
      <c r="V918" s="357"/>
      <c r="W918" s="357"/>
      <c r="X918" s="357"/>
      <c r="Y918" s="357"/>
      <c r="Z918" s="357"/>
    </row>
    <row r="919" ht="15.75" customHeight="1">
      <c r="A919" s="357"/>
      <c r="B919" s="366"/>
      <c r="C919" s="364"/>
      <c r="D919" s="382"/>
      <c r="E919" s="364"/>
      <c r="F919" s="382"/>
      <c r="G919" s="360"/>
      <c r="H919" s="360"/>
      <c r="I919" s="364"/>
      <c r="J919" s="361"/>
      <c r="K919" s="361"/>
      <c r="L919" s="361"/>
      <c r="M919" s="364"/>
      <c r="N919" s="362"/>
      <c r="O919" s="364"/>
      <c r="P919" s="364"/>
      <c r="Q919" s="364"/>
      <c r="R919" s="364"/>
      <c r="S919" s="364"/>
      <c r="T919" s="364"/>
      <c r="U919" s="357"/>
      <c r="V919" s="357"/>
      <c r="W919" s="357"/>
      <c r="X919" s="357"/>
      <c r="Y919" s="357"/>
      <c r="Z919" s="357"/>
    </row>
    <row r="920" ht="15.75" customHeight="1">
      <c r="A920" s="357"/>
      <c r="B920" s="366"/>
      <c r="C920" s="364"/>
      <c r="D920" s="382"/>
      <c r="E920" s="364"/>
      <c r="F920" s="382"/>
      <c r="G920" s="360"/>
      <c r="H920" s="360"/>
      <c r="I920" s="364"/>
      <c r="J920" s="361"/>
      <c r="K920" s="361"/>
      <c r="L920" s="361"/>
      <c r="M920" s="364"/>
      <c r="N920" s="362"/>
      <c r="O920" s="364"/>
      <c r="P920" s="364"/>
      <c r="Q920" s="364"/>
      <c r="R920" s="364"/>
      <c r="S920" s="364"/>
      <c r="T920" s="364"/>
      <c r="U920" s="357"/>
      <c r="V920" s="357"/>
      <c r="W920" s="357"/>
      <c r="X920" s="357"/>
      <c r="Y920" s="357"/>
      <c r="Z920" s="357"/>
    </row>
    <row r="921" ht="15.75" customHeight="1">
      <c r="A921" s="357"/>
      <c r="B921" s="366"/>
      <c r="C921" s="364"/>
      <c r="D921" s="382"/>
      <c r="E921" s="364"/>
      <c r="F921" s="382"/>
      <c r="G921" s="360"/>
      <c r="H921" s="360"/>
      <c r="I921" s="364"/>
      <c r="J921" s="361"/>
      <c r="K921" s="361"/>
      <c r="L921" s="361"/>
      <c r="M921" s="364"/>
      <c r="N921" s="362"/>
      <c r="O921" s="364"/>
      <c r="P921" s="364"/>
      <c r="Q921" s="364"/>
      <c r="R921" s="364"/>
      <c r="S921" s="364"/>
      <c r="T921" s="364"/>
      <c r="U921" s="357"/>
      <c r="V921" s="357"/>
      <c r="W921" s="357"/>
      <c r="X921" s="357"/>
      <c r="Y921" s="357"/>
      <c r="Z921" s="357"/>
    </row>
    <row r="922" ht="15.75" customHeight="1">
      <c r="A922" s="357"/>
      <c r="B922" s="366"/>
      <c r="C922" s="364"/>
      <c r="D922" s="382"/>
      <c r="E922" s="364"/>
      <c r="F922" s="382"/>
      <c r="G922" s="360"/>
      <c r="H922" s="360"/>
      <c r="I922" s="364"/>
      <c r="J922" s="361"/>
      <c r="K922" s="361"/>
      <c r="L922" s="361"/>
      <c r="M922" s="364"/>
      <c r="N922" s="362"/>
      <c r="O922" s="364"/>
      <c r="P922" s="364"/>
      <c r="Q922" s="364"/>
      <c r="R922" s="364"/>
      <c r="S922" s="364"/>
      <c r="T922" s="364"/>
      <c r="U922" s="357"/>
      <c r="V922" s="357"/>
      <c r="W922" s="357"/>
      <c r="X922" s="357"/>
      <c r="Y922" s="357"/>
      <c r="Z922" s="357"/>
    </row>
    <row r="923" ht="15.75" customHeight="1">
      <c r="A923" s="357"/>
      <c r="B923" s="366"/>
      <c r="C923" s="364"/>
      <c r="D923" s="382"/>
      <c r="E923" s="364"/>
      <c r="F923" s="382"/>
      <c r="G923" s="360"/>
      <c r="H923" s="360"/>
      <c r="I923" s="364"/>
      <c r="J923" s="361"/>
      <c r="K923" s="361"/>
      <c r="L923" s="361"/>
      <c r="M923" s="364"/>
      <c r="N923" s="362"/>
      <c r="O923" s="364"/>
      <c r="P923" s="364"/>
      <c r="Q923" s="364"/>
      <c r="R923" s="364"/>
      <c r="S923" s="364"/>
      <c r="T923" s="364"/>
      <c r="U923" s="357"/>
      <c r="V923" s="357"/>
      <c r="W923" s="357"/>
      <c r="X923" s="357"/>
      <c r="Y923" s="357"/>
      <c r="Z923" s="357"/>
    </row>
    <row r="924" ht="15.75" customHeight="1">
      <c r="A924" s="357"/>
      <c r="B924" s="366"/>
      <c r="C924" s="364"/>
      <c r="D924" s="382"/>
      <c r="E924" s="364"/>
      <c r="F924" s="382"/>
      <c r="G924" s="360"/>
      <c r="H924" s="360"/>
      <c r="I924" s="364"/>
      <c r="J924" s="361"/>
      <c r="K924" s="361"/>
      <c r="L924" s="361"/>
      <c r="M924" s="364"/>
      <c r="N924" s="362"/>
      <c r="O924" s="364"/>
      <c r="P924" s="364"/>
      <c r="Q924" s="364"/>
      <c r="R924" s="364"/>
      <c r="S924" s="364"/>
      <c r="T924" s="364"/>
      <c r="U924" s="357"/>
      <c r="V924" s="357"/>
      <c r="W924" s="357"/>
      <c r="X924" s="357"/>
      <c r="Y924" s="357"/>
      <c r="Z924" s="357"/>
    </row>
    <row r="925" ht="15.75" customHeight="1">
      <c r="A925" s="357"/>
      <c r="B925" s="366"/>
      <c r="C925" s="364"/>
      <c r="D925" s="382"/>
      <c r="E925" s="364"/>
      <c r="F925" s="382"/>
      <c r="G925" s="360"/>
      <c r="H925" s="360"/>
      <c r="I925" s="364"/>
      <c r="J925" s="361"/>
      <c r="K925" s="361"/>
      <c r="L925" s="361"/>
      <c r="M925" s="364"/>
      <c r="N925" s="362"/>
      <c r="O925" s="364"/>
      <c r="P925" s="364"/>
      <c r="Q925" s="364"/>
      <c r="R925" s="364"/>
      <c r="S925" s="364"/>
      <c r="T925" s="364"/>
      <c r="U925" s="357"/>
      <c r="V925" s="357"/>
      <c r="W925" s="357"/>
      <c r="X925" s="357"/>
      <c r="Y925" s="357"/>
      <c r="Z925" s="357"/>
    </row>
    <row r="926" ht="15.75" customHeight="1">
      <c r="A926" s="357"/>
      <c r="B926" s="366"/>
      <c r="C926" s="364"/>
      <c r="D926" s="382"/>
      <c r="E926" s="364"/>
      <c r="F926" s="382"/>
      <c r="G926" s="360"/>
      <c r="H926" s="360"/>
      <c r="I926" s="364"/>
      <c r="J926" s="361"/>
      <c r="K926" s="361"/>
      <c r="L926" s="361"/>
      <c r="M926" s="364"/>
      <c r="N926" s="362"/>
      <c r="O926" s="364"/>
      <c r="P926" s="364"/>
      <c r="Q926" s="364"/>
      <c r="R926" s="364"/>
      <c r="S926" s="364"/>
      <c r="T926" s="364"/>
      <c r="U926" s="357"/>
      <c r="V926" s="357"/>
      <c r="W926" s="357"/>
      <c r="X926" s="357"/>
      <c r="Y926" s="357"/>
      <c r="Z926" s="357"/>
    </row>
    <row r="927" ht="15.75" customHeight="1">
      <c r="A927" s="357"/>
      <c r="B927" s="366"/>
      <c r="C927" s="364"/>
      <c r="D927" s="382"/>
      <c r="E927" s="364"/>
      <c r="F927" s="382"/>
      <c r="G927" s="360"/>
      <c r="H927" s="360"/>
      <c r="I927" s="364"/>
      <c r="J927" s="361"/>
      <c r="K927" s="361"/>
      <c r="L927" s="361"/>
      <c r="M927" s="364"/>
      <c r="N927" s="362"/>
      <c r="O927" s="364"/>
      <c r="P927" s="364"/>
      <c r="Q927" s="364"/>
      <c r="R927" s="364"/>
      <c r="S927" s="364"/>
      <c r="T927" s="364"/>
      <c r="U927" s="357"/>
      <c r="V927" s="357"/>
      <c r="W927" s="357"/>
      <c r="X927" s="357"/>
      <c r="Y927" s="357"/>
      <c r="Z927" s="357"/>
    </row>
    <row r="928" ht="15.75" customHeight="1">
      <c r="A928" s="357"/>
      <c r="B928" s="366"/>
      <c r="C928" s="364"/>
      <c r="D928" s="382"/>
      <c r="E928" s="364"/>
      <c r="F928" s="382"/>
      <c r="G928" s="360"/>
      <c r="H928" s="360"/>
      <c r="I928" s="364"/>
      <c r="J928" s="361"/>
      <c r="K928" s="361"/>
      <c r="L928" s="361"/>
      <c r="M928" s="364"/>
      <c r="N928" s="362"/>
      <c r="O928" s="364"/>
      <c r="P928" s="364"/>
      <c r="Q928" s="364"/>
      <c r="R928" s="364"/>
      <c r="S928" s="364"/>
      <c r="T928" s="364"/>
      <c r="U928" s="357"/>
      <c r="V928" s="357"/>
      <c r="W928" s="357"/>
      <c r="X928" s="357"/>
      <c r="Y928" s="357"/>
      <c r="Z928" s="357"/>
    </row>
    <row r="929" ht="15.75" customHeight="1">
      <c r="A929" s="357"/>
      <c r="B929" s="366"/>
      <c r="C929" s="364"/>
      <c r="D929" s="382"/>
      <c r="E929" s="364"/>
      <c r="F929" s="382"/>
      <c r="G929" s="360"/>
      <c r="H929" s="360"/>
      <c r="I929" s="364"/>
      <c r="J929" s="361"/>
      <c r="K929" s="361"/>
      <c r="L929" s="361"/>
      <c r="M929" s="364"/>
      <c r="N929" s="362"/>
      <c r="O929" s="364"/>
      <c r="P929" s="364"/>
      <c r="Q929" s="364"/>
      <c r="R929" s="364"/>
      <c r="S929" s="364"/>
      <c r="T929" s="364"/>
      <c r="U929" s="357"/>
      <c r="V929" s="357"/>
      <c r="W929" s="357"/>
      <c r="X929" s="357"/>
      <c r="Y929" s="357"/>
      <c r="Z929" s="357"/>
    </row>
    <row r="930" ht="15.75" customHeight="1">
      <c r="A930" s="357"/>
      <c r="B930" s="366"/>
      <c r="C930" s="364"/>
      <c r="D930" s="382"/>
      <c r="E930" s="364"/>
      <c r="F930" s="382"/>
      <c r="G930" s="360"/>
      <c r="H930" s="360"/>
      <c r="I930" s="364"/>
      <c r="J930" s="361"/>
      <c r="K930" s="361"/>
      <c r="L930" s="361"/>
      <c r="M930" s="364"/>
      <c r="N930" s="362"/>
      <c r="O930" s="364"/>
      <c r="P930" s="364"/>
      <c r="Q930" s="364"/>
      <c r="R930" s="364"/>
      <c r="S930" s="364"/>
      <c r="T930" s="364"/>
      <c r="U930" s="357"/>
      <c r="V930" s="357"/>
      <c r="W930" s="357"/>
      <c r="X930" s="357"/>
      <c r="Y930" s="357"/>
      <c r="Z930" s="357"/>
    </row>
    <row r="931" ht="15.75" customHeight="1">
      <c r="A931" s="357"/>
      <c r="B931" s="366"/>
      <c r="C931" s="364"/>
      <c r="D931" s="382"/>
      <c r="E931" s="364"/>
      <c r="F931" s="382"/>
      <c r="G931" s="360"/>
      <c r="H931" s="360"/>
      <c r="I931" s="364"/>
      <c r="J931" s="361"/>
      <c r="K931" s="361"/>
      <c r="L931" s="361"/>
      <c r="M931" s="364"/>
      <c r="N931" s="362"/>
      <c r="O931" s="364"/>
      <c r="P931" s="364"/>
      <c r="Q931" s="364"/>
      <c r="R931" s="364"/>
      <c r="S931" s="364"/>
      <c r="T931" s="364"/>
      <c r="U931" s="357"/>
      <c r="V931" s="357"/>
      <c r="W931" s="357"/>
      <c r="X931" s="357"/>
      <c r="Y931" s="357"/>
      <c r="Z931" s="357"/>
    </row>
    <row r="932" ht="15.75" customHeight="1">
      <c r="A932" s="357"/>
      <c r="B932" s="366"/>
      <c r="C932" s="364"/>
      <c r="D932" s="382"/>
      <c r="E932" s="364"/>
      <c r="F932" s="382"/>
      <c r="G932" s="360"/>
      <c r="H932" s="360"/>
      <c r="I932" s="364"/>
      <c r="J932" s="361"/>
      <c r="K932" s="361"/>
      <c r="L932" s="361"/>
      <c r="M932" s="364"/>
      <c r="N932" s="362"/>
      <c r="O932" s="364"/>
      <c r="P932" s="364"/>
      <c r="Q932" s="364"/>
      <c r="R932" s="364"/>
      <c r="S932" s="364"/>
      <c r="T932" s="364"/>
      <c r="U932" s="357"/>
      <c r="V932" s="357"/>
      <c r="W932" s="357"/>
      <c r="X932" s="357"/>
      <c r="Y932" s="357"/>
      <c r="Z932" s="357"/>
    </row>
    <row r="933" ht="15.75" customHeight="1">
      <c r="A933" s="357"/>
      <c r="B933" s="366"/>
      <c r="C933" s="364"/>
      <c r="D933" s="382"/>
      <c r="E933" s="364"/>
      <c r="F933" s="382"/>
      <c r="G933" s="360"/>
      <c r="H933" s="360"/>
      <c r="I933" s="364"/>
      <c r="J933" s="361"/>
      <c r="K933" s="361"/>
      <c r="L933" s="361"/>
      <c r="M933" s="364"/>
      <c r="N933" s="362"/>
      <c r="O933" s="364"/>
      <c r="P933" s="364"/>
      <c r="Q933" s="364"/>
      <c r="R933" s="364"/>
      <c r="S933" s="364"/>
      <c r="T933" s="364"/>
      <c r="U933" s="357"/>
      <c r="V933" s="357"/>
      <c r="W933" s="357"/>
      <c r="X933" s="357"/>
      <c r="Y933" s="357"/>
      <c r="Z933" s="357"/>
    </row>
    <row r="934" ht="15.75" customHeight="1">
      <c r="A934" s="357"/>
      <c r="B934" s="366"/>
      <c r="C934" s="364"/>
      <c r="D934" s="382"/>
      <c r="E934" s="364"/>
      <c r="F934" s="382"/>
      <c r="G934" s="360"/>
      <c r="H934" s="360"/>
      <c r="I934" s="364"/>
      <c r="J934" s="361"/>
      <c r="K934" s="361"/>
      <c r="L934" s="361"/>
      <c r="M934" s="364"/>
      <c r="N934" s="362"/>
      <c r="O934" s="364"/>
      <c r="P934" s="364"/>
      <c r="Q934" s="364"/>
      <c r="R934" s="364"/>
      <c r="S934" s="364"/>
      <c r="T934" s="364"/>
      <c r="U934" s="357"/>
      <c r="V934" s="357"/>
      <c r="W934" s="357"/>
      <c r="X934" s="357"/>
      <c r="Y934" s="357"/>
      <c r="Z934" s="357"/>
    </row>
    <row r="935" ht="15.75" customHeight="1">
      <c r="A935" s="357"/>
      <c r="B935" s="366"/>
      <c r="C935" s="364"/>
      <c r="D935" s="382"/>
      <c r="E935" s="364"/>
      <c r="F935" s="382"/>
      <c r="G935" s="360"/>
      <c r="H935" s="360"/>
      <c r="I935" s="364"/>
      <c r="J935" s="361"/>
      <c r="K935" s="361"/>
      <c r="L935" s="361"/>
      <c r="M935" s="364"/>
      <c r="N935" s="362"/>
      <c r="O935" s="364"/>
      <c r="P935" s="364"/>
      <c r="Q935" s="364"/>
      <c r="R935" s="364"/>
      <c r="S935" s="364"/>
      <c r="T935" s="364"/>
      <c r="U935" s="357"/>
      <c r="V935" s="357"/>
      <c r="W935" s="357"/>
      <c r="X935" s="357"/>
      <c r="Y935" s="357"/>
      <c r="Z935" s="357"/>
    </row>
    <row r="936" ht="15.75" customHeight="1">
      <c r="A936" s="357"/>
      <c r="B936" s="366"/>
      <c r="C936" s="364"/>
      <c r="D936" s="382"/>
      <c r="E936" s="364"/>
      <c r="F936" s="382"/>
      <c r="G936" s="360"/>
      <c r="H936" s="360"/>
      <c r="I936" s="364"/>
      <c r="J936" s="361"/>
      <c r="K936" s="361"/>
      <c r="L936" s="361"/>
      <c r="M936" s="364"/>
      <c r="N936" s="362"/>
      <c r="O936" s="364"/>
      <c r="P936" s="364"/>
      <c r="Q936" s="364"/>
      <c r="R936" s="364"/>
      <c r="S936" s="364"/>
      <c r="T936" s="364"/>
      <c r="U936" s="357"/>
      <c r="V936" s="357"/>
      <c r="W936" s="357"/>
      <c r="X936" s="357"/>
      <c r="Y936" s="357"/>
      <c r="Z936" s="357"/>
    </row>
    <row r="937" ht="15.75" customHeight="1">
      <c r="A937" s="357"/>
      <c r="B937" s="366"/>
      <c r="C937" s="364"/>
      <c r="D937" s="382"/>
      <c r="E937" s="364"/>
      <c r="F937" s="382"/>
      <c r="G937" s="360"/>
      <c r="H937" s="360"/>
      <c r="I937" s="364"/>
      <c r="J937" s="361"/>
      <c r="K937" s="361"/>
      <c r="L937" s="361"/>
      <c r="M937" s="364"/>
      <c r="N937" s="362"/>
      <c r="O937" s="364"/>
      <c r="P937" s="364"/>
      <c r="Q937" s="364"/>
      <c r="R937" s="364"/>
      <c r="S937" s="364"/>
      <c r="T937" s="364"/>
      <c r="U937" s="357"/>
      <c r="V937" s="357"/>
      <c r="W937" s="357"/>
      <c r="X937" s="357"/>
      <c r="Y937" s="357"/>
      <c r="Z937" s="357"/>
    </row>
    <row r="938" ht="15.75" customHeight="1">
      <c r="A938" s="357"/>
      <c r="B938" s="366"/>
      <c r="C938" s="364"/>
      <c r="D938" s="382"/>
      <c r="E938" s="364"/>
      <c r="F938" s="382"/>
      <c r="G938" s="360"/>
      <c r="H938" s="360"/>
      <c r="I938" s="364"/>
      <c r="J938" s="361"/>
      <c r="K938" s="361"/>
      <c r="L938" s="361"/>
      <c r="M938" s="364"/>
      <c r="N938" s="362"/>
      <c r="O938" s="364"/>
      <c r="P938" s="364"/>
      <c r="Q938" s="364"/>
      <c r="R938" s="364"/>
      <c r="S938" s="364"/>
      <c r="T938" s="364"/>
      <c r="U938" s="357"/>
      <c r="V938" s="357"/>
      <c r="W938" s="357"/>
      <c r="X938" s="357"/>
      <c r="Y938" s="357"/>
      <c r="Z938" s="357"/>
    </row>
    <row r="939" ht="15.75" customHeight="1">
      <c r="A939" s="357"/>
      <c r="B939" s="366"/>
      <c r="C939" s="364"/>
      <c r="D939" s="382"/>
      <c r="E939" s="364"/>
      <c r="F939" s="382"/>
      <c r="G939" s="360"/>
      <c r="H939" s="360"/>
      <c r="I939" s="364"/>
      <c r="J939" s="361"/>
      <c r="K939" s="361"/>
      <c r="L939" s="361"/>
      <c r="M939" s="364"/>
      <c r="N939" s="362"/>
      <c r="O939" s="364"/>
      <c r="P939" s="364"/>
      <c r="Q939" s="364"/>
      <c r="R939" s="364"/>
      <c r="S939" s="364"/>
      <c r="T939" s="364"/>
      <c r="U939" s="357"/>
      <c r="V939" s="357"/>
      <c r="W939" s="357"/>
      <c r="X939" s="357"/>
      <c r="Y939" s="357"/>
      <c r="Z939" s="357"/>
    </row>
    <row r="940" ht="15.75" customHeight="1">
      <c r="A940" s="357"/>
      <c r="B940" s="366"/>
      <c r="C940" s="364"/>
      <c r="D940" s="382"/>
      <c r="E940" s="364"/>
      <c r="F940" s="382"/>
      <c r="G940" s="360"/>
      <c r="H940" s="360"/>
      <c r="I940" s="364"/>
      <c r="J940" s="361"/>
      <c r="K940" s="361"/>
      <c r="L940" s="361"/>
      <c r="M940" s="364"/>
      <c r="N940" s="362"/>
      <c r="O940" s="364"/>
      <c r="P940" s="364"/>
      <c r="Q940" s="364"/>
      <c r="R940" s="364"/>
      <c r="S940" s="364"/>
      <c r="T940" s="364"/>
      <c r="U940" s="357"/>
      <c r="V940" s="357"/>
      <c r="W940" s="357"/>
      <c r="X940" s="357"/>
      <c r="Y940" s="357"/>
      <c r="Z940" s="357"/>
    </row>
    <row r="941" ht="15.75" customHeight="1">
      <c r="A941" s="357"/>
      <c r="B941" s="366"/>
      <c r="C941" s="364"/>
      <c r="D941" s="382"/>
      <c r="E941" s="364"/>
      <c r="F941" s="382"/>
      <c r="G941" s="360"/>
      <c r="H941" s="360"/>
      <c r="I941" s="364"/>
      <c r="J941" s="361"/>
      <c r="K941" s="361"/>
      <c r="L941" s="361"/>
      <c r="M941" s="364"/>
      <c r="N941" s="362"/>
      <c r="O941" s="364"/>
      <c r="P941" s="364"/>
      <c r="Q941" s="364"/>
      <c r="R941" s="364"/>
      <c r="S941" s="364"/>
      <c r="T941" s="364"/>
      <c r="U941" s="357"/>
      <c r="V941" s="357"/>
      <c r="W941" s="357"/>
      <c r="X941" s="357"/>
      <c r="Y941" s="357"/>
      <c r="Z941" s="357"/>
    </row>
    <row r="942" ht="15.75" customHeight="1">
      <c r="A942" s="357"/>
      <c r="B942" s="366"/>
      <c r="C942" s="364"/>
      <c r="D942" s="382"/>
      <c r="E942" s="364"/>
      <c r="F942" s="382"/>
      <c r="G942" s="360"/>
      <c r="H942" s="360"/>
      <c r="I942" s="364"/>
      <c r="J942" s="361"/>
      <c r="K942" s="361"/>
      <c r="L942" s="361"/>
      <c r="M942" s="364"/>
      <c r="N942" s="362"/>
      <c r="O942" s="364"/>
      <c r="P942" s="364"/>
      <c r="Q942" s="364"/>
      <c r="R942" s="364"/>
      <c r="S942" s="364"/>
      <c r="T942" s="364"/>
      <c r="U942" s="357"/>
      <c r="V942" s="357"/>
      <c r="W942" s="357"/>
      <c r="X942" s="357"/>
      <c r="Y942" s="357"/>
      <c r="Z942" s="357"/>
    </row>
    <row r="943" ht="15.75" customHeight="1">
      <c r="A943" s="357"/>
      <c r="B943" s="366"/>
      <c r="C943" s="364"/>
      <c r="D943" s="382"/>
      <c r="E943" s="364"/>
      <c r="F943" s="382"/>
      <c r="G943" s="360"/>
      <c r="H943" s="360"/>
      <c r="I943" s="364"/>
      <c r="J943" s="361"/>
      <c r="K943" s="361"/>
      <c r="L943" s="361"/>
      <c r="M943" s="364"/>
      <c r="N943" s="362"/>
      <c r="O943" s="364"/>
      <c r="P943" s="364"/>
      <c r="Q943" s="364"/>
      <c r="R943" s="364"/>
      <c r="S943" s="364"/>
      <c r="T943" s="364"/>
      <c r="U943" s="357"/>
      <c r="V943" s="357"/>
      <c r="W943" s="357"/>
      <c r="X943" s="357"/>
      <c r="Y943" s="357"/>
      <c r="Z943" s="357"/>
    </row>
    <row r="944" ht="15.75" customHeight="1">
      <c r="A944" s="357"/>
      <c r="B944" s="366"/>
      <c r="C944" s="364"/>
      <c r="D944" s="382"/>
      <c r="E944" s="364"/>
      <c r="F944" s="382"/>
      <c r="G944" s="360"/>
      <c r="H944" s="360"/>
      <c r="I944" s="364"/>
      <c r="J944" s="361"/>
      <c r="K944" s="361"/>
      <c r="L944" s="361"/>
      <c r="M944" s="364"/>
      <c r="N944" s="362"/>
      <c r="O944" s="364"/>
      <c r="P944" s="364"/>
      <c r="Q944" s="364"/>
      <c r="R944" s="364"/>
      <c r="S944" s="364"/>
      <c r="T944" s="364"/>
      <c r="U944" s="357"/>
      <c r="V944" s="357"/>
      <c r="W944" s="357"/>
      <c r="X944" s="357"/>
      <c r="Y944" s="357"/>
      <c r="Z944" s="357"/>
    </row>
    <row r="945" ht="15.75" customHeight="1">
      <c r="A945" s="357"/>
      <c r="B945" s="366"/>
      <c r="C945" s="364"/>
      <c r="D945" s="382"/>
      <c r="E945" s="364"/>
      <c r="F945" s="382"/>
      <c r="G945" s="360"/>
      <c r="H945" s="360"/>
      <c r="I945" s="364"/>
      <c r="J945" s="361"/>
      <c r="K945" s="361"/>
      <c r="L945" s="361"/>
      <c r="M945" s="364"/>
      <c r="N945" s="362"/>
      <c r="O945" s="364"/>
      <c r="P945" s="364"/>
      <c r="Q945" s="364"/>
      <c r="R945" s="364"/>
      <c r="S945" s="364"/>
      <c r="T945" s="364"/>
      <c r="U945" s="357"/>
      <c r="V945" s="357"/>
      <c r="W945" s="357"/>
      <c r="X945" s="357"/>
      <c r="Y945" s="357"/>
      <c r="Z945" s="357"/>
    </row>
    <row r="946" ht="15.75" customHeight="1">
      <c r="A946" s="357"/>
      <c r="B946" s="366"/>
      <c r="C946" s="364"/>
      <c r="D946" s="382"/>
      <c r="E946" s="364"/>
      <c r="F946" s="382"/>
      <c r="G946" s="360"/>
      <c r="H946" s="360"/>
      <c r="I946" s="364"/>
      <c r="J946" s="361"/>
      <c r="K946" s="361"/>
      <c r="L946" s="361"/>
      <c r="M946" s="364"/>
      <c r="N946" s="362"/>
      <c r="O946" s="364"/>
      <c r="P946" s="364"/>
      <c r="Q946" s="364"/>
      <c r="R946" s="364"/>
      <c r="S946" s="364"/>
      <c r="T946" s="364"/>
      <c r="U946" s="357"/>
      <c r="V946" s="357"/>
      <c r="W946" s="357"/>
      <c r="X946" s="357"/>
      <c r="Y946" s="357"/>
      <c r="Z946" s="357"/>
    </row>
    <row r="947" ht="15.75" customHeight="1">
      <c r="A947" s="357"/>
      <c r="B947" s="366"/>
      <c r="C947" s="364"/>
      <c r="D947" s="382"/>
      <c r="E947" s="364"/>
      <c r="F947" s="382"/>
      <c r="G947" s="360"/>
      <c r="H947" s="360"/>
      <c r="I947" s="364"/>
      <c r="J947" s="361"/>
      <c r="K947" s="361"/>
      <c r="L947" s="361"/>
      <c r="M947" s="364"/>
      <c r="N947" s="362"/>
      <c r="O947" s="364"/>
      <c r="P947" s="364"/>
      <c r="Q947" s="364"/>
      <c r="R947" s="364"/>
      <c r="S947" s="364"/>
      <c r="T947" s="364"/>
      <c r="U947" s="357"/>
      <c r="V947" s="357"/>
      <c r="W947" s="357"/>
      <c r="X947" s="357"/>
      <c r="Y947" s="357"/>
      <c r="Z947" s="357"/>
    </row>
    <row r="948" ht="15.75" customHeight="1">
      <c r="A948" s="357"/>
      <c r="B948" s="366"/>
      <c r="C948" s="364"/>
      <c r="D948" s="382"/>
      <c r="E948" s="364"/>
      <c r="F948" s="382"/>
      <c r="G948" s="360"/>
      <c r="H948" s="360"/>
      <c r="I948" s="364"/>
      <c r="J948" s="361"/>
      <c r="K948" s="361"/>
      <c r="L948" s="361"/>
      <c r="M948" s="364"/>
      <c r="N948" s="362"/>
      <c r="O948" s="364"/>
      <c r="P948" s="364"/>
      <c r="Q948" s="364"/>
      <c r="R948" s="364"/>
      <c r="S948" s="364"/>
      <c r="T948" s="364"/>
      <c r="U948" s="357"/>
      <c r="V948" s="357"/>
      <c r="W948" s="357"/>
      <c r="X948" s="357"/>
      <c r="Y948" s="357"/>
      <c r="Z948" s="357"/>
    </row>
    <row r="949" ht="15.75" customHeight="1">
      <c r="A949" s="357"/>
      <c r="B949" s="366"/>
      <c r="C949" s="364"/>
      <c r="D949" s="382"/>
      <c r="E949" s="364"/>
      <c r="F949" s="382"/>
      <c r="G949" s="360"/>
      <c r="H949" s="360"/>
      <c r="I949" s="364"/>
      <c r="J949" s="361"/>
      <c r="K949" s="361"/>
      <c r="L949" s="361"/>
      <c r="M949" s="364"/>
      <c r="N949" s="362"/>
      <c r="O949" s="364"/>
      <c r="P949" s="364"/>
      <c r="Q949" s="364"/>
      <c r="R949" s="364"/>
      <c r="S949" s="364"/>
      <c r="T949" s="364"/>
      <c r="U949" s="357"/>
      <c r="V949" s="357"/>
      <c r="W949" s="357"/>
      <c r="X949" s="357"/>
      <c r="Y949" s="357"/>
      <c r="Z949" s="357"/>
    </row>
    <row r="950" ht="15.75" customHeight="1">
      <c r="A950" s="357"/>
      <c r="B950" s="366"/>
      <c r="C950" s="364"/>
      <c r="D950" s="382"/>
      <c r="E950" s="364"/>
      <c r="F950" s="382"/>
      <c r="G950" s="360"/>
      <c r="H950" s="360"/>
      <c r="I950" s="364"/>
      <c r="J950" s="361"/>
      <c r="K950" s="361"/>
      <c r="L950" s="361"/>
      <c r="M950" s="364"/>
      <c r="N950" s="362"/>
      <c r="O950" s="364"/>
      <c r="P950" s="364"/>
      <c r="Q950" s="364"/>
      <c r="R950" s="364"/>
      <c r="S950" s="364"/>
      <c r="T950" s="364"/>
      <c r="U950" s="357"/>
      <c r="V950" s="357"/>
      <c r="W950" s="357"/>
      <c r="X950" s="357"/>
      <c r="Y950" s="357"/>
      <c r="Z950" s="357"/>
    </row>
    <row r="951" ht="15.75" customHeight="1">
      <c r="A951" s="357"/>
      <c r="B951" s="366"/>
      <c r="C951" s="364"/>
      <c r="D951" s="382"/>
      <c r="E951" s="364"/>
      <c r="F951" s="382"/>
      <c r="G951" s="360"/>
      <c r="H951" s="360"/>
      <c r="I951" s="364"/>
      <c r="J951" s="361"/>
      <c r="K951" s="361"/>
      <c r="L951" s="361"/>
      <c r="M951" s="364"/>
      <c r="N951" s="362"/>
      <c r="O951" s="364"/>
      <c r="P951" s="364"/>
      <c r="Q951" s="364"/>
      <c r="R951" s="364"/>
      <c r="S951" s="364"/>
      <c r="T951" s="364"/>
      <c r="U951" s="357"/>
      <c r="V951" s="357"/>
      <c r="W951" s="357"/>
      <c r="X951" s="357"/>
      <c r="Y951" s="357"/>
      <c r="Z951" s="357"/>
    </row>
    <row r="952" ht="15.75" customHeight="1">
      <c r="A952" s="357"/>
      <c r="B952" s="366"/>
      <c r="C952" s="364"/>
      <c r="D952" s="382"/>
      <c r="E952" s="364"/>
      <c r="F952" s="382"/>
      <c r="G952" s="360"/>
      <c r="H952" s="360"/>
      <c r="I952" s="364"/>
      <c r="J952" s="361"/>
      <c r="K952" s="361"/>
      <c r="L952" s="361"/>
      <c r="M952" s="364"/>
      <c r="N952" s="362"/>
      <c r="O952" s="364"/>
      <c r="P952" s="364"/>
      <c r="Q952" s="364"/>
      <c r="R952" s="364"/>
      <c r="S952" s="364"/>
      <c r="T952" s="364"/>
      <c r="U952" s="357"/>
      <c r="V952" s="357"/>
      <c r="W952" s="357"/>
      <c r="X952" s="357"/>
      <c r="Y952" s="357"/>
      <c r="Z952" s="357"/>
    </row>
    <row r="953" ht="15.75" customHeight="1">
      <c r="A953" s="357"/>
      <c r="B953" s="366"/>
      <c r="C953" s="364"/>
      <c r="D953" s="382"/>
      <c r="E953" s="364"/>
      <c r="F953" s="382"/>
      <c r="G953" s="360"/>
      <c r="H953" s="360"/>
      <c r="I953" s="364"/>
      <c r="J953" s="361"/>
      <c r="K953" s="361"/>
      <c r="L953" s="361"/>
      <c r="M953" s="364"/>
      <c r="N953" s="362"/>
      <c r="O953" s="364"/>
      <c r="P953" s="364"/>
      <c r="Q953" s="364"/>
      <c r="R953" s="364"/>
      <c r="S953" s="364"/>
      <c r="T953" s="364"/>
      <c r="U953" s="357"/>
      <c r="V953" s="357"/>
      <c r="W953" s="357"/>
      <c r="X953" s="357"/>
      <c r="Y953" s="357"/>
      <c r="Z953" s="357"/>
    </row>
    <row r="954" ht="15.75" customHeight="1">
      <c r="A954" s="357"/>
      <c r="B954" s="366"/>
      <c r="C954" s="364"/>
      <c r="D954" s="382"/>
      <c r="E954" s="364"/>
      <c r="F954" s="382"/>
      <c r="G954" s="360"/>
      <c r="H954" s="360"/>
      <c r="I954" s="364"/>
      <c r="J954" s="361"/>
      <c r="K954" s="361"/>
      <c r="L954" s="361"/>
      <c r="M954" s="364"/>
      <c r="N954" s="362"/>
      <c r="O954" s="364"/>
      <c r="P954" s="364"/>
      <c r="Q954" s="364"/>
      <c r="R954" s="364"/>
      <c r="S954" s="364"/>
      <c r="T954" s="364"/>
      <c r="U954" s="357"/>
      <c r="V954" s="357"/>
      <c r="W954" s="357"/>
      <c r="X954" s="357"/>
      <c r="Y954" s="357"/>
      <c r="Z954" s="357"/>
    </row>
    <row r="955" ht="15.75" customHeight="1">
      <c r="A955" s="357"/>
      <c r="B955" s="366"/>
      <c r="C955" s="364"/>
      <c r="D955" s="382"/>
      <c r="E955" s="364"/>
      <c r="F955" s="382"/>
      <c r="G955" s="360"/>
      <c r="H955" s="360"/>
      <c r="I955" s="364"/>
      <c r="J955" s="361"/>
      <c r="K955" s="361"/>
      <c r="L955" s="361"/>
      <c r="M955" s="364"/>
      <c r="N955" s="362"/>
      <c r="O955" s="364"/>
      <c r="P955" s="364"/>
      <c r="Q955" s="364"/>
      <c r="R955" s="364"/>
      <c r="S955" s="364"/>
      <c r="T955" s="364"/>
      <c r="U955" s="357"/>
      <c r="V955" s="357"/>
      <c r="W955" s="357"/>
      <c r="X955" s="357"/>
      <c r="Y955" s="357"/>
      <c r="Z955" s="357"/>
    </row>
    <row r="956" ht="15.75" customHeight="1">
      <c r="A956" s="357"/>
      <c r="B956" s="366"/>
      <c r="C956" s="364"/>
      <c r="D956" s="382"/>
      <c r="E956" s="364"/>
      <c r="F956" s="382"/>
      <c r="G956" s="360"/>
      <c r="H956" s="360"/>
      <c r="I956" s="364"/>
      <c r="J956" s="361"/>
      <c r="K956" s="361"/>
      <c r="L956" s="361"/>
      <c r="M956" s="364"/>
      <c r="N956" s="362"/>
      <c r="O956" s="364"/>
      <c r="P956" s="364"/>
      <c r="Q956" s="364"/>
      <c r="R956" s="364"/>
      <c r="S956" s="364"/>
      <c r="T956" s="364"/>
      <c r="U956" s="357"/>
      <c r="V956" s="357"/>
      <c r="W956" s="357"/>
      <c r="X956" s="357"/>
      <c r="Y956" s="357"/>
      <c r="Z956" s="357"/>
    </row>
    <row r="957" ht="15.75" customHeight="1">
      <c r="A957" s="357"/>
      <c r="B957" s="366"/>
      <c r="C957" s="364"/>
      <c r="D957" s="382"/>
      <c r="E957" s="364"/>
      <c r="F957" s="382"/>
      <c r="G957" s="360"/>
      <c r="H957" s="360"/>
      <c r="I957" s="364"/>
      <c r="J957" s="361"/>
      <c r="K957" s="361"/>
      <c r="L957" s="361"/>
      <c r="M957" s="364"/>
      <c r="N957" s="362"/>
      <c r="O957" s="364"/>
      <c r="P957" s="364"/>
      <c r="Q957" s="364"/>
      <c r="R957" s="364"/>
      <c r="S957" s="364"/>
      <c r="T957" s="364"/>
      <c r="U957" s="357"/>
      <c r="V957" s="357"/>
      <c r="W957" s="357"/>
      <c r="X957" s="357"/>
      <c r="Y957" s="357"/>
      <c r="Z957" s="357"/>
    </row>
    <row r="958" ht="15.75" customHeight="1">
      <c r="A958" s="357"/>
      <c r="B958" s="366"/>
      <c r="C958" s="364"/>
      <c r="D958" s="382"/>
      <c r="E958" s="364"/>
      <c r="F958" s="382"/>
      <c r="G958" s="360"/>
      <c r="H958" s="360"/>
      <c r="I958" s="364"/>
      <c r="J958" s="361"/>
      <c r="K958" s="361"/>
      <c r="L958" s="361"/>
      <c r="M958" s="364"/>
      <c r="N958" s="362"/>
      <c r="O958" s="364"/>
      <c r="P958" s="364"/>
      <c r="Q958" s="364"/>
      <c r="R958" s="364"/>
      <c r="S958" s="364"/>
      <c r="T958" s="364"/>
      <c r="U958" s="357"/>
      <c r="V958" s="357"/>
      <c r="W958" s="357"/>
      <c r="X958" s="357"/>
      <c r="Y958" s="357"/>
      <c r="Z958" s="357"/>
    </row>
    <row r="959" ht="15.75" customHeight="1">
      <c r="A959" s="357"/>
      <c r="B959" s="366"/>
      <c r="C959" s="364"/>
      <c r="D959" s="382"/>
      <c r="E959" s="364"/>
      <c r="F959" s="382"/>
      <c r="G959" s="360"/>
      <c r="H959" s="360"/>
      <c r="I959" s="364"/>
      <c r="J959" s="361"/>
      <c r="K959" s="361"/>
      <c r="L959" s="361"/>
      <c r="M959" s="364"/>
      <c r="N959" s="362"/>
      <c r="O959" s="364"/>
      <c r="P959" s="364"/>
      <c r="Q959" s="364"/>
      <c r="R959" s="364"/>
      <c r="S959" s="364"/>
      <c r="T959" s="364"/>
      <c r="U959" s="357"/>
      <c r="V959" s="357"/>
      <c r="W959" s="357"/>
      <c r="X959" s="357"/>
      <c r="Y959" s="357"/>
      <c r="Z959" s="357"/>
    </row>
    <row r="960" ht="15.75" customHeight="1">
      <c r="A960" s="357"/>
      <c r="B960" s="366"/>
      <c r="C960" s="364"/>
      <c r="D960" s="382"/>
      <c r="E960" s="364"/>
      <c r="F960" s="382"/>
      <c r="G960" s="360"/>
      <c r="H960" s="360"/>
      <c r="I960" s="364"/>
      <c r="J960" s="361"/>
      <c r="K960" s="361"/>
      <c r="L960" s="361"/>
      <c r="M960" s="364"/>
      <c r="N960" s="362"/>
      <c r="O960" s="364"/>
      <c r="P960" s="364"/>
      <c r="Q960" s="364"/>
      <c r="R960" s="364"/>
      <c r="S960" s="364"/>
      <c r="T960" s="364"/>
      <c r="U960" s="357"/>
      <c r="V960" s="357"/>
      <c r="W960" s="357"/>
      <c r="X960" s="357"/>
      <c r="Y960" s="357"/>
      <c r="Z960" s="357"/>
    </row>
    <row r="961" ht="15.75" customHeight="1">
      <c r="A961" s="357"/>
      <c r="B961" s="366"/>
      <c r="C961" s="364"/>
      <c r="D961" s="382"/>
      <c r="E961" s="364"/>
      <c r="F961" s="382"/>
      <c r="G961" s="360"/>
      <c r="H961" s="360"/>
      <c r="I961" s="364"/>
      <c r="J961" s="361"/>
      <c r="K961" s="361"/>
      <c r="L961" s="361"/>
      <c r="M961" s="364"/>
      <c r="N961" s="362"/>
      <c r="O961" s="364"/>
      <c r="P961" s="364"/>
      <c r="Q961" s="364"/>
      <c r="R961" s="364"/>
      <c r="S961" s="364"/>
      <c r="T961" s="364"/>
      <c r="U961" s="357"/>
      <c r="V961" s="357"/>
      <c r="W961" s="357"/>
      <c r="X961" s="357"/>
      <c r="Y961" s="357"/>
      <c r="Z961" s="357"/>
    </row>
    <row r="962" ht="15.75" customHeight="1">
      <c r="A962" s="357"/>
      <c r="B962" s="366"/>
      <c r="C962" s="364"/>
      <c r="D962" s="382"/>
      <c r="E962" s="364"/>
      <c r="F962" s="382"/>
      <c r="G962" s="360"/>
      <c r="H962" s="360"/>
      <c r="I962" s="364"/>
      <c r="J962" s="361"/>
      <c r="K962" s="361"/>
      <c r="L962" s="361"/>
      <c r="M962" s="364"/>
      <c r="N962" s="362"/>
      <c r="O962" s="364"/>
      <c r="P962" s="364"/>
      <c r="Q962" s="364"/>
      <c r="R962" s="364"/>
      <c r="S962" s="364"/>
      <c r="T962" s="364"/>
      <c r="U962" s="357"/>
      <c r="V962" s="357"/>
      <c r="W962" s="357"/>
      <c r="X962" s="357"/>
      <c r="Y962" s="357"/>
      <c r="Z962" s="357"/>
    </row>
    <row r="963" ht="15.75" customHeight="1">
      <c r="A963" s="357"/>
      <c r="B963" s="366"/>
      <c r="C963" s="364"/>
      <c r="D963" s="382"/>
      <c r="E963" s="364"/>
      <c r="F963" s="382"/>
      <c r="G963" s="360"/>
      <c r="H963" s="360"/>
      <c r="I963" s="364"/>
      <c r="J963" s="361"/>
      <c r="K963" s="361"/>
      <c r="L963" s="361"/>
      <c r="M963" s="364"/>
      <c r="N963" s="362"/>
      <c r="O963" s="364"/>
      <c r="P963" s="364"/>
      <c r="Q963" s="364"/>
      <c r="R963" s="364"/>
      <c r="S963" s="364"/>
      <c r="T963" s="364"/>
      <c r="U963" s="357"/>
      <c r="V963" s="357"/>
      <c r="W963" s="357"/>
      <c r="X963" s="357"/>
      <c r="Y963" s="357"/>
      <c r="Z963" s="357"/>
    </row>
    <row r="964" ht="15.75" customHeight="1">
      <c r="A964" s="357"/>
      <c r="B964" s="366"/>
      <c r="C964" s="364"/>
      <c r="D964" s="382"/>
      <c r="E964" s="364"/>
      <c r="F964" s="382"/>
      <c r="G964" s="360"/>
      <c r="H964" s="360"/>
      <c r="I964" s="364"/>
      <c r="J964" s="361"/>
      <c r="K964" s="361"/>
      <c r="L964" s="361"/>
      <c r="M964" s="364"/>
      <c r="N964" s="362"/>
      <c r="O964" s="364"/>
      <c r="P964" s="364"/>
      <c r="Q964" s="364"/>
      <c r="R964" s="364"/>
      <c r="S964" s="364"/>
      <c r="T964" s="364"/>
      <c r="U964" s="357"/>
      <c r="V964" s="357"/>
      <c r="W964" s="357"/>
      <c r="X964" s="357"/>
      <c r="Y964" s="357"/>
      <c r="Z964" s="357"/>
    </row>
    <row r="965" ht="15.75" customHeight="1">
      <c r="A965" s="357"/>
      <c r="B965" s="366"/>
      <c r="C965" s="364"/>
      <c r="D965" s="382"/>
      <c r="E965" s="364"/>
      <c r="F965" s="382"/>
      <c r="G965" s="360"/>
      <c r="H965" s="360"/>
      <c r="I965" s="364"/>
      <c r="J965" s="361"/>
      <c r="K965" s="361"/>
      <c r="L965" s="361"/>
      <c r="M965" s="364"/>
      <c r="N965" s="362"/>
      <c r="O965" s="364"/>
      <c r="P965" s="364"/>
      <c r="Q965" s="364"/>
      <c r="R965" s="364"/>
      <c r="S965" s="364"/>
      <c r="T965" s="364"/>
      <c r="U965" s="357"/>
      <c r="V965" s="357"/>
      <c r="W965" s="357"/>
      <c r="X965" s="357"/>
      <c r="Y965" s="357"/>
      <c r="Z965" s="357"/>
    </row>
    <row r="966" ht="15.75" customHeight="1">
      <c r="A966" s="357"/>
      <c r="B966" s="366"/>
      <c r="C966" s="364"/>
      <c r="D966" s="382"/>
      <c r="E966" s="364"/>
      <c r="F966" s="382"/>
      <c r="G966" s="360"/>
      <c r="H966" s="360"/>
      <c r="I966" s="364"/>
      <c r="J966" s="361"/>
      <c r="K966" s="361"/>
      <c r="L966" s="361"/>
      <c r="M966" s="364"/>
      <c r="N966" s="362"/>
      <c r="O966" s="364"/>
      <c r="P966" s="364"/>
      <c r="Q966" s="364"/>
      <c r="R966" s="364"/>
      <c r="S966" s="364"/>
      <c r="T966" s="364"/>
      <c r="U966" s="357"/>
      <c r="V966" s="357"/>
      <c r="W966" s="357"/>
      <c r="X966" s="357"/>
      <c r="Y966" s="357"/>
      <c r="Z966" s="357"/>
    </row>
    <row r="967" ht="15.75" customHeight="1">
      <c r="A967" s="357"/>
      <c r="B967" s="366"/>
      <c r="C967" s="364"/>
      <c r="D967" s="382"/>
      <c r="E967" s="364"/>
      <c r="F967" s="382"/>
      <c r="G967" s="360"/>
      <c r="H967" s="360"/>
      <c r="I967" s="364"/>
      <c r="J967" s="361"/>
      <c r="K967" s="361"/>
      <c r="L967" s="361"/>
      <c r="M967" s="364"/>
      <c r="N967" s="362"/>
      <c r="O967" s="364"/>
      <c r="P967" s="364"/>
      <c r="Q967" s="364"/>
      <c r="R967" s="364"/>
      <c r="S967" s="364"/>
      <c r="T967" s="364"/>
      <c r="U967" s="357"/>
      <c r="V967" s="357"/>
      <c r="W967" s="357"/>
      <c r="X967" s="357"/>
      <c r="Y967" s="357"/>
      <c r="Z967" s="357"/>
    </row>
    <row r="968" ht="15.75" customHeight="1">
      <c r="A968" s="357"/>
      <c r="B968" s="366"/>
      <c r="C968" s="364"/>
      <c r="D968" s="382"/>
      <c r="E968" s="364"/>
      <c r="F968" s="382"/>
      <c r="G968" s="360"/>
      <c r="H968" s="360"/>
      <c r="I968" s="364"/>
      <c r="J968" s="361"/>
      <c r="K968" s="361"/>
      <c r="L968" s="361"/>
      <c r="M968" s="364"/>
      <c r="N968" s="362"/>
      <c r="O968" s="364"/>
      <c r="P968" s="364"/>
      <c r="Q968" s="364"/>
      <c r="R968" s="364"/>
      <c r="S968" s="364"/>
      <c r="T968" s="364"/>
      <c r="U968" s="357"/>
      <c r="V968" s="357"/>
      <c r="W968" s="357"/>
      <c r="X968" s="357"/>
      <c r="Y968" s="357"/>
      <c r="Z968" s="357"/>
    </row>
    <row r="969" ht="15.75" customHeight="1">
      <c r="A969" s="357"/>
      <c r="B969" s="366"/>
      <c r="C969" s="364"/>
      <c r="D969" s="382"/>
      <c r="E969" s="364"/>
      <c r="F969" s="382"/>
      <c r="G969" s="360"/>
      <c r="H969" s="360"/>
      <c r="I969" s="364"/>
      <c r="J969" s="361"/>
      <c r="K969" s="361"/>
      <c r="L969" s="361"/>
      <c r="M969" s="364"/>
      <c r="N969" s="362"/>
      <c r="O969" s="364"/>
      <c r="P969" s="364"/>
      <c r="Q969" s="364"/>
      <c r="R969" s="364"/>
      <c r="S969" s="364"/>
      <c r="T969" s="364"/>
      <c r="U969" s="357"/>
      <c r="V969" s="357"/>
      <c r="W969" s="357"/>
      <c r="X969" s="357"/>
      <c r="Y969" s="357"/>
      <c r="Z969" s="357"/>
    </row>
    <row r="970" ht="15.75" customHeight="1">
      <c r="A970" s="357"/>
      <c r="B970" s="366"/>
      <c r="C970" s="364"/>
      <c r="D970" s="382"/>
      <c r="E970" s="364"/>
      <c r="F970" s="382"/>
      <c r="G970" s="360"/>
      <c r="H970" s="360"/>
      <c r="I970" s="364"/>
      <c r="J970" s="361"/>
      <c r="K970" s="361"/>
      <c r="L970" s="361"/>
      <c r="M970" s="364"/>
      <c r="N970" s="362"/>
      <c r="O970" s="364"/>
      <c r="P970" s="364"/>
      <c r="Q970" s="364"/>
      <c r="R970" s="364"/>
      <c r="S970" s="364"/>
      <c r="T970" s="364"/>
      <c r="U970" s="357"/>
      <c r="V970" s="357"/>
      <c r="W970" s="357"/>
      <c r="X970" s="357"/>
      <c r="Y970" s="357"/>
      <c r="Z970" s="357"/>
    </row>
    <row r="971" ht="15.75" customHeight="1">
      <c r="A971" s="357"/>
      <c r="B971" s="366"/>
      <c r="C971" s="364"/>
      <c r="D971" s="382"/>
      <c r="E971" s="364"/>
      <c r="F971" s="382"/>
      <c r="G971" s="360"/>
      <c r="H971" s="360"/>
      <c r="I971" s="364"/>
      <c r="J971" s="361"/>
      <c r="K971" s="361"/>
      <c r="L971" s="361"/>
      <c r="M971" s="364"/>
      <c r="N971" s="362"/>
      <c r="O971" s="364"/>
      <c r="P971" s="364"/>
      <c r="Q971" s="364"/>
      <c r="R971" s="364"/>
      <c r="S971" s="364"/>
      <c r="T971" s="364"/>
      <c r="U971" s="357"/>
      <c r="V971" s="357"/>
      <c r="W971" s="357"/>
      <c r="X971" s="357"/>
      <c r="Y971" s="357"/>
      <c r="Z971" s="357"/>
    </row>
    <row r="972" ht="15.75" customHeight="1">
      <c r="A972" s="357"/>
      <c r="B972" s="366"/>
      <c r="C972" s="364"/>
      <c r="D972" s="382"/>
      <c r="E972" s="364"/>
      <c r="F972" s="382"/>
      <c r="G972" s="360"/>
      <c r="H972" s="360"/>
      <c r="I972" s="364"/>
      <c r="J972" s="361"/>
      <c r="K972" s="361"/>
      <c r="L972" s="361"/>
      <c r="M972" s="364"/>
      <c r="N972" s="362"/>
      <c r="O972" s="364"/>
      <c r="P972" s="364"/>
      <c r="Q972" s="364"/>
      <c r="R972" s="364"/>
      <c r="S972" s="364"/>
      <c r="T972" s="364"/>
      <c r="U972" s="357"/>
      <c r="V972" s="357"/>
      <c r="W972" s="357"/>
      <c r="X972" s="357"/>
      <c r="Y972" s="357"/>
      <c r="Z972" s="357"/>
    </row>
    <row r="973" ht="15.75" customHeight="1">
      <c r="A973" s="357"/>
      <c r="B973" s="366"/>
      <c r="C973" s="364"/>
      <c r="D973" s="382"/>
      <c r="E973" s="364"/>
      <c r="F973" s="382"/>
      <c r="G973" s="360"/>
      <c r="H973" s="360"/>
      <c r="I973" s="364"/>
      <c r="J973" s="361"/>
      <c r="K973" s="361"/>
      <c r="L973" s="361"/>
      <c r="M973" s="364"/>
      <c r="N973" s="362"/>
      <c r="O973" s="364"/>
      <c r="P973" s="364"/>
      <c r="Q973" s="364"/>
      <c r="R973" s="364"/>
      <c r="S973" s="364"/>
      <c r="T973" s="364"/>
      <c r="U973" s="357"/>
      <c r="V973" s="357"/>
      <c r="W973" s="357"/>
      <c r="X973" s="357"/>
      <c r="Y973" s="357"/>
      <c r="Z973" s="357"/>
    </row>
    <row r="974" ht="15.75" customHeight="1">
      <c r="A974" s="357"/>
      <c r="B974" s="366"/>
      <c r="C974" s="364"/>
      <c r="D974" s="382"/>
      <c r="E974" s="364"/>
      <c r="F974" s="382"/>
      <c r="G974" s="360"/>
      <c r="H974" s="360"/>
      <c r="I974" s="364"/>
      <c r="J974" s="361"/>
      <c r="K974" s="361"/>
      <c r="L974" s="361"/>
      <c r="M974" s="364"/>
      <c r="N974" s="362"/>
      <c r="O974" s="364"/>
      <c r="P974" s="364"/>
      <c r="Q974" s="364"/>
      <c r="R974" s="364"/>
      <c r="S974" s="364"/>
      <c r="T974" s="364"/>
      <c r="U974" s="357"/>
      <c r="V974" s="357"/>
      <c r="W974" s="357"/>
      <c r="X974" s="357"/>
      <c r="Y974" s="357"/>
      <c r="Z974" s="357"/>
    </row>
    <row r="975" ht="15.75" customHeight="1">
      <c r="A975" s="357"/>
      <c r="B975" s="366"/>
      <c r="C975" s="364"/>
      <c r="D975" s="382"/>
      <c r="E975" s="364"/>
      <c r="F975" s="382"/>
      <c r="G975" s="360"/>
      <c r="H975" s="360"/>
      <c r="I975" s="364"/>
      <c r="J975" s="361"/>
      <c r="K975" s="361"/>
      <c r="L975" s="361"/>
      <c r="M975" s="364"/>
      <c r="N975" s="362"/>
      <c r="O975" s="364"/>
      <c r="P975" s="364"/>
      <c r="Q975" s="364"/>
      <c r="R975" s="364"/>
      <c r="S975" s="364"/>
      <c r="T975" s="364"/>
      <c r="U975" s="357"/>
      <c r="V975" s="357"/>
      <c r="W975" s="357"/>
      <c r="X975" s="357"/>
      <c r="Y975" s="357"/>
      <c r="Z975" s="357"/>
    </row>
    <row r="976" ht="15.75" customHeight="1">
      <c r="A976" s="357"/>
      <c r="B976" s="366"/>
      <c r="C976" s="364"/>
      <c r="D976" s="382"/>
      <c r="E976" s="364"/>
      <c r="F976" s="382"/>
      <c r="G976" s="360"/>
      <c r="H976" s="360"/>
      <c r="I976" s="364"/>
      <c r="J976" s="361"/>
      <c r="K976" s="361"/>
      <c r="L976" s="361"/>
      <c r="M976" s="364"/>
      <c r="N976" s="362"/>
      <c r="O976" s="364"/>
      <c r="P976" s="364"/>
      <c r="Q976" s="364"/>
      <c r="R976" s="364"/>
      <c r="S976" s="364"/>
      <c r="T976" s="364"/>
      <c r="U976" s="357"/>
      <c r="V976" s="357"/>
      <c r="W976" s="357"/>
      <c r="X976" s="357"/>
      <c r="Y976" s="357"/>
      <c r="Z976" s="357"/>
    </row>
    <row r="977" ht="15.75" customHeight="1">
      <c r="A977" s="357"/>
      <c r="B977" s="366"/>
      <c r="C977" s="364"/>
      <c r="D977" s="382"/>
      <c r="E977" s="364"/>
      <c r="F977" s="382"/>
      <c r="G977" s="360"/>
      <c r="H977" s="360"/>
      <c r="I977" s="364"/>
      <c r="J977" s="361"/>
      <c r="K977" s="361"/>
      <c r="L977" s="361"/>
      <c r="M977" s="364"/>
      <c r="N977" s="362"/>
      <c r="O977" s="364"/>
      <c r="P977" s="364"/>
      <c r="Q977" s="364"/>
      <c r="R977" s="364"/>
      <c r="S977" s="364"/>
      <c r="T977" s="364"/>
      <c r="U977" s="357"/>
      <c r="V977" s="357"/>
      <c r="W977" s="357"/>
      <c r="X977" s="357"/>
      <c r="Y977" s="357"/>
      <c r="Z977" s="357"/>
    </row>
    <row r="978" ht="15.75" customHeight="1">
      <c r="A978" s="357"/>
      <c r="B978" s="366"/>
      <c r="C978" s="364"/>
      <c r="D978" s="382"/>
      <c r="E978" s="364"/>
      <c r="F978" s="382"/>
      <c r="G978" s="360"/>
      <c r="H978" s="360"/>
      <c r="I978" s="364"/>
      <c r="J978" s="361"/>
      <c r="K978" s="361"/>
      <c r="L978" s="361"/>
      <c r="M978" s="364"/>
      <c r="N978" s="362"/>
      <c r="O978" s="364"/>
      <c r="P978" s="364"/>
      <c r="Q978" s="364"/>
      <c r="R978" s="364"/>
      <c r="S978" s="364"/>
      <c r="T978" s="364"/>
      <c r="U978" s="357"/>
      <c r="V978" s="357"/>
      <c r="W978" s="357"/>
      <c r="X978" s="357"/>
      <c r="Y978" s="357"/>
      <c r="Z978" s="357"/>
    </row>
    <row r="979" ht="15.75" customHeight="1">
      <c r="A979" s="357"/>
      <c r="B979" s="366"/>
      <c r="C979" s="364"/>
      <c r="D979" s="382"/>
      <c r="E979" s="364"/>
      <c r="F979" s="382"/>
      <c r="G979" s="360"/>
      <c r="H979" s="360"/>
      <c r="I979" s="364"/>
      <c r="J979" s="361"/>
      <c r="K979" s="361"/>
      <c r="L979" s="361"/>
      <c r="M979" s="364"/>
      <c r="N979" s="362"/>
      <c r="O979" s="364"/>
      <c r="P979" s="364"/>
      <c r="Q979" s="364"/>
      <c r="R979" s="364"/>
      <c r="S979" s="364"/>
      <c r="T979" s="364"/>
      <c r="U979" s="357"/>
      <c r="V979" s="357"/>
      <c r="W979" s="357"/>
      <c r="X979" s="357"/>
      <c r="Y979" s="357"/>
      <c r="Z979" s="357"/>
    </row>
    <row r="980" ht="15.75" customHeight="1">
      <c r="A980" s="357"/>
      <c r="B980" s="366"/>
      <c r="C980" s="364"/>
      <c r="D980" s="382"/>
      <c r="E980" s="364"/>
      <c r="F980" s="382"/>
      <c r="G980" s="360"/>
      <c r="H980" s="360"/>
      <c r="I980" s="364"/>
      <c r="J980" s="361"/>
      <c r="K980" s="361"/>
      <c r="L980" s="361"/>
      <c r="M980" s="364"/>
      <c r="N980" s="362"/>
      <c r="O980" s="364"/>
      <c r="P980" s="364"/>
      <c r="Q980" s="364"/>
      <c r="R980" s="364"/>
      <c r="S980" s="364"/>
      <c r="T980" s="364"/>
      <c r="U980" s="357"/>
      <c r="V980" s="357"/>
      <c r="W980" s="357"/>
      <c r="X980" s="357"/>
      <c r="Y980" s="357"/>
      <c r="Z980" s="357"/>
    </row>
    <row r="981" ht="15.75" customHeight="1">
      <c r="A981" s="357"/>
      <c r="B981" s="366"/>
      <c r="C981" s="364"/>
      <c r="D981" s="382"/>
      <c r="E981" s="364"/>
      <c r="F981" s="382"/>
      <c r="G981" s="360"/>
      <c r="H981" s="360"/>
      <c r="I981" s="364"/>
      <c r="J981" s="361"/>
      <c r="K981" s="361"/>
      <c r="L981" s="361"/>
      <c r="M981" s="364"/>
      <c r="N981" s="362"/>
      <c r="O981" s="364"/>
      <c r="P981" s="364"/>
      <c r="Q981" s="364"/>
      <c r="R981" s="364"/>
      <c r="S981" s="364"/>
      <c r="T981" s="364"/>
      <c r="U981" s="357"/>
      <c r="V981" s="357"/>
      <c r="W981" s="357"/>
      <c r="X981" s="357"/>
      <c r="Y981" s="357"/>
      <c r="Z981" s="357"/>
    </row>
    <row r="982" ht="15.75" customHeight="1">
      <c r="A982" s="357"/>
      <c r="B982" s="366"/>
      <c r="C982" s="364"/>
      <c r="D982" s="382"/>
      <c r="E982" s="364"/>
      <c r="F982" s="382"/>
      <c r="G982" s="360"/>
      <c r="H982" s="360"/>
      <c r="I982" s="364"/>
      <c r="J982" s="361"/>
      <c r="K982" s="361"/>
      <c r="L982" s="361"/>
      <c r="M982" s="364"/>
      <c r="N982" s="362"/>
      <c r="O982" s="364"/>
      <c r="P982" s="364"/>
      <c r="Q982" s="364"/>
      <c r="R982" s="364"/>
      <c r="S982" s="364"/>
      <c r="T982" s="364"/>
      <c r="U982" s="357"/>
      <c r="V982" s="357"/>
      <c r="W982" s="357"/>
      <c r="X982" s="357"/>
      <c r="Y982" s="357"/>
      <c r="Z982" s="357"/>
    </row>
    <row r="983" ht="15.75" customHeight="1">
      <c r="A983" s="357"/>
      <c r="B983" s="366"/>
      <c r="C983" s="364"/>
      <c r="D983" s="382"/>
      <c r="E983" s="364"/>
      <c r="F983" s="382"/>
      <c r="G983" s="360"/>
      <c r="H983" s="360"/>
      <c r="I983" s="364"/>
      <c r="J983" s="361"/>
      <c r="K983" s="361"/>
      <c r="L983" s="361"/>
      <c r="M983" s="364"/>
      <c r="N983" s="362"/>
      <c r="O983" s="364"/>
      <c r="P983" s="364"/>
      <c r="Q983" s="364"/>
      <c r="R983" s="364"/>
      <c r="S983" s="364"/>
      <c r="T983" s="364"/>
      <c r="U983" s="357"/>
      <c r="V983" s="357"/>
      <c r="W983" s="357"/>
      <c r="X983" s="357"/>
      <c r="Y983" s="357"/>
      <c r="Z983" s="357"/>
    </row>
    <row r="984" ht="15.75" customHeight="1">
      <c r="A984" s="357"/>
      <c r="B984" s="366"/>
      <c r="C984" s="364"/>
      <c r="D984" s="382"/>
      <c r="E984" s="364"/>
      <c r="F984" s="382"/>
      <c r="G984" s="360"/>
      <c r="H984" s="360"/>
      <c r="I984" s="364"/>
      <c r="J984" s="361"/>
      <c r="K984" s="361"/>
      <c r="L984" s="361"/>
      <c r="M984" s="364"/>
      <c r="N984" s="362"/>
      <c r="O984" s="364"/>
      <c r="P984" s="364"/>
      <c r="Q984" s="364"/>
      <c r="R984" s="364"/>
      <c r="S984" s="364"/>
      <c r="T984" s="364"/>
      <c r="U984" s="357"/>
      <c r="V984" s="357"/>
      <c r="W984" s="357"/>
      <c r="X984" s="357"/>
      <c r="Y984" s="357"/>
      <c r="Z984" s="357"/>
    </row>
    <row r="985" ht="15.75" customHeight="1">
      <c r="A985" s="357"/>
      <c r="B985" s="366"/>
      <c r="C985" s="364"/>
      <c r="D985" s="382"/>
      <c r="E985" s="364"/>
      <c r="F985" s="382"/>
      <c r="G985" s="360"/>
      <c r="H985" s="360"/>
      <c r="I985" s="364"/>
      <c r="J985" s="361"/>
      <c r="K985" s="361"/>
      <c r="L985" s="361"/>
      <c r="M985" s="364"/>
      <c r="N985" s="362"/>
      <c r="O985" s="364"/>
      <c r="P985" s="364"/>
      <c r="Q985" s="364"/>
      <c r="R985" s="364"/>
      <c r="S985" s="364"/>
      <c r="T985" s="364"/>
      <c r="U985" s="357"/>
      <c r="V985" s="357"/>
      <c r="W985" s="357"/>
      <c r="X985" s="357"/>
      <c r="Y985" s="357"/>
      <c r="Z985" s="357"/>
    </row>
    <row r="986" ht="15.75" customHeight="1">
      <c r="A986" s="357"/>
      <c r="B986" s="366"/>
      <c r="C986" s="364"/>
      <c r="D986" s="382"/>
      <c r="E986" s="364"/>
      <c r="F986" s="382"/>
      <c r="G986" s="360"/>
      <c r="H986" s="360"/>
      <c r="I986" s="364"/>
      <c r="J986" s="361"/>
      <c r="K986" s="361"/>
      <c r="L986" s="361"/>
      <c r="M986" s="364"/>
      <c r="N986" s="362"/>
      <c r="O986" s="364"/>
      <c r="P986" s="364"/>
      <c r="Q986" s="364"/>
      <c r="R986" s="364"/>
      <c r="S986" s="364"/>
      <c r="T986" s="364"/>
      <c r="U986" s="357"/>
      <c r="V986" s="357"/>
      <c r="W986" s="357"/>
      <c r="X986" s="357"/>
      <c r="Y986" s="357"/>
      <c r="Z986" s="357"/>
    </row>
    <row r="987" ht="15.75" customHeight="1">
      <c r="A987" s="357"/>
      <c r="B987" s="366"/>
      <c r="C987" s="364"/>
      <c r="D987" s="382"/>
      <c r="E987" s="364"/>
      <c r="F987" s="382"/>
      <c r="G987" s="360"/>
      <c r="H987" s="360"/>
      <c r="I987" s="364"/>
      <c r="J987" s="361"/>
      <c r="K987" s="361"/>
      <c r="L987" s="361"/>
      <c r="M987" s="364"/>
      <c r="N987" s="362"/>
      <c r="O987" s="364"/>
      <c r="P987" s="364"/>
      <c r="Q987" s="364"/>
      <c r="R987" s="364"/>
      <c r="S987" s="364"/>
      <c r="T987" s="364"/>
      <c r="U987" s="357"/>
      <c r="V987" s="357"/>
      <c r="W987" s="357"/>
      <c r="X987" s="357"/>
      <c r="Y987" s="357"/>
      <c r="Z987" s="357"/>
    </row>
    <row r="988" ht="15.75" customHeight="1">
      <c r="A988" s="357"/>
      <c r="B988" s="366"/>
      <c r="C988" s="364"/>
      <c r="D988" s="382"/>
      <c r="E988" s="364"/>
      <c r="F988" s="382"/>
      <c r="G988" s="360"/>
      <c r="H988" s="360"/>
      <c r="I988" s="364"/>
      <c r="J988" s="361"/>
      <c r="K988" s="361"/>
      <c r="L988" s="361"/>
      <c r="M988" s="364"/>
      <c r="N988" s="362"/>
      <c r="O988" s="364"/>
      <c r="P988" s="364"/>
      <c r="Q988" s="364"/>
      <c r="R988" s="364"/>
      <c r="S988" s="364"/>
      <c r="T988" s="364"/>
      <c r="U988" s="357"/>
      <c r="V988" s="357"/>
      <c r="W988" s="357"/>
      <c r="X988" s="357"/>
      <c r="Y988" s="357"/>
      <c r="Z988" s="357"/>
    </row>
    <row r="989" ht="15.75" customHeight="1">
      <c r="A989" s="357"/>
      <c r="B989" s="366"/>
      <c r="C989" s="364"/>
      <c r="D989" s="382"/>
      <c r="E989" s="364"/>
      <c r="F989" s="382"/>
      <c r="G989" s="360"/>
      <c r="H989" s="360"/>
      <c r="I989" s="364"/>
      <c r="J989" s="361"/>
      <c r="K989" s="361"/>
      <c r="L989" s="361"/>
      <c r="M989" s="364"/>
      <c r="N989" s="362"/>
      <c r="O989" s="364"/>
      <c r="P989" s="364"/>
      <c r="Q989" s="364"/>
      <c r="R989" s="364"/>
      <c r="S989" s="364"/>
      <c r="T989" s="364"/>
      <c r="U989" s="357"/>
      <c r="V989" s="357"/>
      <c r="W989" s="357"/>
      <c r="X989" s="357"/>
      <c r="Y989" s="357"/>
      <c r="Z989" s="357"/>
    </row>
    <row r="990" ht="15.75" customHeight="1">
      <c r="A990" s="357"/>
      <c r="B990" s="366"/>
      <c r="C990" s="364"/>
      <c r="D990" s="382"/>
      <c r="E990" s="364"/>
      <c r="F990" s="382"/>
      <c r="G990" s="360"/>
      <c r="H990" s="360"/>
      <c r="I990" s="364"/>
      <c r="J990" s="361"/>
      <c r="K990" s="361"/>
      <c r="L990" s="361"/>
      <c r="M990" s="364"/>
      <c r="N990" s="362"/>
      <c r="O990" s="364"/>
      <c r="P990" s="364"/>
      <c r="Q990" s="364"/>
      <c r="R990" s="364"/>
      <c r="S990" s="364"/>
      <c r="T990" s="364"/>
      <c r="U990" s="357"/>
      <c r="V990" s="357"/>
      <c r="W990" s="357"/>
      <c r="X990" s="357"/>
      <c r="Y990" s="357"/>
      <c r="Z990" s="357"/>
    </row>
    <row r="991" ht="15.75" customHeight="1">
      <c r="A991" s="357"/>
      <c r="B991" s="366"/>
      <c r="C991" s="364"/>
      <c r="D991" s="382"/>
      <c r="E991" s="364"/>
      <c r="F991" s="382"/>
      <c r="G991" s="360"/>
      <c r="H991" s="360"/>
      <c r="I991" s="364"/>
      <c r="J991" s="361"/>
      <c r="K991" s="361"/>
      <c r="L991" s="361"/>
      <c r="M991" s="364"/>
      <c r="N991" s="362"/>
      <c r="O991" s="364"/>
      <c r="P991" s="364"/>
      <c r="Q991" s="364"/>
      <c r="R991" s="364"/>
      <c r="S991" s="364"/>
      <c r="T991" s="364"/>
      <c r="U991" s="357"/>
      <c r="V991" s="357"/>
      <c r="W991" s="357"/>
      <c r="X991" s="357"/>
      <c r="Y991" s="357"/>
      <c r="Z991" s="357"/>
    </row>
    <row r="992" ht="15.75" customHeight="1">
      <c r="A992" s="357"/>
      <c r="B992" s="366"/>
      <c r="C992" s="364"/>
      <c r="D992" s="382"/>
      <c r="E992" s="364"/>
      <c r="F992" s="382"/>
      <c r="G992" s="360"/>
      <c r="H992" s="360"/>
      <c r="I992" s="364"/>
      <c r="J992" s="361"/>
      <c r="K992" s="361"/>
      <c r="L992" s="361"/>
      <c r="M992" s="364"/>
      <c r="N992" s="362"/>
      <c r="O992" s="364"/>
      <c r="P992" s="364"/>
      <c r="Q992" s="364"/>
      <c r="R992" s="364"/>
      <c r="S992" s="364"/>
      <c r="T992" s="364"/>
      <c r="U992" s="357"/>
      <c r="V992" s="357"/>
      <c r="W992" s="357"/>
      <c r="X992" s="357"/>
      <c r="Y992" s="357"/>
      <c r="Z992" s="357"/>
    </row>
    <row r="993" ht="15.75" customHeight="1">
      <c r="A993" s="357"/>
      <c r="B993" s="366"/>
      <c r="C993" s="364"/>
      <c r="D993" s="382"/>
      <c r="E993" s="364"/>
      <c r="F993" s="382"/>
      <c r="G993" s="360"/>
      <c r="H993" s="360"/>
      <c r="I993" s="364"/>
      <c r="J993" s="361"/>
      <c r="K993" s="361"/>
      <c r="L993" s="361"/>
      <c r="M993" s="364"/>
      <c r="N993" s="362"/>
      <c r="O993" s="364"/>
      <c r="P993" s="364"/>
      <c r="Q993" s="364"/>
      <c r="R993" s="364"/>
      <c r="S993" s="364"/>
      <c r="T993" s="364"/>
      <c r="U993" s="357"/>
      <c r="V993" s="357"/>
      <c r="W993" s="357"/>
      <c r="X993" s="357"/>
      <c r="Y993" s="357"/>
      <c r="Z993" s="357"/>
    </row>
    <row r="994" ht="15.75" customHeight="1">
      <c r="A994" s="357"/>
      <c r="B994" s="366"/>
      <c r="C994" s="364"/>
      <c r="D994" s="382"/>
      <c r="E994" s="364"/>
      <c r="F994" s="382"/>
      <c r="G994" s="360"/>
      <c r="H994" s="360"/>
      <c r="I994" s="364"/>
      <c r="J994" s="361"/>
      <c r="K994" s="361"/>
      <c r="L994" s="361"/>
      <c r="M994" s="364"/>
      <c r="N994" s="362"/>
      <c r="O994" s="364"/>
      <c r="P994" s="364"/>
      <c r="Q994" s="364"/>
      <c r="R994" s="364"/>
      <c r="S994" s="364"/>
      <c r="T994" s="364"/>
      <c r="U994" s="357"/>
      <c r="V994" s="357"/>
      <c r="W994" s="357"/>
      <c r="X994" s="357"/>
      <c r="Y994" s="357"/>
      <c r="Z994" s="357"/>
    </row>
    <row r="995" ht="15.75" customHeight="1">
      <c r="A995" s="357"/>
      <c r="B995" s="366"/>
      <c r="C995" s="364"/>
      <c r="D995" s="382"/>
      <c r="E995" s="364"/>
      <c r="F995" s="382"/>
      <c r="G995" s="360"/>
      <c r="H995" s="360"/>
      <c r="I995" s="364"/>
      <c r="J995" s="361"/>
      <c r="K995" s="361"/>
      <c r="L995" s="361"/>
      <c r="M995" s="364"/>
      <c r="N995" s="362"/>
      <c r="O995" s="364"/>
      <c r="P995" s="364"/>
      <c r="Q995" s="364"/>
      <c r="R995" s="364"/>
      <c r="S995" s="364"/>
      <c r="T995" s="364"/>
      <c r="U995" s="357"/>
      <c r="V995" s="357"/>
      <c r="W995" s="357"/>
      <c r="X995" s="357"/>
      <c r="Y995" s="357"/>
      <c r="Z995" s="357"/>
    </row>
    <row r="996" ht="15.75" customHeight="1">
      <c r="A996" s="357"/>
      <c r="B996" s="366"/>
      <c r="C996" s="364"/>
      <c r="D996" s="382"/>
      <c r="E996" s="364"/>
      <c r="F996" s="382"/>
      <c r="G996" s="360"/>
      <c r="H996" s="360"/>
      <c r="I996" s="364"/>
      <c r="J996" s="361"/>
      <c r="K996" s="361"/>
      <c r="L996" s="361"/>
      <c r="M996" s="364"/>
      <c r="N996" s="362"/>
      <c r="O996" s="364"/>
      <c r="P996" s="364"/>
      <c r="Q996" s="364"/>
      <c r="R996" s="364"/>
      <c r="S996" s="364"/>
      <c r="T996" s="364"/>
      <c r="U996" s="357"/>
      <c r="V996" s="357"/>
      <c r="W996" s="357"/>
      <c r="X996" s="357"/>
      <c r="Y996" s="357"/>
      <c r="Z996" s="357"/>
    </row>
    <row r="997" ht="15.75" customHeight="1">
      <c r="A997" s="357"/>
      <c r="B997" s="366"/>
      <c r="C997" s="364"/>
      <c r="D997" s="382"/>
      <c r="E997" s="364"/>
      <c r="F997" s="382"/>
      <c r="G997" s="360"/>
      <c r="H997" s="360"/>
      <c r="I997" s="364"/>
      <c r="J997" s="361"/>
      <c r="K997" s="361"/>
      <c r="L997" s="361"/>
      <c r="M997" s="364"/>
      <c r="N997" s="362"/>
      <c r="O997" s="364"/>
      <c r="P997" s="364"/>
      <c r="Q997" s="364"/>
      <c r="R997" s="364"/>
      <c r="S997" s="364"/>
      <c r="T997" s="364"/>
      <c r="U997" s="357"/>
      <c r="V997" s="357"/>
      <c r="W997" s="357"/>
      <c r="X997" s="357"/>
      <c r="Y997" s="357"/>
      <c r="Z997" s="357"/>
    </row>
    <row r="998" ht="15.75" customHeight="1">
      <c r="A998" s="357"/>
      <c r="B998" s="366"/>
      <c r="C998" s="364"/>
      <c r="D998" s="382"/>
      <c r="E998" s="364"/>
      <c r="F998" s="382"/>
      <c r="G998" s="360"/>
      <c r="H998" s="360"/>
      <c r="I998" s="364"/>
      <c r="J998" s="361"/>
      <c r="K998" s="361"/>
      <c r="L998" s="361"/>
      <c r="M998" s="364"/>
      <c r="N998" s="362"/>
      <c r="O998" s="364"/>
      <c r="P998" s="364"/>
      <c r="Q998" s="364"/>
      <c r="R998" s="364"/>
      <c r="S998" s="364"/>
      <c r="T998" s="364"/>
      <c r="U998" s="357"/>
      <c r="V998" s="357"/>
      <c r="W998" s="357"/>
      <c r="X998" s="357"/>
      <c r="Y998" s="357"/>
      <c r="Z998" s="357"/>
    </row>
    <row r="999" ht="15.75" customHeight="1">
      <c r="A999" s="357"/>
      <c r="B999" s="366"/>
      <c r="C999" s="364"/>
      <c r="D999" s="382"/>
      <c r="E999" s="364"/>
      <c r="F999" s="382"/>
      <c r="G999" s="360"/>
      <c r="H999" s="360"/>
      <c r="I999" s="364"/>
      <c r="J999" s="361"/>
      <c r="K999" s="361"/>
      <c r="L999" s="361"/>
      <c r="M999" s="364"/>
      <c r="N999" s="362"/>
      <c r="O999" s="364"/>
      <c r="P999" s="364"/>
      <c r="Q999" s="364"/>
      <c r="R999" s="364"/>
      <c r="S999" s="364"/>
      <c r="T999" s="364"/>
      <c r="U999" s="357"/>
      <c r="V999" s="357"/>
      <c r="W999" s="357"/>
      <c r="X999" s="357"/>
      <c r="Y999" s="357"/>
      <c r="Z999" s="357"/>
    </row>
    <row r="1000" ht="15.75" customHeight="1">
      <c r="A1000" s="357"/>
      <c r="B1000" s="366"/>
      <c r="C1000" s="364"/>
      <c r="D1000" s="382"/>
      <c r="E1000" s="364"/>
      <c r="F1000" s="382"/>
      <c r="G1000" s="360"/>
      <c r="H1000" s="360"/>
      <c r="I1000" s="364"/>
      <c r="J1000" s="361"/>
      <c r="K1000" s="361"/>
      <c r="L1000" s="361"/>
      <c r="M1000" s="364"/>
      <c r="N1000" s="362"/>
      <c r="O1000" s="364"/>
      <c r="P1000" s="364"/>
      <c r="Q1000" s="364"/>
      <c r="R1000" s="364"/>
      <c r="S1000" s="364"/>
      <c r="T1000" s="364"/>
      <c r="U1000" s="357"/>
      <c r="V1000" s="357"/>
      <c r="W1000" s="357"/>
      <c r="X1000" s="357"/>
      <c r="Y1000" s="357"/>
      <c r="Z1000" s="357"/>
    </row>
  </sheetData>
  <mergeCells count="2">
    <mergeCell ref="C6:F6"/>
    <mergeCell ref="U65:V65"/>
  </mergeCells>
  <conditionalFormatting sqref="G1:H203">
    <cfRule type="cellIs" dxfId="4" priority="1" operator="equal">
      <formula>0</formula>
    </cfRule>
  </conditionalFormatting>
  <conditionalFormatting sqref="K1:K6 K8:K18 K20 K23:K27 K29 K31 K33:K43 K52:K64 K66 K68 K70 K72:K76 K80:K86 K88 K188 K200:K203 K205:K212 K223:K228 K230:K235 K237:K1000">
    <cfRule type="cellIs" dxfId="4" priority="2" operator="equal">
      <formula>0</formula>
    </cfRule>
  </conditionalFormatting>
  <conditionalFormatting sqref="K45:K50">
    <cfRule type="cellIs" dxfId="4" priority="3" operator="equal">
      <formula>0</formula>
    </cfRule>
  </conditionalFormatting>
  <conditionalFormatting sqref="G205:H1000 K90:K109 K111:K128 K130:K145 K147:K163 K165:K186 K214:K221">
    <cfRule type="cellIs" dxfId="4" priority="4" operator="equal">
      <formula>0</formula>
    </cfRule>
  </conditionalFormatting>
  <printOptions/>
  <pageMargins bottom="0.984251968503937" footer="0.0" header="0.0" left="0.7480314960629921" right="0.2362204724409449" top="0.984251968503937"/>
  <pageSetup paperSize="9" orientation="portrait"/>
  <headerFooter>
    <oddHeader>&amp;L&amp;F - &amp;A</oddHeader>
  </headerFooter>
  <rowBreaks count="1" manualBreakCount="1">
    <brk id="7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 fitToPage="1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9.88"/>
    <col customWidth="1" min="3" max="3" width="56.0"/>
    <col customWidth="1" min="4" max="4" width="21.0"/>
    <col customWidth="1" min="5" max="5" width="20.88"/>
    <col customWidth="1" min="6" max="6" width="14.63"/>
    <col customWidth="1" min="7" max="7" width="19.63"/>
    <col customWidth="1" min="8" max="8" width="14.13"/>
    <col customWidth="1" min="9" max="9" width="18.88"/>
    <col customWidth="1" min="10" max="10" width="26.38"/>
    <col customWidth="1" min="11" max="11" width="31.38"/>
    <col customWidth="1" min="12" max="12" width="15.0"/>
    <col customWidth="1" min="13" max="13" width="8.0"/>
    <col customWidth="1" min="14" max="14" width="6.0"/>
    <col customWidth="1" min="15" max="15" width="2.88"/>
    <col customWidth="1" min="16" max="16" width="14.38"/>
    <col customWidth="1" min="17" max="17" width="3.0"/>
    <col customWidth="1" min="18" max="18" width="10.38"/>
    <col customWidth="1" min="19" max="19" width="9.13"/>
    <col customWidth="1" min="20" max="20" width="1.63"/>
    <col customWidth="1" min="21" max="21" width="10.88"/>
    <col customWidth="1" min="22" max="26" width="9.13"/>
  </cols>
  <sheetData>
    <row r="1" ht="12.75" customHeight="1">
      <c r="A1" s="445"/>
      <c r="B1" s="446"/>
      <c r="C1" s="447"/>
      <c r="D1" s="448"/>
      <c r="E1" s="448"/>
      <c r="F1" s="448"/>
      <c r="G1" s="448"/>
      <c r="H1" s="448"/>
      <c r="I1" s="448"/>
      <c r="J1" s="448"/>
      <c r="K1" s="449"/>
      <c r="L1" s="449"/>
      <c r="M1" s="449"/>
      <c r="N1" s="448"/>
      <c r="O1" s="447"/>
      <c r="P1" s="447"/>
      <c r="Q1" s="447"/>
      <c r="R1" s="447"/>
      <c r="S1" s="447"/>
      <c r="T1" s="447"/>
      <c r="U1" s="447"/>
      <c r="V1" s="447"/>
      <c r="W1" s="447"/>
      <c r="X1" s="447"/>
      <c r="Y1" s="447"/>
      <c r="Z1" s="447"/>
    </row>
    <row r="2" ht="12.75" customHeight="1">
      <c r="A2" s="445"/>
      <c r="B2" s="446"/>
      <c r="C2" s="450"/>
      <c r="D2" s="448"/>
      <c r="E2" s="448"/>
      <c r="F2" s="448"/>
      <c r="G2" s="448"/>
      <c r="H2" s="448"/>
      <c r="I2" s="448"/>
      <c r="J2" s="448"/>
      <c r="K2" s="449"/>
      <c r="L2" s="449"/>
      <c r="M2" s="449"/>
      <c r="N2" s="448"/>
      <c r="O2" s="447"/>
      <c r="P2" s="447"/>
      <c r="Q2" s="447"/>
      <c r="R2" s="447"/>
      <c r="S2" s="447"/>
      <c r="T2" s="447"/>
      <c r="U2" s="447"/>
      <c r="V2" s="447"/>
      <c r="W2" s="447"/>
      <c r="X2" s="447"/>
      <c r="Y2" s="447"/>
      <c r="Z2" s="447"/>
    </row>
    <row r="3" ht="12.75" customHeight="1">
      <c r="A3" s="445"/>
      <c r="B3" s="446"/>
      <c r="C3" s="450" t="s">
        <v>314</v>
      </c>
      <c r="D3" s="448"/>
      <c r="E3" s="448"/>
      <c r="F3" s="448"/>
      <c r="G3" s="448">
        <f>D85/E85</f>
        <v>3.519</v>
      </c>
      <c r="H3" s="448"/>
      <c r="I3" s="448"/>
      <c r="J3" s="448"/>
      <c r="K3" s="449"/>
      <c r="L3" s="449"/>
      <c r="M3" s="449"/>
      <c r="N3" s="448"/>
      <c r="O3" s="447"/>
      <c r="P3" s="447"/>
      <c r="Q3" s="447"/>
      <c r="R3" s="447"/>
      <c r="S3" s="447"/>
      <c r="T3" s="447"/>
      <c r="U3" s="447"/>
      <c r="V3" s="447"/>
      <c r="W3" s="447"/>
      <c r="X3" s="447"/>
      <c r="Y3" s="447"/>
      <c r="Z3" s="447"/>
    </row>
    <row r="4" ht="12.75" customHeight="1">
      <c r="A4" s="445"/>
      <c r="B4" s="446"/>
      <c r="C4" s="451" t="str">
        <f>WP_LTD!B4</f>
        <v>As of Dec 31, 2022</v>
      </c>
      <c r="D4" s="448"/>
      <c r="E4" s="448"/>
      <c r="F4" s="448"/>
      <c r="G4" s="448"/>
      <c r="H4" s="448"/>
      <c r="I4" s="448"/>
      <c r="J4" s="448"/>
      <c r="K4" s="449"/>
      <c r="L4" s="449"/>
      <c r="M4" s="449"/>
      <c r="N4" s="448"/>
      <c r="O4" s="447"/>
      <c r="P4" s="447"/>
      <c r="Q4" s="447"/>
      <c r="R4" s="447"/>
      <c r="S4" s="447"/>
      <c r="T4" s="447"/>
      <c r="U4" s="447"/>
      <c r="V4" s="447"/>
      <c r="W4" s="447"/>
      <c r="X4" s="447"/>
      <c r="Y4" s="447"/>
      <c r="Z4" s="447"/>
    </row>
    <row r="5" ht="12.75" customHeight="1">
      <c r="A5" s="445"/>
      <c r="B5" s="446"/>
      <c r="C5" s="447"/>
      <c r="D5" s="448"/>
      <c r="E5" s="448"/>
      <c r="F5" s="448"/>
      <c r="G5" s="448"/>
      <c r="H5" s="448"/>
      <c r="I5" s="448"/>
      <c r="J5" s="448"/>
      <c r="K5" s="449"/>
      <c r="L5" s="449"/>
      <c r="M5" s="449"/>
      <c r="N5" s="448"/>
      <c r="O5" s="447"/>
      <c r="P5" s="447"/>
      <c r="Q5" s="447"/>
      <c r="R5" s="447"/>
      <c r="S5" s="447"/>
      <c r="T5" s="447"/>
      <c r="U5" s="447"/>
      <c r="V5" s="447"/>
      <c r="W5" s="447"/>
      <c r="X5" s="447"/>
      <c r="Y5" s="447"/>
      <c r="Z5" s="447"/>
    </row>
    <row r="6" ht="12.75" customHeight="1">
      <c r="A6" s="445"/>
      <c r="B6" s="452" t="s">
        <v>315</v>
      </c>
      <c r="C6" s="453" t="s">
        <v>316</v>
      </c>
      <c r="D6" s="454" t="s">
        <v>317</v>
      </c>
      <c r="E6" s="454" t="s">
        <v>317</v>
      </c>
      <c r="F6" s="455" t="s">
        <v>130</v>
      </c>
      <c r="G6" s="456" t="s">
        <v>318</v>
      </c>
      <c r="H6" s="455" t="s">
        <v>130</v>
      </c>
      <c r="I6" s="456" t="s">
        <v>319</v>
      </c>
      <c r="J6" s="457" t="s">
        <v>320</v>
      </c>
      <c r="K6" s="458" t="s">
        <v>321</v>
      </c>
      <c r="L6" s="458" t="s">
        <v>322</v>
      </c>
      <c r="M6" s="459" t="s">
        <v>323</v>
      </c>
      <c r="N6" s="460"/>
      <c r="O6" s="447"/>
      <c r="P6" s="461" t="s">
        <v>324</v>
      </c>
      <c r="Q6" s="462"/>
      <c r="R6" s="447"/>
      <c r="S6" s="447"/>
      <c r="T6" s="447"/>
      <c r="U6" s="447"/>
      <c r="V6" s="447"/>
      <c r="W6" s="447"/>
      <c r="X6" s="447"/>
      <c r="Y6" s="447"/>
      <c r="Z6" s="447"/>
    </row>
    <row r="7" ht="12.75" customHeight="1">
      <c r="A7" s="445"/>
      <c r="B7" s="463"/>
      <c r="C7" s="464"/>
      <c r="D7" s="465"/>
      <c r="E7" s="465"/>
      <c r="F7" s="466">
        <f>SUMIF(AJE_LTD!$B:$B,B7,AJE_LTD!$D:$D)</f>
        <v>0</v>
      </c>
      <c r="G7" s="467">
        <f t="shared" ref="G7:G13" si="1">IF(E3="__________________"," ",IF(ISERROR(F7+E7),"",(F7+E7)))</f>
        <v>0</v>
      </c>
      <c r="H7" s="468">
        <f>SUMIF(AJE_LTD!$B:$B,B7,AJE_LTD!$F:$F)</f>
        <v>0</v>
      </c>
      <c r="I7" s="467">
        <f t="shared" ref="I7:I13" si="2">IF(D3="__________________"," ",IF(ISERROR(H7+D7),"",(H7+D7)))</f>
        <v>0</v>
      </c>
      <c r="J7" s="469" t="str">
        <f>IF(ISERROR(VLOOKUP(B7,Accounts_LTD!$B:$E,3,FALSE)),"",VLOOKUP(B7,Accounts_LTD!$B:$E,3,FALSE))</f>
        <v/>
      </c>
      <c r="K7" s="470" t="str">
        <f>IFERROR(IF(J7="","",VLOOKUP(J7,FS!$A$11:$B$241,2,FALSE)),"")</f>
        <v/>
      </c>
      <c r="L7" s="470" t="str">
        <f>IFERROR(VLOOKUP(B7,Accounts_LTD!B:G,6,FALSE),"")</f>
        <v/>
      </c>
      <c r="M7" s="471"/>
      <c r="N7" s="460"/>
      <c r="O7" s="447"/>
      <c r="P7" s="472" t="str">
        <f t="shared" ref="P7:P37" si="3">IF(G7=0," ",IF(G7="__________________"," ",ROUND(I7/G7,3)))</f>
        <v> </v>
      </c>
      <c r="Q7" s="462"/>
      <c r="R7" s="447"/>
      <c r="S7" s="447"/>
      <c r="T7" s="447"/>
      <c r="U7" s="447"/>
      <c r="V7" s="447"/>
      <c r="W7" s="447"/>
      <c r="X7" s="447"/>
      <c r="Y7" s="447"/>
      <c r="Z7" s="447"/>
    </row>
    <row r="8" ht="12.75" customHeight="1">
      <c r="A8" s="445"/>
      <c r="B8" s="463" t="s">
        <v>325</v>
      </c>
      <c r="C8" s="464" t="str">
        <f>VLOOKUP(B8,Accounts_LTD!B:C,2,0)</f>
        <v>קיזוז הכנסות שכירות</v>
      </c>
      <c r="D8" s="465"/>
      <c r="E8" s="465"/>
      <c r="F8" s="466">
        <f>SUMIF(AJE_LTD!$B:$B,B8,AJE_LTD!$D:$D)</f>
        <v>0</v>
      </c>
      <c r="G8" s="467">
        <f t="shared" si="1"/>
        <v>0</v>
      </c>
      <c r="H8" s="468">
        <f>SUMIF(AJE_LTD!$B:$B,B8,AJE_LTD!$F:$F)</f>
        <v>0</v>
      </c>
      <c r="I8" s="467">
        <f t="shared" si="2"/>
        <v>0</v>
      </c>
      <c r="J8" s="469">
        <f>IF(ISERROR(VLOOKUP(B8,Accounts_LTD!$B:$E,3,FALSE)),"",VLOOKUP(B8,Accounts_LTD!$B:$E,3,FALSE))</f>
        <v>504</v>
      </c>
      <c r="K8" s="470" t="str">
        <f>IFERROR(IF(J8="","",VLOOKUP(J8,FS!$A$11:$B$241,2,FALSE)),"")</f>
        <v>Rent &amp; Related expenses</v>
      </c>
      <c r="L8" s="470" t="str">
        <f>IFERROR(VLOOKUP(B8,Accounts_LTD!B:G,6,FALSE),"")</f>
        <v/>
      </c>
      <c r="M8" s="471"/>
      <c r="N8" s="460"/>
      <c r="O8" s="447"/>
      <c r="P8" s="472" t="str">
        <f t="shared" si="3"/>
        <v> </v>
      </c>
      <c r="Q8" s="462"/>
      <c r="R8" s="447"/>
      <c r="S8" s="447"/>
      <c r="T8" s="447"/>
      <c r="U8" s="447"/>
      <c r="V8" s="447"/>
      <c r="W8" s="447"/>
      <c r="X8" s="449"/>
      <c r="Y8" s="449"/>
      <c r="Z8" s="447"/>
    </row>
    <row r="9" ht="12.75" customHeight="1">
      <c r="A9" s="447"/>
      <c r="B9" s="463" t="s">
        <v>326</v>
      </c>
      <c r="C9" s="473" t="s">
        <v>327</v>
      </c>
      <c r="D9" s="465"/>
      <c r="E9" s="465"/>
      <c r="F9" s="466">
        <f>SUMIF(AJE_LTD!$B:$B,B9,AJE_LTD!$D:$D)</f>
        <v>0</v>
      </c>
      <c r="G9" s="467">
        <f t="shared" si="1"/>
        <v>0</v>
      </c>
      <c r="H9" s="468">
        <f>SUMIF(AJE_LTD!$B:$B,B9,AJE_LTD!$F:$F)</f>
        <v>0</v>
      </c>
      <c r="I9" s="467">
        <f t="shared" si="2"/>
        <v>0</v>
      </c>
      <c r="J9" s="469">
        <f>IF(ISERROR(VLOOKUP(B9,Accounts_LTD!$B:$E,3,FALSE)),"",VLOOKUP(B9,Accounts_LTD!$B:$E,3,FALSE))</f>
        <v>501</v>
      </c>
      <c r="K9" s="470" t="str">
        <f>IFERROR(IF(J9="","",VLOOKUP(J9,FS!$A$11:$B$241,2,FALSE)),"")</f>
        <v>Professional services LTD</v>
      </c>
      <c r="L9" s="470" t="str">
        <f>IFERROR(VLOOKUP(B9,Accounts_LTD!B:G,6,FALSE),"")</f>
        <v/>
      </c>
      <c r="M9" s="471"/>
      <c r="N9" s="460"/>
      <c r="O9" s="447"/>
      <c r="P9" s="472" t="str">
        <f t="shared" si="3"/>
        <v> </v>
      </c>
      <c r="Q9" s="462"/>
      <c r="R9" s="447"/>
      <c r="S9" s="447"/>
      <c r="T9" s="447"/>
      <c r="U9" s="447"/>
      <c r="V9" s="447"/>
      <c r="W9" s="447"/>
      <c r="X9" s="449"/>
      <c r="Y9" s="449"/>
      <c r="Z9" s="447"/>
    </row>
    <row r="10" ht="12.75" customHeight="1">
      <c r="A10" s="447"/>
      <c r="B10" s="463" t="s">
        <v>328</v>
      </c>
      <c r="C10" s="473" t="s">
        <v>329</v>
      </c>
      <c r="D10" s="465"/>
      <c r="E10" s="465"/>
      <c r="F10" s="466">
        <f>SUMIF(AJE_LTD!$B:$B,B10,AJE_LTD!$D:$D)</f>
        <v>0</v>
      </c>
      <c r="G10" s="467">
        <f t="shared" si="1"/>
        <v>0</v>
      </c>
      <c r="H10" s="468">
        <f>SUMIF(AJE_LTD!$B:$B,B10,AJE_LTD!$F:$F)</f>
        <v>0</v>
      </c>
      <c r="I10" s="467">
        <f t="shared" si="2"/>
        <v>0</v>
      </c>
      <c r="J10" s="469">
        <f>IF(ISERROR(VLOOKUP(B10,Accounts_LTD!$B:$E,3,FALSE)),"",VLOOKUP(B10,Accounts_LTD!$B:$E,3,FALSE))</f>
        <v>5</v>
      </c>
      <c r="K10" s="470" t="str">
        <f>IFERROR(IF(J10="","",VLOOKUP(J10,FS!$A$11:$B$241,2,FALSE)),"")</f>
        <v>Accounts Receivables</v>
      </c>
      <c r="L10" s="470" t="str">
        <f>IFERROR(VLOOKUP(B10,Accounts_LTD!B:G,6,FALSE),"")</f>
        <v/>
      </c>
      <c r="M10" s="471"/>
      <c r="N10" s="460"/>
      <c r="O10" s="447"/>
      <c r="P10" s="472" t="str">
        <f t="shared" si="3"/>
        <v> </v>
      </c>
      <c r="Q10" s="462"/>
      <c r="R10" s="447"/>
      <c r="S10" s="474" t="s">
        <v>330</v>
      </c>
      <c r="T10" s="447"/>
      <c r="U10" s="447"/>
      <c r="V10" s="447"/>
      <c r="W10" s="447"/>
      <c r="X10" s="449"/>
      <c r="Y10" s="449"/>
      <c r="Z10" s="447"/>
    </row>
    <row r="11" ht="12.75" customHeight="1">
      <c r="A11" s="447"/>
      <c r="B11" s="463" t="s">
        <v>331</v>
      </c>
      <c r="C11" s="464" t="s">
        <v>332</v>
      </c>
      <c r="D11" s="465"/>
      <c r="E11" s="465"/>
      <c r="F11" s="466">
        <f>SUMIF(AJE_LTD!$B:$B,B11,AJE_LTD!$D:$D)</f>
        <v>0</v>
      </c>
      <c r="G11" s="467">
        <f t="shared" si="1"/>
        <v>0</v>
      </c>
      <c r="H11" s="468">
        <f>SUMIF(AJE_LTD!$B:$B,B11,AJE_LTD!$F:$F)</f>
        <v>0</v>
      </c>
      <c r="I11" s="467">
        <f t="shared" si="2"/>
        <v>0</v>
      </c>
      <c r="J11" s="469">
        <f>IF(ISERROR(VLOOKUP(B11,Accounts_LTD!$B:$E,3,FALSE)),"",VLOOKUP(B11,Accounts_LTD!$B:$E,3,FALSE))</f>
        <v>305</v>
      </c>
      <c r="K11" s="470" t="str">
        <f>IFERROR(IF(J11="","",VLOOKUP(J11,FS!$A$11:$B$241,2,FALSE)),"")</f>
        <v>Other R&amp;D expenses</v>
      </c>
      <c r="L11" s="470" t="str">
        <f>IFERROR(VLOOKUP(B11,Accounts_LTD!B:G,6,FALSE),"")</f>
        <v/>
      </c>
      <c r="M11" s="471"/>
      <c r="N11" s="460"/>
      <c r="O11" s="447"/>
      <c r="P11" s="472" t="str">
        <f t="shared" si="3"/>
        <v> </v>
      </c>
      <c r="Q11" s="462"/>
      <c r="R11" s="447"/>
      <c r="S11" s="447"/>
      <c r="T11" s="447"/>
      <c r="U11" s="447"/>
      <c r="V11" s="447"/>
      <c r="W11" s="447"/>
      <c r="X11" s="449"/>
      <c r="Y11" s="449"/>
      <c r="Z11" s="447"/>
    </row>
    <row r="12" ht="12.75" customHeight="1">
      <c r="A12" s="447"/>
      <c r="B12" s="463" t="s">
        <v>333</v>
      </c>
      <c r="C12" s="473" t="s">
        <v>334</v>
      </c>
      <c r="D12" s="465"/>
      <c r="E12" s="465"/>
      <c r="F12" s="466">
        <f>SUMIF(AJE_LTD!$B:$B,B12,AJE_LTD!$D:$D)</f>
        <v>0</v>
      </c>
      <c r="G12" s="467">
        <f t="shared" si="1"/>
        <v>0</v>
      </c>
      <c r="H12" s="468">
        <f>SUMIF(AJE_LTD!$B:$B,B12,AJE_LTD!$F:$F)</f>
        <v>0</v>
      </c>
      <c r="I12" s="467">
        <f t="shared" si="2"/>
        <v>0</v>
      </c>
      <c r="J12" s="469" t="str">
        <f>IF(ISERROR(VLOOKUP(B12,Accounts_LTD!$B:$E,3,FALSE)),"",VLOOKUP(B12,Accounts_LTD!$B:$E,3,FALSE))</f>
        <v/>
      </c>
      <c r="K12" s="470" t="str">
        <f>IFERROR(IF(J12="","",VLOOKUP(J12,FS!$A$11:$B$241,2,FALSE)),"")</f>
        <v/>
      </c>
      <c r="L12" s="470" t="str">
        <f>IFERROR(VLOOKUP(B12,Accounts_LTD!B:G,6,FALSE),"")</f>
        <v/>
      </c>
      <c r="M12" s="471"/>
      <c r="N12" s="460"/>
      <c r="O12" s="447"/>
      <c r="P12" s="472" t="str">
        <f t="shared" si="3"/>
        <v> </v>
      </c>
      <c r="Q12" s="462"/>
      <c r="R12" s="447"/>
      <c r="S12" s="447"/>
      <c r="T12" s="447"/>
      <c r="U12" s="447"/>
      <c r="V12" s="447"/>
      <c r="W12" s="447"/>
      <c r="X12" s="449"/>
      <c r="Y12" s="449"/>
      <c r="Z12" s="447"/>
    </row>
    <row r="13" ht="12.75" customHeight="1">
      <c r="A13" s="447"/>
      <c r="B13" s="463" t="s">
        <v>335</v>
      </c>
      <c r="C13" s="473" t="s">
        <v>336</v>
      </c>
      <c r="D13" s="465"/>
      <c r="E13" s="465"/>
      <c r="F13" s="466">
        <f>SUMIF(AJE_LTD!$B:$B,B13,AJE_LTD!$D:$D)</f>
        <v>0</v>
      </c>
      <c r="G13" s="467">
        <f t="shared" si="1"/>
        <v>0</v>
      </c>
      <c r="H13" s="468">
        <f>SUMIF(AJE_LTD!$B:$B,B13,AJE_LTD!$F:$F)</f>
        <v>0</v>
      </c>
      <c r="I13" s="467">
        <f t="shared" si="2"/>
        <v>0</v>
      </c>
      <c r="J13" s="469">
        <f>IF(ISERROR(VLOOKUP(B13,Accounts_LTD!$B:$E,3,FALSE)),"",VLOOKUP(B13,Accounts_LTD!$B:$E,3,FALSE))</f>
        <v>501</v>
      </c>
      <c r="K13" s="470" t="str">
        <f>IFERROR(IF(J13="","",VLOOKUP(J13,FS!$A$11:$B$241,2,FALSE)),"")</f>
        <v>Professional services LTD</v>
      </c>
      <c r="L13" s="470" t="str">
        <f>IFERROR(VLOOKUP(B13,Accounts_LTD!B:G,6,FALSE),"")</f>
        <v/>
      </c>
      <c r="M13" s="471"/>
      <c r="N13" s="460"/>
      <c r="O13" s="447"/>
      <c r="P13" s="472" t="str">
        <f t="shared" si="3"/>
        <v> </v>
      </c>
      <c r="Q13" s="462"/>
      <c r="R13" s="447"/>
      <c r="S13" s="447"/>
      <c r="T13" s="447"/>
      <c r="U13" s="447"/>
      <c r="V13" s="447"/>
      <c r="W13" s="447"/>
      <c r="X13" s="449"/>
      <c r="Y13" s="449"/>
      <c r="Z13" s="447"/>
    </row>
    <row r="14" ht="12.75" customHeight="1">
      <c r="A14" s="447"/>
      <c r="B14" s="463" t="s">
        <v>337</v>
      </c>
      <c r="C14" s="464"/>
      <c r="D14" s="465"/>
      <c r="E14" s="465"/>
      <c r="F14" s="466">
        <f>SUMIF(AJE_LTD!$B:$B,B14,AJE_LTD!$D:$D)</f>
        <v>0</v>
      </c>
      <c r="G14" s="467">
        <f t="shared" ref="G14:G17" si="4">IF(E11="__________________"," ",IF(ISERROR(F14+E14),"",(F14+E14)))</f>
        <v>0</v>
      </c>
      <c r="H14" s="468">
        <f>SUMIF(AJE_LTD!$B:$B,B14,AJE_LTD!$F:$F)</f>
        <v>0</v>
      </c>
      <c r="I14" s="467">
        <f t="shared" ref="I14:I17" si="5">IF(D11="__________________"," ",IF(ISERROR(H14+D14),"",(H14+D14)))</f>
        <v>0</v>
      </c>
      <c r="J14" s="469" t="str">
        <f>IF(ISERROR(VLOOKUP(B14,Accounts_LTD!$B:$E,3,FALSE)),"",VLOOKUP(B14,Accounts_LTD!$B:$E,3,FALSE))</f>
        <v/>
      </c>
      <c r="K14" s="470" t="str">
        <f>IFERROR(IF(J14="","",VLOOKUP(J14,FS!$A$11:$B$241,2,FALSE)),"")</f>
        <v/>
      </c>
      <c r="L14" s="470"/>
      <c r="M14" s="471"/>
      <c r="N14" s="460"/>
      <c r="O14" s="447"/>
      <c r="P14" s="472" t="str">
        <f t="shared" si="3"/>
        <v> </v>
      </c>
      <c r="Q14" s="462"/>
      <c r="R14" s="447"/>
      <c r="S14" s="447"/>
      <c r="T14" s="447"/>
      <c r="U14" s="447"/>
      <c r="V14" s="447"/>
      <c r="W14" s="447"/>
      <c r="X14" s="449"/>
      <c r="Y14" s="449"/>
      <c r="Z14" s="447"/>
    </row>
    <row r="15" ht="12.75" customHeight="1">
      <c r="A15" s="447"/>
      <c r="B15" s="463" t="s">
        <v>338</v>
      </c>
      <c r="C15" s="473" t="s">
        <v>339</v>
      </c>
      <c r="D15" s="465"/>
      <c r="E15" s="465"/>
      <c r="F15" s="466">
        <f>SUMIF(AJE_LTD!$B:$B,B15,AJE_LTD!$D:$D)</f>
        <v>159905.7942</v>
      </c>
      <c r="G15" s="467">
        <f t="shared" si="4"/>
        <v>159905.7942</v>
      </c>
      <c r="H15" s="468">
        <f>SUMIF(AJE_LTD!$B:$B,B15,AJE_LTD!$F:$F)</f>
        <v>533869.5699</v>
      </c>
      <c r="I15" s="467">
        <f t="shared" si="5"/>
        <v>533869.5699</v>
      </c>
      <c r="J15" s="469">
        <f>IF(ISERROR(VLOOKUP(B15,Accounts_LTD!$B:$E,3,FALSE)),"",VLOOKUP(B15,Accounts_LTD!$B:$E,3,FALSE))</f>
        <v>323</v>
      </c>
      <c r="K15" s="470" t="str">
        <f>IFERROR(IF(J15="","",VLOOKUP(J15,FS!$A$11:$B$241,2,FALSE)),"")</f>
        <v>Allocation to other departments</v>
      </c>
      <c r="L15" s="470"/>
      <c r="M15" s="471"/>
      <c r="N15" s="460"/>
      <c r="O15" s="447"/>
      <c r="P15" s="472">
        <f t="shared" si="3"/>
        <v>3.339</v>
      </c>
      <c r="Q15" s="462"/>
      <c r="R15" s="447"/>
      <c r="S15" s="447"/>
      <c r="T15" s="447"/>
      <c r="U15" s="447"/>
      <c r="V15" s="447"/>
      <c r="W15" s="447"/>
      <c r="X15" s="449"/>
      <c r="Y15" s="449"/>
      <c r="Z15" s="447"/>
    </row>
    <row r="16" ht="12.75" customHeight="1">
      <c r="A16" s="447"/>
      <c r="B16" s="463" t="s">
        <v>340</v>
      </c>
      <c r="C16" s="473" t="s">
        <v>341</v>
      </c>
      <c r="D16" s="465"/>
      <c r="E16" s="465"/>
      <c r="F16" s="466">
        <f>SUMIF(AJE_LTD!$B:$B,B16,AJE_LTD!$D:$D)</f>
        <v>10660.38628</v>
      </c>
      <c r="G16" s="467">
        <f t="shared" si="4"/>
        <v>10660.38628</v>
      </c>
      <c r="H16" s="468">
        <f>SUMIF(AJE_LTD!$B:$B,B16,AJE_LTD!$F:$F)</f>
        <v>35591.30466</v>
      </c>
      <c r="I16" s="467">
        <f t="shared" si="5"/>
        <v>35591.30466</v>
      </c>
      <c r="J16" s="469">
        <f>IF(ISERROR(VLOOKUP(B16,Accounts_LTD!$B:$E,3,FALSE)),"",VLOOKUP(B16,Accounts_LTD!$B:$E,3,FALSE))</f>
        <v>812</v>
      </c>
      <c r="K16" s="470" t="str">
        <f>IFERROR(IF(J16="","",VLOOKUP(J16,FS!$A$11:$B$241,2,FALSE)),"")</f>
        <v>Allocation to other departments</v>
      </c>
      <c r="L16" s="470" t="str">
        <f>IFERROR(VLOOKUP(B16,Accounts_LTD!B:G,6,FALSE),"")</f>
        <v/>
      </c>
      <c r="M16" s="471"/>
      <c r="N16" s="460"/>
      <c r="O16" s="447"/>
      <c r="P16" s="472">
        <f t="shared" si="3"/>
        <v>3.339</v>
      </c>
      <c r="Q16" s="462"/>
      <c r="R16" s="447"/>
      <c r="S16" s="447"/>
      <c r="T16" s="447"/>
      <c r="U16" s="447"/>
      <c r="V16" s="447"/>
      <c r="W16" s="447"/>
      <c r="X16" s="449"/>
      <c r="Y16" s="449"/>
      <c r="Z16" s="447"/>
    </row>
    <row r="17" ht="12.75" customHeight="1">
      <c r="A17" s="447"/>
      <c r="B17" s="463" t="s">
        <v>342</v>
      </c>
      <c r="C17" s="473" t="s">
        <v>343</v>
      </c>
      <c r="D17" s="465"/>
      <c r="E17" s="465"/>
      <c r="F17" s="466">
        <f>SUMIF(AJE_LTD!$B:$B,B17,AJE_LTD!$D:$D)</f>
        <v>10660.38628</v>
      </c>
      <c r="G17" s="467">
        <f t="shared" si="4"/>
        <v>10660.38628</v>
      </c>
      <c r="H17" s="468">
        <f>SUMIF(AJE_LTD!$B:$B,B17,AJE_LTD!$F:$F)</f>
        <v>35591.30466</v>
      </c>
      <c r="I17" s="467">
        <f t="shared" si="5"/>
        <v>35591.30466</v>
      </c>
      <c r="J17" s="469">
        <f>IF(ISERROR(VLOOKUP(B17,Accounts_LTD!$B:$E,3,FALSE)),"",VLOOKUP(B17,Accounts_LTD!$B:$E,3,FALSE))</f>
        <v>611</v>
      </c>
      <c r="K17" s="470" t="str">
        <f>IFERROR(IF(J17="","",VLOOKUP(J17,FS!$A$11:$B$241,2,FALSE)),"")</f>
        <v>Allocation to other departments</v>
      </c>
      <c r="L17" s="470"/>
      <c r="M17" s="471"/>
      <c r="N17" s="460"/>
      <c r="O17" s="447"/>
      <c r="P17" s="472">
        <f t="shared" si="3"/>
        <v>3.339</v>
      </c>
      <c r="Q17" s="462"/>
      <c r="R17" s="447"/>
      <c r="S17" s="447"/>
      <c r="T17" s="447"/>
      <c r="U17" s="447"/>
      <c r="V17" s="447"/>
      <c r="W17" s="447"/>
      <c r="X17" s="449"/>
      <c r="Y17" s="449"/>
      <c r="Z17" s="447"/>
    </row>
    <row r="18" ht="12.75" customHeight="1">
      <c r="A18" s="447"/>
      <c r="B18" s="463" t="s">
        <v>344</v>
      </c>
      <c r="C18" s="473" t="s">
        <v>345</v>
      </c>
      <c r="D18" s="465"/>
      <c r="E18" s="465"/>
      <c r="F18" s="466">
        <f>SUMIF(AJE_LTD!$B:$B,B18,AJE_LTD!$D:$D)</f>
        <v>-181226.5667</v>
      </c>
      <c r="G18" s="467">
        <f t="shared" ref="G18:G29" si="6">IF(E14="__________________"," ",IF(ISERROR(F18+E18),"",(F18+E18)))</f>
        <v>-181226.5667</v>
      </c>
      <c r="H18" s="468">
        <f>SUMIF(AJE_LTD!$B:$B,B18,AJE_LTD!$F:$F)</f>
        <v>-605052.1793</v>
      </c>
      <c r="I18" s="467">
        <f t="shared" ref="I18:I29" si="7">IF(D14="__________________"," ",IF(ISERROR(H18+D18),"",(H18+D18)))</f>
        <v>-605052.1793</v>
      </c>
      <c r="J18" s="469">
        <f>IF(ISERROR(VLOOKUP(B18,Accounts_LTD!$B:$E,3,FALSE)),"",VLOOKUP(B18,Accounts_LTD!$B:$E,3,FALSE))</f>
        <v>510</v>
      </c>
      <c r="K18" s="470" t="str">
        <f>IFERROR(IF(J18="","",VLOOKUP(J18,FS!$A$11:$B$241,2,FALSE)),"")</f>
        <v>Allocation to other departments</v>
      </c>
      <c r="L18" s="470"/>
      <c r="M18" s="471"/>
      <c r="N18" s="460"/>
      <c r="O18" s="447"/>
      <c r="P18" s="472">
        <f t="shared" si="3"/>
        <v>3.339</v>
      </c>
      <c r="Q18" s="462"/>
      <c r="R18" s="447"/>
      <c r="S18" s="447"/>
      <c r="T18" s="447"/>
      <c r="U18" s="447"/>
      <c r="V18" s="447"/>
      <c r="W18" s="447"/>
      <c r="X18" s="449"/>
      <c r="Y18" s="449"/>
      <c r="Z18" s="447"/>
    </row>
    <row r="19" ht="12.75" customHeight="1">
      <c r="A19" s="447"/>
      <c r="B19" s="463" t="s">
        <v>346</v>
      </c>
      <c r="C19" s="473" t="s">
        <v>347</v>
      </c>
      <c r="D19" s="465"/>
      <c r="E19" s="465"/>
      <c r="F19" s="466">
        <f>SUMIF(AJE_LTD!$B:$B,B19,AJE_LTD!$D:$D)</f>
        <v>0</v>
      </c>
      <c r="G19" s="467">
        <f t="shared" si="6"/>
        <v>0</v>
      </c>
      <c r="H19" s="468">
        <f>SUMIF(AJE_LTD!$B:$B,B19,AJE_LTD!$F:$F)</f>
        <v>0</v>
      </c>
      <c r="I19" s="467">
        <f t="shared" si="7"/>
        <v>0</v>
      </c>
      <c r="J19" s="469">
        <f>IF(ISERROR(VLOOKUP(B19,Accounts_LTD!$B:$E,3,FALSE)),"",VLOOKUP(B19,Accounts_LTD!$B:$E,3,FALSE))</f>
        <v>600</v>
      </c>
      <c r="K19" s="470" t="str">
        <f>IFERROR(IF(J19="","",VLOOKUP(J19,FS!$A$11:$B$241,2,FALSE)),"")</f>
        <v>Payroll and related (DevEx)</v>
      </c>
      <c r="L19" s="470"/>
      <c r="M19" s="471"/>
      <c r="N19" s="460"/>
      <c r="O19" s="447"/>
      <c r="P19" s="472" t="str">
        <f t="shared" si="3"/>
        <v> </v>
      </c>
      <c r="Q19" s="462"/>
      <c r="R19" s="447"/>
      <c r="S19" s="447"/>
      <c r="T19" s="447"/>
      <c r="U19" s="447"/>
      <c r="V19" s="447"/>
      <c r="W19" s="447"/>
      <c r="X19" s="449"/>
      <c r="Y19" s="449"/>
      <c r="Z19" s="447"/>
    </row>
    <row r="20" ht="12.75" customHeight="1">
      <c r="A20" s="447"/>
      <c r="B20" s="463" t="s">
        <v>348</v>
      </c>
      <c r="C20" s="473" t="s">
        <v>349</v>
      </c>
      <c r="D20" s="465"/>
      <c r="E20" s="465"/>
      <c r="F20" s="466">
        <f>SUMIF(AJE_LTD!$B:$B,B20,AJE_LTD!$D:$D)</f>
        <v>0</v>
      </c>
      <c r="G20" s="467">
        <f t="shared" si="6"/>
        <v>0</v>
      </c>
      <c r="H20" s="468">
        <f>SUMIF(AJE_LTD!$B:$B,B20,AJE_LTD!$F:$F)</f>
        <v>0</v>
      </c>
      <c r="I20" s="467">
        <f t="shared" si="7"/>
        <v>0</v>
      </c>
      <c r="J20" s="469">
        <f>IF(ISERROR(VLOOKUP(B20,Accounts_LTD!$B:$E,3,FALSE)),"",VLOOKUP(B20,Accounts_LTD!$B:$E,3,FALSE))</f>
        <v>500</v>
      </c>
      <c r="K20" s="470" t="str">
        <f>IFERROR(IF(J20="","",VLOOKUP(J20,FS!$A$11:$B$241,2,FALSE)),"")</f>
        <v>Payroll and related (G&amp;A)</v>
      </c>
      <c r="L20" s="470"/>
      <c r="M20" s="471"/>
      <c r="N20" s="460"/>
      <c r="O20" s="447"/>
      <c r="P20" s="472" t="str">
        <f t="shared" si="3"/>
        <v> </v>
      </c>
      <c r="Q20" s="462"/>
      <c r="R20" s="447"/>
      <c r="S20" s="447"/>
      <c r="T20" s="447"/>
      <c r="U20" s="447"/>
      <c r="V20" s="447"/>
      <c r="W20" s="447"/>
      <c r="X20" s="449"/>
      <c r="Y20" s="449"/>
      <c r="Z20" s="447"/>
    </row>
    <row r="21" ht="12.75" customHeight="1">
      <c r="A21" s="447"/>
      <c r="B21" s="463" t="s">
        <v>350</v>
      </c>
      <c r="C21" s="473" t="s">
        <v>351</v>
      </c>
      <c r="D21" s="465"/>
      <c r="E21" s="465"/>
      <c r="F21" s="466">
        <f>SUMIF(AJE_LTD!$B:$B,B21,AJE_LTD!$D:$D)</f>
        <v>0</v>
      </c>
      <c r="G21" s="467">
        <f t="shared" si="6"/>
        <v>0</v>
      </c>
      <c r="H21" s="468">
        <f>SUMIF(AJE_LTD!$B:$B,B21,AJE_LTD!$F:$F)</f>
        <v>0</v>
      </c>
      <c r="I21" s="467">
        <f t="shared" si="7"/>
        <v>0</v>
      </c>
      <c r="J21" s="469">
        <f>IF(ISERROR(VLOOKUP(B21,Accounts_LTD!$B:$E,3,FALSE)),"",VLOOKUP(B21,Accounts_LTD!$B:$E,3,FALSE))</f>
        <v>500</v>
      </c>
      <c r="K21" s="470" t="str">
        <f>IFERROR(IF(J21="","",VLOOKUP(J21,FS!$A$11:$B$241,2,FALSE)),"")</f>
        <v>Payroll and related (G&amp;A)</v>
      </c>
      <c r="L21" s="470"/>
      <c r="M21" s="471"/>
      <c r="N21" s="460"/>
      <c r="O21" s="447"/>
      <c r="P21" s="472" t="str">
        <f t="shared" si="3"/>
        <v> </v>
      </c>
      <c r="Q21" s="462"/>
      <c r="R21" s="447"/>
      <c r="S21" s="447"/>
      <c r="T21" s="447"/>
      <c r="U21" s="447"/>
      <c r="V21" s="447"/>
      <c r="W21" s="447"/>
      <c r="X21" s="449"/>
      <c r="Y21" s="449"/>
      <c r="Z21" s="447"/>
    </row>
    <row r="22" ht="12.75" customHeight="1">
      <c r="A22" s="447"/>
      <c r="B22" s="463" t="s">
        <v>352</v>
      </c>
      <c r="C22" s="473" t="s">
        <v>353</v>
      </c>
      <c r="D22" s="465"/>
      <c r="E22" s="465"/>
      <c r="F22" s="466">
        <f>SUMIF(AJE_LTD!$B:$B,B22,AJE_LTD!$D:$D)</f>
        <v>0</v>
      </c>
      <c r="G22" s="467">
        <f t="shared" si="6"/>
        <v>0</v>
      </c>
      <c r="H22" s="468">
        <f>SUMIF(AJE_LTD!$B:$B,B22,AJE_LTD!$F:$F)</f>
        <v>0</v>
      </c>
      <c r="I22" s="467">
        <f t="shared" si="7"/>
        <v>0</v>
      </c>
      <c r="J22" s="469">
        <f>IF(ISERROR(VLOOKUP(B22,Accounts_LTD!$B:$E,3,FALSE)),"",VLOOKUP(B22,Accounts_LTD!$B:$E,3,FALSE))</f>
        <v>508</v>
      </c>
      <c r="K22" s="470" t="str">
        <f>IFERROR(IF(J22="","",VLOOKUP(J22,FS!$A$11:$B$241,2,FALSE)),"")</f>
        <v>Welfare (Meals + transportation)</v>
      </c>
      <c r="L22" s="470"/>
      <c r="M22" s="471"/>
      <c r="N22" s="460"/>
      <c r="O22" s="447"/>
      <c r="P22" s="472" t="str">
        <f t="shared" si="3"/>
        <v> </v>
      </c>
      <c r="Q22" s="462"/>
      <c r="R22" s="447"/>
      <c r="S22" s="447"/>
      <c r="T22" s="447"/>
      <c r="U22" s="447"/>
      <c r="V22" s="447"/>
      <c r="W22" s="447"/>
      <c r="X22" s="449"/>
      <c r="Y22" s="449"/>
      <c r="Z22" s="447"/>
    </row>
    <row r="23" ht="12.75" customHeight="1">
      <c r="A23" s="447"/>
      <c r="B23" s="463" t="s">
        <v>354</v>
      </c>
      <c r="C23" s="473" t="s">
        <v>355</v>
      </c>
      <c r="D23" s="465"/>
      <c r="E23" s="465"/>
      <c r="F23" s="466">
        <f>SUMIF(AJE_LTD!$B:$B,B23,AJE_LTD!$D:$D)</f>
        <v>0</v>
      </c>
      <c r="G23" s="467">
        <f t="shared" si="6"/>
        <v>0</v>
      </c>
      <c r="H23" s="468">
        <f>SUMIF(AJE_LTD!$B:$B,B23,AJE_LTD!$F:$F)</f>
        <v>0</v>
      </c>
      <c r="I23" s="467">
        <f t="shared" si="7"/>
        <v>0</v>
      </c>
      <c r="J23" s="469">
        <f>IF(ISERROR(VLOOKUP(B23,Accounts_LTD!$B:$E,3,FALSE)),"",VLOOKUP(B23,Accounts_LTD!$B:$E,3,FALSE))</f>
        <v>508</v>
      </c>
      <c r="K23" s="470" t="str">
        <f>IFERROR(IF(J23="","",VLOOKUP(J23,FS!$A$11:$B$241,2,FALSE)),"")</f>
        <v>Welfare (Meals + transportation)</v>
      </c>
      <c r="L23" s="470"/>
      <c r="M23" s="471"/>
      <c r="N23" s="460"/>
      <c r="O23" s="447"/>
      <c r="P23" s="472" t="str">
        <f t="shared" si="3"/>
        <v> </v>
      </c>
      <c r="Q23" s="462"/>
      <c r="R23" s="447"/>
      <c r="S23" s="447"/>
      <c r="T23" s="447"/>
      <c r="U23" s="447"/>
      <c r="V23" s="447"/>
      <c r="W23" s="447"/>
      <c r="X23" s="449"/>
      <c r="Y23" s="449"/>
      <c r="Z23" s="447"/>
    </row>
    <row r="24" ht="12.75" customHeight="1">
      <c r="A24" s="447"/>
      <c r="B24" s="463">
        <v>50500.0</v>
      </c>
      <c r="C24" s="473" t="s">
        <v>356</v>
      </c>
      <c r="D24" s="465"/>
      <c r="E24" s="465"/>
      <c r="F24" s="466">
        <f>SUMIF(AJE_LTD!$B:$B,B24,AJE_LTD!$D:$D)</f>
        <v>12386.42</v>
      </c>
      <c r="G24" s="467">
        <f t="shared" si="6"/>
        <v>12386.42</v>
      </c>
      <c r="H24" s="468">
        <f>SUMIF(AJE_LTD!$B:$B,B24,AJE_LTD!$F:$F)</f>
        <v>43587.81</v>
      </c>
      <c r="I24" s="467">
        <f t="shared" si="7"/>
        <v>43587.81</v>
      </c>
      <c r="J24" s="469">
        <f>IF(ISERROR(VLOOKUP(B24,Accounts_LTD!$B:$E,3,FALSE)),"",VLOOKUP(B24,Accounts_LTD!$B:$E,3,FALSE))</f>
        <v>303</v>
      </c>
      <c r="K24" s="470" t="str">
        <f>IFERROR(IF(J24="","",VLOOKUP(J24,FS!$A$11:$B$241,2,FALSE)),"")</f>
        <v>Travel abroad</v>
      </c>
      <c r="L24" s="470"/>
      <c r="M24" s="471"/>
      <c r="N24" s="460"/>
      <c r="O24" s="447"/>
      <c r="P24" s="472">
        <f t="shared" si="3"/>
        <v>3.519</v>
      </c>
      <c r="Q24" s="462"/>
      <c r="R24" s="447"/>
      <c r="S24" s="447"/>
      <c r="T24" s="447"/>
      <c r="U24" s="447"/>
      <c r="V24" s="447"/>
      <c r="W24" s="447"/>
      <c r="X24" s="449"/>
      <c r="Y24" s="449"/>
      <c r="Z24" s="447"/>
    </row>
    <row r="25" ht="12.75" customHeight="1">
      <c r="A25" s="447"/>
      <c r="B25" s="463" t="s">
        <v>357</v>
      </c>
      <c r="C25" s="464" t="str">
        <f>VLOOKUP(B25,Accounts_LTD!B:C,2,0)</f>
        <v>#N/A</v>
      </c>
      <c r="D25" s="465"/>
      <c r="E25" s="465"/>
      <c r="F25" s="466">
        <f>SUMIF(AJE_LTD!$B:$B,B25,AJE_LTD!$D:$D)</f>
        <v>0</v>
      </c>
      <c r="G25" s="467">
        <f t="shared" si="6"/>
        <v>0</v>
      </c>
      <c r="H25" s="468">
        <f>SUMIF(AJE_LTD!$B:$B,B25,AJE_LTD!$F:$F)</f>
        <v>0</v>
      </c>
      <c r="I25" s="467">
        <f t="shared" si="7"/>
        <v>0</v>
      </c>
      <c r="J25" s="469" t="str">
        <f>IF(ISERROR(VLOOKUP(B25,Accounts_LTD!$B:$E,3,FALSE)),"",VLOOKUP(B25,Accounts_LTD!$B:$E,3,FALSE))</f>
        <v/>
      </c>
      <c r="K25" s="470" t="str">
        <f>IFERROR(IF(J25="","",VLOOKUP(J25,FS!$A$11:$B$241,2,FALSE)),"")</f>
        <v/>
      </c>
      <c r="L25" s="470"/>
      <c r="M25" s="471"/>
      <c r="N25" s="460"/>
      <c r="O25" s="447"/>
      <c r="P25" s="472" t="str">
        <f t="shared" si="3"/>
        <v> </v>
      </c>
      <c r="Q25" s="462"/>
      <c r="R25" s="447"/>
      <c r="S25" s="447"/>
      <c r="T25" s="447"/>
      <c r="U25" s="447"/>
      <c r="V25" s="447"/>
      <c r="W25" s="447"/>
      <c r="X25" s="449"/>
      <c r="Y25" s="449"/>
      <c r="Z25" s="447"/>
    </row>
    <row r="26" ht="12.75" customHeight="1">
      <c r="A26" s="447"/>
      <c r="B26" s="463" t="s">
        <v>358</v>
      </c>
      <c r="C26" s="464" t="str">
        <f>VLOOKUP(B26,Accounts_LTD!B:C,2,0)</f>
        <v>#N/A</v>
      </c>
      <c r="D26" s="465"/>
      <c r="E26" s="465"/>
      <c r="F26" s="466">
        <f>SUMIF(AJE_LTD!$B:$B,B26,AJE_LTD!$D:$D)</f>
        <v>0</v>
      </c>
      <c r="G26" s="467">
        <f t="shared" si="6"/>
        <v>0</v>
      </c>
      <c r="H26" s="468">
        <f>SUMIF(AJE_LTD!$B:$B,B26,AJE_LTD!$F:$F)</f>
        <v>0</v>
      </c>
      <c r="I26" s="467">
        <f t="shared" si="7"/>
        <v>0</v>
      </c>
      <c r="J26" s="469" t="str">
        <f>IF(ISERROR(VLOOKUP(B26,Accounts_LTD!$B:$E,3,FALSE)),"",VLOOKUP(B26,Accounts_LTD!$B:$E,3,FALSE))</f>
        <v/>
      </c>
      <c r="K26" s="470" t="str">
        <f>IFERROR(IF(J26="","",VLOOKUP(J26,FS!$A$11:$B$241,2,FALSE)),"")</f>
        <v/>
      </c>
      <c r="L26" s="470"/>
      <c r="M26" s="471"/>
      <c r="N26" s="460"/>
      <c r="O26" s="447"/>
      <c r="P26" s="472" t="str">
        <f t="shared" si="3"/>
        <v> </v>
      </c>
      <c r="Q26" s="462"/>
      <c r="R26" s="447"/>
      <c r="S26" s="447"/>
      <c r="T26" s="447"/>
      <c r="U26" s="447"/>
      <c r="V26" s="447"/>
      <c r="W26" s="447"/>
      <c r="X26" s="449"/>
      <c r="Y26" s="449"/>
      <c r="Z26" s="447"/>
    </row>
    <row r="27" ht="12.75" customHeight="1">
      <c r="A27" s="447"/>
      <c r="B27" s="463" t="s">
        <v>359</v>
      </c>
      <c r="C27" s="473" t="s">
        <v>360</v>
      </c>
      <c r="D27" s="465"/>
      <c r="E27" s="465"/>
      <c r="F27" s="466">
        <f>SUMIF(AJE_LTD!$B:$B,B27,AJE_LTD!$D:$D)</f>
        <v>1897.166581</v>
      </c>
      <c r="G27" s="467">
        <f t="shared" si="6"/>
        <v>1897.166581</v>
      </c>
      <c r="H27" s="468">
        <f>SUMIF(AJE_LTD!$B:$B,B27,AJE_LTD!$F:$F)</f>
        <v>6676.123761</v>
      </c>
      <c r="I27" s="467">
        <f t="shared" si="7"/>
        <v>6676.123761</v>
      </c>
      <c r="J27" s="469">
        <f>IF(ISERROR(VLOOKUP(B27,Accounts_LTD!$B:$E,3,FALSE)),"",VLOOKUP(B27,Accounts_LTD!$B:$E,3,FALSE))</f>
        <v>7.3</v>
      </c>
      <c r="K27" s="470" t="str">
        <f>IFERROR(IF(J27="","",VLOOKUP(J27,FS!$A$11:$B$241,2,FALSE)),"")</f>
        <v>Government Institutions</v>
      </c>
      <c r="L27" s="470"/>
      <c r="M27" s="471"/>
      <c r="N27" s="460"/>
      <c r="O27" s="447"/>
      <c r="P27" s="472">
        <f t="shared" si="3"/>
        <v>3.519</v>
      </c>
      <c r="Q27" s="462"/>
      <c r="R27" s="447"/>
      <c r="S27" s="447"/>
      <c r="T27" s="447"/>
      <c r="U27" s="447"/>
      <c r="V27" s="447"/>
      <c r="W27" s="447"/>
      <c r="X27" s="449"/>
      <c r="Y27" s="449"/>
      <c r="Z27" s="447"/>
    </row>
    <row r="28" ht="12.75" customHeight="1">
      <c r="A28" s="447"/>
      <c r="B28" s="463">
        <v>70039.0</v>
      </c>
      <c r="C28" s="464" t="s">
        <v>361</v>
      </c>
      <c r="D28" s="465"/>
      <c r="E28" s="465"/>
      <c r="F28" s="466">
        <f>SUMIF(AJE_LTD!$B:$B,B28,AJE_LTD!$D:$D)</f>
        <v>0</v>
      </c>
      <c r="G28" s="467">
        <f t="shared" si="6"/>
        <v>0</v>
      </c>
      <c r="H28" s="468">
        <f>SUMIF(AJE_LTD!$B:$B,B28,AJE_LTD!$F:$F)</f>
        <v>0</v>
      </c>
      <c r="I28" s="467">
        <f t="shared" si="7"/>
        <v>0</v>
      </c>
      <c r="J28" s="469">
        <f>IF(ISERROR(VLOOKUP(B28,Accounts_LTD!$B:$E,3,FALSE)),"",VLOOKUP(B28,Accounts_LTD!$B:$E,3,FALSE))</f>
        <v>511</v>
      </c>
      <c r="K28" s="470" t="str">
        <f>IFERROR(IF(J28="","",VLOOKUP(J28,FS!$A$11:$B$241,2,FALSE)),"")</f>
        <v>G&amp;A Software</v>
      </c>
      <c r="L28" s="470"/>
      <c r="M28" s="471"/>
      <c r="N28" s="460"/>
      <c r="O28" s="447"/>
      <c r="P28" s="472" t="str">
        <f t="shared" si="3"/>
        <v> </v>
      </c>
      <c r="Q28" s="462"/>
      <c r="R28" s="447"/>
      <c r="S28" s="447"/>
      <c r="T28" s="447"/>
      <c r="U28" s="447"/>
      <c r="V28" s="447"/>
      <c r="W28" s="447"/>
      <c r="X28" s="449"/>
      <c r="Y28" s="449"/>
      <c r="Z28" s="447"/>
    </row>
    <row r="29" ht="12.75" customHeight="1">
      <c r="A29" s="447"/>
      <c r="B29" s="463" t="s">
        <v>362</v>
      </c>
      <c r="C29" s="464" t="s">
        <v>363</v>
      </c>
      <c r="D29" s="465"/>
      <c r="E29" s="465"/>
      <c r="F29" s="466" t="str">
        <f>SUMIF(AJE_LTD!$B:$B,B29,AJE_LTD!$D:$D)</f>
        <v>#ERROR!</v>
      </c>
      <c r="G29" s="467" t="str">
        <f t="shared" si="6"/>
        <v/>
      </c>
      <c r="H29" s="468" t="str">
        <f>SUMIF(AJE_LTD!$B:$B,B29,AJE_LTD!$F:$F)</f>
        <v>#ERROR!</v>
      </c>
      <c r="I29" s="467" t="str">
        <f t="shared" si="7"/>
        <v/>
      </c>
      <c r="J29" s="469">
        <f>IF(ISERROR(VLOOKUP(B29,Accounts_LTD!$B:$E,3,FALSE)),"",VLOOKUP(B29,Accounts_LTD!$B:$E,3,FALSE))</f>
        <v>51</v>
      </c>
      <c r="K29" s="470" t="str">
        <f>IFERROR(IF(J29="","",VLOOKUP(J29,FS!$A$11:$B$241,2,FALSE)),"")</f>
        <v>Additional paid-in capital</v>
      </c>
      <c r="L29" s="470"/>
      <c r="M29" s="471"/>
      <c r="N29" s="460"/>
      <c r="O29" s="447"/>
      <c r="P29" s="472" t="str">
        <f t="shared" si="3"/>
        <v>#DIV/0!</v>
      </c>
      <c r="Q29" s="462"/>
      <c r="R29" s="447"/>
      <c r="S29" s="447"/>
      <c r="T29" s="447"/>
      <c r="U29" s="447"/>
      <c r="V29" s="447"/>
      <c r="W29" s="447"/>
      <c r="X29" s="449"/>
      <c r="Y29" s="449"/>
      <c r="Z29" s="447"/>
    </row>
    <row r="30" ht="12.75" customHeight="1">
      <c r="A30" s="447"/>
      <c r="B30" s="475"/>
      <c r="C30" s="473" t="s">
        <v>364</v>
      </c>
      <c r="D30" s="465"/>
      <c r="E30" s="465"/>
      <c r="F30" s="466">
        <f>SUMIF(AJE_LTD!$B:$B,B30,AJE_LTD!$D:$D)</f>
        <v>0</v>
      </c>
      <c r="G30" s="467">
        <f t="shared" ref="G30:G33" si="8">IF(E25="__________________"," ",IF(ISERROR(F30+E30),"",(F30+E30)))</f>
        <v>0</v>
      </c>
      <c r="H30" s="468">
        <f>SUMIF(AJE_LTD!$B:$B,B30,AJE_LTD!$F:$F)</f>
        <v>0</v>
      </c>
      <c r="I30" s="467">
        <f t="shared" ref="I30:I33" si="9">IF(D25="__________________"," ",IF(ISERROR(H30+D30),"",(H30+D30)))</f>
        <v>0</v>
      </c>
      <c r="J30" s="469" t="str">
        <f>IF(ISERROR(VLOOKUP(B30,Accounts_LTD!$B:$E,3,FALSE)),"",VLOOKUP(B30,Accounts_LTD!$B:$E,3,FALSE))</f>
        <v/>
      </c>
      <c r="K30" s="470" t="str">
        <f>IFERROR(IF(J30="","",VLOOKUP(J30,FS!$A$11:$B$241,2,FALSE)),"")</f>
        <v/>
      </c>
      <c r="L30" s="470"/>
      <c r="M30" s="471"/>
      <c r="N30" s="460"/>
      <c r="O30" s="447"/>
      <c r="P30" s="472" t="str">
        <f t="shared" si="3"/>
        <v> </v>
      </c>
      <c r="Q30" s="462"/>
      <c r="R30" s="447"/>
      <c r="S30" s="447"/>
      <c r="T30" s="447"/>
      <c r="U30" s="447"/>
      <c r="V30" s="447"/>
      <c r="W30" s="447"/>
      <c r="X30" s="449"/>
      <c r="Y30" s="449"/>
      <c r="Z30" s="447"/>
    </row>
    <row r="31" ht="12.75" customHeight="1">
      <c r="A31" s="447"/>
      <c r="B31" s="463" t="s">
        <v>365</v>
      </c>
      <c r="C31" s="464" t="s">
        <v>261</v>
      </c>
      <c r="D31" s="465"/>
      <c r="E31" s="465"/>
      <c r="F31" s="466">
        <f>SUMIF(AJE_LTD!$B:$B,B31,AJE_LTD!$D:$D)</f>
        <v>10116.51037</v>
      </c>
      <c r="G31" s="467">
        <f t="shared" si="8"/>
        <v>10116.51037</v>
      </c>
      <c r="H31" s="468">
        <f>SUMIF(AJE_LTD!$B:$B,B31,AJE_LTD!$F:$F)</f>
        <v>35600</v>
      </c>
      <c r="I31" s="467">
        <f t="shared" si="9"/>
        <v>35600</v>
      </c>
      <c r="J31" s="469">
        <f>IF(ISERROR(VLOOKUP(B31,Accounts_LTD!$B:$E,3,FALSE)),"",VLOOKUP(B31,Accounts_LTD!$B:$E,3,FALSE))</f>
        <v>601</v>
      </c>
      <c r="K31" s="470" t="str">
        <f>IFERROR(IF(J31="","",VLOOKUP(J31,FS!$A$11:$B$241,2,FALSE)),"")</f>
        <v>Bonus DevEx</v>
      </c>
      <c r="L31" s="470"/>
      <c r="M31" s="471"/>
      <c r="N31" s="460"/>
      <c r="O31" s="447"/>
      <c r="P31" s="472">
        <f t="shared" si="3"/>
        <v>3.519</v>
      </c>
      <c r="Q31" s="462"/>
      <c r="R31" s="447"/>
      <c r="S31" s="447"/>
      <c r="T31" s="447"/>
      <c r="U31" s="447"/>
      <c r="V31" s="447"/>
      <c r="W31" s="447"/>
      <c r="X31" s="449"/>
      <c r="Y31" s="449"/>
      <c r="Z31" s="447"/>
    </row>
    <row r="32" ht="12.75" customHeight="1">
      <c r="A32" s="447"/>
      <c r="B32" s="463" t="s">
        <v>366</v>
      </c>
      <c r="C32" s="473" t="s">
        <v>367</v>
      </c>
      <c r="D32" s="465"/>
      <c r="E32" s="465"/>
      <c r="F32" s="466" t="str">
        <f>SUMIF(AJE_LTD!$B:$B,B32,AJE_LTD!$D:$D)</f>
        <v>#REF!</v>
      </c>
      <c r="G32" s="467" t="str">
        <f t="shared" si="8"/>
        <v/>
      </c>
      <c r="H32" s="468" t="str">
        <f>SUMIF(AJE_LTD!$B:$B,B32,AJE_LTD!$F:$F)</f>
        <v>#REF!</v>
      </c>
      <c r="I32" s="467" t="str">
        <f t="shared" si="9"/>
        <v/>
      </c>
      <c r="J32" s="469">
        <f>IF(ISERROR(VLOOKUP(B32,Accounts_LTD!$B:$E,3,FALSE)),"",VLOOKUP(B32,Accounts_LTD!$B:$E,3,FALSE))</f>
        <v>314</v>
      </c>
      <c r="K32" s="470" t="str">
        <f>IFERROR(IF(J32="","",VLOOKUP(J32,FS!$A$11:$B$241,2,FALSE)),"")</f>
        <v>Stock compensation exp - R&amp;D</v>
      </c>
      <c r="L32" s="470"/>
      <c r="M32" s="471"/>
      <c r="N32" s="460"/>
      <c r="O32" s="447"/>
      <c r="P32" s="472" t="str">
        <f t="shared" si="3"/>
        <v>#DIV/0!</v>
      </c>
      <c r="Q32" s="462"/>
      <c r="R32" s="447"/>
      <c r="S32" s="447"/>
      <c r="T32" s="447"/>
      <c r="U32" s="447"/>
      <c r="V32" s="447"/>
      <c r="W32" s="447"/>
      <c r="X32" s="449"/>
      <c r="Y32" s="449"/>
      <c r="Z32" s="447"/>
    </row>
    <row r="33" ht="12.75" customHeight="1">
      <c r="A33" s="447"/>
      <c r="B33" s="463" t="s">
        <v>368</v>
      </c>
      <c r="C33" s="473" t="s">
        <v>369</v>
      </c>
      <c r="D33" s="465"/>
      <c r="E33" s="465"/>
      <c r="F33" s="466" t="str">
        <f>SUMIF(AJE_LTD!$B:$B,B33,AJE_LTD!$D:$D)</f>
        <v>#REF!</v>
      </c>
      <c r="G33" s="467" t="str">
        <f t="shared" si="8"/>
        <v/>
      </c>
      <c r="H33" s="468" t="str">
        <f>SUMIF(AJE_LTD!$B:$B,B33,AJE_LTD!$F:$F)</f>
        <v>#REF!</v>
      </c>
      <c r="I33" s="467" t="str">
        <f t="shared" si="9"/>
        <v/>
      </c>
      <c r="J33" s="469">
        <f>IF(ISERROR(VLOOKUP(B33,Accounts_LTD!$B:$E,3,FALSE)),"",VLOOKUP(B33,Accounts_LTD!$B:$E,3,FALSE))</f>
        <v>512</v>
      </c>
      <c r="K33" s="470" t="str">
        <f>IFERROR(IF(J33="","",VLOOKUP(J33,FS!$A$11:$B$241,2,FALSE)),"")</f>
        <v>Stock compensation exp - G&amp;A</v>
      </c>
      <c r="L33" s="470"/>
      <c r="M33" s="471"/>
      <c r="N33" s="460"/>
      <c r="O33" s="447"/>
      <c r="P33" s="472" t="str">
        <f t="shared" si="3"/>
        <v>#DIV/0!</v>
      </c>
      <c r="Q33" s="462"/>
      <c r="R33" s="447"/>
      <c r="S33" s="447"/>
      <c r="T33" s="447"/>
      <c r="U33" s="447"/>
      <c r="V33" s="447"/>
      <c r="W33" s="447"/>
      <c r="X33" s="449"/>
      <c r="Y33" s="449"/>
      <c r="Z33" s="447"/>
    </row>
    <row r="34" ht="12.75" customHeight="1">
      <c r="A34" s="447"/>
      <c r="B34" s="463" t="s">
        <v>370</v>
      </c>
      <c r="C34" s="473" t="s">
        <v>371</v>
      </c>
      <c r="D34" s="465"/>
      <c r="E34" s="465"/>
      <c r="F34" s="466" t="str">
        <f>SUMIF(AJE_LTD!$B:$B,B34,AJE_LTD!$D:$D)</f>
        <v>#REF!</v>
      </c>
      <c r="G34" s="467" t="str">
        <f t="shared" ref="G34:G35" si="10">IF(E30="__________________"," ",IF(ISERROR(F34+E34),"",(F34+E34)))</f>
        <v/>
      </c>
      <c r="H34" s="468" t="str">
        <f>SUMIF(AJE_LTD!$B:$B,B34,AJE_LTD!$F:$F)</f>
        <v>#REF!</v>
      </c>
      <c r="I34" s="467" t="str">
        <f t="shared" ref="I34:I35" si="11">IF(D30="__________________"," ",IF(ISERROR(H34+D34),"",(H34+D34)))</f>
        <v/>
      </c>
      <c r="J34" s="469">
        <f>IF(ISERROR(VLOOKUP(B34,Accounts_LTD!$B:$E,3,FALSE)),"",VLOOKUP(B34,Accounts_LTD!$B:$E,3,FALSE))</f>
        <v>813</v>
      </c>
      <c r="K34" s="470" t="str">
        <f>IFERROR(IF(J34="","",VLOOKUP(J34,FS!$A$11:$B$241,2,FALSE)),"")</f>
        <v>Stock compensation exp - marketing</v>
      </c>
      <c r="L34" s="470"/>
      <c r="M34" s="471"/>
      <c r="N34" s="460"/>
      <c r="O34" s="447"/>
      <c r="P34" s="472" t="str">
        <f t="shared" si="3"/>
        <v>#DIV/0!</v>
      </c>
      <c r="Q34" s="462"/>
      <c r="R34" s="447"/>
      <c r="S34" s="447"/>
      <c r="T34" s="447"/>
      <c r="U34" s="447"/>
      <c r="V34" s="447"/>
      <c r="W34" s="447"/>
      <c r="X34" s="449"/>
      <c r="Y34" s="449"/>
      <c r="Z34" s="447"/>
    </row>
    <row r="35" ht="12.75" customHeight="1">
      <c r="A35" s="447"/>
      <c r="B35" s="463" t="s">
        <v>372</v>
      </c>
      <c r="C35" s="473" t="s">
        <v>373</v>
      </c>
      <c r="D35" s="465"/>
      <c r="E35" s="465"/>
      <c r="F35" s="466" t="str">
        <f>SUMIF(AJE_LTD!$B:$B,B35,AJE_LTD!$D:$D)</f>
        <v>#REF!</v>
      </c>
      <c r="G35" s="467" t="str">
        <f t="shared" si="10"/>
        <v/>
      </c>
      <c r="H35" s="468" t="str">
        <f>SUMIF(AJE_LTD!$B:$B,B35,AJE_LTD!$F:$F)</f>
        <v>#REF!</v>
      </c>
      <c r="I35" s="467" t="str">
        <f t="shared" si="11"/>
        <v/>
      </c>
      <c r="J35" s="469">
        <f>IF(ISERROR(VLOOKUP(B35,Accounts_LTD!$B:$E,3,FALSE)),"",VLOOKUP(B35,Accounts_LTD!$B:$E,3,FALSE))</f>
        <v>54</v>
      </c>
      <c r="K35" s="470" t="str">
        <f>IFERROR(IF(J35="","",VLOOKUP(J35,FS!$A$11:$B$241,2,FALSE)),"")</f>
        <v>Stock compensation</v>
      </c>
      <c r="L35" s="470"/>
      <c r="M35" s="471"/>
      <c r="N35" s="460"/>
      <c r="O35" s="447"/>
      <c r="P35" s="472" t="str">
        <f t="shared" si="3"/>
        <v>#DIV/0!</v>
      </c>
      <c r="Q35" s="462"/>
      <c r="R35" s="447"/>
      <c r="S35" s="447"/>
      <c r="T35" s="447"/>
      <c r="U35" s="447"/>
      <c r="V35" s="447"/>
      <c r="W35" s="447"/>
      <c r="X35" s="449"/>
      <c r="Y35" s="449"/>
      <c r="Z35" s="447"/>
    </row>
    <row r="36" ht="12.75" customHeight="1">
      <c r="A36" s="447"/>
      <c r="B36" s="463" t="s">
        <v>374</v>
      </c>
      <c r="C36" s="464" t="str">
        <f>VLOOKUP(B36,Accounts_LTD!B:C,2,0)</f>
        <v>Michal Wosk Big Data &amp; AI World UK 2023 07-10/03/23</v>
      </c>
      <c r="D36" s="465"/>
      <c r="E36" s="465"/>
      <c r="F36" s="466">
        <f>SUMIF(AJE_LTD!$B:$B,B36,AJE_LTD!$D:$D)</f>
        <v>0</v>
      </c>
      <c r="G36" s="467">
        <f t="shared" ref="G36:G37" si="12">IF(E27="__________________"," ",IF(ISERROR(F36+E36),"",(F36+E36)))</f>
        <v>0</v>
      </c>
      <c r="H36" s="468">
        <f>SUMIF(AJE_LTD!$B:$B,B36,AJE_LTD!$F:$F)</f>
        <v>0</v>
      </c>
      <c r="I36" s="467">
        <f t="shared" ref="I36:I37" si="13">IF(D27="__________________"," ",IF(ISERROR(H36+D36),"",(H36+D36)))</f>
        <v>0</v>
      </c>
      <c r="J36" s="469">
        <f>IF(ISERROR(VLOOKUP(B36,Accounts_LTD!$B:$E,3,FALSE)),"",VLOOKUP(B36,Accounts_LTD!$B:$E,3,FALSE))</f>
        <v>811</v>
      </c>
      <c r="K36" s="470" t="str">
        <f>IFERROR(IF(J36="","",VLOOKUP(J36,FS!$A$11:$B$241,2,FALSE)),"")</f>
        <v>Conference Expenses marketing</v>
      </c>
      <c r="L36" s="470"/>
      <c r="M36" s="471"/>
      <c r="N36" s="460"/>
      <c r="O36" s="447"/>
      <c r="P36" s="472" t="str">
        <f t="shared" si="3"/>
        <v> </v>
      </c>
      <c r="Q36" s="462"/>
      <c r="R36" s="447"/>
      <c r="S36" s="447"/>
      <c r="T36" s="447"/>
      <c r="U36" s="447"/>
      <c r="V36" s="447"/>
      <c r="W36" s="447"/>
      <c r="X36" s="449"/>
      <c r="Y36" s="449"/>
      <c r="Z36" s="447"/>
    </row>
    <row r="37" ht="12.75" customHeight="1">
      <c r="A37" s="447"/>
      <c r="B37" s="463">
        <v>460001.0</v>
      </c>
      <c r="C37" s="464" t="str">
        <f>VLOOKUP(B37,Accounts_LTD!B:C,2,0)</f>
        <v>#N/A</v>
      </c>
      <c r="D37" s="465"/>
      <c r="E37" s="465"/>
      <c r="F37" s="466">
        <f>SUMIF(AJE_LTD!$B:$B,B37,AJE_LTD!$D:$D)</f>
        <v>0</v>
      </c>
      <c r="G37" s="467">
        <f t="shared" si="12"/>
        <v>0</v>
      </c>
      <c r="H37" s="468">
        <f>SUMIF(AJE_LTD!$B:$B,B37,AJE_LTD!$F:$F)</f>
        <v>0</v>
      </c>
      <c r="I37" s="467">
        <f t="shared" si="13"/>
        <v>0</v>
      </c>
      <c r="J37" s="469" t="str">
        <f>IF(ISERROR(VLOOKUP(B37,Accounts_LTD!$B:$E,3,FALSE)),"",VLOOKUP(B37,Accounts_LTD!$B:$E,3,FALSE))</f>
        <v/>
      </c>
      <c r="K37" s="470" t="str">
        <f>IFERROR(IF(J37="","",VLOOKUP(J37,FS!$A$11:$B$241,2,FALSE)),"")</f>
        <v/>
      </c>
      <c r="L37" s="470"/>
      <c r="M37" s="471"/>
      <c r="N37" s="460"/>
      <c r="O37" s="447"/>
      <c r="P37" s="472" t="str">
        <f t="shared" si="3"/>
        <v> </v>
      </c>
      <c r="Q37" s="462"/>
      <c r="R37" s="447"/>
      <c r="S37" s="447"/>
      <c r="T37" s="447"/>
      <c r="U37" s="447"/>
      <c r="V37" s="447"/>
      <c r="W37" s="447"/>
      <c r="X37" s="449"/>
      <c r="Y37" s="449"/>
      <c r="Z37" s="447"/>
    </row>
    <row r="38" ht="12.75" customHeight="1">
      <c r="A38" s="447"/>
      <c r="B38" s="476" t="s">
        <v>375</v>
      </c>
      <c r="C38" s="464" t="str">
        <f>VLOOKUP(B38,Accounts_LTD!B:C,2,0)</f>
        <v>יעוץ </v>
      </c>
      <c r="D38" s="465"/>
      <c r="E38" s="465"/>
      <c r="F38" s="466">
        <f>SUMIF(AJE_LTD!$B:$B,B38,AJE_LTD!$D:$D)</f>
        <v>0</v>
      </c>
      <c r="G38" s="467">
        <f>IF(E30="__________________"," ",IF(ISERROR(F38+E38),"",(F38+E38)))</f>
        <v>0</v>
      </c>
      <c r="H38" s="468">
        <f>SUMIF(AJE_LTD!$B:$B,B38,AJE_LTD!$F:$F)</f>
        <v>0</v>
      </c>
      <c r="I38" s="467">
        <f>IF(D30="__________________"," ",IF(ISERROR(H38+D38),"",(H38+D38)))</f>
        <v>0</v>
      </c>
      <c r="J38" s="469">
        <f>IF(ISERROR(VLOOKUP(B38,Accounts_LTD!$B:$E,3,FALSE)),"",VLOOKUP(B38,Accounts_LTD!$B:$E,3,FALSE))</f>
        <v>501</v>
      </c>
      <c r="K38" s="470" t="str">
        <f>IFERROR(IF(J38="","",VLOOKUP(J38,FS!$A$11:$B$241,2,FALSE)),"")</f>
        <v>Professional services LTD</v>
      </c>
      <c r="L38" s="470"/>
      <c r="M38" s="471"/>
      <c r="N38" s="460"/>
      <c r="O38" s="447"/>
      <c r="P38" s="472"/>
      <c r="Q38" s="462"/>
      <c r="R38" s="447"/>
      <c r="S38" s="447"/>
      <c r="T38" s="447"/>
      <c r="U38" s="447"/>
      <c r="V38" s="447"/>
      <c r="W38" s="447"/>
      <c r="X38" s="449"/>
      <c r="Y38" s="449"/>
      <c r="Z38" s="447"/>
    </row>
    <row r="39" ht="12.75" customHeight="1">
      <c r="A39" s="445"/>
      <c r="B39" s="477" t="str">
        <f>IF(IF(ISERROR(LEFT(C39,5)*1),"",(LEFT(C39,5)*1))&lt;10000,"",IF(ISERROR(LEFT(C39,5)*1),"",(LEFT(C39,5)*1)))</f>
        <v/>
      </c>
      <c r="C39" s="478"/>
      <c r="D39" s="479"/>
      <c r="E39" s="479"/>
      <c r="F39" s="480">
        <f>SUMIF(AJE_LTD!$B:$B,B39,AJE_LTD!$D:$D)</f>
        <v>0</v>
      </c>
      <c r="G39" s="481">
        <f t="shared" ref="G39:G42" si="14">IF(E22="__________________"," ",IF(ISERROR(F39+E39),"",(F39+E39)))</f>
        <v>0</v>
      </c>
      <c r="H39" s="482">
        <f>SUMIF(AJE_LTD!$B:$B,B39,AJE_LTD!$F:$F)</f>
        <v>0</v>
      </c>
      <c r="I39" s="481">
        <f t="shared" ref="I39:I42" si="15">IF(D22="__________________"," ",IF(ISERROR(H39+D39),"",(H39+D39)))</f>
        <v>0</v>
      </c>
      <c r="J39" s="483" t="str">
        <f>IF(ISERROR(VLOOKUP(B39,Accounts_LTD!$B:$E,3,FALSE)),"",VLOOKUP(B39,Accounts_LTD!$B:$E,3,FALSE))</f>
        <v/>
      </c>
      <c r="K39" s="484" t="str">
        <f>IFERROR(IF(J39="","",VLOOKUP(J39,FS!$A$11:$B$241,2,FALSE)),"")</f>
        <v/>
      </c>
      <c r="L39" s="484" t="str">
        <f>IFERROR(VLOOKUP(B39,Accounts_LTD!B:G,6,FALSE),"")</f>
        <v/>
      </c>
      <c r="M39" s="485" t="str">
        <f>IF(and(B39&lt;&gt;"",J39=""),"Error","")</f>
        <v/>
      </c>
      <c r="N39" s="486"/>
      <c r="O39" s="478"/>
      <c r="P39" s="487"/>
      <c r="Q39" s="447"/>
      <c r="R39" s="447"/>
      <c r="S39" s="447"/>
      <c r="T39" s="447"/>
      <c r="U39" s="447"/>
      <c r="V39" s="447"/>
      <c r="W39" s="449"/>
      <c r="X39" s="449"/>
      <c r="Y39" s="449"/>
      <c r="Z39" s="447"/>
    </row>
    <row r="40" ht="12.0" customHeight="1">
      <c r="A40" s="445"/>
      <c r="B40" s="488" t="s">
        <v>376</v>
      </c>
      <c r="C40" s="489" t="s">
        <v>377</v>
      </c>
      <c r="D40" s="490" t="s">
        <v>378</v>
      </c>
      <c r="E40" s="491" t="s">
        <v>379</v>
      </c>
      <c r="F40" s="466">
        <f>SUMIF(AJE_LTD!$B:$B,B40,AJE_LTD!$D:$D)</f>
        <v>0</v>
      </c>
      <c r="G40" s="467" t="str">
        <f t="shared" si="14"/>
        <v/>
      </c>
      <c r="H40" s="468">
        <f>SUMIF(AJE_LTD!$B:$B,B40,AJE_LTD!$F:$F)</f>
        <v>0</v>
      </c>
      <c r="I40" s="467" t="str">
        <f t="shared" si="15"/>
        <v/>
      </c>
      <c r="J40" s="469" t="str">
        <f>IF(ISERROR(VLOOKUP(B40,Accounts_LTD!$B:$E,3,FALSE)),"",VLOOKUP(B40,Accounts_LTD!$B:$E,3,FALSE))</f>
        <v/>
      </c>
      <c r="K40" s="492" t="str">
        <f>IFERROR(IF(J40="","",VLOOKUP(J40,FS!$A$11:$B$241,2,FALSE)),"")</f>
        <v/>
      </c>
      <c r="L40" s="492" t="str">
        <f>IFERROR(VLOOKUP(#REF!,Accounts_LTD!B:G,6,FALSE),"")</f>
        <v/>
      </c>
      <c r="M40" s="493"/>
      <c r="N40" s="494"/>
      <c r="O40" s="447"/>
      <c r="P40" s="472"/>
      <c r="Q40" s="447"/>
      <c r="R40" s="447"/>
      <c r="S40" s="447"/>
      <c r="T40" s="447"/>
      <c r="U40" s="447"/>
      <c r="V40" s="447"/>
      <c r="W40" s="449"/>
      <c r="X40" s="449"/>
      <c r="Y40" s="449"/>
      <c r="Z40" s="447"/>
    </row>
    <row r="41" ht="12.0" customHeight="1">
      <c r="A41" s="445"/>
      <c r="B41" s="495">
        <v>10000.0</v>
      </c>
      <c r="C41" s="496" t="s">
        <v>380</v>
      </c>
      <c r="D41" s="497">
        <v>5716204.62</v>
      </c>
      <c r="E41" s="497">
        <v>1624383.24</v>
      </c>
      <c r="F41" s="466">
        <f>SUMIF(AJE_LTD!$B:$B,B41,AJE_LTD!$D:$D)</f>
        <v>0</v>
      </c>
      <c r="G41" s="467">
        <f t="shared" si="14"/>
        <v>1624383.24</v>
      </c>
      <c r="H41" s="468">
        <f>SUMIF(AJE_LTD!$B:$B,B41,AJE_LTD!$F:$F)</f>
        <v>0</v>
      </c>
      <c r="I41" s="467">
        <f t="shared" si="15"/>
        <v>5716204.62</v>
      </c>
      <c r="J41" s="469">
        <f>IF(ISERROR(VLOOKUP(B41,Accounts_LTD!$B:$E,3,FALSE)),"",VLOOKUP(B41,Accounts_LTD!$B:$E,3,FALSE))</f>
        <v>1</v>
      </c>
      <c r="K41" s="492" t="str">
        <f>IFERROR(IF(J41="","",VLOOKUP(J41,FS!$A$11:$B$241,2,FALSE)),"")</f>
        <v>Cash and cash equivalents LTD</v>
      </c>
      <c r="L41" s="492" t="str">
        <f>IFERROR(VLOOKUP(B42,Accounts_LTD!B:G,6,FALSE),"")</f>
        <v/>
      </c>
      <c r="M41" s="493"/>
      <c r="N41" s="494"/>
      <c r="O41" s="447"/>
      <c r="P41" s="472">
        <f t="shared" ref="P41:P44" si="16">IF(G41=0," ",IF(G41="__________________"," ",ROUND(I41/G41,3)))</f>
        <v>3.519</v>
      </c>
      <c r="Q41" s="447"/>
      <c r="R41" s="447">
        <f t="shared" ref="R41:R184" si="17">IF(E44&gt;G42,0,1)</f>
        <v>1</v>
      </c>
      <c r="S41" s="449">
        <f t="shared" ref="S41:S201" si="18">E41-G41</f>
        <v>0</v>
      </c>
      <c r="T41" s="447"/>
      <c r="U41" s="448">
        <f t="shared" ref="U41:U201" si="19">D41-I41</f>
        <v>0</v>
      </c>
      <c r="V41" s="447"/>
      <c r="W41" s="449"/>
      <c r="X41" s="449"/>
      <c r="Y41" s="449"/>
      <c r="Z41" s="447"/>
    </row>
    <row r="42" ht="12.75" customHeight="1">
      <c r="A42" s="445"/>
      <c r="B42" s="495">
        <v>10001.0</v>
      </c>
      <c r="C42" s="496" t="s">
        <v>381</v>
      </c>
      <c r="D42" s="497">
        <v>586873.73</v>
      </c>
      <c r="E42" s="497">
        <v>166772.87</v>
      </c>
      <c r="F42" s="466">
        <f>SUMIF(AJE_LTD!$B:$B,B42,AJE_LTD!$D:$D)</f>
        <v>0</v>
      </c>
      <c r="G42" s="467">
        <f t="shared" si="14"/>
        <v>166772.87</v>
      </c>
      <c r="H42" s="468">
        <f>SUMIF(AJE_LTD!$B:$B,B42,AJE_LTD!$F:$F)</f>
        <v>0</v>
      </c>
      <c r="I42" s="467">
        <f t="shared" si="15"/>
        <v>586873.73</v>
      </c>
      <c r="J42" s="469">
        <f>IF(ISERROR(VLOOKUP(B42,Accounts_LTD!$B:$E,3,FALSE)),"",VLOOKUP(B42,Accounts_LTD!$B:$E,3,FALSE))</f>
        <v>1</v>
      </c>
      <c r="K42" s="492" t="str">
        <f>IFERROR(IF(J42="","",VLOOKUP(J42,FS!$A$11:$B$241,2,FALSE)),"")</f>
        <v>Cash and cash equivalents LTD</v>
      </c>
      <c r="L42" s="492" t="str">
        <f>IFERROR(VLOOKUP(B43,Accounts_LTD!B:G,6,FALSE),"")</f>
        <v/>
      </c>
      <c r="M42" s="493"/>
      <c r="N42" s="494"/>
      <c r="O42" s="447"/>
      <c r="P42" s="472">
        <f t="shared" si="16"/>
        <v>3.519</v>
      </c>
      <c r="Q42" s="447"/>
      <c r="R42" s="447">
        <f t="shared" si="17"/>
        <v>1</v>
      </c>
      <c r="S42" s="449">
        <f t="shared" si="18"/>
        <v>0</v>
      </c>
      <c r="T42" s="447"/>
      <c r="U42" s="448">
        <f t="shared" si="19"/>
        <v>0</v>
      </c>
      <c r="V42" s="447"/>
      <c r="W42" s="449"/>
      <c r="X42" s="449"/>
      <c r="Y42" s="449"/>
      <c r="Z42" s="447"/>
    </row>
    <row r="43" ht="12.75" customHeight="1">
      <c r="A43" s="445"/>
      <c r="B43" s="495">
        <v>10002.0</v>
      </c>
      <c r="C43" s="496" t="s">
        <v>382</v>
      </c>
      <c r="D43" s="497">
        <v>11130.46</v>
      </c>
      <c r="E43" s="497">
        <v>3162.96</v>
      </c>
      <c r="F43" s="466">
        <f>SUMIF(AJE_LTD!$B:$B,B43,AJE_LTD!$D:$D)</f>
        <v>0</v>
      </c>
      <c r="G43" s="467">
        <f t="shared" ref="G43:G228" si="20">IF(E39="__________________"," ",IF(ISERROR(F43+E43),"",(F43+E43)))</f>
        <v>3162.96</v>
      </c>
      <c r="H43" s="468">
        <f>SUMIF(AJE_LTD!$B:$B,B43,AJE_LTD!$F:$F)</f>
        <v>0</v>
      </c>
      <c r="I43" s="467">
        <f t="shared" ref="I43:I228" si="21">IF(D39="__________________"," ",IF(ISERROR(H43+D43),"",(H43+D43)))</f>
        <v>11130.46</v>
      </c>
      <c r="J43" s="498">
        <f>IF(ISERROR(VLOOKUP(B43,Accounts_LTD!$B:$E,3,FALSE)),"",VLOOKUP(B43,Accounts_LTD!$B:$E,3,FALSE))</f>
        <v>1</v>
      </c>
      <c r="K43" s="492" t="str">
        <f>IFERROR(IF(J43="","",VLOOKUP(J43,FS!$A$11:$B$241,2,FALSE)),"")</f>
        <v>Cash and cash equivalents LTD</v>
      </c>
      <c r="L43" s="492" t="str">
        <f>IFERROR(VLOOKUP(#REF!,Accounts_LTD!B:G,6,FALSE),"")</f>
        <v/>
      </c>
      <c r="M43" s="493"/>
      <c r="N43" s="494"/>
      <c r="O43" s="447"/>
      <c r="P43" s="472">
        <f t="shared" si="16"/>
        <v>3.519</v>
      </c>
      <c r="Q43" s="447"/>
      <c r="R43" s="447">
        <f t="shared" si="17"/>
        <v>1</v>
      </c>
      <c r="S43" s="449">
        <f t="shared" si="18"/>
        <v>0</v>
      </c>
      <c r="T43" s="447"/>
      <c r="U43" s="448">
        <f t="shared" si="19"/>
        <v>0</v>
      </c>
      <c r="V43" s="447"/>
      <c r="W43" s="449"/>
      <c r="X43" s="449"/>
      <c r="Y43" s="449"/>
      <c r="Z43" s="447"/>
    </row>
    <row r="44" ht="12.75" customHeight="1">
      <c r="A44" s="445"/>
      <c r="B44" s="495">
        <v>10003.0</v>
      </c>
      <c r="C44" s="496" t="s">
        <v>383</v>
      </c>
      <c r="D44" s="497">
        <v>-18.99</v>
      </c>
      <c r="E44" s="497">
        <v>-5.4</v>
      </c>
      <c r="F44" s="466">
        <f>SUMIF(AJE_LTD!$B:$B,B44,AJE_LTD!$D:$D)</f>
        <v>0</v>
      </c>
      <c r="G44" s="467">
        <f t="shared" si="20"/>
        <v>-5.4</v>
      </c>
      <c r="H44" s="468">
        <f>SUMIF(AJE_LTD!$B:$B,B44,AJE_LTD!$F:$F)</f>
        <v>0</v>
      </c>
      <c r="I44" s="467">
        <f t="shared" si="21"/>
        <v>-18.99</v>
      </c>
      <c r="J44" s="469">
        <f>IF(ISERROR(VLOOKUP(B44,Accounts_LTD!$B:$E,3,FALSE)),"",VLOOKUP(B44,Accounts_LTD!$B:$E,3,FALSE))</f>
        <v>1</v>
      </c>
      <c r="K44" s="492" t="str">
        <f>IFERROR(IF(J44="","",VLOOKUP(J44,FS!$A$11:$B$241,2,FALSE)),"")</f>
        <v>Cash and cash equivalents LTD</v>
      </c>
      <c r="L44" s="492" t="str">
        <f>IFERROR(VLOOKUP(#REF!,Accounts_LTD!B:G,6,FALSE),"")</f>
        <v/>
      </c>
      <c r="M44" s="493"/>
      <c r="N44" s="494"/>
      <c r="O44" s="447"/>
      <c r="P44" s="472">
        <f t="shared" si="16"/>
        <v>3.517</v>
      </c>
      <c r="Q44" s="447"/>
      <c r="R44" s="447">
        <f t="shared" si="17"/>
        <v>0</v>
      </c>
      <c r="S44" s="449">
        <f t="shared" si="18"/>
        <v>0</v>
      </c>
      <c r="T44" s="447"/>
      <c r="U44" s="448">
        <f t="shared" si="19"/>
        <v>0</v>
      </c>
      <c r="V44" s="447"/>
      <c r="W44" s="449"/>
      <c r="X44" s="449"/>
      <c r="Y44" s="449"/>
      <c r="Z44" s="447"/>
    </row>
    <row r="45" ht="12.75" customHeight="1">
      <c r="A45" s="445"/>
      <c r="B45" s="495">
        <v>10200.0</v>
      </c>
      <c r="C45" s="496" t="s">
        <v>384</v>
      </c>
      <c r="D45" s="497">
        <v>-7835.27</v>
      </c>
      <c r="E45" s="497">
        <v>-2226.56</v>
      </c>
      <c r="F45" s="466">
        <f>SUMIF(AJE_LTD!$B:$B,B45,AJE_LTD!$D:$D)</f>
        <v>0</v>
      </c>
      <c r="G45" s="467">
        <f t="shared" si="20"/>
        <v>-2226.56</v>
      </c>
      <c r="H45" s="468">
        <f>SUMIF(AJE_LTD!$B:$B,B45,AJE_LTD!$F:$F)</f>
        <v>0</v>
      </c>
      <c r="I45" s="467">
        <f t="shared" si="21"/>
        <v>-7835.27</v>
      </c>
      <c r="J45" s="469">
        <f>IF(ISERROR(VLOOKUP(B45,Accounts_LTD!$B:$E,3,FALSE)),"",VLOOKUP(B45,Accounts_LTD!$B:$E,3,FALSE))</f>
        <v>31.3</v>
      </c>
      <c r="K45" s="492" t="str">
        <f>IFERROR(IF(J45="","",VLOOKUP(J45,FS!$A$11:$B$241,2,FALSE)),"")</f>
        <v>Credit Cards</v>
      </c>
      <c r="L45" s="492"/>
      <c r="M45" s="493"/>
      <c r="N45" s="494"/>
      <c r="O45" s="447"/>
      <c r="P45" s="472"/>
      <c r="Q45" s="447"/>
      <c r="R45" s="447">
        <f t="shared" si="17"/>
        <v>0</v>
      </c>
      <c r="S45" s="449">
        <f t="shared" si="18"/>
        <v>0</v>
      </c>
      <c r="T45" s="447"/>
      <c r="U45" s="448">
        <f t="shared" si="19"/>
        <v>0</v>
      </c>
      <c r="V45" s="447"/>
      <c r="W45" s="449"/>
      <c r="X45" s="449"/>
      <c r="Y45" s="449"/>
      <c r="Z45" s="447"/>
    </row>
    <row r="46" ht="12.75" customHeight="1">
      <c r="A46" s="445"/>
      <c r="B46" s="495">
        <v>10201.0</v>
      </c>
      <c r="C46" s="496" t="s">
        <v>385</v>
      </c>
      <c r="D46" s="497">
        <v>-64959.23</v>
      </c>
      <c r="E46" s="497">
        <v>-18459.57</v>
      </c>
      <c r="F46" s="466">
        <f>SUMIF(AJE_LTD!$B:$B,B46,AJE_LTD!$D:$D)</f>
        <v>0</v>
      </c>
      <c r="G46" s="467">
        <f t="shared" si="20"/>
        <v>-18459.57</v>
      </c>
      <c r="H46" s="468">
        <f>SUMIF(AJE_LTD!$B:$B,B46,AJE_LTD!$F:$F)</f>
        <v>0</v>
      </c>
      <c r="I46" s="467">
        <f t="shared" si="21"/>
        <v>-64959.23</v>
      </c>
      <c r="J46" s="469">
        <f>IF(ISERROR(VLOOKUP(B46,Accounts_LTD!$B:$E,3,FALSE)),"",VLOOKUP(B46,Accounts_LTD!$B:$E,3,FALSE))</f>
        <v>31.3</v>
      </c>
      <c r="K46" s="492" t="str">
        <f>IFERROR(IF(J46="","",VLOOKUP(J46,FS!$A$11:$B$241,2,FALSE)),"")</f>
        <v>Credit Cards</v>
      </c>
      <c r="L46" s="492" t="str">
        <f>IFERROR(VLOOKUP(B47,Accounts_LTD!B:G,6,FALSE),"")</f>
        <v/>
      </c>
      <c r="M46" s="493"/>
      <c r="N46" s="494"/>
      <c r="O46" s="447"/>
      <c r="P46" s="472">
        <f t="shared" ref="P46:P55" si="22">IF(G46=0," ",IF(G46="__________________"," ",ROUND(I46/G46,3)))</f>
        <v>3.519</v>
      </c>
      <c r="Q46" s="447"/>
      <c r="R46" s="447">
        <f t="shared" si="17"/>
        <v>0</v>
      </c>
      <c r="S46" s="449">
        <f t="shared" si="18"/>
        <v>0</v>
      </c>
      <c r="T46" s="447"/>
      <c r="U46" s="448">
        <f t="shared" si="19"/>
        <v>0</v>
      </c>
      <c r="V46" s="447"/>
      <c r="W46" s="449"/>
      <c r="X46" s="449"/>
      <c r="Y46" s="449"/>
      <c r="Z46" s="447"/>
    </row>
    <row r="47" ht="12.75" customHeight="1">
      <c r="A47" s="445"/>
      <c r="B47" s="495">
        <v>10202.0</v>
      </c>
      <c r="C47" s="496" t="s">
        <v>386</v>
      </c>
      <c r="D47" s="497">
        <v>-1302.33</v>
      </c>
      <c r="E47" s="497">
        <v>-370.08</v>
      </c>
      <c r="F47" s="466">
        <f>SUMIF(AJE_LTD!$B:$B,B47,AJE_LTD!$D:$D)</f>
        <v>0</v>
      </c>
      <c r="G47" s="467">
        <f t="shared" si="20"/>
        <v>-370.08</v>
      </c>
      <c r="H47" s="468">
        <f>SUMIF(AJE_LTD!$B:$B,B47,AJE_LTD!$F:$F)</f>
        <v>0</v>
      </c>
      <c r="I47" s="467">
        <f t="shared" si="21"/>
        <v>-1302.33</v>
      </c>
      <c r="J47" s="498">
        <f>IF(ISERROR(VLOOKUP(B47,Accounts_LTD!$B:$E,3,FALSE)),"",VLOOKUP(B47,Accounts_LTD!$B:$E,3,FALSE))</f>
        <v>31.3</v>
      </c>
      <c r="K47" s="492" t="str">
        <f>IFERROR(IF(J47="","",VLOOKUP(J47,FS!$A$11:$B$241,2,FALSE)),"")</f>
        <v>Credit Cards</v>
      </c>
      <c r="L47" s="492" t="str">
        <f>IFERROR(VLOOKUP(B48,Accounts_LTD!B:G,6,FALSE),"")</f>
        <v/>
      </c>
      <c r="M47" s="493"/>
      <c r="N47" s="494"/>
      <c r="O47" s="447"/>
      <c r="P47" s="472">
        <f t="shared" si="22"/>
        <v>3.519</v>
      </c>
      <c r="Q47" s="447"/>
      <c r="R47" s="447">
        <f t="shared" si="17"/>
        <v>1</v>
      </c>
      <c r="S47" s="449">
        <f t="shared" si="18"/>
        <v>0</v>
      </c>
      <c r="T47" s="447"/>
      <c r="U47" s="448">
        <f t="shared" si="19"/>
        <v>0</v>
      </c>
      <c r="V47" s="447"/>
      <c r="W47" s="449"/>
      <c r="X47" s="449"/>
      <c r="Y47" s="449"/>
      <c r="Z47" s="447"/>
    </row>
    <row r="48" ht="12.75" customHeight="1">
      <c r="A48" s="445"/>
      <c r="B48" s="495">
        <v>10300.0</v>
      </c>
      <c r="C48" s="496" t="s">
        <v>387</v>
      </c>
      <c r="D48" s="497">
        <v>120409.93</v>
      </c>
      <c r="E48" s="497">
        <v>34217.09</v>
      </c>
      <c r="F48" s="466">
        <f>SUMIF(AJE_LTD!$B:$B,B48,AJE_LTD!$D:$D)</f>
        <v>0</v>
      </c>
      <c r="G48" s="467">
        <f t="shared" si="20"/>
        <v>34217.09</v>
      </c>
      <c r="H48" s="468">
        <f>SUMIF(AJE_LTD!$B:$B,B48,AJE_LTD!$F:$F)</f>
        <v>0</v>
      </c>
      <c r="I48" s="467">
        <f t="shared" si="21"/>
        <v>120409.93</v>
      </c>
      <c r="J48" s="469">
        <f>IF(ISERROR(VLOOKUP(B48,Accounts_LTD!$B:$E,3,FALSE)),"",VLOOKUP(B48,Accounts_LTD!$B:$E,3,FALSE))</f>
        <v>20.1</v>
      </c>
      <c r="K48" s="492" t="str">
        <f>IFERROR(IF(J48="","",VLOOKUP(J48,FS!$A$11:$B$241,2,FALSE)),"")</f>
        <v>Restricted deposit</v>
      </c>
      <c r="L48" s="492" t="str">
        <f>IFERROR(VLOOKUP(B49,Accounts_LTD!B:G,6,FALSE),"")</f>
        <v/>
      </c>
      <c r="M48" s="493"/>
      <c r="N48" s="494"/>
      <c r="O48" s="447"/>
      <c r="P48" s="472">
        <f t="shared" si="22"/>
        <v>3.519</v>
      </c>
      <c r="Q48" s="447"/>
      <c r="R48" s="447">
        <f t="shared" si="17"/>
        <v>1</v>
      </c>
      <c r="S48" s="449">
        <f t="shared" si="18"/>
        <v>0</v>
      </c>
      <c r="T48" s="447"/>
      <c r="U48" s="448">
        <f t="shared" si="19"/>
        <v>0</v>
      </c>
      <c r="V48" s="447"/>
      <c r="W48" s="449"/>
      <c r="X48" s="449"/>
      <c r="Y48" s="449"/>
      <c r="Z48" s="447"/>
    </row>
    <row r="49" ht="12.75" customHeight="1">
      <c r="A49" s="445"/>
      <c r="B49" s="495">
        <v>10310.0</v>
      </c>
      <c r="C49" s="496" t="s">
        <v>388</v>
      </c>
      <c r="D49" s="497">
        <v>2.67444E7</v>
      </c>
      <c r="E49" s="497">
        <v>7600000.0</v>
      </c>
      <c r="F49" s="466">
        <f>SUMIF(AJE_LTD!$B:$B,B49,AJE_LTD!$D:$D)</f>
        <v>0</v>
      </c>
      <c r="G49" s="467">
        <f t="shared" si="20"/>
        <v>7600000</v>
      </c>
      <c r="H49" s="468">
        <f>SUMIF(AJE_LTD!$B:$B,B49,AJE_LTD!$F:$F)</f>
        <v>0</v>
      </c>
      <c r="I49" s="467">
        <f t="shared" si="21"/>
        <v>26744400</v>
      </c>
      <c r="J49" s="469">
        <f>IF(ISERROR(VLOOKUP(B49,Accounts_LTD!$B:$E,3,FALSE)),"",VLOOKUP(B49,Accounts_LTD!$B:$E,3,FALSE))</f>
        <v>2</v>
      </c>
      <c r="K49" s="492" t="str">
        <f>IFERROR(IF(J49="","",VLOOKUP(J49,FS!$A$11:$B$241,2,FALSE)),"")</f>
        <v>Short-term Deposits</v>
      </c>
      <c r="L49" s="492" t="str">
        <f>IFERROR(VLOOKUP(B50,Accounts_LTD!B:G,6,FALSE),"")</f>
        <v/>
      </c>
      <c r="M49" s="493"/>
      <c r="N49" s="494"/>
      <c r="O49" s="447"/>
      <c r="P49" s="472">
        <f t="shared" si="22"/>
        <v>3.519</v>
      </c>
      <c r="Q49" s="447"/>
      <c r="R49" s="447">
        <f t="shared" si="17"/>
        <v>0</v>
      </c>
      <c r="S49" s="449">
        <f t="shared" si="18"/>
        <v>0</v>
      </c>
      <c r="T49" s="447"/>
      <c r="U49" s="448">
        <f t="shared" si="19"/>
        <v>0</v>
      </c>
      <c r="V49" s="447"/>
      <c r="W49" s="449"/>
      <c r="X49" s="449"/>
      <c r="Y49" s="449"/>
      <c r="Z49" s="447"/>
    </row>
    <row r="50" ht="12.75" customHeight="1">
      <c r="A50" s="445"/>
      <c r="B50" s="495">
        <v>10501.0</v>
      </c>
      <c r="C50" s="495" t="s">
        <v>389</v>
      </c>
      <c r="D50" s="497">
        <v>1404.0</v>
      </c>
      <c r="E50" s="497">
        <v>398.98</v>
      </c>
      <c r="F50" s="466">
        <f>SUMIF(AJE_LTD!$B:$B,B50,AJE_LTD!$D:$D)</f>
        <v>0</v>
      </c>
      <c r="G50" s="467">
        <f t="shared" si="20"/>
        <v>398.98</v>
      </c>
      <c r="H50" s="468">
        <f>SUMIF(AJE_LTD!$B:$B,B50,AJE_LTD!$F:$F)</f>
        <v>0</v>
      </c>
      <c r="I50" s="467">
        <f t="shared" si="21"/>
        <v>1404</v>
      </c>
      <c r="J50" s="469">
        <f>IF(ISERROR(VLOOKUP(B50,Accounts_LTD!$B:$E,3,FALSE)),"",VLOOKUP(B50,Accounts_LTD!$B:$E,3,FALSE))</f>
        <v>1</v>
      </c>
      <c r="K50" s="492" t="str">
        <f>IFERROR(IF(J50="","",VLOOKUP(J50,FS!$A$11:$B$241,2,FALSE)),"")</f>
        <v>Cash and cash equivalents LTD</v>
      </c>
      <c r="L50" s="492" t="str">
        <f>IFERROR(VLOOKUP(#REF!,Accounts_LTD!B:G,6,FALSE),"")</f>
        <v/>
      </c>
      <c r="M50" s="493"/>
      <c r="N50" s="494"/>
      <c r="O50" s="447"/>
      <c r="P50" s="472">
        <f t="shared" si="22"/>
        <v>3.519</v>
      </c>
      <c r="Q50" s="447"/>
      <c r="R50" s="447">
        <f t="shared" si="17"/>
        <v>0</v>
      </c>
      <c r="S50" s="449">
        <f t="shared" si="18"/>
        <v>0</v>
      </c>
      <c r="T50" s="447"/>
      <c r="U50" s="448">
        <f t="shared" si="19"/>
        <v>0</v>
      </c>
      <c r="V50" s="447"/>
      <c r="W50" s="449"/>
      <c r="X50" s="449"/>
      <c r="Y50" s="449"/>
      <c r="Z50" s="447"/>
    </row>
    <row r="51" ht="12.75" customHeight="1">
      <c r="A51" s="445"/>
      <c r="B51" s="495">
        <v>10604.0</v>
      </c>
      <c r="C51" s="495" t="s">
        <v>390</v>
      </c>
      <c r="D51" s="497">
        <v>11691.9</v>
      </c>
      <c r="E51" s="497">
        <v>3300.0</v>
      </c>
      <c r="F51" s="466">
        <f>SUMIF(AJE_LTD!$B:$B,B51,AJE_LTD!$D:$D)</f>
        <v>0</v>
      </c>
      <c r="G51" s="467">
        <f t="shared" si="20"/>
        <v>3300</v>
      </c>
      <c r="H51" s="468">
        <f>SUMIF(AJE_LTD!$B:$B,B51,AJE_LTD!$F:$F)</f>
        <v>0</v>
      </c>
      <c r="I51" s="467">
        <f t="shared" si="21"/>
        <v>11691.9</v>
      </c>
      <c r="J51" s="469">
        <f>IF(ISERROR(VLOOKUP(B51,Accounts_LTD!$B:$E,3,FALSE)),"",VLOOKUP(B51,Accounts_LTD!$B:$E,3,FALSE))</f>
        <v>5</v>
      </c>
      <c r="K51" s="492" t="str">
        <f>IFERROR(IF(J51="","",VLOOKUP(J51,FS!$A$11:$B$241,2,FALSE)),"")</f>
        <v>Accounts Receivables</v>
      </c>
      <c r="L51" s="492" t="str">
        <f>IFERROR(VLOOKUP(B52,Accounts_LTD!B:G,6,FALSE),"")</f>
        <v/>
      </c>
      <c r="M51" s="493"/>
      <c r="N51" s="494"/>
      <c r="O51" s="447"/>
      <c r="P51" s="472">
        <f t="shared" si="22"/>
        <v>3.543</v>
      </c>
      <c r="Q51" s="447"/>
      <c r="R51" s="447">
        <f t="shared" si="17"/>
        <v>1</v>
      </c>
      <c r="S51" s="449">
        <f t="shared" si="18"/>
        <v>0</v>
      </c>
      <c r="T51" s="447"/>
      <c r="U51" s="448">
        <f t="shared" si="19"/>
        <v>0</v>
      </c>
      <c r="V51" s="447"/>
      <c r="W51" s="449"/>
      <c r="X51" s="449"/>
      <c r="Y51" s="449"/>
      <c r="Z51" s="447"/>
    </row>
    <row r="52" ht="12.75" customHeight="1">
      <c r="A52" s="445"/>
      <c r="B52" s="495">
        <v>10800.0</v>
      </c>
      <c r="C52" s="496" t="s">
        <v>391</v>
      </c>
      <c r="D52" s="497">
        <v>199115.83</v>
      </c>
      <c r="E52" s="497">
        <v>58556.86</v>
      </c>
      <c r="F52" s="466">
        <f>SUMIF(AJE_LTD!$B:$B,B52,AJE_LTD!$D:$D)</f>
        <v>0</v>
      </c>
      <c r="G52" s="467">
        <f t="shared" si="20"/>
        <v>58556.86</v>
      </c>
      <c r="H52" s="468">
        <f>SUMIF(AJE_LTD!$B:$B,B52,AJE_LTD!$F:$F)</f>
        <v>0</v>
      </c>
      <c r="I52" s="467">
        <f t="shared" si="21"/>
        <v>199115.83</v>
      </c>
      <c r="J52" s="469">
        <f>IF(ISERROR(VLOOKUP(B52,Accounts_LTD!$B:$E,3,FALSE)),"",VLOOKUP(B52,Accounts_LTD!$B:$E,3,FALSE))</f>
        <v>7.1</v>
      </c>
      <c r="K52" s="492" t="str">
        <f>IFERROR(IF(J52="","",VLOOKUP(J52,FS!$A$11:$B$241,2,FALSE)),"")</f>
        <v>Prepaid expenses</v>
      </c>
      <c r="L52" s="492" t="str">
        <f>IFERROR(VLOOKUP(B53,Accounts_LTD!B:G,6,FALSE),"")</f>
        <v/>
      </c>
      <c r="M52" s="493"/>
      <c r="N52" s="494"/>
      <c r="O52" s="447"/>
      <c r="P52" s="472">
        <f t="shared" si="22"/>
        <v>3.4</v>
      </c>
      <c r="Q52" s="447"/>
      <c r="R52" s="447">
        <f t="shared" si="17"/>
        <v>1</v>
      </c>
      <c r="S52" s="449">
        <f t="shared" si="18"/>
        <v>0</v>
      </c>
      <c r="T52" s="447"/>
      <c r="U52" s="448">
        <f t="shared" si="19"/>
        <v>0</v>
      </c>
      <c r="V52" s="447"/>
      <c r="W52" s="449"/>
      <c r="X52" s="449"/>
      <c r="Y52" s="449"/>
      <c r="Z52" s="447"/>
    </row>
    <row r="53" ht="12.75" customHeight="1">
      <c r="A53" s="445"/>
      <c r="B53" s="495">
        <v>15000.0</v>
      </c>
      <c r="C53" s="496" t="s">
        <v>392</v>
      </c>
      <c r="D53" s="497">
        <v>332570.48</v>
      </c>
      <c r="E53" s="497">
        <v>100775.74</v>
      </c>
      <c r="F53" s="466">
        <f>SUMIF(AJE_LTD!$B:$B,B53,AJE_LTD!$D:$D)</f>
        <v>0</v>
      </c>
      <c r="G53" s="467">
        <f t="shared" si="20"/>
        <v>100775.74</v>
      </c>
      <c r="H53" s="468">
        <f>SUMIF(AJE_LTD!$B:$B,B53,AJE_LTD!$F:$F)</f>
        <v>0</v>
      </c>
      <c r="I53" s="467">
        <f t="shared" si="21"/>
        <v>332570.48</v>
      </c>
      <c r="J53" s="469">
        <f>IF(ISERROR(VLOOKUP(B53,Accounts_LTD!$B:$E,3,FALSE)),"",VLOOKUP(B53,Accounts_LTD!$B:$E,3,FALSE))</f>
        <v>21</v>
      </c>
      <c r="K53" s="492" t="str">
        <f>IFERROR(IF(J53="","",VLOOKUP(J53,FS!$A$11:$B$241,2,FALSE)),"")</f>
        <v>Fixed assets</v>
      </c>
      <c r="L53" s="492" t="str">
        <f>IFERROR(VLOOKUP(B54,Accounts_LTD!B:G,6,FALSE),"")</f>
        <v/>
      </c>
      <c r="M53" s="493"/>
      <c r="N53" s="494"/>
      <c r="O53" s="447"/>
      <c r="P53" s="472">
        <f t="shared" si="22"/>
        <v>3.3</v>
      </c>
      <c r="Q53" s="447"/>
      <c r="R53" s="447">
        <f t="shared" si="17"/>
        <v>0</v>
      </c>
      <c r="S53" s="449">
        <f t="shared" si="18"/>
        <v>0</v>
      </c>
      <c r="T53" s="447"/>
      <c r="U53" s="448">
        <f t="shared" si="19"/>
        <v>0</v>
      </c>
      <c r="V53" s="447"/>
      <c r="W53" s="449"/>
      <c r="X53" s="449"/>
      <c r="Y53" s="449"/>
      <c r="Z53" s="447"/>
    </row>
    <row r="54" ht="12.75" customHeight="1">
      <c r="A54" s="445"/>
      <c r="B54" s="495">
        <v>15001.0</v>
      </c>
      <c r="C54" s="496" t="s">
        <v>393</v>
      </c>
      <c r="D54" s="497">
        <v>174714.82</v>
      </c>
      <c r="E54" s="497">
        <v>53938.52</v>
      </c>
      <c r="F54" s="466">
        <f>SUMIF(AJE_LTD!$B:$B,B54,AJE_LTD!$D:$D)</f>
        <v>0</v>
      </c>
      <c r="G54" s="467">
        <f t="shared" si="20"/>
        <v>53938.52</v>
      </c>
      <c r="H54" s="468">
        <f>SUMIF(AJE_LTD!$B:$B,B54,AJE_LTD!$F:$F)</f>
        <v>0</v>
      </c>
      <c r="I54" s="467">
        <f t="shared" si="21"/>
        <v>174714.82</v>
      </c>
      <c r="J54" s="469">
        <f>IF(ISERROR(VLOOKUP(B54,Accounts_LTD!$B:$E,3,FALSE)),"",VLOOKUP(B54,Accounts_LTD!$B:$E,3,FALSE))</f>
        <v>21</v>
      </c>
      <c r="K54" s="492" t="str">
        <f>IFERROR(IF(J54="","",VLOOKUP(J54,FS!$A$11:$B$241,2,FALSE)),"")</f>
        <v>Fixed assets</v>
      </c>
      <c r="L54" s="492" t="str">
        <f>IFERROR(VLOOKUP(B55,Accounts_LTD!B:G,6,FALSE),"")</f>
        <v/>
      </c>
      <c r="M54" s="493"/>
      <c r="N54" s="494"/>
      <c r="O54" s="447"/>
      <c r="P54" s="472">
        <f t="shared" si="22"/>
        <v>3.239</v>
      </c>
      <c r="Q54" s="447"/>
      <c r="R54" s="447">
        <f t="shared" si="17"/>
        <v>1</v>
      </c>
      <c r="S54" s="449">
        <f t="shared" si="18"/>
        <v>0</v>
      </c>
      <c r="T54" s="447"/>
      <c r="U54" s="448">
        <f t="shared" si="19"/>
        <v>0</v>
      </c>
      <c r="V54" s="447"/>
      <c r="W54" s="449"/>
      <c r="X54" s="449"/>
      <c r="Y54" s="449"/>
      <c r="Z54" s="447"/>
    </row>
    <row r="55" ht="12.75" customHeight="1">
      <c r="A55" s="445"/>
      <c r="B55" s="495">
        <v>15002.0</v>
      </c>
      <c r="C55" s="496" t="s">
        <v>394</v>
      </c>
      <c r="D55" s="497">
        <v>30031.33</v>
      </c>
      <c r="E55" s="497">
        <v>9173.77</v>
      </c>
      <c r="F55" s="466">
        <f>SUMIF(AJE_LTD!$B:$B,B55,AJE_LTD!$D:$D)</f>
        <v>0</v>
      </c>
      <c r="G55" s="467">
        <f t="shared" si="20"/>
        <v>9173.77</v>
      </c>
      <c r="H55" s="468">
        <f>SUMIF(AJE_LTD!$B:$B,B55,AJE_LTD!$F:$F)</f>
        <v>0</v>
      </c>
      <c r="I55" s="467">
        <f t="shared" si="21"/>
        <v>30031.33</v>
      </c>
      <c r="J55" s="469">
        <f>IF(ISERROR(VLOOKUP(B55,Accounts_LTD!$B:$E,3,FALSE)),"",VLOOKUP(B55,Accounts_LTD!$B:$E,3,FALSE))</f>
        <v>21</v>
      </c>
      <c r="K55" s="492" t="str">
        <f>IFERROR(IF(J55="","",VLOOKUP(J55,FS!$A$11:$B$241,2,FALSE)),"")</f>
        <v>Fixed assets</v>
      </c>
      <c r="L55" s="492" t="str">
        <f>IFERROR(VLOOKUP(#REF!,Accounts_LTD!B:G,6,FALSE),"")</f>
        <v/>
      </c>
      <c r="M55" s="493"/>
      <c r="N55" s="494"/>
      <c r="O55" s="447"/>
      <c r="P55" s="472">
        <f t="shared" si="22"/>
        <v>3.274</v>
      </c>
      <c r="Q55" s="447"/>
      <c r="R55" s="447">
        <f t="shared" si="17"/>
        <v>1</v>
      </c>
      <c r="S55" s="449">
        <f t="shared" si="18"/>
        <v>0</v>
      </c>
      <c r="T55" s="447"/>
      <c r="U55" s="448">
        <f t="shared" si="19"/>
        <v>0</v>
      </c>
      <c r="V55" s="447"/>
      <c r="W55" s="449"/>
      <c r="X55" s="449"/>
      <c r="Y55" s="449"/>
      <c r="Z55" s="447"/>
    </row>
    <row r="56" ht="12.75" customHeight="1">
      <c r="A56" s="445"/>
      <c r="B56" s="495">
        <v>15003.0</v>
      </c>
      <c r="C56" s="496" t="s">
        <v>395</v>
      </c>
      <c r="D56" s="497">
        <v>623242.89</v>
      </c>
      <c r="E56" s="497">
        <v>195444.44</v>
      </c>
      <c r="F56" s="466">
        <f>SUMIF(AJE_LTD!$B:$B,B56,AJE_LTD!$D:$D)</f>
        <v>0</v>
      </c>
      <c r="G56" s="467">
        <f t="shared" si="20"/>
        <v>195444.44</v>
      </c>
      <c r="H56" s="468">
        <f>SUMIF(AJE_LTD!$B:$B,B56,AJE_LTD!$F:$F)</f>
        <v>0</v>
      </c>
      <c r="I56" s="467">
        <f t="shared" si="21"/>
        <v>623242.89</v>
      </c>
      <c r="J56" s="469">
        <f>IF(ISERROR(VLOOKUP(B56,Accounts_LTD!$B:$E,3,FALSE)),"",VLOOKUP(B56,Accounts_LTD!$B:$E,3,FALSE))</f>
        <v>21</v>
      </c>
      <c r="K56" s="492" t="str">
        <f>IFERROR(IF(J56="","",VLOOKUP(J56,FS!$A$11:$B$241,2,FALSE)),"")</f>
        <v>Fixed assets</v>
      </c>
      <c r="L56" s="492"/>
      <c r="M56" s="493"/>
      <c r="N56" s="494"/>
      <c r="O56" s="447"/>
      <c r="P56" s="472"/>
      <c r="Q56" s="447"/>
      <c r="R56" s="447">
        <f t="shared" si="17"/>
        <v>0</v>
      </c>
      <c r="S56" s="449">
        <f t="shared" si="18"/>
        <v>0</v>
      </c>
      <c r="T56" s="447"/>
      <c r="U56" s="448">
        <f t="shared" si="19"/>
        <v>0</v>
      </c>
      <c r="V56" s="447"/>
      <c r="W56" s="449"/>
      <c r="X56" s="449"/>
      <c r="Y56" s="449"/>
      <c r="Z56" s="447"/>
    </row>
    <row r="57" ht="12.75" customHeight="1">
      <c r="A57" s="445"/>
      <c r="B57" s="495">
        <v>15100.0</v>
      </c>
      <c r="C57" s="496" t="s">
        <v>396</v>
      </c>
      <c r="D57" s="497">
        <v>-161847.48</v>
      </c>
      <c r="E57" s="497">
        <v>-48143.28</v>
      </c>
      <c r="F57" s="466">
        <f>SUMIF(AJE_LTD!$B:$B,B57,AJE_LTD!$D:$D)</f>
        <v>0</v>
      </c>
      <c r="G57" s="467">
        <f t="shared" si="20"/>
        <v>-48143.28</v>
      </c>
      <c r="H57" s="468">
        <f>SUMIF(AJE_LTD!$B:$B,B57,AJE_LTD!$F:$F)</f>
        <v>0</v>
      </c>
      <c r="I57" s="467">
        <f t="shared" si="21"/>
        <v>-161847.48</v>
      </c>
      <c r="J57" s="469">
        <f>IF(ISERROR(VLOOKUP(B57,Accounts_LTD!$B:$E,3,FALSE)),"",VLOOKUP(B57,Accounts_LTD!$B:$E,3,FALSE))</f>
        <v>22</v>
      </c>
      <c r="K57" s="492" t="str">
        <f>IFERROR(IF(J57="","",VLOOKUP(J57,FS!$A$11:$B$241,2,FALSE)),"")</f>
        <v>Accumulated depreciation</v>
      </c>
      <c r="L57" s="492" t="str">
        <f>IFERROR(VLOOKUP(B58,Accounts_LTD!B:G,6,FALSE),"")</f>
        <v/>
      </c>
      <c r="M57" s="493"/>
      <c r="N57" s="494"/>
      <c r="O57" s="447"/>
      <c r="P57" s="472">
        <f t="shared" ref="P57:P260" si="23">IF(G57=0," ",IF(G57="__________________"," ",ROUND(I57/G57,3)))</f>
        <v>3.362</v>
      </c>
      <c r="Q57" s="447"/>
      <c r="R57" s="447">
        <f t="shared" si="17"/>
        <v>1</v>
      </c>
      <c r="S57" s="449">
        <f t="shared" si="18"/>
        <v>0</v>
      </c>
      <c r="T57" s="447"/>
      <c r="U57" s="448">
        <f t="shared" si="19"/>
        <v>0</v>
      </c>
      <c r="V57" s="447"/>
      <c r="W57" s="449"/>
      <c r="X57" s="449"/>
      <c r="Y57" s="449"/>
      <c r="Z57" s="447"/>
    </row>
    <row r="58" ht="12.75" customHeight="1">
      <c r="A58" s="445"/>
      <c r="B58" s="495">
        <v>15101.0</v>
      </c>
      <c r="C58" s="496" t="s">
        <v>397</v>
      </c>
      <c r="D58" s="497">
        <v>-14202.87</v>
      </c>
      <c r="E58" s="497">
        <v>-4331.73</v>
      </c>
      <c r="F58" s="466">
        <f>SUMIF(AJE_LTD!$B:$B,B58,AJE_LTD!$D:$D)</f>
        <v>0</v>
      </c>
      <c r="G58" s="467">
        <f t="shared" si="20"/>
        <v>-4331.73</v>
      </c>
      <c r="H58" s="468">
        <f>SUMIF(AJE_LTD!$B:$B,B58,AJE_LTD!$F:$F)</f>
        <v>0</v>
      </c>
      <c r="I58" s="467">
        <f t="shared" si="21"/>
        <v>-14202.87</v>
      </c>
      <c r="J58" s="469">
        <f>IF(ISERROR(VLOOKUP(B58,Accounts_LTD!$B:$E,3,FALSE)),"",VLOOKUP(B58,Accounts_LTD!$B:$E,3,FALSE))</f>
        <v>22</v>
      </c>
      <c r="K58" s="492" t="str">
        <f>IFERROR(IF(J58="","",VLOOKUP(J58,FS!$A$11:$B$241,2,FALSE)),"")</f>
        <v>Accumulated depreciation</v>
      </c>
      <c r="L58" s="492" t="str">
        <f>IFERROR(VLOOKUP(B59,Accounts_LTD!B:G,6,FALSE),"")</f>
        <v/>
      </c>
      <c r="M58" s="493"/>
      <c r="N58" s="494"/>
      <c r="O58" s="447"/>
      <c r="P58" s="472">
        <f t="shared" si="23"/>
        <v>3.279</v>
      </c>
      <c r="Q58" s="447"/>
      <c r="R58" s="447">
        <f t="shared" si="17"/>
        <v>1</v>
      </c>
      <c r="S58" s="449">
        <f t="shared" si="18"/>
        <v>0</v>
      </c>
      <c r="T58" s="447"/>
      <c r="U58" s="448">
        <f t="shared" si="19"/>
        <v>0</v>
      </c>
      <c r="V58" s="447"/>
      <c r="W58" s="449"/>
      <c r="X58" s="449"/>
      <c r="Y58" s="449"/>
      <c r="Z58" s="447"/>
    </row>
    <row r="59" ht="12.75" customHeight="1">
      <c r="A59" s="445"/>
      <c r="B59" s="495">
        <v>15102.0</v>
      </c>
      <c r="C59" s="496" t="s">
        <v>398</v>
      </c>
      <c r="D59" s="497">
        <v>-7065.24</v>
      </c>
      <c r="E59" s="497">
        <v>-2145.57</v>
      </c>
      <c r="F59" s="466">
        <f>SUMIF(AJE_LTD!$B:$B,B59,AJE_LTD!$D:$D)</f>
        <v>0</v>
      </c>
      <c r="G59" s="467">
        <f t="shared" si="20"/>
        <v>-2145.57</v>
      </c>
      <c r="H59" s="468">
        <f>SUMIF(AJE_LTD!$B:$B,B59,AJE_LTD!$F:$F)</f>
        <v>0</v>
      </c>
      <c r="I59" s="467">
        <f t="shared" si="21"/>
        <v>-7065.24</v>
      </c>
      <c r="J59" s="469">
        <f>IF(ISERROR(VLOOKUP(B59,Accounts_LTD!$B:$E,3,FALSE)),"",VLOOKUP(B59,Accounts_LTD!$B:$E,3,FALSE))</f>
        <v>22</v>
      </c>
      <c r="K59" s="492" t="str">
        <f>IFERROR(IF(J59="","",VLOOKUP(J59,FS!$A$11:$B$241,2,FALSE)),"")</f>
        <v>Accumulated depreciation</v>
      </c>
      <c r="L59" s="492" t="str">
        <f>IFERROR(VLOOKUP(B60,Accounts_LTD!B:G,6,FALSE),"")</f>
        <v/>
      </c>
      <c r="M59" s="493"/>
      <c r="N59" s="494"/>
      <c r="O59" s="447"/>
      <c r="P59" s="472">
        <f t="shared" si="23"/>
        <v>3.293</v>
      </c>
      <c r="Q59" s="447"/>
      <c r="R59" s="447">
        <f t="shared" si="17"/>
        <v>0</v>
      </c>
      <c r="S59" s="449">
        <f t="shared" si="18"/>
        <v>0</v>
      </c>
      <c r="T59" s="447"/>
      <c r="U59" s="448">
        <f t="shared" si="19"/>
        <v>0</v>
      </c>
      <c r="V59" s="447"/>
      <c r="W59" s="449"/>
      <c r="X59" s="449"/>
      <c r="Y59" s="449"/>
      <c r="Z59" s="447"/>
    </row>
    <row r="60" ht="12.75" customHeight="1">
      <c r="A60" s="445"/>
      <c r="B60" s="495">
        <v>15103.0</v>
      </c>
      <c r="C60" s="496" t="s">
        <v>399</v>
      </c>
      <c r="D60" s="497">
        <v>-65929.53</v>
      </c>
      <c r="E60" s="497">
        <v>-20674.67</v>
      </c>
      <c r="F60" s="466">
        <f>SUMIF(AJE_LTD!$B:$B,B60,AJE_LTD!$D:$D)</f>
        <v>0</v>
      </c>
      <c r="G60" s="467">
        <f t="shared" si="20"/>
        <v>-20674.67</v>
      </c>
      <c r="H60" s="468">
        <f>SUMIF(AJE_LTD!$B:$B,B60,AJE_LTD!$F:$F)</f>
        <v>0</v>
      </c>
      <c r="I60" s="467">
        <f t="shared" si="21"/>
        <v>-65929.53</v>
      </c>
      <c r="J60" s="469">
        <f>IF(ISERROR(VLOOKUP(B60,Accounts_LTD!$B:$E,3,FALSE)),"",VLOOKUP(B60,Accounts_LTD!$B:$E,3,FALSE))</f>
        <v>22</v>
      </c>
      <c r="K60" s="492" t="str">
        <f>IFERROR(IF(J60="","",VLOOKUP(J60,FS!$A$11:$B$241,2,FALSE)),"")</f>
        <v>Accumulated depreciation</v>
      </c>
      <c r="L60" s="492" t="str">
        <f>IFERROR(VLOOKUP(B61,Accounts_LTD!B:G,6,FALSE),"")</f>
        <v/>
      </c>
      <c r="M60" s="493"/>
      <c r="N60" s="494"/>
      <c r="O60" s="447"/>
      <c r="P60" s="472">
        <f t="shared" si="23"/>
        <v>3.189</v>
      </c>
      <c r="Q60" s="447"/>
      <c r="R60" s="447">
        <f t="shared" si="17"/>
        <v>0</v>
      </c>
      <c r="S60" s="449">
        <f t="shared" si="18"/>
        <v>0</v>
      </c>
      <c r="T60" s="447"/>
      <c r="U60" s="448">
        <f t="shared" si="19"/>
        <v>0</v>
      </c>
      <c r="V60" s="447"/>
      <c r="W60" s="449"/>
      <c r="X60" s="449"/>
      <c r="Y60" s="449"/>
      <c r="Z60" s="447"/>
    </row>
    <row r="61" ht="12.75" customHeight="1">
      <c r="A61" s="445"/>
      <c r="B61" s="495">
        <v>200015.0</v>
      </c>
      <c r="C61" s="496" t="s">
        <v>400</v>
      </c>
      <c r="D61" s="497">
        <v>-17306.34</v>
      </c>
      <c r="E61" s="497">
        <v>-4917.97</v>
      </c>
      <c r="F61" s="466">
        <f>SUMIF(AJE_LTD!$B:$B,B61,AJE_LTD!$D:$D)</f>
        <v>0</v>
      </c>
      <c r="G61" s="467">
        <f t="shared" si="20"/>
        <v>-4917.97</v>
      </c>
      <c r="H61" s="468">
        <f>SUMIF(AJE_LTD!$B:$B,B61,AJE_LTD!$F:$F)</f>
        <v>0</v>
      </c>
      <c r="I61" s="467">
        <f t="shared" si="21"/>
        <v>-17306.34</v>
      </c>
      <c r="J61" s="469">
        <f>IF(ISERROR(VLOOKUP(B61,Accounts_LTD!$B:$E,3,FALSE)),"",VLOOKUP(B61,Accounts_LTD!$B:$E,3,FALSE))</f>
        <v>31.1</v>
      </c>
      <c r="K61" s="492" t="str">
        <f>IFERROR(IF(J61="","",VLOOKUP(J61,FS!$A$11:$B$241,2,FALSE)),"")</f>
        <v>Trade Payables</v>
      </c>
      <c r="L61" s="492" t="str">
        <f>IFERROR(VLOOKUP(B62,Accounts_LTD!B:G,6,FALSE),"")</f>
        <v/>
      </c>
      <c r="M61" s="493"/>
      <c r="N61" s="494"/>
      <c r="O61" s="447"/>
      <c r="P61" s="472">
        <f t="shared" si="23"/>
        <v>3.519</v>
      </c>
      <c r="Q61" s="447"/>
      <c r="R61" s="447">
        <f t="shared" si="17"/>
        <v>0</v>
      </c>
      <c r="S61" s="449">
        <f t="shared" si="18"/>
        <v>0</v>
      </c>
      <c r="T61" s="447"/>
      <c r="U61" s="448">
        <f t="shared" si="19"/>
        <v>0</v>
      </c>
      <c r="V61" s="447"/>
      <c r="W61" s="449"/>
      <c r="X61" s="449"/>
      <c r="Y61" s="449"/>
      <c r="Z61" s="447"/>
    </row>
    <row r="62" ht="12.75" customHeight="1">
      <c r="A62" s="445"/>
      <c r="B62" s="495">
        <v>20002.0</v>
      </c>
      <c r="C62" s="496" t="s">
        <v>401</v>
      </c>
      <c r="D62" s="497">
        <v>-1308.92</v>
      </c>
      <c r="E62" s="497">
        <v>-371.96</v>
      </c>
      <c r="F62" s="466">
        <f>SUMIF(AJE_LTD!$B:$B,B62,AJE_LTD!$D:$D)</f>
        <v>0</v>
      </c>
      <c r="G62" s="467">
        <f t="shared" si="20"/>
        <v>-371.96</v>
      </c>
      <c r="H62" s="468">
        <f>SUMIF(AJE_LTD!$B:$B,B62,AJE_LTD!$F:$F)</f>
        <v>0</v>
      </c>
      <c r="I62" s="467">
        <f t="shared" si="21"/>
        <v>-1308.92</v>
      </c>
      <c r="J62" s="469">
        <f>IF(ISERROR(VLOOKUP(B62,Accounts_LTD!$B:$E,3,FALSE)),"",VLOOKUP(B62,Accounts_LTD!$B:$E,3,FALSE))</f>
        <v>31.1</v>
      </c>
      <c r="K62" s="492" t="str">
        <f>IFERROR(IF(J62="","",VLOOKUP(J62,FS!$A$11:$B$241,2,FALSE)),"")</f>
        <v>Trade Payables</v>
      </c>
      <c r="L62" s="492" t="str">
        <f>IFERROR(VLOOKUP(B63,Accounts_LTD!B:G,6,FALSE),"")</f>
        <v/>
      </c>
      <c r="M62" s="493"/>
      <c r="N62" s="494"/>
      <c r="O62" s="447"/>
      <c r="P62" s="472">
        <f t="shared" si="23"/>
        <v>3.519</v>
      </c>
      <c r="Q62" s="447"/>
      <c r="R62" s="447">
        <f t="shared" si="17"/>
        <v>1</v>
      </c>
      <c r="S62" s="449">
        <f t="shared" si="18"/>
        <v>0</v>
      </c>
      <c r="T62" s="447"/>
      <c r="U62" s="448">
        <f t="shared" si="19"/>
        <v>0</v>
      </c>
      <c r="V62" s="447"/>
      <c r="W62" s="449"/>
      <c r="X62" s="449"/>
      <c r="Y62" s="449"/>
      <c r="Z62" s="447"/>
    </row>
    <row r="63" ht="12.75" customHeight="1">
      <c r="A63" s="445"/>
      <c r="B63" s="495">
        <v>200023.0</v>
      </c>
      <c r="C63" s="496" t="s">
        <v>402</v>
      </c>
      <c r="D63" s="497">
        <v>-1505.1</v>
      </c>
      <c r="E63" s="497">
        <v>-427.71</v>
      </c>
      <c r="F63" s="466">
        <f>SUMIF(AJE_LTD!$B:$B,B63,AJE_LTD!$D:$D)</f>
        <v>0</v>
      </c>
      <c r="G63" s="467">
        <f t="shared" si="20"/>
        <v>-427.71</v>
      </c>
      <c r="H63" s="468">
        <f>SUMIF(AJE_LTD!$B:$B,B63,AJE_LTD!$F:$F)</f>
        <v>0</v>
      </c>
      <c r="I63" s="467">
        <f t="shared" si="21"/>
        <v>-1505.1</v>
      </c>
      <c r="J63" s="469">
        <f>IF(ISERROR(VLOOKUP(B63,Accounts_LTD!$B:$E,3,FALSE)),"",VLOOKUP(B63,Accounts_LTD!$B:$E,3,FALSE))</f>
        <v>31.1</v>
      </c>
      <c r="K63" s="492" t="str">
        <f>IFERROR(IF(J63="","",VLOOKUP(J63,FS!$A$11:$B$241,2,FALSE)),"")</f>
        <v>Trade Payables</v>
      </c>
      <c r="L63" s="492" t="str">
        <f>IFERROR(VLOOKUP(B64,Accounts_LTD!B:G,6,FALSE),"")</f>
        <v/>
      </c>
      <c r="M63" s="493"/>
      <c r="N63" s="494"/>
      <c r="O63" s="447"/>
      <c r="P63" s="472">
        <f t="shared" si="23"/>
        <v>3.519</v>
      </c>
      <c r="Q63" s="447"/>
      <c r="R63" s="447">
        <f t="shared" si="17"/>
        <v>0</v>
      </c>
      <c r="S63" s="449">
        <f t="shared" si="18"/>
        <v>0</v>
      </c>
      <c r="T63" s="447"/>
      <c r="U63" s="448">
        <f t="shared" si="19"/>
        <v>0</v>
      </c>
      <c r="V63" s="447"/>
      <c r="W63" s="449"/>
      <c r="X63" s="449"/>
      <c r="Y63" s="449"/>
      <c r="Z63" s="447"/>
    </row>
    <row r="64" ht="12.75" customHeight="1">
      <c r="A64" s="445"/>
      <c r="B64" s="495">
        <v>200027.0</v>
      </c>
      <c r="C64" s="496" t="s">
        <v>403</v>
      </c>
      <c r="D64" s="497">
        <v>8563.51</v>
      </c>
      <c r="E64" s="497">
        <v>2433.51</v>
      </c>
      <c r="F64" s="466">
        <f>SUMIF(AJE_LTD!$B:$B,B64,AJE_LTD!$D:$D)</f>
        <v>-2433.51</v>
      </c>
      <c r="G64" s="467">
        <f t="shared" si="20"/>
        <v>0</v>
      </c>
      <c r="H64" s="468">
        <f>SUMIF(AJE_LTD!$B:$B,B64,AJE_LTD!$F:$F)</f>
        <v>-8563.51</v>
      </c>
      <c r="I64" s="467">
        <f t="shared" si="21"/>
        <v>0</v>
      </c>
      <c r="J64" s="469">
        <f>IF(ISERROR(VLOOKUP(B64,Accounts_LTD!$B:$E,3,FALSE)),"",VLOOKUP(B64,Accounts_LTD!$B:$E,3,FALSE))</f>
        <v>31.1</v>
      </c>
      <c r="K64" s="492" t="str">
        <f>IFERROR(IF(J64="","",VLOOKUP(J64,FS!$A$11:$B$241,2,FALSE)),"")</f>
        <v>Trade Payables</v>
      </c>
      <c r="L64" s="492" t="str">
        <f>IFERROR(VLOOKUP(B65,Accounts_LTD!B:G,6,FALSE),"")</f>
        <v/>
      </c>
      <c r="M64" s="493"/>
      <c r="N64" s="494"/>
      <c r="O64" s="447"/>
      <c r="P64" s="472" t="str">
        <f t="shared" si="23"/>
        <v> </v>
      </c>
      <c r="Q64" s="447"/>
      <c r="R64" s="447">
        <f t="shared" si="17"/>
        <v>0</v>
      </c>
      <c r="S64" s="449">
        <f t="shared" si="18"/>
        <v>2433.51</v>
      </c>
      <c r="T64" s="447"/>
      <c r="U64" s="448">
        <f t="shared" si="19"/>
        <v>8563.51</v>
      </c>
      <c r="V64" s="447"/>
      <c r="W64" s="449"/>
      <c r="X64" s="449"/>
      <c r="Y64" s="449"/>
      <c r="Z64" s="447"/>
    </row>
    <row r="65" ht="12.75" customHeight="1">
      <c r="A65" s="445"/>
      <c r="B65" s="495">
        <v>200058.0</v>
      </c>
      <c r="C65" s="496" t="s">
        <v>404</v>
      </c>
      <c r="D65" s="497">
        <v>-7809.75</v>
      </c>
      <c r="E65" s="497">
        <v>-2219.31</v>
      </c>
      <c r="F65" s="466">
        <f>SUMIF(AJE_LTD!$B:$B,B65,AJE_LTD!$D:$D)</f>
        <v>0</v>
      </c>
      <c r="G65" s="467">
        <f t="shared" si="20"/>
        <v>-2219.31</v>
      </c>
      <c r="H65" s="468">
        <f>SUMIF(AJE_LTD!$B:$B,B65,AJE_LTD!$F:$F)</f>
        <v>0</v>
      </c>
      <c r="I65" s="467">
        <f t="shared" si="21"/>
        <v>-7809.75</v>
      </c>
      <c r="J65" s="498">
        <f>IF(ISERROR(VLOOKUP(B65,Accounts_LTD!$B:$E,3,FALSE)),"",VLOOKUP(B65,Accounts_LTD!$B:$E,3,FALSE))</f>
        <v>31.1</v>
      </c>
      <c r="K65" s="492" t="str">
        <f>IFERROR(IF(J65="","",VLOOKUP(J65,FS!$A$11:$B$241,2,FALSE)),"")</f>
        <v>Trade Payables</v>
      </c>
      <c r="L65" s="492" t="str">
        <f>IFERROR(VLOOKUP(B66,Accounts_LTD!B:G,6,FALSE),"")</f>
        <v/>
      </c>
      <c r="M65" s="493"/>
      <c r="N65" s="494"/>
      <c r="O65" s="447"/>
      <c r="P65" s="472">
        <f t="shared" si="23"/>
        <v>3.519</v>
      </c>
      <c r="Q65" s="447"/>
      <c r="R65" s="447">
        <f t="shared" si="17"/>
        <v>0</v>
      </c>
      <c r="S65" s="449">
        <f t="shared" si="18"/>
        <v>0</v>
      </c>
      <c r="T65" s="447"/>
      <c r="U65" s="448">
        <f t="shared" si="19"/>
        <v>0</v>
      </c>
      <c r="V65" s="447"/>
      <c r="W65" s="449"/>
      <c r="X65" s="449"/>
      <c r="Y65" s="449"/>
      <c r="Z65" s="447"/>
    </row>
    <row r="66" ht="12.75" customHeight="1">
      <c r="A66" s="445"/>
      <c r="B66" s="495">
        <v>200059.0</v>
      </c>
      <c r="C66" s="496" t="s">
        <v>405</v>
      </c>
      <c r="D66" s="497">
        <v>1204.3</v>
      </c>
      <c r="E66" s="497">
        <v>342.23</v>
      </c>
      <c r="F66" s="466">
        <f>SUMIF(AJE_LTD!$B:$B,B66,AJE_LTD!$D:$D)</f>
        <v>-342.23</v>
      </c>
      <c r="G66" s="467">
        <f t="shared" si="20"/>
        <v>0</v>
      </c>
      <c r="H66" s="468">
        <f>SUMIF(AJE_LTD!$B:$B,B66,AJE_LTD!$F:$F)</f>
        <v>-1204.3</v>
      </c>
      <c r="I66" s="467">
        <f t="shared" si="21"/>
        <v>0</v>
      </c>
      <c r="J66" s="469">
        <f>IF(ISERROR(VLOOKUP(B66,Accounts_LTD!$B:$E,3,FALSE)),"",VLOOKUP(B66,Accounts_LTD!$B:$E,3,FALSE))</f>
        <v>31.1</v>
      </c>
      <c r="K66" s="492" t="str">
        <f>IFERROR(IF(J66="","",VLOOKUP(J66,FS!$A$11:$B$241,2,FALSE)),"")</f>
        <v>Trade Payables</v>
      </c>
      <c r="L66" s="492" t="str">
        <f>IFERROR(VLOOKUP(B67,Accounts_LTD!B:G,6,FALSE),"")</f>
        <v/>
      </c>
      <c r="M66" s="493"/>
      <c r="N66" s="494"/>
      <c r="O66" s="447"/>
      <c r="P66" s="472" t="str">
        <f t="shared" si="23"/>
        <v> </v>
      </c>
      <c r="Q66" s="447"/>
      <c r="R66" s="447">
        <f t="shared" si="17"/>
        <v>1</v>
      </c>
      <c r="S66" s="449">
        <f t="shared" si="18"/>
        <v>342.23</v>
      </c>
      <c r="T66" s="447"/>
      <c r="U66" s="448">
        <f t="shared" si="19"/>
        <v>1204.3</v>
      </c>
      <c r="V66" s="447"/>
      <c r="W66" s="449"/>
      <c r="X66" s="449"/>
      <c r="Y66" s="449"/>
      <c r="Z66" s="447"/>
    </row>
    <row r="67" ht="12.75" customHeight="1">
      <c r="A67" s="445"/>
      <c r="B67" s="495">
        <v>200060.0</v>
      </c>
      <c r="C67" s="496" t="s">
        <v>406</v>
      </c>
      <c r="D67" s="497">
        <v>-3162.04</v>
      </c>
      <c r="E67" s="497">
        <v>-898.56</v>
      </c>
      <c r="F67" s="466">
        <f>SUMIF(AJE_LTD!$B:$B,B67,AJE_LTD!$D:$D)</f>
        <v>0</v>
      </c>
      <c r="G67" s="467">
        <f t="shared" si="20"/>
        <v>-898.56</v>
      </c>
      <c r="H67" s="468">
        <f>SUMIF(AJE_LTD!$B:$B,B67,AJE_LTD!$F:$F)</f>
        <v>0</v>
      </c>
      <c r="I67" s="467">
        <f t="shared" si="21"/>
        <v>-3162.04</v>
      </c>
      <c r="J67" s="469">
        <f>IF(ISERROR(VLOOKUP(B67,Accounts_LTD!$B:$E,3,FALSE)),"",VLOOKUP(B67,Accounts_LTD!$B:$E,3,FALSE))</f>
        <v>31.1</v>
      </c>
      <c r="K67" s="492" t="str">
        <f>IFERROR(IF(J67="","",VLOOKUP(J67,FS!$A$11:$B$241,2,FALSE)),"")</f>
        <v>Trade Payables</v>
      </c>
      <c r="L67" s="492" t="str">
        <f>IFERROR(VLOOKUP(B68,Accounts_LTD!B:G,6,FALSE),"")</f>
        <v/>
      </c>
      <c r="M67" s="493"/>
      <c r="N67" s="494"/>
      <c r="O67" s="447"/>
      <c r="P67" s="472">
        <f t="shared" si="23"/>
        <v>3.519</v>
      </c>
      <c r="Q67" s="447"/>
      <c r="R67" s="447">
        <f t="shared" si="17"/>
        <v>0</v>
      </c>
      <c r="S67" s="449">
        <f t="shared" si="18"/>
        <v>0</v>
      </c>
      <c r="T67" s="447"/>
      <c r="U67" s="448">
        <f t="shared" si="19"/>
        <v>0</v>
      </c>
      <c r="V67" s="447"/>
      <c r="W67" s="449"/>
      <c r="X67" s="449"/>
      <c r="Y67" s="449"/>
      <c r="Z67" s="447"/>
    </row>
    <row r="68" ht="12.75" customHeight="1">
      <c r="A68" s="445"/>
      <c r="B68" s="495">
        <v>200065.0</v>
      </c>
      <c r="C68" s="496" t="s">
        <v>407</v>
      </c>
      <c r="D68" s="497">
        <v>989.0</v>
      </c>
      <c r="E68" s="497">
        <v>281.05</v>
      </c>
      <c r="F68" s="466">
        <f>SUMIF(AJE_LTD!$B:$B,B68,AJE_LTD!$D:$D)</f>
        <v>-281.05</v>
      </c>
      <c r="G68" s="467">
        <f t="shared" si="20"/>
        <v>0</v>
      </c>
      <c r="H68" s="468">
        <f>SUMIF(AJE_LTD!$B:$B,B68,AJE_LTD!$F:$F)</f>
        <v>-989</v>
      </c>
      <c r="I68" s="467">
        <f t="shared" si="21"/>
        <v>0</v>
      </c>
      <c r="J68" s="469">
        <f>IF(ISERROR(VLOOKUP(B68,Accounts_LTD!$B:$E,3,FALSE)),"",VLOOKUP(B68,Accounts_LTD!$B:$E,3,FALSE))</f>
        <v>31.1</v>
      </c>
      <c r="K68" s="492" t="str">
        <f>IFERROR(IF(J68="","",VLOOKUP(J68,FS!$A$11:$B$241,2,FALSE)),"")</f>
        <v>Trade Payables</v>
      </c>
      <c r="L68" s="492" t="str">
        <f>IFERROR(VLOOKUP(B69,Accounts_LTD!B:G,6,FALSE),"")</f>
        <v/>
      </c>
      <c r="M68" s="493"/>
      <c r="N68" s="494"/>
      <c r="O68" s="447"/>
      <c r="P68" s="472" t="str">
        <f t="shared" si="23"/>
        <v> </v>
      </c>
      <c r="Q68" s="447"/>
      <c r="R68" s="447">
        <f t="shared" si="17"/>
        <v>0</v>
      </c>
      <c r="S68" s="449">
        <f t="shared" si="18"/>
        <v>281.05</v>
      </c>
      <c r="T68" s="447"/>
      <c r="U68" s="448">
        <f t="shared" si="19"/>
        <v>989</v>
      </c>
      <c r="V68" s="447"/>
      <c r="W68" s="449"/>
      <c r="X68" s="449"/>
      <c r="Y68" s="449"/>
      <c r="Z68" s="447"/>
    </row>
    <row r="69" ht="12.75" customHeight="1">
      <c r="A69" s="445"/>
      <c r="B69" s="495">
        <v>200076.0</v>
      </c>
      <c r="C69" s="496" t="s">
        <v>408</v>
      </c>
      <c r="D69" s="497">
        <v>-89706.6</v>
      </c>
      <c r="E69" s="497">
        <v>-25492.07</v>
      </c>
      <c r="F69" s="466">
        <f>SUMIF(AJE_LTD!$B:$B,B69,AJE_LTD!$D:$D)</f>
        <v>0</v>
      </c>
      <c r="G69" s="467">
        <f t="shared" si="20"/>
        <v>-25492.07</v>
      </c>
      <c r="H69" s="468">
        <f>SUMIF(AJE_LTD!$B:$B,B69,AJE_LTD!$F:$F)</f>
        <v>0</v>
      </c>
      <c r="I69" s="467">
        <f t="shared" si="21"/>
        <v>-89706.6</v>
      </c>
      <c r="J69" s="469">
        <f>IF(ISERROR(VLOOKUP(B69,Accounts_LTD!$B:$E,3,FALSE)),"",VLOOKUP(B69,Accounts_LTD!$B:$E,3,FALSE))</f>
        <v>31.1</v>
      </c>
      <c r="K69" s="492" t="str">
        <f>IFERROR(IF(J69="","",VLOOKUP(J69,FS!$A$11:$B$241,2,FALSE)),"")</f>
        <v>Trade Payables</v>
      </c>
      <c r="L69" s="492" t="str">
        <f>IFERROR(VLOOKUP(B70,Accounts_LTD!B:G,6,FALSE),"")</f>
        <v/>
      </c>
      <c r="M69" s="493"/>
      <c r="N69" s="494"/>
      <c r="O69" s="447"/>
      <c r="P69" s="472">
        <f t="shared" si="23"/>
        <v>3.519</v>
      </c>
      <c r="Q69" s="447"/>
      <c r="R69" s="447">
        <f t="shared" si="17"/>
        <v>0</v>
      </c>
      <c r="S69" s="449">
        <f t="shared" si="18"/>
        <v>0</v>
      </c>
      <c r="T69" s="447"/>
      <c r="U69" s="448">
        <f t="shared" si="19"/>
        <v>0</v>
      </c>
      <c r="V69" s="447"/>
      <c r="W69" s="449"/>
      <c r="X69" s="449"/>
      <c r="Y69" s="449"/>
      <c r="Z69" s="447"/>
    </row>
    <row r="70" ht="12.75" customHeight="1">
      <c r="A70" s="445"/>
      <c r="B70" s="495">
        <v>200099.0</v>
      </c>
      <c r="C70" s="496" t="s">
        <v>409</v>
      </c>
      <c r="D70" s="497">
        <v>2008.0</v>
      </c>
      <c r="E70" s="497">
        <v>570.62</v>
      </c>
      <c r="F70" s="466">
        <f>SUMIF(AJE_LTD!$B:$B,B70,AJE_LTD!$D:$D)</f>
        <v>-570.62</v>
      </c>
      <c r="G70" s="467">
        <f t="shared" si="20"/>
        <v>0</v>
      </c>
      <c r="H70" s="468">
        <f>SUMIF(AJE_LTD!$B:$B,B70,AJE_LTD!$F:$F)</f>
        <v>-2008</v>
      </c>
      <c r="I70" s="467">
        <f t="shared" si="21"/>
        <v>0</v>
      </c>
      <c r="J70" s="469">
        <f>IF(ISERROR(VLOOKUP(B70,Accounts_LTD!$B:$E,3,FALSE)),"",VLOOKUP(B70,Accounts_LTD!$B:$E,3,FALSE))</f>
        <v>31.1</v>
      </c>
      <c r="K70" s="492" t="str">
        <f>IFERROR(IF(J70="","",VLOOKUP(J70,FS!$A$11:$B$241,2,FALSE)),"")</f>
        <v>Trade Payables</v>
      </c>
      <c r="L70" s="492" t="str">
        <f>IFERROR(VLOOKUP(B71,Accounts_LTD!B:G,6,FALSE),"")</f>
        <v/>
      </c>
      <c r="M70" s="493"/>
      <c r="N70" s="494"/>
      <c r="O70" s="447"/>
      <c r="P70" s="472" t="str">
        <f t="shared" si="23"/>
        <v> </v>
      </c>
      <c r="Q70" s="447"/>
      <c r="R70" s="447">
        <f t="shared" si="17"/>
        <v>1</v>
      </c>
      <c r="S70" s="449">
        <f t="shared" si="18"/>
        <v>570.62</v>
      </c>
      <c r="T70" s="447"/>
      <c r="U70" s="448">
        <f t="shared" si="19"/>
        <v>2008</v>
      </c>
      <c r="V70" s="447"/>
      <c r="W70" s="449"/>
      <c r="X70" s="449"/>
      <c r="Y70" s="449"/>
      <c r="Z70" s="447"/>
    </row>
    <row r="71" ht="12.75" customHeight="1">
      <c r="A71" s="445"/>
      <c r="B71" s="495">
        <v>200105.0</v>
      </c>
      <c r="C71" s="496" t="s">
        <v>410</v>
      </c>
      <c r="D71" s="497">
        <v>-1491.75</v>
      </c>
      <c r="E71" s="497">
        <v>-423.91</v>
      </c>
      <c r="F71" s="466">
        <f>SUMIF(AJE_LTD!$B:$B,B71,AJE_LTD!$D:$D)</f>
        <v>0</v>
      </c>
      <c r="G71" s="467">
        <f t="shared" si="20"/>
        <v>-423.91</v>
      </c>
      <c r="H71" s="468">
        <f>SUMIF(AJE_LTD!$B:$B,B71,AJE_LTD!$F:$F)</f>
        <v>0</v>
      </c>
      <c r="I71" s="467">
        <f t="shared" si="21"/>
        <v>-1491.75</v>
      </c>
      <c r="J71" s="469">
        <f>IF(ISERROR(VLOOKUP(B71,Accounts_LTD!$B:$E,3,FALSE)),"",VLOOKUP(B71,Accounts_LTD!$B:$E,3,FALSE))</f>
        <v>31.1</v>
      </c>
      <c r="K71" s="492" t="str">
        <f>IFERROR(IF(J71="","",VLOOKUP(J71,FS!$A$11:$B$241,2,FALSE)),"")</f>
        <v>Trade Payables</v>
      </c>
      <c r="L71" s="492" t="str">
        <f>IFERROR(VLOOKUP(B72,Accounts_LTD!B:G,6,FALSE),"")</f>
        <v/>
      </c>
      <c r="M71" s="493"/>
      <c r="N71" s="494"/>
      <c r="O71" s="447"/>
      <c r="P71" s="472">
        <f t="shared" si="23"/>
        <v>3.519</v>
      </c>
      <c r="Q71" s="447"/>
      <c r="R71" s="447">
        <f t="shared" si="17"/>
        <v>0</v>
      </c>
      <c r="S71" s="449">
        <f t="shared" si="18"/>
        <v>0</v>
      </c>
      <c r="T71" s="447"/>
      <c r="U71" s="448">
        <f t="shared" si="19"/>
        <v>0</v>
      </c>
      <c r="V71" s="447"/>
      <c r="W71" s="449"/>
      <c r="X71" s="449"/>
      <c r="Y71" s="449"/>
      <c r="Z71" s="447"/>
    </row>
    <row r="72" ht="12.75" customHeight="1">
      <c r="A72" s="445"/>
      <c r="B72" s="495">
        <v>200111.0</v>
      </c>
      <c r="C72" s="496" t="s">
        <v>411</v>
      </c>
      <c r="D72" s="497">
        <v>1829.0</v>
      </c>
      <c r="E72" s="497">
        <v>519.75</v>
      </c>
      <c r="F72" s="466">
        <f>SUMIF(AJE_LTD!$B:$B,B72,AJE_LTD!$D:$D)</f>
        <v>-519.75</v>
      </c>
      <c r="G72" s="467">
        <f t="shared" si="20"/>
        <v>0</v>
      </c>
      <c r="H72" s="468">
        <f>SUMIF(AJE_LTD!$B:$B,B72,AJE_LTD!$F:$F)</f>
        <v>-1829</v>
      </c>
      <c r="I72" s="467">
        <f t="shared" si="21"/>
        <v>0</v>
      </c>
      <c r="J72" s="498">
        <f>IF(ISERROR(VLOOKUP(B72,Accounts_LTD!$B:$E,3,FALSE)),"",VLOOKUP(B72,Accounts_LTD!$B:$E,3,FALSE))</f>
        <v>31.1</v>
      </c>
      <c r="K72" s="492" t="str">
        <f>IFERROR(IF(J72="","",VLOOKUP(J72,FS!$A$11:$B$241,2,FALSE)),"")</f>
        <v>Trade Payables</v>
      </c>
      <c r="L72" s="492" t="str">
        <f>IFERROR(VLOOKUP(B73,Accounts_LTD!B:G,6,FALSE),"")</f>
        <v/>
      </c>
      <c r="M72" s="493"/>
      <c r="N72" s="494"/>
      <c r="O72" s="447"/>
      <c r="P72" s="472" t="str">
        <f t="shared" si="23"/>
        <v> </v>
      </c>
      <c r="Q72" s="447"/>
      <c r="R72" s="447">
        <f t="shared" si="17"/>
        <v>1</v>
      </c>
      <c r="S72" s="449">
        <f t="shared" si="18"/>
        <v>519.75</v>
      </c>
      <c r="T72" s="447"/>
      <c r="U72" s="448">
        <f t="shared" si="19"/>
        <v>1829</v>
      </c>
      <c r="V72" s="447"/>
      <c r="W72" s="449"/>
      <c r="X72" s="449"/>
      <c r="Y72" s="449"/>
      <c r="Z72" s="447"/>
    </row>
    <row r="73" ht="12.75" customHeight="1">
      <c r="A73" s="445"/>
      <c r="B73" s="495">
        <v>200114.0</v>
      </c>
      <c r="C73" s="496" t="s">
        <v>412</v>
      </c>
      <c r="D73" s="497">
        <v>-2252.25</v>
      </c>
      <c r="E73" s="497">
        <v>-640.03</v>
      </c>
      <c r="F73" s="466">
        <f>SUMIF(AJE_LTD!$B:$B,B73,AJE_LTD!$D:$D)</f>
        <v>0</v>
      </c>
      <c r="G73" s="467">
        <f t="shared" si="20"/>
        <v>-640.03</v>
      </c>
      <c r="H73" s="468">
        <f>SUMIF(AJE_LTD!$B:$B,B73,AJE_LTD!$F:$F)</f>
        <v>0</v>
      </c>
      <c r="I73" s="467">
        <f t="shared" si="21"/>
        <v>-2252.25</v>
      </c>
      <c r="J73" s="498">
        <f>IF(ISERROR(VLOOKUP(B73,Accounts_LTD!$B:$E,3,FALSE)),"",VLOOKUP(B73,Accounts_LTD!$B:$E,3,FALSE))</f>
        <v>31.1</v>
      </c>
      <c r="K73" s="492" t="str">
        <f>IFERROR(IF(J73="","",VLOOKUP(J73,FS!$A$11:$B$241,2,FALSE)),"")</f>
        <v>Trade Payables</v>
      </c>
      <c r="L73" s="492" t="str">
        <f>IFERROR(VLOOKUP(B74,Accounts_LTD!B:G,6,FALSE),"")</f>
        <v/>
      </c>
      <c r="M73" s="493"/>
      <c r="N73" s="494"/>
      <c r="O73" s="447"/>
      <c r="P73" s="472">
        <f t="shared" si="23"/>
        <v>3.519</v>
      </c>
      <c r="Q73" s="447"/>
      <c r="R73" s="447">
        <f t="shared" si="17"/>
        <v>0</v>
      </c>
      <c r="S73" s="449">
        <f t="shared" si="18"/>
        <v>0</v>
      </c>
      <c r="T73" s="447"/>
      <c r="U73" s="448">
        <f t="shared" si="19"/>
        <v>0</v>
      </c>
      <c r="V73" s="447"/>
      <c r="W73" s="449"/>
      <c r="X73" s="449"/>
      <c r="Y73" s="449"/>
      <c r="Z73" s="447"/>
    </row>
    <row r="74" ht="12.75" customHeight="1">
      <c r="A74" s="445"/>
      <c r="B74" s="495">
        <v>200147.0</v>
      </c>
      <c r="C74" s="496" t="s">
        <v>413</v>
      </c>
      <c r="D74" s="497">
        <v>25740.0</v>
      </c>
      <c r="E74" s="497">
        <v>7314.58</v>
      </c>
      <c r="F74" s="466">
        <f>SUMIF(AJE_LTD!$B:$B,B74,AJE_LTD!$D:$D)</f>
        <v>-7314.58</v>
      </c>
      <c r="G74" s="467">
        <f t="shared" si="20"/>
        <v>0</v>
      </c>
      <c r="H74" s="468">
        <f>SUMIF(AJE_LTD!$B:$B,B74,AJE_LTD!$F:$F)</f>
        <v>-25740</v>
      </c>
      <c r="I74" s="467">
        <f t="shared" si="21"/>
        <v>0</v>
      </c>
      <c r="J74" s="498">
        <f>IF(ISERROR(VLOOKUP(B74,Accounts_LTD!$B:$E,3,FALSE)),"",VLOOKUP(B74,Accounts_LTD!$B:$E,3,FALSE))</f>
        <v>31.1</v>
      </c>
      <c r="K74" s="492" t="str">
        <f>IFERROR(IF(J74="","",VLOOKUP(J74,FS!$A$11:$B$241,2,FALSE)),"")</f>
        <v>Trade Payables</v>
      </c>
      <c r="L74" s="492" t="str">
        <f>IFERROR(VLOOKUP(B75,Accounts_LTD!B:G,6,FALSE),"")</f>
        <v/>
      </c>
      <c r="M74" s="493"/>
      <c r="N74" s="494"/>
      <c r="O74" s="447"/>
      <c r="P74" s="472" t="str">
        <f t="shared" si="23"/>
        <v> </v>
      </c>
      <c r="Q74" s="447"/>
      <c r="R74" s="447">
        <f t="shared" si="17"/>
        <v>0</v>
      </c>
      <c r="S74" s="449">
        <f t="shared" si="18"/>
        <v>7314.58</v>
      </c>
      <c r="T74" s="447"/>
      <c r="U74" s="448">
        <f t="shared" si="19"/>
        <v>25740</v>
      </c>
      <c r="V74" s="447"/>
      <c r="W74" s="449"/>
      <c r="X74" s="449"/>
      <c r="Y74" s="449"/>
      <c r="Z74" s="447"/>
    </row>
    <row r="75" ht="12.75" customHeight="1">
      <c r="A75" s="445"/>
      <c r="B75" s="495">
        <v>200166.0</v>
      </c>
      <c r="C75" s="496" t="s">
        <v>414</v>
      </c>
      <c r="D75" s="497">
        <v>-62922.43</v>
      </c>
      <c r="E75" s="497">
        <v>-17880.77</v>
      </c>
      <c r="F75" s="466">
        <f>SUMIF(AJE_LTD!$B:$B,B75,AJE_LTD!$D:$D)</f>
        <v>0</v>
      </c>
      <c r="G75" s="467">
        <f t="shared" si="20"/>
        <v>-17880.77</v>
      </c>
      <c r="H75" s="468">
        <f>SUMIF(AJE_LTD!$B:$B,B75,AJE_LTD!$F:$F)</f>
        <v>0</v>
      </c>
      <c r="I75" s="467">
        <f t="shared" si="21"/>
        <v>-62922.43</v>
      </c>
      <c r="J75" s="469">
        <f>IF(ISERROR(VLOOKUP(B75,Accounts_LTD!$B:$E,3,FALSE)),"",VLOOKUP(B75,Accounts_LTD!$B:$E,3,FALSE))</f>
        <v>31.1</v>
      </c>
      <c r="K75" s="492" t="str">
        <f>IFERROR(IF(J75="","",VLOOKUP(J75,FS!$A$11:$B$241,2,FALSE)),"")</f>
        <v>Trade Payables</v>
      </c>
      <c r="L75" s="492" t="str">
        <f>IFERROR(VLOOKUP(B76,Accounts_LTD!B:G,6,FALSE),"")</f>
        <v/>
      </c>
      <c r="M75" s="493"/>
      <c r="N75" s="494"/>
      <c r="O75" s="447"/>
      <c r="P75" s="472">
        <f t="shared" si="23"/>
        <v>3.519</v>
      </c>
      <c r="Q75" s="447"/>
      <c r="R75" s="447">
        <f t="shared" si="17"/>
        <v>1</v>
      </c>
      <c r="S75" s="449">
        <f t="shared" si="18"/>
        <v>0</v>
      </c>
      <c r="T75" s="447"/>
      <c r="U75" s="448">
        <f t="shared" si="19"/>
        <v>0</v>
      </c>
      <c r="V75" s="447"/>
      <c r="W75" s="449"/>
      <c r="X75" s="449"/>
      <c r="Y75" s="449"/>
      <c r="Z75" s="447"/>
    </row>
    <row r="76" ht="12.75" customHeight="1">
      <c r="A76" s="445"/>
      <c r="B76" s="495">
        <v>200221.0</v>
      </c>
      <c r="C76" s="496" t="s">
        <v>415</v>
      </c>
      <c r="D76" s="497">
        <v>219.0</v>
      </c>
      <c r="E76" s="497">
        <v>62.23</v>
      </c>
      <c r="F76" s="466">
        <f>SUMIF(AJE_LTD!$B:$B,B76,AJE_LTD!$D:$D)</f>
        <v>-62.23</v>
      </c>
      <c r="G76" s="467">
        <f t="shared" si="20"/>
        <v>0</v>
      </c>
      <c r="H76" s="468">
        <f>SUMIF(AJE_LTD!$B:$B,B76,AJE_LTD!$F:$F)</f>
        <v>-219</v>
      </c>
      <c r="I76" s="467">
        <f t="shared" si="21"/>
        <v>0</v>
      </c>
      <c r="J76" s="498">
        <f>IF(ISERROR(VLOOKUP(B76,Accounts_LTD!$B:$E,3,FALSE)),"",VLOOKUP(B76,Accounts_LTD!$B:$E,3,FALSE))</f>
        <v>31.1</v>
      </c>
      <c r="K76" s="492" t="str">
        <f>IFERROR(IF(J76="","",VLOOKUP(J76,FS!$A$11:$B$241,2,FALSE)),"")</f>
        <v>Trade Payables</v>
      </c>
      <c r="L76" s="492" t="str">
        <f>IFERROR(VLOOKUP(#REF!,Accounts_LTD!B:G,6,FALSE),"")</f>
        <v/>
      </c>
      <c r="M76" s="493"/>
      <c r="N76" s="494"/>
      <c r="O76" s="447"/>
      <c r="P76" s="472" t="str">
        <f t="shared" si="23"/>
        <v> </v>
      </c>
      <c r="Q76" s="447"/>
      <c r="R76" s="447">
        <f t="shared" si="17"/>
        <v>0</v>
      </c>
      <c r="S76" s="449">
        <f t="shared" si="18"/>
        <v>62.23</v>
      </c>
      <c r="T76" s="447"/>
      <c r="U76" s="448">
        <f t="shared" si="19"/>
        <v>219</v>
      </c>
      <c r="V76" s="447"/>
      <c r="W76" s="449"/>
      <c r="X76" s="449"/>
      <c r="Y76" s="449"/>
      <c r="Z76" s="447"/>
    </row>
    <row r="77" ht="12.75" customHeight="1">
      <c r="A77" s="445"/>
      <c r="B77" s="495">
        <v>200258.0</v>
      </c>
      <c r="C77" s="496" t="s">
        <v>416</v>
      </c>
      <c r="D77" s="497">
        <v>-854.1</v>
      </c>
      <c r="E77" s="497">
        <v>-242.71</v>
      </c>
      <c r="F77" s="466">
        <f>SUMIF(AJE_LTD!$B:$B,B77,AJE_LTD!$D:$D)</f>
        <v>0</v>
      </c>
      <c r="G77" s="467">
        <f t="shared" si="20"/>
        <v>-242.71</v>
      </c>
      <c r="H77" s="468">
        <f>SUMIF(AJE_LTD!$B:$B,B77,AJE_LTD!$F:$F)</f>
        <v>0</v>
      </c>
      <c r="I77" s="467">
        <f t="shared" si="21"/>
        <v>-854.1</v>
      </c>
      <c r="J77" s="498">
        <f>IF(ISERROR(VLOOKUP(B77,Accounts_LTD!$B:$E,3,FALSE)),"",VLOOKUP(B77,Accounts_LTD!$B:$E,3,FALSE))</f>
        <v>31.1</v>
      </c>
      <c r="K77" s="492" t="str">
        <f>IFERROR(IF(J77="","",VLOOKUP(J77,FS!$A$11:$B$241,2,FALSE)),"")</f>
        <v>Trade Payables</v>
      </c>
      <c r="L77" s="492" t="str">
        <f>IFERROR(VLOOKUP(B78,Accounts_LTD!B:G,6,FALSE),"")</f>
        <v/>
      </c>
      <c r="M77" s="493"/>
      <c r="N77" s="494"/>
      <c r="O77" s="447"/>
      <c r="P77" s="472">
        <f t="shared" si="23"/>
        <v>3.519</v>
      </c>
      <c r="Q77" s="447"/>
      <c r="R77" s="447">
        <f t="shared" si="17"/>
        <v>0</v>
      </c>
      <c r="S77" s="449">
        <f t="shared" si="18"/>
        <v>0</v>
      </c>
      <c r="T77" s="447"/>
      <c r="U77" s="448">
        <f t="shared" si="19"/>
        <v>0</v>
      </c>
      <c r="V77" s="447"/>
      <c r="W77" s="449"/>
      <c r="X77" s="449"/>
      <c r="Y77" s="449"/>
      <c r="Z77" s="447"/>
    </row>
    <row r="78" ht="12.75" customHeight="1">
      <c r="A78" s="445"/>
      <c r="B78" s="495">
        <v>200260.0</v>
      </c>
      <c r="C78" s="496" t="s">
        <v>417</v>
      </c>
      <c r="D78" s="497">
        <v>-6698.0</v>
      </c>
      <c r="E78" s="497">
        <v>-1903.38</v>
      </c>
      <c r="F78" s="466">
        <f>SUMIF(AJE_LTD!$B:$B,B78,AJE_LTD!$D:$D)</f>
        <v>0</v>
      </c>
      <c r="G78" s="467">
        <f t="shared" si="20"/>
        <v>-1903.38</v>
      </c>
      <c r="H78" s="468">
        <f>SUMIF(AJE_LTD!$B:$B,B78,AJE_LTD!$F:$F)</f>
        <v>0</v>
      </c>
      <c r="I78" s="467">
        <f t="shared" si="21"/>
        <v>-6698</v>
      </c>
      <c r="J78" s="469">
        <f>IF(ISERROR(VLOOKUP(B78,Accounts_LTD!$B:$E,3,FALSE)),"",VLOOKUP(B78,Accounts_LTD!$B:$E,3,FALSE))</f>
        <v>31.1</v>
      </c>
      <c r="K78" s="492" t="str">
        <f>IFERROR(IF(J78="","",VLOOKUP(J78,FS!$A$11:$B$241,2,FALSE)),"")</f>
        <v>Trade Payables</v>
      </c>
      <c r="L78" s="492" t="str">
        <f>IFERROR(VLOOKUP(B79,Accounts_LTD!B:G,6,FALSE),"")</f>
        <v/>
      </c>
      <c r="M78" s="493"/>
      <c r="N78" s="494"/>
      <c r="O78" s="447"/>
      <c r="P78" s="472">
        <f t="shared" si="23"/>
        <v>3.519</v>
      </c>
      <c r="Q78" s="447"/>
      <c r="R78" s="447">
        <f t="shared" si="17"/>
        <v>0</v>
      </c>
      <c r="S78" s="449">
        <f t="shared" si="18"/>
        <v>0</v>
      </c>
      <c r="T78" s="447"/>
      <c r="U78" s="448">
        <f t="shared" si="19"/>
        <v>0</v>
      </c>
      <c r="V78" s="447"/>
      <c r="W78" s="449"/>
      <c r="X78" s="449"/>
      <c r="Y78" s="449"/>
      <c r="Z78" s="447"/>
    </row>
    <row r="79" ht="12.75" customHeight="1">
      <c r="A79" s="445"/>
      <c r="B79" s="495">
        <v>200005.0</v>
      </c>
      <c r="C79" s="496" t="s">
        <v>418</v>
      </c>
      <c r="D79" s="497">
        <v>160.15</v>
      </c>
      <c r="E79" s="497">
        <v>45.51</v>
      </c>
      <c r="F79" s="466">
        <f>SUMIF(AJE_LTD!$B:$B,B79,AJE_LTD!$D:$D)</f>
        <v>-45.51</v>
      </c>
      <c r="G79" s="467">
        <f t="shared" si="20"/>
        <v>0</v>
      </c>
      <c r="H79" s="468">
        <f>SUMIF(AJE_LTD!$B:$B,B79,AJE_LTD!$F:$F)</f>
        <v>-160.15</v>
      </c>
      <c r="I79" s="467">
        <f t="shared" si="21"/>
        <v>0</v>
      </c>
      <c r="J79" s="469">
        <f>IF(ISERROR(VLOOKUP(B79,Accounts_LTD!$B:$E,3,FALSE)),"",VLOOKUP(B79,Accounts_LTD!$B:$E,3,FALSE))</f>
        <v>31.1</v>
      </c>
      <c r="K79" s="492" t="str">
        <f>IFERROR(IF(J79="","",VLOOKUP(J79,FS!$A$11:$B$241,2,FALSE)),"")</f>
        <v>Trade Payables</v>
      </c>
      <c r="L79" s="492" t="str">
        <f>IFERROR(VLOOKUP(B80,Accounts_LTD!B:G,6,FALSE),"")</f>
        <v/>
      </c>
      <c r="M79" s="493"/>
      <c r="N79" s="494"/>
      <c r="O79" s="447"/>
      <c r="P79" s="472" t="str">
        <f t="shared" si="23"/>
        <v> </v>
      </c>
      <c r="Q79" s="447"/>
      <c r="R79" s="447">
        <f t="shared" si="17"/>
        <v>0</v>
      </c>
      <c r="S79" s="449">
        <f t="shared" si="18"/>
        <v>45.51</v>
      </c>
      <c r="T79" s="447"/>
      <c r="U79" s="448">
        <f t="shared" si="19"/>
        <v>160.15</v>
      </c>
      <c r="V79" s="447"/>
      <c r="W79" s="449"/>
      <c r="X79" s="449"/>
      <c r="Y79" s="449"/>
      <c r="Z79" s="447"/>
    </row>
    <row r="80" ht="12.75" customHeight="1">
      <c r="A80" s="445"/>
      <c r="B80" s="495">
        <v>200008.0</v>
      </c>
      <c r="C80" s="495" t="s">
        <v>419</v>
      </c>
      <c r="D80" s="497">
        <v>-1338.31</v>
      </c>
      <c r="E80" s="497">
        <v>-380.31</v>
      </c>
      <c r="F80" s="466">
        <f>SUMIF(AJE_LTD!$B:$B,B80,AJE_LTD!$D:$D)</f>
        <v>0</v>
      </c>
      <c r="G80" s="467">
        <f t="shared" si="20"/>
        <v>-380.31</v>
      </c>
      <c r="H80" s="468">
        <f>SUMIF(AJE_LTD!$B:$B,B80,AJE_LTD!$F:$F)</f>
        <v>0</v>
      </c>
      <c r="I80" s="467">
        <f t="shared" si="21"/>
        <v>-1338.31</v>
      </c>
      <c r="J80" s="469">
        <f>IF(ISERROR(VLOOKUP(B80,Accounts_LTD!$B:$E,3,FALSE)),"",VLOOKUP(B80,Accounts_LTD!$B:$E,3,FALSE))</f>
        <v>31.1</v>
      </c>
      <c r="K80" s="492" t="str">
        <f>IFERROR(IF(J80="","",VLOOKUP(J80,FS!$A$11:$B$241,2,FALSE)),"")</f>
        <v>Trade Payables</v>
      </c>
      <c r="L80" s="492" t="str">
        <f>IFERROR(VLOOKUP(B81,Accounts_LTD!B:G,6,FALSE),"")</f>
        <v/>
      </c>
      <c r="M80" s="493"/>
      <c r="N80" s="494"/>
      <c r="O80" s="447"/>
      <c r="P80" s="472">
        <f t="shared" si="23"/>
        <v>3.519</v>
      </c>
      <c r="Q80" s="447"/>
      <c r="R80" s="447">
        <f t="shared" si="17"/>
        <v>0</v>
      </c>
      <c r="S80" s="449">
        <f t="shared" si="18"/>
        <v>0</v>
      </c>
      <c r="T80" s="447"/>
      <c r="U80" s="448">
        <f t="shared" si="19"/>
        <v>0</v>
      </c>
      <c r="V80" s="447"/>
      <c r="W80" s="449"/>
      <c r="X80" s="449"/>
      <c r="Y80" s="449"/>
      <c r="Z80" s="447"/>
    </row>
    <row r="81" ht="12.75" customHeight="1">
      <c r="A81" s="445"/>
      <c r="B81" s="495">
        <v>200032.0</v>
      </c>
      <c r="C81" s="495" t="s">
        <v>420</v>
      </c>
      <c r="D81" s="497">
        <v>26905.39</v>
      </c>
      <c r="E81" s="497">
        <v>7645.75</v>
      </c>
      <c r="F81" s="466">
        <f>SUMIF(AJE_LTD!$B:$B,B81,AJE_LTD!$D:$D)</f>
        <v>-7645.75</v>
      </c>
      <c r="G81" s="467">
        <f t="shared" si="20"/>
        <v>0</v>
      </c>
      <c r="H81" s="468">
        <f>SUMIF(AJE_LTD!$B:$B,B81,AJE_LTD!$F:$F)</f>
        <v>-26905.39</v>
      </c>
      <c r="I81" s="467">
        <f t="shared" si="21"/>
        <v>0</v>
      </c>
      <c r="J81" s="498">
        <f>IF(ISERROR(VLOOKUP(B81,Accounts_LTD!$B:$E,3,FALSE)),"",VLOOKUP(B81,Accounts_LTD!$B:$E,3,FALSE))</f>
        <v>31.1</v>
      </c>
      <c r="K81" s="492" t="str">
        <f>IFERROR(IF(J81="","",VLOOKUP(J81,FS!$A$11:$B$241,2,FALSE)),"")</f>
        <v>Trade Payables</v>
      </c>
      <c r="L81" s="492" t="str">
        <f>IFERROR(VLOOKUP(B82,Accounts_LTD!B:G,6,FALSE),"")</f>
        <v/>
      </c>
      <c r="M81" s="493"/>
      <c r="N81" s="494"/>
      <c r="O81" s="447"/>
      <c r="P81" s="472" t="str">
        <f t="shared" si="23"/>
        <v> </v>
      </c>
      <c r="Q81" s="447"/>
      <c r="R81" s="447">
        <f t="shared" si="17"/>
        <v>0</v>
      </c>
      <c r="S81" s="449">
        <f t="shared" si="18"/>
        <v>7645.75</v>
      </c>
      <c r="T81" s="447"/>
      <c r="U81" s="448">
        <f t="shared" si="19"/>
        <v>26905.39</v>
      </c>
      <c r="V81" s="447"/>
      <c r="W81" s="449"/>
      <c r="X81" s="449"/>
      <c r="Y81" s="449"/>
      <c r="Z81" s="447"/>
    </row>
    <row r="82" ht="12.75" customHeight="1">
      <c r="A82" s="445"/>
      <c r="B82" s="495">
        <v>200075.0</v>
      </c>
      <c r="C82" s="495" t="s">
        <v>421</v>
      </c>
      <c r="D82" s="497">
        <v>16682.42</v>
      </c>
      <c r="E82" s="497">
        <v>4740.67</v>
      </c>
      <c r="F82" s="466">
        <f>SUMIF(AJE_LTD!$B:$B,B82,AJE_LTD!$D:$D)</f>
        <v>-4740.67</v>
      </c>
      <c r="G82" s="467">
        <f t="shared" si="20"/>
        <v>0</v>
      </c>
      <c r="H82" s="468">
        <f>SUMIF(AJE_LTD!$B:$B,B82,AJE_LTD!$F:$F)</f>
        <v>-16682.42</v>
      </c>
      <c r="I82" s="467">
        <f t="shared" si="21"/>
        <v>0</v>
      </c>
      <c r="J82" s="498">
        <f>IF(ISERROR(VLOOKUP(B82,Accounts_LTD!$B:$E,3,FALSE)),"",VLOOKUP(B82,Accounts_LTD!$B:$E,3,FALSE))</f>
        <v>31.1</v>
      </c>
      <c r="K82" s="492" t="str">
        <f>IFERROR(IF(J82="","",VLOOKUP(J82,FS!$A$11:$B$241,2,FALSE)),"")</f>
        <v>Trade Payables</v>
      </c>
      <c r="L82" s="492" t="str">
        <f>IFERROR(VLOOKUP(B83,Accounts_LTD!B:G,6,FALSE),"")</f>
        <v/>
      </c>
      <c r="M82" s="493"/>
      <c r="N82" s="494"/>
      <c r="O82" s="447"/>
      <c r="P82" s="472" t="str">
        <f t="shared" si="23"/>
        <v> </v>
      </c>
      <c r="Q82" s="447"/>
      <c r="R82" s="447">
        <f t="shared" si="17"/>
        <v>0</v>
      </c>
      <c r="S82" s="449">
        <f t="shared" si="18"/>
        <v>4740.67</v>
      </c>
      <c r="T82" s="447"/>
      <c r="U82" s="448">
        <f t="shared" si="19"/>
        <v>16682.42</v>
      </c>
      <c r="V82" s="447"/>
      <c r="W82" s="449"/>
      <c r="X82" s="449"/>
      <c r="Y82" s="449"/>
      <c r="Z82" s="447"/>
    </row>
    <row r="83" ht="12.75" customHeight="1">
      <c r="A83" s="445"/>
      <c r="B83" s="495">
        <v>200078.0</v>
      </c>
      <c r="C83" s="495" t="s">
        <v>422</v>
      </c>
      <c r="D83" s="497">
        <v>5394.63</v>
      </c>
      <c r="E83" s="497">
        <v>1533.0</v>
      </c>
      <c r="F83" s="466">
        <f>SUMIF(AJE_LTD!$B:$B,B83,AJE_LTD!$D:$D)</f>
        <v>-1533</v>
      </c>
      <c r="G83" s="467">
        <f t="shared" si="20"/>
        <v>0</v>
      </c>
      <c r="H83" s="468">
        <f>SUMIF(AJE_LTD!$B:$B,B83,AJE_LTD!$F:$F)</f>
        <v>-5394.63</v>
      </c>
      <c r="I83" s="467">
        <f t="shared" si="21"/>
        <v>0</v>
      </c>
      <c r="J83" s="469">
        <f>IF(ISERROR(VLOOKUP(B83,Accounts_LTD!$B:$E,3,FALSE)),"",VLOOKUP(B83,Accounts_LTD!$B:$E,3,FALSE))</f>
        <v>31.1</v>
      </c>
      <c r="K83" s="492" t="str">
        <f>IFERROR(IF(J83="","",VLOOKUP(J83,FS!$A$11:$B$241,2,FALSE)),"")</f>
        <v>Trade Payables</v>
      </c>
      <c r="L83" s="492" t="str">
        <f>IFERROR(VLOOKUP(B84,Accounts_LTD!B:G,6,FALSE),"")</f>
        <v/>
      </c>
      <c r="M83" s="493"/>
      <c r="N83" s="494"/>
      <c r="O83" s="447"/>
      <c r="P83" s="472" t="str">
        <f t="shared" si="23"/>
        <v> </v>
      </c>
      <c r="Q83" s="447"/>
      <c r="R83" s="447">
        <f t="shared" si="17"/>
        <v>0</v>
      </c>
      <c r="S83" s="449">
        <f t="shared" si="18"/>
        <v>1533</v>
      </c>
      <c r="T83" s="447"/>
      <c r="U83" s="448">
        <f t="shared" si="19"/>
        <v>5394.63</v>
      </c>
      <c r="V83" s="447"/>
      <c r="W83" s="449"/>
      <c r="X83" s="449"/>
      <c r="Y83" s="449"/>
      <c r="Z83" s="447"/>
    </row>
    <row r="84" ht="12.75" customHeight="1">
      <c r="A84" s="445"/>
      <c r="B84" s="495">
        <v>200087.0</v>
      </c>
      <c r="C84" s="495" t="s">
        <v>423</v>
      </c>
      <c r="D84" s="497">
        <v>158.36</v>
      </c>
      <c r="E84" s="497">
        <v>45.0</v>
      </c>
      <c r="F84" s="466">
        <f>SUMIF(AJE_LTD!$B:$B,B84,AJE_LTD!$D:$D)</f>
        <v>-45</v>
      </c>
      <c r="G84" s="467">
        <f t="shared" si="20"/>
        <v>0</v>
      </c>
      <c r="H84" s="468">
        <f>SUMIF(AJE_LTD!$B:$B,B84,AJE_LTD!$F:$F)</f>
        <v>-158.36</v>
      </c>
      <c r="I84" s="467">
        <f t="shared" si="21"/>
        <v>0</v>
      </c>
      <c r="J84" s="469">
        <f>IF(ISERROR(VLOOKUP(B84,Accounts_LTD!$B:$E,3,FALSE)),"",VLOOKUP(B84,Accounts_LTD!$B:$E,3,FALSE))</f>
        <v>31.1</v>
      </c>
      <c r="K84" s="492" t="str">
        <f>IFERROR(IF(J84="","",VLOOKUP(J84,FS!$A$11:$B$241,2,FALSE)),"")</f>
        <v>Trade Payables</v>
      </c>
      <c r="L84" s="492" t="str">
        <f>IFERROR(VLOOKUP(B85,Accounts_LTD!B:G,6,FALSE),"")</f>
        <v/>
      </c>
      <c r="M84" s="493"/>
      <c r="N84" s="494"/>
      <c r="O84" s="447"/>
      <c r="P84" s="472" t="str">
        <f t="shared" si="23"/>
        <v> </v>
      </c>
      <c r="Q84" s="447"/>
      <c r="R84" s="447">
        <f t="shared" si="17"/>
        <v>0</v>
      </c>
      <c r="S84" s="449">
        <f t="shared" si="18"/>
        <v>45</v>
      </c>
      <c r="T84" s="447"/>
      <c r="U84" s="448">
        <f t="shared" si="19"/>
        <v>158.36</v>
      </c>
      <c r="V84" s="447"/>
      <c r="W84" s="449"/>
      <c r="X84" s="449"/>
      <c r="Y84" s="449"/>
      <c r="Z84" s="447"/>
    </row>
    <row r="85" ht="12.75" customHeight="1">
      <c r="A85" s="445"/>
      <c r="B85" s="495">
        <v>200094.0</v>
      </c>
      <c r="C85" s="495" t="s">
        <v>424</v>
      </c>
      <c r="D85" s="497">
        <v>5278.5</v>
      </c>
      <c r="E85" s="497">
        <v>1500.0</v>
      </c>
      <c r="F85" s="466">
        <f>SUMIF(AJE_LTD!$B:$B,B85,AJE_LTD!$D:$D)</f>
        <v>-1500</v>
      </c>
      <c r="G85" s="467">
        <f t="shared" si="20"/>
        <v>0</v>
      </c>
      <c r="H85" s="468">
        <f>SUMIF(AJE_LTD!$B:$B,B85,AJE_LTD!$F:$F)</f>
        <v>-5278.5</v>
      </c>
      <c r="I85" s="467">
        <f t="shared" si="21"/>
        <v>0</v>
      </c>
      <c r="J85" s="469">
        <f>IF(ISERROR(VLOOKUP(B85,Accounts_LTD!$B:$E,3,FALSE)),"",VLOOKUP(B85,Accounts_LTD!$B:$E,3,FALSE))</f>
        <v>31.1</v>
      </c>
      <c r="K85" s="492" t="str">
        <f>IFERROR(IF(J85="","",VLOOKUP(J85,FS!$A$11:$B$241,2,FALSE)),"")</f>
        <v>Trade Payables</v>
      </c>
      <c r="L85" s="492" t="str">
        <f>IFERROR(VLOOKUP(B86,Accounts_LTD!B:G,6,FALSE),"")</f>
        <v/>
      </c>
      <c r="M85" s="493"/>
      <c r="N85" s="494"/>
      <c r="O85" s="447"/>
      <c r="P85" s="472" t="str">
        <f t="shared" si="23"/>
        <v> </v>
      </c>
      <c r="Q85" s="447"/>
      <c r="R85" s="447">
        <f t="shared" si="17"/>
        <v>0</v>
      </c>
      <c r="S85" s="449">
        <f t="shared" si="18"/>
        <v>1500</v>
      </c>
      <c r="T85" s="447"/>
      <c r="U85" s="448">
        <f t="shared" si="19"/>
        <v>5278.5</v>
      </c>
      <c r="V85" s="447"/>
      <c r="W85" s="449"/>
      <c r="X85" s="449"/>
      <c r="Y85" s="449"/>
      <c r="Z85" s="447"/>
    </row>
    <row r="86" ht="12.75" customHeight="1">
      <c r="A86" s="445"/>
      <c r="B86" s="495">
        <v>200098.0</v>
      </c>
      <c r="C86" s="495" t="s">
        <v>425</v>
      </c>
      <c r="D86" s="497">
        <v>8369.73</v>
      </c>
      <c r="E86" s="497">
        <v>2378.44</v>
      </c>
      <c r="F86" s="466">
        <f>SUMIF(AJE_LTD!$B:$B,B86,AJE_LTD!$D:$D)</f>
        <v>-2378.44</v>
      </c>
      <c r="G86" s="467">
        <f t="shared" si="20"/>
        <v>0</v>
      </c>
      <c r="H86" s="468">
        <f>SUMIF(AJE_LTD!$B:$B,B86,AJE_LTD!$F:$F)</f>
        <v>-8369.73</v>
      </c>
      <c r="I86" s="467">
        <f t="shared" si="21"/>
        <v>0</v>
      </c>
      <c r="J86" s="469">
        <f>IF(ISERROR(VLOOKUP(B86,Accounts_LTD!$B:$E,3,FALSE)),"",VLOOKUP(B86,Accounts_LTD!$B:$E,3,FALSE))</f>
        <v>31.1</v>
      </c>
      <c r="K86" s="492" t="str">
        <f>IFERROR(IF(J86="","",VLOOKUP(J86,FS!$A$11:$B$241,2,FALSE)),"")</f>
        <v>Trade Payables</v>
      </c>
      <c r="L86" s="492" t="str">
        <f>IFERROR(VLOOKUP(#REF!,Accounts_LTD!B:G,6,FALSE),"")</f>
        <v/>
      </c>
      <c r="M86" s="493"/>
      <c r="N86" s="494"/>
      <c r="O86" s="447"/>
      <c r="P86" s="472" t="str">
        <f t="shared" si="23"/>
        <v> </v>
      </c>
      <c r="Q86" s="447"/>
      <c r="R86" s="447">
        <f t="shared" si="17"/>
        <v>0</v>
      </c>
      <c r="S86" s="449">
        <f t="shared" si="18"/>
        <v>2378.44</v>
      </c>
      <c r="T86" s="447"/>
      <c r="U86" s="448">
        <f t="shared" si="19"/>
        <v>8369.73</v>
      </c>
      <c r="V86" s="447"/>
      <c r="W86" s="449"/>
      <c r="X86" s="449"/>
      <c r="Y86" s="449"/>
      <c r="Z86" s="447"/>
    </row>
    <row r="87" ht="12.75" customHeight="1">
      <c r="A87" s="445"/>
      <c r="B87" s="495">
        <v>200127.0</v>
      </c>
      <c r="C87" s="495" t="s">
        <v>426</v>
      </c>
      <c r="D87" s="497">
        <v>1375.93</v>
      </c>
      <c r="E87" s="497">
        <v>391.0</v>
      </c>
      <c r="F87" s="466">
        <f>SUMIF(AJE_LTD!$B:$B,B87,AJE_LTD!$D:$D)</f>
        <v>-391</v>
      </c>
      <c r="G87" s="467">
        <f t="shared" si="20"/>
        <v>0</v>
      </c>
      <c r="H87" s="468">
        <f>SUMIF(AJE_LTD!$B:$B,B87,AJE_LTD!$F:$F)</f>
        <v>-1375.93</v>
      </c>
      <c r="I87" s="467">
        <f t="shared" si="21"/>
        <v>0</v>
      </c>
      <c r="J87" s="469">
        <f>IF(ISERROR(VLOOKUP(B87,Accounts_LTD!$B:$E,3,FALSE)),"",VLOOKUP(B87,Accounts_LTD!$B:$E,3,FALSE))</f>
        <v>31.1</v>
      </c>
      <c r="K87" s="492" t="str">
        <f>IFERROR(IF(J87="","",VLOOKUP(J87,FS!$A$11:$B$241,2,FALSE)),"")</f>
        <v>Trade Payables</v>
      </c>
      <c r="L87" s="492" t="str">
        <f>IFERROR(VLOOKUP(B88,Accounts_LTD!B:G,6,FALSE),"")</f>
        <v/>
      </c>
      <c r="M87" s="493"/>
      <c r="N87" s="494"/>
      <c r="O87" s="447"/>
      <c r="P87" s="472" t="str">
        <f t="shared" si="23"/>
        <v> </v>
      </c>
      <c r="Q87" s="447"/>
      <c r="R87" s="447">
        <f t="shared" si="17"/>
        <v>1</v>
      </c>
      <c r="S87" s="449">
        <f t="shared" si="18"/>
        <v>391</v>
      </c>
      <c r="T87" s="447"/>
      <c r="U87" s="448">
        <f t="shared" si="19"/>
        <v>1375.93</v>
      </c>
      <c r="V87" s="447"/>
      <c r="W87" s="449"/>
      <c r="X87" s="449"/>
      <c r="Y87" s="449"/>
      <c r="Z87" s="447"/>
    </row>
    <row r="88" ht="12.75" customHeight="1">
      <c r="A88" s="445"/>
      <c r="B88" s="495">
        <v>200131.0</v>
      </c>
      <c r="C88" s="495" t="s">
        <v>427</v>
      </c>
      <c r="D88" s="497">
        <v>3092.54</v>
      </c>
      <c r="E88" s="497">
        <v>878.81</v>
      </c>
      <c r="F88" s="466">
        <f>SUMIF(AJE_LTD!$B:$B,B88,AJE_LTD!$D:$D)</f>
        <v>-878.81</v>
      </c>
      <c r="G88" s="467">
        <f t="shared" si="20"/>
        <v>0</v>
      </c>
      <c r="H88" s="468">
        <f>SUMIF(AJE_LTD!$B:$B,B88,AJE_LTD!$F:$F)</f>
        <v>-3092.54</v>
      </c>
      <c r="I88" s="467">
        <f t="shared" si="21"/>
        <v>0</v>
      </c>
      <c r="J88" s="469">
        <f>IF(ISERROR(VLOOKUP(B88,Accounts_LTD!$B:$E,3,FALSE)),"",VLOOKUP(B88,Accounts_LTD!$B:$E,3,FALSE))</f>
        <v>31.1</v>
      </c>
      <c r="K88" s="492" t="str">
        <f>IFERROR(IF(J88="","",VLOOKUP(J88,FS!$A$11:$B$241,2,FALSE)),"")</f>
        <v>Trade Payables</v>
      </c>
      <c r="L88" s="492" t="str">
        <f>IFERROR(VLOOKUP(B89,Accounts_LTD!B:G,6,FALSE),"")</f>
        <v/>
      </c>
      <c r="M88" s="493"/>
      <c r="N88" s="494"/>
      <c r="O88" s="447"/>
      <c r="P88" s="472" t="str">
        <f t="shared" si="23"/>
        <v> </v>
      </c>
      <c r="Q88" s="447"/>
      <c r="R88" s="447">
        <f t="shared" si="17"/>
        <v>0</v>
      </c>
      <c r="S88" s="449">
        <f t="shared" si="18"/>
        <v>878.81</v>
      </c>
      <c r="T88" s="447"/>
      <c r="U88" s="448">
        <f t="shared" si="19"/>
        <v>3092.54</v>
      </c>
      <c r="V88" s="447"/>
      <c r="W88" s="449"/>
      <c r="X88" s="449"/>
      <c r="Y88" s="449"/>
      <c r="Z88" s="447"/>
    </row>
    <row r="89" ht="12.75" customHeight="1">
      <c r="A89" s="445"/>
      <c r="B89" s="495">
        <v>200153.0</v>
      </c>
      <c r="C89" s="495" t="s">
        <v>428</v>
      </c>
      <c r="D89" s="497">
        <v>1539.63</v>
      </c>
      <c r="E89" s="497">
        <v>437.52</v>
      </c>
      <c r="F89" s="466">
        <f>SUMIF(AJE_LTD!$B:$B,B89,AJE_LTD!$D:$D)</f>
        <v>-437.52</v>
      </c>
      <c r="G89" s="467">
        <f t="shared" si="20"/>
        <v>0</v>
      </c>
      <c r="H89" s="468">
        <f>SUMIF(AJE_LTD!$B:$B,B89,AJE_LTD!$F:$F)</f>
        <v>-1539.63</v>
      </c>
      <c r="I89" s="467">
        <f t="shared" si="21"/>
        <v>0</v>
      </c>
      <c r="J89" s="498">
        <f>IF(ISERROR(VLOOKUP(B89,Accounts_LTD!$B:$E,3,FALSE)),"",VLOOKUP(B89,Accounts_LTD!$B:$E,3,FALSE))</f>
        <v>31.1</v>
      </c>
      <c r="K89" s="492" t="str">
        <f>IFERROR(IF(J89="","",VLOOKUP(J89,FS!$A$11:$B$241,2,FALSE)),"")</f>
        <v>Trade Payables</v>
      </c>
      <c r="L89" s="492" t="str">
        <f>IFERROR(VLOOKUP(B90,Accounts_LTD!B:G,6,FALSE),"")</f>
        <v/>
      </c>
      <c r="M89" s="493"/>
      <c r="N89" s="494"/>
      <c r="O89" s="447"/>
      <c r="P89" s="472" t="str">
        <f t="shared" si="23"/>
        <v> </v>
      </c>
      <c r="Q89" s="447"/>
      <c r="R89" s="447">
        <f t="shared" si="17"/>
        <v>0</v>
      </c>
      <c r="S89" s="449">
        <f t="shared" si="18"/>
        <v>437.52</v>
      </c>
      <c r="T89" s="447"/>
      <c r="U89" s="448">
        <f t="shared" si="19"/>
        <v>1539.63</v>
      </c>
      <c r="V89" s="447"/>
      <c r="W89" s="449"/>
      <c r="X89" s="449"/>
      <c r="Y89" s="449"/>
      <c r="Z89" s="447"/>
    </row>
    <row r="90" ht="12.75" customHeight="1">
      <c r="A90" s="445"/>
      <c r="B90" s="499">
        <v>200161.0</v>
      </c>
      <c r="C90" s="499" t="s">
        <v>429</v>
      </c>
      <c r="D90" s="500">
        <v>-5421463.25</v>
      </c>
      <c r="E90" s="500">
        <v>-1540626.1</v>
      </c>
      <c r="F90" s="466">
        <f>SUMIF(AJE_LTD!$B:$B,B90,AJE_LTD!$D:$D)</f>
        <v>-310695.28</v>
      </c>
      <c r="G90" s="467">
        <f t="shared" si="20"/>
        <v>-1851321.38</v>
      </c>
      <c r="H90" s="468">
        <f>SUMIF(AJE_LTD!$B:$B,B90,AJE_LTD!$F:$F)</f>
        <v>-1093336.69</v>
      </c>
      <c r="I90" s="467">
        <f t="shared" si="21"/>
        <v>-6514799.94</v>
      </c>
      <c r="J90" s="469">
        <f>IF(ISERROR(VLOOKUP(B90,Accounts_LTD!$B:$E,3,FALSE)),"",VLOOKUP(B90,Accounts_LTD!$B:$E,3,FALSE))</f>
        <v>6</v>
      </c>
      <c r="K90" s="492" t="str">
        <f>IFERROR(IF(J90="","",VLOOKUP(J90,FS!$A$11:$B$241,2,FALSE)),"")</f>
        <v>Intercompany</v>
      </c>
      <c r="L90" s="492" t="str">
        <f>IFERROR(VLOOKUP(B91,Accounts_LTD!B:G,6,FALSE),"")</f>
        <v/>
      </c>
      <c r="M90" s="493"/>
      <c r="N90" s="494"/>
      <c r="O90" s="447"/>
      <c r="P90" s="472">
        <f t="shared" si="23"/>
        <v>3.519</v>
      </c>
      <c r="Q90" s="447"/>
      <c r="R90" s="447">
        <f t="shared" si="17"/>
        <v>1</v>
      </c>
      <c r="S90" s="449">
        <f t="shared" si="18"/>
        <v>310695.28</v>
      </c>
      <c r="T90" s="447"/>
      <c r="U90" s="448">
        <f t="shared" si="19"/>
        <v>1093336.69</v>
      </c>
      <c r="V90" s="447"/>
      <c r="W90" s="449"/>
      <c r="X90" s="449"/>
      <c r="Y90" s="449"/>
      <c r="Z90" s="447"/>
    </row>
    <row r="91" ht="12.75" customHeight="1">
      <c r="A91" s="445"/>
      <c r="B91" s="495">
        <v>200191.0</v>
      </c>
      <c r="C91" s="495" t="s">
        <v>430</v>
      </c>
      <c r="D91" s="497">
        <v>102.05</v>
      </c>
      <c r="E91" s="497">
        <v>29.0</v>
      </c>
      <c r="F91" s="466">
        <f>SUMIF(AJE_LTD!$B:$B,B91,AJE_LTD!$D:$D)</f>
        <v>-29</v>
      </c>
      <c r="G91" s="467">
        <f t="shared" si="20"/>
        <v>0</v>
      </c>
      <c r="H91" s="468">
        <f>SUMIF(AJE_LTD!$B:$B,B91,AJE_LTD!$F:$F)</f>
        <v>-102.05</v>
      </c>
      <c r="I91" s="467">
        <f t="shared" si="21"/>
        <v>0</v>
      </c>
      <c r="J91" s="469">
        <f>IF(ISERROR(VLOOKUP(B91,Accounts_LTD!$B:$E,3,FALSE)),"",VLOOKUP(B91,Accounts_LTD!$B:$E,3,FALSE))</f>
        <v>31.1</v>
      </c>
      <c r="K91" s="492" t="str">
        <f>IFERROR(IF(J91="","",VLOOKUP(J91,FS!$A$11:$B$241,2,FALSE)),"")</f>
        <v>Trade Payables</v>
      </c>
      <c r="L91" s="492" t="str">
        <f>IFERROR(VLOOKUP(B92,Accounts_LTD!B:G,6,FALSE),"")</f>
        <v/>
      </c>
      <c r="M91" s="493"/>
      <c r="N91" s="494"/>
      <c r="O91" s="447"/>
      <c r="P91" s="472" t="str">
        <f t="shared" si="23"/>
        <v> </v>
      </c>
      <c r="Q91" s="447"/>
      <c r="R91" s="447">
        <f t="shared" si="17"/>
        <v>1</v>
      </c>
      <c r="S91" s="449">
        <f t="shared" si="18"/>
        <v>29</v>
      </c>
      <c r="T91" s="447"/>
      <c r="U91" s="448">
        <f t="shared" si="19"/>
        <v>102.05</v>
      </c>
      <c r="V91" s="447"/>
      <c r="W91" s="449"/>
      <c r="X91" s="449"/>
      <c r="Y91" s="449"/>
      <c r="Z91" s="447"/>
    </row>
    <row r="92" ht="12.75" customHeight="1">
      <c r="A92" s="445"/>
      <c r="B92" s="495">
        <v>200240.0</v>
      </c>
      <c r="C92" s="495" t="s">
        <v>431</v>
      </c>
      <c r="D92" s="497">
        <v>-672.13</v>
      </c>
      <c r="E92" s="497">
        <v>-191.0</v>
      </c>
      <c r="F92" s="466">
        <f>SUMIF(AJE_LTD!$B:$B,B92,AJE_LTD!$D:$D)</f>
        <v>0</v>
      </c>
      <c r="G92" s="467">
        <f t="shared" si="20"/>
        <v>-191</v>
      </c>
      <c r="H92" s="468">
        <f>SUMIF(AJE_LTD!$B:$B,B92,AJE_LTD!$F:$F)</f>
        <v>0</v>
      </c>
      <c r="I92" s="467">
        <f t="shared" si="21"/>
        <v>-672.13</v>
      </c>
      <c r="J92" s="498">
        <f>IF(ISERROR(VLOOKUP(B92,Accounts_LTD!$B:$E,3,FALSE)),"",VLOOKUP(B92,Accounts_LTD!$B:$E,3,FALSE))</f>
        <v>31.1</v>
      </c>
      <c r="K92" s="492" t="str">
        <f>IFERROR(IF(J92="","",VLOOKUP(J92,FS!$A$11:$B$241,2,FALSE)),"")</f>
        <v>Trade Payables</v>
      </c>
      <c r="L92" s="492" t="str">
        <f>IFERROR(VLOOKUP(B93,Accounts_LTD!B:G,6,FALSE),"")</f>
        <v/>
      </c>
      <c r="M92" s="493"/>
      <c r="N92" s="494"/>
      <c r="O92" s="447"/>
      <c r="P92" s="472">
        <f t="shared" si="23"/>
        <v>3.519</v>
      </c>
      <c r="Q92" s="447"/>
      <c r="R92" s="447">
        <f t="shared" si="17"/>
        <v>0</v>
      </c>
      <c r="S92" s="449">
        <f t="shared" si="18"/>
        <v>0</v>
      </c>
      <c r="T92" s="447"/>
      <c r="U92" s="448">
        <f t="shared" si="19"/>
        <v>0</v>
      </c>
      <c r="V92" s="447"/>
      <c r="W92" s="449"/>
      <c r="X92" s="449"/>
      <c r="Y92" s="449"/>
      <c r="Z92" s="447"/>
    </row>
    <row r="93" ht="12.75" customHeight="1">
      <c r="A93" s="445"/>
      <c r="B93" s="495">
        <v>200253.0</v>
      </c>
      <c r="C93" s="495" t="s">
        <v>432</v>
      </c>
      <c r="D93" s="497">
        <v>-2096.34</v>
      </c>
      <c r="E93" s="497">
        <v>-595.72</v>
      </c>
      <c r="F93" s="466">
        <f>SUMIF(AJE_LTD!$B:$B,B93,AJE_LTD!$D:$D)</f>
        <v>0</v>
      </c>
      <c r="G93" s="467">
        <f t="shared" si="20"/>
        <v>-595.72</v>
      </c>
      <c r="H93" s="468">
        <f>SUMIF(AJE_LTD!$B:$B,B93,AJE_LTD!$F:$F)</f>
        <v>0</v>
      </c>
      <c r="I93" s="467">
        <f t="shared" si="21"/>
        <v>-2096.34</v>
      </c>
      <c r="J93" s="498">
        <f>IF(ISERROR(VLOOKUP(B93,Accounts_LTD!$B:$E,3,FALSE)),"",VLOOKUP(B93,Accounts_LTD!$B:$E,3,FALSE))</f>
        <v>31.1</v>
      </c>
      <c r="K93" s="492" t="str">
        <f>IFERROR(IF(J93="","",VLOOKUP(J93,FS!$A$11:$B$241,2,FALSE)),"")</f>
        <v>Trade Payables</v>
      </c>
      <c r="L93" s="492" t="str">
        <f>IFERROR(VLOOKUP(B94,Accounts_LTD!B:G,6,FALSE),"")</f>
        <v/>
      </c>
      <c r="M93" s="493"/>
      <c r="N93" s="494"/>
      <c r="O93" s="447"/>
      <c r="P93" s="472">
        <f t="shared" si="23"/>
        <v>3.519</v>
      </c>
      <c r="Q93" s="447"/>
      <c r="R93" s="447">
        <f t="shared" si="17"/>
        <v>1</v>
      </c>
      <c r="S93" s="449">
        <f t="shared" si="18"/>
        <v>0</v>
      </c>
      <c r="T93" s="447"/>
      <c r="U93" s="448">
        <f t="shared" si="19"/>
        <v>0</v>
      </c>
      <c r="V93" s="447"/>
      <c r="W93" s="449"/>
      <c r="X93" s="449"/>
      <c r="Y93" s="449"/>
      <c r="Z93" s="447"/>
    </row>
    <row r="94" ht="12.75" customHeight="1">
      <c r="A94" s="445"/>
      <c r="B94" s="495">
        <v>200269.0</v>
      </c>
      <c r="C94" s="495" t="s">
        <v>433</v>
      </c>
      <c r="D94" s="497">
        <v>-63888.18</v>
      </c>
      <c r="E94" s="497">
        <v>-18155.21</v>
      </c>
      <c r="F94" s="466">
        <f>SUMIF(AJE_LTD!$B:$B,B94,AJE_LTD!$D:$D)</f>
        <v>0</v>
      </c>
      <c r="G94" s="467">
        <f t="shared" si="20"/>
        <v>-18155.21</v>
      </c>
      <c r="H94" s="468">
        <f>SUMIF(AJE_LTD!$B:$B,B94,AJE_LTD!$F:$F)</f>
        <v>0</v>
      </c>
      <c r="I94" s="467">
        <f t="shared" si="21"/>
        <v>-63888.18</v>
      </c>
      <c r="J94" s="469">
        <f>IF(ISERROR(VLOOKUP(B94,Accounts_LTD!$B:$E,3,FALSE)),"",VLOOKUP(B94,Accounts_LTD!$B:$E,3,FALSE))</f>
        <v>31.1</v>
      </c>
      <c r="K94" s="492" t="str">
        <f>IFERROR(IF(J94="","",VLOOKUP(J94,FS!$A$11:$B$241,2,FALSE)),"")</f>
        <v>Trade Payables</v>
      </c>
      <c r="L94" s="492" t="str">
        <f>IFERROR(VLOOKUP(B95,Accounts_LTD!B:G,6,FALSE),"")</f>
        <v/>
      </c>
      <c r="M94" s="493"/>
      <c r="N94" s="494"/>
      <c r="O94" s="447"/>
      <c r="P94" s="472">
        <f t="shared" si="23"/>
        <v>3.519</v>
      </c>
      <c r="Q94" s="447"/>
      <c r="R94" s="447">
        <f t="shared" si="17"/>
        <v>1</v>
      </c>
      <c r="S94" s="449">
        <f t="shared" si="18"/>
        <v>0</v>
      </c>
      <c r="T94" s="447"/>
      <c r="U94" s="448">
        <f t="shared" si="19"/>
        <v>0</v>
      </c>
      <c r="V94" s="447"/>
      <c r="W94" s="449"/>
      <c r="X94" s="449"/>
      <c r="Y94" s="449"/>
      <c r="Z94" s="447"/>
    </row>
    <row r="95" ht="12.75" customHeight="1">
      <c r="A95" s="445"/>
      <c r="B95" s="495">
        <v>21001.0</v>
      </c>
      <c r="C95" s="495" t="s">
        <v>434</v>
      </c>
      <c r="D95" s="497">
        <v>6078.37</v>
      </c>
      <c r="E95" s="497">
        <v>1727.3</v>
      </c>
      <c r="F95" s="466">
        <f>SUMIF(AJE_LTD!$B:$B,B95,AJE_LTD!$D:$D)</f>
        <v>-1727.3</v>
      </c>
      <c r="G95" s="467">
        <f t="shared" si="20"/>
        <v>0</v>
      </c>
      <c r="H95" s="468">
        <f>SUMIF(AJE_LTD!$B:$B,B95,AJE_LTD!$F:$F)</f>
        <v>-6078.37</v>
      </c>
      <c r="I95" s="467">
        <f t="shared" si="21"/>
        <v>0</v>
      </c>
      <c r="J95" s="469">
        <f>IF(ISERROR(VLOOKUP(B95,Accounts_LTD!$B:$E,3,FALSE)),"",VLOOKUP(B95,Accounts_LTD!$B:$E,3,FALSE))</f>
        <v>31.1</v>
      </c>
      <c r="K95" s="492" t="str">
        <f>IFERROR(IF(J95="","",VLOOKUP(J95,FS!$A$11:$B$241,2,FALSE)),"")</f>
        <v>Trade Payables</v>
      </c>
      <c r="L95" s="492" t="str">
        <f>IFERROR(VLOOKUP(#REF!,Accounts_LTD!B:G,6,FALSE),"")</f>
        <v/>
      </c>
      <c r="M95" s="493"/>
      <c r="N95" s="494"/>
      <c r="O95" s="447"/>
      <c r="P95" s="472" t="str">
        <f t="shared" si="23"/>
        <v> </v>
      </c>
      <c r="Q95" s="447"/>
      <c r="R95" s="447">
        <f t="shared" si="17"/>
        <v>0</v>
      </c>
      <c r="S95" s="449">
        <f t="shared" si="18"/>
        <v>1727.3</v>
      </c>
      <c r="T95" s="447"/>
      <c r="U95" s="448">
        <f t="shared" si="19"/>
        <v>6078.37</v>
      </c>
      <c r="V95" s="447"/>
      <c r="W95" s="449"/>
      <c r="X95" s="449"/>
      <c r="Y95" s="449"/>
      <c r="Z95" s="447"/>
    </row>
    <row r="96" ht="12.75" customHeight="1">
      <c r="A96" s="445"/>
      <c r="B96" s="495">
        <v>20200.0</v>
      </c>
      <c r="C96" s="496" t="s">
        <v>435</v>
      </c>
      <c r="D96" s="497">
        <v>-382908.46</v>
      </c>
      <c r="E96" s="497">
        <v>-108811.73</v>
      </c>
      <c r="F96" s="466">
        <f>SUMIF(AJE_LTD!$B:$B,B96,AJE_LTD!$D:$D)</f>
        <v>-23055.51037</v>
      </c>
      <c r="G96" s="467">
        <f t="shared" si="20"/>
        <v>-131867.2404</v>
      </c>
      <c r="H96" s="468">
        <f>SUMIF(AJE_LTD!$B:$B,B96,AJE_LTD!$F:$F)</f>
        <v>-81132.341</v>
      </c>
      <c r="I96" s="467">
        <f t="shared" si="21"/>
        <v>-464040.801</v>
      </c>
      <c r="J96" s="469">
        <f>IF(ISERROR(VLOOKUP(B96,Accounts_LTD!$B:$E,3,FALSE)),"",VLOOKUP(B96,Accounts_LTD!$B:$E,3,FALSE))</f>
        <v>38</v>
      </c>
      <c r="K96" s="492" t="str">
        <f>IFERROR(IF(J96="","",VLOOKUP(J96,FS!$A$11:$B$241,2,FALSE)),"")</f>
        <v>Accrued Expenses</v>
      </c>
      <c r="L96" s="492" t="str">
        <f>IFERROR(VLOOKUP(#REF!,Accounts_LTD!B:G,6,FALSE),"")</f>
        <v/>
      </c>
      <c r="M96" s="493"/>
      <c r="N96" s="494"/>
      <c r="O96" s="447"/>
      <c r="P96" s="472">
        <f t="shared" si="23"/>
        <v>3.519</v>
      </c>
      <c r="Q96" s="447"/>
      <c r="R96" s="447">
        <f t="shared" si="17"/>
        <v>0</v>
      </c>
      <c r="S96" s="449">
        <f t="shared" si="18"/>
        <v>23055.51037</v>
      </c>
      <c r="T96" s="447"/>
      <c r="U96" s="448">
        <f t="shared" si="19"/>
        <v>81132.341</v>
      </c>
      <c r="V96" s="447"/>
      <c r="W96" s="449"/>
      <c r="X96" s="449"/>
      <c r="Y96" s="449"/>
      <c r="Z96" s="447"/>
    </row>
    <row r="97" ht="12.75" customHeight="1">
      <c r="A97" s="445"/>
      <c r="B97" s="495">
        <v>20401.0</v>
      </c>
      <c r="C97" s="496" t="s">
        <v>436</v>
      </c>
      <c r="D97" s="497">
        <v>-82317.27</v>
      </c>
      <c r="E97" s="497">
        <v>-23392.23</v>
      </c>
      <c r="F97" s="466">
        <f>SUMIF(AJE_LTD!$B:$B,B97,AJE_LTD!$D:$D)</f>
        <v>0</v>
      </c>
      <c r="G97" s="467">
        <f t="shared" si="20"/>
        <v>-23392.23</v>
      </c>
      <c r="H97" s="468">
        <f>SUMIF(AJE_LTD!$B:$B,B97,AJE_LTD!$F:$F)</f>
        <v>0</v>
      </c>
      <c r="I97" s="467">
        <f t="shared" si="21"/>
        <v>-82317.27</v>
      </c>
      <c r="J97" s="469">
        <f>IF(ISERROR(VLOOKUP(B97,Accounts_LTD!$B:$E,3,FALSE)),"",VLOOKUP(B97,Accounts_LTD!$B:$E,3,FALSE))</f>
        <v>7.3</v>
      </c>
      <c r="K97" s="492" t="str">
        <f>IFERROR(IF(J97="","",VLOOKUP(J97,FS!$A$11:$B$241,2,FALSE)),"")</f>
        <v>Government Institutions</v>
      </c>
      <c r="L97" s="492" t="str">
        <f>IFERROR(VLOOKUP(B98,Accounts_LTD!B:G,6,FALSE),"")</f>
        <v/>
      </c>
      <c r="M97" s="493"/>
      <c r="N97" s="494"/>
      <c r="O97" s="447"/>
      <c r="P97" s="472">
        <f t="shared" si="23"/>
        <v>3.519</v>
      </c>
      <c r="Q97" s="447"/>
      <c r="R97" s="447">
        <f t="shared" si="17"/>
        <v>1</v>
      </c>
      <c r="S97" s="449">
        <f t="shared" si="18"/>
        <v>0</v>
      </c>
      <c r="T97" s="447"/>
      <c r="U97" s="448">
        <f t="shared" si="19"/>
        <v>0</v>
      </c>
      <c r="V97" s="447"/>
      <c r="W97" s="449"/>
      <c r="X97" s="449"/>
      <c r="Y97" s="449"/>
      <c r="Z97" s="447"/>
    </row>
    <row r="98" ht="12.75" customHeight="1">
      <c r="A98" s="445"/>
      <c r="B98" s="495">
        <v>20402.0</v>
      </c>
      <c r="C98" s="496" t="s">
        <v>437</v>
      </c>
      <c r="D98" s="497">
        <v>214511.14</v>
      </c>
      <c r="E98" s="497">
        <v>60957.98</v>
      </c>
      <c r="F98" s="466">
        <f>SUMIF(AJE_LTD!$B:$B,B98,AJE_LTD!$D:$D)</f>
        <v>0</v>
      </c>
      <c r="G98" s="467">
        <f t="shared" si="20"/>
        <v>60957.98</v>
      </c>
      <c r="H98" s="468">
        <f>SUMIF(AJE_LTD!$B:$B,B98,AJE_LTD!$F:$F)</f>
        <v>0</v>
      </c>
      <c r="I98" s="467">
        <f t="shared" si="21"/>
        <v>214511.14</v>
      </c>
      <c r="J98" s="469">
        <f>IF(ISERROR(VLOOKUP(B98,Accounts_LTD!$B:$E,3,FALSE)),"",VLOOKUP(B98,Accounts_LTD!$B:$E,3,FALSE))</f>
        <v>7.3</v>
      </c>
      <c r="K98" s="492" t="str">
        <f>IFERROR(IF(J98="","",VLOOKUP(J98,FS!$A$11:$B$241,2,FALSE)),"")</f>
        <v>Government Institutions</v>
      </c>
      <c r="L98" s="492" t="str">
        <f>IFERROR(VLOOKUP(B99,Accounts_LTD!B:G,6,FALSE),"")</f>
        <v/>
      </c>
      <c r="M98" s="493"/>
      <c r="N98" s="494"/>
      <c r="O98" s="447"/>
      <c r="P98" s="472">
        <f t="shared" si="23"/>
        <v>3.519</v>
      </c>
      <c r="Q98" s="447"/>
      <c r="R98" s="447">
        <f t="shared" si="17"/>
        <v>0</v>
      </c>
      <c r="S98" s="449">
        <f t="shared" si="18"/>
        <v>0</v>
      </c>
      <c r="T98" s="447"/>
      <c r="U98" s="448">
        <f t="shared" si="19"/>
        <v>0</v>
      </c>
      <c r="V98" s="447"/>
      <c r="W98" s="449"/>
      <c r="X98" s="449"/>
      <c r="Y98" s="449"/>
      <c r="Z98" s="447"/>
    </row>
    <row r="99" ht="12.75" customHeight="1">
      <c r="A99" s="445"/>
      <c r="B99" s="495">
        <v>20403.0</v>
      </c>
      <c r="C99" s="496" t="s">
        <v>438</v>
      </c>
      <c r="D99" s="497">
        <v>4767.32</v>
      </c>
      <c r="E99" s="497">
        <v>1354.74</v>
      </c>
      <c r="F99" s="466">
        <f>SUMIF(AJE_LTD!$B:$B,B99,AJE_LTD!$D:$D)</f>
        <v>0</v>
      </c>
      <c r="G99" s="467">
        <f t="shared" si="20"/>
        <v>1354.74</v>
      </c>
      <c r="H99" s="468">
        <f>SUMIF(AJE_LTD!$B:$B,B99,AJE_LTD!$F:$F)</f>
        <v>0</v>
      </c>
      <c r="I99" s="467">
        <f t="shared" si="21"/>
        <v>4767.32</v>
      </c>
      <c r="J99" s="498">
        <f>IF(ISERROR(VLOOKUP(B99,Accounts_LTD!$B:$E,3,FALSE)),"",VLOOKUP(B99,Accounts_LTD!$B:$E,3,FALSE))</f>
        <v>7.3</v>
      </c>
      <c r="K99" s="492" t="str">
        <f>IFERROR(IF(J99="","",VLOOKUP(J99,FS!$A$11:$B$241,2,FALSE)),"")</f>
        <v>Government Institutions</v>
      </c>
      <c r="L99" s="492" t="str">
        <f>IFERROR(VLOOKUP(B100,Accounts_LTD!B:G,6,FALSE),"")</f>
        <v/>
      </c>
      <c r="M99" s="493"/>
      <c r="N99" s="494"/>
      <c r="O99" s="447"/>
      <c r="P99" s="472">
        <f t="shared" si="23"/>
        <v>3.519</v>
      </c>
      <c r="Q99" s="447"/>
      <c r="R99" s="447">
        <f t="shared" si="17"/>
        <v>1</v>
      </c>
      <c r="S99" s="449">
        <f t="shared" si="18"/>
        <v>0</v>
      </c>
      <c r="T99" s="447"/>
      <c r="U99" s="448">
        <f t="shared" si="19"/>
        <v>0</v>
      </c>
      <c r="V99" s="447"/>
      <c r="W99" s="449"/>
      <c r="X99" s="449"/>
      <c r="Y99" s="449"/>
      <c r="Z99" s="447"/>
    </row>
    <row r="100" ht="12.75" customHeight="1">
      <c r="A100" s="445"/>
      <c r="B100" s="495">
        <v>20405.0</v>
      </c>
      <c r="C100" s="496" t="s">
        <v>439</v>
      </c>
      <c r="D100" s="497">
        <v>-78917.27</v>
      </c>
      <c r="E100" s="497">
        <v>-22426.06</v>
      </c>
      <c r="F100" s="466">
        <f>SUMIF(AJE_LTD!$B:$B,B100,AJE_LTD!$D:$D)</f>
        <v>0</v>
      </c>
      <c r="G100" s="467">
        <f t="shared" si="20"/>
        <v>-22426.06</v>
      </c>
      <c r="H100" s="468">
        <f>SUMIF(AJE_LTD!$B:$B,B100,AJE_LTD!$F:$F)</f>
        <v>0</v>
      </c>
      <c r="I100" s="467">
        <f t="shared" si="21"/>
        <v>-78917.27</v>
      </c>
      <c r="J100" s="469">
        <f>IF(ISERROR(VLOOKUP(B100,Accounts_LTD!$B:$E,3,FALSE)),"",VLOOKUP(B100,Accounts_LTD!$B:$E,3,FALSE))</f>
        <v>7.3</v>
      </c>
      <c r="K100" s="492" t="str">
        <f>IFERROR(IF(J100="","",VLOOKUP(J100,FS!$A$11:$B$241,2,FALSE)),"")</f>
        <v>Government Institutions</v>
      </c>
      <c r="L100" s="492" t="str">
        <f>IFERROR(VLOOKUP(B101,Accounts_LTD!B:G,6,FALSE),"")</f>
        <v/>
      </c>
      <c r="M100" s="493"/>
      <c r="N100" s="494"/>
      <c r="O100" s="447"/>
      <c r="P100" s="472">
        <f t="shared" si="23"/>
        <v>3.519</v>
      </c>
      <c r="Q100" s="447"/>
      <c r="R100" s="447">
        <f t="shared" si="17"/>
        <v>1</v>
      </c>
      <c r="S100" s="449">
        <f t="shared" si="18"/>
        <v>0</v>
      </c>
      <c r="T100" s="447"/>
      <c r="U100" s="448">
        <f t="shared" si="19"/>
        <v>0</v>
      </c>
      <c r="V100" s="447"/>
      <c r="W100" s="447"/>
      <c r="X100" s="447"/>
      <c r="Y100" s="447"/>
      <c r="Z100" s="447"/>
    </row>
    <row r="101" ht="12.75" customHeight="1">
      <c r="A101" s="445"/>
      <c r="B101" s="495">
        <v>20406.0</v>
      </c>
      <c r="C101" s="496" t="s">
        <v>440</v>
      </c>
      <c r="D101" s="497">
        <v>78917.27</v>
      </c>
      <c r="E101" s="497">
        <v>22426.06</v>
      </c>
      <c r="F101" s="466">
        <f>SUMIF(AJE_LTD!$B:$B,B101,AJE_LTD!$D:$D)</f>
        <v>0</v>
      </c>
      <c r="G101" s="467">
        <f t="shared" si="20"/>
        <v>22426.06</v>
      </c>
      <c r="H101" s="468">
        <f>SUMIF(AJE_LTD!$B:$B,B101,AJE_LTD!$F:$F)</f>
        <v>0</v>
      </c>
      <c r="I101" s="467">
        <f t="shared" si="21"/>
        <v>78917.27</v>
      </c>
      <c r="J101" s="469">
        <f>IF(ISERROR(VLOOKUP(B101,Accounts_LTD!$B:$E,3,FALSE)),"",VLOOKUP(B101,Accounts_LTD!$B:$E,3,FALSE))</f>
        <v>7.3</v>
      </c>
      <c r="K101" s="492" t="str">
        <f>IFERROR(IF(J101="","",VLOOKUP(J101,FS!$A$11:$B$241,2,FALSE)),"")</f>
        <v>Government Institutions</v>
      </c>
      <c r="L101" s="492" t="str">
        <f>IFERROR(VLOOKUP(B102,Accounts_LTD!B:G,6,FALSE),"")</f>
        <v/>
      </c>
      <c r="M101" s="493"/>
      <c r="N101" s="494"/>
      <c r="O101" s="447"/>
      <c r="P101" s="472">
        <f t="shared" si="23"/>
        <v>3.519</v>
      </c>
      <c r="Q101" s="447"/>
      <c r="R101" s="447">
        <f t="shared" si="17"/>
        <v>0</v>
      </c>
      <c r="S101" s="449">
        <f t="shared" si="18"/>
        <v>0</v>
      </c>
      <c r="T101" s="447"/>
      <c r="U101" s="448">
        <f t="shared" si="19"/>
        <v>0</v>
      </c>
      <c r="V101" s="447"/>
      <c r="W101" s="447"/>
      <c r="X101" s="447"/>
      <c r="Y101" s="447"/>
      <c r="Z101" s="447"/>
    </row>
    <row r="102" ht="12.75" customHeight="1">
      <c r="A102" s="445"/>
      <c r="B102" s="495">
        <v>20500.0</v>
      </c>
      <c r="C102" s="496" t="s">
        <v>441</v>
      </c>
      <c r="D102" s="497">
        <v>-145844.0</v>
      </c>
      <c r="E102" s="497">
        <v>-41444.73</v>
      </c>
      <c r="F102" s="466">
        <f>SUMIF(AJE_LTD!$B:$B,B102,AJE_LTD!$D:$D)</f>
        <v>0</v>
      </c>
      <c r="G102" s="467">
        <f t="shared" si="20"/>
        <v>-41444.73</v>
      </c>
      <c r="H102" s="468">
        <f>SUMIF(AJE_LTD!$B:$B,B102,AJE_LTD!$F:$F)</f>
        <v>0</v>
      </c>
      <c r="I102" s="467">
        <f t="shared" si="21"/>
        <v>-145844</v>
      </c>
      <c r="J102" s="469">
        <f>IF(ISERROR(VLOOKUP(B102,Accounts_LTD!$B:$E,3,FALSE)),"",VLOOKUP(B102,Accounts_LTD!$B:$E,3,FALSE))</f>
        <v>33.3</v>
      </c>
      <c r="K102" s="492" t="str">
        <f>IFERROR(IF(J102="","",VLOOKUP(J102,FS!$A$11:$B$241,2,FALSE)),"")</f>
        <v>Accruals related to Employees</v>
      </c>
      <c r="L102" s="492" t="str">
        <f>IFERROR(VLOOKUP(#REF!,Accounts_LTD!B:G,6,FALSE),"")</f>
        <v/>
      </c>
      <c r="M102" s="493"/>
      <c r="N102" s="494"/>
      <c r="O102" s="447"/>
      <c r="P102" s="472">
        <f t="shared" si="23"/>
        <v>3.519</v>
      </c>
      <c r="Q102" s="447"/>
      <c r="R102" s="447">
        <f t="shared" si="17"/>
        <v>0</v>
      </c>
      <c r="S102" s="449">
        <f t="shared" si="18"/>
        <v>0</v>
      </c>
      <c r="T102" s="447"/>
      <c r="U102" s="448">
        <f t="shared" si="19"/>
        <v>0</v>
      </c>
      <c r="V102" s="447"/>
      <c r="W102" s="447"/>
      <c r="X102" s="447"/>
      <c r="Y102" s="447"/>
      <c r="Z102" s="447"/>
    </row>
    <row r="103" ht="12.75" customHeight="1">
      <c r="A103" s="445"/>
      <c r="B103" s="495">
        <v>20501.0</v>
      </c>
      <c r="C103" s="496" t="s">
        <v>442</v>
      </c>
      <c r="D103" s="497">
        <v>-225229.0</v>
      </c>
      <c r="E103" s="497">
        <v>-64013.98</v>
      </c>
      <c r="F103" s="466">
        <f>SUMIF(AJE_LTD!$B:$B,B103,AJE_LTD!$D:$D)</f>
        <v>0</v>
      </c>
      <c r="G103" s="467">
        <f t="shared" si="20"/>
        <v>-64013.98</v>
      </c>
      <c r="H103" s="468">
        <f>SUMIF(AJE_LTD!$B:$B,B103,AJE_LTD!$F:$F)</f>
        <v>0</v>
      </c>
      <c r="I103" s="467">
        <f t="shared" si="21"/>
        <v>-225229</v>
      </c>
      <c r="J103" s="469">
        <f>IF(ISERROR(VLOOKUP(B103,Accounts_LTD!$B:$E,3,FALSE)),"",VLOOKUP(B103,Accounts_LTD!$B:$E,3,FALSE))</f>
        <v>33.3</v>
      </c>
      <c r="K103" s="492" t="str">
        <f>IFERROR(IF(J103="","",VLOOKUP(J103,FS!$A$11:$B$241,2,FALSE)),"")</f>
        <v>Accruals related to Employees</v>
      </c>
      <c r="L103" s="492" t="str">
        <f>IFERROR(VLOOKUP(B104,Accounts_LTD!B:G,6,FALSE),"")</f>
        <v/>
      </c>
      <c r="M103" s="493"/>
      <c r="N103" s="494"/>
      <c r="O103" s="447"/>
      <c r="P103" s="472">
        <f t="shared" si="23"/>
        <v>3.518</v>
      </c>
      <c r="Q103" s="447"/>
      <c r="R103" s="447">
        <f t="shared" si="17"/>
        <v>0</v>
      </c>
      <c r="S103" s="449">
        <f t="shared" si="18"/>
        <v>0</v>
      </c>
      <c r="T103" s="447"/>
      <c r="U103" s="448">
        <f t="shared" si="19"/>
        <v>0</v>
      </c>
      <c r="V103" s="447"/>
      <c r="W103" s="447"/>
      <c r="X103" s="447"/>
      <c r="Y103" s="447"/>
      <c r="Z103" s="447"/>
    </row>
    <row r="104" ht="12.75" customHeight="1">
      <c r="A104" s="445"/>
      <c r="B104" s="495">
        <v>20602.0</v>
      </c>
      <c r="C104" s="496" t="s">
        <v>443</v>
      </c>
      <c r="D104" s="497">
        <v>-0.27</v>
      </c>
      <c r="E104" s="497">
        <v>-0.08</v>
      </c>
      <c r="F104" s="466">
        <f>SUMIF(AJE_LTD!$B:$B,B104,AJE_LTD!$D:$D)</f>
        <v>0</v>
      </c>
      <c r="G104" s="467">
        <f t="shared" si="20"/>
        <v>-0.08</v>
      </c>
      <c r="H104" s="468">
        <f>SUMIF(AJE_LTD!$B:$B,B104,AJE_LTD!$F:$F)</f>
        <v>0</v>
      </c>
      <c r="I104" s="467">
        <f t="shared" si="21"/>
        <v>-0.27</v>
      </c>
      <c r="J104" s="469">
        <f>IF(ISERROR(VLOOKUP(B104,Accounts_LTD!$B:$E,3,FALSE)),"",VLOOKUP(B104,Accounts_LTD!$B:$E,3,FALSE))</f>
        <v>7.3</v>
      </c>
      <c r="K104" s="492" t="str">
        <f>IFERROR(IF(J104="","",VLOOKUP(J104,FS!$A$11:$B$241,2,FALSE)),"")</f>
        <v>Government Institutions</v>
      </c>
      <c r="L104" s="492" t="str">
        <f>IFERROR(VLOOKUP(B105,Accounts_LTD!B:G,6,FALSE),"")</f>
        <v/>
      </c>
      <c r="M104" s="493"/>
      <c r="N104" s="494"/>
      <c r="O104" s="447"/>
      <c r="P104" s="472">
        <f t="shared" si="23"/>
        <v>3.375</v>
      </c>
      <c r="Q104" s="447"/>
      <c r="R104" s="447">
        <f t="shared" si="17"/>
        <v>0</v>
      </c>
      <c r="S104" s="449">
        <f t="shared" si="18"/>
        <v>0</v>
      </c>
      <c r="T104" s="447"/>
      <c r="U104" s="448">
        <f t="shared" si="19"/>
        <v>0</v>
      </c>
      <c r="V104" s="447"/>
      <c r="W104" s="447"/>
      <c r="X104" s="447"/>
      <c r="Y104" s="447"/>
      <c r="Z104" s="447"/>
    </row>
    <row r="105" ht="12.75" customHeight="1">
      <c r="A105" s="445"/>
      <c r="B105" s="495">
        <v>20603.0</v>
      </c>
      <c r="C105" s="496" t="s">
        <v>444</v>
      </c>
      <c r="D105" s="497">
        <v>2925.0</v>
      </c>
      <c r="E105" s="497">
        <v>831.2</v>
      </c>
      <c r="F105" s="466">
        <f>SUMIF(AJE_LTD!$B:$B,B105,AJE_LTD!$D:$D)</f>
        <v>0</v>
      </c>
      <c r="G105" s="467">
        <f t="shared" si="20"/>
        <v>831.2</v>
      </c>
      <c r="H105" s="468">
        <f>SUMIF(AJE_LTD!$B:$B,B105,AJE_LTD!$F:$F)</f>
        <v>0</v>
      </c>
      <c r="I105" s="467">
        <f t="shared" si="21"/>
        <v>2925</v>
      </c>
      <c r="J105" s="469">
        <f>IF(ISERROR(VLOOKUP(B105,Accounts_LTD!$B:$E,3,FALSE)),"",VLOOKUP(B105,Accounts_LTD!$B:$E,3,FALSE))</f>
        <v>7.3</v>
      </c>
      <c r="K105" s="492" t="str">
        <f>IFERROR(IF(J105="","",VLOOKUP(J105,FS!$A$11:$B$241,2,FALSE)),"")</f>
        <v>Government Institutions</v>
      </c>
      <c r="L105" s="492" t="str">
        <f>IFERROR(VLOOKUP(B106,Accounts_LTD!B:G,6,FALSE),"")</f>
        <v/>
      </c>
      <c r="M105" s="493"/>
      <c r="N105" s="494"/>
      <c r="O105" s="447"/>
      <c r="P105" s="472">
        <f t="shared" si="23"/>
        <v>3.519</v>
      </c>
      <c r="Q105" s="447"/>
      <c r="R105" s="447">
        <f t="shared" si="17"/>
        <v>1</v>
      </c>
      <c r="S105" s="449">
        <f t="shared" si="18"/>
        <v>0</v>
      </c>
      <c r="T105" s="447"/>
      <c r="U105" s="448">
        <f t="shared" si="19"/>
        <v>0</v>
      </c>
      <c r="V105" s="447"/>
      <c r="W105" s="447"/>
      <c r="X105" s="447"/>
      <c r="Y105" s="447"/>
      <c r="Z105" s="447"/>
    </row>
    <row r="106" ht="12.75" customHeight="1">
      <c r="A106" s="445"/>
      <c r="B106" s="495">
        <v>20604.0</v>
      </c>
      <c r="C106" s="496" t="s">
        <v>445</v>
      </c>
      <c r="D106" s="497">
        <v>6.32</v>
      </c>
      <c r="E106" s="497">
        <v>1.8</v>
      </c>
      <c r="F106" s="466">
        <f>SUMIF(AJE_LTD!$B:$B,B106,AJE_LTD!$D:$D)</f>
        <v>0</v>
      </c>
      <c r="G106" s="467">
        <f t="shared" si="20"/>
        <v>1.8</v>
      </c>
      <c r="H106" s="468">
        <f>SUMIF(AJE_LTD!$B:$B,B106,AJE_LTD!$F:$F)</f>
        <v>0</v>
      </c>
      <c r="I106" s="467">
        <f t="shared" si="21"/>
        <v>6.32</v>
      </c>
      <c r="J106" s="469">
        <f>IF(ISERROR(VLOOKUP(B106,Accounts_LTD!$B:$E,3,FALSE)),"",VLOOKUP(B106,Accounts_LTD!$B:$E,3,FALSE))</f>
        <v>7.3</v>
      </c>
      <c r="K106" s="492" t="str">
        <f>IFERROR(IF(J106="","",VLOOKUP(J106,FS!$A$11:$B$241,2,FALSE)),"")</f>
        <v>Government Institutions</v>
      </c>
      <c r="L106" s="492" t="str">
        <f>IFERROR(VLOOKUP(B107,Accounts_LTD!B:G,6,FALSE),"")</f>
        <v/>
      </c>
      <c r="M106" s="493"/>
      <c r="N106" s="494"/>
      <c r="O106" s="447"/>
      <c r="P106" s="472">
        <f t="shared" si="23"/>
        <v>3.511</v>
      </c>
      <c r="Q106" s="447"/>
      <c r="R106" s="447">
        <f t="shared" si="17"/>
        <v>1</v>
      </c>
      <c r="S106" s="449">
        <f t="shared" si="18"/>
        <v>0</v>
      </c>
      <c r="T106" s="447"/>
      <c r="U106" s="448">
        <f t="shared" si="19"/>
        <v>0</v>
      </c>
      <c r="V106" s="447"/>
      <c r="W106" s="447"/>
      <c r="X106" s="447"/>
      <c r="Y106" s="447"/>
      <c r="Z106" s="447"/>
    </row>
    <row r="107" ht="12.75" customHeight="1">
      <c r="A107" s="445"/>
      <c r="B107" s="495">
        <v>20606.0</v>
      </c>
      <c r="C107" s="496" t="s">
        <v>446</v>
      </c>
      <c r="D107" s="497">
        <v>26450.0</v>
      </c>
      <c r="E107" s="497">
        <v>7525.81</v>
      </c>
      <c r="F107" s="466">
        <f>SUMIF(AJE_LTD!$B:$B,B107,AJE_LTD!$D:$D)</f>
        <v>0</v>
      </c>
      <c r="G107" s="467">
        <f t="shared" si="20"/>
        <v>7525.81</v>
      </c>
      <c r="H107" s="468">
        <f>SUMIF(AJE_LTD!$B:$B,B107,AJE_LTD!$F:$F)</f>
        <v>0</v>
      </c>
      <c r="I107" s="467">
        <f t="shared" si="21"/>
        <v>26450</v>
      </c>
      <c r="J107" s="469">
        <f>IF(ISERROR(VLOOKUP(B107,Accounts_LTD!$B:$E,3,FALSE)),"",VLOOKUP(B107,Accounts_LTD!$B:$E,3,FALSE))</f>
        <v>7.3</v>
      </c>
      <c r="K107" s="492" t="str">
        <f>IFERROR(IF(J107="","",VLOOKUP(J107,FS!$A$11:$B$241,2,FALSE)),"")</f>
        <v>Government Institutions</v>
      </c>
      <c r="L107" s="492" t="str">
        <f>IFERROR(VLOOKUP(B108,Accounts_LTD!B:G,6,FALSE),"")</f>
        <v/>
      </c>
      <c r="M107" s="493"/>
      <c r="N107" s="494"/>
      <c r="O107" s="447"/>
      <c r="P107" s="472">
        <f t="shared" si="23"/>
        <v>3.515</v>
      </c>
      <c r="Q107" s="447"/>
      <c r="R107" s="447">
        <f t="shared" si="17"/>
        <v>0</v>
      </c>
      <c r="S107" s="449">
        <f t="shared" si="18"/>
        <v>0</v>
      </c>
      <c r="T107" s="447"/>
      <c r="U107" s="448">
        <f t="shared" si="19"/>
        <v>0</v>
      </c>
      <c r="V107" s="447"/>
      <c r="W107" s="447"/>
      <c r="X107" s="447"/>
      <c r="Y107" s="447"/>
      <c r="Z107" s="447"/>
    </row>
    <row r="108" ht="12.75" customHeight="1">
      <c r="A108" s="445"/>
      <c r="B108" s="495">
        <v>20799.0</v>
      </c>
      <c r="C108" s="496" t="s">
        <v>447</v>
      </c>
      <c r="D108" s="497">
        <v>-214898.0</v>
      </c>
      <c r="E108" s="497">
        <v>-61067.92</v>
      </c>
      <c r="F108" s="466">
        <f>SUMIF(AJE_LTD!$B:$B,B108,AJE_LTD!$D:$D)</f>
        <v>0</v>
      </c>
      <c r="G108" s="467">
        <f t="shared" si="20"/>
        <v>-61067.92</v>
      </c>
      <c r="H108" s="468">
        <f>SUMIF(AJE_LTD!$B:$B,B108,AJE_LTD!$F:$F)</f>
        <v>0</v>
      </c>
      <c r="I108" s="467">
        <f t="shared" si="21"/>
        <v>-214898</v>
      </c>
      <c r="J108" s="469">
        <f>IF(ISERROR(VLOOKUP(B108,Accounts_LTD!$B:$E,3,FALSE)),"",VLOOKUP(B108,Accounts_LTD!$B:$E,3,FALSE))</f>
        <v>33.3</v>
      </c>
      <c r="K108" s="492" t="str">
        <f>IFERROR(IF(J108="","",VLOOKUP(J108,FS!$A$11:$B$241,2,FALSE)),"")</f>
        <v>Accruals related to Employees</v>
      </c>
      <c r="L108" s="492" t="str">
        <f>IFERROR(VLOOKUP(B109,Accounts_LTD!B:G,6,FALSE),"")</f>
        <v/>
      </c>
      <c r="M108" s="493"/>
      <c r="N108" s="494"/>
      <c r="O108" s="447"/>
      <c r="P108" s="472">
        <f t="shared" si="23"/>
        <v>3.519</v>
      </c>
      <c r="Q108" s="447"/>
      <c r="R108" s="447">
        <f t="shared" si="17"/>
        <v>0</v>
      </c>
      <c r="S108" s="449">
        <f t="shared" si="18"/>
        <v>0</v>
      </c>
      <c r="T108" s="447"/>
      <c r="U108" s="448">
        <f t="shared" si="19"/>
        <v>0</v>
      </c>
      <c r="V108" s="447"/>
      <c r="W108" s="447"/>
      <c r="X108" s="447"/>
      <c r="Y108" s="447"/>
      <c r="Z108" s="447"/>
    </row>
    <row r="109" ht="12.75" customHeight="1">
      <c r="A109" s="445"/>
      <c r="B109" s="495">
        <v>20900.0</v>
      </c>
      <c r="C109" s="496" t="s">
        <v>448</v>
      </c>
      <c r="D109" s="497">
        <v>-487277.0</v>
      </c>
      <c r="E109" s="497">
        <v>-138470.3</v>
      </c>
      <c r="F109" s="466">
        <f>SUMIF(AJE_LTD!$B:$B,B109,AJE_LTD!$D:$D)</f>
        <v>0</v>
      </c>
      <c r="G109" s="467">
        <f t="shared" si="20"/>
        <v>-138470.3</v>
      </c>
      <c r="H109" s="468">
        <f>SUMIF(AJE_LTD!$B:$B,B109,AJE_LTD!$F:$F)</f>
        <v>0</v>
      </c>
      <c r="I109" s="467">
        <f t="shared" si="21"/>
        <v>-487277</v>
      </c>
      <c r="J109" s="469">
        <f>IF(ISERROR(VLOOKUP(B109,Accounts_LTD!$B:$E,3,FALSE)),"",VLOOKUP(B109,Accounts_LTD!$B:$E,3,FALSE))</f>
        <v>33.3</v>
      </c>
      <c r="K109" s="492" t="str">
        <f>IFERROR(IF(J109="","",VLOOKUP(J109,FS!$A$11:$B$241,2,FALSE)),"")</f>
        <v>Accruals related to Employees</v>
      </c>
      <c r="L109" s="492" t="str">
        <f>IFERROR(VLOOKUP(B110,Accounts_LTD!B:G,6,FALSE),"")</f>
        <v/>
      </c>
      <c r="M109" s="493"/>
      <c r="N109" s="494"/>
      <c r="O109" s="447"/>
      <c r="P109" s="472">
        <f t="shared" si="23"/>
        <v>3.519</v>
      </c>
      <c r="Q109" s="447"/>
      <c r="R109" s="447">
        <f t="shared" si="17"/>
        <v>1</v>
      </c>
      <c r="S109" s="449">
        <f t="shared" si="18"/>
        <v>0</v>
      </c>
      <c r="T109" s="447"/>
      <c r="U109" s="448">
        <f t="shared" si="19"/>
        <v>0</v>
      </c>
      <c r="V109" s="447"/>
      <c r="W109" s="447"/>
      <c r="X109" s="447"/>
      <c r="Y109" s="447"/>
      <c r="Z109" s="447"/>
    </row>
    <row r="110" ht="12.75" customHeight="1">
      <c r="A110" s="445"/>
      <c r="B110" s="495">
        <v>20999.0</v>
      </c>
      <c r="C110" s="496" t="s">
        <v>449</v>
      </c>
      <c r="D110" s="497">
        <v>-20339.05</v>
      </c>
      <c r="E110" s="497">
        <v>-5538.43</v>
      </c>
      <c r="F110" s="466">
        <f>SUMIF(AJE_LTD!$B:$B,B110,AJE_LTD!$D:$D)</f>
        <v>-1835.180449</v>
      </c>
      <c r="G110" s="467">
        <f t="shared" si="20"/>
        <v>-7373.610449</v>
      </c>
      <c r="H110" s="468">
        <f>SUMIF(AJE_LTD!$B:$B,B110,AJE_LTD!$F:$F)</f>
        <v>-6458</v>
      </c>
      <c r="I110" s="467">
        <f t="shared" si="21"/>
        <v>-26797.05</v>
      </c>
      <c r="J110" s="469">
        <f>IF(ISERROR(VLOOKUP(B110,Accounts_LTD!$B:$E,3,FALSE)),"",VLOOKUP(B110,Accounts_LTD!$B:$E,3,FALSE))</f>
        <v>33.3</v>
      </c>
      <c r="K110" s="492" t="str">
        <f>IFERROR(IF(J110="","",VLOOKUP(J110,FS!$A$11:$B$241,2,FALSE)),"")</f>
        <v>Accruals related to Employees</v>
      </c>
      <c r="L110" s="492" t="str">
        <f>IFERROR(VLOOKUP(B111,Accounts_LTD!B:G,6,FALSE),"")</f>
        <v/>
      </c>
      <c r="M110" s="493"/>
      <c r="N110" s="494"/>
      <c r="O110" s="447"/>
      <c r="P110" s="472">
        <f t="shared" si="23"/>
        <v>3.634</v>
      </c>
      <c r="Q110" s="447"/>
      <c r="R110" s="447">
        <f t="shared" si="17"/>
        <v>0</v>
      </c>
      <c r="S110" s="449">
        <f t="shared" si="18"/>
        <v>1835.180449</v>
      </c>
      <c r="T110" s="447"/>
      <c r="U110" s="448">
        <f t="shared" si="19"/>
        <v>6458</v>
      </c>
      <c r="V110" s="447"/>
      <c r="W110" s="447"/>
      <c r="X110" s="447"/>
      <c r="Y110" s="447"/>
      <c r="Z110" s="447"/>
    </row>
    <row r="111" ht="12.75" customHeight="1">
      <c r="A111" s="445"/>
      <c r="B111" s="495">
        <v>25001.0</v>
      </c>
      <c r="C111" s="496" t="s">
        <v>162</v>
      </c>
      <c r="D111" s="497">
        <v>-30000.0</v>
      </c>
      <c r="E111" s="497">
        <v>-8525.15</v>
      </c>
      <c r="F111" s="466">
        <f>SUMIF(AJE_LTD!$B:$B,B111,AJE_LTD!$D:$D)</f>
        <v>0</v>
      </c>
      <c r="G111" s="467">
        <f t="shared" si="20"/>
        <v>-8525.15</v>
      </c>
      <c r="H111" s="468">
        <f>SUMIF(AJE_LTD!$B:$B,B111,AJE_LTD!$F:$F)</f>
        <v>0</v>
      </c>
      <c r="I111" s="467">
        <f t="shared" si="21"/>
        <v>-30000</v>
      </c>
      <c r="J111" s="469">
        <f>IF(ISERROR(VLOOKUP(B111,Accounts_LTD!$B:$E,3,FALSE)),"",VLOOKUP(B111,Accounts_LTD!$B:$E,3,FALSE))</f>
        <v>34</v>
      </c>
      <c r="K111" s="492" t="str">
        <f>IFERROR(IF(J111="","",VLOOKUP(J111,FS!$A$11:$B$241,2,FALSE)),"")</f>
        <v>Other current liabilities</v>
      </c>
      <c r="L111" s="492" t="str">
        <f>IFERROR(VLOOKUP(B112,Accounts_LTD!B:G,6,FALSE),"")</f>
        <v/>
      </c>
      <c r="M111" s="493"/>
      <c r="N111" s="494"/>
      <c r="O111" s="447"/>
      <c r="P111" s="472">
        <f t="shared" si="23"/>
        <v>3.519</v>
      </c>
      <c r="Q111" s="447"/>
      <c r="R111" s="447">
        <f t="shared" si="17"/>
        <v>1</v>
      </c>
      <c r="S111" s="449">
        <f t="shared" si="18"/>
        <v>0</v>
      </c>
      <c r="T111" s="447"/>
      <c r="U111" s="448">
        <f t="shared" si="19"/>
        <v>0</v>
      </c>
      <c r="V111" s="447"/>
      <c r="W111" s="447"/>
      <c r="X111" s="447"/>
      <c r="Y111" s="447"/>
      <c r="Z111" s="447"/>
    </row>
    <row r="112" ht="12.75" customHeight="1">
      <c r="A112" s="445"/>
      <c r="B112" s="499">
        <v>20800.0</v>
      </c>
      <c r="C112" s="499" t="s">
        <v>450</v>
      </c>
      <c r="D112" s="500">
        <v>-6.379118209E7</v>
      </c>
      <c r="E112" s="500">
        <v>-1.812764481E7</v>
      </c>
      <c r="F112" s="466" t="str">
        <f>SUMIF(AJE_LTD!$B:$B,B112,AJE_LTD!$D:$D)</f>
        <v>#ERROR!</v>
      </c>
      <c r="G112" s="467" t="str">
        <f t="shared" si="20"/>
        <v/>
      </c>
      <c r="H112" s="468" t="str">
        <f>SUMIF(AJE_LTD!$B:$B,B112,AJE_LTD!$F:$F)</f>
        <v>#ERROR!</v>
      </c>
      <c r="I112" s="467" t="str">
        <f t="shared" si="21"/>
        <v/>
      </c>
      <c r="J112" s="469">
        <f>IF(ISERROR(VLOOKUP(B112,Accounts_LTD!$B:$E,3,FALSE)),"",VLOOKUP(B112,Accounts_LTD!$B:$E,3,FALSE))</f>
        <v>6</v>
      </c>
      <c r="K112" s="492" t="str">
        <f>IFERROR(IF(J112="","",VLOOKUP(J112,FS!$A$11:$B$241,2,FALSE)),"")</f>
        <v>Intercompany</v>
      </c>
      <c r="L112" s="492" t="str">
        <f>IFERROR(VLOOKUP(B113,Accounts_LTD!B:G,6,FALSE),"")</f>
        <v/>
      </c>
      <c r="M112" s="493"/>
      <c r="N112" s="494"/>
      <c r="O112" s="447"/>
      <c r="P112" s="472" t="str">
        <f t="shared" si="23"/>
        <v>#DIV/0!</v>
      </c>
      <c r="Q112" s="447"/>
      <c r="R112" s="447">
        <f t="shared" si="17"/>
        <v>1</v>
      </c>
      <c r="S112" s="449">
        <f t="shared" si="18"/>
        <v>-18127644.81</v>
      </c>
      <c r="T112" s="447"/>
      <c r="U112" s="448">
        <f t="shared" si="19"/>
        <v>-63791182.09</v>
      </c>
      <c r="V112" s="447"/>
      <c r="W112" s="447"/>
      <c r="X112" s="447"/>
      <c r="Y112" s="447"/>
      <c r="Z112" s="447"/>
    </row>
    <row r="113" ht="12.75" customHeight="1">
      <c r="A113" s="445"/>
      <c r="B113" s="499">
        <v>20801.0</v>
      </c>
      <c r="C113" s="501" t="s">
        <v>451</v>
      </c>
      <c r="D113" s="500">
        <v>2308.82</v>
      </c>
      <c r="E113" s="500">
        <v>656.1</v>
      </c>
      <c r="F113" s="466">
        <f>SUMIF(AJE_LTD!$B:$B,B113,AJE_LTD!$D:$D)</f>
        <v>0</v>
      </c>
      <c r="G113" s="467">
        <f t="shared" si="20"/>
        <v>656.1</v>
      </c>
      <c r="H113" s="468">
        <f>SUMIF(AJE_LTD!$B:$B,B113,AJE_LTD!$F:$F)</f>
        <v>0</v>
      </c>
      <c r="I113" s="467">
        <f t="shared" si="21"/>
        <v>2308.82</v>
      </c>
      <c r="J113" s="469">
        <f>IF(ISERROR(VLOOKUP(B113,Accounts_LTD!$B:$E,3,FALSE)),"",VLOOKUP(B113,Accounts_LTD!$B:$E,3,FALSE))</f>
        <v>6</v>
      </c>
      <c r="K113" s="492" t="str">
        <f>IFERROR(IF(J113="","",VLOOKUP(J113,FS!$A$11:$B$241,2,FALSE)),"")</f>
        <v>Intercompany</v>
      </c>
      <c r="L113" s="492" t="str">
        <f>IFERROR(VLOOKUP(B114,Accounts_LTD!B:G,6,FALSE),"")</f>
        <v/>
      </c>
      <c r="M113" s="493"/>
      <c r="N113" s="494"/>
      <c r="O113" s="447"/>
      <c r="P113" s="472">
        <f t="shared" si="23"/>
        <v>3.519</v>
      </c>
      <c r="Q113" s="447"/>
      <c r="R113" s="447">
        <f t="shared" si="17"/>
        <v>0</v>
      </c>
      <c r="S113" s="449">
        <f t="shared" si="18"/>
        <v>0</v>
      </c>
      <c r="T113" s="447"/>
      <c r="U113" s="448">
        <f t="shared" si="19"/>
        <v>0</v>
      </c>
      <c r="V113" s="447"/>
      <c r="W113" s="447"/>
      <c r="X113" s="447"/>
      <c r="Y113" s="447"/>
      <c r="Z113" s="447"/>
    </row>
    <row r="114" ht="12.75" customHeight="1">
      <c r="A114" s="445"/>
      <c r="B114" s="495">
        <v>28000.0</v>
      </c>
      <c r="C114" s="496" t="s">
        <v>452</v>
      </c>
      <c r="D114" s="497">
        <v>-2748.83</v>
      </c>
      <c r="E114" s="497">
        <v>-1249.65</v>
      </c>
      <c r="F114" s="466">
        <f>SUMIF(AJE_LTD!$B:$B,B114,AJE_LTD!$D:$D)</f>
        <v>0</v>
      </c>
      <c r="G114" s="467">
        <f t="shared" si="20"/>
        <v>-1249.65</v>
      </c>
      <c r="H114" s="468">
        <f>SUMIF(AJE_LTD!$B:$B,B114,AJE_LTD!$F:$F)</f>
        <v>0</v>
      </c>
      <c r="I114" s="467">
        <f t="shared" si="21"/>
        <v>-2748.83</v>
      </c>
      <c r="J114" s="469">
        <f>IF(ISERROR(VLOOKUP(B114,Accounts_LTD!$B:$E,3,FALSE)),"",VLOOKUP(B114,Accounts_LTD!$B:$E,3,FALSE))</f>
        <v>37</v>
      </c>
      <c r="K114" s="492" t="str">
        <f>IFERROR(IF(J114="","",VLOOKUP(J114,FS!$A$11:$B$241,2,FALSE)),"")</f>
        <v>Deferred revenues</v>
      </c>
      <c r="L114" s="492" t="str">
        <f>IFERROR(VLOOKUP(B115,Accounts_LTD!B:G,6,FALSE),"")</f>
        <v/>
      </c>
      <c r="M114" s="493"/>
      <c r="N114" s="494"/>
      <c r="O114" s="447"/>
      <c r="P114" s="472">
        <f t="shared" si="23"/>
        <v>2.2</v>
      </c>
      <c r="Q114" s="447"/>
      <c r="R114" s="447">
        <f t="shared" si="17"/>
        <v>1</v>
      </c>
      <c r="S114" s="449">
        <f t="shared" si="18"/>
        <v>0</v>
      </c>
      <c r="T114" s="447"/>
      <c r="U114" s="448">
        <f t="shared" si="19"/>
        <v>0</v>
      </c>
      <c r="V114" s="447"/>
      <c r="W114" s="447"/>
      <c r="X114" s="447"/>
      <c r="Y114" s="447"/>
      <c r="Z114" s="447"/>
    </row>
    <row r="115" ht="12.75" customHeight="1">
      <c r="A115" s="445"/>
      <c r="B115" s="495">
        <v>30010.0</v>
      </c>
      <c r="C115" s="496" t="s">
        <v>453</v>
      </c>
      <c r="D115" s="497">
        <v>-0.4</v>
      </c>
      <c r="E115" s="497">
        <v>0.35</v>
      </c>
      <c r="F115" s="466">
        <f>SUMIF(AJE_LTD!$B:$B,B115,AJE_LTD!$D:$D)</f>
        <v>0</v>
      </c>
      <c r="G115" s="467">
        <f t="shared" si="20"/>
        <v>0.35</v>
      </c>
      <c r="H115" s="468">
        <f>SUMIF(AJE_LTD!$B:$B,B115,AJE_LTD!$F:$F)</f>
        <v>0</v>
      </c>
      <c r="I115" s="467">
        <f t="shared" si="21"/>
        <v>-0.4</v>
      </c>
      <c r="J115" s="469">
        <f>IF(ISERROR(VLOOKUP(B115,Accounts_LTD!$B:$E,3,FALSE)),"",VLOOKUP(B115,Accounts_LTD!$B:$E,3,FALSE))</f>
        <v>55</v>
      </c>
      <c r="K115" s="492" t="str">
        <f>IFERROR(IF(J115="","",VLOOKUP(J115,FS!$A$11:$B$241,2,FALSE)),"")</f>
        <v>Issuance expenses</v>
      </c>
      <c r="L115" s="492" t="str">
        <f>IFERROR(VLOOKUP(B116,Accounts_LTD!B:G,6,FALSE),"")</f>
        <v/>
      </c>
      <c r="M115" s="493"/>
      <c r="N115" s="494"/>
      <c r="O115" s="447"/>
      <c r="P115" s="472">
        <f t="shared" si="23"/>
        <v>-1.143</v>
      </c>
      <c r="Q115" s="447"/>
      <c r="R115" s="447">
        <f t="shared" si="17"/>
        <v>1</v>
      </c>
      <c r="S115" s="449">
        <f t="shared" si="18"/>
        <v>0</v>
      </c>
      <c r="T115" s="447"/>
      <c r="U115" s="448">
        <f t="shared" si="19"/>
        <v>0</v>
      </c>
      <c r="V115" s="447"/>
      <c r="W115" s="447"/>
      <c r="X115" s="447"/>
      <c r="Y115" s="447"/>
      <c r="Z115" s="447"/>
    </row>
    <row r="116" ht="12.75" customHeight="1">
      <c r="A116" s="445"/>
      <c r="B116" s="495">
        <v>39001.0</v>
      </c>
      <c r="C116" s="496" t="s">
        <v>454</v>
      </c>
      <c r="D116" s="497">
        <v>1.334531588E7</v>
      </c>
      <c r="E116" s="497">
        <v>3973830.49</v>
      </c>
      <c r="F116" s="466">
        <f>SUMIF(AJE_LTD!$B:$B,B116,AJE_LTD!$D:$D)</f>
        <v>0</v>
      </c>
      <c r="G116" s="467">
        <f t="shared" si="20"/>
        <v>3973830.49</v>
      </c>
      <c r="H116" s="468">
        <f>SUMIF(AJE_LTD!$B:$B,B116,AJE_LTD!$F:$F)</f>
        <v>0</v>
      </c>
      <c r="I116" s="467">
        <f t="shared" si="21"/>
        <v>13345315.88</v>
      </c>
      <c r="J116" s="469">
        <f>IF(ISERROR(VLOOKUP(B116,Accounts_LTD!$B:$E,3,FALSE)),"",VLOOKUP(B116,Accounts_LTD!$B:$E,3,FALSE))</f>
        <v>53</v>
      </c>
      <c r="K116" s="492" t="str">
        <f>IFERROR(IF(J116="","",VLOOKUP(J116,FS!$A$11:$B$241,2,FALSE)),"")</f>
        <v>Accumulated loss </v>
      </c>
      <c r="L116" s="492" t="str">
        <f>IFERROR(VLOOKUP(B117,Accounts_LTD!B:G,6,FALSE),"")</f>
        <v/>
      </c>
      <c r="M116" s="493"/>
      <c r="N116" s="494"/>
      <c r="O116" s="447"/>
      <c r="P116" s="472">
        <f t="shared" si="23"/>
        <v>3.358</v>
      </c>
      <c r="Q116" s="447"/>
      <c r="R116" s="447">
        <f t="shared" si="17"/>
        <v>1</v>
      </c>
      <c r="S116" s="449">
        <f t="shared" si="18"/>
        <v>0</v>
      </c>
      <c r="T116" s="447"/>
      <c r="U116" s="448">
        <f t="shared" si="19"/>
        <v>0</v>
      </c>
      <c r="V116" s="447"/>
      <c r="W116" s="447"/>
      <c r="X116" s="447"/>
      <c r="Y116" s="447"/>
      <c r="Z116" s="447"/>
    </row>
    <row r="117" ht="12.75" customHeight="1">
      <c r="A117" s="502"/>
      <c r="B117" s="503">
        <v>40000.0</v>
      </c>
      <c r="C117" s="504" t="s">
        <v>455</v>
      </c>
      <c r="D117" s="505">
        <v>-100000.0</v>
      </c>
      <c r="E117" s="505">
        <v>-29582.5</v>
      </c>
      <c r="F117" s="506">
        <f>SUMIF(AJE_LTD!$B:$B,B117,AJE_LTD!$D:$D)</f>
        <v>0</v>
      </c>
      <c r="G117" s="507">
        <f t="shared" si="20"/>
        <v>-29582.5</v>
      </c>
      <c r="H117" s="506">
        <f>SUMIF(AJE_LTD!$B:$B,B117,AJE_LTD!$F:$F)</f>
        <v>0</v>
      </c>
      <c r="I117" s="507">
        <f t="shared" si="21"/>
        <v>-100000</v>
      </c>
      <c r="J117" s="508">
        <f>IF(ISERROR(VLOOKUP(B117,Accounts_LTD!$B:$E,3,FALSE)),"",VLOOKUP(B117,Accounts_LTD!$B:$E,3,FALSE))</f>
        <v>504</v>
      </c>
      <c r="K117" s="509" t="str">
        <f>IFERROR(IF(J117="","",VLOOKUP(J117,FS!$A$11:$B$241,2,FALSE)),"")</f>
        <v>Rent &amp; Related expenses</v>
      </c>
      <c r="L117" s="509" t="str">
        <f>IFERROR(VLOOKUP(B118,Accounts_LTD!B:G,6,FALSE),"")</f>
        <v/>
      </c>
      <c r="M117" s="510"/>
      <c r="N117" s="511"/>
      <c r="O117" s="512"/>
      <c r="P117" s="513">
        <f t="shared" si="23"/>
        <v>3.38</v>
      </c>
      <c r="Q117" s="512"/>
      <c r="R117" s="512">
        <f t="shared" si="17"/>
        <v>0</v>
      </c>
      <c r="S117" s="509">
        <f t="shared" si="18"/>
        <v>0</v>
      </c>
      <c r="T117" s="512"/>
      <c r="U117" s="511">
        <f t="shared" si="19"/>
        <v>0</v>
      </c>
      <c r="V117" s="512"/>
      <c r="W117" s="512"/>
      <c r="X117" s="512"/>
      <c r="Y117" s="512"/>
      <c r="Z117" s="512"/>
    </row>
    <row r="118" ht="12.75" customHeight="1">
      <c r="A118" s="445"/>
      <c r="B118" s="495">
        <v>400040.0</v>
      </c>
      <c r="C118" s="496" t="s">
        <v>456</v>
      </c>
      <c r="D118" s="497">
        <v>987.5</v>
      </c>
      <c r="E118" s="497">
        <v>1250.0</v>
      </c>
      <c r="F118" s="466">
        <f>SUMIF(AJE_LTD!$B:$B,B118,AJE_LTD!$D:$D)</f>
        <v>0</v>
      </c>
      <c r="G118" s="467">
        <f t="shared" si="20"/>
        <v>1250</v>
      </c>
      <c r="H118" s="468">
        <f>SUMIF(AJE_LTD!$B:$B,B118,AJE_LTD!$F:$F)</f>
        <v>0</v>
      </c>
      <c r="I118" s="467">
        <f t="shared" si="21"/>
        <v>987.5</v>
      </c>
      <c r="J118" s="498">
        <f>IF(ISERROR(VLOOKUP(B118,Accounts_LTD!$B:$E,3,FALSE)),"",VLOOKUP(B118,Accounts_LTD!$B:$E,3,FALSE))</f>
        <v>100</v>
      </c>
      <c r="K118" s="492" t="str">
        <f>IFERROR(IF(J118="","",VLOOKUP(J118,FS!$A$11:$B$241,2,FALSE)),"")</f>
        <v>Revenues</v>
      </c>
      <c r="L118" s="492" t="str">
        <f>IFERROR(VLOOKUP(B119,Accounts_LTD!B:G,6,FALSE),"")</f>
        <v/>
      </c>
      <c r="M118" s="493"/>
      <c r="N118" s="494"/>
      <c r="O118" s="447"/>
      <c r="P118" s="472">
        <f t="shared" si="23"/>
        <v>0.79</v>
      </c>
      <c r="Q118" s="447"/>
      <c r="R118" s="447">
        <f t="shared" si="17"/>
        <v>0</v>
      </c>
      <c r="S118" s="449">
        <f t="shared" si="18"/>
        <v>0</v>
      </c>
      <c r="T118" s="447"/>
      <c r="U118" s="448">
        <f t="shared" si="19"/>
        <v>0</v>
      </c>
      <c r="V118" s="447"/>
      <c r="W118" s="447"/>
      <c r="X118" s="447"/>
      <c r="Y118" s="447"/>
      <c r="Z118" s="447"/>
    </row>
    <row r="119" ht="12.75" customHeight="1">
      <c r="A119" s="445"/>
      <c r="B119" s="495">
        <v>40005.0</v>
      </c>
      <c r="C119" s="496" t="s">
        <v>457</v>
      </c>
      <c r="D119" s="497">
        <v>-5674553.12</v>
      </c>
      <c r="E119" s="497">
        <v>-1650272.96</v>
      </c>
      <c r="F119" s="466">
        <f>SUMIF(AJE_LTD!$B:$B,B119,AJE_LTD!$D:$D)</f>
        <v>0</v>
      </c>
      <c r="G119" s="467">
        <f t="shared" si="20"/>
        <v>-1650272.96</v>
      </c>
      <c r="H119" s="468">
        <f>SUMIF(AJE_LTD!$B:$B,B119,AJE_LTD!$F:$F)</f>
        <v>0</v>
      </c>
      <c r="I119" s="467">
        <f t="shared" si="21"/>
        <v>-5674553.12</v>
      </c>
      <c r="J119" s="469">
        <f>IF(ISERROR(VLOOKUP(B119,Accounts_LTD!$B:$E,3,FALSE)),"",VLOOKUP(B119,Accounts_LTD!$B:$E,3,FALSE))</f>
        <v>100</v>
      </c>
      <c r="K119" s="492" t="str">
        <f>IFERROR(IF(J119="","",VLOOKUP(J119,FS!$A$11:$B$241,2,FALSE)),"")</f>
        <v>Revenues</v>
      </c>
      <c r="L119" s="492" t="str">
        <f>IFERROR(VLOOKUP(B120,Accounts_LTD!B:G,6,FALSE),"")</f>
        <v/>
      </c>
      <c r="M119" s="493"/>
      <c r="N119" s="494"/>
      <c r="O119" s="447"/>
      <c r="P119" s="472">
        <f t="shared" si="23"/>
        <v>3.439</v>
      </c>
      <c r="Q119" s="447"/>
      <c r="R119" s="447">
        <f t="shared" si="17"/>
        <v>1</v>
      </c>
      <c r="S119" s="449">
        <f t="shared" si="18"/>
        <v>0</v>
      </c>
      <c r="T119" s="447"/>
      <c r="U119" s="448">
        <f t="shared" si="19"/>
        <v>0</v>
      </c>
      <c r="V119" s="447"/>
      <c r="W119" s="447"/>
      <c r="X119" s="447"/>
      <c r="Y119" s="447"/>
      <c r="Z119" s="447"/>
    </row>
    <row r="120" ht="12.75" customHeight="1">
      <c r="A120" s="445"/>
      <c r="B120" s="495">
        <v>40006.0</v>
      </c>
      <c r="C120" s="496" t="s">
        <v>458</v>
      </c>
      <c r="D120" s="497">
        <v>5674553.12</v>
      </c>
      <c r="E120" s="497">
        <v>1650272.96</v>
      </c>
      <c r="F120" s="466">
        <f>SUMIF(AJE_LTD!$B:$B,B120,AJE_LTD!$D:$D)</f>
        <v>0</v>
      </c>
      <c r="G120" s="467">
        <f t="shared" si="20"/>
        <v>1650272.96</v>
      </c>
      <c r="H120" s="468">
        <f>SUMIF(AJE_LTD!$B:$B,B120,AJE_LTD!$F:$F)</f>
        <v>0</v>
      </c>
      <c r="I120" s="467">
        <f t="shared" si="21"/>
        <v>5674553.12</v>
      </c>
      <c r="J120" s="469">
        <f>IF(ISERROR(VLOOKUP(B120,Accounts_LTD!$B:$E,3,FALSE)),"",VLOOKUP(B120,Accounts_LTD!$B:$E,3,FALSE))</f>
        <v>100</v>
      </c>
      <c r="K120" s="492" t="str">
        <f>IFERROR(IF(J120="","",VLOOKUP(J120,FS!$A$11:$B$241,2,FALSE)),"")</f>
        <v>Revenues</v>
      </c>
      <c r="L120" s="492" t="str">
        <f>IFERROR(VLOOKUP(B121,Accounts_LTD!B:G,6,FALSE),"")</f>
        <v/>
      </c>
      <c r="M120" s="493"/>
      <c r="N120" s="494"/>
      <c r="O120" s="447"/>
      <c r="P120" s="472">
        <f t="shared" si="23"/>
        <v>3.439</v>
      </c>
      <c r="Q120" s="447"/>
      <c r="R120" s="447">
        <f t="shared" si="17"/>
        <v>0</v>
      </c>
      <c r="S120" s="449">
        <f t="shared" si="18"/>
        <v>0</v>
      </c>
      <c r="T120" s="447"/>
      <c r="U120" s="448">
        <f t="shared" si="19"/>
        <v>0</v>
      </c>
      <c r="V120" s="447"/>
      <c r="W120" s="447"/>
      <c r="X120" s="447"/>
      <c r="Y120" s="447"/>
      <c r="Z120" s="447"/>
    </row>
    <row r="121" ht="12.75" customHeight="1">
      <c r="A121" s="445"/>
      <c r="B121" s="495">
        <v>40101.0</v>
      </c>
      <c r="C121" s="496" t="s">
        <v>459</v>
      </c>
      <c r="D121" s="497">
        <v>-63383.9</v>
      </c>
      <c r="E121" s="497">
        <v>-19300.0</v>
      </c>
      <c r="F121" s="466">
        <f>SUMIF(AJE_LTD!$B:$B,B121,AJE_LTD!$D:$D)</f>
        <v>4300</v>
      </c>
      <c r="G121" s="467">
        <f t="shared" si="20"/>
        <v>-15000</v>
      </c>
      <c r="H121" s="468">
        <f>SUMIF(AJE_LTD!$B:$B,B121,AJE_LTD!$F:$F)</f>
        <v>15131.7</v>
      </c>
      <c r="I121" s="467">
        <f t="shared" si="21"/>
        <v>-48252.2</v>
      </c>
      <c r="J121" s="498">
        <f>IF(ISERROR(VLOOKUP(B121,Accounts_LTD!$B:$E,3,FALSE)),"",VLOOKUP(B121,Accounts_LTD!$B:$E,3,FALSE))</f>
        <v>100</v>
      </c>
      <c r="K121" s="492" t="str">
        <f>IFERROR(IF(J121="","",VLOOKUP(J121,FS!$A$11:$B$241,2,FALSE)),"")</f>
        <v>Revenues</v>
      </c>
      <c r="L121" s="492" t="str">
        <f>IFERROR(VLOOKUP(B122,Accounts_LTD!B:G,6,FALSE),"")</f>
        <v/>
      </c>
      <c r="M121" s="493"/>
      <c r="N121" s="494"/>
      <c r="O121" s="447"/>
      <c r="P121" s="472">
        <f t="shared" si="23"/>
        <v>3.217</v>
      </c>
      <c r="Q121" s="447"/>
      <c r="R121" s="447">
        <f t="shared" si="17"/>
        <v>0</v>
      </c>
      <c r="S121" s="449">
        <f t="shared" si="18"/>
        <v>-4300</v>
      </c>
      <c r="T121" s="447"/>
      <c r="U121" s="448">
        <f t="shared" si="19"/>
        <v>-15131.7</v>
      </c>
      <c r="V121" s="447"/>
      <c r="W121" s="447"/>
      <c r="X121" s="447"/>
      <c r="Y121" s="447"/>
      <c r="Z121" s="447"/>
    </row>
    <row r="122" ht="12.75" customHeight="1">
      <c r="A122" s="445"/>
      <c r="B122" s="495">
        <v>40102.0</v>
      </c>
      <c r="C122" s="496" t="s">
        <v>460</v>
      </c>
      <c r="D122" s="497">
        <v>3338.0</v>
      </c>
      <c r="E122" s="497">
        <v>1000.0</v>
      </c>
      <c r="F122" s="466">
        <f>SUMIF(AJE_LTD!$B:$B,B122,AJE_LTD!$D:$D)</f>
        <v>-4300</v>
      </c>
      <c r="G122" s="467">
        <f t="shared" si="20"/>
        <v>-3300</v>
      </c>
      <c r="H122" s="468">
        <f>SUMIF(AJE_LTD!$B:$B,B122,AJE_LTD!$F:$F)</f>
        <v>-15131.7</v>
      </c>
      <c r="I122" s="467">
        <f t="shared" si="21"/>
        <v>-11793.7</v>
      </c>
      <c r="J122" s="498">
        <f>IF(ISERROR(VLOOKUP(B122,Accounts_LTD!$B:$E,3,FALSE)),"",VLOOKUP(B122,Accounts_LTD!$B:$E,3,FALSE))</f>
        <v>100</v>
      </c>
      <c r="K122" s="492" t="str">
        <f>IFERROR(IF(J122="","",VLOOKUP(J122,FS!$A$11:$B$241,2,FALSE)),"")</f>
        <v>Revenues</v>
      </c>
      <c r="L122" s="492" t="str">
        <f>IFERROR(VLOOKUP(#REF!,Accounts_LTD!B:G,6,FALSE),"")</f>
        <v/>
      </c>
      <c r="M122" s="493"/>
      <c r="N122" s="494"/>
      <c r="O122" s="447"/>
      <c r="P122" s="472">
        <f t="shared" si="23"/>
        <v>3.574</v>
      </c>
      <c r="Q122" s="447"/>
      <c r="R122" s="447">
        <f t="shared" si="17"/>
        <v>0</v>
      </c>
      <c r="S122" s="449">
        <f t="shared" si="18"/>
        <v>4300</v>
      </c>
      <c r="T122" s="447"/>
      <c r="U122" s="448">
        <f t="shared" si="19"/>
        <v>15131.7</v>
      </c>
      <c r="V122" s="447"/>
      <c r="W122" s="447"/>
      <c r="X122" s="447"/>
      <c r="Y122" s="447"/>
      <c r="Z122" s="447"/>
    </row>
    <row r="123" ht="12.75" customHeight="1">
      <c r="A123" s="445"/>
      <c r="B123" s="495">
        <v>50100.0</v>
      </c>
      <c r="C123" s="496" t="s">
        <v>461</v>
      </c>
      <c r="D123" s="497">
        <v>507.0</v>
      </c>
      <c r="E123" s="497">
        <v>157.21</v>
      </c>
      <c r="F123" s="466">
        <f>SUMIF(AJE_LTD!$B:$B,B123,AJE_LTD!$D:$D)</f>
        <v>0</v>
      </c>
      <c r="G123" s="467">
        <f t="shared" si="20"/>
        <v>157.21</v>
      </c>
      <c r="H123" s="468">
        <f>SUMIF(AJE_LTD!$B:$B,B123,AJE_LTD!$F:$F)</f>
        <v>0</v>
      </c>
      <c r="I123" s="467">
        <f t="shared" si="21"/>
        <v>507</v>
      </c>
      <c r="J123" s="498">
        <f>IF(ISERROR(VLOOKUP(B123,Accounts_LTD!$B:$E,3,FALSE)),"",VLOOKUP(B123,Accounts_LTD!$B:$E,3,FALSE))</f>
        <v>508</v>
      </c>
      <c r="K123" s="492" t="str">
        <f>IFERROR(IF(J123="","",VLOOKUP(J123,FS!$A$11:$B$241,2,FALSE)),"")</f>
        <v>Welfare (Meals + transportation)</v>
      </c>
      <c r="L123" s="492" t="str">
        <f>IFERROR(VLOOKUP(B124,Accounts_LTD!B:G,6,FALSE),"")</f>
        <v/>
      </c>
      <c r="M123" s="493"/>
      <c r="N123" s="494"/>
      <c r="O123" s="447"/>
      <c r="P123" s="472">
        <f t="shared" si="23"/>
        <v>3.225</v>
      </c>
      <c r="Q123" s="447"/>
      <c r="R123" s="447">
        <f t="shared" si="17"/>
        <v>0</v>
      </c>
      <c r="S123" s="449">
        <f t="shared" si="18"/>
        <v>0</v>
      </c>
      <c r="T123" s="447"/>
      <c r="U123" s="448">
        <f t="shared" si="19"/>
        <v>0</v>
      </c>
      <c r="V123" s="447"/>
      <c r="W123" s="447"/>
      <c r="X123" s="447"/>
      <c r="Y123" s="447"/>
      <c r="Z123" s="447"/>
    </row>
    <row r="124" ht="12.75" customHeight="1">
      <c r="A124" s="445"/>
      <c r="B124" s="495">
        <v>50102.0</v>
      </c>
      <c r="C124" s="496" t="s">
        <v>462</v>
      </c>
      <c r="D124" s="497">
        <v>131272.91</v>
      </c>
      <c r="E124" s="497">
        <v>39201.86</v>
      </c>
      <c r="F124" s="466">
        <f>SUMIF(AJE_LTD!$B:$B,B124,AJE_LTD!$D:$D)</f>
        <v>0</v>
      </c>
      <c r="G124" s="467">
        <f t="shared" si="20"/>
        <v>39201.86</v>
      </c>
      <c r="H124" s="468">
        <f>SUMIF(AJE_LTD!$B:$B,B124,AJE_LTD!$F:$F)</f>
        <v>0</v>
      </c>
      <c r="I124" s="467">
        <f t="shared" si="21"/>
        <v>131272.91</v>
      </c>
      <c r="J124" s="469">
        <f>IF(ISERROR(VLOOKUP(B124,Accounts_LTD!$B:$E,3,FALSE)),"",VLOOKUP(B124,Accounts_LTD!$B:$E,3,FALSE))</f>
        <v>514</v>
      </c>
      <c r="K124" s="492" t="str">
        <f>IFERROR(IF(J124="","",VLOOKUP(J124,FS!$A$11:$B$241,2,FALSE)),"")</f>
        <v>Recruiting</v>
      </c>
      <c r="L124" s="492" t="str">
        <f>IFERROR(VLOOKUP(B125,Accounts_LTD!B:G,6,FALSE),"")</f>
        <v/>
      </c>
      <c r="M124" s="493"/>
      <c r="N124" s="494"/>
      <c r="O124" s="447"/>
      <c r="P124" s="472">
        <f t="shared" si="23"/>
        <v>3.349</v>
      </c>
      <c r="Q124" s="447"/>
      <c r="R124" s="447">
        <f t="shared" si="17"/>
        <v>0</v>
      </c>
      <c r="S124" s="449">
        <f t="shared" si="18"/>
        <v>0</v>
      </c>
      <c r="T124" s="447"/>
      <c r="U124" s="448">
        <f t="shared" si="19"/>
        <v>0</v>
      </c>
      <c r="V124" s="447"/>
      <c r="W124" s="447"/>
      <c r="X124" s="447"/>
      <c r="Y124" s="447"/>
      <c r="Z124" s="447"/>
    </row>
    <row r="125" ht="12.75" customHeight="1">
      <c r="A125" s="445"/>
      <c r="B125" s="495">
        <v>50103.0</v>
      </c>
      <c r="C125" s="496" t="s">
        <v>463</v>
      </c>
      <c r="D125" s="497">
        <v>40500.0</v>
      </c>
      <c r="E125" s="497">
        <v>12900.49</v>
      </c>
      <c r="F125" s="466">
        <f>SUMIF(AJE_LTD!$B:$B,B125,AJE_LTD!$D:$D)</f>
        <v>0</v>
      </c>
      <c r="G125" s="467">
        <f t="shared" si="20"/>
        <v>12900.49</v>
      </c>
      <c r="H125" s="468">
        <f>SUMIF(AJE_LTD!$B:$B,B125,AJE_LTD!$F:$F)</f>
        <v>0</v>
      </c>
      <c r="I125" s="467">
        <f t="shared" si="21"/>
        <v>40500</v>
      </c>
      <c r="J125" s="498">
        <f>IF(ISERROR(VLOOKUP(B125,Accounts_LTD!$B:$E,3,FALSE)),"",VLOOKUP(B125,Accounts_LTD!$B:$E,3,FALSE))</f>
        <v>304</v>
      </c>
      <c r="K125" s="492" t="str">
        <f>IFERROR(IF(J125="","",VLOOKUP(J125,FS!$A$11:$B$241,2,FALSE)),"")</f>
        <v>Consultants R&amp;D</v>
      </c>
      <c r="L125" s="492" t="str">
        <f>IFERROR(VLOOKUP(B126,Accounts_LTD!B:G,6,FALSE),"")</f>
        <v/>
      </c>
      <c r="M125" s="493"/>
      <c r="N125" s="494"/>
      <c r="O125" s="447"/>
      <c r="P125" s="472">
        <f t="shared" si="23"/>
        <v>3.139</v>
      </c>
      <c r="Q125" s="447"/>
      <c r="R125" s="447">
        <f t="shared" si="17"/>
        <v>1</v>
      </c>
      <c r="S125" s="449">
        <f t="shared" si="18"/>
        <v>0</v>
      </c>
      <c r="T125" s="447"/>
      <c r="U125" s="448">
        <f t="shared" si="19"/>
        <v>0</v>
      </c>
      <c r="V125" s="447"/>
      <c r="W125" s="447"/>
      <c r="X125" s="447"/>
      <c r="Y125" s="447"/>
      <c r="Z125" s="447"/>
    </row>
    <row r="126" ht="12.75" customHeight="1">
      <c r="A126" s="445"/>
      <c r="B126" s="495">
        <v>50107.0</v>
      </c>
      <c r="C126" s="496" t="s">
        <v>464</v>
      </c>
      <c r="D126" s="497">
        <v>987100.23</v>
      </c>
      <c r="E126" s="497">
        <v>294023.26</v>
      </c>
      <c r="F126" s="466">
        <f>SUMIF(AJE_LTD!$B:$B,B126,AJE_LTD!$D:$D)</f>
        <v>0</v>
      </c>
      <c r="G126" s="467">
        <f t="shared" si="20"/>
        <v>294023.26</v>
      </c>
      <c r="H126" s="468">
        <f>SUMIF(AJE_LTD!$B:$B,B126,AJE_LTD!$F:$F)</f>
        <v>0</v>
      </c>
      <c r="I126" s="467">
        <f t="shared" si="21"/>
        <v>987100.23</v>
      </c>
      <c r="J126" s="469">
        <f>IF(ISERROR(VLOOKUP(B126,Accounts_LTD!$B:$E,3,FALSE)),"",VLOOKUP(B126,Accounts_LTD!$B:$E,3,FALSE))</f>
        <v>316</v>
      </c>
      <c r="K126" s="492" t="str">
        <f>IFERROR(IF(J126="","",VLOOKUP(J126,FS!$A$11:$B$241,2,FALSE)),"")</f>
        <v>R&amp;D - AWS</v>
      </c>
      <c r="L126" s="492" t="str">
        <f>IFERROR(VLOOKUP(B127,Accounts_LTD!B:G,6,FALSE),"")</f>
        <v/>
      </c>
      <c r="M126" s="493"/>
      <c r="N126" s="494"/>
      <c r="O126" s="447"/>
      <c r="P126" s="472">
        <f t="shared" si="23"/>
        <v>3.357</v>
      </c>
      <c r="Q126" s="447"/>
      <c r="R126" s="447">
        <f t="shared" si="17"/>
        <v>1</v>
      </c>
      <c r="S126" s="449">
        <f t="shared" si="18"/>
        <v>0</v>
      </c>
      <c r="T126" s="447"/>
      <c r="U126" s="448">
        <f t="shared" si="19"/>
        <v>0</v>
      </c>
      <c r="V126" s="447"/>
      <c r="W126" s="447"/>
      <c r="X126" s="447"/>
      <c r="Y126" s="447"/>
      <c r="Z126" s="447"/>
    </row>
    <row r="127" ht="12.75" customHeight="1">
      <c r="A127" s="445"/>
      <c r="B127" s="495">
        <v>50109.0</v>
      </c>
      <c r="C127" s="496" t="s">
        <v>465</v>
      </c>
      <c r="D127" s="497">
        <v>259820.5</v>
      </c>
      <c r="E127" s="497">
        <v>77110.87</v>
      </c>
      <c r="F127" s="466">
        <f>SUMIF(AJE_LTD!$B:$B,B127,AJE_LTD!$D:$D)</f>
        <v>2814.95</v>
      </c>
      <c r="G127" s="467">
        <f t="shared" si="20"/>
        <v>79925.82</v>
      </c>
      <c r="H127" s="468">
        <f>SUMIF(AJE_LTD!$B:$B,B127,AJE_LTD!$F:$F)</f>
        <v>9905.81</v>
      </c>
      <c r="I127" s="467">
        <f t="shared" si="21"/>
        <v>269726.31</v>
      </c>
      <c r="J127" s="469">
        <f>IF(ISERROR(VLOOKUP(B127,Accounts_LTD!$B:$E,3,FALSE)),"",VLOOKUP(B127,Accounts_LTD!$B:$E,3,FALSE))</f>
        <v>302</v>
      </c>
      <c r="K127" s="492" t="str">
        <f>IFERROR(IF(J127="","",VLOOKUP(J127,FS!$A$11:$B$241,2,FALSE)),"")</f>
        <v>R&amp;D Software</v>
      </c>
      <c r="L127" s="492" t="str">
        <f>IFERROR(VLOOKUP(#REF!,Accounts_LTD!B:G,6,FALSE),"")</f>
        <v/>
      </c>
      <c r="M127" s="493"/>
      <c r="N127" s="494"/>
      <c r="O127" s="447"/>
      <c r="P127" s="472">
        <f t="shared" si="23"/>
        <v>3.375</v>
      </c>
      <c r="Q127" s="447"/>
      <c r="R127" s="447">
        <f t="shared" si="17"/>
        <v>0</v>
      </c>
      <c r="S127" s="449">
        <f t="shared" si="18"/>
        <v>-2814.95</v>
      </c>
      <c r="T127" s="447"/>
      <c r="U127" s="448">
        <f t="shared" si="19"/>
        <v>-9905.81</v>
      </c>
      <c r="V127" s="447"/>
      <c r="W127" s="447"/>
      <c r="X127" s="447"/>
      <c r="Y127" s="447"/>
      <c r="Z127" s="447"/>
    </row>
    <row r="128" ht="12.75" customHeight="1">
      <c r="A128" s="445"/>
      <c r="B128" s="495">
        <v>50110.0</v>
      </c>
      <c r="C128" s="496" t="s">
        <v>466</v>
      </c>
      <c r="D128" s="497">
        <v>14918.28</v>
      </c>
      <c r="E128" s="497">
        <v>4439.45</v>
      </c>
      <c r="F128" s="466">
        <f>SUMIF(AJE_LTD!$B:$B,B128,AJE_LTD!$D:$D)</f>
        <v>0</v>
      </c>
      <c r="G128" s="467">
        <f t="shared" si="20"/>
        <v>4439.45</v>
      </c>
      <c r="H128" s="468">
        <f>SUMIF(AJE_LTD!$B:$B,B128,AJE_LTD!$F:$F)</f>
        <v>0</v>
      </c>
      <c r="I128" s="467">
        <f t="shared" si="21"/>
        <v>14918.28</v>
      </c>
      <c r="J128" s="469">
        <f>IF(ISERROR(VLOOKUP(B128,Accounts_LTD!$B:$E,3,FALSE)),"",VLOOKUP(B128,Accounts_LTD!$B:$E,3,FALSE))</f>
        <v>302</v>
      </c>
      <c r="K128" s="492" t="str">
        <f>IFERROR(IF(J128="","",VLOOKUP(J128,FS!$A$11:$B$241,2,FALSE)),"")</f>
        <v>R&amp;D Software</v>
      </c>
      <c r="L128" s="492" t="str">
        <f>IFERROR(VLOOKUP(#REF!,Accounts_LTD!B:G,6,FALSE),"")</f>
        <v/>
      </c>
      <c r="M128" s="493"/>
      <c r="N128" s="494"/>
      <c r="O128" s="447"/>
      <c r="P128" s="472">
        <f t="shared" si="23"/>
        <v>3.36</v>
      </c>
      <c r="Q128" s="447"/>
      <c r="R128" s="447">
        <f t="shared" si="17"/>
        <v>0</v>
      </c>
      <c r="S128" s="449">
        <f t="shared" si="18"/>
        <v>0</v>
      </c>
      <c r="T128" s="447"/>
      <c r="U128" s="448">
        <f t="shared" si="19"/>
        <v>0</v>
      </c>
      <c r="V128" s="447"/>
      <c r="W128" s="447"/>
      <c r="X128" s="447"/>
      <c r="Y128" s="447"/>
      <c r="Z128" s="447"/>
    </row>
    <row r="129" ht="12.75" customHeight="1">
      <c r="A129" s="445"/>
      <c r="B129" s="503">
        <v>50114.0</v>
      </c>
      <c r="C129" s="496" t="s">
        <v>467</v>
      </c>
      <c r="D129" s="497">
        <v>1215.77</v>
      </c>
      <c r="E129" s="497">
        <v>379.24</v>
      </c>
      <c r="F129" s="466">
        <f>SUMIF(AJE_LTD!$B:$B,B129,AJE_LTD!$D:$D)</f>
        <v>0</v>
      </c>
      <c r="G129" s="467">
        <f t="shared" si="20"/>
        <v>379.24</v>
      </c>
      <c r="H129" s="468">
        <f>SUMIF(AJE_LTD!$B:$B,B129,AJE_LTD!$F:$F)</f>
        <v>0</v>
      </c>
      <c r="I129" s="467">
        <f t="shared" si="21"/>
        <v>1215.77</v>
      </c>
      <c r="J129" s="498">
        <f>IF(ISERROR(VLOOKUP(B129,Accounts_LTD!$B:$E,3,FALSE)),"",VLOOKUP(B129,Accounts_LTD!$B:$E,3,FALSE))</f>
        <v>308</v>
      </c>
      <c r="K129" s="492" t="str">
        <f>IFERROR(IF(J129="","",VLOOKUP(J129,FS!$A$11:$B$241,2,FALSE)),"")</f>
        <v>Recruting (R&amp;D)</v>
      </c>
      <c r="L129" s="492" t="str">
        <f>IFERROR(VLOOKUP(B130,Accounts_LTD!B:G,6,FALSE),"")</f>
        <v/>
      </c>
      <c r="M129" s="493"/>
      <c r="N129" s="494"/>
      <c r="O129" s="447"/>
      <c r="P129" s="472">
        <f t="shared" si="23"/>
        <v>3.206</v>
      </c>
      <c r="Q129" s="447"/>
      <c r="R129" s="447">
        <f t="shared" si="17"/>
        <v>1</v>
      </c>
      <c r="S129" s="449">
        <f t="shared" si="18"/>
        <v>0</v>
      </c>
      <c r="T129" s="447"/>
      <c r="U129" s="448">
        <f t="shared" si="19"/>
        <v>0</v>
      </c>
      <c r="V129" s="447"/>
      <c r="W129" s="447"/>
      <c r="X129" s="447"/>
      <c r="Y129" s="447"/>
      <c r="Z129" s="447"/>
    </row>
    <row r="130" ht="12.75" customHeight="1">
      <c r="A130" s="445"/>
      <c r="B130" s="503">
        <v>50115.0</v>
      </c>
      <c r="C130" s="496" t="s">
        <v>468</v>
      </c>
      <c r="D130" s="497">
        <v>198000.0</v>
      </c>
      <c r="E130" s="497">
        <v>59627.49</v>
      </c>
      <c r="F130" s="466">
        <f>SUMIF(AJE_LTD!$B:$B,B130,AJE_LTD!$D:$D)</f>
        <v>-559.2222222</v>
      </c>
      <c r="G130" s="467">
        <f t="shared" si="20"/>
        <v>59068.26778</v>
      </c>
      <c r="H130" s="468">
        <f>SUMIF(AJE_LTD!$B:$B,B130,AJE_LTD!$F:$F)</f>
        <v>-1967.909</v>
      </c>
      <c r="I130" s="467">
        <f t="shared" si="21"/>
        <v>196032.091</v>
      </c>
      <c r="J130" s="469">
        <f>IF(ISERROR(VLOOKUP(B130,Accounts_LTD!$B:$E,3,FALSE)),"",VLOOKUP(B130,Accounts_LTD!$B:$E,3,FALSE))</f>
        <v>304</v>
      </c>
      <c r="K130" s="492" t="str">
        <f>IFERROR(IF(J130="","",VLOOKUP(J130,FS!$A$11:$B$241,2,FALSE)),"")</f>
        <v>Consultants R&amp;D</v>
      </c>
      <c r="L130" s="492" t="str">
        <f>IFERROR(VLOOKUP(B131,Accounts_LTD!B:G,6,FALSE),"")</f>
        <v/>
      </c>
      <c r="M130" s="493"/>
      <c r="N130" s="494"/>
      <c r="O130" s="447"/>
      <c r="P130" s="472">
        <f t="shared" si="23"/>
        <v>3.319</v>
      </c>
      <c r="Q130" s="447"/>
      <c r="R130" s="447">
        <f t="shared" si="17"/>
        <v>1</v>
      </c>
      <c r="S130" s="449">
        <f t="shared" si="18"/>
        <v>559.2222222</v>
      </c>
      <c r="T130" s="447"/>
      <c r="U130" s="448">
        <f t="shared" si="19"/>
        <v>1967.909</v>
      </c>
      <c r="V130" s="447"/>
      <c r="W130" s="447"/>
      <c r="X130" s="447"/>
      <c r="Y130" s="447"/>
      <c r="Z130" s="447"/>
    </row>
    <row r="131" ht="12.75" customHeight="1">
      <c r="A131" s="445"/>
      <c r="B131" s="514">
        <v>50116.0</v>
      </c>
      <c r="C131" s="496" t="s">
        <v>469</v>
      </c>
      <c r="D131" s="497">
        <v>723231.43</v>
      </c>
      <c r="E131" s="497">
        <v>214504.76</v>
      </c>
      <c r="F131" s="466">
        <f>SUMIF(AJE_LTD!$B:$B,B131,AJE_LTD!$D:$D)</f>
        <v>19750</v>
      </c>
      <c r="G131" s="467">
        <f t="shared" si="20"/>
        <v>234254.76</v>
      </c>
      <c r="H131" s="468">
        <f>SUMIF(AJE_LTD!$B:$B,B131,AJE_LTD!$F:$F)</f>
        <v>69500.25</v>
      </c>
      <c r="I131" s="467">
        <f t="shared" si="21"/>
        <v>792731.68</v>
      </c>
      <c r="J131" s="498">
        <f>IF(ISERROR(VLOOKUP(B131,Accounts_LTD!$B:$E,3,FALSE)),"",VLOOKUP(B131,Accounts_LTD!$B:$E,3,FALSE))</f>
        <v>304</v>
      </c>
      <c r="K131" s="492" t="str">
        <f>IFERROR(IF(J131="","",VLOOKUP(J131,FS!$A$11:$B$241,2,FALSE)),"")</f>
        <v>Consultants R&amp;D</v>
      </c>
      <c r="L131" s="492" t="str">
        <f>IFERROR(VLOOKUP(B132,Accounts_LTD!B:G,6,FALSE),"")</f>
        <v/>
      </c>
      <c r="M131" s="493"/>
      <c r="N131" s="494"/>
      <c r="O131" s="447"/>
      <c r="P131" s="472">
        <f t="shared" si="23"/>
        <v>3.384</v>
      </c>
      <c r="Q131" s="447"/>
      <c r="R131" s="447">
        <f t="shared" si="17"/>
        <v>0</v>
      </c>
      <c r="S131" s="449">
        <f t="shared" si="18"/>
        <v>-19750</v>
      </c>
      <c r="T131" s="447"/>
      <c r="U131" s="448">
        <f t="shared" si="19"/>
        <v>-69500.25</v>
      </c>
      <c r="V131" s="447"/>
      <c r="W131" s="447"/>
      <c r="X131" s="447"/>
      <c r="Y131" s="447"/>
      <c r="Z131" s="447"/>
    </row>
    <row r="132" ht="12.75" customHeight="1">
      <c r="A132" s="445"/>
      <c r="B132" s="514">
        <v>50118.0</v>
      </c>
      <c r="C132" s="496" t="s">
        <v>470</v>
      </c>
      <c r="D132" s="497">
        <v>368.8</v>
      </c>
      <c r="E132" s="497">
        <v>111.12</v>
      </c>
      <c r="F132" s="466">
        <f>SUMIF(AJE_LTD!$B:$B,B132,AJE_LTD!$D:$D)</f>
        <v>0</v>
      </c>
      <c r="G132" s="467">
        <f t="shared" si="20"/>
        <v>111.12</v>
      </c>
      <c r="H132" s="468">
        <f>SUMIF(AJE_LTD!$B:$B,B132,AJE_LTD!$F:$F)</f>
        <v>0</v>
      </c>
      <c r="I132" s="467">
        <f t="shared" si="21"/>
        <v>368.8</v>
      </c>
      <c r="J132" s="498">
        <f>IF(ISERROR(VLOOKUP(B132,Accounts_LTD!$B:$E,3,FALSE)),"",VLOOKUP(B132,Accounts_LTD!$B:$E,3,FALSE))</f>
        <v>301</v>
      </c>
      <c r="K132" s="492" t="str">
        <f>IFERROR(IF(J132="","",VLOOKUP(J132,FS!$A$11:$B$241,2,FALSE)),"")</f>
        <v>Expenses related to employees</v>
      </c>
      <c r="L132" s="492" t="str">
        <f>IFERROR(VLOOKUP(B133,Accounts_LTD!B:G,6,FALSE),"")</f>
        <v/>
      </c>
      <c r="M132" s="493"/>
      <c r="N132" s="494"/>
      <c r="O132" s="447"/>
      <c r="P132" s="472">
        <f t="shared" si="23"/>
        <v>3.319</v>
      </c>
      <c r="Q132" s="447"/>
      <c r="R132" s="447">
        <f t="shared" si="17"/>
        <v>0</v>
      </c>
      <c r="S132" s="449">
        <f t="shared" si="18"/>
        <v>0</v>
      </c>
      <c r="T132" s="447"/>
      <c r="U132" s="448">
        <f t="shared" si="19"/>
        <v>0</v>
      </c>
      <c r="V132" s="447"/>
      <c r="W132" s="447"/>
      <c r="X132" s="447"/>
      <c r="Y132" s="447"/>
      <c r="Z132" s="447"/>
    </row>
    <row r="133" ht="12.75" customHeight="1">
      <c r="A133" s="445"/>
      <c r="B133" s="495">
        <v>50120.0</v>
      </c>
      <c r="C133" s="495" t="s">
        <v>471</v>
      </c>
      <c r="D133" s="497">
        <v>23029.5</v>
      </c>
      <c r="E133" s="497">
        <v>6500.0</v>
      </c>
      <c r="F133" s="466">
        <f>SUMIF(AJE_LTD!$B:$B,B133,AJE_LTD!$D:$D)</f>
        <v>0</v>
      </c>
      <c r="G133" s="467">
        <f t="shared" si="20"/>
        <v>6500</v>
      </c>
      <c r="H133" s="468">
        <f>SUMIF(AJE_LTD!$B:$B,B133,AJE_LTD!$F:$F)</f>
        <v>0</v>
      </c>
      <c r="I133" s="467">
        <f t="shared" si="21"/>
        <v>23029.5</v>
      </c>
      <c r="J133" s="498">
        <f>IF(ISERROR(VLOOKUP(B133,Accounts_LTD!$B:$E,3,FALSE)),"",VLOOKUP(B133,Accounts_LTD!$B:$E,3,FALSE))</f>
        <v>316</v>
      </c>
      <c r="K133" s="492" t="str">
        <f>IFERROR(IF(J133="","",VLOOKUP(J133,FS!$A$11:$B$241,2,FALSE)),"")</f>
        <v>R&amp;D - AWS</v>
      </c>
      <c r="L133" s="492" t="str">
        <f>IFERROR(VLOOKUP(B134,Accounts_LTD!B:G,6,FALSE),"")</f>
        <v/>
      </c>
      <c r="M133" s="493"/>
      <c r="N133" s="494"/>
      <c r="O133" s="447"/>
      <c r="P133" s="472">
        <f t="shared" si="23"/>
        <v>3.543</v>
      </c>
      <c r="Q133" s="447"/>
      <c r="R133" s="447">
        <f t="shared" si="17"/>
        <v>0</v>
      </c>
      <c r="S133" s="449">
        <f t="shared" si="18"/>
        <v>0</v>
      </c>
      <c r="T133" s="447"/>
      <c r="U133" s="448">
        <f t="shared" si="19"/>
        <v>0</v>
      </c>
      <c r="V133" s="447"/>
      <c r="W133" s="447"/>
      <c r="X133" s="447"/>
      <c r="Y133" s="447"/>
      <c r="Z133" s="447"/>
    </row>
    <row r="134" ht="12.75" customHeight="1">
      <c r="A134" s="445"/>
      <c r="B134" s="495">
        <v>50121.0</v>
      </c>
      <c r="C134" s="496" t="s">
        <v>472</v>
      </c>
      <c r="D134" s="497">
        <v>3000.0</v>
      </c>
      <c r="E134" s="497">
        <v>861.58</v>
      </c>
      <c r="F134" s="466">
        <f>SUMIF(AJE_LTD!$B:$B,B134,AJE_LTD!$D:$D)</f>
        <v>0</v>
      </c>
      <c r="G134" s="467">
        <f t="shared" si="20"/>
        <v>861.58</v>
      </c>
      <c r="H134" s="468">
        <f>SUMIF(AJE_LTD!$B:$B,B134,AJE_LTD!$F:$F)</f>
        <v>0</v>
      </c>
      <c r="I134" s="467">
        <f t="shared" si="21"/>
        <v>3000</v>
      </c>
      <c r="J134" s="498">
        <f>IF(ISERROR(VLOOKUP(B134,Accounts_LTD!$B:$E,3,FALSE)),"",VLOOKUP(B134,Accounts_LTD!$B:$E,3,FALSE))</f>
        <v>304</v>
      </c>
      <c r="K134" s="492" t="str">
        <f>IFERROR(IF(J134="","",VLOOKUP(J134,FS!$A$11:$B$241,2,FALSE)),"")</f>
        <v>Consultants R&amp;D</v>
      </c>
      <c r="L134" s="492" t="str">
        <f>IFERROR(VLOOKUP(B135,Accounts_LTD!B:G,6,FALSE),"")</f>
        <v/>
      </c>
      <c r="M134" s="493"/>
      <c r="N134" s="494"/>
      <c r="O134" s="447"/>
      <c r="P134" s="472">
        <f t="shared" si="23"/>
        <v>3.482</v>
      </c>
      <c r="Q134" s="447"/>
      <c r="R134" s="447">
        <f t="shared" si="17"/>
        <v>0</v>
      </c>
      <c r="S134" s="449">
        <f t="shared" si="18"/>
        <v>0</v>
      </c>
      <c r="T134" s="447"/>
      <c r="U134" s="448">
        <f t="shared" si="19"/>
        <v>0</v>
      </c>
      <c r="V134" s="447"/>
      <c r="W134" s="447"/>
      <c r="X134" s="447"/>
      <c r="Y134" s="447"/>
      <c r="Z134" s="447"/>
    </row>
    <row r="135" ht="12.75" customHeight="1">
      <c r="A135" s="445"/>
      <c r="B135" s="495">
        <v>50501.0</v>
      </c>
      <c r="C135" s="496" t="s">
        <v>473</v>
      </c>
      <c r="D135" s="497">
        <v>22591.31</v>
      </c>
      <c r="E135" s="497">
        <v>7010.4</v>
      </c>
      <c r="F135" s="466">
        <f>SUMIF(AJE_LTD!$B:$B,B135,AJE_LTD!$D:$D)</f>
        <v>0</v>
      </c>
      <c r="G135" s="467">
        <f t="shared" si="20"/>
        <v>7010.4</v>
      </c>
      <c r="H135" s="468">
        <f>SUMIF(AJE_LTD!$B:$B,B135,AJE_LTD!$F:$F)</f>
        <v>0</v>
      </c>
      <c r="I135" s="467">
        <f t="shared" si="21"/>
        <v>22591.31</v>
      </c>
      <c r="J135" s="498">
        <f>IF(ISERROR(VLOOKUP(B135,Accounts_LTD!$B:$E,3,FALSE)),"",VLOOKUP(B135,Accounts_LTD!$B:$E,3,FALSE))</f>
        <v>303</v>
      </c>
      <c r="K135" s="492" t="str">
        <f>IFERROR(IF(J135="","",VLOOKUP(J135,FS!$A$11:$B$241,2,FALSE)),"")</f>
        <v>Travel abroad</v>
      </c>
      <c r="L135" s="492" t="str">
        <f>IFERROR(VLOOKUP(#REF!,Accounts_LTD!B:G,6,FALSE),"")</f>
        <v/>
      </c>
      <c r="M135" s="493"/>
      <c r="N135" s="494"/>
      <c r="O135" s="447"/>
      <c r="P135" s="472">
        <f t="shared" si="23"/>
        <v>3.223</v>
      </c>
      <c r="Q135" s="447"/>
      <c r="R135" s="447">
        <f t="shared" si="17"/>
        <v>1</v>
      </c>
      <c r="S135" s="449">
        <f t="shared" si="18"/>
        <v>0</v>
      </c>
      <c r="T135" s="447"/>
      <c r="U135" s="448">
        <f t="shared" si="19"/>
        <v>0</v>
      </c>
      <c r="V135" s="447"/>
      <c r="W135" s="447"/>
      <c r="X135" s="447"/>
      <c r="Y135" s="447"/>
      <c r="Z135" s="447"/>
    </row>
    <row r="136" ht="12.75" customHeight="1">
      <c r="A136" s="445"/>
      <c r="B136" s="495">
        <v>50502.0</v>
      </c>
      <c r="C136" s="496" t="s">
        <v>474</v>
      </c>
      <c r="D136" s="497">
        <v>4995.17</v>
      </c>
      <c r="E136" s="497">
        <v>1531.56</v>
      </c>
      <c r="F136" s="466">
        <f>SUMIF(AJE_LTD!$B:$B,B136,AJE_LTD!$D:$D)</f>
        <v>0</v>
      </c>
      <c r="G136" s="467">
        <f t="shared" si="20"/>
        <v>1531.56</v>
      </c>
      <c r="H136" s="468">
        <f>SUMIF(AJE_LTD!$B:$B,B136,AJE_LTD!$F:$F)</f>
        <v>0</v>
      </c>
      <c r="I136" s="467">
        <f t="shared" si="21"/>
        <v>4995.17</v>
      </c>
      <c r="J136" s="498">
        <f>IF(ISERROR(VLOOKUP(B136,Accounts_LTD!$B:$E,3,FALSE)),"",VLOOKUP(B136,Accounts_LTD!$B:$E,3,FALSE))</f>
        <v>303</v>
      </c>
      <c r="K136" s="492" t="str">
        <f>IFERROR(IF(J136="","",VLOOKUP(J136,FS!$A$11:$B$241,2,FALSE)),"")</f>
        <v>Travel abroad</v>
      </c>
      <c r="L136" s="492" t="str">
        <f>IFERROR(VLOOKUP(B137,Accounts_LTD!B:G,6,FALSE),"")</f>
        <v/>
      </c>
      <c r="M136" s="493"/>
      <c r="N136" s="494"/>
      <c r="O136" s="447"/>
      <c r="P136" s="472">
        <f t="shared" si="23"/>
        <v>3.261</v>
      </c>
      <c r="Q136" s="447"/>
      <c r="R136" s="447">
        <f t="shared" si="17"/>
        <v>1</v>
      </c>
      <c r="S136" s="449">
        <f t="shared" si="18"/>
        <v>0</v>
      </c>
      <c r="T136" s="447"/>
      <c r="U136" s="448">
        <f t="shared" si="19"/>
        <v>0</v>
      </c>
      <c r="V136" s="447"/>
      <c r="W136" s="447"/>
      <c r="X136" s="447"/>
      <c r="Y136" s="447"/>
      <c r="Z136" s="447"/>
    </row>
    <row r="137" ht="12.75" customHeight="1">
      <c r="A137" s="445"/>
      <c r="B137" s="495">
        <v>50503.0</v>
      </c>
      <c r="C137" s="496" t="s">
        <v>475</v>
      </c>
      <c r="D137" s="497">
        <v>27950.06</v>
      </c>
      <c r="E137" s="497">
        <v>8475.06</v>
      </c>
      <c r="F137" s="466">
        <f>SUMIF(AJE_LTD!$B:$B,B137,AJE_LTD!$D:$D)</f>
        <v>878.81</v>
      </c>
      <c r="G137" s="467">
        <f t="shared" si="20"/>
        <v>9353.87</v>
      </c>
      <c r="H137" s="468">
        <f>SUMIF(AJE_LTD!$B:$B,B137,AJE_LTD!$F:$F)</f>
        <v>3092.54</v>
      </c>
      <c r="I137" s="467">
        <f t="shared" si="21"/>
        <v>31042.6</v>
      </c>
      <c r="J137" s="498">
        <f>IF(ISERROR(VLOOKUP(B137,Accounts_LTD!$B:$E,3,FALSE)),"",VLOOKUP(B137,Accounts_LTD!$B:$E,3,FALSE))</f>
        <v>303</v>
      </c>
      <c r="K137" s="492" t="str">
        <f>IFERROR(IF(J137="","",VLOOKUP(J137,FS!$A$11:$B$241,2,FALSE)),"")</f>
        <v>Travel abroad</v>
      </c>
      <c r="L137" s="492" t="str">
        <f>IFERROR(VLOOKUP(B138,Accounts_LTD!B:G,6,FALSE),"")</f>
        <v/>
      </c>
      <c r="M137" s="493"/>
      <c r="N137" s="494"/>
      <c r="O137" s="447"/>
      <c r="P137" s="472">
        <f t="shared" si="23"/>
        <v>3.319</v>
      </c>
      <c r="Q137" s="447"/>
      <c r="R137" s="447">
        <f t="shared" si="17"/>
        <v>1</v>
      </c>
      <c r="S137" s="449">
        <f t="shared" si="18"/>
        <v>-878.81</v>
      </c>
      <c r="T137" s="447"/>
      <c r="U137" s="448">
        <f t="shared" si="19"/>
        <v>-3092.54</v>
      </c>
      <c r="V137" s="447"/>
      <c r="W137" s="447"/>
      <c r="X137" s="447"/>
      <c r="Y137" s="447"/>
      <c r="Z137" s="447"/>
    </row>
    <row r="138" ht="12.75" customHeight="1">
      <c r="A138" s="445"/>
      <c r="B138" s="495">
        <v>50504.0</v>
      </c>
      <c r="C138" s="496" t="s">
        <v>476</v>
      </c>
      <c r="D138" s="497">
        <v>2188.55</v>
      </c>
      <c r="E138" s="497">
        <v>658.92</v>
      </c>
      <c r="F138" s="466">
        <f>SUMIF(AJE_LTD!$B:$B,B138,AJE_LTD!$D:$D)</f>
        <v>0</v>
      </c>
      <c r="G138" s="467">
        <f t="shared" si="20"/>
        <v>658.92</v>
      </c>
      <c r="H138" s="468">
        <f>SUMIF(AJE_LTD!$B:$B,B138,AJE_LTD!$F:$F)</f>
        <v>0</v>
      </c>
      <c r="I138" s="467">
        <f t="shared" si="21"/>
        <v>2188.55</v>
      </c>
      <c r="J138" s="498">
        <f>IF(ISERROR(VLOOKUP(B138,Accounts_LTD!$B:$E,3,FALSE)),"",VLOOKUP(B138,Accounts_LTD!$B:$E,3,FALSE))</f>
        <v>302</v>
      </c>
      <c r="K138" s="492" t="str">
        <f>IFERROR(IF(J138="","",VLOOKUP(J138,FS!$A$11:$B$241,2,FALSE)),"")</f>
        <v>R&amp;D Software</v>
      </c>
      <c r="L138" s="492" t="str">
        <f>IFERROR(VLOOKUP(B139,Accounts_LTD!B:G,6,FALSE),"")</f>
        <v/>
      </c>
      <c r="M138" s="493"/>
      <c r="N138" s="494"/>
      <c r="O138" s="447"/>
      <c r="P138" s="472">
        <f t="shared" si="23"/>
        <v>3.321</v>
      </c>
      <c r="Q138" s="447"/>
      <c r="R138" s="447">
        <f t="shared" si="17"/>
        <v>1</v>
      </c>
      <c r="S138" s="449">
        <f t="shared" si="18"/>
        <v>0</v>
      </c>
      <c r="T138" s="447"/>
      <c r="U138" s="448">
        <f t="shared" si="19"/>
        <v>0</v>
      </c>
      <c r="V138" s="447"/>
      <c r="W138" s="447"/>
      <c r="X138" s="447"/>
      <c r="Y138" s="447"/>
      <c r="Z138" s="447"/>
    </row>
    <row r="139" ht="12.75" customHeight="1">
      <c r="A139" s="445"/>
      <c r="B139" s="495">
        <v>50505.0</v>
      </c>
      <c r="C139" s="496" t="s">
        <v>477</v>
      </c>
      <c r="D139" s="497">
        <v>25734.68</v>
      </c>
      <c r="E139" s="497">
        <v>7646.32</v>
      </c>
      <c r="F139" s="466">
        <f>SUMIF(AJE_LTD!$B:$B,B139,AJE_LTD!$D:$D)</f>
        <v>0</v>
      </c>
      <c r="G139" s="467">
        <f t="shared" si="20"/>
        <v>7646.32</v>
      </c>
      <c r="H139" s="468">
        <f>SUMIF(AJE_LTD!$B:$B,B139,AJE_LTD!$F:$F)</f>
        <v>0</v>
      </c>
      <c r="I139" s="467">
        <f t="shared" si="21"/>
        <v>25734.68</v>
      </c>
      <c r="J139" s="498">
        <f>IF(ISERROR(VLOOKUP(B139,Accounts_LTD!$B:$E,3,FALSE)),"",VLOOKUP(B139,Accounts_LTD!$B:$E,3,FALSE))</f>
        <v>303</v>
      </c>
      <c r="K139" s="492" t="str">
        <f>IFERROR(IF(J139="","",VLOOKUP(J139,FS!$A$11:$B$241,2,FALSE)),"")</f>
        <v>Travel abroad</v>
      </c>
      <c r="L139" s="492" t="str">
        <f>IFERROR(VLOOKUP(B140,Accounts_LTD!B:G,6,FALSE),"")</f>
        <v/>
      </c>
      <c r="M139" s="493"/>
      <c r="N139" s="494"/>
      <c r="O139" s="447"/>
      <c r="P139" s="472">
        <f t="shared" si="23"/>
        <v>3.366</v>
      </c>
      <c r="Q139" s="447"/>
      <c r="R139" s="447">
        <f t="shared" si="17"/>
        <v>0</v>
      </c>
      <c r="S139" s="449">
        <f t="shared" si="18"/>
        <v>0</v>
      </c>
      <c r="T139" s="447"/>
      <c r="U139" s="448">
        <f t="shared" si="19"/>
        <v>0</v>
      </c>
      <c r="V139" s="447"/>
      <c r="W139" s="447"/>
      <c r="X139" s="447"/>
      <c r="Y139" s="447"/>
      <c r="Z139" s="447"/>
    </row>
    <row r="140" ht="12.75" customHeight="1">
      <c r="A140" s="445"/>
      <c r="B140" s="495">
        <v>50506.0</v>
      </c>
      <c r="C140" s="496" t="s">
        <v>478</v>
      </c>
      <c r="D140" s="497">
        <v>737.18</v>
      </c>
      <c r="E140" s="497">
        <v>360.0</v>
      </c>
      <c r="F140" s="466">
        <f>SUMIF(AJE_LTD!$B:$B,B140,AJE_LTD!$D:$D)</f>
        <v>0</v>
      </c>
      <c r="G140" s="467">
        <f t="shared" si="20"/>
        <v>360</v>
      </c>
      <c r="H140" s="468">
        <f>SUMIF(AJE_LTD!$B:$B,B140,AJE_LTD!$F:$F)</f>
        <v>0</v>
      </c>
      <c r="I140" s="467">
        <f t="shared" si="21"/>
        <v>737.18</v>
      </c>
      <c r="J140" s="498">
        <f>IF(ISERROR(VLOOKUP(B140,Accounts_LTD!$B:$E,3,FALSE)),"",VLOOKUP(B140,Accounts_LTD!$B:$E,3,FALSE))</f>
        <v>503</v>
      </c>
      <c r="K140" s="492" t="str">
        <f>IFERROR(IF(J140="","",VLOOKUP(J140,FS!$A$11:$B$241,2,FALSE)),"")</f>
        <v>Office expenses &amp; other</v>
      </c>
      <c r="L140" s="492" t="str">
        <f>IFERROR(VLOOKUP(B141,Accounts_LTD!B:G,6,FALSE),"")</f>
        <v/>
      </c>
      <c r="M140" s="493"/>
      <c r="N140" s="494"/>
      <c r="O140" s="447"/>
      <c r="P140" s="472">
        <f t="shared" si="23"/>
        <v>2.048</v>
      </c>
      <c r="Q140" s="447"/>
      <c r="R140" s="447">
        <f t="shared" si="17"/>
        <v>0</v>
      </c>
      <c r="S140" s="449">
        <f t="shared" si="18"/>
        <v>0</v>
      </c>
      <c r="T140" s="447"/>
      <c r="U140" s="448">
        <f t="shared" si="19"/>
        <v>0</v>
      </c>
      <c r="V140" s="447"/>
      <c r="W140" s="447"/>
      <c r="X140" s="447"/>
      <c r="Y140" s="447"/>
      <c r="Z140" s="447"/>
    </row>
    <row r="141" ht="12.75" customHeight="1">
      <c r="A141" s="445"/>
      <c r="B141" s="495">
        <v>50507.0</v>
      </c>
      <c r="C141" s="496" t="s">
        <v>479</v>
      </c>
      <c r="D141" s="497">
        <v>26233.18</v>
      </c>
      <c r="E141" s="497">
        <v>7616.06</v>
      </c>
      <c r="F141" s="466">
        <f>SUMIF(AJE_LTD!$B:$B,B141,AJE_LTD!$D:$D)</f>
        <v>0</v>
      </c>
      <c r="G141" s="467">
        <f t="shared" si="20"/>
        <v>7616.06</v>
      </c>
      <c r="H141" s="468">
        <f>SUMIF(AJE_LTD!$B:$B,B141,AJE_LTD!$F:$F)</f>
        <v>0</v>
      </c>
      <c r="I141" s="467">
        <f t="shared" si="21"/>
        <v>26233.18</v>
      </c>
      <c r="J141" s="498">
        <f>IF(ISERROR(VLOOKUP(B141,Accounts_LTD!$B:$E,3,FALSE)),"",VLOOKUP(B141,Accounts_LTD!$B:$E,3,FALSE))</f>
        <v>303</v>
      </c>
      <c r="K141" s="492" t="str">
        <f>IFERROR(IF(J141="","",VLOOKUP(J141,FS!$A$11:$B$241,2,FALSE)),"")</f>
        <v>Travel abroad</v>
      </c>
      <c r="L141" s="492" t="str">
        <f>IFERROR(VLOOKUP(B142,Accounts_LTD!B:G,6,FALSE),"")</f>
        <v/>
      </c>
      <c r="M141" s="493"/>
      <c r="N141" s="494"/>
      <c r="O141" s="447"/>
      <c r="P141" s="472">
        <f t="shared" si="23"/>
        <v>3.444</v>
      </c>
      <c r="Q141" s="447"/>
      <c r="R141" s="447">
        <f t="shared" si="17"/>
        <v>0</v>
      </c>
      <c r="S141" s="449">
        <f t="shared" si="18"/>
        <v>0</v>
      </c>
      <c r="T141" s="447"/>
      <c r="U141" s="448">
        <f t="shared" si="19"/>
        <v>0</v>
      </c>
      <c r="V141" s="447"/>
      <c r="W141" s="447"/>
      <c r="X141" s="447"/>
      <c r="Y141" s="447"/>
      <c r="Z141" s="447"/>
    </row>
    <row r="142" ht="12.75" customHeight="1">
      <c r="A142" s="445"/>
      <c r="B142" s="495">
        <v>50508.0</v>
      </c>
      <c r="C142" s="496" t="s">
        <v>480</v>
      </c>
      <c r="D142" s="497">
        <v>4834.6</v>
      </c>
      <c r="E142" s="497">
        <v>1434.6</v>
      </c>
      <c r="F142" s="466">
        <f>SUMIF(AJE_LTD!$B:$B,B142,AJE_LTD!$D:$D)</f>
        <v>0</v>
      </c>
      <c r="G142" s="467">
        <f t="shared" si="20"/>
        <v>1434.6</v>
      </c>
      <c r="H142" s="468">
        <f>SUMIF(AJE_LTD!$B:$B,B142,AJE_LTD!$F:$F)</f>
        <v>0</v>
      </c>
      <c r="I142" s="467">
        <f t="shared" si="21"/>
        <v>4834.6</v>
      </c>
      <c r="J142" s="498">
        <f>IF(ISERROR(VLOOKUP(B142,Accounts_LTD!$B:$E,3,FALSE)),"",VLOOKUP(B142,Accounts_LTD!$B:$E,3,FALSE))</f>
        <v>303</v>
      </c>
      <c r="K142" s="492" t="str">
        <f>IFERROR(IF(J142="","",VLOOKUP(J142,FS!$A$11:$B$241,2,FALSE)),"")</f>
        <v>Travel abroad</v>
      </c>
      <c r="L142" s="492" t="str">
        <f>IFERROR(VLOOKUP(B143,Accounts_LTD!B:G,6,FALSE),"")</f>
        <v/>
      </c>
      <c r="M142" s="493"/>
      <c r="N142" s="494"/>
      <c r="O142" s="447"/>
      <c r="P142" s="472">
        <f t="shared" si="23"/>
        <v>3.37</v>
      </c>
      <c r="Q142" s="447"/>
      <c r="R142" s="447">
        <f t="shared" si="17"/>
        <v>1</v>
      </c>
      <c r="S142" s="449">
        <f t="shared" si="18"/>
        <v>0</v>
      </c>
      <c r="T142" s="447"/>
      <c r="U142" s="448">
        <f t="shared" si="19"/>
        <v>0</v>
      </c>
      <c r="V142" s="447"/>
      <c r="W142" s="447"/>
      <c r="X142" s="447"/>
      <c r="Y142" s="447"/>
      <c r="Z142" s="447"/>
    </row>
    <row r="143" ht="12.75" customHeight="1">
      <c r="A143" s="445"/>
      <c r="B143" s="495">
        <v>51000.0</v>
      </c>
      <c r="C143" s="496" t="s">
        <v>481</v>
      </c>
      <c r="D143" s="497">
        <v>6863539.0</v>
      </c>
      <c r="E143" s="497">
        <v>2027406.44</v>
      </c>
      <c r="F143" s="466">
        <f>SUMIF(AJE_LTD!$B:$B,B143,AJE_LTD!$D:$D)</f>
        <v>0</v>
      </c>
      <c r="G143" s="467">
        <f t="shared" si="20"/>
        <v>2027406.44</v>
      </c>
      <c r="H143" s="468">
        <f>SUMIF(AJE_LTD!$B:$B,B143,AJE_LTD!$F:$F)</f>
        <v>0</v>
      </c>
      <c r="I143" s="467">
        <f t="shared" si="21"/>
        <v>6863539</v>
      </c>
      <c r="J143" s="469">
        <f>IF(ISERROR(VLOOKUP(B143,Accounts_LTD!$B:$E,3,FALSE)),"",VLOOKUP(B143,Accounts_LTD!$B:$E,3,FALSE))</f>
        <v>300</v>
      </c>
      <c r="K143" s="492" t="str">
        <f>IFERROR(IF(J143="","",VLOOKUP(J143,FS!$A$11:$B$241,2,FALSE)),"")</f>
        <v>Payroll and related (r&amp;d)</v>
      </c>
      <c r="L143" s="492" t="str">
        <f>IFERROR(VLOOKUP(B144,Accounts_LTD!B:G,6,FALSE),"")</f>
        <v/>
      </c>
      <c r="M143" s="493"/>
      <c r="N143" s="494"/>
      <c r="O143" s="447"/>
      <c r="P143" s="472">
        <f t="shared" si="23"/>
        <v>3.385</v>
      </c>
      <c r="Q143" s="447"/>
      <c r="R143" s="447">
        <f t="shared" si="17"/>
        <v>1</v>
      </c>
      <c r="S143" s="449">
        <f t="shared" si="18"/>
        <v>0</v>
      </c>
      <c r="T143" s="447"/>
      <c r="U143" s="448">
        <f t="shared" si="19"/>
        <v>0</v>
      </c>
      <c r="V143" s="447"/>
      <c r="W143" s="447"/>
      <c r="X143" s="447"/>
      <c r="Y143" s="447"/>
      <c r="Z143" s="447"/>
    </row>
    <row r="144" ht="12.75" customHeight="1">
      <c r="A144" s="445"/>
      <c r="B144" s="495">
        <v>51001.0</v>
      </c>
      <c r="C144" s="496" t="s">
        <v>482</v>
      </c>
      <c r="D144" s="497">
        <v>863513.0</v>
      </c>
      <c r="E144" s="497">
        <v>254899.48</v>
      </c>
      <c r="F144" s="466">
        <f>SUMIF(AJE_LTD!$B:$B,B144,AJE_LTD!$D:$D)</f>
        <v>0</v>
      </c>
      <c r="G144" s="467">
        <f t="shared" si="20"/>
        <v>254899.48</v>
      </c>
      <c r="H144" s="468">
        <f>SUMIF(AJE_LTD!$B:$B,B144,AJE_LTD!$F:$F)</f>
        <v>0</v>
      </c>
      <c r="I144" s="467">
        <f t="shared" si="21"/>
        <v>863513</v>
      </c>
      <c r="J144" s="469">
        <f>IF(ISERROR(VLOOKUP(B144,Accounts_LTD!$B:$E,3,FALSE)),"",VLOOKUP(B144,Accounts_LTD!$B:$E,3,FALSE))</f>
        <v>300</v>
      </c>
      <c r="K144" s="492" t="str">
        <f>IFERROR(IF(J144="","",VLOOKUP(J144,FS!$A$11:$B$241,2,FALSE)),"")</f>
        <v>Payroll and related (r&amp;d)</v>
      </c>
      <c r="L144" s="492" t="str">
        <f>IFERROR(VLOOKUP(B145,Accounts_LTD!B:G,6,FALSE),"")</f>
        <v/>
      </c>
      <c r="M144" s="493"/>
      <c r="N144" s="494"/>
      <c r="O144" s="447"/>
      <c r="P144" s="472">
        <f t="shared" si="23"/>
        <v>3.388</v>
      </c>
      <c r="Q144" s="447"/>
      <c r="R144" s="447">
        <f t="shared" si="17"/>
        <v>1</v>
      </c>
      <c r="S144" s="449">
        <f t="shared" si="18"/>
        <v>0</v>
      </c>
      <c r="T144" s="447"/>
      <c r="U144" s="448">
        <f t="shared" si="19"/>
        <v>0</v>
      </c>
      <c r="V144" s="447"/>
      <c r="W144" s="447"/>
      <c r="X144" s="447"/>
      <c r="Y144" s="447"/>
      <c r="Z144" s="447"/>
    </row>
    <row r="145" ht="12.75" customHeight="1">
      <c r="A145" s="445"/>
      <c r="B145" s="495">
        <v>51003.0</v>
      </c>
      <c r="C145" s="496" t="s">
        <v>483</v>
      </c>
      <c r="D145" s="497">
        <v>551444.0</v>
      </c>
      <c r="E145" s="497">
        <v>162637.17</v>
      </c>
      <c r="F145" s="466">
        <f>SUMIF(AJE_LTD!$B:$B,B145,AJE_LTD!$D:$D)</f>
        <v>0</v>
      </c>
      <c r="G145" s="467">
        <f t="shared" si="20"/>
        <v>162637.17</v>
      </c>
      <c r="H145" s="468">
        <f>SUMIF(AJE_LTD!$B:$B,B145,AJE_LTD!$F:$F)</f>
        <v>0</v>
      </c>
      <c r="I145" s="467">
        <f t="shared" si="21"/>
        <v>551444</v>
      </c>
      <c r="J145" s="469">
        <f>IF(ISERROR(VLOOKUP(B145,Accounts_LTD!$B:$E,3,FALSE)),"",VLOOKUP(B145,Accounts_LTD!$B:$E,3,FALSE))</f>
        <v>300</v>
      </c>
      <c r="K145" s="492" t="str">
        <f>IFERROR(IF(J145="","",VLOOKUP(J145,FS!$A$11:$B$241,2,FALSE)),"")</f>
        <v>Payroll and related (r&amp;d)</v>
      </c>
      <c r="L145" s="492" t="str">
        <f>IFERROR(VLOOKUP(B146,Accounts_LTD!B:G,6,FALSE),"")</f>
        <v/>
      </c>
      <c r="M145" s="493"/>
      <c r="N145" s="494"/>
      <c r="O145" s="447"/>
      <c r="P145" s="472">
        <f t="shared" si="23"/>
        <v>3.391</v>
      </c>
      <c r="Q145" s="447"/>
      <c r="R145" s="447">
        <f t="shared" si="17"/>
        <v>1</v>
      </c>
      <c r="S145" s="449">
        <f t="shared" si="18"/>
        <v>0</v>
      </c>
      <c r="T145" s="447"/>
      <c r="U145" s="448">
        <f t="shared" si="19"/>
        <v>0</v>
      </c>
      <c r="V145" s="447"/>
      <c r="W145" s="447"/>
      <c r="X145" s="447"/>
      <c r="Y145" s="447"/>
      <c r="Z145" s="447"/>
    </row>
    <row r="146" ht="12.75" customHeight="1">
      <c r="A146" s="445"/>
      <c r="B146" s="503">
        <v>51004.0</v>
      </c>
      <c r="C146" s="496" t="s">
        <v>484</v>
      </c>
      <c r="D146" s="497">
        <v>33468.0</v>
      </c>
      <c r="E146" s="497">
        <v>9909.72</v>
      </c>
      <c r="F146" s="466">
        <f>SUMIF(AJE_LTD!$B:$B,B146,AJE_LTD!$D:$D)</f>
        <v>0</v>
      </c>
      <c r="G146" s="467">
        <f t="shared" si="20"/>
        <v>9909.72</v>
      </c>
      <c r="H146" s="468">
        <f>SUMIF(AJE_LTD!$B:$B,B146,AJE_LTD!$F:$F)</f>
        <v>0</v>
      </c>
      <c r="I146" s="467">
        <f t="shared" si="21"/>
        <v>33468</v>
      </c>
      <c r="J146" s="469">
        <f>IF(ISERROR(VLOOKUP(B146,Accounts_LTD!$B:$E,3,FALSE)),"",VLOOKUP(B146,Accounts_LTD!$B:$E,3,FALSE))</f>
        <v>300</v>
      </c>
      <c r="K146" s="492" t="str">
        <f>IFERROR(IF(J146="","",VLOOKUP(J146,FS!$A$11:$B$241,2,FALSE)),"")</f>
        <v>Payroll and related (r&amp;d)</v>
      </c>
      <c r="L146" s="492" t="str">
        <f>IFERROR(VLOOKUP(B147,Accounts_LTD!B:G,6,FALSE),"")</f>
        <v/>
      </c>
      <c r="M146" s="493"/>
      <c r="N146" s="494"/>
      <c r="O146" s="447"/>
      <c r="P146" s="472">
        <f t="shared" si="23"/>
        <v>3.377</v>
      </c>
      <c r="Q146" s="447"/>
      <c r="R146" s="447">
        <f t="shared" si="17"/>
        <v>1</v>
      </c>
      <c r="S146" s="449">
        <f t="shared" si="18"/>
        <v>0</v>
      </c>
      <c r="T146" s="447"/>
      <c r="U146" s="448">
        <f t="shared" si="19"/>
        <v>0</v>
      </c>
      <c r="V146" s="447"/>
      <c r="W146" s="447"/>
      <c r="X146" s="447"/>
      <c r="Y146" s="447"/>
      <c r="Z146" s="447"/>
    </row>
    <row r="147" ht="12.75" customHeight="1">
      <c r="A147" s="445"/>
      <c r="B147" s="514">
        <v>51005.0</v>
      </c>
      <c r="C147" s="496" t="s">
        <v>485</v>
      </c>
      <c r="D147" s="497">
        <v>187302.0</v>
      </c>
      <c r="E147" s="497">
        <v>55288.55</v>
      </c>
      <c r="F147" s="466">
        <f>SUMIF(AJE_LTD!$B:$B,B147,AJE_LTD!$D:$D)</f>
        <v>0</v>
      </c>
      <c r="G147" s="467">
        <f t="shared" si="20"/>
        <v>55288.55</v>
      </c>
      <c r="H147" s="468">
        <f>SUMIF(AJE_LTD!$B:$B,B147,AJE_LTD!$F:$F)</f>
        <v>0</v>
      </c>
      <c r="I147" s="467">
        <f t="shared" si="21"/>
        <v>187302</v>
      </c>
      <c r="J147" s="469">
        <f>IF(ISERROR(VLOOKUP(B147,Accounts_LTD!$B:$E,3,FALSE)),"",VLOOKUP(B147,Accounts_LTD!$B:$E,3,FALSE))</f>
        <v>300</v>
      </c>
      <c r="K147" s="492" t="str">
        <f>IFERROR(IF(J147="","",VLOOKUP(J147,FS!$A$11:$B$241,2,FALSE)),"")</f>
        <v>Payroll and related (r&amp;d)</v>
      </c>
      <c r="L147" s="492" t="str">
        <f>IFERROR(VLOOKUP(B148,Accounts_LTD!B:G,6,FALSE),"")</f>
        <v/>
      </c>
      <c r="M147" s="493"/>
      <c r="N147" s="494"/>
      <c r="O147" s="447"/>
      <c r="P147" s="472">
        <f t="shared" si="23"/>
        <v>3.388</v>
      </c>
      <c r="Q147" s="447"/>
      <c r="R147" s="447">
        <f t="shared" si="17"/>
        <v>1</v>
      </c>
      <c r="S147" s="449">
        <f t="shared" si="18"/>
        <v>0</v>
      </c>
      <c r="T147" s="447"/>
      <c r="U147" s="448">
        <f t="shared" si="19"/>
        <v>0</v>
      </c>
      <c r="V147" s="447"/>
      <c r="W147" s="447"/>
      <c r="X147" s="447"/>
      <c r="Y147" s="447"/>
      <c r="Z147" s="447"/>
    </row>
    <row r="148" ht="12.75" customHeight="1">
      <c r="A148" s="445"/>
      <c r="B148" s="495">
        <v>51097.0</v>
      </c>
      <c r="C148" s="515" t="s">
        <v>486</v>
      </c>
      <c r="D148" s="497">
        <v>6313.36</v>
      </c>
      <c r="E148" s="497">
        <v>1588.04</v>
      </c>
      <c r="F148" s="466">
        <f>SUMIF(AJE_LTD!$B:$B,B148,AJE_LTD!$D:$D)</f>
        <v>1566.63825</v>
      </c>
      <c r="G148" s="467">
        <f t="shared" si="20"/>
        <v>3154.67825</v>
      </c>
      <c r="H148" s="468">
        <f>SUMIF(AJE_LTD!$B:$B,B148,AJE_LTD!$F:$F)</f>
        <v>5513</v>
      </c>
      <c r="I148" s="467">
        <f t="shared" si="21"/>
        <v>11826.36</v>
      </c>
      <c r="J148" s="498">
        <f>IF(ISERROR(VLOOKUP(B148,Accounts_LTD!$B:$E,3,FALSE)),"",VLOOKUP(B148,Accounts_LTD!$B:$E,3,FALSE))</f>
        <v>300</v>
      </c>
      <c r="K148" s="492" t="str">
        <f>IFERROR(IF(J148="","",VLOOKUP(J148,FS!$A$11:$B$241,2,FALSE)),"")</f>
        <v>Payroll and related (r&amp;d)</v>
      </c>
      <c r="L148" s="492" t="str">
        <f>IFERROR(VLOOKUP(B149,Accounts_LTD!B:G,6,FALSE),"")</f>
        <v/>
      </c>
      <c r="M148" s="493"/>
      <c r="N148" s="494"/>
      <c r="O148" s="447"/>
      <c r="P148" s="472">
        <f t="shared" si="23"/>
        <v>3.749</v>
      </c>
      <c r="Q148" s="447"/>
      <c r="R148" s="447">
        <f t="shared" si="17"/>
        <v>0</v>
      </c>
      <c r="S148" s="449">
        <f t="shared" si="18"/>
        <v>-1566.63825</v>
      </c>
      <c r="T148" s="447"/>
      <c r="U148" s="448">
        <f t="shared" si="19"/>
        <v>-5513</v>
      </c>
      <c r="V148" s="447"/>
      <c r="W148" s="447"/>
      <c r="X148" s="447"/>
      <c r="Y148" s="447"/>
      <c r="Z148" s="447"/>
    </row>
    <row r="149" ht="12.75" customHeight="1">
      <c r="A149" s="445"/>
      <c r="B149" s="495">
        <v>51098.0</v>
      </c>
      <c r="C149" s="496" t="s">
        <v>487</v>
      </c>
      <c r="D149" s="497">
        <v>-29017.0</v>
      </c>
      <c r="E149" s="497">
        <v>-8608.61</v>
      </c>
      <c r="F149" s="466">
        <f>SUMIF(AJE_LTD!$B:$B,B149,AJE_LTD!$D:$D)</f>
        <v>0</v>
      </c>
      <c r="G149" s="467">
        <f t="shared" si="20"/>
        <v>-8608.61</v>
      </c>
      <c r="H149" s="468">
        <f>SUMIF(AJE_LTD!$B:$B,B149,AJE_LTD!$F:$F)</f>
        <v>0</v>
      </c>
      <c r="I149" s="467">
        <f t="shared" si="21"/>
        <v>-29017</v>
      </c>
      <c r="J149" s="469">
        <f>IF(ISERROR(VLOOKUP(B149,Accounts_LTD!$B:$E,3,FALSE)),"",VLOOKUP(B149,Accounts_LTD!$B:$E,3,FALSE))</f>
        <v>300</v>
      </c>
      <c r="K149" s="492" t="str">
        <f>IFERROR(IF(J149="","",VLOOKUP(J149,FS!$A$11:$B$241,2,FALSE)),"")</f>
        <v>Payroll and related (r&amp;d)</v>
      </c>
      <c r="L149" s="492" t="str">
        <f>IFERROR(VLOOKUP(B150,Accounts_LTD!B:G,6,FALSE),"")</f>
        <v/>
      </c>
      <c r="M149" s="493"/>
      <c r="N149" s="494"/>
      <c r="O149" s="447"/>
      <c r="P149" s="472">
        <f t="shared" si="23"/>
        <v>3.371</v>
      </c>
      <c r="Q149" s="447"/>
      <c r="R149" s="447">
        <f t="shared" si="17"/>
        <v>0</v>
      </c>
      <c r="S149" s="449">
        <f t="shared" si="18"/>
        <v>0</v>
      </c>
      <c r="T149" s="447"/>
      <c r="U149" s="448">
        <f t="shared" si="19"/>
        <v>0</v>
      </c>
      <c r="V149" s="447"/>
      <c r="W149" s="447"/>
      <c r="X149" s="447"/>
      <c r="Y149" s="447"/>
      <c r="Z149" s="447"/>
    </row>
    <row r="150" ht="12.75" customHeight="1">
      <c r="A150" s="445"/>
      <c r="B150" s="495">
        <v>51099.0</v>
      </c>
      <c r="C150" s="496" t="s">
        <v>488</v>
      </c>
      <c r="D150" s="497">
        <v>-0.46</v>
      </c>
      <c r="E150" s="497">
        <v>0.15</v>
      </c>
      <c r="F150" s="466">
        <f>SUMIF(AJE_LTD!$B:$B,B150,AJE_LTD!$D:$D)</f>
        <v>0</v>
      </c>
      <c r="G150" s="467">
        <f t="shared" si="20"/>
        <v>0.15</v>
      </c>
      <c r="H150" s="468">
        <f>SUMIF(AJE_LTD!$B:$B,B150,AJE_LTD!$F:$F)</f>
        <v>0</v>
      </c>
      <c r="I150" s="467">
        <f t="shared" si="21"/>
        <v>-0.46</v>
      </c>
      <c r="J150" s="498">
        <f>IF(ISERROR(VLOOKUP(B150,Accounts_LTD!$B:$E,3,FALSE)),"",VLOOKUP(B150,Accounts_LTD!$B:$E,3,FALSE))</f>
        <v>300</v>
      </c>
      <c r="K150" s="492" t="str">
        <f>IFERROR(IF(J150="","",VLOOKUP(J150,FS!$A$11:$B$241,2,FALSE)),"")</f>
        <v>Payroll and related (r&amp;d)</v>
      </c>
      <c r="L150" s="492" t="str">
        <f>IFERROR(VLOOKUP(B151,Accounts_LTD!B:G,6,FALSE),"")</f>
        <v/>
      </c>
      <c r="M150" s="493"/>
      <c r="N150" s="494"/>
      <c r="O150" s="447"/>
      <c r="P150" s="472">
        <f t="shared" si="23"/>
        <v>-3.067</v>
      </c>
      <c r="Q150" s="447"/>
      <c r="R150" s="447">
        <f t="shared" si="17"/>
        <v>0</v>
      </c>
      <c r="S150" s="449">
        <f t="shared" si="18"/>
        <v>0</v>
      </c>
      <c r="T150" s="447"/>
      <c r="U150" s="448">
        <f t="shared" si="19"/>
        <v>0</v>
      </c>
      <c r="V150" s="447"/>
      <c r="W150" s="447"/>
      <c r="X150" s="447"/>
      <c r="Y150" s="447"/>
      <c r="Z150" s="447"/>
    </row>
    <row r="151" ht="12.75" customHeight="1">
      <c r="A151" s="445"/>
      <c r="B151" s="495">
        <v>51101.0</v>
      </c>
      <c r="C151" s="496" t="s">
        <v>489</v>
      </c>
      <c r="D151" s="497">
        <v>240.0</v>
      </c>
      <c r="E151" s="497">
        <v>71.13</v>
      </c>
      <c r="F151" s="466">
        <f>SUMIF(AJE_LTD!$B:$B,B151,AJE_LTD!$D:$D)</f>
        <v>0</v>
      </c>
      <c r="G151" s="467">
        <f t="shared" si="20"/>
        <v>71.13</v>
      </c>
      <c r="H151" s="468">
        <f>SUMIF(AJE_LTD!$B:$B,B151,AJE_LTD!$F:$F)</f>
        <v>0</v>
      </c>
      <c r="I151" s="467">
        <f t="shared" si="21"/>
        <v>240</v>
      </c>
      <c r="J151" s="469">
        <f>IF(ISERROR(VLOOKUP(B151,Accounts_LTD!$B:$E,3,FALSE)),"",VLOOKUP(B151,Accounts_LTD!$B:$E,3,FALSE))</f>
        <v>300</v>
      </c>
      <c r="K151" s="492" t="str">
        <f>IFERROR(IF(J151="","",VLOOKUP(J151,FS!$A$11:$B$241,2,FALSE)),"")</f>
        <v>Payroll and related (r&amp;d)</v>
      </c>
      <c r="L151" s="492" t="str">
        <f>IFERROR(VLOOKUP(B152,Accounts_LTD!B:G,6,FALSE),"")</f>
        <v/>
      </c>
      <c r="M151" s="493"/>
      <c r="N151" s="494"/>
      <c r="O151" s="447"/>
      <c r="P151" s="472">
        <f t="shared" si="23"/>
        <v>3.374</v>
      </c>
      <c r="Q151" s="447"/>
      <c r="R151" s="447">
        <f t="shared" si="17"/>
        <v>0</v>
      </c>
      <c r="S151" s="449">
        <f t="shared" si="18"/>
        <v>0</v>
      </c>
      <c r="T151" s="447"/>
      <c r="U151" s="448">
        <f t="shared" si="19"/>
        <v>0</v>
      </c>
      <c r="V151" s="447"/>
      <c r="W151" s="447"/>
      <c r="X151" s="447"/>
      <c r="Y151" s="447"/>
      <c r="Z151" s="447"/>
    </row>
    <row r="152" ht="12.75" customHeight="1">
      <c r="A152" s="445"/>
      <c r="B152" s="495">
        <v>51102.0</v>
      </c>
      <c r="C152" s="496" t="s">
        <v>490</v>
      </c>
      <c r="D152" s="497">
        <v>471.0</v>
      </c>
      <c r="E152" s="497">
        <v>133.84</v>
      </c>
      <c r="F152" s="466">
        <f>SUMIF(AJE_LTD!$B:$B,B152,AJE_LTD!$D:$D)</f>
        <v>0</v>
      </c>
      <c r="G152" s="467">
        <f t="shared" si="20"/>
        <v>133.84</v>
      </c>
      <c r="H152" s="468">
        <f>SUMIF(AJE_LTD!$B:$B,B152,AJE_LTD!$F:$F)</f>
        <v>0</v>
      </c>
      <c r="I152" s="467">
        <f t="shared" si="21"/>
        <v>471</v>
      </c>
      <c r="J152" s="469">
        <f>IF(ISERROR(VLOOKUP(B152,Accounts_LTD!$B:$E,3,FALSE)),"",VLOOKUP(B152,Accounts_LTD!$B:$E,3,FALSE))</f>
        <v>300</v>
      </c>
      <c r="K152" s="492" t="str">
        <f>IFERROR(IF(J152="","",VLOOKUP(J152,FS!$A$11:$B$241,2,FALSE)),"")</f>
        <v>Payroll and related (r&amp;d)</v>
      </c>
      <c r="L152" s="492" t="str">
        <f>IFERROR(VLOOKUP(B153,Accounts_LTD!B:G,6,FALSE),"")</f>
        <v/>
      </c>
      <c r="M152" s="493"/>
      <c r="N152" s="494"/>
      <c r="O152" s="447"/>
      <c r="P152" s="472">
        <f t="shared" si="23"/>
        <v>3.519</v>
      </c>
      <c r="Q152" s="447"/>
      <c r="R152" s="447">
        <f t="shared" si="17"/>
        <v>1</v>
      </c>
      <c r="S152" s="449">
        <f t="shared" si="18"/>
        <v>0</v>
      </c>
      <c r="T152" s="447"/>
      <c r="U152" s="448">
        <f t="shared" si="19"/>
        <v>0</v>
      </c>
      <c r="V152" s="447"/>
      <c r="W152" s="447"/>
      <c r="X152" s="447"/>
      <c r="Y152" s="447"/>
      <c r="Z152" s="447"/>
    </row>
    <row r="153" ht="12.75" customHeight="1">
      <c r="A153" s="445"/>
      <c r="B153" s="495">
        <v>51104.0</v>
      </c>
      <c r="C153" s="496" t="s">
        <v>491</v>
      </c>
      <c r="D153" s="497">
        <v>95595.0</v>
      </c>
      <c r="E153" s="497">
        <v>28109.12</v>
      </c>
      <c r="F153" s="466">
        <f>SUMIF(AJE_LTD!$B:$B,B153,AJE_LTD!$D:$D)</f>
        <v>0</v>
      </c>
      <c r="G153" s="467">
        <f t="shared" si="20"/>
        <v>28109.12</v>
      </c>
      <c r="H153" s="468">
        <f>SUMIF(AJE_LTD!$B:$B,B153,AJE_LTD!$F:$F)</f>
        <v>0</v>
      </c>
      <c r="I153" s="467">
        <f t="shared" si="21"/>
        <v>95595</v>
      </c>
      <c r="J153" s="469">
        <f>IF(ISERROR(VLOOKUP(B153,Accounts_LTD!$B:$E,3,FALSE)),"",VLOOKUP(B153,Accounts_LTD!$B:$E,3,FALSE))</f>
        <v>300</v>
      </c>
      <c r="K153" s="492" t="str">
        <f>IFERROR(IF(J153="","",VLOOKUP(J153,FS!$A$11:$B$241,2,FALSE)),"")</f>
        <v>Payroll and related (r&amp;d)</v>
      </c>
      <c r="L153" s="492" t="str">
        <f>IFERROR(VLOOKUP(B154,Accounts_LTD!B:G,6,FALSE),"")</f>
        <v/>
      </c>
      <c r="M153" s="493"/>
      <c r="N153" s="494"/>
      <c r="O153" s="447"/>
      <c r="P153" s="472">
        <f t="shared" si="23"/>
        <v>3.401</v>
      </c>
      <c r="Q153" s="447"/>
      <c r="R153" s="447">
        <f t="shared" si="17"/>
        <v>0</v>
      </c>
      <c r="S153" s="449">
        <f t="shared" si="18"/>
        <v>0</v>
      </c>
      <c r="T153" s="447"/>
      <c r="U153" s="448">
        <f t="shared" si="19"/>
        <v>0</v>
      </c>
      <c r="V153" s="447"/>
      <c r="W153" s="447"/>
      <c r="X153" s="447"/>
      <c r="Y153" s="447"/>
      <c r="Z153" s="447"/>
    </row>
    <row r="154" ht="12.75" customHeight="1">
      <c r="A154" s="445"/>
      <c r="B154" s="495">
        <v>51106.0</v>
      </c>
      <c r="C154" s="496" t="s">
        <v>492</v>
      </c>
      <c r="D154" s="497">
        <v>27131.0</v>
      </c>
      <c r="E154" s="497">
        <v>7927.55</v>
      </c>
      <c r="F154" s="466">
        <f>SUMIF(AJE_LTD!$B:$B,B154,AJE_LTD!$D:$D)</f>
        <v>0</v>
      </c>
      <c r="G154" s="467">
        <f t="shared" si="20"/>
        <v>7927.55</v>
      </c>
      <c r="H154" s="468">
        <f>SUMIF(AJE_LTD!$B:$B,B154,AJE_LTD!$F:$F)</f>
        <v>0</v>
      </c>
      <c r="I154" s="467">
        <f t="shared" si="21"/>
        <v>27131</v>
      </c>
      <c r="J154" s="469">
        <f>IF(ISERROR(VLOOKUP(B154,Accounts_LTD!$B:$E,3,FALSE)),"",VLOOKUP(B154,Accounts_LTD!$B:$E,3,FALSE))</f>
        <v>300</v>
      </c>
      <c r="K154" s="492" t="str">
        <f>IFERROR(IF(J154="","",VLOOKUP(J154,FS!$A$11:$B$241,2,FALSE)),"")</f>
        <v>Payroll and related (r&amp;d)</v>
      </c>
      <c r="L154" s="492" t="str">
        <f>IFERROR(VLOOKUP(B155,Accounts_LTD!B:G,6,FALSE),"")</f>
        <v/>
      </c>
      <c r="M154" s="493"/>
      <c r="N154" s="494"/>
      <c r="O154" s="447"/>
      <c r="P154" s="472">
        <f t="shared" si="23"/>
        <v>3.422</v>
      </c>
      <c r="Q154" s="447"/>
      <c r="R154" s="447">
        <f t="shared" si="17"/>
        <v>1</v>
      </c>
      <c r="S154" s="449">
        <f t="shared" si="18"/>
        <v>0</v>
      </c>
      <c r="T154" s="447"/>
      <c r="U154" s="448">
        <f t="shared" si="19"/>
        <v>0</v>
      </c>
      <c r="V154" s="447"/>
      <c r="W154" s="447"/>
      <c r="X154" s="447"/>
      <c r="Y154" s="447"/>
      <c r="Z154" s="447"/>
    </row>
    <row r="155" ht="12.75" customHeight="1">
      <c r="A155" s="445"/>
      <c r="B155" s="495">
        <v>51107.0</v>
      </c>
      <c r="C155" s="496" t="s">
        <v>493</v>
      </c>
      <c r="D155" s="497">
        <v>33468.0</v>
      </c>
      <c r="E155" s="497">
        <v>9909.72</v>
      </c>
      <c r="F155" s="466">
        <f>SUMIF(AJE_LTD!$B:$B,B155,AJE_LTD!$D:$D)</f>
        <v>0</v>
      </c>
      <c r="G155" s="467">
        <f t="shared" si="20"/>
        <v>9909.72</v>
      </c>
      <c r="H155" s="468">
        <f>SUMIF(AJE_LTD!$B:$B,B155,AJE_LTD!$F:$F)</f>
        <v>0</v>
      </c>
      <c r="I155" s="467">
        <f t="shared" si="21"/>
        <v>33468</v>
      </c>
      <c r="J155" s="469">
        <f>IF(ISERROR(VLOOKUP(B155,Accounts_LTD!$B:$E,3,FALSE)),"",VLOOKUP(B155,Accounts_LTD!$B:$E,3,FALSE))</f>
        <v>300</v>
      </c>
      <c r="K155" s="492" t="str">
        <f>IFERROR(IF(J155="","",VLOOKUP(J155,FS!$A$11:$B$241,2,FALSE)),"")</f>
        <v>Payroll and related (r&amp;d)</v>
      </c>
      <c r="L155" s="492" t="str">
        <f>IFERROR(VLOOKUP(B156,Accounts_LTD!B:G,6,FALSE),"")</f>
        <v/>
      </c>
      <c r="M155" s="493"/>
      <c r="N155" s="494"/>
      <c r="O155" s="447"/>
      <c r="P155" s="472">
        <f t="shared" si="23"/>
        <v>3.377</v>
      </c>
      <c r="Q155" s="447"/>
      <c r="R155" s="447">
        <f t="shared" si="17"/>
        <v>1</v>
      </c>
      <c r="S155" s="449">
        <f t="shared" si="18"/>
        <v>0</v>
      </c>
      <c r="T155" s="447"/>
      <c r="U155" s="448">
        <f t="shared" si="19"/>
        <v>0</v>
      </c>
      <c r="V155" s="447"/>
      <c r="W155" s="447"/>
      <c r="X155" s="447"/>
      <c r="Y155" s="447"/>
      <c r="Z155" s="447"/>
    </row>
    <row r="156" ht="12.75" customHeight="1">
      <c r="A156" s="445"/>
      <c r="B156" s="495">
        <v>51108.0</v>
      </c>
      <c r="C156" s="496" t="s">
        <v>494</v>
      </c>
      <c r="D156" s="497">
        <v>110339.0</v>
      </c>
      <c r="E156" s="497">
        <v>32471.71</v>
      </c>
      <c r="F156" s="466">
        <f>SUMIF(AJE_LTD!$B:$B,B156,AJE_LTD!$D:$D)</f>
        <v>0</v>
      </c>
      <c r="G156" s="467">
        <f t="shared" si="20"/>
        <v>32471.71</v>
      </c>
      <c r="H156" s="468">
        <f>SUMIF(AJE_LTD!$B:$B,B156,AJE_LTD!$F:$F)</f>
        <v>0</v>
      </c>
      <c r="I156" s="467">
        <f t="shared" si="21"/>
        <v>110339</v>
      </c>
      <c r="J156" s="469">
        <f>IF(ISERROR(VLOOKUP(B156,Accounts_LTD!$B:$E,3,FALSE)),"",VLOOKUP(B156,Accounts_LTD!$B:$E,3,FALSE))</f>
        <v>300</v>
      </c>
      <c r="K156" s="492" t="str">
        <f>IFERROR(IF(J156="","",VLOOKUP(J156,FS!$A$11:$B$241,2,FALSE)),"")</f>
        <v>Payroll and related (r&amp;d)</v>
      </c>
      <c r="L156" s="492" t="str">
        <f>IFERROR(VLOOKUP(B157,Accounts_LTD!B:G,6,FALSE),"")</f>
        <v/>
      </c>
      <c r="M156" s="493"/>
      <c r="N156" s="494"/>
      <c r="O156" s="447"/>
      <c r="P156" s="472">
        <f t="shared" si="23"/>
        <v>3.398</v>
      </c>
      <c r="Q156" s="447"/>
      <c r="R156" s="447">
        <f t="shared" si="17"/>
        <v>0</v>
      </c>
      <c r="S156" s="449">
        <f t="shared" si="18"/>
        <v>0</v>
      </c>
      <c r="T156" s="447"/>
      <c r="U156" s="448">
        <f t="shared" si="19"/>
        <v>0</v>
      </c>
      <c r="V156" s="447"/>
      <c r="W156" s="447"/>
      <c r="X156" s="447"/>
      <c r="Y156" s="447"/>
      <c r="Z156" s="447"/>
    </row>
    <row r="157" ht="12.75" customHeight="1">
      <c r="A157" s="445"/>
      <c r="B157" s="495">
        <v>51199.0</v>
      </c>
      <c r="C157" s="496" t="s">
        <v>495</v>
      </c>
      <c r="D157" s="497">
        <v>-267244.0</v>
      </c>
      <c r="E157" s="497">
        <v>-78623.06</v>
      </c>
      <c r="F157" s="466">
        <f>SUMIF(AJE_LTD!$B:$B,B157,AJE_LTD!$D:$D)</f>
        <v>0</v>
      </c>
      <c r="G157" s="467">
        <f t="shared" si="20"/>
        <v>-78623.06</v>
      </c>
      <c r="H157" s="468">
        <f>SUMIF(AJE_LTD!$B:$B,B157,AJE_LTD!$F:$F)</f>
        <v>0</v>
      </c>
      <c r="I157" s="467">
        <f t="shared" si="21"/>
        <v>-267244</v>
      </c>
      <c r="J157" s="469">
        <f>IF(ISERROR(VLOOKUP(B157,Accounts_LTD!$B:$E,3,FALSE)),"",VLOOKUP(B157,Accounts_LTD!$B:$E,3,FALSE))</f>
        <v>300</v>
      </c>
      <c r="K157" s="492" t="str">
        <f>IFERROR(IF(J157="","",VLOOKUP(J157,FS!$A$11:$B$241,2,FALSE)),"")</f>
        <v>Payroll and related (r&amp;d)</v>
      </c>
      <c r="L157" s="492" t="str">
        <f>IFERROR(VLOOKUP(B158,Accounts_LTD!B:G,6,FALSE),"")</f>
        <v/>
      </c>
      <c r="M157" s="493"/>
      <c r="N157" s="494"/>
      <c r="O157" s="447"/>
      <c r="P157" s="472">
        <f t="shared" si="23"/>
        <v>3.399</v>
      </c>
      <c r="Q157" s="447"/>
      <c r="R157" s="447">
        <f t="shared" si="17"/>
        <v>0</v>
      </c>
      <c r="S157" s="449">
        <f t="shared" si="18"/>
        <v>0</v>
      </c>
      <c r="T157" s="447"/>
      <c r="U157" s="448">
        <f t="shared" si="19"/>
        <v>0</v>
      </c>
      <c r="V157" s="447"/>
      <c r="W157" s="447"/>
      <c r="X157" s="447"/>
      <c r="Y157" s="447"/>
      <c r="Z157" s="447"/>
    </row>
    <row r="158" ht="12.75" customHeight="1">
      <c r="A158" s="445"/>
      <c r="B158" s="495">
        <v>50119.0</v>
      </c>
      <c r="C158" s="495" t="s">
        <v>496</v>
      </c>
      <c r="D158" s="497">
        <v>3826.64</v>
      </c>
      <c r="E158" s="497">
        <v>1137.88</v>
      </c>
      <c r="F158" s="466">
        <f>SUMIF(AJE_LTD!$B:$B,B158,AJE_LTD!$D:$D)</f>
        <v>0</v>
      </c>
      <c r="G158" s="467">
        <f t="shared" si="20"/>
        <v>1137.88</v>
      </c>
      <c r="H158" s="468">
        <f>SUMIF(AJE_LTD!$B:$B,B158,AJE_LTD!$F:$F)</f>
        <v>0</v>
      </c>
      <c r="I158" s="467">
        <f t="shared" si="21"/>
        <v>3826.64</v>
      </c>
      <c r="J158" s="498">
        <f>IF(ISERROR(VLOOKUP(B158,Accounts_LTD!$B:$E,3,FALSE)),"",VLOOKUP(B158,Accounts_LTD!$B:$E,3,FALSE))</f>
        <v>302</v>
      </c>
      <c r="K158" s="492" t="str">
        <f>IFERROR(IF(J158="","",VLOOKUP(J158,FS!$A$11:$B$241,2,FALSE)),"")</f>
        <v>R&amp;D Software</v>
      </c>
      <c r="L158" s="492" t="str">
        <f>IFERROR(VLOOKUP(B159,Accounts_LTD!B:G,6,FALSE),"")</f>
        <v/>
      </c>
      <c r="M158" s="493"/>
      <c r="N158" s="494"/>
      <c r="O158" s="447"/>
      <c r="P158" s="472">
        <f t="shared" si="23"/>
        <v>3.363</v>
      </c>
      <c r="Q158" s="447"/>
      <c r="R158" s="447">
        <f t="shared" si="17"/>
        <v>1</v>
      </c>
      <c r="S158" s="449">
        <f t="shared" si="18"/>
        <v>0</v>
      </c>
      <c r="T158" s="447"/>
      <c r="U158" s="448">
        <f t="shared" si="19"/>
        <v>0</v>
      </c>
      <c r="V158" s="447"/>
      <c r="W158" s="447"/>
      <c r="X158" s="447"/>
      <c r="Y158" s="447"/>
      <c r="Z158" s="447"/>
    </row>
    <row r="159" ht="12.75" customHeight="1">
      <c r="A159" s="445"/>
      <c r="B159" s="495">
        <v>58000.0</v>
      </c>
      <c r="C159" s="496" t="s">
        <v>497</v>
      </c>
      <c r="D159" s="497">
        <v>282419.76</v>
      </c>
      <c r="E159" s="497">
        <v>81178.57</v>
      </c>
      <c r="F159" s="466">
        <f>SUMIF(AJE_LTD!$B:$B,B159,AJE_LTD!$D:$D)</f>
        <v>0</v>
      </c>
      <c r="G159" s="467">
        <f t="shared" si="20"/>
        <v>81178.57</v>
      </c>
      <c r="H159" s="468">
        <f>SUMIF(AJE_LTD!$B:$B,B159,AJE_LTD!$F:$F)</f>
        <v>0</v>
      </c>
      <c r="I159" s="467">
        <f t="shared" si="21"/>
        <v>282419.76</v>
      </c>
      <c r="J159" s="469">
        <f>IF(ISERROR(VLOOKUP(B159,Accounts_LTD!$B:$E,3,FALSE)),"",VLOOKUP(B159,Accounts_LTD!$B:$E,3,FALSE))</f>
        <v>200</v>
      </c>
      <c r="K159" s="492" t="str">
        <f>IFERROR(IF(J159="","",VLOOKUP(J159,FS!$A$11:$B$241,2,FALSE)),"")</f>
        <v>COS - AWS</v>
      </c>
      <c r="L159" s="492" t="str">
        <f>IFERROR(VLOOKUP(B160,Accounts_LTD!B:G,6,FALSE),"")</f>
        <v/>
      </c>
      <c r="M159" s="493"/>
      <c r="N159" s="494"/>
      <c r="O159" s="447"/>
      <c r="P159" s="472">
        <f t="shared" si="23"/>
        <v>3.479</v>
      </c>
      <c r="Q159" s="447"/>
      <c r="R159" s="447">
        <f t="shared" si="17"/>
        <v>1</v>
      </c>
      <c r="S159" s="449">
        <f t="shared" si="18"/>
        <v>0</v>
      </c>
      <c r="T159" s="447"/>
      <c r="U159" s="448">
        <f t="shared" si="19"/>
        <v>0</v>
      </c>
      <c r="V159" s="447"/>
      <c r="W159" s="447"/>
      <c r="X159" s="447"/>
      <c r="Y159" s="447"/>
      <c r="Z159" s="447"/>
    </row>
    <row r="160" ht="12.75" customHeight="1">
      <c r="A160" s="445"/>
      <c r="B160" s="495">
        <v>60002.0</v>
      </c>
      <c r="C160" s="496" t="s">
        <v>498</v>
      </c>
      <c r="D160" s="497">
        <v>228045.84</v>
      </c>
      <c r="E160" s="497">
        <v>67354.28</v>
      </c>
      <c r="F160" s="466">
        <f>SUMIF(AJE_LTD!$B:$B,B160,AJE_LTD!$D:$D)</f>
        <v>0</v>
      </c>
      <c r="G160" s="467">
        <f t="shared" si="20"/>
        <v>67354.28</v>
      </c>
      <c r="H160" s="468">
        <f>SUMIF(AJE_LTD!$B:$B,B160,AJE_LTD!$F:$F)</f>
        <v>0</v>
      </c>
      <c r="I160" s="467">
        <f t="shared" si="21"/>
        <v>228045.84</v>
      </c>
      <c r="J160" s="469">
        <f>IF(ISERROR(VLOOKUP(B160,Accounts_LTD!$B:$E,3,FALSE)),"",VLOOKUP(B160,Accounts_LTD!$B:$E,3,FALSE))</f>
        <v>803</v>
      </c>
      <c r="K160" s="492" t="str">
        <f>IFERROR(IF(J160="","",VLOOKUP(J160,FS!$A$11:$B$241,2,FALSE)),"")</f>
        <v>Consultant marketing</v>
      </c>
      <c r="L160" s="492" t="str">
        <f>IFERROR(VLOOKUP(B161,Accounts_LTD!B:G,6,FALSE),"")</f>
        <v/>
      </c>
      <c r="M160" s="493"/>
      <c r="N160" s="494"/>
      <c r="O160" s="447"/>
      <c r="P160" s="472">
        <f t="shared" si="23"/>
        <v>3.386</v>
      </c>
      <c r="Q160" s="447"/>
      <c r="R160" s="447">
        <f t="shared" si="17"/>
        <v>1</v>
      </c>
      <c r="S160" s="449">
        <f t="shared" si="18"/>
        <v>0</v>
      </c>
      <c r="T160" s="447"/>
      <c r="U160" s="448">
        <f t="shared" si="19"/>
        <v>0</v>
      </c>
      <c r="V160" s="447"/>
      <c r="W160" s="447"/>
      <c r="X160" s="447"/>
      <c r="Y160" s="447"/>
      <c r="Z160" s="447"/>
    </row>
    <row r="161" ht="12.75" customHeight="1">
      <c r="A161" s="445"/>
      <c r="B161" s="495">
        <v>60003.0</v>
      </c>
      <c r="C161" s="496" t="s">
        <v>499</v>
      </c>
      <c r="D161" s="497">
        <v>16221.13</v>
      </c>
      <c r="E161" s="497">
        <v>4200.77</v>
      </c>
      <c r="F161" s="466">
        <f>SUMIF(AJE_LTD!$B:$B,B161,AJE_LTD!$D:$D)</f>
        <v>0</v>
      </c>
      <c r="G161" s="467">
        <f t="shared" si="20"/>
        <v>4200.77</v>
      </c>
      <c r="H161" s="468">
        <f>SUMIF(AJE_LTD!$B:$B,B161,AJE_LTD!$F:$F)</f>
        <v>0</v>
      </c>
      <c r="I161" s="467">
        <f t="shared" si="21"/>
        <v>16221.13</v>
      </c>
      <c r="J161" s="469">
        <f>IF(ISERROR(VLOOKUP(B161,Accounts_LTD!$B:$E,3,FALSE)),"",VLOOKUP(B161,Accounts_LTD!$B:$E,3,FALSE))</f>
        <v>811</v>
      </c>
      <c r="K161" s="492" t="str">
        <f>IFERROR(IF(J161="","",VLOOKUP(J161,FS!$A$11:$B$241,2,FALSE)),"")</f>
        <v>Conference Expenses marketing</v>
      </c>
      <c r="L161" s="492" t="str">
        <f>IFERROR(VLOOKUP(B162,Accounts_LTD!B:G,6,FALSE),"")</f>
        <v/>
      </c>
      <c r="M161" s="493"/>
      <c r="N161" s="494"/>
      <c r="O161" s="447"/>
      <c r="P161" s="472">
        <f t="shared" si="23"/>
        <v>3.861</v>
      </c>
      <c r="Q161" s="447"/>
      <c r="R161" s="447">
        <f t="shared" si="17"/>
        <v>0</v>
      </c>
      <c r="S161" s="449">
        <f t="shared" si="18"/>
        <v>0</v>
      </c>
      <c r="T161" s="447"/>
      <c r="U161" s="448">
        <f t="shared" si="19"/>
        <v>0</v>
      </c>
      <c r="V161" s="447"/>
      <c r="W161" s="447"/>
      <c r="X161" s="447"/>
      <c r="Y161" s="447"/>
      <c r="Z161" s="447"/>
    </row>
    <row r="162" ht="12.75" customHeight="1">
      <c r="A162" s="445"/>
      <c r="B162" s="495">
        <v>60004.0</v>
      </c>
      <c r="C162" s="515" t="s">
        <v>500</v>
      </c>
      <c r="D162" s="497">
        <v>3450.28</v>
      </c>
      <c r="E162" s="497">
        <v>1000.26</v>
      </c>
      <c r="F162" s="466">
        <f>SUMIF(AJE_LTD!$B:$B,B162,AJE_LTD!$D:$D)</f>
        <v>0</v>
      </c>
      <c r="G162" s="467">
        <f t="shared" si="20"/>
        <v>1000.26</v>
      </c>
      <c r="H162" s="468">
        <f>SUMIF(AJE_LTD!$B:$B,B162,AJE_LTD!$F:$F)</f>
        <v>0</v>
      </c>
      <c r="I162" s="467">
        <f t="shared" si="21"/>
        <v>3450.28</v>
      </c>
      <c r="J162" s="469">
        <f>IF(ISERROR(VLOOKUP(B162,Accounts_LTD!$B:$E,3,FALSE)),"",VLOOKUP(B162,Accounts_LTD!$B:$E,3,FALSE))</f>
        <v>811</v>
      </c>
      <c r="K162" s="492" t="str">
        <f>IFERROR(IF(J162="","",VLOOKUP(J162,FS!$A$11:$B$241,2,FALSE)),"")</f>
        <v>Conference Expenses marketing</v>
      </c>
      <c r="L162" s="492" t="str">
        <f>IFERROR(VLOOKUP(B163,Accounts_LTD!B:G,6,FALSE),"")</f>
        <v/>
      </c>
      <c r="M162" s="493"/>
      <c r="N162" s="494"/>
      <c r="O162" s="447"/>
      <c r="P162" s="472">
        <f t="shared" si="23"/>
        <v>3.449</v>
      </c>
      <c r="Q162" s="447"/>
      <c r="R162" s="447">
        <f t="shared" si="17"/>
        <v>0</v>
      </c>
      <c r="S162" s="449">
        <f t="shared" si="18"/>
        <v>0</v>
      </c>
      <c r="T162" s="447"/>
      <c r="U162" s="448">
        <f t="shared" si="19"/>
        <v>0</v>
      </c>
      <c r="V162" s="447"/>
      <c r="W162" s="447"/>
      <c r="X162" s="447"/>
      <c r="Y162" s="447"/>
      <c r="Z162" s="447"/>
    </row>
    <row r="163" ht="12.75" customHeight="1">
      <c r="A163" s="445"/>
      <c r="B163" s="495">
        <v>60005.0</v>
      </c>
      <c r="C163" s="496" t="s">
        <v>501</v>
      </c>
      <c r="D163" s="497">
        <v>-1500.0</v>
      </c>
      <c r="E163" s="497">
        <v>-482.32</v>
      </c>
      <c r="F163" s="466">
        <f>SUMIF(AJE_LTD!$B:$B,B163,AJE_LTD!$D:$D)</f>
        <v>0</v>
      </c>
      <c r="G163" s="467">
        <f t="shared" si="20"/>
        <v>-482.32</v>
      </c>
      <c r="H163" s="468">
        <f>SUMIF(AJE_LTD!$B:$B,B163,AJE_LTD!$F:$F)</f>
        <v>0</v>
      </c>
      <c r="I163" s="467">
        <f t="shared" si="21"/>
        <v>-1500</v>
      </c>
      <c r="J163" s="498">
        <f>IF(ISERROR(VLOOKUP(B163,Accounts_LTD!$B:$E,3,FALSE)),"",VLOOKUP(B163,Accounts_LTD!$B:$E,3,FALSE))</f>
        <v>811</v>
      </c>
      <c r="K163" s="492" t="str">
        <f>IFERROR(IF(J163="","",VLOOKUP(J163,FS!$A$11:$B$241,2,FALSE)),"")</f>
        <v>Conference Expenses marketing</v>
      </c>
      <c r="L163" s="492" t="str">
        <f>IFERROR(VLOOKUP(B164,Accounts_LTD!B:G,6,FALSE),"")</f>
        <v/>
      </c>
      <c r="M163" s="493"/>
      <c r="N163" s="494"/>
      <c r="O163" s="447"/>
      <c r="P163" s="472">
        <f t="shared" si="23"/>
        <v>3.11</v>
      </c>
      <c r="Q163" s="447"/>
      <c r="R163" s="447">
        <f t="shared" si="17"/>
        <v>1</v>
      </c>
      <c r="S163" s="449">
        <f t="shared" si="18"/>
        <v>0</v>
      </c>
      <c r="T163" s="447"/>
      <c r="U163" s="448">
        <f t="shared" si="19"/>
        <v>0</v>
      </c>
      <c r="V163" s="447"/>
      <c r="W163" s="447"/>
      <c r="X163" s="447"/>
      <c r="Y163" s="447"/>
      <c r="Z163" s="447"/>
    </row>
    <row r="164" ht="12.75" customHeight="1">
      <c r="A164" s="445"/>
      <c r="B164" s="495">
        <v>60007.0</v>
      </c>
      <c r="C164" s="117" t="s">
        <v>502</v>
      </c>
      <c r="D164" s="497">
        <v>16939.41</v>
      </c>
      <c r="E164" s="497">
        <v>5099.1</v>
      </c>
      <c r="F164" s="466">
        <f>SUMIF(AJE_LTD!$B:$B,B164,AJE_LTD!$D:$D)</f>
        <v>1310.25641</v>
      </c>
      <c r="G164" s="467">
        <f t="shared" si="20"/>
        <v>6409.35641</v>
      </c>
      <c r="H164" s="468">
        <f>SUMIF(AJE_LTD!$B:$B,B164,AJE_LTD!$F:$F)</f>
        <v>4610.794872</v>
      </c>
      <c r="I164" s="467">
        <f t="shared" si="21"/>
        <v>21550.20487</v>
      </c>
      <c r="J164" s="469">
        <f>IF(ISERROR(VLOOKUP(B164,Accounts_LTD!$B:$E,3,FALSE)),"",VLOOKUP(B164,Accounts_LTD!$B:$E,3,FALSE))</f>
        <v>803</v>
      </c>
      <c r="K164" s="492" t="str">
        <f>IFERROR(IF(J164="","",VLOOKUP(J164,FS!$A$11:$B$241,2,FALSE)),"")</f>
        <v>Consultant marketing</v>
      </c>
      <c r="L164" s="492" t="str">
        <f>IFERROR(VLOOKUP(B165,Accounts_LTD!B:G,6,FALSE),"")</f>
        <v/>
      </c>
      <c r="M164" s="493"/>
      <c r="N164" s="494"/>
      <c r="O164" s="447"/>
      <c r="P164" s="472">
        <f t="shared" si="23"/>
        <v>3.362</v>
      </c>
      <c r="Q164" s="447"/>
      <c r="R164" s="447">
        <f t="shared" si="17"/>
        <v>1</v>
      </c>
      <c r="S164" s="449">
        <f t="shared" si="18"/>
        <v>-1310.25641</v>
      </c>
      <c r="T164" s="447"/>
      <c r="U164" s="448">
        <f t="shared" si="19"/>
        <v>-4610.794872</v>
      </c>
      <c r="V164" s="447"/>
      <c r="W164" s="447"/>
      <c r="X164" s="447"/>
      <c r="Y164" s="447"/>
      <c r="Z164" s="447"/>
    </row>
    <row r="165" ht="12.75" customHeight="1">
      <c r="A165" s="445"/>
      <c r="B165" s="495">
        <v>60008.0</v>
      </c>
      <c r="C165" s="496" t="s">
        <v>503</v>
      </c>
      <c r="D165" s="497">
        <v>373066.32</v>
      </c>
      <c r="E165" s="497">
        <v>110699.37</v>
      </c>
      <c r="F165" s="466">
        <f>SUMIF(AJE_LTD!$B:$B,B165,AJE_LTD!$D:$D)</f>
        <v>0</v>
      </c>
      <c r="G165" s="467">
        <f t="shared" si="20"/>
        <v>110699.37</v>
      </c>
      <c r="H165" s="468">
        <f>SUMIF(AJE_LTD!$B:$B,B165,AJE_LTD!$F:$F)</f>
        <v>0</v>
      </c>
      <c r="I165" s="467">
        <f t="shared" si="21"/>
        <v>373066.32</v>
      </c>
      <c r="J165" s="469">
        <f>IF(ISERROR(VLOOKUP(B165,Accounts_LTD!$B:$E,3,FALSE)),"",VLOOKUP(B165,Accounts_LTD!$B:$E,3,FALSE))</f>
        <v>803</v>
      </c>
      <c r="K165" s="492" t="str">
        <f>IFERROR(IF(J165="","",VLOOKUP(J165,FS!$A$11:$B$241,2,FALSE)),"")</f>
        <v>Consultant marketing</v>
      </c>
      <c r="L165" s="492" t="str">
        <f>IFERROR(VLOOKUP(B166,Accounts_LTD!B:G,6,FALSE),"")</f>
        <v/>
      </c>
      <c r="M165" s="493"/>
      <c r="N165" s="494"/>
      <c r="O165" s="447"/>
      <c r="P165" s="472">
        <f t="shared" si="23"/>
        <v>3.37</v>
      </c>
      <c r="Q165" s="447"/>
      <c r="R165" s="447">
        <f t="shared" si="17"/>
        <v>0</v>
      </c>
      <c r="S165" s="449">
        <f t="shared" si="18"/>
        <v>0</v>
      </c>
      <c r="T165" s="447"/>
      <c r="U165" s="448">
        <f t="shared" si="19"/>
        <v>0</v>
      </c>
      <c r="V165" s="447"/>
      <c r="W165" s="447"/>
      <c r="X165" s="447"/>
      <c r="Y165" s="447"/>
      <c r="Z165" s="447"/>
    </row>
    <row r="166" ht="12.75" customHeight="1">
      <c r="A166" s="445"/>
      <c r="B166" s="495">
        <v>60009.0</v>
      </c>
      <c r="C166" s="495" t="s">
        <v>504</v>
      </c>
      <c r="D166" s="497">
        <v>9816.51</v>
      </c>
      <c r="E166" s="497">
        <v>2998.77</v>
      </c>
      <c r="F166" s="466">
        <f>SUMIF(AJE_LTD!$B:$B,B166,AJE_LTD!$D:$D)</f>
        <v>53.18803419</v>
      </c>
      <c r="G166" s="467">
        <f t="shared" si="20"/>
        <v>3051.958034</v>
      </c>
      <c r="H166" s="468">
        <f>SUMIF(AJE_LTD!$B:$B,B166,AJE_LTD!$F:$F)</f>
        <v>187.1794872</v>
      </c>
      <c r="I166" s="467">
        <f t="shared" si="21"/>
        <v>10003.68949</v>
      </c>
      <c r="J166" s="469">
        <f>IF(ISERROR(VLOOKUP(B166,Accounts_LTD!$B:$E,3,FALSE)),"",VLOOKUP(B166,Accounts_LTD!$B:$E,3,FALSE))</f>
        <v>809</v>
      </c>
      <c r="K166" s="492" t="str">
        <f>IFERROR(IF(J166="","",VLOOKUP(J166,FS!$A$11:$B$241,2,FALSE)),"")</f>
        <v>Marketing expenses</v>
      </c>
      <c r="L166" s="492" t="str">
        <f>IFERROR(VLOOKUP(B167,Accounts_LTD!B:G,6,FALSE),"")</f>
        <v/>
      </c>
      <c r="M166" s="493"/>
      <c r="N166" s="494"/>
      <c r="O166" s="447"/>
      <c r="P166" s="472">
        <f t="shared" si="23"/>
        <v>3.278</v>
      </c>
      <c r="Q166" s="447"/>
      <c r="R166" s="447">
        <f t="shared" si="17"/>
        <v>0</v>
      </c>
      <c r="S166" s="449">
        <f t="shared" si="18"/>
        <v>-53.18803419</v>
      </c>
      <c r="T166" s="447"/>
      <c r="U166" s="448">
        <f t="shared" si="19"/>
        <v>-187.1794872</v>
      </c>
      <c r="V166" s="447"/>
      <c r="W166" s="447"/>
      <c r="X166" s="447"/>
      <c r="Y166" s="447"/>
      <c r="Z166" s="447"/>
    </row>
    <row r="167" ht="12.75" customHeight="1">
      <c r="A167" s="445"/>
      <c r="B167" s="495">
        <v>60010.0</v>
      </c>
      <c r="C167" s="496" t="s">
        <v>505</v>
      </c>
      <c r="D167" s="497">
        <v>4625.37</v>
      </c>
      <c r="E167" s="497">
        <v>1353.08</v>
      </c>
      <c r="F167" s="466">
        <f>SUMIF(AJE_LTD!$B:$B,B167,AJE_LTD!$D:$D)</f>
        <v>0</v>
      </c>
      <c r="G167" s="467">
        <f t="shared" si="20"/>
        <v>1353.08</v>
      </c>
      <c r="H167" s="468">
        <f>SUMIF(AJE_LTD!$B:$B,B167,AJE_LTD!$F:$F)</f>
        <v>0</v>
      </c>
      <c r="I167" s="467">
        <f t="shared" si="21"/>
        <v>4625.37</v>
      </c>
      <c r="J167" s="498">
        <f>IF(ISERROR(VLOOKUP(B167,Accounts_LTD!$B:$E,3,FALSE)),"",VLOOKUP(B167,Accounts_LTD!$B:$E,3,FALSE))</f>
        <v>811</v>
      </c>
      <c r="K167" s="492" t="str">
        <f>IFERROR(IF(J167="","",VLOOKUP(J167,FS!$A$11:$B$241,2,FALSE)),"")</f>
        <v>Conference Expenses marketing</v>
      </c>
      <c r="L167" s="492" t="str">
        <f>IFERROR(VLOOKUP(B168,Accounts_LTD!B:G,6,FALSE),"")</f>
        <v/>
      </c>
      <c r="M167" s="493"/>
      <c r="N167" s="494"/>
      <c r="O167" s="447"/>
      <c r="P167" s="472">
        <f t="shared" si="23"/>
        <v>3.418</v>
      </c>
      <c r="Q167" s="447"/>
      <c r="R167" s="447">
        <f t="shared" si="17"/>
        <v>1</v>
      </c>
      <c r="S167" s="449">
        <f t="shared" si="18"/>
        <v>0</v>
      </c>
      <c r="T167" s="447"/>
      <c r="U167" s="448">
        <f t="shared" si="19"/>
        <v>0</v>
      </c>
      <c r="V167" s="447"/>
      <c r="W167" s="447"/>
      <c r="X167" s="447"/>
      <c r="Y167" s="447"/>
      <c r="Z167" s="447"/>
    </row>
    <row r="168" ht="12.75" customHeight="1">
      <c r="A168" s="445"/>
      <c r="B168" s="495">
        <v>60011.0</v>
      </c>
      <c r="C168" s="496" t="s">
        <v>506</v>
      </c>
      <c r="D168" s="497">
        <v>99317.34</v>
      </c>
      <c r="E168" s="497">
        <v>28814.19</v>
      </c>
      <c r="F168" s="466">
        <f>SUMIF(AJE_LTD!$B:$B,B168,AJE_LTD!$D:$D)</f>
        <v>0</v>
      </c>
      <c r="G168" s="467">
        <f t="shared" si="20"/>
        <v>28814.19</v>
      </c>
      <c r="H168" s="468">
        <f>SUMIF(AJE_LTD!$B:$B,B168,AJE_LTD!$F:$F)</f>
        <v>0</v>
      </c>
      <c r="I168" s="467">
        <f t="shared" si="21"/>
        <v>99317.34</v>
      </c>
      <c r="J168" s="469">
        <f>IF(ISERROR(VLOOKUP(B168,Accounts_LTD!$B:$E,3,FALSE)),"",VLOOKUP(B168,Accounts_LTD!$B:$E,3,FALSE))</f>
        <v>811</v>
      </c>
      <c r="K168" s="492" t="str">
        <f>IFERROR(IF(J168="","",VLOOKUP(J168,FS!$A$11:$B$241,2,FALSE)),"")</f>
        <v>Conference Expenses marketing</v>
      </c>
      <c r="L168" s="492" t="str">
        <f>IFERROR(VLOOKUP(B169,Accounts_LTD!B:G,6,FALSE),"")</f>
        <v/>
      </c>
      <c r="M168" s="493"/>
      <c r="N168" s="494"/>
      <c r="O168" s="447"/>
      <c r="P168" s="472">
        <f t="shared" si="23"/>
        <v>3.447</v>
      </c>
      <c r="Q168" s="447"/>
      <c r="R168" s="447">
        <f t="shared" si="17"/>
        <v>1</v>
      </c>
      <c r="S168" s="449">
        <f t="shared" si="18"/>
        <v>0</v>
      </c>
      <c r="T168" s="447"/>
      <c r="U168" s="448">
        <f t="shared" si="19"/>
        <v>0</v>
      </c>
      <c r="V168" s="447"/>
      <c r="W168" s="447"/>
      <c r="X168" s="447"/>
      <c r="Y168" s="447"/>
      <c r="Z168" s="447"/>
    </row>
    <row r="169" ht="12.75" customHeight="1">
      <c r="A169" s="445"/>
      <c r="B169" s="495">
        <v>60012.0</v>
      </c>
      <c r="C169" s="496" t="s">
        <v>507</v>
      </c>
      <c r="D169" s="497">
        <v>12996.02</v>
      </c>
      <c r="E169" s="497">
        <v>3894.12</v>
      </c>
      <c r="F169" s="466">
        <f>SUMIF(AJE_LTD!$B:$B,B169,AJE_LTD!$D:$D)</f>
        <v>0</v>
      </c>
      <c r="G169" s="467">
        <f t="shared" si="20"/>
        <v>3894.12</v>
      </c>
      <c r="H169" s="468">
        <f>SUMIF(AJE_LTD!$B:$B,B169,AJE_LTD!$F:$F)</f>
        <v>0</v>
      </c>
      <c r="I169" s="467">
        <f t="shared" si="21"/>
        <v>12996.02</v>
      </c>
      <c r="J169" s="498">
        <f>IF(ISERROR(VLOOKUP(B169,Accounts_LTD!$B:$E,3,FALSE)),"",VLOOKUP(B169,Accounts_LTD!$B:$E,3,FALSE))</f>
        <v>804</v>
      </c>
      <c r="K169" s="492" t="str">
        <f>IFERROR(IF(J169="","",VLOOKUP(J169,FS!$A$11:$B$241,2,FALSE)),"")</f>
        <v>Travel abroad marketing</v>
      </c>
      <c r="L169" s="492" t="str">
        <f>IFERROR(VLOOKUP(B170,Accounts_LTD!B:G,6,FALSE),"")</f>
        <v/>
      </c>
      <c r="M169" s="493"/>
      <c r="N169" s="494"/>
      <c r="O169" s="447"/>
      <c r="P169" s="472">
        <f t="shared" si="23"/>
        <v>3.337</v>
      </c>
      <c r="Q169" s="447"/>
      <c r="R169" s="447">
        <f t="shared" si="17"/>
        <v>0</v>
      </c>
      <c r="S169" s="449">
        <f t="shared" si="18"/>
        <v>0</v>
      </c>
      <c r="T169" s="447"/>
      <c r="U169" s="448">
        <f t="shared" si="19"/>
        <v>0</v>
      </c>
      <c r="V169" s="447"/>
      <c r="W169" s="447"/>
      <c r="X169" s="447"/>
      <c r="Y169" s="447"/>
      <c r="Z169" s="447"/>
    </row>
    <row r="170" ht="12.75" customHeight="1">
      <c r="A170" s="445"/>
      <c r="B170" s="495">
        <v>60013.0</v>
      </c>
      <c r="C170" s="496" t="s">
        <v>508</v>
      </c>
      <c r="D170" s="497">
        <v>9248.7</v>
      </c>
      <c r="E170" s="497">
        <v>2804.23</v>
      </c>
      <c r="F170" s="466">
        <f>SUMIF(AJE_LTD!$B:$B,B170,AJE_LTD!$D:$D)</f>
        <v>0</v>
      </c>
      <c r="G170" s="467">
        <f t="shared" si="20"/>
        <v>2804.23</v>
      </c>
      <c r="H170" s="468">
        <f>SUMIF(AJE_LTD!$B:$B,B170,AJE_LTD!$F:$F)</f>
        <v>0</v>
      </c>
      <c r="I170" s="467">
        <f t="shared" si="21"/>
        <v>9248.7</v>
      </c>
      <c r="J170" s="498">
        <f>IF(ISERROR(VLOOKUP(B170,Accounts_LTD!$B:$E,3,FALSE)),"",VLOOKUP(B170,Accounts_LTD!$B:$E,3,FALSE))</f>
        <v>804</v>
      </c>
      <c r="K170" s="492" t="str">
        <f>IFERROR(IF(J170="","",VLOOKUP(J170,FS!$A$11:$B$241,2,FALSE)),"")</f>
        <v>Travel abroad marketing</v>
      </c>
      <c r="L170" s="492" t="str">
        <f>IFERROR(VLOOKUP(B171,Accounts_LTD!B:G,6,FALSE),"")</f>
        <v/>
      </c>
      <c r="M170" s="493"/>
      <c r="N170" s="494"/>
      <c r="O170" s="447"/>
      <c r="P170" s="472">
        <f t="shared" si="23"/>
        <v>3.298</v>
      </c>
      <c r="Q170" s="447"/>
      <c r="R170" s="447">
        <f t="shared" si="17"/>
        <v>0</v>
      </c>
      <c r="S170" s="449">
        <f t="shared" si="18"/>
        <v>0</v>
      </c>
      <c r="T170" s="447"/>
      <c r="U170" s="448">
        <f t="shared" si="19"/>
        <v>0</v>
      </c>
      <c r="V170" s="447"/>
      <c r="W170" s="447"/>
      <c r="X170" s="447"/>
      <c r="Y170" s="447"/>
      <c r="Z170" s="447"/>
    </row>
    <row r="171" ht="12.75" customHeight="1">
      <c r="A171" s="445"/>
      <c r="B171" s="495">
        <v>60014.0</v>
      </c>
      <c r="C171" s="496" t="s">
        <v>509</v>
      </c>
      <c r="D171" s="497">
        <v>8957.93</v>
      </c>
      <c r="E171" s="497">
        <v>2725.68</v>
      </c>
      <c r="F171" s="466">
        <f>SUMIF(AJE_LTD!$B:$B,B171,AJE_LTD!$D:$D)</f>
        <v>0</v>
      </c>
      <c r="G171" s="467">
        <f t="shared" si="20"/>
        <v>2725.68</v>
      </c>
      <c r="H171" s="468">
        <f>SUMIF(AJE_LTD!$B:$B,B171,AJE_LTD!$F:$F)</f>
        <v>0</v>
      </c>
      <c r="I171" s="467">
        <f t="shared" si="21"/>
        <v>8957.93</v>
      </c>
      <c r="J171" s="498">
        <f>IF(ISERROR(VLOOKUP(B171,Accounts_LTD!$B:$E,3,FALSE)),"",VLOOKUP(B171,Accounts_LTD!$B:$E,3,FALSE))</f>
        <v>804</v>
      </c>
      <c r="K171" s="492" t="str">
        <f>IFERROR(IF(J171="","",VLOOKUP(J171,FS!$A$11:$B$241,2,FALSE)),"")</f>
        <v>Travel abroad marketing</v>
      </c>
      <c r="L171" s="492" t="str">
        <f>IFERROR(VLOOKUP(B172,Accounts_LTD!B:G,6,FALSE),"")</f>
        <v/>
      </c>
      <c r="M171" s="493"/>
      <c r="N171" s="494"/>
      <c r="O171" s="447"/>
      <c r="P171" s="472">
        <f t="shared" si="23"/>
        <v>3.286</v>
      </c>
      <c r="Q171" s="447"/>
      <c r="R171" s="447">
        <f t="shared" si="17"/>
        <v>1</v>
      </c>
      <c r="S171" s="449">
        <f t="shared" si="18"/>
        <v>0</v>
      </c>
      <c r="T171" s="447"/>
      <c r="U171" s="448">
        <f t="shared" si="19"/>
        <v>0</v>
      </c>
      <c r="V171" s="447"/>
      <c r="W171" s="447"/>
      <c r="X171" s="447"/>
      <c r="Y171" s="447"/>
      <c r="Z171" s="447"/>
    </row>
    <row r="172" ht="12.75" customHeight="1">
      <c r="A172" s="445"/>
      <c r="B172" s="495">
        <v>60015.0</v>
      </c>
      <c r="C172" s="496" t="s">
        <v>510</v>
      </c>
      <c r="D172" s="497">
        <v>32141.7</v>
      </c>
      <c r="E172" s="497">
        <v>9736.78</v>
      </c>
      <c r="F172" s="466">
        <f>SUMIF(AJE_LTD!$B:$B,B172,AJE_LTD!$D:$D)</f>
        <v>0</v>
      </c>
      <c r="G172" s="467">
        <f t="shared" si="20"/>
        <v>9736.78</v>
      </c>
      <c r="H172" s="468">
        <f>SUMIF(AJE_LTD!$B:$B,B172,AJE_LTD!$F:$F)</f>
        <v>0</v>
      </c>
      <c r="I172" s="467">
        <f t="shared" si="21"/>
        <v>32141.7</v>
      </c>
      <c r="J172" s="498">
        <f>IF(ISERROR(VLOOKUP(B172,Accounts_LTD!$B:$E,3,FALSE)),"",VLOOKUP(B172,Accounts_LTD!$B:$E,3,FALSE))</f>
        <v>804</v>
      </c>
      <c r="K172" s="492" t="str">
        <f>IFERROR(IF(J172="","",VLOOKUP(J172,FS!$A$11:$B$241,2,FALSE)),"")</f>
        <v>Travel abroad marketing</v>
      </c>
      <c r="L172" s="492" t="str">
        <f>IFERROR(VLOOKUP(B173,Accounts_LTD!B:G,6,FALSE),"")</f>
        <v/>
      </c>
      <c r="M172" s="493"/>
      <c r="N172" s="494"/>
      <c r="O172" s="447"/>
      <c r="P172" s="472">
        <f t="shared" si="23"/>
        <v>3.301</v>
      </c>
      <c r="Q172" s="447"/>
      <c r="R172" s="447">
        <f t="shared" si="17"/>
        <v>1</v>
      </c>
      <c r="S172" s="449">
        <f t="shared" si="18"/>
        <v>0</v>
      </c>
      <c r="T172" s="447"/>
      <c r="U172" s="448">
        <f t="shared" si="19"/>
        <v>0</v>
      </c>
      <c r="V172" s="447"/>
      <c r="W172" s="447"/>
      <c r="X172" s="447"/>
      <c r="Y172" s="447"/>
      <c r="Z172" s="447"/>
    </row>
    <row r="173" ht="12.75" customHeight="1">
      <c r="A173" s="445"/>
      <c r="B173" s="495">
        <v>60016.0</v>
      </c>
      <c r="C173" s="496" t="s">
        <v>511</v>
      </c>
      <c r="D173" s="497">
        <v>68018.86</v>
      </c>
      <c r="E173" s="497">
        <v>20885.54</v>
      </c>
      <c r="F173" s="466">
        <f>SUMIF(AJE_LTD!$B:$B,B173,AJE_LTD!$D:$D)</f>
        <v>0</v>
      </c>
      <c r="G173" s="467">
        <f t="shared" si="20"/>
        <v>20885.54</v>
      </c>
      <c r="H173" s="468">
        <f>SUMIF(AJE_LTD!$B:$B,B173,AJE_LTD!$F:$F)</f>
        <v>0</v>
      </c>
      <c r="I173" s="467">
        <f t="shared" si="21"/>
        <v>68018.86</v>
      </c>
      <c r="J173" s="469">
        <f>IF(ISERROR(VLOOKUP(B173,Accounts_LTD!$B:$E,3,FALSE)),"",VLOOKUP(B173,Accounts_LTD!$B:$E,3,FALSE))</f>
        <v>604</v>
      </c>
      <c r="K173" s="492" t="str">
        <f>IFERROR(IF(J173="","",VLOOKUP(J173,FS!$A$11:$B$241,2,FALSE)),"")</f>
        <v>Travel abroad DevEx</v>
      </c>
      <c r="L173" s="492" t="str">
        <f>IFERROR(VLOOKUP(B174,Accounts_LTD!B:G,6,FALSE),"")</f>
        <v/>
      </c>
      <c r="M173" s="493"/>
      <c r="N173" s="494"/>
      <c r="O173" s="447"/>
      <c r="P173" s="472">
        <f t="shared" si="23"/>
        <v>3.257</v>
      </c>
      <c r="Q173" s="447"/>
      <c r="R173" s="447">
        <f t="shared" si="17"/>
        <v>1</v>
      </c>
      <c r="S173" s="449">
        <f t="shared" si="18"/>
        <v>0</v>
      </c>
      <c r="T173" s="447"/>
      <c r="U173" s="448">
        <f t="shared" si="19"/>
        <v>0</v>
      </c>
      <c r="V173" s="447"/>
      <c r="W173" s="447"/>
      <c r="X173" s="447"/>
      <c r="Y173" s="447"/>
      <c r="Z173" s="447"/>
    </row>
    <row r="174" ht="12.75" customHeight="1">
      <c r="A174" s="445"/>
      <c r="B174" s="495">
        <v>60017.0</v>
      </c>
      <c r="C174" s="496" t="s">
        <v>512</v>
      </c>
      <c r="D174" s="497">
        <v>15321.37</v>
      </c>
      <c r="E174" s="497">
        <v>4486.93</v>
      </c>
      <c r="F174" s="466">
        <f>SUMIF(AJE_LTD!$B:$B,B174,AJE_LTD!$D:$D)</f>
        <v>0</v>
      </c>
      <c r="G174" s="467">
        <f t="shared" si="20"/>
        <v>4486.93</v>
      </c>
      <c r="H174" s="468">
        <f>SUMIF(AJE_LTD!$B:$B,B174,AJE_LTD!$F:$F)</f>
        <v>0</v>
      </c>
      <c r="I174" s="467">
        <f t="shared" si="21"/>
        <v>15321.37</v>
      </c>
      <c r="J174" s="469">
        <f>IF(ISERROR(VLOOKUP(B174,Accounts_LTD!$B:$E,3,FALSE)),"",VLOOKUP(B174,Accounts_LTD!$B:$E,3,FALSE))</f>
        <v>803</v>
      </c>
      <c r="K174" s="492" t="str">
        <f>IFERROR(IF(J174="","",VLOOKUP(J174,FS!$A$11:$B$241,2,FALSE)),"")</f>
        <v>Consultant marketing</v>
      </c>
      <c r="L174" s="492" t="str">
        <f>IFERROR(VLOOKUP(B175,Accounts_LTD!B:G,6,FALSE),"")</f>
        <v/>
      </c>
      <c r="M174" s="493"/>
      <c r="N174" s="494"/>
      <c r="O174" s="447"/>
      <c r="P174" s="472">
        <f t="shared" si="23"/>
        <v>3.415</v>
      </c>
      <c r="Q174" s="447"/>
      <c r="R174" s="447">
        <f t="shared" si="17"/>
        <v>0</v>
      </c>
      <c r="S174" s="449">
        <f t="shared" si="18"/>
        <v>0</v>
      </c>
      <c r="T174" s="447"/>
      <c r="U174" s="448">
        <f t="shared" si="19"/>
        <v>0</v>
      </c>
      <c r="V174" s="447"/>
      <c r="W174" s="447"/>
      <c r="X174" s="447"/>
      <c r="Y174" s="447"/>
      <c r="Z174" s="447"/>
    </row>
    <row r="175" ht="12.75" customHeight="1">
      <c r="A175" s="445"/>
      <c r="B175" s="495">
        <v>60019.0</v>
      </c>
      <c r="C175" s="496" t="s">
        <v>513</v>
      </c>
      <c r="D175" s="497">
        <v>12155.01</v>
      </c>
      <c r="E175" s="497">
        <v>3578.47</v>
      </c>
      <c r="F175" s="466">
        <f>SUMIF(AJE_LTD!$B:$B,B175,AJE_LTD!$D:$D)</f>
        <v>0</v>
      </c>
      <c r="G175" s="467">
        <f t="shared" si="20"/>
        <v>3578.47</v>
      </c>
      <c r="H175" s="468">
        <f>SUMIF(AJE_LTD!$B:$B,B175,AJE_LTD!$F:$F)</f>
        <v>0</v>
      </c>
      <c r="I175" s="467">
        <f t="shared" si="21"/>
        <v>12155.01</v>
      </c>
      <c r="J175" s="498">
        <f>IF(ISERROR(VLOOKUP(B175,Accounts_LTD!$B:$E,3,FALSE)),"",VLOOKUP(B175,Accounts_LTD!$B:$E,3,FALSE))</f>
        <v>804</v>
      </c>
      <c r="K175" s="492" t="str">
        <f>IFERROR(IF(J175="","",VLOOKUP(J175,FS!$A$11:$B$241,2,FALSE)),"")</f>
        <v>Travel abroad marketing</v>
      </c>
      <c r="L175" s="492" t="str">
        <f>IFERROR(VLOOKUP(B176,Accounts_LTD!B:G,6,FALSE),"")</f>
        <v/>
      </c>
      <c r="M175" s="493"/>
      <c r="N175" s="494"/>
      <c r="O175" s="447"/>
      <c r="P175" s="472">
        <f t="shared" si="23"/>
        <v>3.397</v>
      </c>
      <c r="Q175" s="447"/>
      <c r="R175" s="447">
        <f t="shared" si="17"/>
        <v>1</v>
      </c>
      <c r="S175" s="449">
        <f t="shared" si="18"/>
        <v>0</v>
      </c>
      <c r="T175" s="447"/>
      <c r="U175" s="448">
        <f t="shared" si="19"/>
        <v>0</v>
      </c>
      <c r="V175" s="447"/>
      <c r="W175" s="447"/>
      <c r="X175" s="447"/>
      <c r="Y175" s="447"/>
      <c r="Z175" s="447"/>
    </row>
    <row r="176" ht="12.75" customHeight="1">
      <c r="A176" s="445"/>
      <c r="B176" s="495">
        <v>60020.0</v>
      </c>
      <c r="C176" s="496" t="s">
        <v>514</v>
      </c>
      <c r="D176" s="497">
        <v>9092.44</v>
      </c>
      <c r="E176" s="497">
        <v>2645.93</v>
      </c>
      <c r="F176" s="466">
        <f>SUMIF(AJE_LTD!$B:$B,B176,AJE_LTD!$D:$D)</f>
        <v>0</v>
      </c>
      <c r="G176" s="467">
        <f t="shared" si="20"/>
        <v>2645.93</v>
      </c>
      <c r="H176" s="468">
        <f>SUMIF(AJE_LTD!$B:$B,B176,AJE_LTD!$F:$F)</f>
        <v>0</v>
      </c>
      <c r="I176" s="467">
        <f t="shared" si="21"/>
        <v>9092.44</v>
      </c>
      <c r="J176" s="498">
        <f>IF(ISERROR(VLOOKUP(B176,Accounts_LTD!$B:$E,3,FALSE)),"",VLOOKUP(B176,Accounts_LTD!$B:$E,3,FALSE))</f>
        <v>804</v>
      </c>
      <c r="K176" s="492" t="str">
        <f>IFERROR(IF(J176="","",VLOOKUP(J176,FS!$A$11:$B$241,2,FALSE)),"")</f>
        <v>Travel abroad marketing</v>
      </c>
      <c r="L176" s="492" t="str">
        <f>IFERROR(VLOOKUP(B177,Accounts_LTD!B:G,6,FALSE),"")</f>
        <v/>
      </c>
      <c r="M176" s="493"/>
      <c r="N176" s="494"/>
      <c r="O176" s="447"/>
      <c r="P176" s="472">
        <f t="shared" si="23"/>
        <v>3.436</v>
      </c>
      <c r="Q176" s="447"/>
      <c r="R176" s="447">
        <f t="shared" si="17"/>
        <v>1</v>
      </c>
      <c r="S176" s="449">
        <f t="shared" si="18"/>
        <v>0</v>
      </c>
      <c r="T176" s="447"/>
      <c r="U176" s="448">
        <f t="shared" si="19"/>
        <v>0</v>
      </c>
      <c r="V176" s="447"/>
      <c r="W176" s="447"/>
      <c r="X176" s="447"/>
      <c r="Y176" s="447"/>
      <c r="Z176" s="447"/>
    </row>
    <row r="177" ht="12.75" customHeight="1">
      <c r="A177" s="445"/>
      <c r="B177" s="495">
        <v>60021.0</v>
      </c>
      <c r="C177" s="496" t="s">
        <v>515</v>
      </c>
      <c r="D177" s="497">
        <v>12272.0</v>
      </c>
      <c r="E177" s="497">
        <v>3647.1</v>
      </c>
      <c r="F177" s="466">
        <f>SUMIF(AJE_LTD!$B:$B,B177,AJE_LTD!$D:$D)</f>
        <v>0</v>
      </c>
      <c r="G177" s="467">
        <f t="shared" si="20"/>
        <v>3647.1</v>
      </c>
      <c r="H177" s="468">
        <f>SUMIF(AJE_LTD!$B:$B,B177,AJE_LTD!$F:$F)</f>
        <v>0</v>
      </c>
      <c r="I177" s="467">
        <f t="shared" si="21"/>
        <v>12272</v>
      </c>
      <c r="J177" s="498">
        <f>IF(ISERROR(VLOOKUP(B177,Accounts_LTD!$B:$E,3,FALSE)),"",VLOOKUP(B177,Accounts_LTD!$B:$E,3,FALSE))</f>
        <v>804</v>
      </c>
      <c r="K177" s="492" t="str">
        <f>IFERROR(IF(J177="","",VLOOKUP(J177,FS!$A$11:$B$241,2,FALSE)),"")</f>
        <v>Travel abroad marketing</v>
      </c>
      <c r="L177" s="492" t="str">
        <f>IFERROR(VLOOKUP(B178,Accounts_LTD!B:G,6,FALSE),"")</f>
        <v/>
      </c>
      <c r="M177" s="493"/>
      <c r="N177" s="494"/>
      <c r="O177" s="447"/>
      <c r="P177" s="472">
        <f t="shared" si="23"/>
        <v>3.365</v>
      </c>
      <c r="Q177" s="447"/>
      <c r="R177" s="447">
        <f t="shared" si="17"/>
        <v>1</v>
      </c>
      <c r="S177" s="449">
        <f t="shared" si="18"/>
        <v>0</v>
      </c>
      <c r="T177" s="447"/>
      <c r="U177" s="448">
        <f t="shared" si="19"/>
        <v>0</v>
      </c>
      <c r="V177" s="447"/>
      <c r="W177" s="447"/>
      <c r="X177" s="447"/>
      <c r="Y177" s="447"/>
      <c r="Z177" s="447"/>
    </row>
    <row r="178" ht="12.75" customHeight="1">
      <c r="A178" s="445"/>
      <c r="B178" s="495">
        <v>60022.0</v>
      </c>
      <c r="C178" s="496" t="s">
        <v>516</v>
      </c>
      <c r="D178" s="497">
        <v>7598.37</v>
      </c>
      <c r="E178" s="497">
        <v>2169.57</v>
      </c>
      <c r="F178" s="466">
        <f>SUMIF(AJE_LTD!$B:$B,B178,AJE_LTD!$D:$D)</f>
        <v>0</v>
      </c>
      <c r="G178" s="467">
        <f t="shared" si="20"/>
        <v>2169.57</v>
      </c>
      <c r="H178" s="468">
        <f>SUMIF(AJE_LTD!$B:$B,B178,AJE_LTD!$F:$F)</f>
        <v>0</v>
      </c>
      <c r="I178" s="467">
        <f t="shared" si="21"/>
        <v>7598.37</v>
      </c>
      <c r="J178" s="498">
        <f>IF(ISERROR(VLOOKUP(B178,Accounts_LTD!$B:$E,3,FALSE)),"",VLOOKUP(B178,Accounts_LTD!$B:$E,3,FALSE))</f>
        <v>804</v>
      </c>
      <c r="K178" s="492" t="str">
        <f>IFERROR(IF(J178="","",VLOOKUP(J178,FS!$A$11:$B$241,2,FALSE)),"")</f>
        <v>Travel abroad marketing</v>
      </c>
      <c r="L178" s="492" t="str">
        <f>IFERROR(VLOOKUP(B179,Accounts_LTD!B:G,6,FALSE),"")</f>
        <v/>
      </c>
      <c r="M178" s="493"/>
      <c r="N178" s="494"/>
      <c r="O178" s="447"/>
      <c r="P178" s="472">
        <f t="shared" si="23"/>
        <v>3.502</v>
      </c>
      <c r="Q178" s="447"/>
      <c r="R178" s="447">
        <f t="shared" si="17"/>
        <v>0</v>
      </c>
      <c r="S178" s="449">
        <f t="shared" si="18"/>
        <v>0</v>
      </c>
      <c r="T178" s="447"/>
      <c r="U178" s="448">
        <f t="shared" si="19"/>
        <v>0</v>
      </c>
      <c r="V178" s="447"/>
      <c r="W178" s="447"/>
      <c r="X178" s="447"/>
      <c r="Y178" s="447"/>
      <c r="Z178" s="447"/>
    </row>
    <row r="179" ht="12.75" customHeight="1">
      <c r="A179" s="445"/>
      <c r="B179" s="495">
        <v>60023.0</v>
      </c>
      <c r="C179" s="495" t="s">
        <v>517</v>
      </c>
      <c r="D179" s="497">
        <v>344.24</v>
      </c>
      <c r="E179" s="497">
        <v>109.98</v>
      </c>
      <c r="F179" s="466">
        <f>SUMIF(AJE_LTD!$B:$B,B179,AJE_LTD!$D:$D)</f>
        <v>0</v>
      </c>
      <c r="G179" s="467">
        <f t="shared" si="20"/>
        <v>109.98</v>
      </c>
      <c r="H179" s="468">
        <f>SUMIF(AJE_LTD!$B:$B,B179,AJE_LTD!$F:$F)</f>
        <v>0</v>
      </c>
      <c r="I179" s="467">
        <f t="shared" si="21"/>
        <v>344.24</v>
      </c>
      <c r="J179" s="498">
        <f>IF(ISERROR(VLOOKUP(B179,Accounts_LTD!$B:$E,3,FALSE)),"",VLOOKUP(B179,Accounts_LTD!$B:$E,3,FALSE))</f>
        <v>802</v>
      </c>
      <c r="K179" s="492" t="str">
        <f>IFERROR(IF(J179="","",VLOOKUP(J179,FS!$A$11:$B$241,2,FALSE)),"")</f>
        <v>Marketing Software</v>
      </c>
      <c r="L179" s="492" t="str">
        <f>IFERROR(VLOOKUP(B180,Accounts_LTD!B:G,6,FALSE),"")</f>
        <v/>
      </c>
      <c r="M179" s="493"/>
      <c r="N179" s="494"/>
      <c r="O179" s="447"/>
      <c r="P179" s="472">
        <f t="shared" si="23"/>
        <v>3.13</v>
      </c>
      <c r="Q179" s="447"/>
      <c r="R179" s="447">
        <f t="shared" si="17"/>
        <v>0</v>
      </c>
      <c r="S179" s="449">
        <f t="shared" si="18"/>
        <v>0</v>
      </c>
      <c r="T179" s="447"/>
      <c r="U179" s="448">
        <f t="shared" si="19"/>
        <v>0</v>
      </c>
      <c r="V179" s="447"/>
      <c r="W179" s="447"/>
      <c r="X179" s="447"/>
      <c r="Y179" s="447"/>
      <c r="Z179" s="447"/>
    </row>
    <row r="180" ht="12.75" customHeight="1">
      <c r="A180" s="445"/>
      <c r="B180" s="495">
        <v>60024.0</v>
      </c>
      <c r="C180" s="495" t="s">
        <v>518</v>
      </c>
      <c r="D180" s="497">
        <v>1727.56</v>
      </c>
      <c r="E180" s="497">
        <v>556.74</v>
      </c>
      <c r="F180" s="466">
        <f>SUMIF(AJE_LTD!$B:$B,B180,AJE_LTD!$D:$D)</f>
        <v>0</v>
      </c>
      <c r="G180" s="467">
        <f t="shared" si="20"/>
        <v>556.74</v>
      </c>
      <c r="H180" s="468">
        <f>SUMIF(AJE_LTD!$B:$B,B180,AJE_LTD!$F:$F)</f>
        <v>0</v>
      </c>
      <c r="I180" s="467">
        <f t="shared" si="21"/>
        <v>1727.56</v>
      </c>
      <c r="J180" s="498">
        <f>IF(ISERROR(VLOOKUP(B180,Accounts_LTD!$B:$E,3,FALSE)),"",VLOOKUP(B180,Accounts_LTD!$B:$E,3,FALSE))</f>
        <v>802</v>
      </c>
      <c r="K180" s="492" t="str">
        <f>IFERROR(IF(J180="","",VLOOKUP(J180,FS!$A$11:$B$241,2,FALSE)),"")</f>
        <v>Marketing Software</v>
      </c>
      <c r="L180" s="492" t="str">
        <f>IFERROR(VLOOKUP(B181,Accounts_LTD!B:G,6,FALSE),"")</f>
        <v/>
      </c>
      <c r="M180" s="493"/>
      <c r="N180" s="494"/>
      <c r="O180" s="447"/>
      <c r="P180" s="472">
        <f t="shared" si="23"/>
        <v>3.103</v>
      </c>
      <c r="Q180" s="447"/>
      <c r="R180" s="447">
        <f t="shared" si="17"/>
        <v>0</v>
      </c>
      <c r="S180" s="449">
        <f t="shared" si="18"/>
        <v>0</v>
      </c>
      <c r="T180" s="447"/>
      <c r="U180" s="448">
        <f t="shared" si="19"/>
        <v>0</v>
      </c>
      <c r="V180" s="447"/>
      <c r="W180" s="447"/>
      <c r="X180" s="447"/>
      <c r="Y180" s="447"/>
      <c r="Z180" s="447"/>
    </row>
    <row r="181" ht="12.75" customHeight="1">
      <c r="A181" s="445"/>
      <c r="B181" s="495">
        <v>60025.0</v>
      </c>
      <c r="C181" s="495" t="s">
        <v>519</v>
      </c>
      <c r="D181" s="497">
        <v>787.37</v>
      </c>
      <c r="E181" s="497">
        <v>232.0</v>
      </c>
      <c r="F181" s="466">
        <f>SUMIF(AJE_LTD!$B:$B,B181,AJE_LTD!$D:$D)</f>
        <v>0</v>
      </c>
      <c r="G181" s="467">
        <f t="shared" si="20"/>
        <v>232</v>
      </c>
      <c r="H181" s="468">
        <f>SUMIF(AJE_LTD!$B:$B,B181,AJE_LTD!$F:$F)</f>
        <v>0</v>
      </c>
      <c r="I181" s="467">
        <f t="shared" si="21"/>
        <v>787.37</v>
      </c>
      <c r="J181" s="469">
        <f>IF(ISERROR(VLOOKUP(B181,Accounts_LTD!$B:$E,3,FALSE)),"",VLOOKUP(B181,Accounts_LTD!$B:$E,3,FALSE))</f>
        <v>802</v>
      </c>
      <c r="K181" s="492" t="str">
        <f>IFERROR(IF(J181="","",VLOOKUP(J181,FS!$A$11:$B$241,2,FALSE)),"")</f>
        <v>Marketing Software</v>
      </c>
      <c r="L181" s="492" t="str">
        <f>IFERROR(VLOOKUP(B182,Accounts_LTD!B:G,6,FALSE),"")</f>
        <v/>
      </c>
      <c r="M181" s="493"/>
      <c r="N181" s="494"/>
      <c r="O181" s="447"/>
      <c r="P181" s="472">
        <f t="shared" si="23"/>
        <v>3.394</v>
      </c>
      <c r="Q181" s="447"/>
      <c r="R181" s="447">
        <f t="shared" si="17"/>
        <v>1</v>
      </c>
      <c r="S181" s="449">
        <f t="shared" si="18"/>
        <v>0</v>
      </c>
      <c r="T181" s="447"/>
      <c r="U181" s="448">
        <f t="shared" si="19"/>
        <v>0</v>
      </c>
      <c r="V181" s="447"/>
      <c r="W181" s="447"/>
      <c r="X181" s="447"/>
      <c r="Y181" s="447"/>
      <c r="Z181" s="447"/>
    </row>
    <row r="182" ht="12.75" customHeight="1">
      <c r="A182" s="445"/>
      <c r="B182" s="495">
        <v>60026.0</v>
      </c>
      <c r="C182" s="495" t="s">
        <v>520</v>
      </c>
      <c r="D182" s="497">
        <v>5493.83</v>
      </c>
      <c r="E182" s="497">
        <v>1583.59</v>
      </c>
      <c r="F182" s="466">
        <f>SUMIF(AJE_LTD!$B:$B,B182,AJE_LTD!$D:$D)</f>
        <v>0</v>
      </c>
      <c r="G182" s="467">
        <f t="shared" si="20"/>
        <v>1583.59</v>
      </c>
      <c r="H182" s="468">
        <f>SUMIF(AJE_LTD!$B:$B,B182,AJE_LTD!$F:$F)</f>
        <v>0</v>
      </c>
      <c r="I182" s="467">
        <f t="shared" si="21"/>
        <v>5493.83</v>
      </c>
      <c r="J182" s="498">
        <f>IF(ISERROR(VLOOKUP(B182,Accounts_LTD!$B:$E,3,FALSE)),"",VLOOKUP(B182,Accounts_LTD!$B:$E,3,FALSE))</f>
        <v>802</v>
      </c>
      <c r="K182" s="492" t="str">
        <f>IFERROR(IF(J182="","",VLOOKUP(J182,FS!$A$11:$B$241,2,FALSE)),"")</f>
        <v>Marketing Software</v>
      </c>
      <c r="L182" s="492" t="str">
        <f>IFERROR(VLOOKUP(B183,Accounts_LTD!B:G,6,FALSE),"")</f>
        <v/>
      </c>
      <c r="M182" s="493"/>
      <c r="N182" s="494"/>
      <c r="O182" s="447"/>
      <c r="P182" s="472">
        <f t="shared" si="23"/>
        <v>3.469</v>
      </c>
      <c r="Q182" s="447"/>
      <c r="R182" s="447">
        <f t="shared" si="17"/>
        <v>1</v>
      </c>
      <c r="S182" s="449">
        <f t="shared" si="18"/>
        <v>0</v>
      </c>
      <c r="T182" s="447"/>
      <c r="U182" s="448">
        <f t="shared" si="19"/>
        <v>0</v>
      </c>
      <c r="V182" s="447"/>
      <c r="W182" s="447"/>
      <c r="X182" s="447"/>
      <c r="Y182" s="447"/>
      <c r="Z182" s="447"/>
    </row>
    <row r="183" ht="12.75" customHeight="1">
      <c r="A183" s="445"/>
      <c r="B183" s="495">
        <v>60027.0</v>
      </c>
      <c r="C183" s="495" t="s">
        <v>521</v>
      </c>
      <c r="D183" s="497">
        <v>166120.0</v>
      </c>
      <c r="E183" s="497">
        <v>47985.96</v>
      </c>
      <c r="F183" s="466">
        <f>SUMIF(AJE_LTD!$B:$B,B183,AJE_LTD!$D:$D)</f>
        <v>0</v>
      </c>
      <c r="G183" s="467">
        <f t="shared" si="20"/>
        <v>47985.96</v>
      </c>
      <c r="H183" s="468">
        <f>SUMIF(AJE_LTD!$B:$B,B183,AJE_LTD!$F:$F)</f>
        <v>0</v>
      </c>
      <c r="I183" s="467">
        <f t="shared" si="21"/>
        <v>166120</v>
      </c>
      <c r="J183" s="469">
        <f>IF(ISERROR(VLOOKUP(B183,Accounts_LTD!$B:$E,3,FALSE)),"",VLOOKUP(B183,Accounts_LTD!$B:$E,3,FALSE))</f>
        <v>803</v>
      </c>
      <c r="K183" s="492" t="str">
        <f>IFERROR(IF(J183="","",VLOOKUP(J183,FS!$A$11:$B$241,2,FALSE)),"")</f>
        <v>Consultant marketing</v>
      </c>
      <c r="L183" s="492" t="str">
        <f>IFERROR(VLOOKUP(B184,Accounts_LTD!B:G,6,FALSE),"")</f>
        <v/>
      </c>
      <c r="M183" s="493"/>
      <c r="N183" s="494"/>
      <c r="O183" s="447"/>
      <c r="P183" s="472">
        <f t="shared" si="23"/>
        <v>3.462</v>
      </c>
      <c r="Q183" s="447"/>
      <c r="R183" s="447">
        <f t="shared" si="17"/>
        <v>0</v>
      </c>
      <c r="S183" s="449">
        <f t="shared" si="18"/>
        <v>0</v>
      </c>
      <c r="T183" s="447"/>
      <c r="U183" s="448">
        <f t="shared" si="19"/>
        <v>0</v>
      </c>
      <c r="V183" s="447"/>
      <c r="W183" s="447"/>
      <c r="X183" s="447"/>
      <c r="Y183" s="447"/>
      <c r="Z183" s="447"/>
    </row>
    <row r="184" ht="12.75" customHeight="1">
      <c r="A184" s="445"/>
      <c r="B184" s="495">
        <v>60028.0</v>
      </c>
      <c r="C184" s="496" t="s">
        <v>522</v>
      </c>
      <c r="D184" s="497">
        <v>735.0</v>
      </c>
      <c r="E184" s="497">
        <v>219.4</v>
      </c>
      <c r="F184" s="466">
        <f>SUMIF(AJE_LTD!$B:$B,B184,AJE_LTD!$D:$D)</f>
        <v>0</v>
      </c>
      <c r="G184" s="467">
        <f t="shared" si="20"/>
        <v>219.4</v>
      </c>
      <c r="H184" s="468">
        <f>SUMIF(AJE_LTD!$B:$B,B184,AJE_LTD!$F:$F)</f>
        <v>0</v>
      </c>
      <c r="I184" s="467">
        <f t="shared" si="21"/>
        <v>735</v>
      </c>
      <c r="J184" s="498">
        <f>IF(ISERROR(VLOOKUP(B184,Accounts_LTD!$B:$E,3,FALSE)),"",VLOOKUP(B184,Accounts_LTD!$B:$E,3,FALSE))</f>
        <v>804</v>
      </c>
      <c r="K184" s="492" t="str">
        <f>IFERROR(IF(J184="","",VLOOKUP(J184,FS!$A$11:$B$241,2,FALSE)),"")</f>
        <v>Travel abroad marketing</v>
      </c>
      <c r="L184" s="492" t="str">
        <f>IFERROR(VLOOKUP(B185,Accounts_LTD!B:G,6,FALSE),"")</f>
        <v/>
      </c>
      <c r="M184" s="493"/>
      <c r="N184" s="494"/>
      <c r="O184" s="447"/>
      <c r="P184" s="472">
        <f t="shared" si="23"/>
        <v>3.35</v>
      </c>
      <c r="Q184" s="447"/>
      <c r="R184" s="447">
        <f t="shared" si="17"/>
        <v>0</v>
      </c>
      <c r="S184" s="449">
        <f t="shared" si="18"/>
        <v>0</v>
      </c>
      <c r="T184" s="447"/>
      <c r="U184" s="448">
        <f t="shared" si="19"/>
        <v>0</v>
      </c>
      <c r="V184" s="447"/>
      <c r="W184" s="447"/>
      <c r="X184" s="447"/>
      <c r="Y184" s="447"/>
      <c r="Z184" s="447"/>
    </row>
    <row r="185" ht="12.75" customHeight="1">
      <c r="A185" s="445"/>
      <c r="B185" s="495">
        <v>60029.0</v>
      </c>
      <c r="C185" s="496" t="s">
        <v>523</v>
      </c>
      <c r="D185" s="497">
        <v>3788.75</v>
      </c>
      <c r="E185" s="497">
        <v>1125.26</v>
      </c>
      <c r="F185" s="466">
        <f>SUMIF(AJE_LTD!$B:$B,B185,AJE_LTD!$D:$D)</f>
        <v>0</v>
      </c>
      <c r="G185" s="467">
        <f t="shared" si="20"/>
        <v>1125.26</v>
      </c>
      <c r="H185" s="468">
        <f>SUMIF(AJE_LTD!$B:$B,B185,AJE_LTD!$F:$F)</f>
        <v>0</v>
      </c>
      <c r="I185" s="467">
        <f t="shared" si="21"/>
        <v>3788.75</v>
      </c>
      <c r="J185" s="498">
        <f>IF(ISERROR(VLOOKUP(B185,Accounts_LTD!$B:$E,3,FALSE)),"",VLOOKUP(B185,Accounts_LTD!$B:$E,3,FALSE))</f>
        <v>804</v>
      </c>
      <c r="K185" s="492" t="str">
        <f>IFERROR(IF(J185="","",VLOOKUP(J185,FS!$A$11:$B$241,2,FALSE)),"")</f>
        <v>Travel abroad marketing</v>
      </c>
      <c r="L185" s="492" t="str">
        <f>IFERROR(VLOOKUP(B186,Accounts_LTD!B:G,6,FALSE),"")</f>
        <v/>
      </c>
      <c r="M185" s="493"/>
      <c r="N185" s="494"/>
      <c r="O185" s="447"/>
      <c r="P185" s="472">
        <f t="shared" si="23"/>
        <v>3.367</v>
      </c>
      <c r="Q185" s="447"/>
      <c r="R185" s="447" t="str">
        <f>IF(#REF!&gt;#REF!,0,1)</f>
        <v>#REF!</v>
      </c>
      <c r="S185" s="449">
        <f t="shared" si="18"/>
        <v>0</v>
      </c>
      <c r="T185" s="447"/>
      <c r="U185" s="448">
        <f t="shared" si="19"/>
        <v>0</v>
      </c>
      <c r="V185" s="447"/>
      <c r="W185" s="447"/>
      <c r="X185" s="447"/>
      <c r="Y185" s="447"/>
      <c r="Z185" s="447"/>
    </row>
    <row r="186" ht="12.75" customHeight="1">
      <c r="A186" s="445"/>
      <c r="B186" s="495">
        <v>60031.0</v>
      </c>
      <c r="C186" s="496" t="s">
        <v>524</v>
      </c>
      <c r="D186" s="497">
        <v>13517.95</v>
      </c>
      <c r="E186" s="497">
        <v>3921.54</v>
      </c>
      <c r="F186" s="466">
        <f>SUMIF(AJE_LTD!$B:$B,B186,AJE_LTD!$D:$D)</f>
        <v>0</v>
      </c>
      <c r="G186" s="467">
        <f t="shared" si="20"/>
        <v>3921.54</v>
      </c>
      <c r="H186" s="468">
        <f>SUMIF(AJE_LTD!$B:$B,B186,AJE_LTD!$F:$F)</f>
        <v>0</v>
      </c>
      <c r="I186" s="467">
        <f t="shared" si="21"/>
        <v>13517.95</v>
      </c>
      <c r="J186" s="498">
        <f>IF(ISERROR(VLOOKUP(B186,Accounts_LTD!$B:$E,3,FALSE)),"",VLOOKUP(B186,Accounts_LTD!$B:$E,3,FALSE))</f>
        <v>804</v>
      </c>
      <c r="K186" s="492" t="str">
        <f>IFERROR(IF(J186="","",VLOOKUP(J186,FS!$A$11:$B$241,2,FALSE)),"")</f>
        <v>Travel abroad marketing</v>
      </c>
      <c r="L186" s="492" t="str">
        <f>IFERROR(VLOOKUP(B187,Accounts_LTD!B:G,6,FALSE),"")</f>
        <v/>
      </c>
      <c r="M186" s="493"/>
      <c r="N186" s="494"/>
      <c r="O186" s="447"/>
      <c r="P186" s="472">
        <f t="shared" si="23"/>
        <v>3.447</v>
      </c>
      <c r="Q186" s="447"/>
      <c r="R186" s="447">
        <f t="shared" ref="R186:R188" si="24">IF(E189&gt;G187,0,1)</f>
        <v>0</v>
      </c>
      <c r="S186" s="449">
        <f t="shared" si="18"/>
        <v>0</v>
      </c>
      <c r="T186" s="447"/>
      <c r="U186" s="448">
        <f t="shared" si="19"/>
        <v>0</v>
      </c>
      <c r="V186" s="447"/>
      <c r="W186" s="447"/>
      <c r="X186" s="447"/>
      <c r="Y186" s="447"/>
      <c r="Z186" s="447"/>
    </row>
    <row r="187" ht="12.75" customHeight="1">
      <c r="A187" s="445"/>
      <c r="B187" s="495">
        <v>60032.0</v>
      </c>
      <c r="C187" s="496" t="s">
        <v>525</v>
      </c>
      <c r="D187" s="497">
        <v>6496.01</v>
      </c>
      <c r="E187" s="497">
        <v>1893.88</v>
      </c>
      <c r="F187" s="466">
        <f>SUMIF(AJE_LTD!$B:$B,B187,AJE_LTD!$D:$D)</f>
        <v>0</v>
      </c>
      <c r="G187" s="467">
        <f t="shared" si="20"/>
        <v>1893.88</v>
      </c>
      <c r="H187" s="468">
        <f>SUMIF(AJE_LTD!$B:$B,B187,AJE_LTD!$F:$F)</f>
        <v>0</v>
      </c>
      <c r="I187" s="467">
        <f t="shared" si="21"/>
        <v>6496.01</v>
      </c>
      <c r="J187" s="498">
        <f>IF(ISERROR(VLOOKUP(B187,Accounts_LTD!$B:$E,3,FALSE)),"",VLOOKUP(B187,Accounts_LTD!$B:$E,3,FALSE))</f>
        <v>804</v>
      </c>
      <c r="K187" s="492" t="str">
        <f>IFERROR(IF(J187="","",VLOOKUP(J187,FS!$A$11:$B$241,2,FALSE)),"")</f>
        <v>Travel abroad marketing</v>
      </c>
      <c r="L187" s="492" t="str">
        <f>IFERROR(VLOOKUP(B188,Accounts_LTD!B:G,6,FALSE),"")</f>
        <v/>
      </c>
      <c r="M187" s="493"/>
      <c r="N187" s="494"/>
      <c r="O187" s="447"/>
      <c r="P187" s="472">
        <f t="shared" si="23"/>
        <v>3.43</v>
      </c>
      <c r="Q187" s="447"/>
      <c r="R187" s="447">
        <f t="shared" si="24"/>
        <v>0</v>
      </c>
      <c r="S187" s="449">
        <f t="shared" si="18"/>
        <v>0</v>
      </c>
      <c r="T187" s="447"/>
      <c r="U187" s="448">
        <f t="shared" si="19"/>
        <v>0</v>
      </c>
      <c r="V187" s="447"/>
      <c r="W187" s="447"/>
      <c r="X187" s="447"/>
      <c r="Y187" s="447"/>
      <c r="Z187" s="447"/>
    </row>
    <row r="188" ht="12.75" customHeight="1">
      <c r="A188" s="445"/>
      <c r="B188" s="495">
        <v>60033.0</v>
      </c>
      <c r="C188" s="496" t="s">
        <v>526</v>
      </c>
      <c r="D188" s="497">
        <v>12195.56</v>
      </c>
      <c r="E188" s="497">
        <v>3442.14</v>
      </c>
      <c r="F188" s="466">
        <f>SUMIF(AJE_LTD!$B:$B,B188,AJE_LTD!$D:$D)</f>
        <v>0</v>
      </c>
      <c r="G188" s="467">
        <f t="shared" si="20"/>
        <v>3442.14</v>
      </c>
      <c r="H188" s="468">
        <f>SUMIF(AJE_LTD!$B:$B,B188,AJE_LTD!$F:$F)</f>
        <v>0</v>
      </c>
      <c r="I188" s="467">
        <f t="shared" si="21"/>
        <v>12195.56</v>
      </c>
      <c r="J188" s="498">
        <f>IF(ISERROR(VLOOKUP(B188,Accounts_LTD!$B:$E,3,FALSE)),"",VLOOKUP(B188,Accounts_LTD!$B:$E,3,FALSE))</f>
        <v>804</v>
      </c>
      <c r="K188" s="492" t="str">
        <f>IFERROR(IF(J188="","",VLOOKUP(J188,FS!$A$11:$B$241,2,FALSE)),"")</f>
        <v>Travel abroad marketing</v>
      </c>
      <c r="L188" s="492" t="str">
        <f>IFERROR(VLOOKUP(B189,Accounts_LTD!B:G,6,FALSE),"")</f>
        <v/>
      </c>
      <c r="M188" s="493"/>
      <c r="N188" s="494"/>
      <c r="O188" s="447"/>
      <c r="P188" s="472">
        <f t="shared" si="23"/>
        <v>3.543</v>
      </c>
      <c r="Q188" s="447"/>
      <c r="R188" s="447">
        <f t="shared" si="24"/>
        <v>0</v>
      </c>
      <c r="S188" s="449">
        <f t="shared" si="18"/>
        <v>0</v>
      </c>
      <c r="T188" s="447"/>
      <c r="U188" s="448">
        <f t="shared" si="19"/>
        <v>0</v>
      </c>
      <c r="V188" s="447"/>
      <c r="W188" s="447"/>
      <c r="X188" s="447"/>
      <c r="Y188" s="447"/>
      <c r="Z188" s="447"/>
    </row>
    <row r="189" ht="12.75" customHeight="1">
      <c r="A189" s="445"/>
      <c r="B189" s="495">
        <v>60034.0</v>
      </c>
      <c r="C189" s="496" t="s">
        <v>527</v>
      </c>
      <c r="D189" s="497">
        <v>10744.19</v>
      </c>
      <c r="E189" s="497">
        <v>3043.68</v>
      </c>
      <c r="F189" s="466">
        <f>SUMIF(AJE_LTD!$B:$B,B189,AJE_LTD!$D:$D)</f>
        <v>0</v>
      </c>
      <c r="G189" s="467">
        <f t="shared" si="20"/>
        <v>3043.68</v>
      </c>
      <c r="H189" s="468">
        <f>SUMIF(AJE_LTD!$B:$B,B189,AJE_LTD!$F:$F)</f>
        <v>0</v>
      </c>
      <c r="I189" s="467">
        <f t="shared" si="21"/>
        <v>10744.19</v>
      </c>
      <c r="J189" s="498">
        <f>IF(ISERROR(VLOOKUP(B189,Accounts_LTD!$B:$E,3,FALSE)),"",VLOOKUP(B189,Accounts_LTD!$B:$E,3,FALSE))</f>
        <v>804</v>
      </c>
      <c r="K189" s="492" t="str">
        <f>IFERROR(IF(J189="","",VLOOKUP(J189,FS!$A$11:$B$241,2,FALSE)),"")</f>
        <v>Travel abroad marketing</v>
      </c>
      <c r="L189" s="492" t="str">
        <f>IFERROR(VLOOKUP(B190,Accounts_LTD!B:G,6,FALSE),"")</f>
        <v/>
      </c>
      <c r="M189" s="493"/>
      <c r="N189" s="494"/>
      <c r="O189" s="447"/>
      <c r="P189" s="472">
        <f t="shared" si="23"/>
        <v>3.53</v>
      </c>
      <c r="Q189" s="447"/>
      <c r="R189" s="447" t="str">
        <f>IF(#REF!&gt;#REF!,0,1)</f>
        <v>#REF!</v>
      </c>
      <c r="S189" s="449">
        <f t="shared" si="18"/>
        <v>0</v>
      </c>
      <c r="T189" s="447"/>
      <c r="U189" s="448">
        <f t="shared" si="19"/>
        <v>0</v>
      </c>
      <c r="V189" s="447"/>
      <c r="W189" s="447"/>
      <c r="X189" s="447"/>
      <c r="Y189" s="447"/>
      <c r="Z189" s="447"/>
    </row>
    <row r="190" ht="12.75" customHeight="1">
      <c r="A190" s="445"/>
      <c r="B190" s="495">
        <v>65006.0</v>
      </c>
      <c r="C190" s="496" t="s">
        <v>528</v>
      </c>
      <c r="D190" s="497">
        <v>3891497.42</v>
      </c>
      <c r="E190" s="497">
        <v>1127005.0</v>
      </c>
      <c r="F190" s="466">
        <f>SUMIF(AJE_LTD!$B:$B,B190,AJE_LTD!$D:$D)</f>
        <v>310695.28</v>
      </c>
      <c r="G190" s="467">
        <f t="shared" si="20"/>
        <v>1437700.28</v>
      </c>
      <c r="H190" s="468">
        <f>SUMIF(AJE_LTD!$B:$B,B190,AJE_LTD!$F:$F)</f>
        <v>1093336.69</v>
      </c>
      <c r="I190" s="467">
        <f t="shared" si="21"/>
        <v>4984834.11</v>
      </c>
      <c r="J190" s="498">
        <f>IF(ISERROR(VLOOKUP(B190,Accounts_LTD!$B:$E,3,FALSE)),"",VLOOKUP(B190,Accounts_LTD!$B:$E,3,FALSE))</f>
        <v>810</v>
      </c>
      <c r="K190" s="492" t="str">
        <f>IFERROR(IF(J190="","",VLOOKUP(J190,FS!$A$11:$B$241,2,FALSE)),"")</f>
        <v>Intercompany Expenses</v>
      </c>
      <c r="L190" s="492" t="str">
        <f>IFERROR(VLOOKUP(B191,Accounts_LTD!B:G,6,FALSE),"")</f>
        <v/>
      </c>
      <c r="M190" s="493"/>
      <c r="N190" s="494"/>
      <c r="O190" s="447"/>
      <c r="P190" s="472">
        <f t="shared" si="23"/>
        <v>3.467</v>
      </c>
      <c r="Q190" s="447"/>
      <c r="R190" s="447">
        <f t="shared" ref="R190:R225" si="25">IF(E193&gt;G191,0,1)</f>
        <v>0</v>
      </c>
      <c r="S190" s="449">
        <f t="shared" si="18"/>
        <v>-310695.28</v>
      </c>
      <c r="T190" s="447"/>
      <c r="U190" s="448">
        <f t="shared" si="19"/>
        <v>-1093336.69</v>
      </c>
      <c r="V190" s="447"/>
      <c r="W190" s="447"/>
      <c r="X190" s="447"/>
      <c r="Y190" s="447"/>
      <c r="Z190" s="447"/>
    </row>
    <row r="191" ht="12.75" customHeight="1">
      <c r="A191" s="445"/>
      <c r="B191" s="495">
        <v>67005.0</v>
      </c>
      <c r="C191" s="495" t="s">
        <v>529</v>
      </c>
      <c r="D191" s="497">
        <v>42781.25</v>
      </c>
      <c r="E191" s="497">
        <v>12934.0</v>
      </c>
      <c r="F191" s="466">
        <f>SUMIF(AJE_LTD!$B:$B,B191,AJE_LTD!$D:$D)</f>
        <v>0</v>
      </c>
      <c r="G191" s="467">
        <f t="shared" si="20"/>
        <v>12934</v>
      </c>
      <c r="H191" s="468">
        <f>SUMIF(AJE_LTD!$B:$B,B191,AJE_LTD!$F:$F)</f>
        <v>0</v>
      </c>
      <c r="I191" s="467">
        <f t="shared" si="21"/>
        <v>42781.25</v>
      </c>
      <c r="J191" s="498">
        <f>IF(ISERROR(VLOOKUP(B191,Accounts_LTD!$B:$E,3,FALSE)),"",VLOOKUP(B191,Accounts_LTD!$B:$E,3,FALSE))</f>
        <v>811</v>
      </c>
      <c r="K191" s="492" t="str">
        <f>IFERROR(IF(J191="","",VLOOKUP(J191,FS!$A$11:$B$241,2,FALSE)),"")</f>
        <v>Conference Expenses marketing</v>
      </c>
      <c r="L191" s="492" t="str">
        <f>IFERROR(VLOOKUP(B192,Accounts_LTD!B:G,6,FALSE),"")</f>
        <v/>
      </c>
      <c r="M191" s="493"/>
      <c r="N191" s="494"/>
      <c r="O191" s="447"/>
      <c r="P191" s="472">
        <f t="shared" si="23"/>
        <v>3.308</v>
      </c>
      <c r="Q191" s="447"/>
      <c r="R191" s="447">
        <f t="shared" si="25"/>
        <v>0</v>
      </c>
      <c r="S191" s="449">
        <f t="shared" si="18"/>
        <v>0</v>
      </c>
      <c r="T191" s="447"/>
      <c r="U191" s="448">
        <f t="shared" si="19"/>
        <v>0</v>
      </c>
      <c r="V191" s="447"/>
      <c r="W191" s="447"/>
      <c r="X191" s="447"/>
      <c r="Y191" s="447"/>
      <c r="Z191" s="447"/>
    </row>
    <row r="192" ht="12.75" customHeight="1">
      <c r="A192" s="445"/>
      <c r="B192" s="495">
        <v>61099.0</v>
      </c>
      <c r="C192" s="496" t="s">
        <v>530</v>
      </c>
      <c r="D192" s="497">
        <v>0.27</v>
      </c>
      <c r="E192" s="497">
        <v>0.3</v>
      </c>
      <c r="F192" s="466">
        <f>SUMIF(AJE_LTD!$B:$B,B192,AJE_LTD!$D:$D)</f>
        <v>0</v>
      </c>
      <c r="G192" s="467">
        <f t="shared" si="20"/>
        <v>0.3</v>
      </c>
      <c r="H192" s="468">
        <f>SUMIF(AJE_LTD!$B:$B,B192,AJE_LTD!$F:$F)</f>
        <v>0</v>
      </c>
      <c r="I192" s="467">
        <f t="shared" si="21"/>
        <v>0.27</v>
      </c>
      <c r="J192" s="498">
        <f>IF(ISERROR(VLOOKUP(B192,Accounts_LTD!$B:$E,3,FALSE)),"",VLOOKUP(B192,Accounts_LTD!$B:$E,3,FALSE))</f>
        <v>600</v>
      </c>
      <c r="K192" s="492" t="str">
        <f>IFERROR(IF(J192="","",VLOOKUP(J192,FS!$A$11:$B$241,2,FALSE)),"")</f>
        <v>Payroll and related (DevEx)</v>
      </c>
      <c r="L192" s="492" t="str">
        <f>IFERROR(VLOOKUP(B193,Accounts_LTD!B:G,6,FALSE),"")</f>
        <v/>
      </c>
      <c r="M192" s="493"/>
      <c r="N192" s="494"/>
      <c r="O192" s="447"/>
      <c r="P192" s="472">
        <f t="shared" si="23"/>
        <v>0.9</v>
      </c>
      <c r="Q192" s="447"/>
      <c r="R192" s="447">
        <f t="shared" si="25"/>
        <v>1</v>
      </c>
      <c r="S192" s="449">
        <f t="shared" si="18"/>
        <v>0</v>
      </c>
      <c r="T192" s="447"/>
      <c r="U192" s="448">
        <f t="shared" si="19"/>
        <v>0</v>
      </c>
      <c r="V192" s="447"/>
      <c r="W192" s="447"/>
      <c r="X192" s="447"/>
      <c r="Y192" s="447"/>
      <c r="Z192" s="447"/>
    </row>
    <row r="193" ht="12.75" customHeight="1">
      <c r="A193" s="445"/>
      <c r="B193" s="495">
        <v>60006.0</v>
      </c>
      <c r="C193" s="496" t="s">
        <v>531</v>
      </c>
      <c r="D193" s="497">
        <v>173958.5</v>
      </c>
      <c r="E193" s="497">
        <v>53052.57</v>
      </c>
      <c r="F193" s="466">
        <f>SUMIF(AJE_LTD!$B:$B,B193,AJE_LTD!$D:$D)</f>
        <v>0</v>
      </c>
      <c r="G193" s="467">
        <f t="shared" si="20"/>
        <v>53052.57</v>
      </c>
      <c r="H193" s="468">
        <f>SUMIF(AJE_LTD!$B:$B,B193,AJE_LTD!$F:$F)</f>
        <v>0</v>
      </c>
      <c r="I193" s="467">
        <f t="shared" si="21"/>
        <v>173958.5</v>
      </c>
      <c r="J193" s="498">
        <f>IF(ISERROR(VLOOKUP(B193,Accounts_LTD!$B:$E,3,FALSE)),"",VLOOKUP(B193,Accounts_LTD!$B:$E,3,FALSE))</f>
        <v>603</v>
      </c>
      <c r="K193" s="492" t="str">
        <f>IFERROR(IF(J193="","",VLOOKUP(J193,FS!$A$11:$B$241,2,FALSE)),"")</f>
        <v>Subcontractors DevEx</v>
      </c>
      <c r="L193" s="492" t="str">
        <f>IFERROR(VLOOKUP(B194,Accounts_LTD!B:G,6,FALSE),"")</f>
        <v/>
      </c>
      <c r="M193" s="493"/>
      <c r="N193" s="494"/>
      <c r="O193" s="447"/>
      <c r="P193" s="472">
        <f t="shared" si="23"/>
        <v>3.279</v>
      </c>
      <c r="Q193" s="447"/>
      <c r="R193" s="447">
        <f t="shared" si="25"/>
        <v>1</v>
      </c>
      <c r="S193" s="449">
        <f t="shared" si="18"/>
        <v>0</v>
      </c>
      <c r="T193" s="447"/>
      <c r="U193" s="448">
        <f t="shared" si="19"/>
        <v>0</v>
      </c>
      <c r="V193" s="447"/>
      <c r="W193" s="447"/>
      <c r="X193" s="447"/>
      <c r="Y193" s="447"/>
      <c r="Z193" s="447"/>
    </row>
    <row r="194" ht="12.75" customHeight="1">
      <c r="A194" s="445"/>
      <c r="B194" s="495">
        <v>66200.0</v>
      </c>
      <c r="C194" s="496" t="s">
        <v>532</v>
      </c>
      <c r="D194" s="497">
        <v>3134.0</v>
      </c>
      <c r="E194" s="497">
        <v>1000.0</v>
      </c>
      <c r="F194" s="466">
        <f>SUMIF(AJE_LTD!$B:$B,B194,AJE_LTD!$D:$D)</f>
        <v>0</v>
      </c>
      <c r="G194" s="467">
        <f t="shared" si="20"/>
        <v>1000</v>
      </c>
      <c r="H194" s="468">
        <f>SUMIF(AJE_LTD!$B:$B,B194,AJE_LTD!$F:$F)</f>
        <v>0</v>
      </c>
      <c r="I194" s="467">
        <f t="shared" si="21"/>
        <v>3134</v>
      </c>
      <c r="J194" s="498">
        <f>IF(ISERROR(VLOOKUP(B194,Accounts_LTD!$B:$E,3,FALSE)),"",VLOOKUP(B194,Accounts_LTD!$B:$E,3,FALSE))</f>
        <v>603</v>
      </c>
      <c r="K194" s="492" t="str">
        <f>IFERROR(IF(J194="","",VLOOKUP(J194,FS!$A$11:$B$241,2,FALSE)),"")</f>
        <v>Subcontractors DevEx</v>
      </c>
      <c r="L194" s="492" t="str">
        <f>IFERROR(VLOOKUP(B195,Accounts_LTD!B:G,6,FALSE),"")</f>
        <v/>
      </c>
      <c r="M194" s="493"/>
      <c r="N194" s="494"/>
      <c r="O194" s="447"/>
      <c r="P194" s="472">
        <f t="shared" si="23"/>
        <v>3.134</v>
      </c>
      <c r="Q194" s="447"/>
      <c r="R194" s="447">
        <f t="shared" si="25"/>
        <v>1</v>
      </c>
      <c r="S194" s="449">
        <f t="shared" si="18"/>
        <v>0</v>
      </c>
      <c r="T194" s="447"/>
      <c r="U194" s="448">
        <f t="shared" si="19"/>
        <v>0</v>
      </c>
      <c r="V194" s="447"/>
      <c r="W194" s="447"/>
      <c r="X194" s="447"/>
      <c r="Y194" s="447"/>
      <c r="Z194" s="447"/>
    </row>
    <row r="195" ht="12.75" customHeight="1">
      <c r="A195" s="445"/>
      <c r="B195" s="495">
        <v>66201.0</v>
      </c>
      <c r="C195" s="496" t="s">
        <v>533</v>
      </c>
      <c r="D195" s="497">
        <v>84217.0</v>
      </c>
      <c r="E195" s="497">
        <v>24348.14</v>
      </c>
      <c r="F195" s="466">
        <f>SUMIF(AJE_LTD!$B:$B,B195,AJE_LTD!$D:$D)</f>
        <v>0</v>
      </c>
      <c r="G195" s="467">
        <f t="shared" si="20"/>
        <v>24348.14</v>
      </c>
      <c r="H195" s="468">
        <f>SUMIF(AJE_LTD!$B:$B,B195,AJE_LTD!$F:$F)</f>
        <v>0</v>
      </c>
      <c r="I195" s="467">
        <f t="shared" si="21"/>
        <v>84217</v>
      </c>
      <c r="J195" s="469">
        <f>IF(ISERROR(VLOOKUP(B195,Accounts_LTD!$B:$E,3,FALSE)),"",VLOOKUP(B195,Accounts_LTD!$B:$E,3,FALSE))</f>
        <v>603</v>
      </c>
      <c r="K195" s="492" t="str">
        <f>IFERROR(IF(J195="","",VLOOKUP(J195,FS!$A$11:$B$241,2,FALSE)),"")</f>
        <v>Subcontractors DevEx</v>
      </c>
      <c r="L195" s="492" t="str">
        <f>IFERROR(VLOOKUP(B196,Accounts_LTD!B:G,6,FALSE),"")</f>
        <v/>
      </c>
      <c r="M195" s="493"/>
      <c r="N195" s="494"/>
      <c r="O195" s="447"/>
      <c r="P195" s="472">
        <f t="shared" si="23"/>
        <v>3.459</v>
      </c>
      <c r="Q195" s="447"/>
      <c r="R195" s="447">
        <f t="shared" si="25"/>
        <v>0</v>
      </c>
      <c r="S195" s="449">
        <f t="shared" si="18"/>
        <v>0</v>
      </c>
      <c r="T195" s="447"/>
      <c r="U195" s="448">
        <f t="shared" si="19"/>
        <v>0</v>
      </c>
      <c r="V195" s="447"/>
      <c r="W195" s="447"/>
      <c r="X195" s="447"/>
      <c r="Y195" s="447"/>
      <c r="Z195" s="447"/>
    </row>
    <row r="196" ht="12.75" customHeight="1">
      <c r="A196" s="445"/>
      <c r="B196" s="495">
        <v>66202.0</v>
      </c>
      <c r="C196" s="495" t="s">
        <v>534</v>
      </c>
      <c r="D196" s="497">
        <v>277.78</v>
      </c>
      <c r="E196" s="497">
        <v>86.4</v>
      </c>
      <c r="F196" s="466">
        <f>SUMIF(AJE_LTD!$B:$B,B196,AJE_LTD!$D:$D)</f>
        <v>0</v>
      </c>
      <c r="G196" s="467">
        <f t="shared" si="20"/>
        <v>86.4</v>
      </c>
      <c r="H196" s="468">
        <f>SUMIF(AJE_LTD!$B:$B,B196,AJE_LTD!$F:$F)</f>
        <v>0</v>
      </c>
      <c r="I196" s="467">
        <f t="shared" si="21"/>
        <v>277.78</v>
      </c>
      <c r="J196" s="498">
        <f>IF(ISERROR(VLOOKUP(B196,Accounts_LTD!$B:$E,3,FALSE)),"",VLOOKUP(B196,Accounts_LTD!$B:$E,3,FALSE))</f>
        <v>602</v>
      </c>
      <c r="K196" s="492" t="str">
        <f>IFERROR(IF(J196="","",VLOOKUP(J196,FS!$A$11:$B$241,2,FALSE)),"")</f>
        <v>DevEx Software</v>
      </c>
      <c r="L196" s="492" t="str">
        <f>IFERROR(VLOOKUP(B197,Accounts_LTD!B:G,6,FALSE),"")</f>
        <v/>
      </c>
      <c r="M196" s="493"/>
      <c r="N196" s="494"/>
      <c r="O196" s="447"/>
      <c r="P196" s="472">
        <f t="shared" si="23"/>
        <v>3.215</v>
      </c>
      <c r="Q196" s="447"/>
      <c r="R196" s="447">
        <f t="shared" si="25"/>
        <v>0</v>
      </c>
      <c r="S196" s="449">
        <f t="shared" si="18"/>
        <v>0</v>
      </c>
      <c r="T196" s="447"/>
      <c r="U196" s="448">
        <f t="shared" si="19"/>
        <v>0</v>
      </c>
      <c r="V196" s="447"/>
      <c r="W196" s="447"/>
      <c r="X196" s="447"/>
      <c r="Y196" s="447"/>
      <c r="Z196" s="447"/>
    </row>
    <row r="197" ht="12.75" customHeight="1">
      <c r="A197" s="445"/>
      <c r="B197" s="495">
        <v>66203.0</v>
      </c>
      <c r="C197" s="496" t="s">
        <v>535</v>
      </c>
      <c r="D197" s="497">
        <v>1030.26</v>
      </c>
      <c r="E197" s="497">
        <v>305.75</v>
      </c>
      <c r="F197" s="466">
        <f>SUMIF(AJE_LTD!$B:$B,B197,AJE_LTD!$D:$D)</f>
        <v>0</v>
      </c>
      <c r="G197" s="467">
        <f t="shared" si="20"/>
        <v>305.75</v>
      </c>
      <c r="H197" s="468">
        <f>SUMIF(AJE_LTD!$B:$B,B197,AJE_LTD!$F:$F)</f>
        <v>0</v>
      </c>
      <c r="I197" s="467">
        <f t="shared" si="21"/>
        <v>1030.26</v>
      </c>
      <c r="J197" s="498">
        <f>IF(ISERROR(VLOOKUP(B197,Accounts_LTD!$B:$E,3,FALSE)),"",VLOOKUP(B197,Accounts_LTD!$B:$E,3,FALSE))</f>
        <v>606</v>
      </c>
      <c r="K197" s="492" t="str">
        <f>IFERROR(IF(J197="","",VLOOKUP(J197,FS!$A$11:$B$241,2,FALSE)),"")</f>
        <v>Other DevEx expenses</v>
      </c>
      <c r="L197" s="492" t="str">
        <f>IFERROR(VLOOKUP(B198,Accounts_LTD!B:G,6,FALSE),"")</f>
        <v/>
      </c>
      <c r="M197" s="493"/>
      <c r="N197" s="494"/>
      <c r="O197" s="447"/>
      <c r="P197" s="472">
        <f t="shared" si="23"/>
        <v>3.37</v>
      </c>
      <c r="Q197" s="447"/>
      <c r="R197" s="447">
        <f t="shared" si="25"/>
        <v>1</v>
      </c>
      <c r="S197" s="449">
        <f t="shared" si="18"/>
        <v>0</v>
      </c>
      <c r="T197" s="447"/>
      <c r="U197" s="448">
        <f t="shared" si="19"/>
        <v>0</v>
      </c>
      <c r="V197" s="447"/>
      <c r="W197" s="447"/>
      <c r="X197" s="447"/>
      <c r="Y197" s="447"/>
      <c r="Z197" s="447"/>
    </row>
    <row r="198" ht="12.75" customHeight="1">
      <c r="A198" s="445"/>
      <c r="B198" s="495">
        <v>67002.0</v>
      </c>
      <c r="C198" s="495" t="s">
        <v>536</v>
      </c>
      <c r="D198" s="497">
        <v>23160.61</v>
      </c>
      <c r="E198" s="497">
        <v>7184.43</v>
      </c>
      <c r="F198" s="466">
        <f>SUMIF(AJE_LTD!$B:$B,B198,AJE_LTD!$D:$D)</f>
        <v>466.52</v>
      </c>
      <c r="G198" s="467">
        <f t="shared" si="20"/>
        <v>7650.95</v>
      </c>
      <c r="H198" s="468">
        <f>SUMIF(AJE_LTD!$B:$B,B198,AJE_LTD!$F:$F)</f>
        <v>1641.68</v>
      </c>
      <c r="I198" s="467">
        <f t="shared" si="21"/>
        <v>24802.29</v>
      </c>
      <c r="J198" s="469">
        <f>IF(ISERROR(VLOOKUP(B198,Accounts_LTD!$B:$E,3,FALSE)),"",VLOOKUP(B198,Accounts_LTD!$B:$E,3,FALSE))</f>
        <v>602</v>
      </c>
      <c r="K198" s="492" t="str">
        <f>IFERROR(IF(J198="","",VLOOKUP(J198,FS!$A$11:$B$241,2,FALSE)),"")</f>
        <v>DevEx Software</v>
      </c>
      <c r="L198" s="492" t="str">
        <f>IFERROR(VLOOKUP(B199,Accounts_LTD!B:G,6,FALSE),"")</f>
        <v/>
      </c>
      <c r="M198" s="493"/>
      <c r="N198" s="494"/>
      <c r="O198" s="447"/>
      <c r="P198" s="472">
        <f t="shared" si="23"/>
        <v>3.242</v>
      </c>
      <c r="Q198" s="447"/>
      <c r="R198" s="447">
        <f t="shared" si="25"/>
        <v>1</v>
      </c>
      <c r="S198" s="449">
        <f t="shared" si="18"/>
        <v>-466.52</v>
      </c>
      <c r="T198" s="447"/>
      <c r="U198" s="448">
        <f t="shared" si="19"/>
        <v>-1641.68</v>
      </c>
      <c r="V198" s="447"/>
      <c r="W198" s="447"/>
      <c r="X198" s="447"/>
      <c r="Y198" s="447"/>
      <c r="Z198" s="447"/>
    </row>
    <row r="199" ht="12.75" customHeight="1">
      <c r="A199" s="445"/>
      <c r="B199" s="495">
        <v>67003.0</v>
      </c>
      <c r="C199" s="496" t="s">
        <v>537</v>
      </c>
      <c r="D199" s="497">
        <v>1696.2</v>
      </c>
      <c r="E199" s="497">
        <v>525.95</v>
      </c>
      <c r="F199" s="466">
        <f>SUMIF(AJE_LTD!$B:$B,B199,AJE_LTD!$D:$D)</f>
        <v>0</v>
      </c>
      <c r="G199" s="467">
        <f t="shared" si="20"/>
        <v>525.95</v>
      </c>
      <c r="H199" s="468">
        <f>SUMIF(AJE_LTD!$B:$B,B199,AJE_LTD!$F:$F)</f>
        <v>0</v>
      </c>
      <c r="I199" s="467">
        <f t="shared" si="21"/>
        <v>1696.2</v>
      </c>
      <c r="J199" s="498">
        <f>IF(ISERROR(VLOOKUP(B199,Accounts_LTD!$B:$E,3,FALSE)),"",VLOOKUP(B199,Accounts_LTD!$B:$E,3,FALSE))</f>
        <v>606</v>
      </c>
      <c r="K199" s="492" t="str">
        <f>IFERROR(IF(J199="","",VLOOKUP(J199,FS!$A$11:$B$241,2,FALSE)),"")</f>
        <v>Other DevEx expenses</v>
      </c>
      <c r="L199" s="492" t="str">
        <f>IFERROR(VLOOKUP(B200,Accounts_LTD!B:G,6,FALSE),"")</f>
        <v/>
      </c>
      <c r="M199" s="493"/>
      <c r="N199" s="494"/>
      <c r="O199" s="447"/>
      <c r="P199" s="472">
        <f t="shared" si="23"/>
        <v>3.225</v>
      </c>
      <c r="Q199" s="447"/>
      <c r="R199" s="447">
        <f t="shared" si="25"/>
        <v>1</v>
      </c>
      <c r="S199" s="449">
        <f t="shared" si="18"/>
        <v>0</v>
      </c>
      <c r="T199" s="447"/>
      <c r="U199" s="448">
        <f t="shared" si="19"/>
        <v>0</v>
      </c>
      <c r="V199" s="447"/>
      <c r="W199" s="447"/>
      <c r="X199" s="447"/>
      <c r="Y199" s="447"/>
      <c r="Z199" s="447"/>
    </row>
    <row r="200" ht="12.75" customHeight="1">
      <c r="A200" s="445"/>
      <c r="B200" s="495">
        <v>67004.0</v>
      </c>
      <c r="C200" s="496" t="s">
        <v>538</v>
      </c>
      <c r="D200" s="497">
        <v>252.76</v>
      </c>
      <c r="E200" s="497">
        <v>79.52</v>
      </c>
      <c r="F200" s="466">
        <f>SUMIF(AJE_LTD!$B:$B,B200,AJE_LTD!$D:$D)</f>
        <v>0</v>
      </c>
      <c r="G200" s="467">
        <f t="shared" si="20"/>
        <v>79.52</v>
      </c>
      <c r="H200" s="468">
        <f>SUMIF(AJE_LTD!$B:$B,B200,AJE_LTD!$F:$F)</f>
        <v>0</v>
      </c>
      <c r="I200" s="467">
        <f t="shared" si="21"/>
        <v>252.76</v>
      </c>
      <c r="J200" s="498">
        <f>IF(ISERROR(VLOOKUP(B200,Accounts_LTD!$B:$E,3,FALSE)),"",VLOOKUP(B200,Accounts_LTD!$B:$E,3,FALSE))</f>
        <v>603</v>
      </c>
      <c r="K200" s="492" t="str">
        <f>IFERROR(IF(J200="","",VLOOKUP(J200,FS!$A$11:$B$241,2,FALSE)),"")</f>
        <v>Subcontractors DevEx</v>
      </c>
      <c r="L200" s="492" t="str">
        <f>IFERROR(VLOOKUP(B201,Accounts_LTD!B:G,6,FALSE),"")</f>
        <v/>
      </c>
      <c r="M200" s="493"/>
      <c r="N200" s="494"/>
      <c r="O200" s="447"/>
      <c r="P200" s="472">
        <f t="shared" si="23"/>
        <v>3.179</v>
      </c>
      <c r="Q200" s="447"/>
      <c r="R200" s="447">
        <f t="shared" si="25"/>
        <v>0</v>
      </c>
      <c r="S200" s="449">
        <f t="shared" si="18"/>
        <v>0</v>
      </c>
      <c r="T200" s="447"/>
      <c r="U200" s="448">
        <f t="shared" si="19"/>
        <v>0</v>
      </c>
      <c r="V200" s="447"/>
      <c r="W200" s="447"/>
      <c r="X200" s="447"/>
      <c r="Y200" s="447"/>
      <c r="Z200" s="447"/>
    </row>
    <row r="201" ht="12.75" customHeight="1">
      <c r="A201" s="445"/>
      <c r="B201" s="495">
        <v>67006.0</v>
      </c>
      <c r="C201" s="495" t="s">
        <v>539</v>
      </c>
      <c r="D201" s="497">
        <v>1000.0</v>
      </c>
      <c r="E201" s="497">
        <v>287.19</v>
      </c>
      <c r="F201" s="466">
        <f>SUMIF(AJE_LTD!$B:$B,B201,AJE_LTD!$D:$D)</f>
        <v>0</v>
      </c>
      <c r="G201" s="467">
        <f t="shared" si="20"/>
        <v>287.19</v>
      </c>
      <c r="H201" s="468">
        <f>SUMIF(AJE_LTD!$B:$B,B201,AJE_LTD!$F:$F)</f>
        <v>0</v>
      </c>
      <c r="I201" s="467">
        <f t="shared" si="21"/>
        <v>1000</v>
      </c>
      <c r="J201" s="498">
        <f>IF(ISERROR(VLOOKUP(B201,Accounts_LTD!$B:$E,3,FALSE)),"",VLOOKUP(B201,Accounts_LTD!$B:$E,3,FALSE))</f>
        <v>603</v>
      </c>
      <c r="K201" s="492" t="str">
        <f>IFERROR(IF(J201="","",VLOOKUP(J201,FS!$A$11:$B$241,2,FALSE)),"")</f>
        <v>Subcontractors DevEx</v>
      </c>
      <c r="L201" s="492" t="str">
        <f>IFERROR(VLOOKUP(B202,Accounts_LTD!B:G,6,FALSE),"")</f>
        <v/>
      </c>
      <c r="M201" s="493"/>
      <c r="N201" s="494"/>
      <c r="O201" s="447"/>
      <c r="P201" s="472">
        <f t="shared" si="23"/>
        <v>3.482</v>
      </c>
      <c r="Q201" s="447"/>
      <c r="R201" s="447">
        <f t="shared" si="25"/>
        <v>0</v>
      </c>
      <c r="S201" s="449">
        <f t="shared" si="18"/>
        <v>0</v>
      </c>
      <c r="T201" s="447"/>
      <c r="U201" s="448">
        <f t="shared" si="19"/>
        <v>0</v>
      </c>
      <c r="V201" s="447"/>
      <c r="W201" s="447"/>
      <c r="X201" s="447"/>
      <c r="Y201" s="447"/>
      <c r="Z201" s="447"/>
    </row>
    <row r="202" ht="12.75" customHeight="1">
      <c r="A202" s="445"/>
      <c r="B202" s="495">
        <v>67007.0</v>
      </c>
      <c r="C202" s="496" t="s">
        <v>540</v>
      </c>
      <c r="D202" s="497">
        <v>263.0</v>
      </c>
      <c r="E202" s="497">
        <v>75.49</v>
      </c>
      <c r="F202" s="466">
        <f>SUMIF(AJE_LTD!$B:$B,B202,AJE_LTD!$D:$D)</f>
        <v>0</v>
      </c>
      <c r="G202" s="467">
        <f t="shared" si="20"/>
        <v>75.49</v>
      </c>
      <c r="H202" s="468">
        <f>SUMIF(AJE_LTD!$B:$B,B202,AJE_LTD!$F:$F)</f>
        <v>0</v>
      </c>
      <c r="I202" s="467">
        <f t="shared" si="21"/>
        <v>263</v>
      </c>
      <c r="J202" s="498">
        <f>IF(ISERROR(VLOOKUP(B202,Accounts_LTD!$B:$E,3,FALSE)),"",VLOOKUP(B202,Accounts_LTD!$B:$E,3,FALSE))</f>
        <v>508</v>
      </c>
      <c r="K202" s="492" t="str">
        <f>IFERROR(IF(J202="","",VLOOKUP(J202,FS!$A$11:$B$241,2,FALSE)),"")</f>
        <v>Welfare (Meals + transportation)</v>
      </c>
      <c r="L202" s="492" t="str">
        <f>IFERROR(VLOOKUP(B203,Accounts_LTD!B:G,6,FALSE),"")</f>
        <v/>
      </c>
      <c r="M202" s="493"/>
      <c r="N202" s="494"/>
      <c r="O202" s="447"/>
      <c r="P202" s="472">
        <f t="shared" si="23"/>
        <v>3.484</v>
      </c>
      <c r="Q202" s="447"/>
      <c r="R202" s="447">
        <f t="shared" si="25"/>
        <v>1</v>
      </c>
      <c r="S202" s="449"/>
      <c r="T202" s="447"/>
      <c r="U202" s="448"/>
      <c r="V202" s="447"/>
      <c r="W202" s="447"/>
      <c r="X202" s="447"/>
      <c r="Y202" s="447"/>
      <c r="Z202" s="447"/>
    </row>
    <row r="203" ht="12.75" customHeight="1">
      <c r="A203" s="445"/>
      <c r="B203" s="495">
        <v>67008.0</v>
      </c>
      <c r="C203" s="495" t="s">
        <v>541</v>
      </c>
      <c r="D203" s="497">
        <v>3433.0</v>
      </c>
      <c r="E203" s="497">
        <v>989.34</v>
      </c>
      <c r="F203" s="466">
        <f>SUMIF(AJE_LTD!$B:$B,B203,AJE_LTD!$D:$D)</f>
        <v>0</v>
      </c>
      <c r="G203" s="467">
        <f t="shared" si="20"/>
        <v>989.34</v>
      </c>
      <c r="H203" s="468">
        <f>SUMIF(AJE_LTD!$B:$B,B203,AJE_LTD!$F:$F)</f>
        <v>0</v>
      </c>
      <c r="I203" s="467">
        <f t="shared" si="21"/>
        <v>3433</v>
      </c>
      <c r="J203" s="498">
        <f>IF(ISERROR(VLOOKUP(B203,Accounts_LTD!$B:$E,3,FALSE)),"",VLOOKUP(B203,Accounts_LTD!$B:$E,3,FALSE))</f>
        <v>606</v>
      </c>
      <c r="K203" s="492" t="str">
        <f>IFERROR(IF(J203="","",VLOOKUP(J203,FS!$A$11:$B$241,2,FALSE)),"")</f>
        <v>Other DevEx expenses</v>
      </c>
      <c r="L203" s="492" t="str">
        <f>IFERROR(VLOOKUP(B204,Accounts_LTD!B:G,6,FALSE),"")</f>
        <v/>
      </c>
      <c r="M203" s="493"/>
      <c r="N203" s="494"/>
      <c r="O203" s="447"/>
      <c r="P203" s="472">
        <f t="shared" si="23"/>
        <v>3.47</v>
      </c>
      <c r="Q203" s="447"/>
      <c r="R203" s="447">
        <f t="shared" si="25"/>
        <v>1</v>
      </c>
      <c r="S203" s="449"/>
      <c r="T203" s="447"/>
      <c r="U203" s="448"/>
      <c r="V203" s="447"/>
      <c r="W203" s="447"/>
      <c r="X203" s="447"/>
      <c r="Y203" s="447"/>
      <c r="Z203" s="447"/>
    </row>
    <row r="204" ht="12.75" customHeight="1">
      <c r="A204" s="445"/>
      <c r="B204" s="495">
        <v>67009.0</v>
      </c>
      <c r="C204" s="495" t="s">
        <v>542</v>
      </c>
      <c r="D204" s="497">
        <v>24993.36</v>
      </c>
      <c r="E204" s="497">
        <v>7370.5</v>
      </c>
      <c r="F204" s="466">
        <f>SUMIF(AJE_LTD!$B:$B,B204,AJE_LTD!$D:$D)</f>
        <v>0</v>
      </c>
      <c r="G204" s="467">
        <f t="shared" si="20"/>
        <v>7370.5</v>
      </c>
      <c r="H204" s="468">
        <f>SUMIF(AJE_LTD!$B:$B,B204,AJE_LTD!$F:$F)</f>
        <v>0</v>
      </c>
      <c r="I204" s="467">
        <f t="shared" si="21"/>
        <v>24993.36</v>
      </c>
      <c r="J204" s="498">
        <f>IF(ISERROR(VLOOKUP(B204,Accounts_LTD!$B:$E,3,FALSE)),"",VLOOKUP(B204,Accounts_LTD!$B:$E,3,FALSE))</f>
        <v>508</v>
      </c>
      <c r="K204" s="492" t="str">
        <f>IFERROR(IF(J204="","",VLOOKUP(J204,FS!$A$11:$B$241,2,FALSE)),"")</f>
        <v>Welfare (Meals + transportation)</v>
      </c>
      <c r="L204" s="492" t="str">
        <f>IFERROR(VLOOKUP(B205,Accounts_LTD!B:G,6,FALSE),"")</f>
        <v/>
      </c>
      <c r="M204" s="493"/>
      <c r="N204" s="494"/>
      <c r="O204" s="447"/>
      <c r="P204" s="472">
        <f t="shared" si="23"/>
        <v>3.391</v>
      </c>
      <c r="Q204" s="447"/>
      <c r="R204" s="447">
        <f t="shared" si="25"/>
        <v>0</v>
      </c>
      <c r="S204" s="449"/>
      <c r="T204" s="447"/>
      <c r="U204" s="448"/>
      <c r="V204" s="447"/>
      <c r="W204" s="447"/>
      <c r="X204" s="447"/>
      <c r="Y204" s="447"/>
      <c r="Z204" s="447"/>
    </row>
    <row r="205" ht="12.75" customHeight="1">
      <c r="A205" s="445"/>
      <c r="B205" s="495">
        <v>67011.0</v>
      </c>
      <c r="C205" s="496" t="s">
        <v>543</v>
      </c>
      <c r="D205" s="497">
        <v>777.5</v>
      </c>
      <c r="E205" s="497">
        <v>225.17</v>
      </c>
      <c r="F205" s="466">
        <f>SUMIF(AJE_LTD!$B:$B,B205,AJE_LTD!$D:$D)</f>
        <v>0</v>
      </c>
      <c r="G205" s="467">
        <f t="shared" si="20"/>
        <v>225.17</v>
      </c>
      <c r="H205" s="468">
        <f>SUMIF(AJE_LTD!$B:$B,B205,AJE_LTD!$F:$F)</f>
        <v>0</v>
      </c>
      <c r="I205" s="467">
        <f t="shared" si="21"/>
        <v>777.5</v>
      </c>
      <c r="J205" s="498">
        <f>IF(ISERROR(VLOOKUP(B205,Accounts_LTD!$B:$E,3,FALSE)),"",VLOOKUP(B205,Accounts_LTD!$B:$E,3,FALSE))</f>
        <v>605</v>
      </c>
      <c r="K205" s="492" t="str">
        <f>IFERROR(IF(J205="","",VLOOKUP(J205,FS!$A$11:$B$241,2,FALSE)),"")</f>
        <v>IN PERSOM MEETUPS</v>
      </c>
      <c r="L205" s="492" t="str">
        <f>IFERROR(VLOOKUP(B206,Accounts_LTD!B:G,6,FALSE),"")</f>
        <v/>
      </c>
      <c r="M205" s="493"/>
      <c r="N205" s="494"/>
      <c r="O205" s="447"/>
      <c r="P205" s="472">
        <f t="shared" si="23"/>
        <v>3.453</v>
      </c>
      <c r="Q205" s="447"/>
      <c r="R205" s="447">
        <f t="shared" si="25"/>
        <v>0</v>
      </c>
      <c r="S205" s="449"/>
      <c r="T205" s="447"/>
      <c r="U205" s="448"/>
      <c r="V205" s="447"/>
      <c r="W205" s="447"/>
      <c r="X205" s="447"/>
      <c r="Y205" s="447"/>
      <c r="Z205" s="447"/>
    </row>
    <row r="206" ht="12.75" customHeight="1">
      <c r="A206" s="445"/>
      <c r="B206" s="495">
        <v>67300.0</v>
      </c>
      <c r="C206" s="496" t="s">
        <v>544</v>
      </c>
      <c r="D206" s="497">
        <v>3845.24</v>
      </c>
      <c r="E206" s="497">
        <v>1227.65</v>
      </c>
      <c r="F206" s="466">
        <f>SUMIF(AJE_LTD!$B:$B,B206,AJE_LTD!$D:$D)</f>
        <v>0</v>
      </c>
      <c r="G206" s="467">
        <f t="shared" si="20"/>
        <v>1227.65</v>
      </c>
      <c r="H206" s="468">
        <f>SUMIF(AJE_LTD!$B:$B,B206,AJE_LTD!$F:$F)</f>
        <v>0</v>
      </c>
      <c r="I206" s="467">
        <f t="shared" si="21"/>
        <v>3845.24</v>
      </c>
      <c r="J206" s="498">
        <f>IF(ISERROR(VLOOKUP(B206,Accounts_LTD!$B:$E,3,FALSE)),"",VLOOKUP(B206,Accounts_LTD!$B:$E,3,FALSE))</f>
        <v>604</v>
      </c>
      <c r="K206" s="492" t="str">
        <f>IFERROR(IF(J206="","",VLOOKUP(J206,FS!$A$11:$B$241,2,FALSE)),"")</f>
        <v>Travel abroad DevEx</v>
      </c>
      <c r="L206" s="492" t="str">
        <f>IFERROR(VLOOKUP(B207,Accounts_LTD!B:G,6,FALSE),"")</f>
        <v/>
      </c>
      <c r="M206" s="493"/>
      <c r="N206" s="494"/>
      <c r="O206" s="447"/>
      <c r="P206" s="472">
        <f t="shared" si="23"/>
        <v>3.132</v>
      </c>
      <c r="Q206" s="447"/>
      <c r="R206" s="447">
        <f t="shared" si="25"/>
        <v>0</v>
      </c>
      <c r="S206" s="449"/>
      <c r="T206" s="447"/>
      <c r="U206" s="448"/>
      <c r="V206" s="447"/>
      <c r="W206" s="447"/>
      <c r="X206" s="447"/>
      <c r="Y206" s="447"/>
      <c r="Z206" s="447"/>
    </row>
    <row r="207" ht="12.75" customHeight="1">
      <c r="A207" s="445"/>
      <c r="B207" s="495">
        <v>67301.0</v>
      </c>
      <c r="C207" s="496" t="s">
        <v>545</v>
      </c>
      <c r="D207" s="497">
        <v>6372.65</v>
      </c>
      <c r="E207" s="497">
        <v>1894.93</v>
      </c>
      <c r="F207" s="466">
        <f>SUMIF(AJE_LTD!$B:$B,B207,AJE_LTD!$D:$D)</f>
        <v>0</v>
      </c>
      <c r="G207" s="467">
        <f t="shared" si="20"/>
        <v>1894.93</v>
      </c>
      <c r="H207" s="468">
        <f>SUMIF(AJE_LTD!$B:$B,B207,AJE_LTD!$F:$F)</f>
        <v>0</v>
      </c>
      <c r="I207" s="467">
        <f t="shared" si="21"/>
        <v>6372.65</v>
      </c>
      <c r="J207" s="498">
        <f>IF(ISERROR(VLOOKUP(B207,Accounts_LTD!$B:$E,3,FALSE)),"",VLOOKUP(B207,Accounts_LTD!$B:$E,3,FALSE))</f>
        <v>604</v>
      </c>
      <c r="K207" s="492" t="str">
        <f>IFERROR(IF(J207="","",VLOOKUP(J207,FS!$A$11:$B$241,2,FALSE)),"")</f>
        <v>Travel abroad DevEx</v>
      </c>
      <c r="L207" s="492" t="str">
        <f>IFERROR(VLOOKUP(B208,Accounts_LTD!B:G,6,FALSE),"")</f>
        <v/>
      </c>
      <c r="M207" s="493"/>
      <c r="N207" s="494"/>
      <c r="O207" s="447"/>
      <c r="P207" s="472">
        <f t="shared" si="23"/>
        <v>3.363</v>
      </c>
      <c r="Q207" s="447"/>
      <c r="R207" s="447">
        <f t="shared" si="25"/>
        <v>0</v>
      </c>
      <c r="S207" s="449"/>
      <c r="T207" s="447"/>
      <c r="U207" s="448"/>
      <c r="V207" s="447"/>
      <c r="W207" s="447"/>
      <c r="X207" s="447"/>
      <c r="Y207" s="447"/>
      <c r="Z207" s="447"/>
    </row>
    <row r="208" ht="12.75" customHeight="1">
      <c r="A208" s="445"/>
      <c r="B208" s="495">
        <v>67302.0</v>
      </c>
      <c r="C208" s="496" t="s">
        <v>546</v>
      </c>
      <c r="D208" s="497">
        <v>12663.64</v>
      </c>
      <c r="E208" s="497">
        <v>3766.79</v>
      </c>
      <c r="F208" s="466">
        <f>SUMIF(AJE_LTD!$B:$B,B208,AJE_LTD!$D:$D)</f>
        <v>0</v>
      </c>
      <c r="G208" s="467">
        <f t="shared" si="20"/>
        <v>3766.79</v>
      </c>
      <c r="H208" s="468">
        <f>SUMIF(AJE_LTD!$B:$B,B208,AJE_LTD!$F:$F)</f>
        <v>0</v>
      </c>
      <c r="I208" s="467">
        <f t="shared" si="21"/>
        <v>12663.64</v>
      </c>
      <c r="J208" s="469">
        <f>IF(ISERROR(VLOOKUP(B208,Accounts_LTD!$B:$E,3,FALSE)),"",VLOOKUP(B208,Accounts_LTD!$B:$E,3,FALSE))</f>
        <v>604</v>
      </c>
      <c r="K208" s="492" t="str">
        <f>IFERROR(IF(J208="","",VLOOKUP(J208,FS!$A$11:$B$241,2,FALSE)),"")</f>
        <v>Travel abroad DevEx</v>
      </c>
      <c r="L208" s="492" t="str">
        <f>IFERROR(VLOOKUP(B209,Accounts_LTD!B:G,6,FALSE),"")</f>
        <v/>
      </c>
      <c r="M208" s="493"/>
      <c r="N208" s="494"/>
      <c r="O208" s="447"/>
      <c r="P208" s="472">
        <f t="shared" si="23"/>
        <v>3.362</v>
      </c>
      <c r="Q208" s="447"/>
      <c r="R208" s="447">
        <f t="shared" si="25"/>
        <v>1</v>
      </c>
      <c r="S208" s="449"/>
      <c r="T208" s="447"/>
      <c r="U208" s="448"/>
      <c r="V208" s="447"/>
      <c r="W208" s="447"/>
      <c r="X208" s="447"/>
      <c r="Y208" s="447"/>
      <c r="Z208" s="447"/>
    </row>
    <row r="209" ht="12.75" customHeight="1">
      <c r="A209" s="445"/>
      <c r="B209" s="495">
        <v>65000.0</v>
      </c>
      <c r="C209" s="496" t="s">
        <v>547</v>
      </c>
      <c r="D209" s="497">
        <v>556899.0</v>
      </c>
      <c r="E209" s="497">
        <v>165061.28</v>
      </c>
      <c r="F209" s="466">
        <f>SUMIF(AJE_LTD!$B:$B,B209,AJE_LTD!$D:$D)</f>
        <v>0</v>
      </c>
      <c r="G209" s="467">
        <f t="shared" si="20"/>
        <v>165061.28</v>
      </c>
      <c r="H209" s="468">
        <f>SUMIF(AJE_LTD!$B:$B,B209,AJE_LTD!$F:$F)</f>
        <v>0</v>
      </c>
      <c r="I209" s="467">
        <f t="shared" si="21"/>
        <v>556899</v>
      </c>
      <c r="J209" s="469">
        <f>IF(ISERROR(VLOOKUP(B209,Accounts_LTD!$B:$E,3,FALSE)),"",VLOOKUP(B209,Accounts_LTD!$B:$E,3,FALSE))</f>
        <v>800</v>
      </c>
      <c r="K209" s="492" t="str">
        <f>IFERROR(IF(J209="","",VLOOKUP(J209,FS!$A$11:$B$241,2,FALSE)),"")</f>
        <v>Payroll and related (marketing)</v>
      </c>
      <c r="L209" s="492" t="str">
        <f>IFERROR(VLOOKUP(B210,Accounts_LTD!B:G,6,FALSE),"")</f>
        <v/>
      </c>
      <c r="M209" s="493"/>
      <c r="N209" s="494"/>
      <c r="O209" s="447"/>
      <c r="P209" s="472">
        <f t="shared" si="23"/>
        <v>3.374</v>
      </c>
      <c r="Q209" s="447"/>
      <c r="R209" s="447">
        <f t="shared" si="25"/>
        <v>0</v>
      </c>
      <c r="S209" s="449"/>
      <c r="T209" s="447"/>
      <c r="U209" s="448"/>
      <c r="V209" s="447"/>
      <c r="W209" s="447"/>
      <c r="X209" s="447"/>
      <c r="Y209" s="447"/>
      <c r="Z209" s="447"/>
    </row>
    <row r="210" ht="12.75" customHeight="1">
      <c r="A210" s="445"/>
      <c r="B210" s="495">
        <v>65001.0</v>
      </c>
      <c r="C210" s="496" t="s">
        <v>548</v>
      </c>
      <c r="D210" s="497">
        <v>38028.0</v>
      </c>
      <c r="E210" s="497">
        <v>11271.48</v>
      </c>
      <c r="F210" s="466">
        <f>SUMIF(AJE_LTD!$B:$B,B210,AJE_LTD!$D:$D)</f>
        <v>0</v>
      </c>
      <c r="G210" s="467">
        <f t="shared" si="20"/>
        <v>11271.48</v>
      </c>
      <c r="H210" s="468">
        <f>SUMIF(AJE_LTD!$B:$B,B210,AJE_LTD!$F:$F)</f>
        <v>0</v>
      </c>
      <c r="I210" s="467">
        <f t="shared" si="21"/>
        <v>38028</v>
      </c>
      <c r="J210" s="469">
        <f>IF(ISERROR(VLOOKUP(B210,Accounts_LTD!$B:$E,3,FALSE)),"",VLOOKUP(B210,Accounts_LTD!$B:$E,3,FALSE))</f>
        <v>800</v>
      </c>
      <c r="K210" s="492" t="str">
        <f>IFERROR(IF(J210="","",VLOOKUP(J210,FS!$A$11:$B$241,2,FALSE)),"")</f>
        <v>Payroll and related (marketing)</v>
      </c>
      <c r="L210" s="492" t="str">
        <f>IFERROR(VLOOKUP(B211,Accounts_LTD!B:G,6,FALSE),"")</f>
        <v/>
      </c>
      <c r="M210" s="493"/>
      <c r="N210" s="494"/>
      <c r="O210" s="447"/>
      <c r="P210" s="472">
        <f t="shared" si="23"/>
        <v>3.374</v>
      </c>
      <c r="Q210" s="447"/>
      <c r="R210" s="447">
        <f t="shared" si="25"/>
        <v>1</v>
      </c>
      <c r="S210" s="449"/>
      <c r="T210" s="447"/>
      <c r="U210" s="448"/>
      <c r="V210" s="447"/>
      <c r="W210" s="447"/>
      <c r="X210" s="447"/>
      <c r="Y210" s="447"/>
      <c r="Z210" s="447"/>
    </row>
    <row r="211" ht="12.75" customHeight="1">
      <c r="A211" s="445"/>
      <c r="B211" s="495">
        <v>65002.0</v>
      </c>
      <c r="C211" s="496" t="s">
        <v>549</v>
      </c>
      <c r="D211" s="497">
        <v>32772.0</v>
      </c>
      <c r="E211" s="497">
        <v>9713.6</v>
      </c>
      <c r="F211" s="466">
        <f>SUMIF(AJE_LTD!$B:$B,B211,AJE_LTD!$D:$D)</f>
        <v>0</v>
      </c>
      <c r="G211" s="467">
        <f t="shared" si="20"/>
        <v>9713.6</v>
      </c>
      <c r="H211" s="468">
        <f>SUMIF(AJE_LTD!$B:$B,B211,AJE_LTD!$F:$F)</f>
        <v>0</v>
      </c>
      <c r="I211" s="467">
        <f t="shared" si="21"/>
        <v>32772</v>
      </c>
      <c r="J211" s="469">
        <f>IF(ISERROR(VLOOKUP(B211,Accounts_LTD!$B:$E,3,FALSE)),"",VLOOKUP(B211,Accounts_LTD!$B:$E,3,FALSE))</f>
        <v>800</v>
      </c>
      <c r="K211" s="492" t="str">
        <f>IFERROR(IF(J211="","",VLOOKUP(J211,FS!$A$11:$B$241,2,FALSE)),"")</f>
        <v>Payroll and related (marketing)</v>
      </c>
      <c r="L211" s="492" t="str">
        <f>IFERROR(VLOOKUP(B212,Accounts_LTD!B:G,6,FALSE),"")</f>
        <v/>
      </c>
      <c r="M211" s="493"/>
      <c r="N211" s="494"/>
      <c r="O211" s="447"/>
      <c r="P211" s="472">
        <f t="shared" si="23"/>
        <v>3.374</v>
      </c>
      <c r="Q211" s="447"/>
      <c r="R211" s="447">
        <f t="shared" si="25"/>
        <v>1</v>
      </c>
      <c r="S211" s="449"/>
      <c r="T211" s="447"/>
      <c r="U211" s="448"/>
      <c r="V211" s="447"/>
      <c r="W211" s="447"/>
      <c r="X211" s="447"/>
      <c r="Y211" s="447"/>
      <c r="Z211" s="447"/>
    </row>
    <row r="212" ht="12.75" customHeight="1">
      <c r="A212" s="445"/>
      <c r="B212" s="495">
        <v>65003.0</v>
      </c>
      <c r="C212" s="496" t="s">
        <v>550</v>
      </c>
      <c r="D212" s="497">
        <v>44988.0</v>
      </c>
      <c r="E212" s="497">
        <v>13334.43</v>
      </c>
      <c r="F212" s="466">
        <f>SUMIF(AJE_LTD!$B:$B,B212,AJE_LTD!$D:$D)</f>
        <v>0</v>
      </c>
      <c r="G212" s="467">
        <f t="shared" si="20"/>
        <v>13334.43</v>
      </c>
      <c r="H212" s="468">
        <f>SUMIF(AJE_LTD!$B:$B,B212,AJE_LTD!$F:$F)</f>
        <v>0</v>
      </c>
      <c r="I212" s="467">
        <f t="shared" si="21"/>
        <v>44988</v>
      </c>
      <c r="J212" s="469">
        <f>IF(ISERROR(VLOOKUP(B212,Accounts_LTD!$B:$E,3,FALSE)),"",VLOOKUP(B212,Accounts_LTD!$B:$E,3,FALSE))</f>
        <v>800</v>
      </c>
      <c r="K212" s="492" t="str">
        <f>IFERROR(IF(J212="","",VLOOKUP(J212,FS!$A$11:$B$241,2,FALSE)),"")</f>
        <v>Payroll and related (marketing)</v>
      </c>
      <c r="L212" s="492" t="str">
        <f>IFERROR(VLOOKUP(B213,Accounts_LTD!B:G,6,FALSE),"")</f>
        <v/>
      </c>
      <c r="M212" s="493"/>
      <c r="N212" s="494"/>
      <c r="O212" s="447"/>
      <c r="P212" s="472">
        <f t="shared" si="23"/>
        <v>3.374</v>
      </c>
      <c r="Q212" s="447"/>
      <c r="R212" s="447">
        <f t="shared" si="25"/>
        <v>0</v>
      </c>
      <c r="S212" s="449"/>
      <c r="T212" s="447"/>
      <c r="U212" s="448"/>
      <c r="V212" s="447"/>
      <c r="W212" s="447"/>
      <c r="X212" s="447"/>
      <c r="Y212" s="447"/>
      <c r="Z212" s="447"/>
    </row>
    <row r="213" ht="12.75" customHeight="1">
      <c r="A213" s="445"/>
      <c r="B213" s="495">
        <v>65004.0</v>
      </c>
      <c r="C213" s="496" t="s">
        <v>551</v>
      </c>
      <c r="D213" s="497">
        <v>2328.0</v>
      </c>
      <c r="E213" s="497">
        <v>690.03</v>
      </c>
      <c r="F213" s="466">
        <f>SUMIF(AJE_LTD!$B:$B,B213,AJE_LTD!$D:$D)</f>
        <v>0</v>
      </c>
      <c r="G213" s="467">
        <f t="shared" si="20"/>
        <v>690.03</v>
      </c>
      <c r="H213" s="468">
        <f>SUMIF(AJE_LTD!$B:$B,B213,AJE_LTD!$F:$F)</f>
        <v>0</v>
      </c>
      <c r="I213" s="467">
        <f t="shared" si="21"/>
        <v>2328</v>
      </c>
      <c r="J213" s="469">
        <f>IF(ISERROR(VLOOKUP(B213,Accounts_LTD!$B:$E,3,FALSE)),"",VLOOKUP(B213,Accounts_LTD!$B:$E,3,FALSE))</f>
        <v>800</v>
      </c>
      <c r="K213" s="492" t="str">
        <f>IFERROR(IF(J213="","",VLOOKUP(J213,FS!$A$11:$B$241,2,FALSE)),"")</f>
        <v>Payroll and related (marketing)</v>
      </c>
      <c r="L213" s="492" t="str">
        <f>IFERROR(VLOOKUP(B214,Accounts_LTD!B:G,6,FALSE),"")</f>
        <v/>
      </c>
      <c r="M213" s="493"/>
      <c r="N213" s="494"/>
      <c r="O213" s="447"/>
      <c r="P213" s="472">
        <f t="shared" si="23"/>
        <v>3.374</v>
      </c>
      <c r="Q213" s="447"/>
      <c r="R213" s="447">
        <f t="shared" si="25"/>
        <v>1</v>
      </c>
      <c r="S213" s="449"/>
      <c r="T213" s="447"/>
      <c r="U213" s="448"/>
      <c r="V213" s="447"/>
      <c r="W213" s="447"/>
      <c r="X213" s="447"/>
      <c r="Y213" s="447"/>
      <c r="Z213" s="447"/>
    </row>
    <row r="214" ht="12.75" customHeight="1">
      <c r="A214" s="445"/>
      <c r="B214" s="495">
        <v>65005.0</v>
      </c>
      <c r="C214" s="496" t="s">
        <v>552</v>
      </c>
      <c r="D214" s="497">
        <v>14136.0</v>
      </c>
      <c r="E214" s="497">
        <v>4189.9</v>
      </c>
      <c r="F214" s="466">
        <f>SUMIF(AJE_LTD!$B:$B,B214,AJE_LTD!$D:$D)</f>
        <v>0</v>
      </c>
      <c r="G214" s="467">
        <f t="shared" si="20"/>
        <v>4189.9</v>
      </c>
      <c r="H214" s="468">
        <f>SUMIF(AJE_LTD!$B:$B,B214,AJE_LTD!$F:$F)</f>
        <v>0</v>
      </c>
      <c r="I214" s="467">
        <f t="shared" si="21"/>
        <v>14136</v>
      </c>
      <c r="J214" s="469">
        <f>IF(ISERROR(VLOOKUP(B214,Accounts_LTD!$B:$E,3,FALSE)),"",VLOOKUP(B214,Accounts_LTD!$B:$E,3,FALSE))</f>
        <v>800</v>
      </c>
      <c r="K214" s="492" t="str">
        <f>IFERROR(IF(J214="","",VLOOKUP(J214,FS!$A$11:$B$241,2,FALSE)),"")</f>
        <v>Payroll and related (marketing)</v>
      </c>
      <c r="L214" s="492" t="str">
        <f>IFERROR(VLOOKUP(B215,Accounts_LTD!B:G,6,FALSE),"")</f>
        <v/>
      </c>
      <c r="M214" s="493"/>
      <c r="N214" s="494"/>
      <c r="O214" s="447"/>
      <c r="P214" s="472">
        <f t="shared" si="23"/>
        <v>3.374</v>
      </c>
      <c r="Q214" s="447"/>
      <c r="R214" s="447">
        <f t="shared" si="25"/>
        <v>1</v>
      </c>
      <c r="S214" s="449"/>
      <c r="T214" s="447"/>
      <c r="U214" s="448"/>
      <c r="V214" s="447"/>
      <c r="W214" s="447"/>
      <c r="X214" s="447"/>
      <c r="Y214" s="447"/>
      <c r="Z214" s="447"/>
    </row>
    <row r="215" ht="12.75" customHeight="1">
      <c r="A215" s="445"/>
      <c r="B215" s="495">
        <v>65007.0</v>
      </c>
      <c r="C215" s="496" t="s">
        <v>553</v>
      </c>
      <c r="D215" s="497">
        <v>12262.14</v>
      </c>
      <c r="E215" s="497">
        <v>3818.16</v>
      </c>
      <c r="F215" s="466">
        <f>SUMIF(AJE_LTD!$B:$B,B215,AJE_LTD!$D:$D)</f>
        <v>0</v>
      </c>
      <c r="G215" s="467">
        <f t="shared" si="20"/>
        <v>3818.16</v>
      </c>
      <c r="H215" s="468">
        <f>SUMIF(AJE_LTD!$B:$B,B215,AJE_LTD!$F:$F)</f>
        <v>0</v>
      </c>
      <c r="I215" s="467">
        <f t="shared" si="21"/>
        <v>12262.14</v>
      </c>
      <c r="J215" s="469">
        <f>IF(ISERROR(VLOOKUP(B215,Accounts_LTD!$B:$E,3,FALSE)),"",VLOOKUP(B215,Accounts_LTD!$B:$E,3,FALSE))</f>
        <v>802</v>
      </c>
      <c r="K215" s="492" t="str">
        <f>IFERROR(IF(J215="","",VLOOKUP(J215,FS!$A$11:$B$241,2,FALSE)),"")</f>
        <v>Marketing Software</v>
      </c>
      <c r="L215" s="492" t="str">
        <f>IFERROR(VLOOKUP(B216,Accounts_LTD!B:G,6,FALSE),"")</f>
        <v/>
      </c>
      <c r="M215" s="493"/>
      <c r="N215" s="494"/>
      <c r="O215" s="447"/>
      <c r="P215" s="472">
        <f t="shared" si="23"/>
        <v>3.212</v>
      </c>
      <c r="Q215" s="447"/>
      <c r="R215" s="447">
        <f t="shared" si="25"/>
        <v>1</v>
      </c>
      <c r="S215" s="449"/>
      <c r="T215" s="447"/>
      <c r="U215" s="448"/>
      <c r="V215" s="447"/>
      <c r="W215" s="447"/>
      <c r="X215" s="447"/>
      <c r="Y215" s="447"/>
      <c r="Z215" s="447"/>
    </row>
    <row r="216" ht="12.75" customHeight="1">
      <c r="A216" s="445"/>
      <c r="B216" s="495">
        <v>65097.0</v>
      </c>
      <c r="C216" s="496" t="s">
        <v>554</v>
      </c>
      <c r="D216" s="497">
        <v>2162.16</v>
      </c>
      <c r="E216" s="497">
        <v>614.42</v>
      </c>
      <c r="F216" s="466">
        <f>SUMIF(AJE_LTD!$B:$B,B216,AJE_LTD!$D:$D)</f>
        <v>0</v>
      </c>
      <c r="G216" s="467">
        <f t="shared" si="20"/>
        <v>614.42</v>
      </c>
      <c r="H216" s="468">
        <f>SUMIF(AJE_LTD!$B:$B,B216,AJE_LTD!$F:$F)</f>
        <v>0</v>
      </c>
      <c r="I216" s="467">
        <f t="shared" si="21"/>
        <v>2162.16</v>
      </c>
      <c r="J216" s="498">
        <f>IF(ISERROR(VLOOKUP(B216,Accounts_LTD!$B:$E,3,FALSE)),"",VLOOKUP(B216,Accounts_LTD!$B:$E,3,FALSE))</f>
        <v>800</v>
      </c>
      <c r="K216" s="492" t="str">
        <f>IFERROR(IF(J216="","",VLOOKUP(J216,FS!$A$11:$B$241,2,FALSE)),"")</f>
        <v>Payroll and related (marketing)</v>
      </c>
      <c r="L216" s="492" t="str">
        <f>IFERROR(VLOOKUP(B217,Accounts_LTD!B:G,6,FALSE),"")</f>
        <v/>
      </c>
      <c r="M216" s="493"/>
      <c r="N216" s="494"/>
      <c r="O216" s="447"/>
      <c r="P216" s="472">
        <f t="shared" si="23"/>
        <v>3.519</v>
      </c>
      <c r="Q216" s="447"/>
      <c r="R216" s="447">
        <f t="shared" si="25"/>
        <v>1</v>
      </c>
      <c r="S216" s="449"/>
      <c r="T216" s="447"/>
      <c r="U216" s="448"/>
      <c r="V216" s="447"/>
      <c r="W216" s="447"/>
      <c r="X216" s="447"/>
      <c r="Y216" s="447"/>
      <c r="Z216" s="447"/>
    </row>
    <row r="217" ht="12.75" customHeight="1">
      <c r="A217" s="445"/>
      <c r="B217" s="495">
        <v>65104.0</v>
      </c>
      <c r="C217" s="496" t="s">
        <v>555</v>
      </c>
      <c r="D217" s="497">
        <v>9032.0</v>
      </c>
      <c r="E217" s="497">
        <v>2677.05</v>
      </c>
      <c r="F217" s="466">
        <f>SUMIF(AJE_LTD!$B:$B,B217,AJE_LTD!$D:$D)</f>
        <v>0</v>
      </c>
      <c r="G217" s="467">
        <f t="shared" si="20"/>
        <v>2677.05</v>
      </c>
      <c r="H217" s="468">
        <f>SUMIF(AJE_LTD!$B:$B,B217,AJE_LTD!$F:$F)</f>
        <v>0</v>
      </c>
      <c r="I217" s="467">
        <f t="shared" si="21"/>
        <v>9032</v>
      </c>
      <c r="J217" s="469">
        <f>IF(ISERROR(VLOOKUP(B217,Accounts_LTD!$B:$E,3,FALSE)),"",VLOOKUP(B217,Accounts_LTD!$B:$E,3,FALSE))</f>
        <v>800</v>
      </c>
      <c r="K217" s="492" t="str">
        <f>IFERROR(IF(J217="","",VLOOKUP(J217,FS!$A$11:$B$241,2,FALSE)),"")</f>
        <v>Payroll and related (marketing)</v>
      </c>
      <c r="L217" s="492" t="str">
        <f>IFERROR(VLOOKUP(B218,Accounts_LTD!B:G,6,FALSE),"")</f>
        <v/>
      </c>
      <c r="M217" s="493"/>
      <c r="N217" s="494"/>
      <c r="O217" s="447"/>
      <c r="P217" s="472">
        <f t="shared" si="23"/>
        <v>3.374</v>
      </c>
      <c r="Q217" s="447"/>
      <c r="R217" s="447">
        <f t="shared" si="25"/>
        <v>0</v>
      </c>
      <c r="S217" s="449"/>
      <c r="T217" s="447"/>
      <c r="U217" s="448"/>
      <c r="V217" s="447"/>
      <c r="W217" s="447"/>
      <c r="X217" s="447"/>
      <c r="Y217" s="447"/>
      <c r="Z217" s="447"/>
    </row>
    <row r="218" ht="12.75" customHeight="1">
      <c r="A218" s="445"/>
      <c r="B218" s="495">
        <v>65106.0</v>
      </c>
      <c r="C218" s="496" t="s">
        <v>556</v>
      </c>
      <c r="D218" s="497">
        <v>1943.0</v>
      </c>
      <c r="E218" s="497">
        <v>568.76</v>
      </c>
      <c r="F218" s="466">
        <f>SUMIF(AJE_LTD!$B:$B,B218,AJE_LTD!$D:$D)</f>
        <v>0</v>
      </c>
      <c r="G218" s="467">
        <f t="shared" si="20"/>
        <v>568.76</v>
      </c>
      <c r="H218" s="468">
        <f>SUMIF(AJE_LTD!$B:$B,B218,AJE_LTD!$F:$F)</f>
        <v>0</v>
      </c>
      <c r="I218" s="467">
        <f t="shared" si="21"/>
        <v>1943</v>
      </c>
      <c r="J218" s="469">
        <f>IF(ISERROR(VLOOKUP(B218,Accounts_LTD!$B:$E,3,FALSE)),"",VLOOKUP(B218,Accounts_LTD!$B:$E,3,FALSE))</f>
        <v>800</v>
      </c>
      <c r="K218" s="492" t="str">
        <f>IFERROR(IF(J218="","",VLOOKUP(J218,FS!$A$11:$B$241,2,FALSE)),"")</f>
        <v>Payroll and related (marketing)</v>
      </c>
      <c r="L218" s="492" t="str">
        <f>IFERROR(VLOOKUP(B219,Accounts_LTD!B:G,6,FALSE),"")</f>
        <v/>
      </c>
      <c r="M218" s="493"/>
      <c r="N218" s="494"/>
      <c r="O218" s="447"/>
      <c r="P218" s="472">
        <f t="shared" si="23"/>
        <v>3.416</v>
      </c>
      <c r="Q218" s="447"/>
      <c r="R218" s="447">
        <f t="shared" si="25"/>
        <v>1</v>
      </c>
      <c r="S218" s="449"/>
      <c r="T218" s="447"/>
      <c r="U218" s="448"/>
      <c r="V218" s="447"/>
      <c r="W218" s="447"/>
      <c r="X218" s="447"/>
      <c r="Y218" s="447"/>
      <c r="Z218" s="447"/>
    </row>
    <row r="219" ht="12.75" customHeight="1">
      <c r="A219" s="445"/>
      <c r="B219" s="495">
        <v>65107.0</v>
      </c>
      <c r="C219" s="515" t="s">
        <v>557</v>
      </c>
      <c r="D219" s="497">
        <v>2328.0</v>
      </c>
      <c r="E219" s="497">
        <v>690.03</v>
      </c>
      <c r="F219" s="466">
        <f>SUMIF(AJE_LTD!$B:$B,B219,AJE_LTD!$D:$D)</f>
        <v>0</v>
      </c>
      <c r="G219" s="467">
        <f t="shared" si="20"/>
        <v>690.03</v>
      </c>
      <c r="H219" s="468">
        <f>SUMIF(AJE_LTD!$B:$B,B219,AJE_LTD!$F:$F)</f>
        <v>0</v>
      </c>
      <c r="I219" s="467">
        <f t="shared" si="21"/>
        <v>2328</v>
      </c>
      <c r="J219" s="469">
        <f>IF(ISERROR(VLOOKUP(B219,Accounts_LTD!$B:$E,3,FALSE)),"",VLOOKUP(B219,Accounts_LTD!$B:$E,3,FALSE))</f>
        <v>800</v>
      </c>
      <c r="K219" s="492" t="str">
        <f>IFERROR(IF(J219="","",VLOOKUP(J219,FS!$A$11:$B$241,2,FALSE)),"")</f>
        <v>Payroll and related (marketing)</v>
      </c>
      <c r="L219" s="492" t="str">
        <f>IFERROR(VLOOKUP(B220,Accounts_LTD!B:G,6,FALSE),"")</f>
        <v/>
      </c>
      <c r="M219" s="493"/>
      <c r="N219" s="494"/>
      <c r="O219" s="447"/>
      <c r="P219" s="472">
        <f t="shared" si="23"/>
        <v>3.374</v>
      </c>
      <c r="Q219" s="447"/>
      <c r="R219" s="447">
        <f t="shared" si="25"/>
        <v>0</v>
      </c>
      <c r="S219" s="449"/>
      <c r="T219" s="447"/>
      <c r="U219" s="448"/>
      <c r="V219" s="447"/>
      <c r="W219" s="447"/>
      <c r="X219" s="447"/>
      <c r="Y219" s="447"/>
      <c r="Z219" s="447"/>
    </row>
    <row r="220" ht="12.75" customHeight="1">
      <c r="A220" s="445"/>
      <c r="B220" s="495">
        <v>65108.0</v>
      </c>
      <c r="C220" s="496" t="s">
        <v>558</v>
      </c>
      <c r="D220" s="497">
        <v>10088.0</v>
      </c>
      <c r="E220" s="497">
        <v>2990.07</v>
      </c>
      <c r="F220" s="466">
        <f>SUMIF(AJE_LTD!$B:$B,B220,AJE_LTD!$D:$D)</f>
        <v>0</v>
      </c>
      <c r="G220" s="467">
        <f t="shared" si="20"/>
        <v>2990.07</v>
      </c>
      <c r="H220" s="468">
        <f>SUMIF(AJE_LTD!$B:$B,B220,AJE_LTD!$F:$F)</f>
        <v>0</v>
      </c>
      <c r="I220" s="467">
        <f t="shared" si="21"/>
        <v>10088</v>
      </c>
      <c r="J220" s="469">
        <f>IF(ISERROR(VLOOKUP(B220,Accounts_LTD!$B:$E,3,FALSE)),"",VLOOKUP(B220,Accounts_LTD!$B:$E,3,FALSE))</f>
        <v>800</v>
      </c>
      <c r="K220" s="492" t="str">
        <f>IFERROR(IF(J220="","",VLOOKUP(J220,FS!$A$11:$B$241,2,FALSE)),"")</f>
        <v>Payroll and related (marketing)</v>
      </c>
      <c r="L220" s="492" t="str">
        <f>IFERROR(VLOOKUP(B221,Accounts_LTD!B:G,6,FALSE),"")</f>
        <v/>
      </c>
      <c r="M220" s="493"/>
      <c r="N220" s="494"/>
      <c r="O220" s="447"/>
      <c r="P220" s="472">
        <f t="shared" si="23"/>
        <v>3.374</v>
      </c>
      <c r="Q220" s="447"/>
      <c r="R220" s="447">
        <f t="shared" si="25"/>
        <v>0</v>
      </c>
      <c r="S220" s="449"/>
      <c r="T220" s="447"/>
      <c r="U220" s="448"/>
      <c r="V220" s="447"/>
      <c r="W220" s="447"/>
      <c r="X220" s="447"/>
      <c r="Y220" s="447"/>
      <c r="Z220" s="447"/>
    </row>
    <row r="221" ht="12.75" customHeight="1">
      <c r="A221" s="445"/>
      <c r="B221" s="495">
        <v>65199.0</v>
      </c>
      <c r="C221" s="496" t="s">
        <v>559</v>
      </c>
      <c r="D221" s="497">
        <v>-23391.0</v>
      </c>
      <c r="E221" s="497">
        <v>-6925.92</v>
      </c>
      <c r="F221" s="466">
        <f>SUMIF(AJE_LTD!$B:$B,B221,AJE_LTD!$D:$D)</f>
        <v>0</v>
      </c>
      <c r="G221" s="467">
        <f t="shared" si="20"/>
        <v>-6925.92</v>
      </c>
      <c r="H221" s="468">
        <f>SUMIF(AJE_LTD!$B:$B,B221,AJE_LTD!$F:$F)</f>
        <v>0</v>
      </c>
      <c r="I221" s="467">
        <f t="shared" si="21"/>
        <v>-23391</v>
      </c>
      <c r="J221" s="469">
        <f>IF(ISERROR(VLOOKUP(B221,Accounts_LTD!$B:$E,3,FALSE)),"",VLOOKUP(B221,Accounts_LTD!$B:$E,3,FALSE))</f>
        <v>800</v>
      </c>
      <c r="K221" s="492" t="str">
        <f>IFERROR(IF(J221="","",VLOOKUP(J221,FS!$A$11:$B$241,2,FALSE)),"")</f>
        <v>Payroll and related (marketing)</v>
      </c>
      <c r="L221" s="492" t="str">
        <f>IFERROR(VLOOKUP(B222,Accounts_LTD!B:G,6,FALSE),"")</f>
        <v/>
      </c>
      <c r="M221" s="493"/>
      <c r="N221" s="494"/>
      <c r="O221" s="447"/>
      <c r="P221" s="472">
        <f t="shared" si="23"/>
        <v>3.377</v>
      </c>
      <c r="Q221" s="447"/>
      <c r="R221" s="447">
        <f t="shared" si="25"/>
        <v>1</v>
      </c>
      <c r="S221" s="449"/>
      <c r="T221" s="447"/>
      <c r="U221" s="448"/>
      <c r="V221" s="447"/>
      <c r="W221" s="447"/>
      <c r="X221" s="447"/>
      <c r="Y221" s="447"/>
      <c r="Z221" s="447"/>
    </row>
    <row r="222" ht="12.75" customHeight="1">
      <c r="A222" s="445"/>
      <c r="B222" s="495">
        <v>66000.0</v>
      </c>
      <c r="C222" s="496" t="s">
        <v>560</v>
      </c>
      <c r="D222" s="497">
        <v>616313.0</v>
      </c>
      <c r="E222" s="497">
        <v>182667.68</v>
      </c>
      <c r="F222" s="466">
        <f>SUMIF(AJE_LTD!$B:$B,B222,AJE_LTD!$D:$D)</f>
        <v>0</v>
      </c>
      <c r="G222" s="467">
        <f t="shared" si="20"/>
        <v>182667.68</v>
      </c>
      <c r="H222" s="468">
        <f>SUMIF(AJE_LTD!$B:$B,B222,AJE_LTD!$F:$F)</f>
        <v>0</v>
      </c>
      <c r="I222" s="467">
        <f t="shared" si="21"/>
        <v>616313</v>
      </c>
      <c r="J222" s="469">
        <f>IF(ISERROR(VLOOKUP(B222,Accounts_LTD!$B:$E,3,FALSE)),"",VLOOKUP(B222,Accounts_LTD!$B:$E,3,FALSE))</f>
        <v>600</v>
      </c>
      <c r="K222" s="492" t="str">
        <f>IFERROR(IF(J222="","",VLOOKUP(J222,FS!$A$11:$B$241,2,FALSE)),"")</f>
        <v>Payroll and related (DevEx)</v>
      </c>
      <c r="L222" s="492" t="str">
        <f>IFERROR(VLOOKUP(B223,Accounts_LTD!B:G,6,FALSE),"")</f>
        <v/>
      </c>
      <c r="M222" s="493"/>
      <c r="N222" s="494"/>
      <c r="O222" s="447"/>
      <c r="P222" s="472">
        <f t="shared" si="23"/>
        <v>3.374</v>
      </c>
      <c r="Q222" s="447"/>
      <c r="R222" s="447">
        <f t="shared" si="25"/>
        <v>0</v>
      </c>
      <c r="S222" s="449"/>
      <c r="T222" s="447"/>
      <c r="U222" s="448"/>
      <c r="V222" s="447"/>
      <c r="W222" s="447"/>
      <c r="X222" s="447"/>
      <c r="Y222" s="447"/>
      <c r="Z222" s="447"/>
    </row>
    <row r="223" ht="12.75" customHeight="1">
      <c r="A223" s="445"/>
      <c r="B223" s="495">
        <v>66001.0</v>
      </c>
      <c r="C223" s="496" t="s">
        <v>561</v>
      </c>
      <c r="D223" s="497">
        <v>38028.0</v>
      </c>
      <c r="E223" s="497">
        <v>11271.48</v>
      </c>
      <c r="F223" s="466">
        <f>SUMIF(AJE_LTD!$B:$B,B223,AJE_LTD!$D:$D)</f>
        <v>0</v>
      </c>
      <c r="G223" s="467">
        <f t="shared" si="20"/>
        <v>11271.48</v>
      </c>
      <c r="H223" s="468">
        <f>SUMIF(AJE_LTD!$B:$B,B223,AJE_LTD!$F:$F)</f>
        <v>0</v>
      </c>
      <c r="I223" s="467">
        <f t="shared" si="21"/>
        <v>38028</v>
      </c>
      <c r="J223" s="469">
        <f>IF(ISERROR(VLOOKUP(B223,Accounts_LTD!$B:$E,3,FALSE)),"",VLOOKUP(B223,Accounts_LTD!$B:$E,3,FALSE))</f>
        <v>600</v>
      </c>
      <c r="K223" s="492" t="str">
        <f>IFERROR(IF(J223="","",VLOOKUP(J223,FS!$A$11:$B$241,2,FALSE)),"")</f>
        <v>Payroll and related (DevEx)</v>
      </c>
      <c r="L223" s="492" t="str">
        <f>IFERROR(VLOOKUP(B224,Accounts_LTD!B:G,6,FALSE),"")</f>
        <v/>
      </c>
      <c r="M223" s="493"/>
      <c r="N223" s="494"/>
      <c r="O223" s="447"/>
      <c r="P223" s="472">
        <f t="shared" si="23"/>
        <v>3.374</v>
      </c>
      <c r="Q223" s="447"/>
      <c r="R223" s="447">
        <f t="shared" si="25"/>
        <v>1</v>
      </c>
      <c r="S223" s="449"/>
      <c r="T223" s="447"/>
      <c r="U223" s="448"/>
      <c r="V223" s="447"/>
      <c r="W223" s="447"/>
      <c r="X223" s="447"/>
      <c r="Y223" s="447"/>
      <c r="Z223" s="447"/>
    </row>
    <row r="224" ht="12.75" customHeight="1">
      <c r="A224" s="445"/>
      <c r="B224" s="495">
        <v>66002.0</v>
      </c>
      <c r="C224" s="496" t="s">
        <v>562</v>
      </c>
      <c r="D224" s="497">
        <v>39000.0</v>
      </c>
      <c r="E224" s="497">
        <v>11559.59</v>
      </c>
      <c r="F224" s="466">
        <f>SUMIF(AJE_LTD!$B:$B,B224,AJE_LTD!$D:$D)</f>
        <v>0</v>
      </c>
      <c r="G224" s="467">
        <f t="shared" si="20"/>
        <v>11559.59</v>
      </c>
      <c r="H224" s="468">
        <f>SUMIF(AJE_LTD!$B:$B,B224,AJE_LTD!$F:$F)</f>
        <v>0</v>
      </c>
      <c r="I224" s="467">
        <f t="shared" si="21"/>
        <v>39000</v>
      </c>
      <c r="J224" s="469">
        <f>IF(ISERROR(VLOOKUP(B224,Accounts_LTD!$B:$E,3,FALSE)),"",VLOOKUP(B224,Accounts_LTD!$B:$E,3,FALSE))</f>
        <v>600</v>
      </c>
      <c r="K224" s="492" t="str">
        <f>IFERROR(IF(J224="","",VLOOKUP(J224,FS!$A$11:$B$241,2,FALSE)),"")</f>
        <v>Payroll and related (DevEx)</v>
      </c>
      <c r="L224" s="492" t="str">
        <f>IFERROR(VLOOKUP(B225,Accounts_LTD!B:G,6,FALSE),"")</f>
        <v/>
      </c>
      <c r="M224" s="493"/>
      <c r="N224" s="494"/>
      <c r="O224" s="447"/>
      <c r="P224" s="472">
        <f t="shared" si="23"/>
        <v>3.374</v>
      </c>
      <c r="Q224" s="447"/>
      <c r="R224" s="447">
        <f t="shared" si="25"/>
        <v>1</v>
      </c>
      <c r="S224" s="449"/>
      <c r="T224" s="447"/>
      <c r="U224" s="448"/>
      <c r="V224" s="447"/>
      <c r="W224" s="447"/>
      <c r="X224" s="447"/>
      <c r="Y224" s="447"/>
      <c r="Z224" s="447"/>
    </row>
    <row r="225" ht="12.75" customHeight="1">
      <c r="A225" s="445"/>
      <c r="B225" s="495">
        <v>66003.0</v>
      </c>
      <c r="C225" s="496" t="s">
        <v>563</v>
      </c>
      <c r="D225" s="497">
        <v>49980.0</v>
      </c>
      <c r="E225" s="497">
        <v>14814.05</v>
      </c>
      <c r="F225" s="466">
        <f>SUMIF(AJE_LTD!$B:$B,B225,AJE_LTD!$D:$D)</f>
        <v>0</v>
      </c>
      <c r="G225" s="467">
        <f t="shared" si="20"/>
        <v>14814.05</v>
      </c>
      <c r="H225" s="468">
        <f>SUMIF(AJE_LTD!$B:$B,B225,AJE_LTD!$F:$F)</f>
        <v>0</v>
      </c>
      <c r="I225" s="467">
        <f t="shared" si="21"/>
        <v>49980</v>
      </c>
      <c r="J225" s="469">
        <f>IF(ISERROR(VLOOKUP(B225,Accounts_LTD!$B:$E,3,FALSE)),"",VLOOKUP(B225,Accounts_LTD!$B:$E,3,FALSE))</f>
        <v>600</v>
      </c>
      <c r="K225" s="492" t="str">
        <f>IFERROR(IF(J225="","",VLOOKUP(J225,FS!$A$11:$B$241,2,FALSE)),"")</f>
        <v>Payroll and related (DevEx)</v>
      </c>
      <c r="L225" s="492" t="str">
        <f>IFERROR(VLOOKUP(B226,Accounts_LTD!B:G,6,FALSE),"")</f>
        <v/>
      </c>
      <c r="M225" s="493"/>
      <c r="N225" s="494"/>
      <c r="O225" s="447"/>
      <c r="P225" s="472">
        <f t="shared" si="23"/>
        <v>3.374</v>
      </c>
      <c r="Q225" s="447"/>
      <c r="R225" s="447">
        <f t="shared" si="25"/>
        <v>1</v>
      </c>
      <c r="S225" s="449"/>
      <c r="T225" s="447"/>
      <c r="U225" s="448"/>
      <c r="V225" s="447"/>
      <c r="W225" s="447"/>
      <c r="X225" s="447"/>
      <c r="Y225" s="447"/>
      <c r="Z225" s="447"/>
    </row>
    <row r="226" ht="12.75" customHeight="1">
      <c r="A226" s="445"/>
      <c r="B226" s="495">
        <v>66005.0</v>
      </c>
      <c r="C226" s="515" t="s">
        <v>564</v>
      </c>
      <c r="D226" s="497">
        <v>14136.0</v>
      </c>
      <c r="E226" s="497">
        <v>4189.9</v>
      </c>
      <c r="F226" s="466">
        <f>SUMIF(AJE_LTD!$B:$B,B226,AJE_LTD!$D:$D)</f>
        <v>0</v>
      </c>
      <c r="G226" s="467">
        <f t="shared" si="20"/>
        <v>4189.9</v>
      </c>
      <c r="H226" s="468">
        <f>SUMIF(AJE_LTD!$B:$B,B226,AJE_LTD!$F:$F)</f>
        <v>0</v>
      </c>
      <c r="I226" s="467">
        <f t="shared" si="21"/>
        <v>14136</v>
      </c>
      <c r="J226" s="469">
        <f>IF(ISERROR(VLOOKUP(B226,Accounts_LTD!$B:$E,3,FALSE)),"",VLOOKUP(B226,Accounts_LTD!$B:$E,3,FALSE))</f>
        <v>600</v>
      </c>
      <c r="K226" s="492" t="str">
        <f>IFERROR(IF(J226="","",VLOOKUP(J226,FS!$A$11:$B$241,2,FALSE)),"")</f>
        <v>Payroll and related (DevEx)</v>
      </c>
      <c r="L226" s="492" t="str">
        <f>IFERROR(VLOOKUP(B227,Accounts_LTD!B:G,6,FALSE),"")</f>
        <v/>
      </c>
      <c r="M226" s="493"/>
      <c r="N226" s="494"/>
      <c r="O226" s="447"/>
      <c r="P226" s="472">
        <f t="shared" si="23"/>
        <v>3.374</v>
      </c>
      <c r="Q226" s="447"/>
      <c r="R226" s="447" t="str">
        <f t="shared" ref="R226:R227" si="26">IF(#REF!&gt;G227,0,1)</f>
        <v>#REF!</v>
      </c>
      <c r="S226" s="449"/>
      <c r="T226" s="447"/>
      <c r="U226" s="448"/>
      <c r="V226" s="447"/>
      <c r="W226" s="447"/>
      <c r="X226" s="447"/>
      <c r="Y226" s="447"/>
      <c r="Z226" s="447"/>
    </row>
    <row r="227" ht="12.75" customHeight="1">
      <c r="A227" s="445"/>
      <c r="B227" s="495">
        <v>66097.0</v>
      </c>
      <c r="C227" s="496" t="s">
        <v>565</v>
      </c>
      <c r="D227" s="497">
        <v>2190.89</v>
      </c>
      <c r="E227" s="497">
        <v>622.59</v>
      </c>
      <c r="F227" s="466">
        <f>SUMIF(AJE_LTD!$B:$B,B227,AJE_LTD!$D:$D)</f>
        <v>0</v>
      </c>
      <c r="G227" s="467">
        <f t="shared" si="20"/>
        <v>622.59</v>
      </c>
      <c r="H227" s="468">
        <f>SUMIF(AJE_LTD!$B:$B,B227,AJE_LTD!$F:$F)</f>
        <v>0</v>
      </c>
      <c r="I227" s="467">
        <f t="shared" si="21"/>
        <v>2190.89</v>
      </c>
      <c r="J227" s="498">
        <f>IF(ISERROR(VLOOKUP(B227,Accounts_LTD!$B:$E,3,FALSE)),"",VLOOKUP(B227,Accounts_LTD!$B:$E,3,FALSE))</f>
        <v>600</v>
      </c>
      <c r="K227" s="492" t="str">
        <f>IFERROR(IF(J227="","",VLOOKUP(J227,FS!$A$11:$B$241,2,FALSE)),"")</f>
        <v>Payroll and related (DevEx)</v>
      </c>
      <c r="L227" s="492" t="str">
        <f>IFERROR(VLOOKUP(B228,Accounts_LTD!B:G,6,FALSE),"")</f>
        <v/>
      </c>
      <c r="M227" s="493"/>
      <c r="N227" s="494"/>
      <c r="O227" s="447"/>
      <c r="P227" s="472">
        <f t="shared" si="23"/>
        <v>3.519</v>
      </c>
      <c r="Q227" s="447"/>
      <c r="R227" s="447" t="str">
        <f t="shared" si="26"/>
        <v>#REF!</v>
      </c>
      <c r="S227" s="449"/>
      <c r="T227" s="447"/>
      <c r="U227" s="448"/>
      <c r="V227" s="447"/>
      <c r="W227" s="447"/>
      <c r="X227" s="447"/>
      <c r="Y227" s="447"/>
      <c r="Z227" s="447"/>
    </row>
    <row r="228" ht="12.75" customHeight="1">
      <c r="A228" s="445"/>
      <c r="B228" s="495">
        <v>66099.0</v>
      </c>
      <c r="C228" s="496" t="s">
        <v>566</v>
      </c>
      <c r="D228" s="497">
        <v>0.07</v>
      </c>
      <c r="E228" s="505">
        <v>0.0</v>
      </c>
      <c r="F228" s="466">
        <f>SUMIF(AJE_LTD!$B:$B,B228,AJE_LTD!$D:$D)</f>
        <v>0</v>
      </c>
      <c r="G228" s="467">
        <f t="shared" si="20"/>
        <v>0</v>
      </c>
      <c r="H228" s="468">
        <f>SUMIF(AJE_LTD!$B:$B,B228,AJE_LTD!$F:$F)</f>
        <v>0</v>
      </c>
      <c r="I228" s="467">
        <f t="shared" si="21"/>
        <v>0.07</v>
      </c>
      <c r="J228" s="498">
        <f>IF(ISERROR(VLOOKUP(B228,Accounts_LTD!$B:$E,3,FALSE)),"",VLOOKUP(B228,Accounts_LTD!$B:$E,3,FALSE))</f>
        <v>600</v>
      </c>
      <c r="K228" s="492" t="str">
        <f>IFERROR(IF(J228="","",VLOOKUP(J228,FS!$A$11:$B$241,2,FALSE)),"")</f>
        <v>Payroll and related (DevEx)</v>
      </c>
      <c r="L228" s="492" t="str">
        <f>IFERROR(VLOOKUP(B229,Accounts_LTD!B:G,6,FALSE),"")</f>
        <v/>
      </c>
      <c r="M228" s="493"/>
      <c r="N228" s="494"/>
      <c r="O228" s="447"/>
      <c r="P228" s="472" t="str">
        <f t="shared" si="23"/>
        <v> </v>
      </c>
      <c r="Q228" s="447"/>
      <c r="R228" s="447" t="str">
        <f>IF(E229&gt;#REF!,0,1)</f>
        <v>#REF!</v>
      </c>
      <c r="S228" s="449"/>
      <c r="T228" s="447"/>
      <c r="U228" s="448"/>
      <c r="V228" s="447"/>
      <c r="W228" s="447"/>
      <c r="X228" s="447"/>
      <c r="Y228" s="447"/>
      <c r="Z228" s="447"/>
    </row>
    <row r="229" ht="12.75" customHeight="1">
      <c r="A229" s="445"/>
      <c r="B229" s="495">
        <v>66104.0</v>
      </c>
      <c r="C229" s="496" t="s">
        <v>567</v>
      </c>
      <c r="D229" s="497">
        <v>15260.0</v>
      </c>
      <c r="E229" s="497">
        <v>4523.07</v>
      </c>
      <c r="F229" s="466">
        <f>SUMIF(AJE_LTD!$B:$B,B229,AJE_LTD!$D:$D)</f>
        <v>0</v>
      </c>
      <c r="G229" s="467">
        <f t="shared" ref="G229:G241" si="27">IF(E227="__________________"," ",IF(ISERROR(F229+E229),"",(F229+E229)))</f>
        <v>4523.07</v>
      </c>
      <c r="H229" s="468">
        <f>SUMIF(AJE_LTD!$B:$B,B229,AJE_LTD!$F:$F)</f>
        <v>0</v>
      </c>
      <c r="I229" s="467">
        <f t="shared" ref="I229:I242" si="28">IF(D227="__________________"," ",IF(ISERROR(H229+D229),"",(H229+D229)))</f>
        <v>15260</v>
      </c>
      <c r="J229" s="469">
        <f>IF(ISERROR(VLOOKUP(B229,Accounts_LTD!$B:$E,3,FALSE)),"",VLOOKUP(B229,Accounts_LTD!$B:$E,3,FALSE))</f>
        <v>600</v>
      </c>
      <c r="K229" s="492" t="str">
        <f>IFERROR(IF(J229="","",VLOOKUP(J229,FS!$A$11:$B$241,2,FALSE)),"")</f>
        <v>Payroll and related (DevEx)</v>
      </c>
      <c r="L229" s="492" t="str">
        <f>IFERROR(VLOOKUP(B230,Accounts_LTD!B:G,6,FALSE),"")</f>
        <v/>
      </c>
      <c r="M229" s="493"/>
      <c r="N229" s="494"/>
      <c r="O229" s="447"/>
      <c r="P229" s="472">
        <f t="shared" si="23"/>
        <v>3.374</v>
      </c>
      <c r="Q229" s="447"/>
      <c r="R229" s="447">
        <f t="shared" ref="R229:R259" si="29">IF(E232&gt;G230,0,1)</f>
        <v>1</v>
      </c>
      <c r="S229" s="449"/>
      <c r="T229" s="447"/>
      <c r="U229" s="448"/>
      <c r="V229" s="447"/>
      <c r="W229" s="447"/>
      <c r="X229" s="447"/>
      <c r="Y229" s="447"/>
      <c r="Z229" s="447"/>
    </row>
    <row r="230" ht="12.75" customHeight="1">
      <c r="A230" s="445"/>
      <c r="B230" s="495">
        <v>66106.0</v>
      </c>
      <c r="C230" s="496" t="s">
        <v>568</v>
      </c>
      <c r="D230" s="497">
        <v>1943.0</v>
      </c>
      <c r="E230" s="497">
        <v>568.38</v>
      </c>
      <c r="F230" s="466">
        <f>SUMIF(AJE_LTD!$B:$B,B230,AJE_LTD!$D:$D)</f>
        <v>0</v>
      </c>
      <c r="G230" s="467">
        <f t="shared" si="27"/>
        <v>568.38</v>
      </c>
      <c r="H230" s="468">
        <f>SUMIF(AJE_LTD!$B:$B,B230,AJE_LTD!$F:$F)</f>
        <v>0</v>
      </c>
      <c r="I230" s="467">
        <f t="shared" si="28"/>
        <v>1943</v>
      </c>
      <c r="J230" s="469">
        <f>IF(ISERROR(VLOOKUP(B230,Accounts_LTD!$B:$E,3,FALSE)),"",VLOOKUP(B230,Accounts_LTD!$B:$E,3,FALSE))</f>
        <v>600</v>
      </c>
      <c r="K230" s="492" t="str">
        <f>IFERROR(IF(J230="","",VLOOKUP(J230,FS!$A$11:$B$241,2,FALSE)),"")</f>
        <v>Payroll and related (DevEx)</v>
      </c>
      <c r="L230" s="492" t="str">
        <f>IFERROR(VLOOKUP(B231,Accounts_LTD!B:G,6,FALSE),"")</f>
        <v/>
      </c>
      <c r="M230" s="493"/>
      <c r="N230" s="494"/>
      <c r="O230" s="447"/>
      <c r="P230" s="472">
        <f t="shared" si="23"/>
        <v>3.418</v>
      </c>
      <c r="Q230" s="447"/>
      <c r="R230" s="447">
        <f t="shared" si="29"/>
        <v>1</v>
      </c>
      <c r="S230" s="449"/>
      <c r="T230" s="447"/>
      <c r="U230" s="448"/>
      <c r="V230" s="447"/>
      <c r="W230" s="447"/>
      <c r="X230" s="447"/>
      <c r="Y230" s="447"/>
      <c r="Z230" s="447"/>
    </row>
    <row r="231" ht="12.75" customHeight="1">
      <c r="A231" s="445"/>
      <c r="B231" s="495">
        <v>66108.0</v>
      </c>
      <c r="C231" s="496" t="s">
        <v>569</v>
      </c>
      <c r="D231" s="497">
        <v>15080.0</v>
      </c>
      <c r="E231" s="497">
        <v>4469.69</v>
      </c>
      <c r="F231" s="466">
        <f>SUMIF(AJE_LTD!$B:$B,B231,AJE_LTD!$D:$D)</f>
        <v>0</v>
      </c>
      <c r="G231" s="467">
        <f t="shared" si="27"/>
        <v>4469.69</v>
      </c>
      <c r="H231" s="468">
        <f>SUMIF(AJE_LTD!$B:$B,B231,AJE_LTD!$F:$F)</f>
        <v>0</v>
      </c>
      <c r="I231" s="467">
        <f t="shared" si="28"/>
        <v>15080</v>
      </c>
      <c r="J231" s="469">
        <f>IF(ISERROR(VLOOKUP(B231,Accounts_LTD!$B:$E,3,FALSE)),"",VLOOKUP(B231,Accounts_LTD!$B:$E,3,FALSE))</f>
        <v>600</v>
      </c>
      <c r="K231" s="492" t="str">
        <f>IFERROR(IF(J231="","",VLOOKUP(J231,FS!$A$11:$B$241,2,FALSE)),"")</f>
        <v>Payroll and related (DevEx)</v>
      </c>
      <c r="L231" s="492" t="str">
        <f>IFERROR(VLOOKUP(B232,Accounts_LTD!B:G,6,FALSE),"")</f>
        <v/>
      </c>
      <c r="M231" s="493"/>
      <c r="N231" s="494"/>
      <c r="O231" s="447"/>
      <c r="P231" s="472">
        <f t="shared" si="23"/>
        <v>3.374</v>
      </c>
      <c r="Q231" s="447"/>
      <c r="R231" s="447">
        <f t="shared" si="29"/>
        <v>0</v>
      </c>
      <c r="S231" s="449"/>
      <c r="T231" s="447"/>
      <c r="U231" s="448"/>
      <c r="V231" s="447"/>
      <c r="W231" s="447"/>
      <c r="X231" s="447"/>
      <c r="Y231" s="447"/>
      <c r="Z231" s="447"/>
    </row>
    <row r="232" ht="12.75" customHeight="1">
      <c r="A232" s="445"/>
      <c r="B232" s="495">
        <v>66199.0</v>
      </c>
      <c r="C232" s="496" t="s">
        <v>570</v>
      </c>
      <c r="D232" s="497">
        <v>-32283.0</v>
      </c>
      <c r="E232" s="497">
        <v>-9561.12</v>
      </c>
      <c r="F232" s="466">
        <f>SUMIF(AJE_LTD!$B:$B,B232,AJE_LTD!$D:$D)</f>
        <v>0</v>
      </c>
      <c r="G232" s="467">
        <f t="shared" si="27"/>
        <v>-9561.12</v>
      </c>
      <c r="H232" s="468">
        <f>SUMIF(AJE_LTD!$B:$B,B232,AJE_LTD!$F:$F)</f>
        <v>0</v>
      </c>
      <c r="I232" s="467">
        <f t="shared" si="28"/>
        <v>-32283</v>
      </c>
      <c r="J232" s="469">
        <f>IF(ISERROR(VLOOKUP(B232,Accounts_LTD!$B:$E,3,FALSE)),"",VLOOKUP(B232,Accounts_LTD!$B:$E,3,FALSE))</f>
        <v>600</v>
      </c>
      <c r="K232" s="492" t="str">
        <f>IFERROR(IF(J232="","",VLOOKUP(J232,FS!$A$11:$B$241,2,FALSE)),"")</f>
        <v>Payroll and related (DevEx)</v>
      </c>
      <c r="L232" s="492" t="str">
        <f>IFERROR(VLOOKUP(B233,Accounts_LTD!B:G,6,FALSE),"")</f>
        <v/>
      </c>
      <c r="M232" s="493"/>
      <c r="N232" s="494"/>
      <c r="O232" s="447"/>
      <c r="P232" s="472">
        <f t="shared" si="23"/>
        <v>3.376</v>
      </c>
      <c r="Q232" s="447"/>
      <c r="R232" s="447">
        <f t="shared" si="29"/>
        <v>1</v>
      </c>
      <c r="S232" s="449"/>
      <c r="T232" s="447"/>
      <c r="U232" s="448"/>
      <c r="V232" s="447"/>
      <c r="W232" s="447"/>
      <c r="X232" s="447"/>
      <c r="Y232" s="447"/>
      <c r="Z232" s="447"/>
    </row>
    <row r="233" ht="12.75" customHeight="1">
      <c r="A233" s="445"/>
      <c r="B233" s="495">
        <v>67010.0</v>
      </c>
      <c r="C233" s="496" t="s">
        <v>571</v>
      </c>
      <c r="D233" s="497">
        <v>13110.43</v>
      </c>
      <c r="E233" s="497">
        <v>3881.74</v>
      </c>
      <c r="F233" s="466">
        <f>SUMIF(AJE_LTD!$B:$B,B233,AJE_LTD!$D:$D)</f>
        <v>0</v>
      </c>
      <c r="G233" s="467">
        <f t="shared" si="27"/>
        <v>3881.74</v>
      </c>
      <c r="H233" s="468">
        <f>SUMIF(AJE_LTD!$B:$B,B233,AJE_LTD!$F:$F)</f>
        <v>0</v>
      </c>
      <c r="I233" s="467">
        <f t="shared" si="28"/>
        <v>13110.43</v>
      </c>
      <c r="J233" s="498">
        <f>IF(ISERROR(VLOOKUP(B233,Accounts_LTD!$B:$E,3,FALSE)),"",VLOOKUP(B233,Accounts_LTD!$B:$E,3,FALSE))</f>
        <v>604</v>
      </c>
      <c r="K233" s="492" t="str">
        <f>IFERROR(IF(J233="","",VLOOKUP(J233,FS!$A$11:$B$241,2,FALSE)),"")</f>
        <v>Travel abroad DevEx</v>
      </c>
      <c r="L233" s="492" t="str">
        <f>IFERROR(VLOOKUP(B234,Accounts_LTD!B:G,6,FALSE),"")</f>
        <v/>
      </c>
      <c r="M233" s="493"/>
      <c r="N233" s="494"/>
      <c r="O233" s="447"/>
      <c r="P233" s="472">
        <f t="shared" si="23"/>
        <v>3.377</v>
      </c>
      <c r="Q233" s="447"/>
      <c r="R233" s="447">
        <f t="shared" si="29"/>
        <v>0</v>
      </c>
      <c r="S233" s="449"/>
      <c r="T233" s="447"/>
      <c r="U233" s="448"/>
      <c r="V233" s="447"/>
      <c r="W233" s="447"/>
      <c r="X233" s="447"/>
      <c r="Y233" s="447"/>
      <c r="Z233" s="447"/>
    </row>
    <row r="234" ht="12.75" customHeight="1">
      <c r="A234" s="445"/>
      <c r="B234" s="495">
        <v>60065.0</v>
      </c>
      <c r="C234" s="495" t="s">
        <v>572</v>
      </c>
      <c r="D234" s="497">
        <v>584.84</v>
      </c>
      <c r="E234" s="497">
        <v>183.23</v>
      </c>
      <c r="F234" s="466">
        <f>SUMIF(AJE_LTD!$B:$B,B234,AJE_LTD!$D:$D)</f>
        <v>0</v>
      </c>
      <c r="G234" s="467">
        <f t="shared" si="27"/>
        <v>183.23</v>
      </c>
      <c r="H234" s="468">
        <f>SUMIF(AJE_LTD!$B:$B,B234,AJE_LTD!$F:$F)</f>
        <v>0</v>
      </c>
      <c r="I234" s="467">
        <f t="shared" si="28"/>
        <v>584.84</v>
      </c>
      <c r="J234" s="498">
        <f>IF(ISERROR(VLOOKUP(B234,Accounts_LTD!$B:$E,3,FALSE)),"",VLOOKUP(B234,Accounts_LTD!$B:$E,3,FALSE))</f>
        <v>511</v>
      </c>
      <c r="K234" s="492" t="str">
        <f>IFERROR(IF(J234="","",VLOOKUP(J234,FS!$A$11:$B$241,2,FALSE)),"")</f>
        <v>G&amp;A Software</v>
      </c>
      <c r="L234" s="492" t="str">
        <f>IFERROR(VLOOKUP(B235,Accounts_LTD!B:G,6,FALSE),"")</f>
        <v/>
      </c>
      <c r="M234" s="493"/>
      <c r="N234" s="494"/>
      <c r="O234" s="447"/>
      <c r="P234" s="472">
        <f t="shared" si="23"/>
        <v>3.192</v>
      </c>
      <c r="Q234" s="447"/>
      <c r="R234" s="447">
        <f t="shared" si="29"/>
        <v>0</v>
      </c>
      <c r="S234" s="449"/>
      <c r="T234" s="447"/>
      <c r="U234" s="448"/>
      <c r="V234" s="447"/>
      <c r="W234" s="447"/>
      <c r="X234" s="447"/>
      <c r="Y234" s="447"/>
      <c r="Z234" s="447"/>
    </row>
    <row r="235" ht="12.75" customHeight="1">
      <c r="A235" s="445"/>
      <c r="B235" s="495">
        <v>70001.0</v>
      </c>
      <c r="C235" s="496" t="s">
        <v>573</v>
      </c>
      <c r="D235" s="497">
        <v>413.0</v>
      </c>
      <c r="E235" s="497">
        <v>101.75</v>
      </c>
      <c r="F235" s="466">
        <f>SUMIF(AJE_LTD!$B:$B,B235,AJE_LTD!$D:$D)</f>
        <v>0</v>
      </c>
      <c r="G235" s="467">
        <f t="shared" si="27"/>
        <v>101.75</v>
      </c>
      <c r="H235" s="468">
        <f>SUMIF(AJE_LTD!$B:$B,B235,AJE_LTD!$F:$F)</f>
        <v>0</v>
      </c>
      <c r="I235" s="467">
        <f t="shared" si="28"/>
        <v>413</v>
      </c>
      <c r="J235" s="469">
        <f>IF(ISERROR(VLOOKUP(B235,Accounts_LTD!$B:$E,3,FALSE)),"",VLOOKUP(B235,Accounts_LTD!$B:$E,3,FALSE))</f>
        <v>503</v>
      </c>
      <c r="K235" s="492" t="str">
        <f>IFERROR(IF(J235="","",VLOOKUP(J235,FS!$A$11:$B$241,2,FALSE)),"")</f>
        <v>Office expenses &amp; other</v>
      </c>
      <c r="L235" s="492" t="str">
        <f>IFERROR(VLOOKUP(B236,Accounts_LTD!B:G,6,FALSE),"")</f>
        <v/>
      </c>
      <c r="M235" s="493"/>
      <c r="N235" s="494"/>
      <c r="O235" s="447"/>
      <c r="P235" s="472">
        <f t="shared" si="23"/>
        <v>4.059</v>
      </c>
      <c r="Q235" s="447"/>
      <c r="R235" s="447">
        <f t="shared" si="29"/>
        <v>1</v>
      </c>
      <c r="S235" s="449"/>
      <c r="T235" s="447"/>
      <c r="U235" s="448"/>
      <c r="V235" s="447"/>
      <c r="W235" s="447"/>
      <c r="X235" s="447"/>
      <c r="Y235" s="447"/>
      <c r="Z235" s="447"/>
    </row>
    <row r="236" ht="12.75" customHeight="1">
      <c r="A236" s="445"/>
      <c r="B236" s="495">
        <v>70002.0</v>
      </c>
      <c r="C236" s="496" t="s">
        <v>574</v>
      </c>
      <c r="D236" s="497">
        <v>2772.99</v>
      </c>
      <c r="E236" s="497">
        <v>1155.41</v>
      </c>
      <c r="F236" s="466">
        <f>SUMIF(AJE_LTD!$B:$B,B236,AJE_LTD!$D:$D)</f>
        <v>0</v>
      </c>
      <c r="G236" s="467">
        <f t="shared" si="27"/>
        <v>1155.41</v>
      </c>
      <c r="H236" s="468">
        <f>SUMIF(AJE_LTD!$B:$B,B236,AJE_LTD!$F:$F)</f>
        <v>0</v>
      </c>
      <c r="I236" s="467">
        <f t="shared" si="28"/>
        <v>2772.99</v>
      </c>
      <c r="J236" s="498">
        <f>IF(ISERROR(VLOOKUP(B236,Accounts_LTD!$B:$E,3,FALSE)),"",VLOOKUP(B236,Accounts_LTD!$B:$E,3,FALSE))</f>
        <v>501</v>
      </c>
      <c r="K236" s="492" t="str">
        <f>IFERROR(IF(J236="","",VLOOKUP(J236,FS!$A$11:$B$241,2,FALSE)),"")</f>
        <v>Professional services LTD</v>
      </c>
      <c r="L236" s="492" t="str">
        <f>IFERROR(VLOOKUP(B237,Accounts_LTD!B:G,6,FALSE),"")</f>
        <v/>
      </c>
      <c r="M236" s="493"/>
      <c r="N236" s="494"/>
      <c r="O236" s="447"/>
      <c r="P236" s="472">
        <f t="shared" si="23"/>
        <v>2.4</v>
      </c>
      <c r="Q236" s="447"/>
      <c r="R236" s="447">
        <f t="shared" si="29"/>
        <v>1</v>
      </c>
      <c r="S236" s="449"/>
      <c r="T236" s="447"/>
      <c r="U236" s="448"/>
      <c r="V236" s="447"/>
      <c r="W236" s="447"/>
      <c r="X236" s="447"/>
      <c r="Y236" s="447"/>
      <c r="Z236" s="447"/>
    </row>
    <row r="237" ht="12.75" customHeight="1">
      <c r="A237" s="445"/>
      <c r="B237" s="495">
        <v>70005.0</v>
      </c>
      <c r="C237" s="496" t="s">
        <v>575</v>
      </c>
      <c r="D237" s="497">
        <v>2584.7</v>
      </c>
      <c r="E237" s="497">
        <v>742.53</v>
      </c>
      <c r="F237" s="466">
        <f>SUMIF(AJE_LTD!$B:$B,B237,AJE_LTD!$D:$D)</f>
        <v>0</v>
      </c>
      <c r="G237" s="467">
        <f t="shared" si="27"/>
        <v>742.53</v>
      </c>
      <c r="H237" s="468">
        <f>SUMIF(AJE_LTD!$B:$B,B237,AJE_LTD!$F:$F)</f>
        <v>0</v>
      </c>
      <c r="I237" s="467">
        <f t="shared" si="28"/>
        <v>2584.7</v>
      </c>
      <c r="J237" s="469">
        <f>IF(ISERROR(VLOOKUP(B237,Accounts_LTD!$B:$E,3,FALSE)),"",VLOOKUP(B237,Accounts_LTD!$B:$E,3,FALSE))</f>
        <v>503</v>
      </c>
      <c r="K237" s="492" t="str">
        <f>IFERROR(IF(J237="","",VLOOKUP(J237,FS!$A$11:$B$241,2,FALSE)),"")</f>
        <v>Office expenses &amp; other</v>
      </c>
      <c r="L237" s="492" t="str">
        <f>IFERROR(VLOOKUP(B238,Accounts_LTD!B:G,6,FALSE),"")</f>
        <v/>
      </c>
      <c r="M237" s="493"/>
      <c r="N237" s="494"/>
      <c r="O237" s="447"/>
      <c r="P237" s="472">
        <f t="shared" si="23"/>
        <v>3.481</v>
      </c>
      <c r="Q237" s="447"/>
      <c r="R237" s="447">
        <f t="shared" si="29"/>
        <v>0</v>
      </c>
      <c r="S237" s="449"/>
      <c r="T237" s="447"/>
      <c r="U237" s="448"/>
      <c r="V237" s="447"/>
      <c r="W237" s="447"/>
      <c r="X237" s="447"/>
      <c r="Y237" s="447"/>
      <c r="Z237" s="447"/>
    </row>
    <row r="238" ht="12.75" customHeight="1">
      <c r="A238" s="445"/>
      <c r="B238" s="495">
        <v>70006.0</v>
      </c>
      <c r="C238" s="496" t="s">
        <v>576</v>
      </c>
      <c r="D238" s="497">
        <v>1216.8</v>
      </c>
      <c r="E238" s="497">
        <v>253.19</v>
      </c>
      <c r="F238" s="466">
        <f>SUMIF(AJE_LTD!$B:$B,B238,AJE_LTD!$D:$D)</f>
        <v>0</v>
      </c>
      <c r="G238" s="467">
        <f t="shared" si="27"/>
        <v>253.19</v>
      </c>
      <c r="H238" s="468">
        <f>SUMIF(AJE_LTD!$B:$B,B238,AJE_LTD!$F:$F)</f>
        <v>0</v>
      </c>
      <c r="I238" s="467">
        <f t="shared" si="28"/>
        <v>1216.8</v>
      </c>
      <c r="J238" s="498">
        <f>IF(ISERROR(VLOOKUP(B238,Accounts_LTD!$B:$E,3,FALSE)),"",VLOOKUP(B238,Accounts_LTD!$B:$E,3,FALSE))</f>
        <v>503</v>
      </c>
      <c r="K238" s="492" t="str">
        <f>IFERROR(IF(J238="","",VLOOKUP(J238,FS!$A$11:$B$241,2,FALSE)),"")</f>
        <v>Office expenses &amp; other</v>
      </c>
      <c r="L238" s="492" t="str">
        <f>IFERROR(VLOOKUP(B239,Accounts_LTD!B:G,6,FALSE),"")</f>
        <v/>
      </c>
      <c r="M238" s="493"/>
      <c r="N238" s="494"/>
      <c r="O238" s="447"/>
      <c r="P238" s="472">
        <f t="shared" si="23"/>
        <v>4.806</v>
      </c>
      <c r="Q238" s="447"/>
      <c r="R238" s="447">
        <f t="shared" si="29"/>
        <v>0</v>
      </c>
      <c r="S238" s="449"/>
      <c r="T238" s="447"/>
      <c r="U238" s="448"/>
      <c r="V238" s="447"/>
      <c r="W238" s="447"/>
      <c r="X238" s="447"/>
      <c r="Y238" s="447"/>
      <c r="Z238" s="447"/>
    </row>
    <row r="239" ht="12.75" customHeight="1">
      <c r="A239" s="445"/>
      <c r="B239" s="495">
        <v>70007.0</v>
      </c>
      <c r="C239" s="496" t="s">
        <v>577</v>
      </c>
      <c r="D239" s="497">
        <v>628.8</v>
      </c>
      <c r="E239" s="497">
        <v>189.58</v>
      </c>
      <c r="F239" s="466">
        <f>SUMIF(AJE_LTD!$B:$B,B239,AJE_LTD!$D:$D)</f>
        <v>2079.923077</v>
      </c>
      <c r="G239" s="467">
        <f t="shared" si="27"/>
        <v>2269.503077</v>
      </c>
      <c r="H239" s="468">
        <f>SUMIF(AJE_LTD!$B:$B,B239,AJE_LTD!$F:$F)</f>
        <v>7319.239316</v>
      </c>
      <c r="I239" s="467">
        <f t="shared" si="28"/>
        <v>7948.039316</v>
      </c>
      <c r="J239" s="498">
        <f>IF(ISERROR(VLOOKUP(B239,Accounts_LTD!$B:$E,3,FALSE)),"",VLOOKUP(B239,Accounts_LTD!$B:$E,3,FALSE))</f>
        <v>507</v>
      </c>
      <c r="K239" s="492" t="str">
        <f>IFERROR(IF(J239="","",VLOOKUP(J239,FS!$A$11:$B$241,2,FALSE)),"")</f>
        <v>Insurance</v>
      </c>
      <c r="L239" s="492" t="str">
        <f>IFERROR(VLOOKUP(B240,Accounts_LTD!B:G,6,FALSE),"")</f>
        <v/>
      </c>
      <c r="M239" s="493"/>
      <c r="N239" s="494"/>
      <c r="O239" s="447"/>
      <c r="P239" s="472">
        <f t="shared" si="23"/>
        <v>3.502</v>
      </c>
      <c r="Q239" s="447"/>
      <c r="R239" s="447">
        <f t="shared" si="29"/>
        <v>0</v>
      </c>
      <c r="S239" s="449"/>
      <c r="T239" s="447"/>
      <c r="U239" s="448"/>
      <c r="V239" s="447"/>
      <c r="W239" s="447"/>
      <c r="X239" s="447"/>
      <c r="Y239" s="447"/>
      <c r="Z239" s="447"/>
    </row>
    <row r="240" ht="12.75" customHeight="1">
      <c r="A240" s="445"/>
      <c r="B240" s="495">
        <v>70008.0</v>
      </c>
      <c r="C240" s="496" t="s">
        <v>578</v>
      </c>
      <c r="D240" s="497">
        <v>2293.64</v>
      </c>
      <c r="E240" s="497">
        <v>693.18</v>
      </c>
      <c r="F240" s="466">
        <f>SUMIF(AJE_LTD!$B:$B,B240,AJE_LTD!$D:$D)</f>
        <v>0</v>
      </c>
      <c r="G240" s="467">
        <f t="shared" si="27"/>
        <v>693.18</v>
      </c>
      <c r="H240" s="468">
        <f>SUMIF(AJE_LTD!$B:$B,B240,AJE_LTD!$F:$F)</f>
        <v>0</v>
      </c>
      <c r="I240" s="467">
        <f t="shared" si="28"/>
        <v>2293.64</v>
      </c>
      <c r="J240" s="498">
        <f>IF(ISERROR(VLOOKUP(B240,Accounts_LTD!$B:$E,3,FALSE)),"",VLOOKUP(B240,Accounts_LTD!$B:$E,3,FALSE))</f>
        <v>507</v>
      </c>
      <c r="K240" s="492" t="str">
        <f>IFERROR(IF(J240="","",VLOOKUP(J240,FS!$A$11:$B$241,2,FALSE)),"")</f>
        <v>Insurance</v>
      </c>
      <c r="L240" s="492" t="str">
        <f>IFERROR(VLOOKUP(B241,Accounts_LTD!B:G,6,FALSE),"")</f>
        <v/>
      </c>
      <c r="M240" s="493"/>
      <c r="N240" s="494"/>
      <c r="O240" s="447"/>
      <c r="P240" s="472">
        <f t="shared" si="23"/>
        <v>3.309</v>
      </c>
      <c r="Q240" s="447"/>
      <c r="R240" s="447">
        <f t="shared" si="29"/>
        <v>1</v>
      </c>
      <c r="S240" s="449"/>
      <c r="T240" s="447"/>
      <c r="U240" s="448"/>
      <c r="V240" s="447"/>
      <c r="W240" s="447"/>
      <c r="X240" s="447"/>
      <c r="Y240" s="447"/>
      <c r="Z240" s="447"/>
    </row>
    <row r="241" ht="12.75" customHeight="1">
      <c r="A241" s="445"/>
      <c r="B241" s="495">
        <v>70011.0</v>
      </c>
      <c r="C241" s="496" t="s">
        <v>579</v>
      </c>
      <c r="D241" s="497">
        <v>274523.95</v>
      </c>
      <c r="E241" s="497">
        <v>81766.83</v>
      </c>
      <c r="F241" s="466">
        <f>SUMIF(AJE_LTD!$B:$B,B241,AJE_LTD!$D:$D)</f>
        <v>0</v>
      </c>
      <c r="G241" s="467">
        <f t="shared" si="27"/>
        <v>81766.83</v>
      </c>
      <c r="H241" s="468">
        <f>SUMIF(AJE_LTD!$B:$B,B241,AJE_LTD!$F:$F)</f>
        <v>0</v>
      </c>
      <c r="I241" s="467">
        <f t="shared" si="28"/>
        <v>274523.95</v>
      </c>
      <c r="J241" s="469">
        <f>IF(ISERROR(VLOOKUP(B241,Accounts_LTD!$B:$E,3,FALSE)),"",VLOOKUP(B241,Accounts_LTD!$B:$E,3,FALSE))</f>
        <v>504</v>
      </c>
      <c r="K241" s="492" t="str">
        <f>IFERROR(IF(J241="","",VLOOKUP(J241,FS!$A$11:$B$241,2,FALSE)),"")</f>
        <v>Rent &amp; Related expenses</v>
      </c>
      <c r="L241" s="492" t="str">
        <f>IFERROR(VLOOKUP(B242,Accounts_LTD!B:G,6,FALSE),"")</f>
        <v/>
      </c>
      <c r="M241" s="493"/>
      <c r="N241" s="494"/>
      <c r="O241" s="447"/>
      <c r="P241" s="472">
        <f t="shared" si="23"/>
        <v>3.357</v>
      </c>
      <c r="Q241" s="447"/>
      <c r="R241" s="447">
        <f t="shared" si="29"/>
        <v>0</v>
      </c>
      <c r="S241" s="449"/>
      <c r="T241" s="447"/>
      <c r="U241" s="448"/>
      <c r="V241" s="447"/>
      <c r="W241" s="447"/>
      <c r="X241" s="447"/>
      <c r="Y241" s="447"/>
      <c r="Z241" s="447"/>
    </row>
    <row r="242" ht="12.75" customHeight="1">
      <c r="A242" s="445"/>
      <c r="B242" s="495">
        <v>70012.0</v>
      </c>
      <c r="C242" s="496" t="s">
        <v>580</v>
      </c>
      <c r="D242" s="497">
        <v>5395.39</v>
      </c>
      <c r="E242" s="497">
        <v>1641.9</v>
      </c>
      <c r="F242" s="466">
        <f>SUMIF(AJE_LTD!$B:$B,B242,AJE_LTD!$D:$D)</f>
        <v>0</v>
      </c>
      <c r="G242" s="467">
        <f t="shared" ref="G242:G366" si="30">IF(E238="__________________"," ",IF(ISERROR(F242+E242),"",(F242+E242)))</f>
        <v>1641.9</v>
      </c>
      <c r="H242" s="468">
        <f>SUMIF(AJE_LTD!$B:$B,B242,AJE_LTD!$F:$F)</f>
        <v>0</v>
      </c>
      <c r="I242" s="467">
        <f t="shared" si="28"/>
        <v>5395.39</v>
      </c>
      <c r="J242" s="469">
        <f>IF(ISERROR(VLOOKUP(B242,Accounts_LTD!$B:$E,3,FALSE)),"",VLOOKUP(B242,Accounts_LTD!$B:$E,3,FALSE))</f>
        <v>503</v>
      </c>
      <c r="K242" s="492" t="str">
        <f>IFERROR(IF(J242="","",VLOOKUP(J242,FS!$A$11:$B$241,2,FALSE)),"")</f>
        <v>Office expenses &amp; other</v>
      </c>
      <c r="L242" s="492" t="str">
        <f>IFERROR(VLOOKUP(B243,Accounts_LTD!B:G,6,FALSE),"")</f>
        <v/>
      </c>
      <c r="M242" s="493"/>
      <c r="N242" s="494"/>
      <c r="O242" s="447"/>
      <c r="P242" s="472">
        <f t="shared" si="23"/>
        <v>3.286</v>
      </c>
      <c r="Q242" s="447"/>
      <c r="R242" s="447">
        <f t="shared" si="29"/>
        <v>0</v>
      </c>
      <c r="S242" s="449"/>
      <c r="T242" s="447"/>
      <c r="U242" s="448"/>
      <c r="V242" s="447"/>
      <c r="W242" s="447"/>
      <c r="X242" s="447"/>
      <c r="Y242" s="447"/>
      <c r="Z242" s="447"/>
    </row>
    <row r="243" ht="12.75" customHeight="1">
      <c r="A243" s="445"/>
      <c r="B243" s="495">
        <v>70013.0</v>
      </c>
      <c r="C243" s="496" t="s">
        <v>581</v>
      </c>
      <c r="D243" s="497">
        <v>2691.17</v>
      </c>
      <c r="E243" s="497">
        <v>793.81</v>
      </c>
      <c r="F243" s="466">
        <f>SUMIF(AJE_LTD!$B:$B,B243,AJE_LTD!$D:$D)</f>
        <v>0</v>
      </c>
      <c r="G243" s="467">
        <f t="shared" si="30"/>
        <v>793.81</v>
      </c>
      <c r="H243" s="468">
        <f>SUMIF(AJE_LTD!$B:$B,B243,AJE_LTD!$F:$F)</f>
        <v>0</v>
      </c>
      <c r="I243" s="467">
        <f t="shared" ref="I243:I366" si="31">IF(D239="__________________"," ",IF(ISERROR(H243+D243),"",(H243+D243)))</f>
        <v>2691.17</v>
      </c>
      <c r="J243" s="498">
        <f>IF(ISERROR(VLOOKUP(B243,Accounts_LTD!$B:$E,3,FALSE)),"",VLOOKUP(B243,Accounts_LTD!$B:$E,3,FALSE))</f>
        <v>505</v>
      </c>
      <c r="K243" s="492" t="str">
        <f>IFERROR(IF(J243="","",VLOOKUP(J243,FS!$A$11:$B$241,2,FALSE)),"")</f>
        <v>Communications</v>
      </c>
      <c r="L243" s="492" t="str">
        <f>IFERROR(VLOOKUP(B244,Accounts_LTD!B:G,6,FALSE),"")</f>
        <v/>
      </c>
      <c r="M243" s="493"/>
      <c r="N243" s="494"/>
      <c r="O243" s="447"/>
      <c r="P243" s="472">
        <f t="shared" si="23"/>
        <v>3.39</v>
      </c>
      <c r="Q243" s="447"/>
      <c r="R243" s="447">
        <f t="shared" si="29"/>
        <v>1</v>
      </c>
      <c r="S243" s="449"/>
      <c r="T243" s="447"/>
      <c r="U243" s="448"/>
      <c r="V243" s="447"/>
      <c r="W243" s="447"/>
      <c r="X243" s="447"/>
      <c r="Y243" s="447"/>
      <c r="Z243" s="447"/>
    </row>
    <row r="244" ht="12.75" customHeight="1">
      <c r="A244" s="445"/>
      <c r="B244" s="495">
        <v>70015.0</v>
      </c>
      <c r="C244" s="496" t="s">
        <v>582</v>
      </c>
      <c r="D244" s="497">
        <v>9356.35</v>
      </c>
      <c r="E244" s="497">
        <v>2726.89</v>
      </c>
      <c r="F244" s="466">
        <f>SUMIF(AJE_LTD!$B:$B,B244,AJE_LTD!$D:$D)</f>
        <v>0</v>
      </c>
      <c r="G244" s="467">
        <f t="shared" si="30"/>
        <v>2726.89</v>
      </c>
      <c r="H244" s="468">
        <f>SUMIF(AJE_LTD!$B:$B,B244,AJE_LTD!$F:$F)</f>
        <v>0</v>
      </c>
      <c r="I244" s="467">
        <f t="shared" si="31"/>
        <v>9356.35</v>
      </c>
      <c r="J244" s="469">
        <f>IF(ISERROR(VLOOKUP(B244,Accounts_LTD!$B:$E,3,FALSE)),"",VLOOKUP(B244,Accounts_LTD!$B:$E,3,FALSE))</f>
        <v>505</v>
      </c>
      <c r="K244" s="492" t="str">
        <f>IFERROR(IF(J244="","",VLOOKUP(J244,FS!$A$11:$B$241,2,FALSE)),"")</f>
        <v>Communications</v>
      </c>
      <c r="L244" s="492" t="str">
        <f>IFERROR(VLOOKUP(B245,Accounts_LTD!B:G,6,FALSE),"")</f>
        <v/>
      </c>
      <c r="M244" s="493"/>
      <c r="N244" s="494"/>
      <c r="O244" s="447"/>
      <c r="P244" s="472">
        <f t="shared" si="23"/>
        <v>3.431</v>
      </c>
      <c r="Q244" s="447"/>
      <c r="R244" s="447">
        <f t="shared" si="29"/>
        <v>0</v>
      </c>
      <c r="S244" s="449"/>
      <c r="T244" s="447"/>
      <c r="U244" s="448"/>
      <c r="V244" s="447"/>
      <c r="W244" s="447"/>
      <c r="X244" s="447"/>
      <c r="Y244" s="447"/>
      <c r="Z244" s="447"/>
    </row>
    <row r="245" ht="12.75" customHeight="1">
      <c r="A245" s="445"/>
      <c r="B245" s="495">
        <v>70016.0</v>
      </c>
      <c r="C245" s="496" t="s">
        <v>583</v>
      </c>
      <c r="D245" s="497">
        <v>29862.83</v>
      </c>
      <c r="E245" s="497">
        <v>8900.84</v>
      </c>
      <c r="F245" s="466">
        <f>SUMIF(AJE_LTD!$B:$B,B245,AJE_LTD!$D:$D)</f>
        <v>0</v>
      </c>
      <c r="G245" s="467">
        <f t="shared" si="30"/>
        <v>8900.84</v>
      </c>
      <c r="H245" s="468">
        <f>SUMIF(AJE_LTD!$B:$B,B245,AJE_LTD!$F:$F)</f>
        <v>0</v>
      </c>
      <c r="I245" s="467">
        <f t="shared" si="31"/>
        <v>29862.83</v>
      </c>
      <c r="J245" s="469">
        <f>IF(ISERROR(VLOOKUP(B245,Accounts_LTD!$B:$E,3,FALSE)),"",VLOOKUP(B245,Accounts_LTD!$B:$E,3,FALSE))</f>
        <v>503</v>
      </c>
      <c r="K245" s="492" t="str">
        <f>IFERROR(IF(J245="","",VLOOKUP(J245,FS!$A$11:$B$241,2,FALSE)),"")</f>
        <v>Office expenses &amp; other</v>
      </c>
      <c r="L245" s="492" t="str">
        <f>IFERROR(VLOOKUP(B246,Accounts_LTD!B:G,6,FALSE),"")</f>
        <v/>
      </c>
      <c r="M245" s="493"/>
      <c r="N245" s="494"/>
      <c r="O245" s="447"/>
      <c r="P245" s="472">
        <f t="shared" si="23"/>
        <v>3.355</v>
      </c>
      <c r="Q245" s="447"/>
      <c r="R245" s="447">
        <f t="shared" si="29"/>
        <v>0</v>
      </c>
      <c r="S245" s="449"/>
      <c r="T245" s="447"/>
      <c r="U245" s="448"/>
      <c r="V245" s="447"/>
      <c r="W245" s="447"/>
      <c r="X245" s="447"/>
      <c r="Y245" s="447"/>
      <c r="Z245" s="447"/>
    </row>
    <row r="246" ht="12.75" customHeight="1">
      <c r="A246" s="445"/>
      <c r="B246" s="495">
        <v>70017.0</v>
      </c>
      <c r="C246" s="496" t="s">
        <v>584</v>
      </c>
      <c r="D246" s="497">
        <v>6411.51</v>
      </c>
      <c r="E246" s="497">
        <v>1947.79</v>
      </c>
      <c r="F246" s="466">
        <f>SUMIF(AJE_LTD!$B:$B,B246,AJE_LTD!$D:$D)</f>
        <v>0</v>
      </c>
      <c r="G246" s="467">
        <f t="shared" si="30"/>
        <v>1947.79</v>
      </c>
      <c r="H246" s="468">
        <f>SUMIF(AJE_LTD!$B:$B,B246,AJE_LTD!$F:$F)</f>
        <v>0</v>
      </c>
      <c r="I246" s="467">
        <f t="shared" si="31"/>
        <v>6411.51</v>
      </c>
      <c r="J246" s="469">
        <f>IF(ISERROR(VLOOKUP(B246,Accounts_LTD!$B:$E,3,FALSE)),"",VLOOKUP(B246,Accounts_LTD!$B:$E,3,FALSE))</f>
        <v>503</v>
      </c>
      <c r="K246" s="492" t="str">
        <f>IFERROR(IF(J246="","",VLOOKUP(J246,FS!$A$11:$B$241,2,FALSE)),"")</f>
        <v>Office expenses &amp; other</v>
      </c>
      <c r="L246" s="492" t="str">
        <f>IFERROR(VLOOKUP(B247,Accounts_LTD!B:G,6,FALSE),"")</f>
        <v/>
      </c>
      <c r="M246" s="493"/>
      <c r="N246" s="494"/>
      <c r="O246" s="447"/>
      <c r="P246" s="472">
        <f t="shared" si="23"/>
        <v>3.292</v>
      </c>
      <c r="Q246" s="447"/>
      <c r="R246" s="447">
        <f t="shared" si="29"/>
        <v>1</v>
      </c>
      <c r="S246" s="449"/>
      <c r="T246" s="447"/>
      <c r="U246" s="448"/>
      <c r="V246" s="447"/>
      <c r="W246" s="447"/>
      <c r="X246" s="447"/>
      <c r="Y246" s="447"/>
      <c r="Z246" s="447"/>
    </row>
    <row r="247" ht="12.75" customHeight="1">
      <c r="A247" s="445"/>
      <c r="B247" s="495">
        <v>70018.0</v>
      </c>
      <c r="C247" s="496" t="s">
        <v>585</v>
      </c>
      <c r="D247" s="497">
        <v>46163.91</v>
      </c>
      <c r="E247" s="497">
        <v>13961.69</v>
      </c>
      <c r="F247" s="466">
        <f>SUMIF(AJE_LTD!$B:$B,B247,AJE_LTD!$D:$D)</f>
        <v>0</v>
      </c>
      <c r="G247" s="467">
        <f t="shared" si="30"/>
        <v>13961.69</v>
      </c>
      <c r="H247" s="468">
        <f>SUMIF(AJE_LTD!$B:$B,B247,AJE_LTD!$F:$F)</f>
        <v>0</v>
      </c>
      <c r="I247" s="467">
        <f t="shared" si="31"/>
        <v>46163.91</v>
      </c>
      <c r="J247" s="469">
        <f>IF(ISERROR(VLOOKUP(B247,Accounts_LTD!$B:$E,3,FALSE)),"",VLOOKUP(B247,Accounts_LTD!$B:$E,3,FALSE))</f>
        <v>520</v>
      </c>
      <c r="K247" s="492" t="str">
        <f>IFERROR(IF(J247="","",VLOOKUP(J247,FS!$A$11:$B$241,2,FALSE)),"")</f>
        <v>Utilities (monicipal+cleaning+water+electicity)</v>
      </c>
      <c r="L247" s="492" t="str">
        <f>IFERROR(VLOOKUP(B248,Accounts_LTD!B:G,6,FALSE),"")</f>
        <v/>
      </c>
      <c r="M247" s="493"/>
      <c r="N247" s="494"/>
      <c r="O247" s="447"/>
      <c r="P247" s="472">
        <f t="shared" si="23"/>
        <v>3.306</v>
      </c>
      <c r="Q247" s="447"/>
      <c r="R247" s="447">
        <f t="shared" si="29"/>
        <v>0</v>
      </c>
      <c r="S247" s="449"/>
      <c r="T247" s="447"/>
      <c r="U247" s="448"/>
      <c r="V247" s="447"/>
      <c r="W247" s="447"/>
      <c r="X247" s="447"/>
      <c r="Y247" s="447"/>
      <c r="Z247" s="447"/>
    </row>
    <row r="248" ht="12.75" customHeight="1">
      <c r="A248" s="445"/>
      <c r="B248" s="495">
        <v>70019.0</v>
      </c>
      <c r="C248" s="496" t="s">
        <v>586</v>
      </c>
      <c r="D248" s="497">
        <v>28300.33</v>
      </c>
      <c r="E248" s="497">
        <v>8597.7</v>
      </c>
      <c r="F248" s="466">
        <f>SUMIF(AJE_LTD!$B:$B,B248,AJE_LTD!$D:$D)</f>
        <v>0</v>
      </c>
      <c r="G248" s="467">
        <f t="shared" si="30"/>
        <v>8597.7</v>
      </c>
      <c r="H248" s="468">
        <f>SUMIF(AJE_LTD!$B:$B,B248,AJE_LTD!$F:$F)</f>
        <v>0</v>
      </c>
      <c r="I248" s="467">
        <f t="shared" si="31"/>
        <v>28300.33</v>
      </c>
      <c r="J248" s="469">
        <f>IF(ISERROR(VLOOKUP(B248,Accounts_LTD!$B:$E,3,FALSE)),"",VLOOKUP(B248,Accounts_LTD!$B:$E,3,FALSE))</f>
        <v>503</v>
      </c>
      <c r="K248" s="492" t="str">
        <f>IFERROR(IF(J248="","",VLOOKUP(J248,FS!$A$11:$B$241,2,FALSE)),"")</f>
        <v>Office expenses &amp; other</v>
      </c>
      <c r="L248" s="492" t="str">
        <f>IFERROR(VLOOKUP(B249,Accounts_LTD!B:G,6,FALSE),"")</f>
        <v/>
      </c>
      <c r="M248" s="493"/>
      <c r="N248" s="494"/>
      <c r="O248" s="447"/>
      <c r="P248" s="472">
        <f t="shared" si="23"/>
        <v>3.292</v>
      </c>
      <c r="Q248" s="447"/>
      <c r="R248" s="447">
        <f t="shared" si="29"/>
        <v>0</v>
      </c>
      <c r="S248" s="449"/>
      <c r="T248" s="447"/>
      <c r="U248" s="448"/>
      <c r="V248" s="447"/>
      <c r="W248" s="447"/>
      <c r="X248" s="447"/>
      <c r="Y248" s="447"/>
      <c r="Z248" s="447"/>
    </row>
    <row r="249" ht="12.75" customHeight="1">
      <c r="A249" s="445"/>
      <c r="B249" s="495">
        <v>70020.0</v>
      </c>
      <c r="C249" s="496" t="s">
        <v>587</v>
      </c>
      <c r="D249" s="497">
        <v>8259.09</v>
      </c>
      <c r="E249" s="497">
        <v>2414.09</v>
      </c>
      <c r="F249" s="466">
        <f>SUMIF(AJE_LTD!$B:$B,B249,AJE_LTD!$D:$D)</f>
        <v>0</v>
      </c>
      <c r="G249" s="467">
        <f t="shared" si="30"/>
        <v>2414.09</v>
      </c>
      <c r="H249" s="468">
        <f>SUMIF(AJE_LTD!$B:$B,B249,AJE_LTD!$F:$F)</f>
        <v>0</v>
      </c>
      <c r="I249" s="467">
        <f t="shared" si="31"/>
        <v>8259.09</v>
      </c>
      <c r="J249" s="469">
        <f>IF(ISERROR(VLOOKUP(B249,Accounts_LTD!$B:$E,3,FALSE)),"",VLOOKUP(B249,Accounts_LTD!$B:$E,3,FALSE))</f>
        <v>520</v>
      </c>
      <c r="K249" s="492" t="str">
        <f>IFERROR(IF(J249="","",VLOOKUP(J249,FS!$A$11:$B$241,2,FALSE)),"")</f>
        <v>Utilities (monicipal+cleaning+water+electicity)</v>
      </c>
      <c r="L249" s="492" t="str">
        <f>IFERROR(VLOOKUP(B250,Accounts_LTD!B:G,6,FALSE),"")</f>
        <v/>
      </c>
      <c r="M249" s="493"/>
      <c r="N249" s="494"/>
      <c r="O249" s="447"/>
      <c r="P249" s="472">
        <f t="shared" si="23"/>
        <v>3.421</v>
      </c>
      <c r="Q249" s="447"/>
      <c r="R249" s="447">
        <f t="shared" si="29"/>
        <v>1</v>
      </c>
      <c r="S249" s="449"/>
      <c r="T249" s="447"/>
      <c r="U249" s="448"/>
      <c r="V249" s="447"/>
      <c r="W249" s="447"/>
      <c r="X249" s="447"/>
      <c r="Y249" s="447"/>
      <c r="Z249" s="447"/>
    </row>
    <row r="250" ht="12.75" customHeight="1">
      <c r="A250" s="445"/>
      <c r="B250" s="495">
        <v>70021.0</v>
      </c>
      <c r="C250" s="496" t="s">
        <v>588</v>
      </c>
      <c r="D250" s="497">
        <v>147684.21</v>
      </c>
      <c r="E250" s="497">
        <v>43111.03</v>
      </c>
      <c r="F250" s="466">
        <f>SUMIF(AJE_LTD!$B:$B,B250,AJE_LTD!$D:$D)</f>
        <v>0</v>
      </c>
      <c r="G250" s="467">
        <f t="shared" si="30"/>
        <v>43111.03</v>
      </c>
      <c r="H250" s="468">
        <f>SUMIF(AJE_LTD!$B:$B,B250,AJE_LTD!$F:$F)</f>
        <v>0</v>
      </c>
      <c r="I250" s="467">
        <f t="shared" si="31"/>
        <v>147684.21</v>
      </c>
      <c r="J250" s="469">
        <f>IF(ISERROR(VLOOKUP(B250,Accounts_LTD!$B:$E,3,FALSE)),"",VLOOKUP(B250,Accounts_LTD!$B:$E,3,FALSE))</f>
        <v>501</v>
      </c>
      <c r="K250" s="492" t="str">
        <f>IFERROR(IF(J250="","",VLOOKUP(J250,FS!$A$11:$B$241,2,FALSE)),"")</f>
        <v>Professional services LTD</v>
      </c>
      <c r="L250" s="492" t="str">
        <f>IFERROR(VLOOKUP(B251,Accounts_LTD!B:G,6,FALSE),"")</f>
        <v/>
      </c>
      <c r="M250" s="493"/>
      <c r="N250" s="494"/>
      <c r="O250" s="447"/>
      <c r="P250" s="472">
        <f t="shared" si="23"/>
        <v>3.426</v>
      </c>
      <c r="Q250" s="447"/>
      <c r="R250" s="447">
        <f t="shared" si="29"/>
        <v>0</v>
      </c>
      <c r="S250" s="449"/>
      <c r="T250" s="447"/>
      <c r="U250" s="448"/>
      <c r="V250" s="447"/>
      <c r="W250" s="447"/>
      <c r="X250" s="447"/>
      <c r="Y250" s="447"/>
      <c r="Z250" s="447"/>
    </row>
    <row r="251" ht="12.75" customHeight="1">
      <c r="A251" s="445"/>
      <c r="B251" s="495">
        <v>70022.0</v>
      </c>
      <c r="C251" s="496" t="s">
        <v>589</v>
      </c>
      <c r="D251" s="497">
        <v>14375.58</v>
      </c>
      <c r="E251" s="497">
        <v>4423.12</v>
      </c>
      <c r="F251" s="466">
        <f>SUMIF(AJE_LTD!$B:$B,B251,AJE_LTD!$D:$D)</f>
        <v>1172.153846</v>
      </c>
      <c r="G251" s="467">
        <f t="shared" si="30"/>
        <v>5595.273846</v>
      </c>
      <c r="H251" s="468">
        <f>SUMIF(AJE_LTD!$B:$B,B251,AJE_LTD!$F:$F)</f>
        <v>4124.786325</v>
      </c>
      <c r="I251" s="467">
        <f t="shared" si="31"/>
        <v>18500.36632</v>
      </c>
      <c r="J251" s="469">
        <f>IF(ISERROR(VLOOKUP(B251,Accounts_LTD!$B:$E,3,FALSE)),"",VLOOKUP(B251,Accounts_LTD!$B:$E,3,FALSE))</f>
        <v>503</v>
      </c>
      <c r="K251" s="492" t="str">
        <f>IFERROR(IF(J251="","",VLOOKUP(J251,FS!$A$11:$B$241,2,FALSE)),"")</f>
        <v>Office expenses &amp; other</v>
      </c>
      <c r="L251" s="492" t="str">
        <f>IFERROR(VLOOKUP(B252,Accounts_LTD!B:G,6,FALSE),"")</f>
        <v/>
      </c>
      <c r="M251" s="493"/>
      <c r="N251" s="494"/>
      <c r="O251" s="447"/>
      <c r="P251" s="472">
        <f t="shared" si="23"/>
        <v>3.306</v>
      </c>
      <c r="Q251" s="447"/>
      <c r="R251" s="447">
        <f t="shared" si="29"/>
        <v>1</v>
      </c>
      <c r="S251" s="449"/>
      <c r="T251" s="447"/>
      <c r="U251" s="448"/>
      <c r="V251" s="447"/>
      <c r="W251" s="447"/>
      <c r="X251" s="447"/>
      <c r="Y251" s="447"/>
      <c r="Z251" s="447"/>
    </row>
    <row r="252" ht="12.75" customHeight="1">
      <c r="A252" s="516"/>
      <c r="B252" s="495">
        <v>70023.0</v>
      </c>
      <c r="C252" s="496" t="s">
        <v>590</v>
      </c>
      <c r="D252" s="497">
        <v>9284.32</v>
      </c>
      <c r="E252" s="497">
        <v>2770.38</v>
      </c>
      <c r="F252" s="466">
        <f>SUMIF(AJE_LTD!$B:$B,B252,AJE_LTD!$D:$D)</f>
        <v>0</v>
      </c>
      <c r="G252" s="467">
        <f t="shared" si="30"/>
        <v>2770.38</v>
      </c>
      <c r="H252" s="468">
        <f>SUMIF(AJE_LTD!$B:$B,B252,AJE_LTD!$F:$F)</f>
        <v>0</v>
      </c>
      <c r="I252" s="467">
        <f t="shared" si="31"/>
        <v>9284.32</v>
      </c>
      <c r="J252" s="469">
        <f>IF(ISERROR(VLOOKUP(B252,Accounts_LTD!$B:$E,3,FALSE)),"",VLOOKUP(B252,Accounts_LTD!$B:$E,3,FALSE))</f>
        <v>517</v>
      </c>
      <c r="K252" s="492" t="str">
        <f>IFERROR(IF(J252="","",VLOOKUP(J252,FS!$A$11:$B$241,2,FALSE)),"")</f>
        <v>Welfare Gifts (holidays,birthday,new employee,quarterly meetings, happy hour)</v>
      </c>
      <c r="L252" s="492" t="str">
        <f>IFERROR(VLOOKUP(B253,Accounts_LTD!B:G,6,FALSE),"")</f>
        <v/>
      </c>
      <c r="M252" s="493"/>
      <c r="N252" s="517"/>
      <c r="O252" s="447"/>
      <c r="P252" s="472">
        <f t="shared" si="23"/>
        <v>3.351</v>
      </c>
      <c r="Q252" s="447"/>
      <c r="R252" s="447">
        <f t="shared" si="29"/>
        <v>1</v>
      </c>
      <c r="S252" s="449"/>
      <c r="T252" s="447"/>
      <c r="U252" s="448"/>
      <c r="V252" s="447"/>
      <c r="W252" s="447"/>
      <c r="X252" s="447"/>
      <c r="Y252" s="447"/>
      <c r="Z252" s="447"/>
    </row>
    <row r="253" ht="12.75" customHeight="1">
      <c r="A253" s="516"/>
      <c r="B253" s="495">
        <v>70024.0</v>
      </c>
      <c r="C253" s="496" t="s">
        <v>591</v>
      </c>
      <c r="D253" s="497">
        <v>479590.02</v>
      </c>
      <c r="E253" s="497">
        <v>140278.84</v>
      </c>
      <c r="F253" s="466">
        <f>SUMIF(AJE_LTD!$B:$B,B253,AJE_LTD!$D:$D)</f>
        <v>0</v>
      </c>
      <c r="G253" s="467">
        <f t="shared" si="30"/>
        <v>140278.84</v>
      </c>
      <c r="H253" s="468">
        <f>SUMIF(AJE_LTD!$B:$B,B253,AJE_LTD!$F:$F)</f>
        <v>0</v>
      </c>
      <c r="I253" s="467">
        <f t="shared" si="31"/>
        <v>479590.02</v>
      </c>
      <c r="J253" s="469">
        <f>IF(ISERROR(VLOOKUP(B253,Accounts_LTD!$B:$E,3,FALSE)),"",VLOOKUP(B253,Accounts_LTD!$B:$E,3,FALSE))</f>
        <v>501</v>
      </c>
      <c r="K253" s="492" t="str">
        <f>IFERROR(IF(J253="","",VLOOKUP(J253,FS!$A$11:$B$241,2,FALSE)),"")</f>
        <v>Professional services LTD</v>
      </c>
      <c r="L253" s="492" t="str">
        <f>IFERROR(VLOOKUP(B254,Accounts_LTD!B:G,6,FALSE),"")</f>
        <v/>
      </c>
      <c r="M253" s="493"/>
      <c r="N253" s="517"/>
      <c r="O253" s="447"/>
      <c r="P253" s="472">
        <f t="shared" si="23"/>
        <v>3.419</v>
      </c>
      <c r="Q253" s="447"/>
      <c r="R253" s="447">
        <f t="shared" si="29"/>
        <v>1</v>
      </c>
      <c r="S253" s="449"/>
      <c r="T253" s="447"/>
      <c r="U253" s="448"/>
      <c r="V253" s="447"/>
      <c r="W253" s="447"/>
      <c r="X253" s="447"/>
      <c r="Y253" s="447"/>
      <c r="Z253" s="447"/>
    </row>
    <row r="254" ht="12.75" customHeight="1">
      <c r="A254" s="516"/>
      <c r="B254" s="495">
        <v>70025.0</v>
      </c>
      <c r="C254" s="496" t="s">
        <v>592</v>
      </c>
      <c r="D254" s="497">
        <v>941.74</v>
      </c>
      <c r="E254" s="497">
        <v>292.42</v>
      </c>
      <c r="F254" s="466">
        <f>SUMIF(AJE_LTD!$B:$B,B254,AJE_LTD!$D:$D)</f>
        <v>1727.3</v>
      </c>
      <c r="G254" s="467">
        <f t="shared" si="30"/>
        <v>2019.72</v>
      </c>
      <c r="H254" s="468">
        <f>SUMIF(AJE_LTD!$B:$B,B254,AJE_LTD!$F:$F)</f>
        <v>6078.37</v>
      </c>
      <c r="I254" s="467">
        <f t="shared" si="31"/>
        <v>7020.11</v>
      </c>
      <c r="J254" s="469">
        <f>IF(ISERROR(VLOOKUP(B254,Accounts_LTD!$B:$E,3,FALSE)),"",VLOOKUP(B254,Accounts_LTD!$B:$E,3,FALSE))</f>
        <v>503</v>
      </c>
      <c r="K254" s="492" t="str">
        <f>IFERROR(IF(J254="","",VLOOKUP(J254,FS!$A$11:$B$241,2,FALSE)),"")</f>
        <v>Office expenses &amp; other</v>
      </c>
      <c r="L254" s="492" t="str">
        <f>IFERROR(VLOOKUP(B255,Accounts_LTD!B:G,6,FALSE),"")</f>
        <v/>
      </c>
      <c r="M254" s="493"/>
      <c r="N254" s="517"/>
      <c r="O254" s="447"/>
      <c r="P254" s="472">
        <f t="shared" si="23"/>
        <v>3.476</v>
      </c>
      <c r="Q254" s="447"/>
      <c r="R254" s="447">
        <f t="shared" si="29"/>
        <v>1</v>
      </c>
      <c r="S254" s="449"/>
      <c r="T254" s="447"/>
      <c r="U254" s="448"/>
      <c r="V254" s="447"/>
      <c r="W254" s="447"/>
      <c r="X254" s="447"/>
      <c r="Y254" s="447"/>
      <c r="Z254" s="447"/>
    </row>
    <row r="255" ht="12.75" customHeight="1">
      <c r="A255" s="516"/>
      <c r="B255" s="495">
        <v>70026.0</v>
      </c>
      <c r="C255" s="496" t="s">
        <v>593</v>
      </c>
      <c r="D255" s="497">
        <v>32840.62</v>
      </c>
      <c r="E255" s="497">
        <v>9520.34</v>
      </c>
      <c r="F255" s="466">
        <f>SUMIF(AJE_LTD!$B:$B,B255,AJE_LTD!$D:$D)</f>
        <v>0</v>
      </c>
      <c r="G255" s="467">
        <f t="shared" si="30"/>
        <v>9520.34</v>
      </c>
      <c r="H255" s="468">
        <f>SUMIF(AJE_LTD!$B:$B,B255,AJE_LTD!$F:$F)</f>
        <v>0</v>
      </c>
      <c r="I255" s="467">
        <f t="shared" si="31"/>
        <v>32840.62</v>
      </c>
      <c r="J255" s="469">
        <f>IF(ISERROR(VLOOKUP(B255,Accounts_LTD!$B:$E,3,FALSE)),"",VLOOKUP(B255,Accounts_LTD!$B:$E,3,FALSE))</f>
        <v>501</v>
      </c>
      <c r="K255" s="492" t="str">
        <f>IFERROR(IF(J255="","",VLOOKUP(J255,FS!$A$11:$B$241,2,FALSE)),"")</f>
        <v>Professional services LTD</v>
      </c>
      <c r="L255" s="492" t="str">
        <f>IFERROR(VLOOKUP(B256,Accounts_LTD!B:G,6,FALSE),"")</f>
        <v/>
      </c>
      <c r="M255" s="493"/>
      <c r="N255" s="517"/>
      <c r="O255" s="447"/>
      <c r="P255" s="472">
        <f t="shared" si="23"/>
        <v>3.45</v>
      </c>
      <c r="Q255" s="447"/>
      <c r="R255" s="447">
        <f t="shared" si="29"/>
        <v>1</v>
      </c>
      <c r="S255" s="449"/>
      <c r="T255" s="447"/>
      <c r="U255" s="448"/>
      <c r="V255" s="447"/>
      <c r="W255" s="447"/>
      <c r="X255" s="447"/>
      <c r="Y255" s="447"/>
      <c r="Z255" s="447"/>
    </row>
    <row r="256" ht="12.75" customHeight="1">
      <c r="A256" s="516"/>
      <c r="B256" s="495">
        <v>70027.0</v>
      </c>
      <c r="C256" s="496" t="s">
        <v>594</v>
      </c>
      <c r="D256" s="497">
        <v>1390.9</v>
      </c>
      <c r="E256" s="497">
        <v>430.76</v>
      </c>
      <c r="F256" s="466">
        <f>SUMIF(AJE_LTD!$B:$B,B256,AJE_LTD!$D:$D)</f>
        <v>0</v>
      </c>
      <c r="G256" s="467">
        <f t="shared" si="30"/>
        <v>430.76</v>
      </c>
      <c r="H256" s="468">
        <f>SUMIF(AJE_LTD!$B:$B,B256,AJE_LTD!$F:$F)</f>
        <v>0</v>
      </c>
      <c r="I256" s="467">
        <f t="shared" si="31"/>
        <v>1390.9</v>
      </c>
      <c r="J256" s="469">
        <f>IF(ISERROR(VLOOKUP(B256,Accounts_LTD!$B:$E,3,FALSE)),"",VLOOKUP(B256,Accounts_LTD!$B:$E,3,FALSE))</f>
        <v>503</v>
      </c>
      <c r="K256" s="492" t="str">
        <f>IFERROR(IF(J256="","",VLOOKUP(J256,FS!$A$11:$B$241,2,FALSE)),"")</f>
        <v>Office expenses &amp; other</v>
      </c>
      <c r="L256" s="492" t="str">
        <f>IFERROR(VLOOKUP(B257,Accounts_LTD!B:G,6,FALSE),"")</f>
        <v/>
      </c>
      <c r="M256" s="493"/>
      <c r="N256" s="517"/>
      <c r="O256" s="447"/>
      <c r="P256" s="472">
        <f t="shared" si="23"/>
        <v>3.229</v>
      </c>
      <c r="Q256" s="447"/>
      <c r="R256" s="447">
        <f t="shared" si="29"/>
        <v>0</v>
      </c>
      <c r="S256" s="449"/>
      <c r="T256" s="447"/>
      <c r="U256" s="448"/>
      <c r="V256" s="447"/>
      <c r="W256" s="447"/>
      <c r="X256" s="447"/>
      <c r="Y256" s="447"/>
      <c r="Z256" s="447"/>
    </row>
    <row r="257" ht="12.75" customHeight="1">
      <c r="A257" s="516"/>
      <c r="B257" s="495">
        <v>70028.0</v>
      </c>
      <c r="C257" s="496" t="s">
        <v>595</v>
      </c>
      <c r="D257" s="497">
        <v>930.0</v>
      </c>
      <c r="E257" s="497">
        <v>223.95</v>
      </c>
      <c r="F257" s="466">
        <f>SUMIF(AJE_LTD!$B:$B,B257,AJE_LTD!$D:$D)</f>
        <v>0</v>
      </c>
      <c r="G257" s="467">
        <f t="shared" si="30"/>
        <v>223.95</v>
      </c>
      <c r="H257" s="468">
        <f>SUMIF(AJE_LTD!$B:$B,B257,AJE_LTD!$F:$F)</f>
        <v>0</v>
      </c>
      <c r="I257" s="467">
        <f t="shared" si="31"/>
        <v>930</v>
      </c>
      <c r="J257" s="498">
        <f>IF(ISERROR(VLOOKUP(B257,Accounts_LTD!$B:$E,3,FALSE)),"",VLOOKUP(B257,Accounts_LTD!$B:$E,3,FALSE))</f>
        <v>503</v>
      </c>
      <c r="K257" s="492" t="str">
        <f>IFERROR(IF(J257="","",VLOOKUP(J257,FS!$A$11:$B$241,2,FALSE)),"")</f>
        <v>Office expenses &amp; other</v>
      </c>
      <c r="L257" s="492" t="str">
        <f>IFERROR(VLOOKUP(B258,Accounts_LTD!B:G,6,FALSE),"")</f>
        <v/>
      </c>
      <c r="M257" s="493"/>
      <c r="N257" s="517"/>
      <c r="O257" s="447"/>
      <c r="P257" s="472">
        <f t="shared" si="23"/>
        <v>4.153</v>
      </c>
      <c r="Q257" s="447"/>
      <c r="R257" s="447">
        <f t="shared" si="29"/>
        <v>0</v>
      </c>
      <c r="S257" s="449"/>
      <c r="T257" s="447"/>
      <c r="U257" s="448"/>
      <c r="V257" s="447"/>
      <c r="W257" s="447"/>
      <c r="X257" s="447"/>
      <c r="Y257" s="447"/>
      <c r="Z257" s="447"/>
    </row>
    <row r="258" ht="12.75" customHeight="1">
      <c r="A258" s="516"/>
      <c r="B258" s="495">
        <v>70029.0</v>
      </c>
      <c r="C258" s="496" t="s">
        <v>596</v>
      </c>
      <c r="D258" s="497">
        <v>255.0</v>
      </c>
      <c r="E258" s="497">
        <v>77.7</v>
      </c>
      <c r="F258" s="466">
        <f>SUMIF(AJE_LTD!$B:$B,B258,AJE_LTD!$D:$D)</f>
        <v>0</v>
      </c>
      <c r="G258" s="467">
        <f t="shared" si="30"/>
        <v>77.7</v>
      </c>
      <c r="H258" s="468">
        <f>SUMIF(AJE_LTD!$B:$B,B258,AJE_LTD!$F:$F)</f>
        <v>0</v>
      </c>
      <c r="I258" s="467">
        <f t="shared" si="31"/>
        <v>255</v>
      </c>
      <c r="J258" s="498">
        <f>IF(ISERROR(VLOOKUP(B258,Accounts_LTD!$B:$E,3,FALSE)),"",VLOOKUP(B258,Accounts_LTD!$B:$E,3,FALSE))</f>
        <v>503</v>
      </c>
      <c r="K258" s="492" t="str">
        <f>IFERROR(IF(J258="","",VLOOKUP(J258,FS!$A$11:$B$241,2,FALSE)),"")</f>
        <v>Office expenses &amp; other</v>
      </c>
      <c r="L258" s="492" t="str">
        <f>IFERROR(VLOOKUP(B259,Accounts_LTD!B:G,6,FALSE),"")</f>
        <v/>
      </c>
      <c r="M258" s="493"/>
      <c r="N258" s="517"/>
      <c r="O258" s="447"/>
      <c r="P258" s="472">
        <f t="shared" si="23"/>
        <v>3.282</v>
      </c>
      <c r="Q258" s="447"/>
      <c r="R258" s="447">
        <f t="shared" si="29"/>
        <v>1</v>
      </c>
      <c r="S258" s="449"/>
      <c r="T258" s="447"/>
      <c r="U258" s="448"/>
      <c r="V258" s="447"/>
      <c r="W258" s="447"/>
      <c r="X258" s="447"/>
      <c r="Y258" s="447"/>
      <c r="Z258" s="447"/>
    </row>
    <row r="259" ht="12.75" customHeight="1">
      <c r="A259" s="445"/>
      <c r="B259" s="495">
        <v>70031.0</v>
      </c>
      <c r="C259" s="496" t="s">
        <v>597</v>
      </c>
      <c r="D259" s="497">
        <v>11636.17</v>
      </c>
      <c r="E259" s="497">
        <v>3407.09</v>
      </c>
      <c r="F259" s="466">
        <f>SUMIF(AJE_LTD!$B:$B,B259,AJE_LTD!$D:$D)</f>
        <v>0</v>
      </c>
      <c r="G259" s="467">
        <f t="shared" si="30"/>
        <v>3407.09</v>
      </c>
      <c r="H259" s="468">
        <f>SUMIF(AJE_LTD!$B:$B,B259,AJE_LTD!$F:$F)</f>
        <v>0</v>
      </c>
      <c r="I259" s="467">
        <f t="shared" si="31"/>
        <v>11636.17</v>
      </c>
      <c r="J259" s="469">
        <f>IF(ISERROR(VLOOKUP(B259,Accounts_LTD!$B:$E,3,FALSE)),"",VLOOKUP(B259,Accounts_LTD!$B:$E,3,FALSE))</f>
        <v>511</v>
      </c>
      <c r="K259" s="492" t="str">
        <f>IFERROR(IF(J259="","",VLOOKUP(J259,FS!$A$11:$B$241,2,FALSE)),"")</f>
        <v>G&amp;A Software</v>
      </c>
      <c r="L259" s="492" t="str">
        <f>IFERROR(VLOOKUP(B260,Accounts_LTD!B:G,6,FALSE),"")</f>
        <v/>
      </c>
      <c r="M259" s="493"/>
      <c r="N259" s="494"/>
      <c r="O259" s="447"/>
      <c r="P259" s="472">
        <f t="shared" si="23"/>
        <v>3.415</v>
      </c>
      <c r="Q259" s="447"/>
      <c r="R259" s="447">
        <f t="shared" si="29"/>
        <v>1</v>
      </c>
      <c r="S259" s="449"/>
      <c r="T259" s="447"/>
      <c r="U259" s="448"/>
      <c r="V259" s="447"/>
      <c r="W259" s="447"/>
      <c r="X259" s="447"/>
      <c r="Y259" s="447"/>
      <c r="Z259" s="447"/>
    </row>
    <row r="260" ht="12.75" customHeight="1">
      <c r="A260" s="445"/>
      <c r="B260" s="495">
        <v>70033.0</v>
      </c>
      <c r="C260" s="496" t="s">
        <v>598</v>
      </c>
      <c r="D260" s="497">
        <v>54501.51</v>
      </c>
      <c r="E260" s="497">
        <v>15905.92</v>
      </c>
      <c r="F260" s="466">
        <f>SUMIF(AJE_LTD!$B:$B,B260,AJE_LTD!$D:$D)</f>
        <v>0</v>
      </c>
      <c r="G260" s="467">
        <f t="shared" si="30"/>
        <v>15905.92</v>
      </c>
      <c r="H260" s="468">
        <f>SUMIF(AJE_LTD!$B:$B,B260,AJE_LTD!$F:$F)</f>
        <v>0</v>
      </c>
      <c r="I260" s="467">
        <f t="shared" si="31"/>
        <v>54501.51</v>
      </c>
      <c r="J260" s="469">
        <f>IF(ISERROR(VLOOKUP(B260,Accounts_LTD!$B:$E,3,FALSE)),"",VLOOKUP(B260,Accounts_LTD!$B:$E,3,FALSE))</f>
        <v>520</v>
      </c>
      <c r="K260" s="492" t="str">
        <f>IFERROR(IF(J260="","",VLOOKUP(J260,FS!$A$11:$B$241,2,FALSE)),"")</f>
        <v>Utilities (monicipal+cleaning+water+electicity)</v>
      </c>
      <c r="L260" s="492" t="str">
        <f>IFERROR(VLOOKUP(B261,Accounts_LTD!B:G,6,FALSE),"")</f>
        <v/>
      </c>
      <c r="M260" s="493"/>
      <c r="N260" s="494"/>
      <c r="O260" s="447"/>
      <c r="P260" s="472">
        <f t="shared" si="23"/>
        <v>3.426</v>
      </c>
      <c r="Q260" s="447"/>
      <c r="R260" s="447"/>
      <c r="S260" s="449"/>
      <c r="T260" s="447"/>
      <c r="U260" s="448"/>
      <c r="V260" s="447"/>
      <c r="W260" s="447"/>
      <c r="X260" s="447"/>
      <c r="Y260" s="447"/>
      <c r="Z260" s="447"/>
    </row>
    <row r="261" ht="12.75" customHeight="1">
      <c r="A261" s="445"/>
      <c r="B261" s="495">
        <v>70034.0</v>
      </c>
      <c r="C261" s="496" t="s">
        <v>599</v>
      </c>
      <c r="D261" s="497">
        <v>10063.99</v>
      </c>
      <c r="E261" s="497">
        <v>2953.11</v>
      </c>
      <c r="F261" s="466">
        <f>SUMIF(AJE_LTD!$B:$B,B261,AJE_LTD!$D:$D)</f>
        <v>292.5042735</v>
      </c>
      <c r="G261" s="467">
        <f t="shared" si="30"/>
        <v>3245.614274</v>
      </c>
      <c r="H261" s="468">
        <f>SUMIF(AJE_LTD!$B:$B,B261,AJE_LTD!$F:$F)</f>
        <v>1029.316239</v>
      </c>
      <c r="I261" s="467">
        <f t="shared" si="31"/>
        <v>11093.30624</v>
      </c>
      <c r="J261" s="469">
        <f>IF(ISERROR(VLOOKUP(B261,Accounts_LTD!$B:$E,3,FALSE)),"",VLOOKUP(B261,Accounts_LTD!$B:$E,3,FALSE))</f>
        <v>503</v>
      </c>
      <c r="K261" s="492" t="str">
        <f>IFERROR(IF(J261="","",VLOOKUP(J261,FS!$A$11:$B$241,2,FALSE)),"")</f>
        <v>Office expenses &amp; other</v>
      </c>
      <c r="L261" s="492" t="str">
        <f>IFERROR(VLOOKUP(B262,Accounts_LTD!B:G,6,FALSE),"")</f>
        <v/>
      </c>
      <c r="M261" s="493"/>
      <c r="N261" s="494"/>
      <c r="O261" s="447"/>
      <c r="P261" s="472"/>
      <c r="Q261" s="447"/>
      <c r="R261" s="447"/>
      <c r="S261" s="449"/>
      <c r="T261" s="447"/>
      <c r="U261" s="448"/>
      <c r="V261" s="447"/>
      <c r="W261" s="447"/>
      <c r="X261" s="447"/>
      <c r="Y261" s="447"/>
      <c r="Z261" s="447"/>
    </row>
    <row r="262" ht="12.75" customHeight="1">
      <c r="A262" s="445"/>
      <c r="B262" s="495">
        <v>70035.0</v>
      </c>
      <c r="C262" s="496" t="s">
        <v>600</v>
      </c>
      <c r="D262" s="505">
        <v>0.0</v>
      </c>
      <c r="E262" s="497">
        <v>-1.71</v>
      </c>
      <c r="F262" s="466">
        <f>SUMIF(AJE_LTD!$B:$B,B262,AJE_LTD!$D:$D)</f>
        <v>0</v>
      </c>
      <c r="G262" s="467">
        <f t="shared" si="30"/>
        <v>-1.71</v>
      </c>
      <c r="H262" s="468">
        <f>SUMIF(AJE_LTD!$B:$B,B262,AJE_LTD!$F:$F)</f>
        <v>0</v>
      </c>
      <c r="I262" s="467">
        <f t="shared" si="31"/>
        <v>0</v>
      </c>
      <c r="J262" s="498">
        <f>IF(ISERROR(VLOOKUP(B262,Accounts_LTD!$B:$E,3,FALSE)),"",VLOOKUP(B262,Accounts_LTD!$B:$E,3,FALSE))</f>
        <v>507</v>
      </c>
      <c r="K262" s="492" t="str">
        <f>IFERROR(IF(J262="","",VLOOKUP(J262,FS!$A$11:$B$241,2,FALSE)),"")</f>
        <v>Insurance</v>
      </c>
      <c r="L262" s="492" t="str">
        <f>IFERROR(VLOOKUP(B263,Accounts_LTD!B:G,6,FALSE),"")</f>
        <v/>
      </c>
      <c r="M262" s="493"/>
      <c r="N262" s="494"/>
      <c r="O262" s="447"/>
      <c r="P262" s="472"/>
      <c r="Q262" s="447"/>
      <c r="R262" s="447"/>
      <c r="S262" s="449"/>
      <c r="T262" s="447"/>
      <c r="U262" s="448"/>
      <c r="V262" s="447"/>
      <c r="W262" s="447"/>
      <c r="X262" s="447"/>
      <c r="Y262" s="447"/>
      <c r="Z262" s="447"/>
    </row>
    <row r="263" ht="12.75" customHeight="1">
      <c r="A263" s="445"/>
      <c r="B263" s="495">
        <v>70036.0</v>
      </c>
      <c r="C263" s="496" t="s">
        <v>601</v>
      </c>
      <c r="D263" s="497">
        <v>12972.7</v>
      </c>
      <c r="E263" s="497">
        <v>3845.03</v>
      </c>
      <c r="F263" s="466">
        <f>SUMIF(AJE_LTD!$B:$B,B263,AJE_LTD!$D:$D)</f>
        <v>0</v>
      </c>
      <c r="G263" s="467">
        <f t="shared" si="30"/>
        <v>3845.03</v>
      </c>
      <c r="H263" s="468">
        <f>SUMIF(AJE_LTD!$B:$B,B263,AJE_LTD!$F:$F)</f>
        <v>0</v>
      </c>
      <c r="I263" s="467">
        <f t="shared" si="31"/>
        <v>12972.7</v>
      </c>
      <c r="J263" s="469">
        <f>IF(ISERROR(VLOOKUP(B263,Accounts_LTD!$B:$E,3,FALSE)),"",VLOOKUP(B263,Accounts_LTD!$B:$E,3,FALSE))</f>
        <v>506</v>
      </c>
      <c r="K263" s="492" t="str">
        <f>IFERROR(IF(J263="","",VLOOKUP(J263,FS!$A$11:$B$241,2,FALSE)),"")</f>
        <v>Subcontractors G&amp;A</v>
      </c>
      <c r="L263" s="492" t="str">
        <f>IFERROR(VLOOKUP(B264,Accounts_LTD!B:G,6,FALSE),"")</f>
        <v/>
      </c>
      <c r="M263" s="493"/>
      <c r="N263" s="494"/>
      <c r="O263" s="447"/>
      <c r="P263" s="472"/>
      <c r="Q263" s="447"/>
      <c r="R263" s="447"/>
      <c r="S263" s="449"/>
      <c r="T263" s="447"/>
      <c r="U263" s="448"/>
      <c r="V263" s="447"/>
      <c r="W263" s="447"/>
      <c r="X263" s="447"/>
      <c r="Y263" s="447"/>
      <c r="Z263" s="447"/>
    </row>
    <row r="264" ht="12.75" customHeight="1">
      <c r="A264" s="445"/>
      <c r="B264" s="495">
        <v>70037.0</v>
      </c>
      <c r="C264" s="496" t="s">
        <v>602</v>
      </c>
      <c r="D264" s="497">
        <v>12661.68</v>
      </c>
      <c r="E264" s="497">
        <v>3798.76</v>
      </c>
      <c r="F264" s="466">
        <f>SUMIF(AJE_LTD!$B:$B,B264,AJE_LTD!$D:$D)</f>
        <v>0</v>
      </c>
      <c r="G264" s="467">
        <f t="shared" si="30"/>
        <v>3798.76</v>
      </c>
      <c r="H264" s="468">
        <f>SUMIF(AJE_LTD!$B:$B,B264,AJE_LTD!$F:$F)</f>
        <v>0</v>
      </c>
      <c r="I264" s="467">
        <f t="shared" si="31"/>
        <v>12661.68</v>
      </c>
      <c r="J264" s="469">
        <f>IF(ISERROR(VLOOKUP(B264,Accounts_LTD!$B:$E,3,FALSE)),"",VLOOKUP(B264,Accounts_LTD!$B:$E,3,FALSE))</f>
        <v>504</v>
      </c>
      <c r="K264" s="492" t="str">
        <f>IFERROR(IF(J264="","",VLOOKUP(J264,FS!$A$11:$B$241,2,FALSE)),"")</f>
        <v>Rent &amp; Related expenses</v>
      </c>
      <c r="L264" s="492" t="str">
        <f>IFERROR(VLOOKUP(B265,Accounts_LTD!B:G,6,FALSE),"")</f>
        <v/>
      </c>
      <c r="M264" s="493"/>
      <c r="N264" s="494"/>
      <c r="O264" s="447"/>
      <c r="P264" s="472"/>
      <c r="Q264" s="447"/>
      <c r="R264" s="447"/>
      <c r="S264" s="449"/>
      <c r="T264" s="447"/>
      <c r="U264" s="448"/>
      <c r="V264" s="447"/>
      <c r="W264" s="447"/>
      <c r="X264" s="447"/>
      <c r="Y264" s="447"/>
      <c r="Z264" s="447"/>
    </row>
    <row r="265" ht="12.75" customHeight="1">
      <c r="A265" s="445"/>
      <c r="B265" s="495">
        <v>70038.0</v>
      </c>
      <c r="C265" s="496" t="s">
        <v>603</v>
      </c>
      <c r="D265" s="497">
        <v>449.0</v>
      </c>
      <c r="E265" s="497">
        <v>131.19</v>
      </c>
      <c r="F265" s="466">
        <f>SUMIF(AJE_LTD!$B:$B,B265,AJE_LTD!$D:$D)</f>
        <v>0</v>
      </c>
      <c r="G265" s="467">
        <f t="shared" si="30"/>
        <v>131.19</v>
      </c>
      <c r="H265" s="468">
        <f>SUMIF(AJE_LTD!$B:$B,B265,AJE_LTD!$F:$F)</f>
        <v>0</v>
      </c>
      <c r="I265" s="467">
        <f t="shared" si="31"/>
        <v>449</v>
      </c>
      <c r="J265" s="469">
        <f>IF(ISERROR(VLOOKUP(B265,Accounts_LTD!$B:$E,3,FALSE)),"",VLOOKUP(B265,Accounts_LTD!$B:$E,3,FALSE))</f>
        <v>517</v>
      </c>
      <c r="K265" s="492" t="str">
        <f>IFERROR(IF(J265="","",VLOOKUP(J265,FS!$A$11:$B$241,2,FALSE)),"")</f>
        <v>Welfare Gifts (holidays,birthday,new employee,quarterly meetings, happy hour)</v>
      </c>
      <c r="L265" s="492" t="str">
        <f>IFERROR(VLOOKUP(B266,Accounts_LTD!B:G,6,FALSE),"")</f>
        <v/>
      </c>
      <c r="M265" s="493"/>
      <c r="N265" s="494"/>
      <c r="O265" s="447"/>
      <c r="P265" s="472"/>
      <c r="Q265" s="447"/>
      <c r="R265" s="447"/>
      <c r="S265" s="449"/>
      <c r="T265" s="447"/>
      <c r="U265" s="448"/>
      <c r="V265" s="447"/>
      <c r="W265" s="447"/>
      <c r="X265" s="447"/>
      <c r="Y265" s="447"/>
      <c r="Z265" s="447"/>
    </row>
    <row r="266" ht="12.75" customHeight="1">
      <c r="A266" s="445"/>
      <c r="B266" s="495">
        <v>70039.0</v>
      </c>
      <c r="C266" s="495" t="s">
        <v>361</v>
      </c>
      <c r="D266" s="497">
        <v>32886.1</v>
      </c>
      <c r="E266" s="497">
        <v>10000.0</v>
      </c>
      <c r="F266" s="466">
        <f>SUMIF(AJE_LTD!$B:$B,B266,AJE_LTD!$D:$D)</f>
        <v>0</v>
      </c>
      <c r="G266" s="467">
        <f t="shared" si="30"/>
        <v>10000</v>
      </c>
      <c r="H266" s="468">
        <f>SUMIF(AJE_LTD!$B:$B,B266,AJE_LTD!$F:$F)</f>
        <v>0</v>
      </c>
      <c r="I266" s="467">
        <f t="shared" si="31"/>
        <v>32886.1</v>
      </c>
      <c r="J266" s="469">
        <f>IF(ISERROR(VLOOKUP(B266,Accounts_LTD!$B:$E,3,FALSE)),"",VLOOKUP(B266,Accounts_LTD!$B:$E,3,FALSE))</f>
        <v>511</v>
      </c>
      <c r="K266" s="492" t="str">
        <f>IFERROR(IF(J266="","",VLOOKUP(J266,FS!$A$11:$B$241,2,FALSE)),"")</f>
        <v>G&amp;A Software</v>
      </c>
      <c r="L266" s="492" t="str">
        <f>IFERROR(VLOOKUP(B267,Accounts_LTD!B:G,6,FALSE),"")</f>
        <v/>
      </c>
      <c r="M266" s="493"/>
      <c r="N266" s="494"/>
      <c r="O266" s="447"/>
      <c r="P266" s="472"/>
      <c r="Q266" s="447"/>
      <c r="R266" s="447"/>
      <c r="S266" s="449"/>
      <c r="T266" s="447"/>
      <c r="U266" s="448"/>
      <c r="V266" s="447"/>
      <c r="W266" s="447"/>
      <c r="X266" s="447"/>
      <c r="Y266" s="447"/>
      <c r="Z266" s="447"/>
    </row>
    <row r="267" ht="12.75" customHeight="1">
      <c r="A267" s="445"/>
      <c r="B267" s="495">
        <v>70040.0</v>
      </c>
      <c r="C267" s="496" t="s">
        <v>604</v>
      </c>
      <c r="D267" s="497">
        <v>11116.02</v>
      </c>
      <c r="E267" s="497">
        <v>3346.86</v>
      </c>
      <c r="F267" s="466">
        <f>SUMIF(AJE_LTD!$B:$B,B267,AJE_LTD!$D:$D)</f>
        <v>0</v>
      </c>
      <c r="G267" s="467">
        <f t="shared" si="30"/>
        <v>3346.86</v>
      </c>
      <c r="H267" s="468">
        <f>SUMIF(AJE_LTD!$B:$B,B267,AJE_LTD!$F:$F)</f>
        <v>0</v>
      </c>
      <c r="I267" s="467">
        <f t="shared" si="31"/>
        <v>11116.02</v>
      </c>
      <c r="J267" s="469">
        <f>IF(ISERROR(VLOOKUP(B267,Accounts_LTD!$B:$E,3,FALSE)),"",VLOOKUP(B267,Accounts_LTD!$B:$E,3,FALSE))</f>
        <v>511</v>
      </c>
      <c r="K267" s="492" t="str">
        <f>IFERROR(IF(J267="","",VLOOKUP(J267,FS!$A$11:$B$241,2,FALSE)),"")</f>
        <v>G&amp;A Software</v>
      </c>
      <c r="L267" s="492" t="str">
        <f>IFERROR(VLOOKUP(B268,Accounts_LTD!B:G,6,FALSE),"")</f>
        <v/>
      </c>
      <c r="M267" s="493"/>
      <c r="N267" s="494"/>
      <c r="O267" s="447"/>
      <c r="P267" s="472"/>
      <c r="Q267" s="447"/>
      <c r="R267" s="447"/>
      <c r="S267" s="449"/>
      <c r="T267" s="447"/>
      <c r="U267" s="448"/>
      <c r="V267" s="447"/>
      <c r="W267" s="447"/>
      <c r="X267" s="447"/>
      <c r="Y267" s="447"/>
      <c r="Z267" s="447"/>
    </row>
    <row r="268" ht="12.75" customHeight="1">
      <c r="A268" s="445"/>
      <c r="B268" s="495">
        <v>70041.0</v>
      </c>
      <c r="C268" s="496" t="s">
        <v>605</v>
      </c>
      <c r="D268" s="497">
        <v>6235.49</v>
      </c>
      <c r="E268" s="497">
        <v>1722.61</v>
      </c>
      <c r="F268" s="466">
        <f>SUMIF(AJE_LTD!$B:$B,B268,AJE_LTD!$D:$D)</f>
        <v>0</v>
      </c>
      <c r="G268" s="467">
        <f t="shared" si="30"/>
        <v>1722.61</v>
      </c>
      <c r="H268" s="468">
        <f>SUMIF(AJE_LTD!$B:$B,B268,AJE_LTD!$F:$F)</f>
        <v>0</v>
      </c>
      <c r="I268" s="467">
        <f t="shared" si="31"/>
        <v>6235.49</v>
      </c>
      <c r="J268" s="498">
        <f>IF(ISERROR(VLOOKUP(B268,Accounts_LTD!$B:$E,3,FALSE)),"",VLOOKUP(B268,Accounts_LTD!$B:$E,3,FALSE))</f>
        <v>507</v>
      </c>
      <c r="K268" s="492" t="str">
        <f>IFERROR(IF(J268="","",VLOOKUP(J268,FS!$A$11:$B$241,2,FALSE)),"")</f>
        <v>Insurance</v>
      </c>
      <c r="L268" s="492" t="str">
        <f>IFERROR(VLOOKUP(B269,Accounts_LTD!B:G,6,FALSE),"")</f>
        <v/>
      </c>
      <c r="M268" s="493"/>
      <c r="N268" s="494"/>
      <c r="O268" s="447"/>
      <c r="P268" s="472"/>
      <c r="Q268" s="447"/>
      <c r="R268" s="447"/>
      <c r="S268" s="449"/>
      <c r="T268" s="447"/>
      <c r="U268" s="448"/>
      <c r="V268" s="447"/>
      <c r="W268" s="447"/>
      <c r="X268" s="447"/>
      <c r="Y268" s="447"/>
      <c r="Z268" s="447"/>
    </row>
    <row r="269" ht="12.75" customHeight="1">
      <c r="A269" s="445"/>
      <c r="B269" s="495">
        <v>70042.0</v>
      </c>
      <c r="C269" s="496" t="s">
        <v>364</v>
      </c>
      <c r="D269" s="497">
        <v>25707.51</v>
      </c>
      <c r="E269" s="497">
        <v>7955.12</v>
      </c>
      <c r="F269" s="466">
        <f>SUMIF(AJE_LTD!$B:$B,B269,AJE_LTD!$D:$D)</f>
        <v>1500</v>
      </c>
      <c r="G269" s="467">
        <f t="shared" si="30"/>
        <v>9455.12</v>
      </c>
      <c r="H269" s="468">
        <f>SUMIF(AJE_LTD!$B:$B,B269,AJE_LTD!$F:$F)</f>
        <v>5278.5</v>
      </c>
      <c r="I269" s="467">
        <f t="shared" si="31"/>
        <v>30986.01</v>
      </c>
      <c r="J269" s="469">
        <f>IF(ISERROR(VLOOKUP(B269,Accounts_LTD!$B:$E,3,FALSE)),"",VLOOKUP(B269,Accounts_LTD!$B:$E,3,FALSE))</f>
        <v>511</v>
      </c>
      <c r="K269" s="492" t="str">
        <f>IFERROR(IF(J269="","",VLOOKUP(J269,FS!$A$11:$B$241,2,FALSE)),"")</f>
        <v>G&amp;A Software</v>
      </c>
      <c r="L269" s="492" t="str">
        <f>IFERROR(VLOOKUP(B270,Accounts_LTD!B:G,6,FALSE),"")</f>
        <v/>
      </c>
      <c r="M269" s="493"/>
      <c r="N269" s="494"/>
      <c r="O269" s="447"/>
      <c r="P269" s="472"/>
      <c r="Q269" s="447"/>
      <c r="R269" s="447"/>
      <c r="S269" s="449"/>
      <c r="T269" s="447"/>
      <c r="U269" s="448"/>
      <c r="V269" s="447"/>
      <c r="W269" s="447"/>
      <c r="X269" s="447"/>
      <c r="Y269" s="447"/>
      <c r="Z269" s="447"/>
    </row>
    <row r="270" ht="12.75" customHeight="1">
      <c r="A270" s="445"/>
      <c r="B270" s="495">
        <v>70043.0</v>
      </c>
      <c r="C270" s="496" t="s">
        <v>606</v>
      </c>
      <c r="D270" s="497">
        <v>572.03</v>
      </c>
      <c r="E270" s="497">
        <v>162.26</v>
      </c>
      <c r="F270" s="466">
        <f>SUMIF(AJE_LTD!$B:$B,B270,AJE_LTD!$D:$D)</f>
        <v>0</v>
      </c>
      <c r="G270" s="467">
        <f t="shared" si="30"/>
        <v>162.26</v>
      </c>
      <c r="H270" s="468">
        <f>SUMIF(AJE_LTD!$B:$B,B270,AJE_LTD!$F:$F)</f>
        <v>0</v>
      </c>
      <c r="I270" s="467">
        <f t="shared" si="31"/>
        <v>572.03</v>
      </c>
      <c r="J270" s="469">
        <f>IF(ISERROR(VLOOKUP(B270,Accounts_LTD!$B:$E,3,FALSE)),"",VLOOKUP(B270,Accounts_LTD!$B:$E,3,FALSE))</f>
        <v>511</v>
      </c>
      <c r="K270" s="492" t="str">
        <f>IFERROR(IF(J270="","",VLOOKUP(J270,FS!$A$11:$B$241,2,FALSE)),"")</f>
        <v>G&amp;A Software</v>
      </c>
      <c r="L270" s="492" t="str">
        <f>IFERROR(VLOOKUP(B271,Accounts_LTD!B:G,6,FALSE),"")</f>
        <v/>
      </c>
      <c r="M270" s="493"/>
      <c r="N270" s="494"/>
      <c r="O270" s="447"/>
      <c r="P270" s="472"/>
      <c r="Q270" s="447"/>
      <c r="R270" s="447"/>
      <c r="S270" s="449"/>
      <c r="T270" s="447"/>
      <c r="U270" s="448"/>
      <c r="V270" s="447"/>
      <c r="W270" s="447"/>
      <c r="X270" s="447"/>
      <c r="Y270" s="447"/>
      <c r="Z270" s="447"/>
    </row>
    <row r="271" ht="12.75" customHeight="1">
      <c r="A271" s="445"/>
      <c r="B271" s="495">
        <v>70044.0</v>
      </c>
      <c r="C271" s="496" t="s">
        <v>607</v>
      </c>
      <c r="D271" s="497">
        <v>1989.99</v>
      </c>
      <c r="E271" s="497">
        <v>576.73</v>
      </c>
      <c r="F271" s="466">
        <f>SUMIF(AJE_LTD!$B:$B,B271,AJE_LTD!$D:$D)</f>
        <v>0</v>
      </c>
      <c r="G271" s="467">
        <f t="shared" si="30"/>
        <v>576.73</v>
      </c>
      <c r="H271" s="468">
        <f>SUMIF(AJE_LTD!$B:$B,B271,AJE_LTD!$F:$F)</f>
        <v>0</v>
      </c>
      <c r="I271" s="467">
        <f t="shared" si="31"/>
        <v>1989.99</v>
      </c>
      <c r="J271" s="469">
        <f>IF(ISERROR(VLOOKUP(B271,Accounts_LTD!$B:$E,3,FALSE)),"",VLOOKUP(B271,Accounts_LTD!$B:$E,3,FALSE))</f>
        <v>520</v>
      </c>
      <c r="K271" s="492" t="str">
        <f>IFERROR(IF(J271="","",VLOOKUP(J271,FS!$A$11:$B$241,2,FALSE)),"")</f>
        <v>Utilities (monicipal+cleaning+water+electicity)</v>
      </c>
      <c r="L271" s="492" t="str">
        <f>IFERROR(VLOOKUP(B272,Accounts_LTD!B:G,6,FALSE),"")</f>
        <v/>
      </c>
      <c r="M271" s="493"/>
      <c r="N271" s="494"/>
      <c r="O271" s="447"/>
      <c r="P271" s="472"/>
      <c r="Q271" s="447"/>
      <c r="R271" s="447"/>
      <c r="S271" s="449"/>
      <c r="T271" s="447"/>
      <c r="U271" s="448"/>
      <c r="V271" s="447"/>
      <c r="W271" s="447"/>
      <c r="X271" s="447"/>
      <c r="Y271" s="447"/>
      <c r="Z271" s="447"/>
    </row>
    <row r="272" ht="12.75" customHeight="1">
      <c r="A272" s="445"/>
      <c r="B272" s="495">
        <v>70045.0</v>
      </c>
      <c r="C272" s="496" t="s">
        <v>608</v>
      </c>
      <c r="D272" s="497">
        <v>86763.09</v>
      </c>
      <c r="E272" s="497">
        <v>25193.64</v>
      </c>
      <c r="F272" s="466">
        <f>SUMIF(AJE_LTD!$B:$B,B272,AJE_LTD!$D:$D)</f>
        <v>0</v>
      </c>
      <c r="G272" s="467">
        <f t="shared" si="30"/>
        <v>25193.64</v>
      </c>
      <c r="H272" s="468">
        <f>SUMIF(AJE_LTD!$B:$B,B272,AJE_LTD!$F:$F)</f>
        <v>0</v>
      </c>
      <c r="I272" s="467">
        <f t="shared" si="31"/>
        <v>86763.09</v>
      </c>
      <c r="J272" s="469">
        <f>IF(ISERROR(VLOOKUP(B272,Accounts_LTD!$B:$E,3,FALSE)),"",VLOOKUP(B272,Accounts_LTD!$B:$E,3,FALSE))</f>
        <v>302</v>
      </c>
      <c r="K272" s="492" t="str">
        <f>IFERROR(IF(J272="","",VLOOKUP(J272,FS!$A$11:$B$241,2,FALSE)),"")</f>
        <v>R&amp;D Software</v>
      </c>
      <c r="L272" s="492" t="str">
        <f>IFERROR(VLOOKUP(B273,Accounts_LTD!B:G,6,FALSE),"")</f>
        <v/>
      </c>
      <c r="M272" s="493"/>
      <c r="N272" s="494"/>
      <c r="O272" s="447"/>
      <c r="P272" s="472"/>
      <c r="Q272" s="447"/>
      <c r="R272" s="447"/>
      <c r="S272" s="449"/>
      <c r="T272" s="447"/>
      <c r="U272" s="448"/>
      <c r="V272" s="447"/>
      <c r="W272" s="447"/>
      <c r="X272" s="447"/>
      <c r="Y272" s="447"/>
      <c r="Z272" s="447"/>
    </row>
    <row r="273" ht="12.75" customHeight="1">
      <c r="A273" s="445"/>
      <c r="B273" s="495">
        <v>70046.0</v>
      </c>
      <c r="C273" s="496" t="s">
        <v>609</v>
      </c>
      <c r="D273" s="497">
        <v>13937.0</v>
      </c>
      <c r="E273" s="497">
        <v>4002.06</v>
      </c>
      <c r="F273" s="466">
        <f>SUMIF(AJE_LTD!$B:$B,B273,AJE_LTD!$D:$D)</f>
        <v>0</v>
      </c>
      <c r="G273" s="467">
        <f t="shared" si="30"/>
        <v>4002.06</v>
      </c>
      <c r="H273" s="468">
        <f>SUMIF(AJE_LTD!$B:$B,B273,AJE_LTD!$F:$F)</f>
        <v>0</v>
      </c>
      <c r="I273" s="467">
        <f t="shared" si="31"/>
        <v>13937</v>
      </c>
      <c r="J273" s="498">
        <f>IF(ISERROR(VLOOKUP(B273,Accounts_LTD!$B:$E,3,FALSE)),"",VLOOKUP(B273,Accounts_LTD!$B:$E,3,FALSE))</f>
        <v>501</v>
      </c>
      <c r="K273" s="492" t="str">
        <f>IFERROR(IF(J273="","",VLOOKUP(J273,FS!$A$11:$B$241,2,FALSE)),"")</f>
        <v>Professional services LTD</v>
      </c>
      <c r="L273" s="492" t="str">
        <f>IFERROR(VLOOKUP(B274,Accounts_LTD!B:G,6,FALSE),"")</f>
        <v/>
      </c>
      <c r="M273" s="493"/>
      <c r="N273" s="494"/>
      <c r="O273" s="447"/>
      <c r="P273" s="472"/>
      <c r="Q273" s="447"/>
      <c r="R273" s="447"/>
      <c r="S273" s="449"/>
      <c r="T273" s="447"/>
      <c r="U273" s="448"/>
      <c r="V273" s="447"/>
      <c r="W273" s="447"/>
      <c r="X273" s="447"/>
      <c r="Y273" s="447"/>
      <c r="Z273" s="447"/>
    </row>
    <row r="274" ht="12.75" customHeight="1">
      <c r="A274" s="445"/>
      <c r="B274" s="495">
        <v>70047.0</v>
      </c>
      <c r="C274" s="496" t="s">
        <v>610</v>
      </c>
      <c r="D274" s="497">
        <v>1874.92</v>
      </c>
      <c r="E274" s="497">
        <v>568.66</v>
      </c>
      <c r="F274" s="466">
        <f>SUMIF(AJE_LTD!$B:$B,B274,AJE_LTD!$D:$D)</f>
        <v>45</v>
      </c>
      <c r="G274" s="467">
        <f t="shared" si="30"/>
        <v>613.66</v>
      </c>
      <c r="H274" s="468">
        <f>SUMIF(AJE_LTD!$B:$B,B274,AJE_LTD!$F:$F)</f>
        <v>158.36</v>
      </c>
      <c r="I274" s="467">
        <f t="shared" si="31"/>
        <v>2033.28</v>
      </c>
      <c r="J274" s="469">
        <f>IF(ISERROR(VLOOKUP(B274,Accounts_LTD!$B:$E,3,FALSE)),"",VLOOKUP(B274,Accounts_LTD!$B:$E,3,FALSE))</f>
        <v>511</v>
      </c>
      <c r="K274" s="492" t="str">
        <f>IFERROR(IF(J274="","",VLOOKUP(J274,FS!$A$11:$B$241,2,FALSE)),"")</f>
        <v>G&amp;A Software</v>
      </c>
      <c r="L274" s="492" t="str">
        <f>IFERROR(VLOOKUP(B275,Accounts_LTD!B:G,6,FALSE),"")</f>
        <v/>
      </c>
      <c r="M274" s="493"/>
      <c r="N274" s="494"/>
      <c r="O274" s="447"/>
      <c r="P274" s="472">
        <f t="shared" ref="P274:P366" si="32">IF(G274=0," ",IF(G274="__________________"," ",ROUND(I274/G274,3)))</f>
        <v>3.313</v>
      </c>
      <c r="Q274" s="447"/>
      <c r="R274" s="447">
        <f t="shared" ref="R274:R329" si="33">IF(E275&gt;G275,0,1)</f>
        <v>1</v>
      </c>
      <c r="S274" s="449">
        <f t="shared" ref="S274:S329" si="34">E274-G274</f>
        <v>-45</v>
      </c>
      <c r="T274" s="447"/>
      <c r="U274" s="448">
        <f t="shared" ref="U274:U329" si="35">D274-I274</f>
        <v>-158.36</v>
      </c>
      <c r="V274" s="447"/>
      <c r="W274" s="447"/>
      <c r="X274" s="447"/>
      <c r="Y274" s="447"/>
      <c r="Z274" s="447"/>
    </row>
    <row r="275" ht="12.75" customHeight="1">
      <c r="A275" s="445"/>
      <c r="B275" s="495">
        <v>70048.0</v>
      </c>
      <c r="C275" s="496" t="s">
        <v>611</v>
      </c>
      <c r="D275" s="497">
        <v>1482.0</v>
      </c>
      <c r="E275" s="497">
        <v>431.65</v>
      </c>
      <c r="F275" s="466">
        <f>SUMIF(AJE_LTD!$B:$B,B275,AJE_LTD!$D:$D)</f>
        <v>0</v>
      </c>
      <c r="G275" s="467">
        <f t="shared" si="30"/>
        <v>431.65</v>
      </c>
      <c r="H275" s="468">
        <f>SUMIF(AJE_LTD!$B:$B,B275,AJE_LTD!$F:$F)</f>
        <v>0</v>
      </c>
      <c r="I275" s="467">
        <f t="shared" si="31"/>
        <v>1482</v>
      </c>
      <c r="J275" s="498">
        <f>IF(ISERROR(VLOOKUP(B275,Accounts_LTD!$B:$E,3,FALSE)),"",VLOOKUP(B275,Accounts_LTD!$B:$E,3,FALSE))</f>
        <v>517</v>
      </c>
      <c r="K275" s="492" t="str">
        <f>IFERROR(IF(J275="","",VLOOKUP(J275,FS!$A$11:$B$241,2,FALSE)),"")</f>
        <v>Welfare Gifts (holidays,birthday,new employee,quarterly meetings, happy hour)</v>
      </c>
      <c r="L275" s="492" t="str">
        <f>IFERROR(VLOOKUP(B276,Accounts_LTD!B:G,6,FALSE),"")</f>
        <v/>
      </c>
      <c r="M275" s="493"/>
      <c r="N275" s="494"/>
      <c r="O275" s="447"/>
      <c r="P275" s="472">
        <f t="shared" si="32"/>
        <v>3.433</v>
      </c>
      <c r="Q275" s="447"/>
      <c r="R275" s="447">
        <f t="shared" si="33"/>
        <v>1</v>
      </c>
      <c r="S275" s="449">
        <f t="shared" si="34"/>
        <v>0</v>
      </c>
      <c r="T275" s="447"/>
      <c r="U275" s="448">
        <f t="shared" si="35"/>
        <v>0</v>
      </c>
      <c r="V275" s="447"/>
      <c r="W275" s="447"/>
      <c r="X275" s="447"/>
      <c r="Y275" s="447"/>
      <c r="Z275" s="447"/>
    </row>
    <row r="276" ht="12.75" customHeight="1">
      <c r="A276" s="445"/>
      <c r="B276" s="495">
        <v>70049.0</v>
      </c>
      <c r="C276" s="496" t="s">
        <v>612</v>
      </c>
      <c r="D276" s="497">
        <v>1479.0</v>
      </c>
      <c r="E276" s="497">
        <v>428.33</v>
      </c>
      <c r="F276" s="466">
        <f>SUMIF(AJE_LTD!$B:$B,B276,AJE_LTD!$D:$D)</f>
        <v>0</v>
      </c>
      <c r="G276" s="467">
        <f t="shared" si="30"/>
        <v>428.33</v>
      </c>
      <c r="H276" s="468">
        <f>SUMIF(AJE_LTD!$B:$B,B276,AJE_LTD!$F:$F)</f>
        <v>0</v>
      </c>
      <c r="I276" s="467">
        <f t="shared" si="31"/>
        <v>1479</v>
      </c>
      <c r="J276" s="498">
        <f>IF(ISERROR(VLOOKUP(B276,Accounts_LTD!$B:$E,3,FALSE)),"",VLOOKUP(B276,Accounts_LTD!$B:$E,3,FALSE))</f>
        <v>504</v>
      </c>
      <c r="K276" s="492" t="str">
        <f>IFERROR(IF(J276="","",VLOOKUP(J276,FS!$A$11:$B$241,2,FALSE)),"")</f>
        <v>Rent &amp; Related expenses</v>
      </c>
      <c r="L276" s="492" t="str">
        <f>IFERROR(VLOOKUP(B277,Accounts_LTD!B:G,6,FALSE),"")</f>
        <v/>
      </c>
      <c r="M276" s="493"/>
      <c r="N276" s="494"/>
      <c r="O276" s="447"/>
      <c r="P276" s="472">
        <f t="shared" si="32"/>
        <v>3.453</v>
      </c>
      <c r="Q276" s="447"/>
      <c r="R276" s="447">
        <f t="shared" si="33"/>
        <v>1</v>
      </c>
      <c r="S276" s="449">
        <f t="shared" si="34"/>
        <v>0</v>
      </c>
      <c r="T276" s="447"/>
      <c r="U276" s="448">
        <f t="shared" si="35"/>
        <v>0</v>
      </c>
      <c r="V276" s="447"/>
      <c r="W276" s="447"/>
      <c r="X276" s="447"/>
      <c r="Y276" s="447"/>
      <c r="Z276" s="447"/>
    </row>
    <row r="277" ht="12.75" customHeight="1">
      <c r="A277" s="445"/>
      <c r="B277" s="495">
        <v>70050.0</v>
      </c>
      <c r="C277" s="518" t="s">
        <v>613</v>
      </c>
      <c r="D277" s="497">
        <v>3800.0</v>
      </c>
      <c r="E277" s="497">
        <v>1135.81</v>
      </c>
      <c r="F277" s="466">
        <f>SUMIF(AJE_LTD!$B:$B,B277,AJE_LTD!$D:$D)</f>
        <v>0</v>
      </c>
      <c r="G277" s="467">
        <f t="shared" si="30"/>
        <v>1135.81</v>
      </c>
      <c r="H277" s="468">
        <f>SUMIF(AJE_LTD!$B:$B,B277,AJE_LTD!$F:$F)</f>
        <v>0</v>
      </c>
      <c r="I277" s="467">
        <f t="shared" si="31"/>
        <v>3800</v>
      </c>
      <c r="J277" s="469">
        <f>IF(ISERROR(VLOOKUP(B277,Accounts_LTD!$B:$E,3,FALSE)),"",VLOOKUP(B277,Accounts_LTD!$B:$E,3,FALSE))</f>
        <v>503</v>
      </c>
      <c r="K277" s="492" t="str">
        <f>IFERROR(IF(J277="","",VLOOKUP(J277,FS!$A$11:$B$241,2,FALSE)),"")</f>
        <v>Office expenses &amp; other</v>
      </c>
      <c r="L277" s="492" t="str">
        <f>IFERROR(VLOOKUP(B278,Accounts_LTD!B:G,6,FALSE),"")</f>
        <v/>
      </c>
      <c r="M277" s="493"/>
      <c r="N277" s="494"/>
      <c r="O277" s="447"/>
      <c r="P277" s="472">
        <f t="shared" si="32"/>
        <v>3.346</v>
      </c>
      <c r="Q277" s="447"/>
      <c r="R277" s="447">
        <f t="shared" si="33"/>
        <v>1</v>
      </c>
      <c r="S277" s="449">
        <f t="shared" si="34"/>
        <v>0</v>
      </c>
      <c r="T277" s="447"/>
      <c r="U277" s="448">
        <f t="shared" si="35"/>
        <v>0</v>
      </c>
      <c r="V277" s="447"/>
      <c r="W277" s="447"/>
      <c r="X277" s="447"/>
      <c r="Y277" s="447"/>
      <c r="Z277" s="447"/>
    </row>
    <row r="278" ht="12.75" customHeight="1">
      <c r="A278" s="445"/>
      <c r="B278" s="495">
        <v>70051.0</v>
      </c>
      <c r="C278" s="518" t="s">
        <v>614</v>
      </c>
      <c r="D278" s="497">
        <v>35764.0</v>
      </c>
      <c r="E278" s="497">
        <v>10779.15</v>
      </c>
      <c r="F278" s="466">
        <f>SUMIF(AJE_LTD!$B:$B,B278,AJE_LTD!$D:$D)</f>
        <v>0</v>
      </c>
      <c r="G278" s="467">
        <f t="shared" si="30"/>
        <v>10779.15</v>
      </c>
      <c r="H278" s="468">
        <f>SUMIF(AJE_LTD!$B:$B,B278,AJE_LTD!$F:$F)</f>
        <v>0</v>
      </c>
      <c r="I278" s="467">
        <f t="shared" si="31"/>
        <v>35764</v>
      </c>
      <c r="J278" s="469">
        <f>IF(ISERROR(VLOOKUP(B278,Accounts_LTD!$B:$E,3,FALSE)),"",VLOOKUP(B278,Accounts_LTD!$B:$E,3,FALSE))</f>
        <v>503</v>
      </c>
      <c r="K278" s="492" t="str">
        <f>IFERROR(IF(J278="","",VLOOKUP(J278,FS!$A$11:$B$241,2,FALSE)),"")</f>
        <v>Office expenses &amp; other</v>
      </c>
      <c r="L278" s="492" t="str">
        <f>IFERROR(VLOOKUP(B279,Accounts_LTD!B:G,6,FALSE),"")</f>
        <v/>
      </c>
      <c r="M278" s="493"/>
      <c r="N278" s="494"/>
      <c r="O278" s="447"/>
      <c r="P278" s="472">
        <f t="shared" si="32"/>
        <v>3.318</v>
      </c>
      <c r="Q278" s="447"/>
      <c r="R278" s="447">
        <f t="shared" si="33"/>
        <v>1</v>
      </c>
      <c r="S278" s="449">
        <f t="shared" si="34"/>
        <v>0</v>
      </c>
      <c r="T278" s="447"/>
      <c r="U278" s="448">
        <f t="shared" si="35"/>
        <v>0</v>
      </c>
      <c r="V278" s="447"/>
      <c r="W278" s="447"/>
      <c r="X278" s="447"/>
      <c r="Y278" s="447"/>
      <c r="Z278" s="447"/>
    </row>
    <row r="279" ht="12.75" customHeight="1">
      <c r="A279" s="445"/>
      <c r="B279" s="495">
        <v>70052.0</v>
      </c>
      <c r="C279" s="518" t="s">
        <v>615</v>
      </c>
      <c r="D279" s="497">
        <v>866.0</v>
      </c>
      <c r="E279" s="497">
        <v>257.42</v>
      </c>
      <c r="F279" s="466">
        <f>SUMIF(AJE_LTD!$B:$B,B279,AJE_LTD!$D:$D)</f>
        <v>0</v>
      </c>
      <c r="G279" s="467">
        <f t="shared" si="30"/>
        <v>257.42</v>
      </c>
      <c r="H279" s="468">
        <f>SUMIF(AJE_LTD!$B:$B,B279,AJE_LTD!$F:$F)</f>
        <v>0</v>
      </c>
      <c r="I279" s="467">
        <f t="shared" si="31"/>
        <v>866</v>
      </c>
      <c r="J279" s="498">
        <f>IF(ISERROR(VLOOKUP(B279,Accounts_LTD!$B:$E,3,FALSE)),"",VLOOKUP(B279,Accounts_LTD!$B:$E,3,FALSE))</f>
        <v>517</v>
      </c>
      <c r="K279" s="492" t="str">
        <f>IFERROR(IF(J279="","",VLOOKUP(J279,FS!$A$11:$B$241,2,FALSE)),"")</f>
        <v>Welfare Gifts (holidays,birthday,new employee,quarterly meetings, happy hour)</v>
      </c>
      <c r="L279" s="492" t="str">
        <f>IFERROR(VLOOKUP(B280,Accounts_LTD!B:G,6,FALSE),"")</f>
        <v/>
      </c>
      <c r="M279" s="493"/>
      <c r="N279" s="494"/>
      <c r="O279" s="447"/>
      <c r="P279" s="472">
        <f t="shared" si="32"/>
        <v>3.364</v>
      </c>
      <c r="Q279" s="447"/>
      <c r="R279" s="447">
        <f t="shared" si="33"/>
        <v>1</v>
      </c>
      <c r="S279" s="449">
        <f t="shared" si="34"/>
        <v>0</v>
      </c>
      <c r="T279" s="447"/>
      <c r="U279" s="448">
        <f t="shared" si="35"/>
        <v>0</v>
      </c>
      <c r="V279" s="447"/>
      <c r="W279" s="447"/>
      <c r="X279" s="447"/>
      <c r="Y279" s="447"/>
      <c r="Z279" s="447"/>
    </row>
    <row r="280" ht="12.75" customHeight="1">
      <c r="A280" s="445"/>
      <c r="B280" s="495">
        <v>70053.0</v>
      </c>
      <c r="C280" s="518" t="s">
        <v>616</v>
      </c>
      <c r="D280" s="497">
        <v>2065.0</v>
      </c>
      <c r="E280" s="497">
        <v>635.03</v>
      </c>
      <c r="F280" s="466">
        <f>SUMIF(AJE_LTD!$B:$B,B280,AJE_LTD!$D:$D)</f>
        <v>0</v>
      </c>
      <c r="G280" s="467">
        <f t="shared" si="30"/>
        <v>635.03</v>
      </c>
      <c r="H280" s="468">
        <f>SUMIF(AJE_LTD!$B:$B,B280,AJE_LTD!$F:$F)</f>
        <v>0</v>
      </c>
      <c r="I280" s="467">
        <f t="shared" si="31"/>
        <v>2065</v>
      </c>
      <c r="J280" s="498">
        <f>IF(ISERROR(VLOOKUP(B280,Accounts_LTD!$B:$E,3,FALSE)),"",VLOOKUP(B280,Accounts_LTD!$B:$E,3,FALSE))</f>
        <v>517</v>
      </c>
      <c r="K280" s="492" t="str">
        <f>IFERROR(IF(J280="","",VLOOKUP(J280,FS!$A$11:$B$241,2,FALSE)),"")</f>
        <v>Welfare Gifts (holidays,birthday,new employee,quarterly meetings, happy hour)</v>
      </c>
      <c r="L280" s="492" t="str">
        <f>IFERROR(VLOOKUP(#REF!,Accounts_LTD!B:G,6,FALSE),"")</f>
        <v/>
      </c>
      <c r="M280" s="493"/>
      <c r="N280" s="494"/>
      <c r="O280" s="447"/>
      <c r="P280" s="472">
        <f t="shared" si="32"/>
        <v>3.252</v>
      </c>
      <c r="Q280" s="447"/>
      <c r="R280" s="447">
        <f t="shared" si="33"/>
        <v>1</v>
      </c>
      <c r="S280" s="449">
        <f t="shared" si="34"/>
        <v>0</v>
      </c>
      <c r="T280" s="447"/>
      <c r="U280" s="448">
        <f t="shared" si="35"/>
        <v>0</v>
      </c>
      <c r="V280" s="447"/>
      <c r="W280" s="447"/>
      <c r="X280" s="447"/>
      <c r="Y280" s="447"/>
      <c r="Z280" s="447"/>
    </row>
    <row r="281" ht="12.75" customHeight="1">
      <c r="A281" s="445"/>
      <c r="B281" s="495">
        <v>70054.0</v>
      </c>
      <c r="C281" s="518" t="s">
        <v>617</v>
      </c>
      <c r="D281" s="497">
        <v>5635.3</v>
      </c>
      <c r="E281" s="497">
        <v>1759.25</v>
      </c>
      <c r="F281" s="466">
        <f>SUMIF(AJE_LTD!$B:$B,B281,AJE_LTD!$D:$D)</f>
        <v>0</v>
      </c>
      <c r="G281" s="467">
        <f t="shared" si="30"/>
        <v>1759.25</v>
      </c>
      <c r="H281" s="468">
        <f>SUMIF(AJE_LTD!$B:$B,B281,AJE_LTD!$F:$F)</f>
        <v>0</v>
      </c>
      <c r="I281" s="467">
        <f t="shared" si="31"/>
        <v>5635.3</v>
      </c>
      <c r="J281" s="498">
        <f>IF(ISERROR(VLOOKUP(B281,Accounts_LTD!$B:$E,3,FALSE)),"",VLOOKUP(B281,Accounts_LTD!$B:$E,3,FALSE))</f>
        <v>517</v>
      </c>
      <c r="K281" s="492" t="str">
        <f>IFERROR(IF(J281="","",VLOOKUP(J281,FS!$A$11:$B$241,2,FALSE)),"")</f>
        <v>Welfare Gifts (holidays,birthday,new employee,quarterly meetings, happy hour)</v>
      </c>
      <c r="L281" s="492" t="str">
        <f>IFERROR(VLOOKUP(B282,Accounts_LTD!B:G,6,FALSE),"")</f>
        <v/>
      </c>
      <c r="M281" s="493"/>
      <c r="N281" s="494"/>
      <c r="O281" s="447"/>
      <c r="P281" s="472">
        <f t="shared" si="32"/>
        <v>3.203</v>
      </c>
      <c r="Q281" s="447"/>
      <c r="R281" s="447">
        <f t="shared" si="33"/>
        <v>1</v>
      </c>
      <c r="S281" s="449">
        <f t="shared" si="34"/>
        <v>0</v>
      </c>
      <c r="T281" s="447"/>
      <c r="U281" s="448">
        <f t="shared" si="35"/>
        <v>0</v>
      </c>
      <c r="V281" s="447"/>
      <c r="W281" s="447"/>
      <c r="X281" s="447"/>
      <c r="Y281" s="447"/>
      <c r="Z281" s="447"/>
    </row>
    <row r="282" ht="12.75" customHeight="1">
      <c r="A282" s="445"/>
      <c r="B282" s="495">
        <v>70055.0</v>
      </c>
      <c r="C282" s="518" t="s">
        <v>618</v>
      </c>
      <c r="D282" s="497">
        <v>760.0</v>
      </c>
      <c r="E282" s="497">
        <v>225.59</v>
      </c>
      <c r="F282" s="466">
        <f>SUMIF(AJE_LTD!$B:$B,B282,AJE_LTD!$D:$D)</f>
        <v>0</v>
      </c>
      <c r="G282" s="467">
        <f t="shared" si="30"/>
        <v>225.59</v>
      </c>
      <c r="H282" s="468">
        <f>SUMIF(AJE_LTD!$B:$B,B282,AJE_LTD!$F:$F)</f>
        <v>0</v>
      </c>
      <c r="I282" s="467">
        <f t="shared" si="31"/>
        <v>760</v>
      </c>
      <c r="J282" s="469">
        <f>IF(ISERROR(VLOOKUP(B282,Accounts_LTD!$B:$E,3,FALSE)),"",VLOOKUP(B282,Accounts_LTD!$B:$E,3,FALSE))</f>
        <v>503</v>
      </c>
      <c r="K282" s="492" t="str">
        <f>IFERROR(IF(J282="","",VLOOKUP(J282,FS!$A$11:$B$241,2,FALSE)),"")</f>
        <v>Office expenses &amp; other</v>
      </c>
      <c r="L282" s="492" t="str">
        <f>IFERROR(VLOOKUP(B283,Accounts_LTD!B:G,6,FALSE),"")</f>
        <v/>
      </c>
      <c r="M282" s="493"/>
      <c r="N282" s="494"/>
      <c r="O282" s="447"/>
      <c r="P282" s="472">
        <f t="shared" si="32"/>
        <v>3.369</v>
      </c>
      <c r="Q282" s="447"/>
      <c r="R282" s="447">
        <f t="shared" si="33"/>
        <v>1</v>
      </c>
      <c r="S282" s="449">
        <f t="shared" si="34"/>
        <v>0</v>
      </c>
      <c r="T282" s="447"/>
      <c r="U282" s="448">
        <f t="shared" si="35"/>
        <v>0</v>
      </c>
      <c r="V282" s="447"/>
      <c r="W282" s="447"/>
      <c r="X282" s="447"/>
      <c r="Y282" s="447"/>
      <c r="Z282" s="447"/>
    </row>
    <row r="283" ht="12.75" customHeight="1">
      <c r="A283" s="445"/>
      <c r="B283" s="495">
        <v>70056.0</v>
      </c>
      <c r="C283" s="518" t="s">
        <v>619</v>
      </c>
      <c r="D283" s="497">
        <v>2213.5</v>
      </c>
      <c r="E283" s="505">
        <v>0.0</v>
      </c>
      <c r="F283" s="466">
        <f>SUMIF(AJE_LTD!$B:$B,B283,AJE_LTD!$D:$D)</f>
        <v>0</v>
      </c>
      <c r="G283" s="467">
        <f t="shared" si="30"/>
        <v>0</v>
      </c>
      <c r="H283" s="468">
        <f>SUMIF(AJE_LTD!$B:$B,B283,AJE_LTD!$F:$F)</f>
        <v>0</v>
      </c>
      <c r="I283" s="467">
        <f t="shared" si="31"/>
        <v>2213.5</v>
      </c>
      <c r="J283" s="469">
        <f>IF(ISERROR(VLOOKUP(B283,Accounts_LTD!$B:$E,3,FALSE)),"",VLOOKUP(B283,Accounts_LTD!$B:$E,3,FALSE))</f>
        <v>501</v>
      </c>
      <c r="K283" s="492" t="str">
        <f>IFERROR(IF(J283="","",VLOOKUP(J283,FS!$A$11:$B$241,2,FALSE)),"")</f>
        <v>Professional services LTD</v>
      </c>
      <c r="L283" s="492" t="str">
        <f>IFERROR(VLOOKUP(B284,Accounts_LTD!B:G,6,FALSE),"")</f>
        <v/>
      </c>
      <c r="M283" s="493"/>
      <c r="N283" s="494"/>
      <c r="O283" s="447"/>
      <c r="P283" s="472" t="str">
        <f t="shared" si="32"/>
        <v> </v>
      </c>
      <c r="Q283" s="447"/>
      <c r="R283" s="447">
        <f t="shared" si="33"/>
        <v>1</v>
      </c>
      <c r="S283" s="449">
        <f t="shared" si="34"/>
        <v>0</v>
      </c>
      <c r="T283" s="447"/>
      <c r="U283" s="448">
        <f t="shared" si="35"/>
        <v>0</v>
      </c>
      <c r="V283" s="447"/>
      <c r="W283" s="447"/>
      <c r="X283" s="447"/>
      <c r="Y283" s="447"/>
      <c r="Z283" s="447"/>
    </row>
    <row r="284" ht="12.75" customHeight="1">
      <c r="A284" s="445"/>
      <c r="B284" s="495">
        <v>70057.0</v>
      </c>
      <c r="C284" s="518" t="s">
        <v>620</v>
      </c>
      <c r="D284" s="497">
        <v>6269.0</v>
      </c>
      <c r="E284" s="497">
        <v>1949.62</v>
      </c>
      <c r="F284" s="466">
        <f>SUMIF(AJE_LTD!$B:$B,B284,AJE_LTD!$D:$D)</f>
        <v>0</v>
      </c>
      <c r="G284" s="467">
        <f t="shared" si="30"/>
        <v>1949.62</v>
      </c>
      <c r="H284" s="468">
        <f>SUMIF(AJE_LTD!$B:$B,B284,AJE_LTD!$F:$F)</f>
        <v>0</v>
      </c>
      <c r="I284" s="467">
        <f t="shared" si="31"/>
        <v>6269</v>
      </c>
      <c r="J284" s="498">
        <f>IF(ISERROR(VLOOKUP(B284,Accounts_LTD!$B:$E,3,FALSE)),"",VLOOKUP(B284,Accounts_LTD!$B:$E,3,FALSE))</f>
        <v>516</v>
      </c>
      <c r="K284" s="492" t="str">
        <f>IFERROR(IF(J284="","",VLOOKUP(J284,FS!$A$11:$B$241,2,FALSE)),"")</f>
        <v>Welfare company event (end of year + offsite)</v>
      </c>
      <c r="L284" s="492" t="str">
        <f>IFERROR(VLOOKUP(B285,Accounts_LTD!B:G,6,FALSE),"")</f>
        <v/>
      </c>
      <c r="M284" s="493"/>
      <c r="N284" s="494"/>
      <c r="O284" s="447"/>
      <c r="P284" s="472">
        <f t="shared" si="32"/>
        <v>3.215</v>
      </c>
      <c r="Q284" s="447"/>
      <c r="R284" s="447">
        <f t="shared" si="33"/>
        <v>1</v>
      </c>
      <c r="S284" s="449">
        <f t="shared" si="34"/>
        <v>0</v>
      </c>
      <c r="T284" s="447"/>
      <c r="U284" s="448">
        <f t="shared" si="35"/>
        <v>0</v>
      </c>
      <c r="V284" s="447"/>
      <c r="W284" s="447"/>
      <c r="X284" s="447"/>
      <c r="Y284" s="447"/>
      <c r="Z284" s="447"/>
    </row>
    <row r="285" ht="12.75" customHeight="1">
      <c r="A285" s="445"/>
      <c r="B285" s="495">
        <v>70058.0</v>
      </c>
      <c r="C285" s="518" t="s">
        <v>621</v>
      </c>
      <c r="D285" s="497">
        <v>30527.87</v>
      </c>
      <c r="E285" s="497">
        <v>9152.53</v>
      </c>
      <c r="F285" s="466">
        <f>SUMIF(AJE_LTD!$B:$B,B285,AJE_LTD!$D:$D)</f>
        <v>0</v>
      </c>
      <c r="G285" s="467">
        <f t="shared" si="30"/>
        <v>9152.53</v>
      </c>
      <c r="H285" s="468">
        <f>SUMIF(AJE_LTD!$B:$B,B285,AJE_LTD!$F:$F)</f>
        <v>0</v>
      </c>
      <c r="I285" s="467">
        <f t="shared" si="31"/>
        <v>30527.87</v>
      </c>
      <c r="J285" s="469">
        <f>IF(ISERROR(VLOOKUP(B285,Accounts_LTD!$B:$E,3,FALSE)),"",VLOOKUP(B285,Accounts_LTD!$B:$E,3,FALSE))</f>
        <v>506</v>
      </c>
      <c r="K285" s="492" t="str">
        <f>IFERROR(IF(J285="","",VLOOKUP(J285,FS!$A$11:$B$241,2,FALSE)),"")</f>
        <v>Subcontractors G&amp;A</v>
      </c>
      <c r="L285" s="492" t="str">
        <f>IFERROR(VLOOKUP(B286,Accounts_LTD!B:G,6,FALSE),"")</f>
        <v/>
      </c>
      <c r="M285" s="493"/>
      <c r="N285" s="494"/>
      <c r="O285" s="447"/>
      <c r="P285" s="472">
        <f t="shared" si="32"/>
        <v>3.335</v>
      </c>
      <c r="Q285" s="447"/>
      <c r="R285" s="447">
        <f t="shared" si="33"/>
        <v>1</v>
      </c>
      <c r="S285" s="449">
        <f t="shared" si="34"/>
        <v>0</v>
      </c>
      <c r="T285" s="447"/>
      <c r="U285" s="448">
        <f t="shared" si="35"/>
        <v>0</v>
      </c>
      <c r="V285" s="447"/>
      <c r="W285" s="447"/>
      <c r="X285" s="447"/>
      <c r="Y285" s="447"/>
      <c r="Z285" s="447"/>
    </row>
    <row r="286" ht="12.75" customHeight="1">
      <c r="A286" s="445"/>
      <c r="B286" s="495">
        <v>70059.0</v>
      </c>
      <c r="C286" s="518" t="s">
        <v>622</v>
      </c>
      <c r="D286" s="497">
        <v>15354.8</v>
      </c>
      <c r="E286" s="497">
        <v>4600.0</v>
      </c>
      <c r="F286" s="466">
        <f>SUMIF(AJE_LTD!$B:$B,B286,AJE_LTD!$D:$D)</f>
        <v>0</v>
      </c>
      <c r="G286" s="467">
        <f t="shared" si="30"/>
        <v>4600</v>
      </c>
      <c r="H286" s="468">
        <f>SUMIF(AJE_LTD!$B:$B,B286,AJE_LTD!$F:$F)</f>
        <v>0</v>
      </c>
      <c r="I286" s="467">
        <f t="shared" si="31"/>
        <v>15354.8</v>
      </c>
      <c r="J286" s="498">
        <f>IF(ISERROR(VLOOKUP(B286,Accounts_LTD!$B:$E,3,FALSE)),"",VLOOKUP(B286,Accounts_LTD!$B:$E,3,FALSE))</f>
        <v>503</v>
      </c>
      <c r="K286" s="492" t="str">
        <f>IFERROR(IF(J286="","",VLOOKUP(J286,FS!$A$11:$B$241,2,FALSE)),"")</f>
        <v>Office expenses &amp; other</v>
      </c>
      <c r="L286" s="492" t="str">
        <f>IFERROR(VLOOKUP(B287,Accounts_LTD!B:G,6,FALSE),"")</f>
        <v/>
      </c>
      <c r="M286" s="493"/>
      <c r="N286" s="494"/>
      <c r="O286" s="447"/>
      <c r="P286" s="472">
        <f t="shared" si="32"/>
        <v>3.338</v>
      </c>
      <c r="Q286" s="447"/>
      <c r="R286" s="447">
        <f t="shared" si="33"/>
        <v>1</v>
      </c>
      <c r="S286" s="449">
        <f t="shared" si="34"/>
        <v>0</v>
      </c>
      <c r="T286" s="447"/>
      <c r="U286" s="448">
        <f t="shared" si="35"/>
        <v>0</v>
      </c>
      <c r="V286" s="447"/>
      <c r="W286" s="447"/>
      <c r="X286" s="447"/>
      <c r="Y286" s="447"/>
      <c r="Z286" s="447"/>
    </row>
    <row r="287" ht="12.75" customHeight="1">
      <c r="A287" s="445"/>
      <c r="B287" s="495">
        <v>70060.0</v>
      </c>
      <c r="C287" s="518" t="s">
        <v>623</v>
      </c>
      <c r="D287" s="497">
        <v>25000.0</v>
      </c>
      <c r="E287" s="497">
        <v>7727.97</v>
      </c>
      <c r="F287" s="466">
        <f>SUMIF(AJE_LTD!$B:$B,B287,AJE_LTD!$D:$D)</f>
        <v>0</v>
      </c>
      <c r="G287" s="467">
        <f t="shared" si="30"/>
        <v>7727.97</v>
      </c>
      <c r="H287" s="468">
        <f>SUMIF(AJE_LTD!$B:$B,B287,AJE_LTD!$F:$F)</f>
        <v>0</v>
      </c>
      <c r="I287" s="467">
        <f t="shared" si="31"/>
        <v>25000</v>
      </c>
      <c r="J287" s="498">
        <f>IF(ISERROR(VLOOKUP(B287,Accounts_LTD!$B:$E,3,FALSE)),"",VLOOKUP(B287,Accounts_LTD!$B:$E,3,FALSE))</f>
        <v>501</v>
      </c>
      <c r="K287" s="492" t="str">
        <f>IFERROR(IF(J287="","",VLOOKUP(J287,FS!$A$11:$B$241,2,FALSE)),"")</f>
        <v>Professional services LTD</v>
      </c>
      <c r="L287" s="492" t="str">
        <f>IFERROR(VLOOKUP(B288,Accounts_LTD!B:G,6,FALSE),"")</f>
        <v/>
      </c>
      <c r="M287" s="493"/>
      <c r="N287" s="494"/>
      <c r="O287" s="447"/>
      <c r="P287" s="472">
        <f t="shared" si="32"/>
        <v>3.235</v>
      </c>
      <c r="Q287" s="447"/>
      <c r="R287" s="447">
        <f t="shared" si="33"/>
        <v>1</v>
      </c>
      <c r="S287" s="449">
        <f t="shared" si="34"/>
        <v>0</v>
      </c>
      <c r="T287" s="447"/>
      <c r="U287" s="448">
        <f t="shared" si="35"/>
        <v>0</v>
      </c>
      <c r="V287" s="447"/>
      <c r="W287" s="447"/>
      <c r="X287" s="447"/>
      <c r="Y287" s="447"/>
      <c r="Z287" s="447"/>
    </row>
    <row r="288" ht="12.75" customHeight="1">
      <c r="A288" s="445"/>
      <c r="B288" s="495">
        <v>70061.0</v>
      </c>
      <c r="C288" s="518" t="s">
        <v>624</v>
      </c>
      <c r="D288" s="497">
        <v>34278.48</v>
      </c>
      <c r="E288" s="497">
        <v>10124.72</v>
      </c>
      <c r="F288" s="466">
        <f>SUMIF(AJE_LTD!$B:$B,B288,AJE_LTD!$D:$D)</f>
        <v>0</v>
      </c>
      <c r="G288" s="467">
        <f t="shared" si="30"/>
        <v>10124.72</v>
      </c>
      <c r="H288" s="468">
        <f>SUMIF(AJE_LTD!$B:$B,B288,AJE_LTD!$F:$F)</f>
        <v>0</v>
      </c>
      <c r="I288" s="467">
        <f t="shared" si="31"/>
        <v>34278.48</v>
      </c>
      <c r="J288" s="469">
        <f>IF(ISERROR(VLOOKUP(B288,Accounts_LTD!$B:$E,3,FALSE)),"",VLOOKUP(B288,Accounts_LTD!$B:$E,3,FALSE))</f>
        <v>511</v>
      </c>
      <c r="K288" s="492" t="str">
        <f>IFERROR(IF(J288="","",VLOOKUP(J288,FS!$A$11:$B$241,2,FALSE)),"")</f>
        <v>G&amp;A Software</v>
      </c>
      <c r="L288" s="492" t="str">
        <f>IFERROR(VLOOKUP(B289,Accounts_LTD!B:G,6,FALSE),"")</f>
        <v/>
      </c>
      <c r="M288" s="493"/>
      <c r="N288" s="494"/>
      <c r="O288" s="447"/>
      <c r="P288" s="472">
        <f t="shared" si="32"/>
        <v>3.386</v>
      </c>
      <c r="Q288" s="447"/>
      <c r="R288" s="447">
        <f t="shared" si="33"/>
        <v>1</v>
      </c>
      <c r="S288" s="449">
        <f t="shared" si="34"/>
        <v>0</v>
      </c>
      <c r="T288" s="447"/>
      <c r="U288" s="448">
        <f t="shared" si="35"/>
        <v>0</v>
      </c>
      <c r="V288" s="447"/>
      <c r="W288" s="447"/>
      <c r="X288" s="447"/>
      <c r="Y288" s="447"/>
      <c r="Z288" s="447"/>
    </row>
    <row r="289" ht="12.75" customHeight="1">
      <c r="A289" s="445"/>
      <c r="B289" s="495">
        <v>70062.0</v>
      </c>
      <c r="C289" s="518" t="s">
        <v>625</v>
      </c>
      <c r="D289" s="497">
        <v>33882.14</v>
      </c>
      <c r="E289" s="497">
        <v>10036.4</v>
      </c>
      <c r="F289" s="466">
        <f>SUMIF(AJE_LTD!$B:$B,B289,AJE_LTD!$D:$D)</f>
        <v>0</v>
      </c>
      <c r="G289" s="467">
        <f t="shared" si="30"/>
        <v>10036.4</v>
      </c>
      <c r="H289" s="468">
        <f>SUMIF(AJE_LTD!$B:$B,B289,AJE_LTD!$F:$F)</f>
        <v>0</v>
      </c>
      <c r="I289" s="467">
        <f t="shared" si="31"/>
        <v>33882.14</v>
      </c>
      <c r="J289" s="469">
        <f>IF(ISERROR(VLOOKUP(B289,Accounts_LTD!$B:$E,3,FALSE)),"",VLOOKUP(B289,Accounts_LTD!$B:$E,3,FALSE))</f>
        <v>511</v>
      </c>
      <c r="K289" s="492" t="str">
        <f>IFERROR(IF(J289="","",VLOOKUP(J289,FS!$A$11:$B$241,2,FALSE)),"")</f>
        <v>G&amp;A Software</v>
      </c>
      <c r="L289" s="492" t="str">
        <f>IFERROR(VLOOKUP(#REF!,Accounts_LTD!B:G,6,FALSE),"")</f>
        <v/>
      </c>
      <c r="M289" s="493"/>
      <c r="N289" s="494"/>
      <c r="O289" s="447"/>
      <c r="P289" s="472">
        <f t="shared" si="32"/>
        <v>3.376</v>
      </c>
      <c r="Q289" s="447"/>
      <c r="R289" s="447">
        <f t="shared" si="33"/>
        <v>1</v>
      </c>
      <c r="S289" s="449">
        <f t="shared" si="34"/>
        <v>0</v>
      </c>
      <c r="T289" s="447"/>
      <c r="U289" s="448">
        <f t="shared" si="35"/>
        <v>0</v>
      </c>
      <c r="V289" s="447"/>
      <c r="W289" s="447"/>
      <c r="X289" s="447"/>
      <c r="Y289" s="447"/>
      <c r="Z289" s="447"/>
    </row>
    <row r="290" ht="12.75" customHeight="1">
      <c r="A290" s="445"/>
      <c r="B290" s="495">
        <v>70063.0</v>
      </c>
      <c r="C290" s="518" t="s">
        <v>626</v>
      </c>
      <c r="D290" s="497">
        <v>3330.54</v>
      </c>
      <c r="E290" s="497">
        <v>972.27</v>
      </c>
      <c r="F290" s="466">
        <f>SUMIF(AJE_LTD!$B:$B,B290,AJE_LTD!$D:$D)</f>
        <v>0</v>
      </c>
      <c r="G290" s="467">
        <f t="shared" si="30"/>
        <v>972.27</v>
      </c>
      <c r="H290" s="468">
        <f>SUMIF(AJE_LTD!$B:$B,B290,AJE_LTD!$F:$F)</f>
        <v>0</v>
      </c>
      <c r="I290" s="467">
        <f t="shared" si="31"/>
        <v>3330.54</v>
      </c>
      <c r="J290" s="498">
        <f>IF(ISERROR(VLOOKUP(B290,Accounts_LTD!$B:$E,3,FALSE)),"",VLOOKUP(B290,Accounts_LTD!$B:$E,3,FALSE))</f>
        <v>503</v>
      </c>
      <c r="K290" s="492" t="str">
        <f>IFERROR(IF(J290="","",VLOOKUP(J290,FS!$A$11:$B$241,2,FALSE)),"")</f>
        <v>Office expenses &amp; other</v>
      </c>
      <c r="L290" s="492" t="str">
        <f>IFERROR(VLOOKUP(#REF!,Accounts_LTD!B:G,6,FALSE),"")</f>
        <v/>
      </c>
      <c r="M290" s="493"/>
      <c r="N290" s="494"/>
      <c r="O290" s="447"/>
      <c r="P290" s="472">
        <f t="shared" si="32"/>
        <v>3.426</v>
      </c>
      <c r="Q290" s="447"/>
      <c r="R290" s="447">
        <f t="shared" si="33"/>
        <v>1</v>
      </c>
      <c r="S290" s="449">
        <f t="shared" si="34"/>
        <v>0</v>
      </c>
      <c r="T290" s="447"/>
      <c r="U290" s="448">
        <f t="shared" si="35"/>
        <v>0</v>
      </c>
      <c r="V290" s="447"/>
      <c r="W290" s="447"/>
      <c r="X290" s="447"/>
      <c r="Y290" s="447"/>
      <c r="Z290" s="447"/>
    </row>
    <row r="291" ht="12.75" customHeight="1">
      <c r="A291" s="445"/>
      <c r="B291" s="495">
        <v>70064.0</v>
      </c>
      <c r="C291" s="447" t="s">
        <v>627</v>
      </c>
      <c r="D291" s="497">
        <v>1920.0</v>
      </c>
      <c r="E291" s="497">
        <v>578.84</v>
      </c>
      <c r="F291" s="466">
        <f>SUMIF(AJE_LTD!$B:$B,B291,AJE_LTD!$D:$D)</f>
        <v>0</v>
      </c>
      <c r="G291" s="467">
        <f t="shared" si="30"/>
        <v>578.84</v>
      </c>
      <c r="H291" s="468">
        <f>SUMIF(AJE_LTD!$B:$B,B291,AJE_LTD!$F:$F)</f>
        <v>0</v>
      </c>
      <c r="I291" s="467">
        <f t="shared" si="31"/>
        <v>1920</v>
      </c>
      <c r="J291" s="498">
        <f>IF(ISERROR(VLOOKUP(B291,Accounts_LTD!$B:$E,3,FALSE)),"",VLOOKUP(B291,Accounts_LTD!$B:$E,3,FALSE))</f>
        <v>501</v>
      </c>
      <c r="K291" s="492" t="str">
        <f>IFERROR(IF(J291="","",VLOOKUP(J291,FS!$A$11:$B$241,2,FALSE)),"")</f>
        <v>Professional services LTD</v>
      </c>
      <c r="L291" s="492" t="str">
        <f>IFERROR(VLOOKUP(B292,Accounts_LTD!B:G,6,FALSE),"")</f>
        <v/>
      </c>
      <c r="M291" s="493"/>
      <c r="N291" s="494"/>
      <c r="O291" s="447"/>
      <c r="P291" s="472">
        <f t="shared" si="32"/>
        <v>3.317</v>
      </c>
      <c r="Q291" s="447"/>
      <c r="R291" s="447">
        <f t="shared" si="33"/>
        <v>1</v>
      </c>
      <c r="S291" s="449">
        <f t="shared" si="34"/>
        <v>0</v>
      </c>
      <c r="T291" s="447"/>
      <c r="U291" s="448">
        <f t="shared" si="35"/>
        <v>0</v>
      </c>
      <c r="V291" s="447"/>
      <c r="W291" s="447"/>
      <c r="X291" s="447"/>
      <c r="Y291" s="447"/>
      <c r="Z291" s="447"/>
    </row>
    <row r="292" ht="12.75" customHeight="1">
      <c r="A292" s="445"/>
      <c r="B292" s="495">
        <v>70065.0</v>
      </c>
      <c r="C292" s="518" t="s">
        <v>628</v>
      </c>
      <c r="D292" s="497">
        <v>1750.0</v>
      </c>
      <c r="E292" s="497">
        <v>504.03</v>
      </c>
      <c r="F292" s="466">
        <f>SUMIF(AJE_LTD!$B:$B,B292,AJE_LTD!$D:$D)</f>
        <v>0</v>
      </c>
      <c r="G292" s="467">
        <f t="shared" si="30"/>
        <v>504.03</v>
      </c>
      <c r="H292" s="468">
        <f>SUMIF(AJE_LTD!$B:$B,B292,AJE_LTD!$F:$F)</f>
        <v>0</v>
      </c>
      <c r="I292" s="467">
        <f t="shared" si="31"/>
        <v>1750</v>
      </c>
      <c r="J292" s="498">
        <f>IF(ISERROR(VLOOKUP(B292,Accounts_LTD!$B:$E,3,FALSE)),"",VLOOKUP(B292,Accounts_LTD!$B:$E,3,FALSE))</f>
        <v>503</v>
      </c>
      <c r="K292" s="492" t="str">
        <f>IFERROR(IF(J292="","",VLOOKUP(J292,FS!$A$11:$B$241,2,FALSE)),"")</f>
        <v>Office expenses &amp; other</v>
      </c>
      <c r="L292" s="492" t="str">
        <f>IFERROR(VLOOKUP(#REF!,Accounts_LTD!B:G,6,FALSE),"")</f>
        <v/>
      </c>
      <c r="M292" s="493"/>
      <c r="N292" s="494"/>
      <c r="O292" s="447"/>
      <c r="P292" s="472">
        <f t="shared" si="32"/>
        <v>3.472</v>
      </c>
      <c r="Q292" s="447"/>
      <c r="R292" s="447">
        <f t="shared" si="33"/>
        <v>1</v>
      </c>
      <c r="S292" s="449">
        <f t="shared" si="34"/>
        <v>0</v>
      </c>
      <c r="T292" s="447"/>
      <c r="U292" s="448">
        <f t="shared" si="35"/>
        <v>0</v>
      </c>
      <c r="V292" s="447"/>
      <c r="W292" s="447"/>
      <c r="X292" s="447"/>
      <c r="Y292" s="447"/>
      <c r="Z292" s="447"/>
    </row>
    <row r="293" ht="12.75" customHeight="1">
      <c r="A293" s="445"/>
      <c r="B293" s="495">
        <v>70066.0</v>
      </c>
      <c r="C293" s="518" t="s">
        <v>629</v>
      </c>
      <c r="D293" s="497">
        <v>3267.68</v>
      </c>
      <c r="E293" s="497">
        <v>965.12</v>
      </c>
      <c r="F293" s="466">
        <f>SUMIF(AJE_LTD!$B:$B,B293,AJE_LTD!$D:$D)</f>
        <v>0</v>
      </c>
      <c r="G293" s="467">
        <f t="shared" si="30"/>
        <v>965.12</v>
      </c>
      <c r="H293" s="468">
        <f>SUMIF(AJE_LTD!$B:$B,B293,AJE_LTD!$F:$F)</f>
        <v>0</v>
      </c>
      <c r="I293" s="467">
        <f t="shared" si="31"/>
        <v>3267.68</v>
      </c>
      <c r="J293" s="469">
        <f>IF(ISERROR(VLOOKUP(B293,Accounts_LTD!$B:$E,3,FALSE)),"",VLOOKUP(B293,Accounts_LTD!$B:$E,3,FALSE))</f>
        <v>517</v>
      </c>
      <c r="K293" s="492" t="str">
        <f>IFERROR(IF(J293="","",VLOOKUP(J293,FS!$A$11:$B$241,2,FALSE)),"")</f>
        <v>Welfare Gifts (holidays,birthday,new employee,quarterly meetings, happy hour)</v>
      </c>
      <c r="L293" s="492" t="str">
        <f>IFERROR(VLOOKUP(B294,Accounts_LTD!B:G,6,FALSE),"")</f>
        <v/>
      </c>
      <c r="M293" s="493"/>
      <c r="N293" s="494"/>
      <c r="O293" s="447"/>
      <c r="P293" s="472">
        <f t="shared" si="32"/>
        <v>3.386</v>
      </c>
      <c r="Q293" s="447"/>
      <c r="R293" s="447">
        <f t="shared" si="33"/>
        <v>1</v>
      </c>
      <c r="S293" s="449">
        <f t="shared" si="34"/>
        <v>0</v>
      </c>
      <c r="T293" s="447"/>
      <c r="U293" s="448">
        <f t="shared" si="35"/>
        <v>0</v>
      </c>
      <c r="V293" s="447"/>
      <c r="W293" s="447"/>
      <c r="X293" s="447"/>
      <c r="Y293" s="447"/>
      <c r="Z293" s="447"/>
    </row>
    <row r="294" ht="12.75" customHeight="1">
      <c r="A294" s="445"/>
      <c r="B294" s="495">
        <v>70067.0</v>
      </c>
      <c r="C294" s="518" t="s">
        <v>630</v>
      </c>
      <c r="D294" s="497">
        <v>20557.41</v>
      </c>
      <c r="E294" s="497">
        <v>5823.63</v>
      </c>
      <c r="F294" s="466">
        <f>SUMIF(AJE_LTD!$B:$B,B294,AJE_LTD!$D:$D)</f>
        <v>0</v>
      </c>
      <c r="G294" s="467">
        <f t="shared" si="30"/>
        <v>5823.63</v>
      </c>
      <c r="H294" s="468">
        <f>SUMIF(AJE_LTD!$B:$B,B294,AJE_LTD!$F:$F)</f>
        <v>0</v>
      </c>
      <c r="I294" s="467">
        <f t="shared" si="31"/>
        <v>20557.41</v>
      </c>
      <c r="J294" s="498">
        <f>IF(ISERROR(VLOOKUP(B294,Accounts_LTD!$B:$E,3,FALSE)),"",VLOOKUP(B294,Accounts_LTD!$B:$E,3,FALSE))</f>
        <v>501</v>
      </c>
      <c r="K294" s="492" t="str">
        <f>IFERROR(IF(J294="","",VLOOKUP(J294,FS!$A$11:$B$241,2,FALSE)),"")</f>
        <v>Professional services LTD</v>
      </c>
      <c r="L294" s="492" t="str">
        <f>IFERROR(VLOOKUP(B295,Accounts_LTD!B:G,6,FALSE),"")</f>
        <v/>
      </c>
      <c r="M294" s="493"/>
      <c r="N294" s="494"/>
      <c r="O294" s="447"/>
      <c r="P294" s="472">
        <f t="shared" si="32"/>
        <v>3.53</v>
      </c>
      <c r="Q294" s="447"/>
      <c r="R294" s="447">
        <f t="shared" si="33"/>
        <v>1</v>
      </c>
      <c r="S294" s="449">
        <f t="shared" si="34"/>
        <v>0</v>
      </c>
      <c r="T294" s="447"/>
      <c r="U294" s="448">
        <f t="shared" si="35"/>
        <v>0</v>
      </c>
      <c r="V294" s="447"/>
      <c r="W294" s="447"/>
      <c r="X294" s="447"/>
      <c r="Y294" s="447"/>
      <c r="Z294" s="447"/>
    </row>
    <row r="295" ht="12.75" customHeight="1">
      <c r="A295" s="445"/>
      <c r="B295" s="495">
        <v>70068.0</v>
      </c>
      <c r="C295" s="518" t="s">
        <v>631</v>
      </c>
      <c r="D295" s="497">
        <v>10902.71</v>
      </c>
      <c r="E295" s="497">
        <v>3080.37</v>
      </c>
      <c r="F295" s="466">
        <f>SUMIF(AJE_LTD!$B:$B,B295,AJE_LTD!$D:$D)</f>
        <v>0</v>
      </c>
      <c r="G295" s="467">
        <f t="shared" si="30"/>
        <v>3080.37</v>
      </c>
      <c r="H295" s="468">
        <f>SUMIF(AJE_LTD!$B:$B,B295,AJE_LTD!$F:$F)</f>
        <v>0</v>
      </c>
      <c r="I295" s="467">
        <f t="shared" si="31"/>
        <v>10902.71</v>
      </c>
      <c r="J295" s="469">
        <f>IF(ISERROR(VLOOKUP(B295,Accounts_LTD!$B:$E,3,FALSE)),"",VLOOKUP(B295,Accounts_LTD!$B:$E,3,FALSE))</f>
        <v>501</v>
      </c>
      <c r="K295" s="492" t="str">
        <f>IFERROR(IF(J295="","",VLOOKUP(J295,FS!$A$11:$B$241,2,FALSE)),"")</f>
        <v>Professional services LTD</v>
      </c>
      <c r="L295" s="492" t="str">
        <f>IFERROR(VLOOKUP(B296,Accounts_LTD!B:G,6,FALSE),"")</f>
        <v/>
      </c>
      <c r="M295" s="493"/>
      <c r="N295" s="494"/>
      <c r="O295" s="447"/>
      <c r="P295" s="472">
        <f t="shared" si="32"/>
        <v>3.539</v>
      </c>
      <c r="Q295" s="447"/>
      <c r="R295" s="447">
        <f t="shared" si="33"/>
        <v>1</v>
      </c>
      <c r="S295" s="449">
        <f t="shared" si="34"/>
        <v>0</v>
      </c>
      <c r="T295" s="447"/>
      <c r="U295" s="448">
        <f t="shared" si="35"/>
        <v>0</v>
      </c>
      <c r="V295" s="447"/>
      <c r="W295" s="447"/>
      <c r="X295" s="447"/>
      <c r="Y295" s="447"/>
      <c r="Z295" s="447"/>
    </row>
    <row r="296" ht="12.75" customHeight="1">
      <c r="A296" s="445"/>
      <c r="B296" s="495">
        <v>70069.0</v>
      </c>
      <c r="C296" s="518" t="s">
        <v>632</v>
      </c>
      <c r="D296" s="497">
        <v>69268.0</v>
      </c>
      <c r="E296" s="497">
        <v>20010.22</v>
      </c>
      <c r="F296" s="466">
        <f>SUMIF(AJE_LTD!$B:$B,B296,AJE_LTD!$D:$D)</f>
        <v>0</v>
      </c>
      <c r="G296" s="467">
        <f t="shared" si="30"/>
        <v>20010.22</v>
      </c>
      <c r="H296" s="468">
        <f>SUMIF(AJE_LTD!$B:$B,B296,AJE_LTD!$F:$F)</f>
        <v>0</v>
      </c>
      <c r="I296" s="467">
        <f t="shared" si="31"/>
        <v>69268</v>
      </c>
      <c r="J296" s="498">
        <f>IF(ISERROR(VLOOKUP(B296,Accounts_LTD!$B:$E,3,FALSE)),"",VLOOKUP(B296,Accounts_LTD!$B:$E,3,FALSE))</f>
        <v>516</v>
      </c>
      <c r="K296" s="492" t="str">
        <f>IFERROR(IF(J296="","",VLOOKUP(J296,FS!$A$11:$B$241,2,FALSE)),"")</f>
        <v>Welfare company event (end of year + offsite)</v>
      </c>
      <c r="L296" s="492" t="str">
        <f>IFERROR(VLOOKUP(B297,Accounts_LTD!B:G,6,FALSE),"")</f>
        <v/>
      </c>
      <c r="M296" s="493" t="str">
        <f>IF(and(B297&lt;&gt;"",J296=""),"Error","")</f>
        <v/>
      </c>
      <c r="N296" s="494"/>
      <c r="O296" s="447"/>
      <c r="P296" s="472">
        <f t="shared" si="32"/>
        <v>3.462</v>
      </c>
      <c r="Q296" s="447"/>
      <c r="R296" s="447">
        <f t="shared" si="33"/>
        <v>1</v>
      </c>
      <c r="S296" s="449">
        <f t="shared" si="34"/>
        <v>0</v>
      </c>
      <c r="T296" s="447"/>
      <c r="U296" s="448">
        <f t="shared" si="35"/>
        <v>0</v>
      </c>
      <c r="V296" s="447"/>
      <c r="W296" s="447"/>
      <c r="X296" s="447"/>
      <c r="Y296" s="447"/>
      <c r="Z296" s="447"/>
    </row>
    <row r="297" ht="12.75" customHeight="1">
      <c r="A297" s="445"/>
      <c r="B297" s="495">
        <v>70070.0</v>
      </c>
      <c r="C297" s="518" t="s">
        <v>633</v>
      </c>
      <c r="D297" s="497">
        <v>13200.01</v>
      </c>
      <c r="E297" s="497">
        <v>3770.84</v>
      </c>
      <c r="F297" s="466">
        <f>SUMIF(AJE_LTD!$B:$B,B297,AJE_LTD!$D:$D)</f>
        <v>0</v>
      </c>
      <c r="G297" s="467">
        <f t="shared" si="30"/>
        <v>3770.84</v>
      </c>
      <c r="H297" s="468">
        <f>SUMIF(AJE_LTD!$B:$B,B297,AJE_LTD!$F:$F)</f>
        <v>0</v>
      </c>
      <c r="I297" s="467">
        <f t="shared" si="31"/>
        <v>13200.01</v>
      </c>
      <c r="J297" s="469">
        <f>IF(ISERROR(VLOOKUP(B297,Accounts_LTD!$B:$E,3,FALSE)),"",VLOOKUP(B297,Accounts_LTD!$B:$E,3,FALSE))</f>
        <v>506</v>
      </c>
      <c r="K297" s="492" t="str">
        <f>IFERROR(IF(J297="","",VLOOKUP(J297,FS!$A$11:$B$241,2,FALSE)),"")</f>
        <v>Subcontractors G&amp;A</v>
      </c>
      <c r="L297" s="492" t="str">
        <f>IFERROR(VLOOKUP(B298,Accounts_LTD!B:G,6,FALSE),"")</f>
        <v/>
      </c>
      <c r="M297" s="493"/>
      <c r="N297" s="494"/>
      <c r="O297" s="447"/>
      <c r="P297" s="472">
        <f t="shared" si="32"/>
        <v>3.501</v>
      </c>
      <c r="Q297" s="447"/>
      <c r="R297" s="447">
        <f t="shared" si="33"/>
        <v>1</v>
      </c>
      <c r="S297" s="449">
        <f t="shared" si="34"/>
        <v>0</v>
      </c>
      <c r="T297" s="447"/>
      <c r="U297" s="448">
        <f t="shared" si="35"/>
        <v>0</v>
      </c>
      <c r="V297" s="447"/>
      <c r="W297" s="447"/>
      <c r="X297" s="447"/>
      <c r="Y297" s="447"/>
      <c r="Z297" s="447"/>
    </row>
    <row r="298" ht="12.75" customHeight="1">
      <c r="A298" s="445"/>
      <c r="B298" s="495">
        <v>70075.0</v>
      </c>
      <c r="C298" s="447" t="s">
        <v>634</v>
      </c>
      <c r="D298" s="497">
        <v>52035.04</v>
      </c>
      <c r="E298" s="497">
        <v>14965.49</v>
      </c>
      <c r="F298" s="466">
        <f>SUMIF(AJE_LTD!$B:$B,B298,AJE_LTD!$D:$D)</f>
        <v>0</v>
      </c>
      <c r="G298" s="467">
        <f t="shared" si="30"/>
        <v>14965.49</v>
      </c>
      <c r="H298" s="468">
        <f>SUMIF(AJE_LTD!$B:$B,B298,AJE_LTD!$F:$F)</f>
        <v>0</v>
      </c>
      <c r="I298" s="467">
        <f t="shared" si="31"/>
        <v>52035.04</v>
      </c>
      <c r="J298" s="498">
        <f>IF(ISERROR(VLOOKUP(B298,Accounts_LTD!$B:$E,3,FALSE)),"",VLOOKUP(B298,Accounts_LTD!$B:$E,3,FALSE))</f>
        <v>501</v>
      </c>
      <c r="K298" s="492" t="str">
        <f>IFERROR(IF(J298="","",VLOOKUP(J298,FS!$A$11:$B$241,2,FALSE)),"")</f>
        <v>Professional services LTD</v>
      </c>
      <c r="L298" s="492" t="str">
        <f>IFERROR(VLOOKUP(B299,Accounts_LTD!B:G,6,FALSE),"")</f>
        <v/>
      </c>
      <c r="M298" s="493"/>
      <c r="N298" s="494"/>
      <c r="O298" s="447"/>
      <c r="P298" s="472">
        <f t="shared" si="32"/>
        <v>3.477</v>
      </c>
      <c r="Q298" s="447"/>
      <c r="R298" s="447">
        <f t="shared" si="33"/>
        <v>1</v>
      </c>
      <c r="S298" s="449">
        <f t="shared" si="34"/>
        <v>0</v>
      </c>
      <c r="T298" s="447"/>
      <c r="U298" s="448">
        <f t="shared" si="35"/>
        <v>0</v>
      </c>
      <c r="V298" s="447"/>
      <c r="W298" s="447"/>
      <c r="X298" s="447"/>
      <c r="Y298" s="447"/>
      <c r="Z298" s="447"/>
    </row>
    <row r="299" ht="12.75" customHeight="1">
      <c r="A299" s="445"/>
      <c r="B299" s="495">
        <v>70076.0</v>
      </c>
      <c r="C299" s="447" t="s">
        <v>635</v>
      </c>
      <c r="D299" s="497">
        <v>9898.29</v>
      </c>
      <c r="E299" s="497">
        <v>2846.79</v>
      </c>
      <c r="F299" s="466">
        <f>SUMIF(AJE_LTD!$B:$B,B299,AJE_LTD!$D:$D)</f>
        <v>0</v>
      </c>
      <c r="G299" s="467">
        <f t="shared" si="30"/>
        <v>2846.79</v>
      </c>
      <c r="H299" s="468">
        <f>SUMIF(AJE_LTD!$B:$B,B299,AJE_LTD!$F:$F)</f>
        <v>0</v>
      </c>
      <c r="I299" s="467">
        <f t="shared" si="31"/>
        <v>9898.29</v>
      </c>
      <c r="J299" s="498">
        <f>IF(ISERROR(VLOOKUP(B299,Accounts_LTD!$B:$E,3,FALSE)),"",VLOOKUP(B299,Accounts_LTD!$B:$E,3,FALSE))</f>
        <v>501</v>
      </c>
      <c r="K299" s="492" t="str">
        <f>IFERROR(IF(J299="","",VLOOKUP(J299,FS!$A$11:$B$241,2,FALSE)),"")</f>
        <v>Professional services LTD</v>
      </c>
      <c r="L299" s="492" t="str">
        <f>IFERROR(VLOOKUP(B300,Accounts_LTD!B:G,6,FALSE),"")</f>
        <v/>
      </c>
      <c r="M299" s="493"/>
      <c r="N299" s="494"/>
      <c r="O299" s="447"/>
      <c r="P299" s="472">
        <f t="shared" si="32"/>
        <v>3.477</v>
      </c>
      <c r="Q299" s="447"/>
      <c r="R299" s="447">
        <f t="shared" si="33"/>
        <v>1</v>
      </c>
      <c r="S299" s="449">
        <f t="shared" si="34"/>
        <v>0</v>
      </c>
      <c r="T299" s="447"/>
      <c r="U299" s="448">
        <f t="shared" si="35"/>
        <v>0</v>
      </c>
      <c r="V299" s="447"/>
      <c r="W299" s="447"/>
      <c r="X299" s="447"/>
      <c r="Y299" s="447"/>
      <c r="Z299" s="447"/>
    </row>
    <row r="300" ht="12.75" customHeight="1">
      <c r="A300" s="445"/>
      <c r="B300" s="495">
        <v>70300.0</v>
      </c>
      <c r="C300" s="518" t="s">
        <v>636</v>
      </c>
      <c r="D300" s="497">
        <v>10375.62</v>
      </c>
      <c r="E300" s="497">
        <v>3232.16</v>
      </c>
      <c r="F300" s="466">
        <f>SUMIF(AJE_LTD!$B:$B,B300,AJE_LTD!$D:$D)</f>
        <v>0</v>
      </c>
      <c r="G300" s="467">
        <f t="shared" si="30"/>
        <v>3232.16</v>
      </c>
      <c r="H300" s="468">
        <f>SUMIF(AJE_LTD!$B:$B,B300,AJE_LTD!$F:$F)</f>
        <v>0</v>
      </c>
      <c r="I300" s="467">
        <f t="shared" si="31"/>
        <v>10375.62</v>
      </c>
      <c r="J300" s="498">
        <f>IF(ISERROR(VLOOKUP(B300,Accounts_LTD!$B:$E,3,FALSE)),"",VLOOKUP(B300,Accounts_LTD!$B:$E,3,FALSE))</f>
        <v>502</v>
      </c>
      <c r="K300" s="492" t="str">
        <f>IFERROR(IF(J300="","",VLOOKUP(J300,FS!$A$11:$B$241,2,FALSE)),"")</f>
        <v>Travel abroad</v>
      </c>
      <c r="L300" s="492" t="str">
        <f>IFERROR(VLOOKUP(B301,Accounts_LTD!B:G,6,FALSE),"")</f>
        <v/>
      </c>
      <c r="M300" s="493"/>
      <c r="N300" s="494"/>
      <c r="O300" s="447"/>
      <c r="P300" s="472">
        <f t="shared" si="32"/>
        <v>3.21</v>
      </c>
      <c r="Q300" s="447"/>
      <c r="R300" s="447">
        <f t="shared" si="33"/>
        <v>1</v>
      </c>
      <c r="S300" s="449">
        <f t="shared" si="34"/>
        <v>0</v>
      </c>
      <c r="T300" s="447"/>
      <c r="U300" s="448">
        <f t="shared" si="35"/>
        <v>0</v>
      </c>
      <c r="V300" s="447"/>
      <c r="W300" s="447"/>
      <c r="X300" s="447"/>
      <c r="Y300" s="447"/>
      <c r="Z300" s="447"/>
    </row>
    <row r="301" ht="12.75" customHeight="1">
      <c r="A301" s="445"/>
      <c r="B301" s="495">
        <v>80201.0</v>
      </c>
      <c r="C301" s="518" t="s">
        <v>637</v>
      </c>
      <c r="D301" s="497">
        <v>3755.42</v>
      </c>
      <c r="E301" s="497">
        <v>1131.8</v>
      </c>
      <c r="F301" s="466">
        <f>SUMIF(AJE_LTD!$B:$B,B301,AJE_LTD!$D:$D)</f>
        <v>0</v>
      </c>
      <c r="G301" s="467">
        <f t="shared" si="30"/>
        <v>1131.8</v>
      </c>
      <c r="H301" s="468">
        <f>SUMIF(AJE_LTD!$B:$B,B301,AJE_LTD!$F:$F)</f>
        <v>0</v>
      </c>
      <c r="I301" s="467">
        <f t="shared" si="31"/>
        <v>3755.42</v>
      </c>
      <c r="J301" s="498">
        <f>IF(ISERROR(VLOOKUP(B301,Accounts_LTD!$B:$E,3,FALSE)),"",VLOOKUP(B301,Accounts_LTD!$B:$E,3,FALSE))</f>
        <v>505</v>
      </c>
      <c r="K301" s="492" t="str">
        <f>IFERROR(IF(J301="","",VLOOKUP(J301,FS!$A$11:$B$241,2,FALSE)),"")</f>
        <v>Communications</v>
      </c>
      <c r="L301" s="492" t="str">
        <f>IFERROR(VLOOKUP(B302,Accounts_LTD!B:G,6,FALSE),"")</f>
        <v/>
      </c>
      <c r="M301" s="493"/>
      <c r="N301" s="494"/>
      <c r="O301" s="447"/>
      <c r="P301" s="472">
        <f t="shared" si="32"/>
        <v>3.318</v>
      </c>
      <c r="Q301" s="447"/>
      <c r="R301" s="447">
        <f t="shared" si="33"/>
        <v>1</v>
      </c>
      <c r="S301" s="449">
        <f t="shared" si="34"/>
        <v>0</v>
      </c>
      <c r="T301" s="447"/>
      <c r="U301" s="448">
        <f t="shared" si="35"/>
        <v>0</v>
      </c>
      <c r="V301" s="447"/>
      <c r="W301" s="447"/>
      <c r="X301" s="447"/>
      <c r="Y301" s="447"/>
      <c r="Z301" s="447"/>
    </row>
    <row r="302" ht="12.75" customHeight="1">
      <c r="A302" s="445"/>
      <c r="B302" s="495">
        <v>71000.0</v>
      </c>
      <c r="C302" s="518" t="s">
        <v>638</v>
      </c>
      <c r="D302" s="497">
        <v>1229020.0</v>
      </c>
      <c r="E302" s="497">
        <v>363136.26</v>
      </c>
      <c r="F302" s="466">
        <f>SUMIF(AJE_LTD!$B:$B,B302,AJE_LTD!$D:$D)</f>
        <v>0</v>
      </c>
      <c r="G302" s="467">
        <f t="shared" si="30"/>
        <v>363136.26</v>
      </c>
      <c r="H302" s="468">
        <f>SUMIF(AJE_LTD!$B:$B,B302,AJE_LTD!$F:$F)</f>
        <v>0</v>
      </c>
      <c r="I302" s="467">
        <f t="shared" si="31"/>
        <v>1229020</v>
      </c>
      <c r="J302" s="469">
        <f>IF(ISERROR(VLOOKUP(B302,Accounts_LTD!$B:$E,3,FALSE)),"",VLOOKUP(B302,Accounts_LTD!$B:$E,3,FALSE))</f>
        <v>500</v>
      </c>
      <c r="K302" s="492" t="str">
        <f>IFERROR(IF(J302="","",VLOOKUP(J302,FS!$A$11:$B$241,2,FALSE)),"")</f>
        <v>Payroll and related (G&amp;A)</v>
      </c>
      <c r="L302" s="492" t="str">
        <f>IFERROR(VLOOKUP(B303,Accounts_LTD!B:G,6,FALSE),"")</f>
        <v/>
      </c>
      <c r="M302" s="493"/>
      <c r="N302" s="494"/>
      <c r="O302" s="447"/>
      <c r="P302" s="472">
        <f t="shared" si="32"/>
        <v>3.384</v>
      </c>
      <c r="Q302" s="447"/>
      <c r="R302" s="447">
        <f t="shared" si="33"/>
        <v>1</v>
      </c>
      <c r="S302" s="449">
        <f t="shared" si="34"/>
        <v>0</v>
      </c>
      <c r="T302" s="447"/>
      <c r="U302" s="448">
        <f t="shared" si="35"/>
        <v>0</v>
      </c>
      <c r="V302" s="447"/>
      <c r="W302" s="447"/>
      <c r="X302" s="447"/>
      <c r="Y302" s="447"/>
      <c r="Z302" s="447"/>
    </row>
    <row r="303" ht="12.75" customHeight="1">
      <c r="A303" s="445"/>
      <c r="B303" s="495">
        <v>71001.0</v>
      </c>
      <c r="C303" s="518" t="s">
        <v>639</v>
      </c>
      <c r="D303" s="497">
        <v>80263.0</v>
      </c>
      <c r="E303" s="497">
        <v>23722.64</v>
      </c>
      <c r="F303" s="466">
        <f>SUMIF(AJE_LTD!$B:$B,B303,AJE_LTD!$D:$D)</f>
        <v>0</v>
      </c>
      <c r="G303" s="467">
        <f t="shared" si="30"/>
        <v>23722.64</v>
      </c>
      <c r="H303" s="468">
        <f>SUMIF(AJE_LTD!$B:$B,B303,AJE_LTD!$F:$F)</f>
        <v>0</v>
      </c>
      <c r="I303" s="467">
        <f t="shared" si="31"/>
        <v>80263</v>
      </c>
      <c r="J303" s="469">
        <f>IF(ISERROR(VLOOKUP(B303,Accounts_LTD!$B:$E,3,FALSE)),"",VLOOKUP(B303,Accounts_LTD!$B:$E,3,FALSE))</f>
        <v>500</v>
      </c>
      <c r="K303" s="492" t="str">
        <f>IFERROR(IF(J303="","",VLOOKUP(J303,FS!$A$11:$B$241,2,FALSE)),"")</f>
        <v>Payroll and related (G&amp;A)</v>
      </c>
      <c r="L303" s="492" t="str">
        <f>IFERROR(VLOOKUP(B304,Accounts_LTD!B:G,6,FALSE),"")</f>
        <v/>
      </c>
      <c r="M303" s="493"/>
      <c r="N303" s="494"/>
      <c r="O303" s="447"/>
      <c r="P303" s="472">
        <f t="shared" si="32"/>
        <v>3.383</v>
      </c>
      <c r="Q303" s="447"/>
      <c r="R303" s="447">
        <f t="shared" si="33"/>
        <v>1</v>
      </c>
      <c r="S303" s="449">
        <f t="shared" si="34"/>
        <v>0</v>
      </c>
      <c r="T303" s="447"/>
      <c r="U303" s="448">
        <f t="shared" si="35"/>
        <v>0</v>
      </c>
      <c r="V303" s="447"/>
      <c r="W303" s="447"/>
      <c r="X303" s="447"/>
      <c r="Y303" s="447"/>
      <c r="Z303" s="447"/>
    </row>
    <row r="304" ht="12.75" customHeight="1">
      <c r="A304" s="445"/>
      <c r="B304" s="495">
        <v>71002.0</v>
      </c>
      <c r="C304" s="518" t="s">
        <v>640</v>
      </c>
      <c r="D304" s="497">
        <v>62878.0</v>
      </c>
      <c r="E304" s="497">
        <v>18593.94</v>
      </c>
      <c r="F304" s="466">
        <f>SUMIF(AJE_LTD!$B:$B,B304,AJE_LTD!$D:$D)</f>
        <v>0</v>
      </c>
      <c r="G304" s="467">
        <f t="shared" si="30"/>
        <v>18593.94</v>
      </c>
      <c r="H304" s="468">
        <f>SUMIF(AJE_LTD!$B:$B,B304,AJE_LTD!$F:$F)</f>
        <v>0</v>
      </c>
      <c r="I304" s="467">
        <f t="shared" si="31"/>
        <v>62878</v>
      </c>
      <c r="J304" s="469">
        <f>IF(ISERROR(VLOOKUP(B304,Accounts_LTD!$B:$E,3,FALSE)),"",VLOOKUP(B304,Accounts_LTD!$B:$E,3,FALSE))</f>
        <v>500</v>
      </c>
      <c r="K304" s="492" t="str">
        <f>IFERROR(IF(J304="","",VLOOKUP(J304,FS!$A$11:$B$241,2,FALSE)),"")</f>
        <v>Payroll and related (G&amp;A)</v>
      </c>
      <c r="L304" s="492" t="str">
        <f>IFERROR(VLOOKUP(B305,Accounts_LTD!B:G,6,FALSE),"")</f>
        <v/>
      </c>
      <c r="M304" s="493"/>
      <c r="N304" s="494"/>
      <c r="O304" s="447"/>
      <c r="P304" s="472">
        <f t="shared" si="32"/>
        <v>3.382</v>
      </c>
      <c r="Q304" s="447"/>
      <c r="R304" s="447">
        <f t="shared" si="33"/>
        <v>1</v>
      </c>
      <c r="S304" s="449">
        <f t="shared" si="34"/>
        <v>0</v>
      </c>
      <c r="T304" s="447"/>
      <c r="U304" s="448">
        <f t="shared" si="35"/>
        <v>0</v>
      </c>
      <c r="V304" s="447"/>
      <c r="W304" s="447"/>
      <c r="X304" s="447"/>
      <c r="Y304" s="447"/>
      <c r="Z304" s="447"/>
    </row>
    <row r="305" ht="12.75" customHeight="1">
      <c r="A305" s="445"/>
      <c r="B305" s="495">
        <v>71003.0</v>
      </c>
      <c r="C305" s="518" t="s">
        <v>641</v>
      </c>
      <c r="D305" s="497">
        <v>94576.0</v>
      </c>
      <c r="E305" s="497">
        <v>27973.0</v>
      </c>
      <c r="F305" s="466">
        <f>SUMIF(AJE_LTD!$B:$B,B305,AJE_LTD!$D:$D)</f>
        <v>0</v>
      </c>
      <c r="G305" s="467">
        <f t="shared" si="30"/>
        <v>27973</v>
      </c>
      <c r="H305" s="468">
        <f>SUMIF(AJE_LTD!$B:$B,B305,AJE_LTD!$F:$F)</f>
        <v>0</v>
      </c>
      <c r="I305" s="467">
        <f t="shared" si="31"/>
        <v>94576</v>
      </c>
      <c r="J305" s="469">
        <f>IF(ISERROR(VLOOKUP(B305,Accounts_LTD!$B:$E,3,FALSE)),"",VLOOKUP(B305,Accounts_LTD!$B:$E,3,FALSE))</f>
        <v>500</v>
      </c>
      <c r="K305" s="492" t="str">
        <f>IFERROR(IF(J305="","",VLOOKUP(J305,FS!$A$11:$B$241,2,FALSE)),"")</f>
        <v>Payroll and related (G&amp;A)</v>
      </c>
      <c r="L305" s="492" t="str">
        <f>IFERROR(VLOOKUP(B306,Accounts_LTD!B:G,6,FALSE),"")</f>
        <v/>
      </c>
      <c r="M305" s="493"/>
      <c r="N305" s="494"/>
      <c r="O305" s="447"/>
      <c r="P305" s="472">
        <f t="shared" si="32"/>
        <v>3.381</v>
      </c>
      <c r="Q305" s="447"/>
      <c r="R305" s="447">
        <f t="shared" si="33"/>
        <v>1</v>
      </c>
      <c r="S305" s="449">
        <f t="shared" si="34"/>
        <v>0</v>
      </c>
      <c r="T305" s="447"/>
      <c r="U305" s="448">
        <f t="shared" si="35"/>
        <v>0</v>
      </c>
      <c r="V305" s="447"/>
      <c r="W305" s="447"/>
      <c r="X305" s="447"/>
      <c r="Y305" s="447"/>
      <c r="Z305" s="447"/>
    </row>
    <row r="306" ht="12.75" customHeight="1">
      <c r="A306" s="445"/>
      <c r="B306" s="495">
        <v>71004.0</v>
      </c>
      <c r="C306" s="518" t="s">
        <v>642</v>
      </c>
      <c r="D306" s="497">
        <v>17507.0</v>
      </c>
      <c r="E306" s="497">
        <v>5185.93</v>
      </c>
      <c r="F306" s="466">
        <f>SUMIF(AJE_LTD!$B:$B,B306,AJE_LTD!$D:$D)</f>
        <v>0</v>
      </c>
      <c r="G306" s="467">
        <f t="shared" si="30"/>
        <v>5185.93</v>
      </c>
      <c r="H306" s="468">
        <f>SUMIF(AJE_LTD!$B:$B,B306,AJE_LTD!$F:$F)</f>
        <v>0</v>
      </c>
      <c r="I306" s="467">
        <f t="shared" si="31"/>
        <v>17507</v>
      </c>
      <c r="J306" s="469">
        <f>IF(ISERROR(VLOOKUP(B306,Accounts_LTD!$B:$E,3,FALSE)),"",VLOOKUP(B306,Accounts_LTD!$B:$E,3,FALSE))</f>
        <v>500</v>
      </c>
      <c r="K306" s="492" t="str">
        <f>IFERROR(IF(J306="","",VLOOKUP(J306,FS!$A$11:$B$241,2,FALSE)),"")</f>
        <v>Payroll and related (G&amp;A)</v>
      </c>
      <c r="L306" s="492" t="str">
        <f>IFERROR(VLOOKUP(B307,Accounts_LTD!B:G,6,FALSE),"")</f>
        <v/>
      </c>
      <c r="M306" s="493"/>
      <c r="N306" s="494"/>
      <c r="O306" s="447"/>
      <c r="P306" s="472">
        <f t="shared" si="32"/>
        <v>3.376</v>
      </c>
      <c r="Q306" s="447"/>
      <c r="R306" s="447">
        <f t="shared" si="33"/>
        <v>1</v>
      </c>
      <c r="S306" s="449">
        <f t="shared" si="34"/>
        <v>0</v>
      </c>
      <c r="T306" s="447"/>
      <c r="U306" s="448">
        <f t="shared" si="35"/>
        <v>0</v>
      </c>
      <c r="V306" s="447"/>
      <c r="W306" s="447"/>
      <c r="X306" s="447"/>
      <c r="Y306" s="447"/>
      <c r="Z306" s="447"/>
    </row>
    <row r="307" ht="12.75" customHeight="1">
      <c r="A307" s="445"/>
      <c r="B307" s="495">
        <v>71005.0</v>
      </c>
      <c r="C307" s="518" t="s">
        <v>643</v>
      </c>
      <c r="D307" s="497">
        <v>47552.0</v>
      </c>
      <c r="E307" s="497">
        <v>14066.29</v>
      </c>
      <c r="F307" s="466">
        <f>SUMIF(AJE_LTD!$B:$B,B307,AJE_LTD!$D:$D)</f>
        <v>0</v>
      </c>
      <c r="G307" s="467">
        <f t="shared" si="30"/>
        <v>14066.29</v>
      </c>
      <c r="H307" s="468">
        <f>SUMIF(AJE_LTD!$B:$B,B307,AJE_LTD!$F:$F)</f>
        <v>0</v>
      </c>
      <c r="I307" s="467">
        <f t="shared" si="31"/>
        <v>47552</v>
      </c>
      <c r="J307" s="469">
        <f>IF(ISERROR(VLOOKUP(B307,Accounts_LTD!$B:$E,3,FALSE)),"",VLOOKUP(B307,Accounts_LTD!$B:$E,3,FALSE))</f>
        <v>500</v>
      </c>
      <c r="K307" s="492" t="str">
        <f>IFERROR(IF(J307="","",VLOOKUP(J307,FS!$A$11:$B$241,2,FALSE)),"")</f>
        <v>Payroll and related (G&amp;A)</v>
      </c>
      <c r="L307" s="492" t="str">
        <f>IFERROR(VLOOKUP(B308,Accounts_LTD!B:G,6,FALSE),"")</f>
        <v/>
      </c>
      <c r="M307" s="493"/>
      <c r="N307" s="494"/>
      <c r="O307" s="447"/>
      <c r="P307" s="472">
        <f t="shared" si="32"/>
        <v>3.381</v>
      </c>
      <c r="Q307" s="447"/>
      <c r="R307" s="447">
        <f t="shared" si="33"/>
        <v>1</v>
      </c>
      <c r="S307" s="449">
        <f t="shared" si="34"/>
        <v>0</v>
      </c>
      <c r="T307" s="447"/>
      <c r="U307" s="448">
        <f t="shared" si="35"/>
        <v>0</v>
      </c>
      <c r="V307" s="447"/>
      <c r="W307" s="447"/>
      <c r="X307" s="447"/>
      <c r="Y307" s="447"/>
      <c r="Z307" s="447"/>
    </row>
    <row r="308" ht="12.75" customHeight="1">
      <c r="A308" s="445"/>
      <c r="B308" s="495">
        <v>71096.0</v>
      </c>
      <c r="C308" s="518" t="s">
        <v>644</v>
      </c>
      <c r="D308" s="497">
        <v>-4133.0</v>
      </c>
      <c r="E308" s="497">
        <v>-1329.37</v>
      </c>
      <c r="F308" s="466">
        <f>SUMIF(AJE_LTD!$B:$B,B308,AJE_LTD!$D:$D)</f>
        <v>0</v>
      </c>
      <c r="G308" s="467">
        <f t="shared" si="30"/>
        <v>-1329.37</v>
      </c>
      <c r="H308" s="468">
        <f>SUMIF(AJE_LTD!$B:$B,B308,AJE_LTD!$F:$F)</f>
        <v>0</v>
      </c>
      <c r="I308" s="467">
        <f t="shared" si="31"/>
        <v>-4133</v>
      </c>
      <c r="J308" s="498">
        <f>IF(ISERROR(VLOOKUP(B308,Accounts_LTD!$B:$E,3,FALSE)),"",VLOOKUP(B308,Accounts_LTD!$B:$E,3,FALSE))</f>
        <v>500</v>
      </c>
      <c r="K308" s="492" t="str">
        <f>IFERROR(IF(J308="","",VLOOKUP(J308,FS!$A$11:$B$241,2,FALSE)),"")</f>
        <v>Payroll and related (G&amp;A)</v>
      </c>
      <c r="L308" s="492" t="str">
        <f>IFERROR(VLOOKUP(B309,Accounts_LTD!B:G,6,FALSE),"")</f>
        <v/>
      </c>
      <c r="M308" s="493"/>
      <c r="N308" s="494"/>
      <c r="O308" s="447"/>
      <c r="P308" s="472">
        <f t="shared" si="32"/>
        <v>3.109</v>
      </c>
      <c r="Q308" s="447"/>
      <c r="R308" s="447">
        <f t="shared" si="33"/>
        <v>1</v>
      </c>
      <c r="S308" s="449">
        <f t="shared" si="34"/>
        <v>0</v>
      </c>
      <c r="T308" s="447"/>
      <c r="U308" s="448">
        <f t="shared" si="35"/>
        <v>0</v>
      </c>
      <c r="V308" s="447"/>
      <c r="W308" s="447"/>
      <c r="X308" s="447"/>
      <c r="Y308" s="447"/>
      <c r="Z308" s="447"/>
    </row>
    <row r="309" ht="12.75" customHeight="1">
      <c r="A309" s="445"/>
      <c r="B309" s="495">
        <v>71097.0</v>
      </c>
      <c r="C309" s="518" t="s">
        <v>645</v>
      </c>
      <c r="D309" s="497">
        <v>3214.51</v>
      </c>
      <c r="E309" s="497">
        <v>878.16</v>
      </c>
      <c r="F309" s="466">
        <f>SUMIF(AJE_LTD!$B:$B,B309,AJE_LTD!$D:$D)</f>
        <v>268.5421995</v>
      </c>
      <c r="G309" s="467">
        <f t="shared" si="30"/>
        <v>1146.702199</v>
      </c>
      <c r="H309" s="468">
        <f>SUMIF(AJE_LTD!$B:$B,B309,AJE_LTD!$F:$F)</f>
        <v>945</v>
      </c>
      <c r="I309" s="467">
        <f t="shared" si="31"/>
        <v>4159.51</v>
      </c>
      <c r="J309" s="498">
        <f>IF(ISERROR(VLOOKUP(B309,Accounts_LTD!$B:$E,3,FALSE)),"",VLOOKUP(B309,Accounts_LTD!$B:$E,3,FALSE))</f>
        <v>500</v>
      </c>
      <c r="K309" s="492" t="str">
        <f>IFERROR(IF(J309="","",VLOOKUP(J309,FS!$A$11:$B$241,2,FALSE)),"")</f>
        <v>Payroll and related (G&amp;A)</v>
      </c>
      <c r="L309" s="492" t="str">
        <f>IFERROR(VLOOKUP(B310,Accounts_LTD!B:G,6,FALSE),"")</f>
        <v/>
      </c>
      <c r="M309" s="493"/>
      <c r="N309" s="494"/>
      <c r="O309" s="447"/>
      <c r="P309" s="472">
        <f t="shared" si="32"/>
        <v>3.627</v>
      </c>
      <c r="Q309" s="447"/>
      <c r="R309" s="447">
        <f t="shared" si="33"/>
        <v>1</v>
      </c>
      <c r="S309" s="449">
        <f t="shared" si="34"/>
        <v>-268.5421995</v>
      </c>
      <c r="T309" s="447"/>
      <c r="U309" s="448">
        <f t="shared" si="35"/>
        <v>-945</v>
      </c>
      <c r="V309" s="447"/>
      <c r="W309" s="447"/>
      <c r="X309" s="447"/>
      <c r="Y309" s="447"/>
      <c r="Z309" s="447"/>
    </row>
    <row r="310" ht="12.75" customHeight="1">
      <c r="A310" s="445"/>
      <c r="B310" s="495">
        <v>71099.0</v>
      </c>
      <c r="C310" s="518" t="s">
        <v>646</v>
      </c>
      <c r="D310" s="505">
        <v>0.02</v>
      </c>
      <c r="E310" s="505">
        <v>-0.3</v>
      </c>
      <c r="F310" s="466">
        <f>SUMIF(AJE_LTD!$B:$B,B310,AJE_LTD!$D:$D)</f>
        <v>0</v>
      </c>
      <c r="G310" s="467">
        <f t="shared" si="30"/>
        <v>-0.3</v>
      </c>
      <c r="H310" s="468">
        <f>SUMIF(AJE_LTD!$B:$B,B310,AJE_LTD!$F:$F)</f>
        <v>0</v>
      </c>
      <c r="I310" s="467">
        <f t="shared" si="31"/>
        <v>0.02</v>
      </c>
      <c r="J310" s="498">
        <f>IF(ISERROR(VLOOKUP(B310,Accounts_LTD!$B:$E,3,FALSE)),"",VLOOKUP(B310,Accounts_LTD!$B:$E,3,FALSE))</f>
        <v>500</v>
      </c>
      <c r="K310" s="492" t="str">
        <f>IFERROR(IF(J310="","",VLOOKUP(J310,FS!$A$11:$B$241,2,FALSE)),"")</f>
        <v>Payroll and related (G&amp;A)</v>
      </c>
      <c r="L310" s="492" t="str">
        <f>IFERROR(VLOOKUP(B311,Accounts_LTD!B:G,6,FALSE),"")</f>
        <v/>
      </c>
      <c r="M310" s="493"/>
      <c r="N310" s="494"/>
      <c r="O310" s="447"/>
      <c r="P310" s="472">
        <f t="shared" si="32"/>
        <v>-0.067</v>
      </c>
      <c r="Q310" s="447"/>
      <c r="R310" s="447">
        <f t="shared" si="33"/>
        <v>1</v>
      </c>
      <c r="S310" s="449">
        <f t="shared" si="34"/>
        <v>0</v>
      </c>
      <c r="T310" s="447"/>
      <c r="U310" s="448">
        <f t="shared" si="35"/>
        <v>0</v>
      </c>
      <c r="V310" s="447"/>
      <c r="W310" s="447"/>
      <c r="X310" s="447"/>
      <c r="Y310" s="447"/>
      <c r="Z310" s="447"/>
    </row>
    <row r="311" ht="12.75" customHeight="1">
      <c r="A311" s="445"/>
      <c r="B311" s="495">
        <v>71101.0</v>
      </c>
      <c r="C311" s="518" t="s">
        <v>647</v>
      </c>
      <c r="D311" s="497">
        <v>240.0</v>
      </c>
      <c r="E311" s="497">
        <v>71.13</v>
      </c>
      <c r="F311" s="466">
        <f>SUMIF(AJE_LTD!$B:$B,B311,AJE_LTD!$D:$D)</f>
        <v>0</v>
      </c>
      <c r="G311" s="467">
        <f t="shared" si="30"/>
        <v>71.13</v>
      </c>
      <c r="H311" s="468">
        <f>SUMIF(AJE_LTD!$B:$B,B311,AJE_LTD!$F:$F)</f>
        <v>0</v>
      </c>
      <c r="I311" s="467">
        <f t="shared" si="31"/>
        <v>240</v>
      </c>
      <c r="J311" s="469">
        <f>IF(ISERROR(VLOOKUP(B311,Accounts_LTD!$B:$E,3,FALSE)),"",VLOOKUP(B311,Accounts_LTD!$B:$E,3,FALSE))</f>
        <v>500</v>
      </c>
      <c r="K311" s="492" t="str">
        <f>IFERROR(IF(J311="","",VLOOKUP(J311,FS!$A$11:$B$241,2,FALSE)),"")</f>
        <v>Payroll and related (G&amp;A)</v>
      </c>
      <c r="L311" s="492" t="str">
        <f>IFERROR(VLOOKUP(B312,Accounts_LTD!B:G,6,FALSE),"")</f>
        <v/>
      </c>
      <c r="M311" s="493"/>
      <c r="N311" s="494"/>
      <c r="O311" s="447"/>
      <c r="P311" s="472">
        <f t="shared" si="32"/>
        <v>3.374</v>
      </c>
      <c r="Q311" s="447"/>
      <c r="R311" s="447">
        <f t="shared" si="33"/>
        <v>1</v>
      </c>
      <c r="S311" s="449">
        <f t="shared" si="34"/>
        <v>0</v>
      </c>
      <c r="T311" s="447"/>
      <c r="U311" s="448">
        <f t="shared" si="35"/>
        <v>0</v>
      </c>
      <c r="V311" s="447"/>
      <c r="W311" s="447"/>
      <c r="X311" s="447"/>
      <c r="Y311" s="447"/>
      <c r="Z311" s="447"/>
    </row>
    <row r="312" ht="12.75" customHeight="1">
      <c r="A312" s="445"/>
      <c r="B312" s="495">
        <v>71104.0</v>
      </c>
      <c r="C312" s="518" t="s">
        <v>648</v>
      </c>
      <c r="D312" s="497">
        <v>3260.0</v>
      </c>
      <c r="E312" s="497">
        <v>966.23</v>
      </c>
      <c r="F312" s="466">
        <f>SUMIF(AJE_LTD!$B:$B,B312,AJE_LTD!$D:$D)</f>
        <v>0</v>
      </c>
      <c r="G312" s="467">
        <f t="shared" si="30"/>
        <v>966.23</v>
      </c>
      <c r="H312" s="468">
        <f>SUMIF(AJE_LTD!$B:$B,B312,AJE_LTD!$F:$F)</f>
        <v>0</v>
      </c>
      <c r="I312" s="467">
        <f t="shared" si="31"/>
        <v>3260</v>
      </c>
      <c r="J312" s="469">
        <f>IF(ISERROR(VLOOKUP(B312,Accounts_LTD!$B:$E,3,FALSE)),"",VLOOKUP(B312,Accounts_LTD!$B:$E,3,FALSE))</f>
        <v>500</v>
      </c>
      <c r="K312" s="492" t="str">
        <f>IFERROR(IF(J312="","",VLOOKUP(J312,FS!$A$11:$B$241,2,FALSE)),"")</f>
        <v>Payroll and related (G&amp;A)</v>
      </c>
      <c r="L312" s="492" t="str">
        <f>IFERROR(VLOOKUP(B313,Accounts_LTD!B:G,6,FALSE),"")</f>
        <v/>
      </c>
      <c r="M312" s="493"/>
      <c r="N312" s="494"/>
      <c r="O312" s="447"/>
      <c r="P312" s="472">
        <f t="shared" si="32"/>
        <v>3.374</v>
      </c>
      <c r="Q312" s="447"/>
      <c r="R312" s="447">
        <f t="shared" si="33"/>
        <v>1</v>
      </c>
      <c r="S312" s="449">
        <f t="shared" si="34"/>
        <v>0</v>
      </c>
      <c r="T312" s="447"/>
      <c r="U312" s="448">
        <f t="shared" si="35"/>
        <v>0</v>
      </c>
      <c r="V312" s="447"/>
      <c r="W312" s="447"/>
      <c r="X312" s="447"/>
      <c r="Y312" s="447"/>
      <c r="Z312" s="447"/>
    </row>
    <row r="313" ht="12.75" customHeight="1">
      <c r="A313" s="445"/>
      <c r="B313" s="495">
        <v>71106.0</v>
      </c>
      <c r="C313" s="518" t="s">
        <v>649</v>
      </c>
      <c r="D313" s="497">
        <v>7476.0</v>
      </c>
      <c r="E313" s="497">
        <v>2187.27</v>
      </c>
      <c r="F313" s="466">
        <f>SUMIF(AJE_LTD!$B:$B,B313,AJE_LTD!$D:$D)</f>
        <v>0</v>
      </c>
      <c r="G313" s="467">
        <f t="shared" si="30"/>
        <v>2187.27</v>
      </c>
      <c r="H313" s="468">
        <f>SUMIF(AJE_LTD!$B:$B,B313,AJE_LTD!$F:$F)</f>
        <v>0</v>
      </c>
      <c r="I313" s="467">
        <f t="shared" si="31"/>
        <v>7476</v>
      </c>
      <c r="J313" s="469">
        <f>IF(ISERROR(VLOOKUP(B313,Accounts_LTD!$B:$E,3,FALSE)),"",VLOOKUP(B313,Accounts_LTD!$B:$E,3,FALSE))</f>
        <v>500</v>
      </c>
      <c r="K313" s="492" t="str">
        <f>IFERROR(IF(J313="","",VLOOKUP(J313,FS!$A$11:$B$241,2,FALSE)),"")</f>
        <v>Payroll and related (G&amp;A)</v>
      </c>
      <c r="L313" s="492" t="str">
        <f>IFERROR(VLOOKUP(B314,Accounts_LTD!B:G,6,FALSE),"")</f>
        <v/>
      </c>
      <c r="M313" s="493"/>
      <c r="N313" s="494"/>
      <c r="O313" s="447"/>
      <c r="P313" s="472">
        <f t="shared" si="32"/>
        <v>3.418</v>
      </c>
      <c r="Q313" s="447"/>
      <c r="R313" s="447">
        <f t="shared" si="33"/>
        <v>1</v>
      </c>
      <c r="S313" s="449">
        <f t="shared" si="34"/>
        <v>0</v>
      </c>
      <c r="T313" s="447"/>
      <c r="U313" s="448">
        <f t="shared" si="35"/>
        <v>0</v>
      </c>
      <c r="V313" s="447"/>
      <c r="W313" s="447"/>
      <c r="X313" s="447"/>
      <c r="Y313" s="447"/>
      <c r="Z313" s="447"/>
    </row>
    <row r="314" ht="12.75" customHeight="1">
      <c r="A314" s="445"/>
      <c r="B314" s="495">
        <v>71107.0</v>
      </c>
      <c r="C314" s="518" t="s">
        <v>650</v>
      </c>
      <c r="D314" s="497">
        <v>14688.0</v>
      </c>
      <c r="E314" s="497">
        <v>4353.53</v>
      </c>
      <c r="F314" s="466">
        <f>SUMIF(AJE_LTD!$B:$B,B314,AJE_LTD!$D:$D)</f>
        <v>0</v>
      </c>
      <c r="G314" s="467">
        <f t="shared" si="30"/>
        <v>4353.53</v>
      </c>
      <c r="H314" s="468">
        <f>SUMIF(AJE_LTD!$B:$B,B314,AJE_LTD!$F:$F)</f>
        <v>0</v>
      </c>
      <c r="I314" s="467">
        <f t="shared" si="31"/>
        <v>14688</v>
      </c>
      <c r="J314" s="469">
        <f>IF(ISERROR(VLOOKUP(B314,Accounts_LTD!$B:$E,3,FALSE)),"",VLOOKUP(B314,Accounts_LTD!$B:$E,3,FALSE))</f>
        <v>500</v>
      </c>
      <c r="K314" s="492" t="str">
        <f>IFERROR(IF(J314="","",VLOOKUP(J314,FS!$A$11:$B$241,2,FALSE)),"")</f>
        <v>Payroll and related (G&amp;A)</v>
      </c>
      <c r="L314" s="492" t="str">
        <f>IFERROR(VLOOKUP(B315,Accounts_LTD!B:G,6,FALSE),"")</f>
        <v/>
      </c>
      <c r="M314" s="493"/>
      <c r="N314" s="494"/>
      <c r="O314" s="447"/>
      <c r="P314" s="472">
        <f t="shared" si="32"/>
        <v>3.374</v>
      </c>
      <c r="Q314" s="447"/>
      <c r="R314" s="447">
        <f t="shared" si="33"/>
        <v>1</v>
      </c>
      <c r="S314" s="449">
        <f t="shared" si="34"/>
        <v>0</v>
      </c>
      <c r="T314" s="447"/>
      <c r="U314" s="448">
        <f t="shared" si="35"/>
        <v>0</v>
      </c>
      <c r="V314" s="447"/>
      <c r="W314" s="447"/>
      <c r="X314" s="447"/>
      <c r="Y314" s="447"/>
      <c r="Z314" s="447"/>
    </row>
    <row r="315" ht="12.75" customHeight="1">
      <c r="A315" s="445"/>
      <c r="B315" s="495">
        <v>71108.0</v>
      </c>
      <c r="C315" s="518" t="s">
        <v>651</v>
      </c>
      <c r="D315" s="497">
        <v>10077.0</v>
      </c>
      <c r="E315" s="497">
        <v>2986.81</v>
      </c>
      <c r="F315" s="466">
        <f>SUMIF(AJE_LTD!$B:$B,B315,AJE_LTD!$D:$D)</f>
        <v>0</v>
      </c>
      <c r="G315" s="467">
        <f t="shared" si="30"/>
        <v>2986.81</v>
      </c>
      <c r="H315" s="468">
        <f>SUMIF(AJE_LTD!$B:$B,B315,AJE_LTD!$F:$F)</f>
        <v>0</v>
      </c>
      <c r="I315" s="467">
        <f t="shared" si="31"/>
        <v>10077</v>
      </c>
      <c r="J315" s="469">
        <f>IF(ISERROR(VLOOKUP(B315,Accounts_LTD!$B:$E,3,FALSE)),"",VLOOKUP(B315,Accounts_LTD!$B:$E,3,FALSE))</f>
        <v>500</v>
      </c>
      <c r="K315" s="492" t="str">
        <f>IFERROR(IF(J315="","",VLOOKUP(J315,FS!$A$11:$B$241,2,FALSE)),"")</f>
        <v>Payroll and related (G&amp;A)</v>
      </c>
      <c r="L315" s="492" t="str">
        <f>IFERROR(VLOOKUP(B316,Accounts_LTD!B:G,6,FALSE),"")</f>
        <v/>
      </c>
      <c r="M315" s="493"/>
      <c r="N315" s="494"/>
      <c r="O315" s="447"/>
      <c r="P315" s="472">
        <f t="shared" si="32"/>
        <v>3.374</v>
      </c>
      <c r="Q315" s="447"/>
      <c r="R315" s="447">
        <f t="shared" si="33"/>
        <v>1</v>
      </c>
      <c r="S315" s="449">
        <f t="shared" si="34"/>
        <v>0</v>
      </c>
      <c r="T315" s="447"/>
      <c r="U315" s="448">
        <f t="shared" si="35"/>
        <v>0</v>
      </c>
      <c r="V315" s="447"/>
      <c r="W315" s="447"/>
      <c r="X315" s="447"/>
      <c r="Y315" s="447"/>
      <c r="Z315" s="447"/>
    </row>
    <row r="316" ht="12.75" customHeight="1">
      <c r="A316" s="445"/>
      <c r="B316" s="495">
        <v>71199.0</v>
      </c>
      <c r="C316" s="518" t="s">
        <v>652</v>
      </c>
      <c r="D316" s="497">
        <v>-35741.0</v>
      </c>
      <c r="E316" s="497">
        <v>-10564.99</v>
      </c>
      <c r="F316" s="466">
        <f>SUMIF(AJE_LTD!$B:$B,B316,AJE_LTD!$D:$D)</f>
        <v>0</v>
      </c>
      <c r="G316" s="467">
        <f t="shared" si="30"/>
        <v>-10564.99</v>
      </c>
      <c r="H316" s="468">
        <f>SUMIF(AJE_LTD!$B:$B,B316,AJE_LTD!$F:$F)</f>
        <v>0</v>
      </c>
      <c r="I316" s="467">
        <f t="shared" si="31"/>
        <v>-35741</v>
      </c>
      <c r="J316" s="469">
        <f>IF(ISERROR(VLOOKUP(B316,Accounts_LTD!$B:$E,3,FALSE)),"",VLOOKUP(B316,Accounts_LTD!$B:$E,3,FALSE))</f>
        <v>500</v>
      </c>
      <c r="K316" s="492" t="str">
        <f>IFERROR(IF(J316="","",VLOOKUP(J316,FS!$A$11:$B$241,2,FALSE)),"")</f>
        <v>Payroll and related (G&amp;A)</v>
      </c>
      <c r="L316" s="492" t="str">
        <f>IFERROR(VLOOKUP(B317,Accounts_LTD!B:G,6,FALSE),"")</f>
        <v/>
      </c>
      <c r="M316" s="493"/>
      <c r="N316" s="494"/>
      <c r="O316" s="447"/>
      <c r="P316" s="472">
        <f t="shared" si="32"/>
        <v>3.383</v>
      </c>
      <c r="Q316" s="447"/>
      <c r="R316" s="447">
        <f t="shared" si="33"/>
        <v>1</v>
      </c>
      <c r="S316" s="449">
        <f t="shared" si="34"/>
        <v>0</v>
      </c>
      <c r="T316" s="447"/>
      <c r="U316" s="448">
        <f t="shared" si="35"/>
        <v>0</v>
      </c>
      <c r="V316" s="447"/>
      <c r="W316" s="447"/>
      <c r="X316" s="447"/>
      <c r="Y316" s="447"/>
      <c r="Z316" s="447"/>
    </row>
    <row r="317" ht="12.75" customHeight="1">
      <c r="A317" s="445"/>
      <c r="B317" s="495">
        <v>72999.0</v>
      </c>
      <c r="C317" s="518" t="s">
        <v>653</v>
      </c>
      <c r="D317" s="497">
        <v>361.02</v>
      </c>
      <c r="E317" s="497">
        <v>108.78</v>
      </c>
      <c r="F317" s="466">
        <f>SUMIF(AJE_LTD!$B:$B,B317,AJE_LTD!$D:$D)</f>
        <v>0</v>
      </c>
      <c r="G317" s="467">
        <f t="shared" si="30"/>
        <v>108.78</v>
      </c>
      <c r="H317" s="468">
        <f>SUMIF(AJE_LTD!$B:$B,B317,AJE_LTD!$F:$F)</f>
        <v>0</v>
      </c>
      <c r="I317" s="467">
        <f t="shared" si="31"/>
        <v>361.02</v>
      </c>
      <c r="J317" s="498">
        <f>IF(ISERROR(VLOOKUP(B317,Accounts_LTD!$B:$E,3,FALSE)),"",VLOOKUP(B317,Accounts_LTD!$B:$E,3,FALSE))</f>
        <v>508</v>
      </c>
      <c r="K317" s="492" t="str">
        <f>IFERROR(IF(J317="","",VLOOKUP(J317,FS!$A$11:$B$241,2,FALSE)),"")</f>
        <v>Welfare (Meals + transportation)</v>
      </c>
      <c r="L317" s="492" t="str">
        <f>IFERROR(VLOOKUP(B318,Accounts_LTD!B:G,6,FALSE),"")</f>
        <v/>
      </c>
      <c r="M317" s="493"/>
      <c r="N317" s="494"/>
      <c r="O317" s="447"/>
      <c r="P317" s="472">
        <f t="shared" si="32"/>
        <v>3.319</v>
      </c>
      <c r="Q317" s="447"/>
      <c r="R317" s="447">
        <f t="shared" si="33"/>
        <v>1</v>
      </c>
      <c r="S317" s="449">
        <f t="shared" si="34"/>
        <v>0</v>
      </c>
      <c r="T317" s="447"/>
      <c r="U317" s="448">
        <f t="shared" si="35"/>
        <v>0</v>
      </c>
      <c r="V317" s="447"/>
      <c r="W317" s="447"/>
      <c r="X317" s="447"/>
      <c r="Y317" s="447"/>
      <c r="Z317" s="447"/>
    </row>
    <row r="318" ht="12.75" customHeight="1">
      <c r="A318" s="445"/>
      <c r="B318" s="495">
        <v>74000.0</v>
      </c>
      <c r="C318" s="518" t="s">
        <v>654</v>
      </c>
      <c r="D318" s="497">
        <v>96548.42</v>
      </c>
      <c r="E318" s="497">
        <v>29331.33</v>
      </c>
      <c r="F318" s="466">
        <f>SUMIF(AJE_LTD!$B:$B,B318,AJE_LTD!$D:$D)</f>
        <v>0</v>
      </c>
      <c r="G318" s="467">
        <f t="shared" si="30"/>
        <v>29331.33</v>
      </c>
      <c r="H318" s="468">
        <f>SUMIF(AJE_LTD!$B:$B,B318,AJE_LTD!$F:$F)</f>
        <v>0</v>
      </c>
      <c r="I318" s="467">
        <f t="shared" si="31"/>
        <v>96548.42</v>
      </c>
      <c r="J318" s="498">
        <f>IF(ISERROR(VLOOKUP(B318,Accounts_LTD!$B:$E,3,FALSE)),"",VLOOKUP(B318,Accounts_LTD!$B:$E,3,FALSE))</f>
        <v>509</v>
      </c>
      <c r="K318" s="492" t="str">
        <f>IFERROR(IF(J318="","",VLOOKUP(J318,FS!$A$11:$B$241,2,FALSE)),"")</f>
        <v>Depreciation</v>
      </c>
      <c r="L318" s="492" t="str">
        <f>IFERROR(VLOOKUP(B319,Accounts_LTD!B:G,6,FALSE),"")</f>
        <v/>
      </c>
      <c r="M318" s="493"/>
      <c r="N318" s="494"/>
      <c r="O318" s="447"/>
      <c r="P318" s="472">
        <f t="shared" si="32"/>
        <v>3.292</v>
      </c>
      <c r="Q318" s="447"/>
      <c r="R318" s="447">
        <f t="shared" si="33"/>
        <v>1</v>
      </c>
      <c r="S318" s="449">
        <f t="shared" si="34"/>
        <v>0</v>
      </c>
      <c r="T318" s="447"/>
      <c r="U318" s="448">
        <f t="shared" si="35"/>
        <v>0</v>
      </c>
      <c r="V318" s="447"/>
      <c r="W318" s="447"/>
      <c r="X318" s="447"/>
      <c r="Y318" s="447"/>
      <c r="Z318" s="447"/>
    </row>
    <row r="319" ht="12.75" customHeight="1">
      <c r="A319" s="445"/>
      <c r="B319" s="495">
        <v>74001.0</v>
      </c>
      <c r="C319" s="518" t="s">
        <v>655</v>
      </c>
      <c r="D319" s="497">
        <v>11337.4</v>
      </c>
      <c r="E319" s="497">
        <v>3502.9</v>
      </c>
      <c r="F319" s="466">
        <f>SUMIF(AJE_LTD!$B:$B,B319,AJE_LTD!$D:$D)</f>
        <v>0</v>
      </c>
      <c r="G319" s="467">
        <f t="shared" si="30"/>
        <v>3502.9</v>
      </c>
      <c r="H319" s="468">
        <f>SUMIF(AJE_LTD!$B:$B,B319,AJE_LTD!$F:$F)</f>
        <v>0</v>
      </c>
      <c r="I319" s="467">
        <f t="shared" si="31"/>
        <v>11337.4</v>
      </c>
      <c r="J319" s="498">
        <f>IF(ISERROR(VLOOKUP(B319,Accounts_LTD!$B:$E,3,FALSE)),"",VLOOKUP(B319,Accounts_LTD!$B:$E,3,FALSE))</f>
        <v>509</v>
      </c>
      <c r="K319" s="492" t="str">
        <f>IFERROR(IF(J319="","",VLOOKUP(J319,FS!$A$11:$B$241,2,FALSE)),"")</f>
        <v>Depreciation</v>
      </c>
      <c r="L319" s="492" t="str">
        <f>IFERROR(VLOOKUP(B320,Accounts_LTD!B:G,6,FALSE),"")</f>
        <v/>
      </c>
      <c r="M319" s="493"/>
      <c r="N319" s="494"/>
      <c r="O319" s="447"/>
      <c r="P319" s="472">
        <f t="shared" si="32"/>
        <v>3.237</v>
      </c>
      <c r="Q319" s="447"/>
      <c r="R319" s="447">
        <f t="shared" si="33"/>
        <v>1</v>
      </c>
      <c r="S319" s="449">
        <f t="shared" si="34"/>
        <v>0</v>
      </c>
      <c r="T319" s="447"/>
      <c r="U319" s="448">
        <f t="shared" si="35"/>
        <v>0</v>
      </c>
      <c r="V319" s="447"/>
      <c r="W319" s="447"/>
      <c r="X319" s="447"/>
      <c r="Y319" s="447"/>
      <c r="Z319" s="447"/>
    </row>
    <row r="320" ht="12.75" customHeight="1">
      <c r="A320" s="445"/>
      <c r="B320" s="495">
        <v>74002.0</v>
      </c>
      <c r="C320" s="518" t="s">
        <v>656</v>
      </c>
      <c r="D320" s="497">
        <v>4174.47</v>
      </c>
      <c r="E320" s="497">
        <v>1280.28</v>
      </c>
      <c r="F320" s="466">
        <f>SUMIF(AJE_LTD!$B:$B,B320,AJE_LTD!$D:$D)</f>
        <v>0</v>
      </c>
      <c r="G320" s="467">
        <f t="shared" si="30"/>
        <v>1280.28</v>
      </c>
      <c r="H320" s="468">
        <f>SUMIF(AJE_LTD!$B:$B,B320,AJE_LTD!$F:$F)</f>
        <v>0</v>
      </c>
      <c r="I320" s="467">
        <f t="shared" si="31"/>
        <v>4174.47</v>
      </c>
      <c r="J320" s="498">
        <f>IF(ISERROR(VLOOKUP(B320,Accounts_LTD!$B:$E,3,FALSE)),"",VLOOKUP(B320,Accounts_LTD!$B:$E,3,FALSE))</f>
        <v>509</v>
      </c>
      <c r="K320" s="492" t="str">
        <f>IFERROR(IF(J320="","",VLOOKUP(J320,FS!$A$11:$B$241,2,FALSE)),"")</f>
        <v>Depreciation</v>
      </c>
      <c r="L320" s="492" t="str">
        <f>IFERROR(VLOOKUP(B321,Accounts_LTD!B:G,6,FALSE),"")</f>
        <v/>
      </c>
      <c r="M320" s="493"/>
      <c r="N320" s="494"/>
      <c r="O320" s="447"/>
      <c r="P320" s="472">
        <f t="shared" si="32"/>
        <v>3.261</v>
      </c>
      <c r="Q320" s="447"/>
      <c r="R320" s="447">
        <f t="shared" si="33"/>
        <v>1</v>
      </c>
      <c r="S320" s="449">
        <f t="shared" si="34"/>
        <v>0</v>
      </c>
      <c r="T320" s="447"/>
      <c r="U320" s="448">
        <f t="shared" si="35"/>
        <v>0</v>
      </c>
      <c r="V320" s="447"/>
      <c r="W320" s="447"/>
      <c r="X320" s="447"/>
      <c r="Y320" s="447"/>
      <c r="Z320" s="447"/>
    </row>
    <row r="321" ht="12.75" customHeight="1">
      <c r="A321" s="445"/>
      <c r="B321" s="495">
        <v>74003.0</v>
      </c>
      <c r="C321" s="518" t="s">
        <v>657</v>
      </c>
      <c r="D321" s="497">
        <v>58472.08</v>
      </c>
      <c r="E321" s="497">
        <v>18378.24</v>
      </c>
      <c r="F321" s="466">
        <f>SUMIF(AJE_LTD!$B:$B,B321,AJE_LTD!$D:$D)</f>
        <v>0</v>
      </c>
      <c r="G321" s="467">
        <f t="shared" si="30"/>
        <v>18378.24</v>
      </c>
      <c r="H321" s="468">
        <f>SUMIF(AJE_LTD!$B:$B,B321,AJE_LTD!$F:$F)</f>
        <v>0</v>
      </c>
      <c r="I321" s="467">
        <f t="shared" si="31"/>
        <v>58472.08</v>
      </c>
      <c r="J321" s="498">
        <f>IF(ISERROR(VLOOKUP(B321,Accounts_LTD!$B:$E,3,FALSE)),"",VLOOKUP(B321,Accounts_LTD!$B:$E,3,FALSE))</f>
        <v>509</v>
      </c>
      <c r="K321" s="492" t="str">
        <f>IFERROR(IF(J321="","",VLOOKUP(J321,FS!$A$11:$B$241,2,FALSE)),"")</f>
        <v>Depreciation</v>
      </c>
      <c r="L321" s="492" t="str">
        <f>IFERROR(VLOOKUP(B322,Accounts_LTD!B:G,6,FALSE),"")</f>
        <v/>
      </c>
      <c r="M321" s="493"/>
      <c r="N321" s="494"/>
      <c r="O321" s="447"/>
      <c r="P321" s="472">
        <f t="shared" si="32"/>
        <v>3.182</v>
      </c>
      <c r="Q321" s="447"/>
      <c r="R321" s="447">
        <f t="shared" si="33"/>
        <v>1</v>
      </c>
      <c r="S321" s="449">
        <f t="shared" si="34"/>
        <v>0</v>
      </c>
      <c r="T321" s="447"/>
      <c r="U321" s="448">
        <f t="shared" si="35"/>
        <v>0</v>
      </c>
      <c r="V321" s="447"/>
      <c r="W321" s="447"/>
      <c r="X321" s="447"/>
      <c r="Y321" s="447"/>
      <c r="Z321" s="447"/>
    </row>
    <row r="322" ht="12.75" customHeight="1">
      <c r="A322" s="445"/>
      <c r="B322" s="495">
        <v>90000.0</v>
      </c>
      <c r="C322" s="518" t="s">
        <v>658</v>
      </c>
      <c r="D322" s="497">
        <v>10389.32</v>
      </c>
      <c r="E322" s="497">
        <v>3092.81</v>
      </c>
      <c r="F322" s="466">
        <f>SUMIF(AJE_LTD!$B:$B,B322,AJE_LTD!$D:$D)</f>
        <v>0</v>
      </c>
      <c r="G322" s="467">
        <f t="shared" si="30"/>
        <v>3092.81</v>
      </c>
      <c r="H322" s="468">
        <f>SUMIF(AJE_LTD!$B:$B,B322,AJE_LTD!$F:$F)</f>
        <v>0</v>
      </c>
      <c r="I322" s="467">
        <f t="shared" si="31"/>
        <v>10389.32</v>
      </c>
      <c r="J322" s="469">
        <f>IF(ISERROR(VLOOKUP(B322,Accounts_LTD!$B:$E,3,FALSE)),"",VLOOKUP(B322,Accounts_LTD!$B:$E,3,FALSE))</f>
        <v>700</v>
      </c>
      <c r="K322" s="492" t="str">
        <f>IFERROR(IF(J322="","",VLOOKUP(J322,FS!$A$11:$B$241,2,FALSE)),"")</f>
        <v>Financial expenses (income), net</v>
      </c>
      <c r="L322" s="492" t="str">
        <f>IFERROR(VLOOKUP(B323,Accounts_LTD!B:G,6,FALSE),"")</f>
        <v/>
      </c>
      <c r="M322" s="493"/>
      <c r="N322" s="494"/>
      <c r="O322" s="447"/>
      <c r="P322" s="472">
        <f t="shared" si="32"/>
        <v>3.359</v>
      </c>
      <c r="Q322" s="447"/>
      <c r="R322" s="447">
        <f t="shared" si="33"/>
        <v>1</v>
      </c>
      <c r="S322" s="449">
        <f t="shared" si="34"/>
        <v>0</v>
      </c>
      <c r="T322" s="447"/>
      <c r="U322" s="448">
        <f t="shared" si="35"/>
        <v>0</v>
      </c>
      <c r="V322" s="447"/>
      <c r="W322" s="447"/>
      <c r="X322" s="447"/>
      <c r="Y322" s="447"/>
      <c r="Z322" s="447"/>
    </row>
    <row r="323" ht="12.75" customHeight="1">
      <c r="A323" s="445"/>
      <c r="B323" s="495">
        <v>90001.0</v>
      </c>
      <c r="C323" s="518" t="s">
        <v>659</v>
      </c>
      <c r="D323" s="497">
        <v>-57073.64</v>
      </c>
      <c r="E323" s="497">
        <v>-16429.6</v>
      </c>
      <c r="F323" s="466">
        <f>SUMIF(AJE_LTD!$B:$B,B323,AJE_LTD!$D:$D)</f>
        <v>0</v>
      </c>
      <c r="G323" s="467">
        <f t="shared" si="30"/>
        <v>-16429.6</v>
      </c>
      <c r="H323" s="468">
        <f>SUMIF(AJE_LTD!$B:$B,B323,AJE_LTD!$F:$F)</f>
        <v>0</v>
      </c>
      <c r="I323" s="467">
        <f t="shared" si="31"/>
        <v>-57073.64</v>
      </c>
      <c r="J323" s="469">
        <f>IF(ISERROR(VLOOKUP(B323,Accounts_LTD!$B:$E,3,FALSE)),"",VLOOKUP(B323,Accounts_LTD!$B:$E,3,FALSE))</f>
        <v>700</v>
      </c>
      <c r="K323" s="492" t="str">
        <f>IFERROR(IF(J323="","",VLOOKUP(J323,FS!$A$11:$B$241,2,FALSE)),"")</f>
        <v>Financial expenses (income), net</v>
      </c>
      <c r="L323" s="492" t="str">
        <f>IFERROR(VLOOKUP(B324,Accounts_LTD!B:G,6,FALSE),"")</f>
        <v/>
      </c>
      <c r="M323" s="493"/>
      <c r="N323" s="494"/>
      <c r="O323" s="447"/>
      <c r="P323" s="472">
        <f t="shared" si="32"/>
        <v>3.474</v>
      </c>
      <c r="Q323" s="447"/>
      <c r="R323" s="447">
        <f t="shared" si="33"/>
        <v>1</v>
      </c>
      <c r="S323" s="449">
        <f t="shared" si="34"/>
        <v>0</v>
      </c>
      <c r="T323" s="447"/>
      <c r="U323" s="448">
        <f t="shared" si="35"/>
        <v>0</v>
      </c>
      <c r="V323" s="447"/>
      <c r="W323" s="447"/>
      <c r="X323" s="447"/>
      <c r="Y323" s="447"/>
      <c r="Z323" s="447"/>
    </row>
    <row r="324" ht="12.75" customHeight="1">
      <c r="A324" s="445"/>
      <c r="B324" s="495">
        <v>90002.0</v>
      </c>
      <c r="C324" s="518" t="s">
        <v>660</v>
      </c>
      <c r="D324" s="497">
        <v>1668449.07</v>
      </c>
      <c r="E324" s="497">
        <v>41167.24</v>
      </c>
      <c r="F324" s="466">
        <f>SUMIF(AJE_LTD!$B:$B,B324,AJE_LTD!$D:$D)</f>
        <v>0</v>
      </c>
      <c r="G324" s="467">
        <f t="shared" si="30"/>
        <v>41167.24</v>
      </c>
      <c r="H324" s="468" t="str">
        <f>SUMIF(AJE_LTD!$B:$B,B324,AJE_LTD!$F:$F)</f>
        <v>#ERROR!</v>
      </c>
      <c r="I324" s="467" t="str">
        <f t="shared" si="31"/>
        <v/>
      </c>
      <c r="J324" s="469">
        <f>IF(ISERROR(VLOOKUP(B324,Accounts_LTD!$B:$E,3,FALSE)),"",VLOOKUP(B324,Accounts_LTD!$B:$E,3,FALSE))</f>
        <v>700</v>
      </c>
      <c r="K324" s="492" t="str">
        <f>IFERROR(IF(J324="","",VLOOKUP(J324,FS!$A$11:$B$241,2,FALSE)),"")</f>
        <v>Financial expenses (income), net</v>
      </c>
      <c r="L324" s="492" t="str">
        <f>IFERROR(VLOOKUP(B325,Accounts_LTD!B:G,6,FALSE),"")</f>
        <v/>
      </c>
      <c r="M324" s="493"/>
      <c r="N324" s="494"/>
      <c r="O324" s="447"/>
      <c r="P324" s="472">
        <f t="shared" si="32"/>
        <v>0</v>
      </c>
      <c r="Q324" s="447"/>
      <c r="R324" s="447">
        <f t="shared" si="33"/>
        <v>1</v>
      </c>
      <c r="S324" s="449">
        <f t="shared" si="34"/>
        <v>0</v>
      </c>
      <c r="T324" s="447"/>
      <c r="U324" s="448">
        <f t="shared" si="35"/>
        <v>1668449.07</v>
      </c>
      <c r="V324" s="447"/>
      <c r="W324" s="447"/>
      <c r="X324" s="447"/>
      <c r="Y324" s="447"/>
      <c r="Z324" s="447"/>
    </row>
    <row r="325" ht="12.75" customHeight="1">
      <c r="A325" s="445"/>
      <c r="B325" s="495">
        <v>90003.0</v>
      </c>
      <c r="C325" s="518" t="s">
        <v>661</v>
      </c>
      <c r="D325" s="497">
        <v>0.02</v>
      </c>
      <c r="E325" s="497">
        <v>-1387.86</v>
      </c>
      <c r="F325" s="466">
        <f>SUMIF(AJE_LTD!$B:$B,B325,AJE_LTD!$D:$D)</f>
        <v>0</v>
      </c>
      <c r="G325" s="467">
        <f t="shared" si="30"/>
        <v>-1387.86</v>
      </c>
      <c r="H325" s="468">
        <f>SUMIF(AJE_LTD!$B:$B,B325,AJE_LTD!$F:$F)</f>
        <v>0</v>
      </c>
      <c r="I325" s="467">
        <f t="shared" si="31"/>
        <v>0.02</v>
      </c>
      <c r="J325" s="498">
        <f>IF(ISERROR(VLOOKUP(B325,Accounts_LTD!$B:$E,3,FALSE)),"",VLOOKUP(B325,Accounts_LTD!$B:$E,3,FALSE))</f>
        <v>700</v>
      </c>
      <c r="K325" s="492" t="str">
        <f>IFERROR(IF(J325="","",VLOOKUP(J325,FS!$A$11:$B$241,2,FALSE)),"")</f>
        <v>Financial expenses (income), net</v>
      </c>
      <c r="L325" s="492" t="str">
        <f>IFERROR(VLOOKUP(B326,Accounts_LTD!B:G,6,FALSE),"")</f>
        <v/>
      </c>
      <c r="M325" s="493"/>
      <c r="N325" s="494"/>
      <c r="O325" s="447"/>
      <c r="P325" s="472">
        <f t="shared" si="32"/>
        <v>0</v>
      </c>
      <c r="Q325" s="447"/>
      <c r="R325" s="447">
        <f t="shared" si="33"/>
        <v>1</v>
      </c>
      <c r="S325" s="449">
        <f t="shared" si="34"/>
        <v>0</v>
      </c>
      <c r="T325" s="447"/>
      <c r="U325" s="448">
        <f t="shared" si="35"/>
        <v>0</v>
      </c>
      <c r="V325" s="447"/>
      <c r="W325" s="447"/>
      <c r="X325" s="447"/>
      <c r="Y325" s="447"/>
      <c r="Z325" s="447"/>
    </row>
    <row r="326" ht="12.75" customHeight="1">
      <c r="A326" s="445"/>
      <c r="B326" s="495">
        <v>90006.0</v>
      </c>
      <c r="C326" s="518" t="s">
        <v>662</v>
      </c>
      <c r="D326" s="497">
        <v>253.54</v>
      </c>
      <c r="E326" s="497">
        <v>75.18</v>
      </c>
      <c r="F326" s="466">
        <f>SUMIF(AJE_LTD!$B:$B,B326,AJE_LTD!$D:$D)</f>
        <v>0</v>
      </c>
      <c r="G326" s="467">
        <f t="shared" si="30"/>
        <v>75.18</v>
      </c>
      <c r="H326" s="468">
        <f>SUMIF(AJE_LTD!$B:$B,B326,AJE_LTD!$F:$F)</f>
        <v>0</v>
      </c>
      <c r="I326" s="467">
        <f t="shared" si="31"/>
        <v>253.54</v>
      </c>
      <c r="J326" s="469">
        <f>IF(ISERROR(VLOOKUP(B326,Accounts_LTD!$B:$E,3,FALSE)),"",VLOOKUP(B326,Accounts_LTD!$B:$E,3,FALSE))</f>
        <v>700</v>
      </c>
      <c r="K326" s="492" t="str">
        <f>IFERROR(IF(J326="","",VLOOKUP(J326,FS!$A$11:$B$241,2,FALSE)),"")</f>
        <v>Financial expenses (income), net</v>
      </c>
      <c r="L326" s="492" t="str">
        <f>IFERROR(VLOOKUP(B327,Accounts_LTD!B:G,6,FALSE),"")</f>
        <v/>
      </c>
      <c r="M326" s="493"/>
      <c r="N326" s="494"/>
      <c r="O326" s="447"/>
      <c r="P326" s="472">
        <f t="shared" si="32"/>
        <v>3.372</v>
      </c>
      <c r="Q326" s="447"/>
      <c r="R326" s="447">
        <f t="shared" si="33"/>
        <v>1</v>
      </c>
      <c r="S326" s="449">
        <f t="shared" si="34"/>
        <v>0</v>
      </c>
      <c r="T326" s="447"/>
      <c r="U326" s="448">
        <f t="shared" si="35"/>
        <v>0</v>
      </c>
      <c r="V326" s="447"/>
      <c r="W326" s="447"/>
      <c r="X326" s="447"/>
      <c r="Y326" s="447"/>
      <c r="Z326" s="447"/>
    </row>
    <row r="327" ht="12.75" customHeight="1">
      <c r="A327" s="445"/>
      <c r="B327" s="495">
        <v>90007.0</v>
      </c>
      <c r="C327" s="518" t="s">
        <v>663</v>
      </c>
      <c r="D327" s="497">
        <v>-3611.45</v>
      </c>
      <c r="E327" s="497">
        <v>-1016.58</v>
      </c>
      <c r="F327" s="466">
        <f>SUMIF(AJE_LTD!$B:$B,B327,AJE_LTD!$D:$D)</f>
        <v>0</v>
      </c>
      <c r="G327" s="467">
        <f t="shared" si="30"/>
        <v>-1016.58</v>
      </c>
      <c r="H327" s="468">
        <f>SUMIF(AJE_LTD!$B:$B,B327,AJE_LTD!$F:$F)</f>
        <v>0</v>
      </c>
      <c r="I327" s="467">
        <f t="shared" si="31"/>
        <v>-3611.45</v>
      </c>
      <c r="J327" s="498">
        <f>IF(ISERROR(VLOOKUP(B327,Accounts_LTD!$B:$E,3,FALSE)),"",VLOOKUP(B327,Accounts_LTD!$B:$E,3,FALSE))</f>
        <v>700</v>
      </c>
      <c r="K327" s="492" t="str">
        <f>IFERROR(IF(J327="","",VLOOKUP(J327,FS!$A$11:$B$241,2,FALSE)),"")</f>
        <v>Financial expenses (income), net</v>
      </c>
      <c r="L327" s="492" t="str">
        <f>IFERROR(VLOOKUP(B328,Accounts_LTD!B:G,6,FALSE),"")</f>
        <v/>
      </c>
      <c r="M327" s="493"/>
      <c r="N327" s="494"/>
      <c r="O327" s="447"/>
      <c r="P327" s="472">
        <f t="shared" si="32"/>
        <v>3.553</v>
      </c>
      <c r="Q327" s="447"/>
      <c r="R327" s="447">
        <f t="shared" si="33"/>
        <v>1</v>
      </c>
      <c r="S327" s="449">
        <f t="shared" si="34"/>
        <v>0</v>
      </c>
      <c r="T327" s="447"/>
      <c r="U327" s="448">
        <f t="shared" si="35"/>
        <v>0</v>
      </c>
      <c r="V327" s="447"/>
      <c r="W327" s="447"/>
      <c r="X327" s="447"/>
      <c r="Y327" s="447"/>
      <c r="Z327" s="447"/>
    </row>
    <row r="328" ht="12.75" customHeight="1">
      <c r="A328" s="445"/>
      <c r="B328" s="495">
        <v>90008.0</v>
      </c>
      <c r="C328" s="518" t="s">
        <v>664</v>
      </c>
      <c r="D328" s="497">
        <v>-5.92</v>
      </c>
      <c r="E328" s="497">
        <v>-1.72</v>
      </c>
      <c r="F328" s="466">
        <f>SUMIF(AJE_LTD!$B:$B,B328,AJE_LTD!$D:$D)</f>
        <v>0</v>
      </c>
      <c r="G328" s="467">
        <f t="shared" si="30"/>
        <v>-1.72</v>
      </c>
      <c r="H328" s="468">
        <f>SUMIF(AJE_LTD!$B:$B,B328,AJE_LTD!$F:$F)</f>
        <v>0</v>
      </c>
      <c r="I328" s="467">
        <f t="shared" si="31"/>
        <v>-5.92</v>
      </c>
      <c r="J328" s="469">
        <f>IF(ISERROR(VLOOKUP(B328,Accounts_LTD!$B:$E,3,FALSE)),"",VLOOKUP(B328,Accounts_LTD!$B:$E,3,FALSE))</f>
        <v>700</v>
      </c>
      <c r="K328" s="492" t="str">
        <f>IFERROR(IF(J328="","",VLOOKUP(J328,FS!$A$11:$B$241,2,FALSE)),"")</f>
        <v>Financial expenses (income), net</v>
      </c>
      <c r="L328" s="492" t="str">
        <f>IFERROR(VLOOKUP(B329,Accounts_LTD!B:G,6,FALSE),"")</f>
        <v/>
      </c>
      <c r="M328" s="493"/>
      <c r="N328" s="494"/>
      <c r="O328" s="447"/>
      <c r="P328" s="472">
        <f t="shared" si="32"/>
        <v>3.442</v>
      </c>
      <c r="Q328" s="447"/>
      <c r="R328" s="447">
        <f t="shared" si="33"/>
        <v>1</v>
      </c>
      <c r="S328" s="449">
        <f t="shared" si="34"/>
        <v>0</v>
      </c>
      <c r="T328" s="447"/>
      <c r="U328" s="448">
        <f t="shared" si="35"/>
        <v>0</v>
      </c>
      <c r="V328" s="447"/>
      <c r="W328" s="447"/>
      <c r="X328" s="447"/>
      <c r="Y328" s="447"/>
      <c r="Z328" s="447"/>
    </row>
    <row r="329" ht="12.75" customHeight="1">
      <c r="A329" s="445"/>
      <c r="B329" s="495">
        <v>99999.0</v>
      </c>
      <c r="C329" s="518" t="s">
        <v>665</v>
      </c>
      <c r="D329" s="497">
        <v>1285.02</v>
      </c>
      <c r="E329" s="497">
        <v>364.21</v>
      </c>
      <c r="F329" s="466">
        <f>SUMIF(AJE_LTD!$B:$B,B329,AJE_LTD!$D:$D)</f>
        <v>0</v>
      </c>
      <c r="G329" s="467">
        <f t="shared" si="30"/>
        <v>364.21</v>
      </c>
      <c r="H329" s="468">
        <f>SUMIF(AJE_LTD!$B:$B,B329,AJE_LTD!$F:$F)</f>
        <v>0</v>
      </c>
      <c r="I329" s="467">
        <f t="shared" si="31"/>
        <v>1285.02</v>
      </c>
      <c r="J329" s="469">
        <f>IF(ISERROR(VLOOKUP(B329,Accounts_LTD!$B:$E,3,FALSE)),"",VLOOKUP(B329,Accounts_LTD!$B:$E,3,FALSE))</f>
        <v>700</v>
      </c>
      <c r="K329" s="492" t="str">
        <f>IFERROR(IF(J329="","",VLOOKUP(J329,FS!$A$11:$B$241,2,FALSE)),"")</f>
        <v>Financial expenses (income), net</v>
      </c>
      <c r="L329" s="492" t="str">
        <f>IFERROR(VLOOKUP(B330,Accounts_LTD!B:G,6,FALSE),"")</f>
        <v/>
      </c>
      <c r="M329" s="493"/>
      <c r="N329" s="494"/>
      <c r="O329" s="447"/>
      <c r="P329" s="472">
        <f t="shared" si="32"/>
        <v>3.528</v>
      </c>
      <c r="Q329" s="447"/>
      <c r="R329" s="447">
        <f t="shared" si="33"/>
        <v>1</v>
      </c>
      <c r="S329" s="449">
        <f t="shared" si="34"/>
        <v>0</v>
      </c>
      <c r="T329" s="447"/>
      <c r="U329" s="448">
        <f t="shared" si="35"/>
        <v>0</v>
      </c>
      <c r="V329" s="447"/>
      <c r="W329" s="447"/>
      <c r="X329" s="447"/>
      <c r="Y329" s="447"/>
      <c r="Z329" s="447"/>
    </row>
    <row r="330" ht="12.75" customHeight="1">
      <c r="A330" s="445"/>
      <c r="C330" s="447"/>
      <c r="D330" s="497"/>
      <c r="E330" s="497"/>
      <c r="F330" s="466">
        <f>SUMIF(AJE_LTD!$B:$B,B330,AJE_LTD!$D:$D)</f>
        <v>0</v>
      </c>
      <c r="G330" s="467">
        <f t="shared" si="30"/>
        <v>0</v>
      </c>
      <c r="H330" s="468">
        <f>SUMIF(AJE_LTD!$B:$B,B330,AJE_LTD!$F:$F)</f>
        <v>0</v>
      </c>
      <c r="I330" s="467">
        <f t="shared" si="31"/>
        <v>0</v>
      </c>
      <c r="J330" s="469" t="str">
        <f>IF(ISERROR(VLOOKUP(B330,Accounts_LTD!$B:$E,3,FALSE)),"",VLOOKUP(B330,Accounts_LTD!$B:$E,3,FALSE))</f>
        <v/>
      </c>
      <c r="K330" s="492" t="str">
        <f>IFERROR(IF(J330="","",VLOOKUP(J330,FS!$A$11:$B$241,2,FALSE)),"")</f>
        <v/>
      </c>
      <c r="L330" s="492" t="str">
        <f>IFERROR(VLOOKUP(B331,Accounts_LTD!B:G,6,FALSE),"")</f>
        <v/>
      </c>
      <c r="M330" s="493"/>
      <c r="N330" s="494"/>
      <c r="O330" s="447"/>
      <c r="P330" s="472" t="str">
        <f t="shared" si="32"/>
        <v> </v>
      </c>
      <c r="Q330" s="447"/>
      <c r="R330" s="447"/>
      <c r="S330" s="447"/>
      <c r="T330" s="447"/>
      <c r="U330" s="447"/>
      <c r="V330" s="447"/>
      <c r="W330" s="447"/>
      <c r="X330" s="447"/>
      <c r="Y330" s="447"/>
      <c r="Z330" s="447"/>
    </row>
    <row r="331" ht="12.75" customHeight="1">
      <c r="A331" s="445"/>
      <c r="C331" s="447"/>
      <c r="D331" s="497"/>
      <c r="E331" s="497"/>
      <c r="F331" s="466">
        <f>SUMIF(AJE_LTD!$B:$B,B331,AJE_LTD!$D:$D)</f>
        <v>0</v>
      </c>
      <c r="G331" s="467">
        <f t="shared" si="30"/>
        <v>0</v>
      </c>
      <c r="H331" s="468">
        <f>SUMIF(AJE_LTD!$B:$B,B331,AJE_LTD!$F:$F)</f>
        <v>0</v>
      </c>
      <c r="I331" s="467">
        <f t="shared" si="31"/>
        <v>0</v>
      </c>
      <c r="J331" s="469" t="str">
        <f>IF(ISERROR(VLOOKUP(B331,Accounts_LTD!$B:$E,3,FALSE)),"",VLOOKUP(B331,Accounts_LTD!$B:$E,3,FALSE))</f>
        <v/>
      </c>
      <c r="K331" s="492" t="str">
        <f>IFERROR(IF(J331="","",VLOOKUP(J331,FS!$A$11:$B$241,2,FALSE)),"")</f>
        <v/>
      </c>
      <c r="L331" s="492" t="str">
        <f>IFERROR(VLOOKUP(B332,Accounts_LTD!B:G,6,FALSE),"")</f>
        <v/>
      </c>
      <c r="M331" s="493"/>
      <c r="N331" s="494"/>
      <c r="O331" s="447"/>
      <c r="P331" s="472" t="str">
        <f t="shared" si="32"/>
        <v> </v>
      </c>
      <c r="Q331" s="447"/>
      <c r="R331" s="447"/>
      <c r="S331" s="447"/>
      <c r="T331" s="447"/>
      <c r="U331" s="447"/>
      <c r="V331" s="447"/>
      <c r="W331" s="447"/>
      <c r="X331" s="447"/>
      <c r="Y331" s="447"/>
      <c r="Z331" s="447"/>
    </row>
    <row r="332" ht="12.75" customHeight="1">
      <c r="A332" s="445"/>
      <c r="C332" s="447"/>
      <c r="D332" s="497"/>
      <c r="E332" s="497"/>
      <c r="F332" s="466">
        <f>SUMIF(AJE_LTD!$B:$B,B332,AJE_LTD!$D:$D)</f>
        <v>0</v>
      </c>
      <c r="G332" s="467">
        <f t="shared" si="30"/>
        <v>0</v>
      </c>
      <c r="H332" s="468">
        <f>SUMIF(AJE_LTD!$B:$B,B332,AJE_LTD!$F:$F)</f>
        <v>0</v>
      </c>
      <c r="I332" s="467">
        <f t="shared" si="31"/>
        <v>0</v>
      </c>
      <c r="J332" s="469" t="str">
        <f>IF(ISERROR(VLOOKUP(B332,Accounts_LTD!$B:$E,3,FALSE)),"",VLOOKUP(B332,Accounts_LTD!$B:$E,3,FALSE))</f>
        <v/>
      </c>
      <c r="K332" s="492" t="str">
        <f>IFERROR(IF(J332="","",VLOOKUP(J332,FS!$A$11:$B$241,2,FALSE)),"")</f>
        <v/>
      </c>
      <c r="L332" s="492" t="str">
        <f>IFERROR(VLOOKUP(B333,Accounts_LTD!B:G,6,FALSE),"")</f>
        <v/>
      </c>
      <c r="M332" s="493"/>
      <c r="N332" s="494"/>
      <c r="O332" s="447"/>
      <c r="P332" s="472" t="str">
        <f t="shared" si="32"/>
        <v> </v>
      </c>
      <c r="Q332" s="447"/>
      <c r="R332" s="447"/>
      <c r="S332" s="447"/>
      <c r="T332" s="447"/>
      <c r="U332" s="447"/>
      <c r="V332" s="447"/>
      <c r="W332" s="447"/>
      <c r="X332" s="447"/>
      <c r="Y332" s="447"/>
      <c r="Z332" s="447"/>
    </row>
    <row r="333" ht="12.75" customHeight="1">
      <c r="A333" s="445"/>
      <c r="C333" s="447"/>
      <c r="D333" s="497"/>
      <c r="E333" s="497"/>
      <c r="F333" s="466">
        <f>SUMIF(AJE_LTD!$B:$B,B333,AJE_LTD!$D:$D)</f>
        <v>0</v>
      </c>
      <c r="G333" s="467">
        <f t="shared" si="30"/>
        <v>0</v>
      </c>
      <c r="H333" s="468">
        <f>SUMIF(AJE_LTD!$B:$B,B333,AJE_LTD!$F:$F)</f>
        <v>0</v>
      </c>
      <c r="I333" s="467">
        <f t="shared" si="31"/>
        <v>0</v>
      </c>
      <c r="J333" s="469" t="str">
        <f>IF(ISERROR(VLOOKUP(B333,Accounts_LTD!$B:$E,3,FALSE)),"",VLOOKUP(B333,Accounts_LTD!$B:$E,3,FALSE))</f>
        <v/>
      </c>
      <c r="K333" s="492" t="str">
        <f>IFERROR(IF(J333="","",VLOOKUP(J333,FS!$A$11:$B$241,2,FALSE)),"")</f>
        <v/>
      </c>
      <c r="L333" s="492" t="str">
        <f>IFERROR(VLOOKUP(B334,Accounts_LTD!B:G,6,FALSE),"")</f>
        <v/>
      </c>
      <c r="M333" s="493"/>
      <c r="N333" s="494"/>
      <c r="O333" s="447"/>
      <c r="P333" s="472" t="str">
        <f t="shared" si="32"/>
        <v> </v>
      </c>
      <c r="Q333" s="447"/>
      <c r="R333" s="447"/>
      <c r="S333" s="447"/>
      <c r="T333" s="447"/>
      <c r="U333" s="447"/>
      <c r="V333" s="447"/>
      <c r="W333" s="447"/>
      <c r="X333" s="447"/>
      <c r="Y333" s="447"/>
      <c r="Z333" s="447"/>
    </row>
    <row r="334" ht="12.75" customHeight="1">
      <c r="A334" s="445"/>
      <c r="C334" s="447"/>
      <c r="D334" s="497"/>
      <c r="E334" s="497"/>
      <c r="F334" s="466">
        <f>SUMIF(AJE_LTD!$B:$B,B334,AJE_LTD!$D:$D)</f>
        <v>0</v>
      </c>
      <c r="G334" s="467">
        <f t="shared" si="30"/>
        <v>0</v>
      </c>
      <c r="H334" s="468">
        <f>SUMIF(AJE_LTD!$B:$B,B334,AJE_LTD!$F:$F)</f>
        <v>0</v>
      </c>
      <c r="I334" s="467">
        <f t="shared" si="31"/>
        <v>0</v>
      </c>
      <c r="J334" s="469" t="str">
        <f>IF(ISERROR(VLOOKUP(B334,Accounts_LTD!$B:$E,3,FALSE)),"",VLOOKUP(B334,Accounts_LTD!$B:$E,3,FALSE))</f>
        <v/>
      </c>
      <c r="K334" s="492" t="str">
        <f>IFERROR(IF(J334="","",VLOOKUP(J334,FS!$A$11:$B$241,2,FALSE)),"")</f>
        <v/>
      </c>
      <c r="L334" s="492" t="str">
        <f>IFERROR(VLOOKUP(B335,Accounts_LTD!B:G,6,FALSE),"")</f>
        <v/>
      </c>
      <c r="M334" s="493"/>
      <c r="N334" s="494"/>
      <c r="O334" s="447"/>
      <c r="P334" s="472" t="str">
        <f t="shared" si="32"/>
        <v> </v>
      </c>
      <c r="Q334" s="447"/>
      <c r="R334" s="447"/>
      <c r="S334" s="447"/>
      <c r="T334" s="447"/>
      <c r="U334" s="447"/>
      <c r="V334" s="447"/>
      <c r="W334" s="447"/>
      <c r="X334" s="447"/>
      <c r="Y334" s="447"/>
      <c r="Z334" s="447"/>
    </row>
    <row r="335" ht="12.75" customHeight="1">
      <c r="A335" s="445"/>
      <c r="C335" s="447"/>
      <c r="D335" s="497"/>
      <c r="E335" s="497"/>
      <c r="F335" s="466">
        <f>SUMIF(AJE_LTD!$B:$B,B335,AJE_LTD!$D:$D)</f>
        <v>0</v>
      </c>
      <c r="G335" s="467">
        <f t="shared" si="30"/>
        <v>0</v>
      </c>
      <c r="H335" s="468">
        <f>SUMIF(AJE_LTD!$B:$B,B335,AJE_LTD!$F:$F)</f>
        <v>0</v>
      </c>
      <c r="I335" s="467">
        <f t="shared" si="31"/>
        <v>0</v>
      </c>
      <c r="J335" s="469" t="str">
        <f>IF(ISERROR(VLOOKUP(B335,Accounts_LTD!$B:$E,3,FALSE)),"",VLOOKUP(B335,Accounts_LTD!$B:$E,3,FALSE))</f>
        <v/>
      </c>
      <c r="K335" s="492" t="str">
        <f>IFERROR(IF(J335="","",VLOOKUP(J335,FS!$A$11:$B$241,2,FALSE)),"")</f>
        <v/>
      </c>
      <c r="L335" s="492" t="str">
        <f>IFERROR(VLOOKUP(B336,Accounts_LTD!B:G,6,FALSE),"")</f>
        <v/>
      </c>
      <c r="M335" s="493"/>
      <c r="N335" s="494"/>
      <c r="O335" s="447"/>
      <c r="P335" s="472" t="str">
        <f t="shared" si="32"/>
        <v> </v>
      </c>
      <c r="Q335" s="447"/>
      <c r="R335" s="447"/>
      <c r="S335" s="447"/>
      <c r="T335" s="447"/>
      <c r="U335" s="447"/>
      <c r="V335" s="447"/>
      <c r="W335" s="447"/>
      <c r="X335" s="447"/>
      <c r="Y335" s="447"/>
      <c r="Z335" s="447"/>
    </row>
    <row r="336" ht="12.75" customHeight="1">
      <c r="A336" s="445"/>
      <c r="C336" s="447"/>
      <c r="D336" s="497"/>
      <c r="E336" s="497"/>
      <c r="F336" s="466">
        <f>SUMIF(AJE_LTD!$B:$B,B336,AJE_LTD!$D:$D)</f>
        <v>0</v>
      </c>
      <c r="G336" s="467">
        <f t="shared" si="30"/>
        <v>0</v>
      </c>
      <c r="H336" s="468">
        <f>SUMIF(AJE_LTD!$B:$B,B336,AJE_LTD!$F:$F)</f>
        <v>0</v>
      </c>
      <c r="I336" s="467">
        <f t="shared" si="31"/>
        <v>0</v>
      </c>
      <c r="J336" s="469" t="str">
        <f>IF(ISERROR(VLOOKUP(B336,Accounts_LTD!$B:$E,3,FALSE)),"",VLOOKUP(B336,Accounts_LTD!$B:$E,3,FALSE))</f>
        <v/>
      </c>
      <c r="K336" s="492" t="str">
        <f>IFERROR(IF(J336="","",VLOOKUP(J336,FS!$A$11:$B$241,2,FALSE)),"")</f>
        <v/>
      </c>
      <c r="L336" s="492" t="str">
        <f>IFERROR(VLOOKUP(B337,Accounts_LTD!B:G,6,FALSE),"")</f>
        <v/>
      </c>
      <c r="M336" s="493"/>
      <c r="N336" s="494"/>
      <c r="O336" s="447"/>
      <c r="P336" s="472" t="str">
        <f t="shared" si="32"/>
        <v> </v>
      </c>
      <c r="Q336" s="447"/>
      <c r="R336" s="447"/>
      <c r="S336" s="447"/>
      <c r="T336" s="447"/>
      <c r="U336" s="447"/>
      <c r="V336" s="447"/>
      <c r="W336" s="447"/>
      <c r="X336" s="447"/>
      <c r="Y336" s="447"/>
      <c r="Z336" s="447"/>
    </row>
    <row r="337" ht="12.75" customHeight="1">
      <c r="A337" s="445"/>
      <c r="C337" s="447"/>
      <c r="D337" s="497"/>
      <c r="E337" s="497"/>
      <c r="F337" s="466">
        <f>SUMIF(AJE_LTD!$B:$B,B337,AJE_LTD!$D:$D)</f>
        <v>0</v>
      </c>
      <c r="G337" s="467">
        <f t="shared" si="30"/>
        <v>0</v>
      </c>
      <c r="H337" s="468">
        <f>SUMIF(AJE_LTD!$B:$B,B337,AJE_LTD!$F:$F)</f>
        <v>0</v>
      </c>
      <c r="I337" s="467">
        <f t="shared" si="31"/>
        <v>0</v>
      </c>
      <c r="J337" s="469" t="str">
        <f>IF(ISERROR(VLOOKUP(B337,Accounts_LTD!$B:$E,3,FALSE)),"",VLOOKUP(B337,Accounts_LTD!$B:$E,3,FALSE))</f>
        <v/>
      </c>
      <c r="K337" s="492" t="str">
        <f>IFERROR(IF(J337="","",VLOOKUP(J337,FS!$A$11:$B$241,2,FALSE)),"")</f>
        <v/>
      </c>
      <c r="L337" s="492" t="str">
        <f>IFERROR(VLOOKUP(B338,Accounts_LTD!B:G,6,FALSE),"")</f>
        <v/>
      </c>
      <c r="M337" s="493"/>
      <c r="N337" s="494"/>
      <c r="O337" s="447"/>
      <c r="P337" s="472" t="str">
        <f t="shared" si="32"/>
        <v> </v>
      </c>
      <c r="Q337" s="447"/>
      <c r="R337" s="447"/>
      <c r="S337" s="447"/>
      <c r="T337" s="447"/>
      <c r="U337" s="447"/>
      <c r="V337" s="447"/>
      <c r="W337" s="447"/>
      <c r="X337" s="447"/>
      <c r="Y337" s="447"/>
      <c r="Z337" s="447"/>
    </row>
    <row r="338" ht="12.75" customHeight="1">
      <c r="A338" s="445"/>
      <c r="C338" s="447"/>
      <c r="D338" s="497"/>
      <c r="E338" s="497"/>
      <c r="F338" s="466">
        <f>SUMIF(AJE_LTD!$B:$B,B338,AJE_LTD!$D:$D)</f>
        <v>0</v>
      </c>
      <c r="G338" s="467">
        <f t="shared" si="30"/>
        <v>0</v>
      </c>
      <c r="H338" s="468">
        <f>SUMIF(AJE_LTD!$B:$B,B338,AJE_LTD!$F:$F)</f>
        <v>0</v>
      </c>
      <c r="I338" s="467">
        <f t="shared" si="31"/>
        <v>0</v>
      </c>
      <c r="J338" s="469" t="str">
        <f>IF(ISERROR(VLOOKUP(B338,Accounts_LTD!$B:$E,3,FALSE)),"",VLOOKUP(B338,Accounts_LTD!$B:$E,3,FALSE))</f>
        <v/>
      </c>
      <c r="K338" s="492" t="str">
        <f>IFERROR(IF(J338="","",VLOOKUP(J338,FS!$A$11:$B$241,2,FALSE)),"")</f>
        <v/>
      </c>
      <c r="L338" s="492" t="str">
        <f>IFERROR(VLOOKUP(B339,Accounts_LTD!B:G,6,FALSE),"")</f>
        <v/>
      </c>
      <c r="M338" s="493"/>
      <c r="N338" s="494"/>
      <c r="O338" s="447"/>
      <c r="P338" s="472" t="str">
        <f t="shared" si="32"/>
        <v> </v>
      </c>
      <c r="Q338" s="447"/>
      <c r="R338" s="447"/>
      <c r="S338" s="447"/>
      <c r="T338" s="447"/>
      <c r="U338" s="447"/>
      <c r="V338" s="447"/>
      <c r="W338" s="447"/>
      <c r="X338" s="447"/>
      <c r="Y338" s="447"/>
      <c r="Z338" s="447"/>
    </row>
    <row r="339" ht="12.75" customHeight="1">
      <c r="A339" s="445"/>
      <c r="B339" s="519"/>
      <c r="C339" s="447"/>
      <c r="D339" s="497"/>
      <c r="E339" s="497"/>
      <c r="F339" s="466">
        <f>SUMIF(AJE_LTD!$B:$B,B339,AJE_LTD!$D:$D)</f>
        <v>0</v>
      </c>
      <c r="G339" s="467">
        <f t="shared" si="30"/>
        <v>0</v>
      </c>
      <c r="H339" s="468">
        <f>SUMIF(AJE_LTD!$B:$B,B339,AJE_LTD!$F:$F)</f>
        <v>0</v>
      </c>
      <c r="I339" s="467">
        <f t="shared" si="31"/>
        <v>0</v>
      </c>
      <c r="J339" s="469" t="str">
        <f>IF(ISERROR(VLOOKUP(B339,Accounts_LTD!$B:$E,3,FALSE)),"",VLOOKUP(B339,Accounts_LTD!$B:$E,3,FALSE))</f>
        <v/>
      </c>
      <c r="K339" s="492" t="str">
        <f>IFERROR(IF(J339="","",VLOOKUP(J339,FS!$A$11:$B$241,2,FALSE)),"")</f>
        <v/>
      </c>
      <c r="L339" s="492" t="str">
        <f>IFERROR(VLOOKUP(B340,Accounts_LTD!B:G,6,FALSE),"")</f>
        <v/>
      </c>
      <c r="M339" s="493"/>
      <c r="N339" s="494"/>
      <c r="O339" s="447"/>
      <c r="P339" s="472" t="str">
        <f t="shared" si="32"/>
        <v> </v>
      </c>
      <c r="Q339" s="447"/>
      <c r="R339" s="447"/>
      <c r="S339" s="447"/>
      <c r="T339" s="447"/>
      <c r="U339" s="447"/>
      <c r="V339" s="447"/>
      <c r="W339" s="447"/>
      <c r="X339" s="447"/>
      <c r="Y339" s="447"/>
      <c r="Z339" s="447"/>
    </row>
    <row r="340" ht="12.75" customHeight="1">
      <c r="A340" s="445"/>
      <c r="B340" s="519"/>
      <c r="C340" s="447"/>
      <c r="D340" s="497"/>
      <c r="E340" s="497"/>
      <c r="F340" s="466">
        <f>SUMIF(AJE_LTD!$B:$B,B340,AJE_LTD!$D:$D)</f>
        <v>0</v>
      </c>
      <c r="G340" s="467">
        <f t="shared" si="30"/>
        <v>0</v>
      </c>
      <c r="H340" s="468">
        <f>SUMIF(AJE_LTD!$B:$B,B340,AJE_LTD!$F:$F)</f>
        <v>0</v>
      </c>
      <c r="I340" s="467">
        <f t="shared" si="31"/>
        <v>0</v>
      </c>
      <c r="J340" s="469" t="str">
        <f>IF(ISERROR(VLOOKUP(B340,Accounts_LTD!$B:$E,3,FALSE)),"",VLOOKUP(B340,Accounts_LTD!$B:$E,3,FALSE))</f>
        <v/>
      </c>
      <c r="K340" s="492" t="str">
        <f>IFERROR(IF(J340="","",VLOOKUP(J340,FS!$A$11:$B$241,2,FALSE)),"")</f>
        <v/>
      </c>
      <c r="L340" s="492" t="str">
        <f>IFERROR(VLOOKUP(B341,Accounts_LTD!B:G,6,FALSE),"")</f>
        <v/>
      </c>
      <c r="M340" s="493"/>
      <c r="N340" s="494"/>
      <c r="O340" s="447"/>
      <c r="P340" s="472" t="str">
        <f t="shared" si="32"/>
        <v> </v>
      </c>
      <c r="Q340" s="447"/>
      <c r="R340" s="447"/>
      <c r="S340" s="447"/>
      <c r="T340" s="447"/>
      <c r="U340" s="447"/>
      <c r="V340" s="447"/>
      <c r="W340" s="447"/>
      <c r="X340" s="447"/>
      <c r="Y340" s="447"/>
      <c r="Z340" s="447"/>
    </row>
    <row r="341" ht="12.75" customHeight="1">
      <c r="A341" s="445"/>
      <c r="B341" s="519"/>
      <c r="C341" s="447"/>
      <c r="D341" s="497"/>
      <c r="E341" s="497"/>
      <c r="F341" s="466">
        <f>SUMIF(AJE_LTD!$B:$B,B341,AJE_LTD!$D:$D)</f>
        <v>0</v>
      </c>
      <c r="G341" s="467">
        <f t="shared" si="30"/>
        <v>0</v>
      </c>
      <c r="H341" s="468">
        <f>SUMIF(AJE_LTD!$B:$B,B341,AJE_LTD!$F:$F)</f>
        <v>0</v>
      </c>
      <c r="I341" s="467">
        <f t="shared" si="31"/>
        <v>0</v>
      </c>
      <c r="J341" s="469" t="str">
        <f>IF(ISERROR(VLOOKUP(B341,Accounts_LTD!$B:$E,3,FALSE)),"",VLOOKUP(B341,Accounts_LTD!$B:$E,3,FALSE))</f>
        <v/>
      </c>
      <c r="K341" s="492" t="str">
        <f>IFERROR(IF(J341="","",VLOOKUP(J341,FS!$A$11:$B$241,2,FALSE)),"")</f>
        <v/>
      </c>
      <c r="L341" s="492" t="str">
        <f>IFERROR(VLOOKUP(B342,Accounts_LTD!B:G,6,FALSE),"")</f>
        <v/>
      </c>
      <c r="M341" s="493"/>
      <c r="N341" s="494"/>
      <c r="O341" s="447"/>
      <c r="P341" s="472" t="str">
        <f t="shared" si="32"/>
        <v> </v>
      </c>
      <c r="Q341" s="447"/>
      <c r="R341" s="447"/>
      <c r="S341" s="447"/>
      <c r="T341" s="447"/>
      <c r="U341" s="447"/>
      <c r="V341" s="447"/>
      <c r="W341" s="447"/>
      <c r="X341" s="447"/>
      <c r="Y341" s="447"/>
      <c r="Z341" s="447"/>
    </row>
    <row r="342" ht="12.75" customHeight="1">
      <c r="A342" s="445"/>
      <c r="B342" s="519"/>
      <c r="C342" s="447"/>
      <c r="D342" s="497"/>
      <c r="E342" s="497"/>
      <c r="F342" s="466">
        <f>SUMIF(AJE_LTD!$B:$B,B342,AJE_LTD!$D:$D)</f>
        <v>0</v>
      </c>
      <c r="G342" s="467">
        <f t="shared" si="30"/>
        <v>0</v>
      </c>
      <c r="H342" s="468">
        <f>SUMIF(AJE_LTD!$B:$B,B342,AJE_LTD!$F:$F)</f>
        <v>0</v>
      </c>
      <c r="I342" s="467">
        <f t="shared" si="31"/>
        <v>0</v>
      </c>
      <c r="J342" s="469" t="str">
        <f>IF(ISERROR(VLOOKUP(B342,Accounts_LTD!$B:$E,3,FALSE)),"",VLOOKUP(B342,Accounts_LTD!$B:$E,3,FALSE))</f>
        <v/>
      </c>
      <c r="K342" s="492" t="str">
        <f>IFERROR(IF(J342="","",VLOOKUP(J342,FS!$A$11:$B$241,2,FALSE)),"")</f>
        <v/>
      </c>
      <c r="L342" s="492" t="str">
        <f>IFERROR(VLOOKUP(B343,Accounts_LTD!B:G,6,FALSE),"")</f>
        <v/>
      </c>
      <c r="M342" s="493"/>
      <c r="N342" s="494"/>
      <c r="O342" s="447"/>
      <c r="P342" s="472" t="str">
        <f t="shared" si="32"/>
        <v> </v>
      </c>
      <c r="Q342" s="447"/>
      <c r="R342" s="447"/>
      <c r="S342" s="447"/>
      <c r="T342" s="447"/>
      <c r="U342" s="447"/>
      <c r="V342" s="447"/>
      <c r="W342" s="447"/>
      <c r="X342" s="447"/>
      <c r="Y342" s="447"/>
      <c r="Z342" s="447"/>
    </row>
    <row r="343" ht="12.75" customHeight="1">
      <c r="A343" s="445"/>
      <c r="B343" s="519"/>
      <c r="C343" s="447"/>
      <c r="D343" s="497"/>
      <c r="E343" s="497"/>
      <c r="F343" s="466">
        <f>SUMIF(AJE_LTD!$B:$B,B343,AJE_LTD!$D:$D)</f>
        <v>0</v>
      </c>
      <c r="G343" s="467">
        <f t="shared" si="30"/>
        <v>0</v>
      </c>
      <c r="H343" s="468">
        <f>SUMIF(AJE_LTD!$B:$B,B343,AJE_LTD!$F:$F)</f>
        <v>0</v>
      </c>
      <c r="I343" s="467">
        <f t="shared" si="31"/>
        <v>0</v>
      </c>
      <c r="J343" s="469" t="str">
        <f>IF(ISERROR(VLOOKUP(B343,Accounts_LTD!$B:$E,3,FALSE)),"",VLOOKUP(B343,Accounts_LTD!$B:$E,3,FALSE))</f>
        <v/>
      </c>
      <c r="K343" s="492" t="str">
        <f>IFERROR(IF(J343="","",VLOOKUP(J343,FS!$A$11:$B$241,2,FALSE)),"")</f>
        <v/>
      </c>
      <c r="L343" s="492" t="str">
        <f>IFERROR(VLOOKUP(B344,Accounts_LTD!B:G,6,FALSE),"")</f>
        <v/>
      </c>
      <c r="M343" s="493"/>
      <c r="N343" s="494"/>
      <c r="O343" s="447"/>
      <c r="P343" s="472" t="str">
        <f t="shared" si="32"/>
        <v> </v>
      </c>
      <c r="Q343" s="447"/>
      <c r="R343" s="447"/>
      <c r="S343" s="447"/>
      <c r="T343" s="447"/>
      <c r="U343" s="447"/>
      <c r="V343" s="447"/>
      <c r="W343" s="447"/>
      <c r="X343" s="447"/>
      <c r="Y343" s="447"/>
      <c r="Z343" s="447"/>
    </row>
    <row r="344" ht="12.75" customHeight="1">
      <c r="A344" s="445"/>
      <c r="B344" s="519"/>
      <c r="C344" s="447"/>
      <c r="D344" s="497"/>
      <c r="E344" s="497"/>
      <c r="F344" s="466">
        <f>SUMIF(AJE_LTD!$B:$B,B344,AJE_LTD!$D:$D)</f>
        <v>0</v>
      </c>
      <c r="G344" s="467">
        <f t="shared" si="30"/>
        <v>0</v>
      </c>
      <c r="H344" s="468">
        <f>SUMIF(AJE_LTD!$B:$B,B344,AJE_LTD!$F:$F)</f>
        <v>0</v>
      </c>
      <c r="I344" s="467">
        <f t="shared" si="31"/>
        <v>0</v>
      </c>
      <c r="J344" s="469" t="str">
        <f>IF(ISERROR(VLOOKUP(B344,Accounts_LTD!$B:$E,3,FALSE)),"",VLOOKUP(B344,Accounts_LTD!$B:$E,3,FALSE))</f>
        <v/>
      </c>
      <c r="K344" s="492" t="str">
        <f>IFERROR(IF(J344="","",VLOOKUP(J344,FS!$A$11:$B$241,2,FALSE)),"")</f>
        <v/>
      </c>
      <c r="L344" s="492" t="str">
        <f>IFERROR(VLOOKUP(B345,Accounts_LTD!B:G,6,FALSE),"")</f>
        <v/>
      </c>
      <c r="M344" s="493"/>
      <c r="N344" s="494"/>
      <c r="O344" s="447"/>
      <c r="P344" s="472" t="str">
        <f t="shared" si="32"/>
        <v> </v>
      </c>
      <c r="Q344" s="447"/>
      <c r="R344" s="447"/>
      <c r="S344" s="447"/>
      <c r="T344" s="447"/>
      <c r="U344" s="447"/>
      <c r="V344" s="447"/>
      <c r="W344" s="447"/>
      <c r="X344" s="447"/>
      <c r="Y344" s="447"/>
      <c r="Z344" s="447"/>
    </row>
    <row r="345" ht="12.75" customHeight="1">
      <c r="A345" s="445"/>
      <c r="B345" s="519"/>
      <c r="C345" s="447"/>
      <c r="D345" s="497"/>
      <c r="E345" s="497"/>
      <c r="F345" s="466">
        <f>SUMIF(AJE_LTD!$B:$B,B345,AJE_LTD!$D:$D)</f>
        <v>0</v>
      </c>
      <c r="G345" s="467">
        <f t="shared" si="30"/>
        <v>0</v>
      </c>
      <c r="H345" s="468">
        <f>SUMIF(AJE_LTD!$B:$B,B345,AJE_LTD!$F:$F)</f>
        <v>0</v>
      </c>
      <c r="I345" s="467">
        <f t="shared" si="31"/>
        <v>0</v>
      </c>
      <c r="J345" s="469" t="str">
        <f>IF(ISERROR(VLOOKUP(B345,Accounts_LTD!$B:$E,3,FALSE)),"",VLOOKUP(B345,Accounts_LTD!$B:$E,3,FALSE))</f>
        <v/>
      </c>
      <c r="K345" s="492" t="str">
        <f>IFERROR(IF(J345="","",VLOOKUP(J345,FS!$A$11:$B$241,2,FALSE)),"")</f>
        <v/>
      </c>
      <c r="L345" s="492" t="str">
        <f>IFERROR(VLOOKUP(B346,Accounts_LTD!B:G,6,FALSE),"")</f>
        <v/>
      </c>
      <c r="M345" s="493"/>
      <c r="N345" s="494"/>
      <c r="O345" s="447"/>
      <c r="P345" s="472" t="str">
        <f t="shared" si="32"/>
        <v> </v>
      </c>
      <c r="Q345" s="447"/>
      <c r="R345" s="447"/>
      <c r="S345" s="447"/>
      <c r="T345" s="447"/>
      <c r="U345" s="447"/>
      <c r="V345" s="447"/>
      <c r="W345" s="447"/>
      <c r="X345" s="447"/>
      <c r="Y345" s="447"/>
      <c r="Z345" s="447"/>
    </row>
    <row r="346" ht="12.75" customHeight="1">
      <c r="A346" s="445"/>
      <c r="B346" s="519"/>
      <c r="C346" s="447"/>
      <c r="D346" s="497"/>
      <c r="E346" s="497"/>
      <c r="F346" s="466">
        <f>SUMIF(AJE_LTD!$B:$B,B346,AJE_LTD!$D:$D)</f>
        <v>0</v>
      </c>
      <c r="G346" s="467">
        <f t="shared" si="30"/>
        <v>0</v>
      </c>
      <c r="H346" s="468">
        <f>SUMIF(AJE_LTD!$B:$B,B346,AJE_LTD!$F:$F)</f>
        <v>0</v>
      </c>
      <c r="I346" s="467">
        <f t="shared" si="31"/>
        <v>0</v>
      </c>
      <c r="J346" s="469" t="str">
        <f>IF(ISERROR(VLOOKUP(B346,Accounts_LTD!$B:$E,3,FALSE)),"",VLOOKUP(B346,Accounts_LTD!$B:$E,3,FALSE))</f>
        <v/>
      </c>
      <c r="K346" s="492" t="str">
        <f>IFERROR(IF(J346="","",VLOOKUP(J346,FS!$A$11:$B$241,2,FALSE)),"")</f>
        <v/>
      </c>
      <c r="L346" s="492" t="str">
        <f>IFERROR(VLOOKUP(B347,Accounts_LTD!B:G,6,FALSE),"")</f>
        <v/>
      </c>
      <c r="M346" s="493"/>
      <c r="N346" s="494"/>
      <c r="O346" s="447"/>
      <c r="P346" s="472" t="str">
        <f t="shared" si="32"/>
        <v> </v>
      </c>
      <c r="Q346" s="447"/>
      <c r="R346" s="447"/>
      <c r="S346" s="447"/>
      <c r="T346" s="447"/>
      <c r="U346" s="447"/>
      <c r="V346" s="447"/>
      <c r="W346" s="447"/>
      <c r="X346" s="447"/>
      <c r="Y346" s="447"/>
      <c r="Z346" s="447"/>
    </row>
    <row r="347" ht="12.75" customHeight="1">
      <c r="A347" s="445"/>
      <c r="B347" s="519"/>
      <c r="C347" s="447"/>
      <c r="D347" s="497"/>
      <c r="E347" s="497"/>
      <c r="F347" s="466">
        <f>SUMIF(AJE_LTD!$B:$B,B347,AJE_LTD!$D:$D)</f>
        <v>0</v>
      </c>
      <c r="G347" s="467">
        <f t="shared" si="30"/>
        <v>0</v>
      </c>
      <c r="H347" s="468">
        <f>SUMIF(AJE_LTD!$B:$B,B347,AJE_LTD!$F:$F)</f>
        <v>0</v>
      </c>
      <c r="I347" s="467">
        <f t="shared" si="31"/>
        <v>0</v>
      </c>
      <c r="J347" s="469" t="str">
        <f>IF(ISERROR(VLOOKUP(B347,Accounts_LTD!$B:$E,3,FALSE)),"",VLOOKUP(B347,Accounts_LTD!$B:$E,3,FALSE))</f>
        <v/>
      </c>
      <c r="K347" s="492" t="str">
        <f>IFERROR(IF(J347="","",VLOOKUP(J347,FS!$A$11:$B$241,2,FALSE)),"")</f>
        <v/>
      </c>
      <c r="L347" s="492" t="str">
        <f>IFERROR(VLOOKUP(B348,Accounts_LTD!B:G,6,FALSE),"")</f>
        <v/>
      </c>
      <c r="M347" s="493"/>
      <c r="N347" s="494"/>
      <c r="O347" s="447"/>
      <c r="P347" s="472" t="str">
        <f t="shared" si="32"/>
        <v> </v>
      </c>
      <c r="Q347" s="447"/>
      <c r="R347" s="447"/>
      <c r="S347" s="447"/>
      <c r="T347" s="447"/>
      <c r="U347" s="447"/>
      <c r="V347" s="447"/>
      <c r="W347" s="447"/>
      <c r="X347" s="447"/>
      <c r="Y347" s="447"/>
      <c r="Z347" s="447"/>
    </row>
    <row r="348" ht="12.75" customHeight="1">
      <c r="A348" s="445"/>
      <c r="B348" s="519"/>
      <c r="C348" s="447"/>
      <c r="D348" s="497"/>
      <c r="E348" s="497"/>
      <c r="F348" s="466">
        <f>SUMIF(AJE_LTD!$B:$B,B348,AJE_LTD!$D:$D)</f>
        <v>0</v>
      </c>
      <c r="G348" s="467">
        <f t="shared" si="30"/>
        <v>0</v>
      </c>
      <c r="H348" s="468">
        <f>SUMIF(AJE_LTD!$B:$B,B348,AJE_LTD!$F:$F)</f>
        <v>0</v>
      </c>
      <c r="I348" s="467">
        <f t="shared" si="31"/>
        <v>0</v>
      </c>
      <c r="J348" s="469" t="str">
        <f>IF(ISERROR(VLOOKUP(B348,Accounts_LTD!$B:$E,3,FALSE)),"",VLOOKUP(B348,Accounts_LTD!$B:$E,3,FALSE))</f>
        <v/>
      </c>
      <c r="K348" s="492" t="str">
        <f>IFERROR(IF(J348="","",VLOOKUP(J348,FS!$A$11:$B$241,2,FALSE)),"")</f>
        <v/>
      </c>
      <c r="L348" s="492" t="str">
        <f>IFERROR(VLOOKUP(B349,Accounts_LTD!B:G,6,FALSE),"")</f>
        <v/>
      </c>
      <c r="M348" s="493"/>
      <c r="N348" s="494"/>
      <c r="O348" s="447"/>
      <c r="P348" s="472" t="str">
        <f t="shared" si="32"/>
        <v> </v>
      </c>
      <c r="Q348" s="447"/>
      <c r="R348" s="447"/>
      <c r="S348" s="447"/>
      <c r="T348" s="447"/>
      <c r="U348" s="447"/>
      <c r="V348" s="447"/>
      <c r="W348" s="447"/>
      <c r="X348" s="447"/>
      <c r="Y348" s="447"/>
      <c r="Z348" s="447"/>
    </row>
    <row r="349" ht="12.75" customHeight="1">
      <c r="A349" s="445"/>
      <c r="B349" s="519"/>
      <c r="C349" s="447"/>
      <c r="D349" s="497"/>
      <c r="E349" s="497"/>
      <c r="F349" s="466">
        <f>SUMIF(AJE_LTD!$B:$B,B349,AJE_LTD!$D:$D)</f>
        <v>0</v>
      </c>
      <c r="G349" s="467">
        <f t="shared" si="30"/>
        <v>0</v>
      </c>
      <c r="H349" s="468">
        <f>SUMIF(AJE_LTD!$B:$B,B349,AJE_LTD!$F:$F)</f>
        <v>0</v>
      </c>
      <c r="I349" s="467">
        <f t="shared" si="31"/>
        <v>0</v>
      </c>
      <c r="J349" s="469" t="str">
        <f>IF(ISERROR(VLOOKUP(B349,Accounts_LTD!$B:$E,3,FALSE)),"",VLOOKUP(B349,Accounts_LTD!$B:$E,3,FALSE))</f>
        <v/>
      </c>
      <c r="K349" s="492" t="str">
        <f>IFERROR(IF(J349="","",VLOOKUP(J349,FS!$A$11:$B$241,2,FALSE)),"")</f>
        <v/>
      </c>
      <c r="L349" s="492" t="str">
        <f>IFERROR(VLOOKUP(B350,Accounts_LTD!B:G,6,FALSE),"")</f>
        <v/>
      </c>
      <c r="M349" s="493"/>
      <c r="N349" s="494"/>
      <c r="O349" s="447"/>
      <c r="P349" s="472" t="str">
        <f t="shared" si="32"/>
        <v> </v>
      </c>
      <c r="Q349" s="447"/>
      <c r="R349" s="447"/>
      <c r="S349" s="447"/>
      <c r="T349" s="447"/>
      <c r="U349" s="447"/>
      <c r="V349" s="447"/>
      <c r="W349" s="447"/>
      <c r="X349" s="447"/>
      <c r="Y349" s="447"/>
      <c r="Z349" s="447"/>
    </row>
    <row r="350" ht="12.75" customHeight="1">
      <c r="A350" s="445"/>
      <c r="B350" s="519"/>
      <c r="C350" s="447"/>
      <c r="D350" s="497"/>
      <c r="E350" s="497"/>
      <c r="F350" s="466">
        <f>SUMIF(AJE_LTD!$B:$B,B350,AJE_LTD!$D:$D)</f>
        <v>0</v>
      </c>
      <c r="G350" s="467">
        <f t="shared" si="30"/>
        <v>0</v>
      </c>
      <c r="H350" s="468">
        <f>SUMIF(AJE_LTD!$B:$B,B350,AJE_LTD!$F:$F)</f>
        <v>0</v>
      </c>
      <c r="I350" s="467">
        <f t="shared" si="31"/>
        <v>0</v>
      </c>
      <c r="J350" s="469" t="str">
        <f>IF(ISERROR(VLOOKUP(B350,Accounts_LTD!$B:$E,3,FALSE)),"",VLOOKUP(B350,Accounts_LTD!$B:$E,3,FALSE))</f>
        <v/>
      </c>
      <c r="K350" s="492" t="str">
        <f>IFERROR(IF(J350="","",VLOOKUP(J350,FS!$A$11:$B$241,2,FALSE)),"")</f>
        <v/>
      </c>
      <c r="L350" s="492" t="str">
        <f>IFERROR(VLOOKUP(B351,Accounts_LTD!B:G,6,FALSE),"")</f>
        <v/>
      </c>
      <c r="M350" s="493"/>
      <c r="N350" s="494"/>
      <c r="O350" s="447"/>
      <c r="P350" s="472" t="str">
        <f t="shared" si="32"/>
        <v> </v>
      </c>
      <c r="Q350" s="447"/>
      <c r="R350" s="447"/>
      <c r="S350" s="447"/>
      <c r="T350" s="447"/>
      <c r="U350" s="447"/>
      <c r="V350" s="447"/>
      <c r="W350" s="447"/>
      <c r="X350" s="447"/>
      <c r="Y350" s="447"/>
      <c r="Z350" s="447"/>
    </row>
    <row r="351" ht="12.75" customHeight="1">
      <c r="A351" s="445"/>
      <c r="B351" s="519"/>
      <c r="C351" s="447"/>
      <c r="D351" s="497"/>
      <c r="E351" s="497"/>
      <c r="F351" s="466">
        <f>SUMIF(AJE_LTD!$B:$B,B351,AJE_LTD!$D:$D)</f>
        <v>0</v>
      </c>
      <c r="G351" s="467">
        <f t="shared" si="30"/>
        <v>0</v>
      </c>
      <c r="H351" s="468">
        <f>SUMIF(AJE_LTD!$B:$B,B351,AJE_LTD!$F:$F)</f>
        <v>0</v>
      </c>
      <c r="I351" s="467">
        <f t="shared" si="31"/>
        <v>0</v>
      </c>
      <c r="J351" s="469" t="str">
        <f>IF(ISERROR(VLOOKUP(B351,Accounts_LTD!$B:$E,3,FALSE)),"",VLOOKUP(B351,Accounts_LTD!$B:$E,3,FALSE))</f>
        <v/>
      </c>
      <c r="K351" s="492" t="str">
        <f>IFERROR(IF(J351="","",VLOOKUP(J351,FS!$A$11:$B$241,2,FALSE)),"")</f>
        <v/>
      </c>
      <c r="L351" s="492" t="str">
        <f>IFERROR(VLOOKUP(B352,Accounts_LTD!B:G,6,FALSE),"")</f>
        <v/>
      </c>
      <c r="M351" s="493"/>
      <c r="N351" s="494"/>
      <c r="O351" s="447"/>
      <c r="P351" s="472" t="str">
        <f t="shared" si="32"/>
        <v> </v>
      </c>
      <c r="Q351" s="447"/>
      <c r="R351" s="447"/>
      <c r="S351" s="447"/>
      <c r="T351" s="447"/>
      <c r="U351" s="447"/>
      <c r="V351" s="447"/>
      <c r="W351" s="447"/>
      <c r="X351" s="447"/>
      <c r="Y351" s="447"/>
      <c r="Z351" s="447"/>
    </row>
    <row r="352" ht="12.75" customHeight="1">
      <c r="A352" s="445"/>
      <c r="B352" s="519"/>
      <c r="C352" s="447"/>
      <c r="D352" s="497"/>
      <c r="E352" s="497"/>
      <c r="F352" s="466">
        <f>SUMIF(AJE_LTD!$B:$B,B352,AJE_LTD!$D:$D)</f>
        <v>0</v>
      </c>
      <c r="G352" s="467">
        <f t="shared" si="30"/>
        <v>0</v>
      </c>
      <c r="H352" s="468">
        <f>SUMIF(AJE_LTD!$B:$B,B352,AJE_LTD!$F:$F)</f>
        <v>0</v>
      </c>
      <c r="I352" s="467">
        <f t="shared" si="31"/>
        <v>0</v>
      </c>
      <c r="J352" s="469" t="str">
        <f>IF(ISERROR(VLOOKUP(B352,Accounts_LTD!$B:$E,3,FALSE)),"",VLOOKUP(B352,Accounts_LTD!$B:$E,3,FALSE))</f>
        <v/>
      </c>
      <c r="K352" s="492" t="str">
        <f>IFERROR(IF(J352="","",VLOOKUP(J352,FS!$A$11:$B$241,2,FALSE)),"")</f>
        <v/>
      </c>
      <c r="L352" s="492" t="str">
        <f>IFERROR(VLOOKUP(B353,Accounts_LTD!B:G,6,FALSE),"")</f>
        <v/>
      </c>
      <c r="M352" s="493"/>
      <c r="N352" s="494"/>
      <c r="O352" s="447"/>
      <c r="P352" s="472" t="str">
        <f t="shared" si="32"/>
        <v> </v>
      </c>
      <c r="Q352" s="447"/>
      <c r="R352" s="447"/>
      <c r="S352" s="447"/>
      <c r="T352" s="447"/>
      <c r="U352" s="447"/>
      <c r="V352" s="447"/>
      <c r="W352" s="447"/>
      <c r="X352" s="447"/>
      <c r="Y352" s="447"/>
      <c r="Z352" s="447"/>
    </row>
    <row r="353" ht="12.75" customHeight="1">
      <c r="A353" s="445"/>
      <c r="B353" s="519"/>
      <c r="C353" s="447"/>
      <c r="D353" s="497"/>
      <c r="E353" s="497"/>
      <c r="F353" s="466">
        <f>SUMIF(AJE_LTD!$B:$B,B353,AJE_LTD!$D:$D)</f>
        <v>0</v>
      </c>
      <c r="G353" s="467">
        <f t="shared" si="30"/>
        <v>0</v>
      </c>
      <c r="H353" s="468">
        <f>SUMIF(AJE_LTD!$B:$B,B353,AJE_LTD!$F:$F)</f>
        <v>0</v>
      </c>
      <c r="I353" s="467">
        <f t="shared" si="31"/>
        <v>0</v>
      </c>
      <c r="J353" s="469" t="str">
        <f>IF(ISERROR(VLOOKUP(B353,Accounts_LTD!$B:$E,3,FALSE)),"",VLOOKUP(B353,Accounts_LTD!$B:$E,3,FALSE))</f>
        <v/>
      </c>
      <c r="K353" s="492" t="str">
        <f>IFERROR(IF(J353="","",VLOOKUP(J353,FS!$A$11:$B$241,2,FALSE)),"")</f>
        <v/>
      </c>
      <c r="L353" s="492" t="str">
        <f>IFERROR(VLOOKUP(B354,Accounts_LTD!B:G,6,FALSE),"")</f>
        <v/>
      </c>
      <c r="M353" s="493"/>
      <c r="N353" s="494"/>
      <c r="O353" s="447"/>
      <c r="P353" s="472" t="str">
        <f t="shared" si="32"/>
        <v> </v>
      </c>
      <c r="Q353" s="447"/>
      <c r="R353" s="447"/>
      <c r="S353" s="447"/>
      <c r="T353" s="447"/>
      <c r="U353" s="447"/>
      <c r="V353" s="447"/>
      <c r="W353" s="447"/>
      <c r="X353" s="447"/>
      <c r="Y353" s="447"/>
      <c r="Z353" s="447"/>
    </row>
    <row r="354" ht="12.75" customHeight="1">
      <c r="A354" s="445"/>
      <c r="B354" s="519"/>
      <c r="C354" s="447"/>
      <c r="D354" s="497"/>
      <c r="E354" s="497"/>
      <c r="F354" s="466">
        <f>SUMIF(AJE_LTD!$B:$B,B354,AJE_LTD!$D:$D)</f>
        <v>0</v>
      </c>
      <c r="G354" s="467">
        <f t="shared" si="30"/>
        <v>0</v>
      </c>
      <c r="H354" s="468">
        <f>SUMIF(AJE_LTD!$B:$B,B354,AJE_LTD!$F:$F)</f>
        <v>0</v>
      </c>
      <c r="I354" s="467">
        <f t="shared" si="31"/>
        <v>0</v>
      </c>
      <c r="J354" s="469" t="str">
        <f>IF(ISERROR(VLOOKUP(B354,Accounts_LTD!$B:$E,3,FALSE)),"",VLOOKUP(B354,Accounts_LTD!$B:$E,3,FALSE))</f>
        <v/>
      </c>
      <c r="K354" s="492" t="str">
        <f>IFERROR(IF(J354="","",VLOOKUP(J354,FS!$A$11:$B$241,2,FALSE)),"")</f>
        <v/>
      </c>
      <c r="L354" s="492" t="str">
        <f>IFERROR(VLOOKUP(B355,Accounts_LTD!B:G,6,FALSE),"")</f>
        <v/>
      </c>
      <c r="M354" s="493"/>
      <c r="N354" s="494"/>
      <c r="O354" s="447"/>
      <c r="P354" s="472" t="str">
        <f t="shared" si="32"/>
        <v> </v>
      </c>
      <c r="Q354" s="447"/>
      <c r="R354" s="447"/>
      <c r="S354" s="447"/>
      <c r="T354" s="447"/>
      <c r="U354" s="447"/>
      <c r="V354" s="447"/>
      <c r="W354" s="447"/>
      <c r="X354" s="447"/>
      <c r="Y354" s="447"/>
      <c r="Z354" s="447"/>
    </row>
    <row r="355" ht="12.75" customHeight="1">
      <c r="A355" s="445"/>
      <c r="B355" s="519"/>
      <c r="C355" s="447"/>
      <c r="D355" s="497"/>
      <c r="E355" s="497"/>
      <c r="F355" s="466">
        <f>SUMIF(AJE_LTD!$B:$B,B355,AJE_LTD!$D:$D)</f>
        <v>0</v>
      </c>
      <c r="G355" s="467">
        <f t="shared" si="30"/>
        <v>0</v>
      </c>
      <c r="H355" s="468">
        <f>SUMIF(AJE_LTD!$B:$B,B355,AJE_LTD!$F:$F)</f>
        <v>0</v>
      </c>
      <c r="I355" s="467">
        <f t="shared" si="31"/>
        <v>0</v>
      </c>
      <c r="J355" s="469" t="str">
        <f>IF(ISERROR(VLOOKUP(B355,Accounts_LTD!$B:$E,3,FALSE)),"",VLOOKUP(B355,Accounts_LTD!$B:$E,3,FALSE))</f>
        <v/>
      </c>
      <c r="K355" s="492" t="str">
        <f>IFERROR(IF(J355="","",VLOOKUP(J355,FS!$A$11:$B$241,2,FALSE)),"")</f>
        <v/>
      </c>
      <c r="L355" s="492" t="str">
        <f>IFERROR(VLOOKUP(B356,Accounts_LTD!B:G,6,FALSE),"")</f>
        <v/>
      </c>
      <c r="M355" s="493"/>
      <c r="N355" s="494"/>
      <c r="O355" s="447"/>
      <c r="P355" s="472" t="str">
        <f t="shared" si="32"/>
        <v> </v>
      </c>
      <c r="Q355" s="447"/>
      <c r="R355" s="447"/>
      <c r="S355" s="447"/>
      <c r="T355" s="447"/>
      <c r="U355" s="447"/>
      <c r="V355" s="447"/>
      <c r="W355" s="447"/>
      <c r="X355" s="447"/>
      <c r="Y355" s="447"/>
      <c r="Z355" s="447"/>
    </row>
    <row r="356" ht="12.75" customHeight="1">
      <c r="A356" s="445"/>
      <c r="B356" s="519"/>
      <c r="C356" s="447"/>
      <c r="D356" s="497"/>
      <c r="E356" s="497"/>
      <c r="F356" s="466">
        <f>SUMIF(AJE_LTD!$B:$B,B356,AJE_LTD!$D:$D)</f>
        <v>0</v>
      </c>
      <c r="G356" s="467">
        <f t="shared" si="30"/>
        <v>0</v>
      </c>
      <c r="H356" s="468">
        <f>SUMIF(AJE_LTD!$B:$B,B356,AJE_LTD!$F:$F)</f>
        <v>0</v>
      </c>
      <c r="I356" s="467">
        <f t="shared" si="31"/>
        <v>0</v>
      </c>
      <c r="J356" s="469" t="str">
        <f>IF(ISERROR(VLOOKUP(B356,Accounts_LTD!$B:$E,3,FALSE)),"",VLOOKUP(B356,Accounts_LTD!$B:$E,3,FALSE))</f>
        <v/>
      </c>
      <c r="K356" s="492" t="str">
        <f>IFERROR(IF(J356="","",VLOOKUP(J356,FS!$A$11:$B$241,2,FALSE)),"")</f>
        <v/>
      </c>
      <c r="L356" s="492" t="str">
        <f>IFERROR(VLOOKUP(B357,Accounts_LTD!B:G,6,FALSE),"")</f>
        <v/>
      </c>
      <c r="M356" s="493"/>
      <c r="N356" s="494"/>
      <c r="O356" s="447"/>
      <c r="P356" s="472" t="str">
        <f t="shared" si="32"/>
        <v> </v>
      </c>
      <c r="Q356" s="447"/>
      <c r="R356" s="447"/>
      <c r="S356" s="447"/>
      <c r="T356" s="447"/>
      <c r="U356" s="447"/>
      <c r="V356" s="447"/>
      <c r="W356" s="447"/>
      <c r="X356" s="447"/>
      <c r="Y356" s="447"/>
      <c r="Z356" s="447"/>
    </row>
    <row r="357" ht="12.75" customHeight="1">
      <c r="A357" s="445"/>
      <c r="B357" s="519"/>
      <c r="C357" s="447"/>
      <c r="D357" s="497"/>
      <c r="E357" s="497"/>
      <c r="F357" s="466">
        <f>SUMIF(AJE_LTD!$B:$B,B357,AJE_LTD!$D:$D)</f>
        <v>0</v>
      </c>
      <c r="G357" s="467">
        <f t="shared" si="30"/>
        <v>0</v>
      </c>
      <c r="H357" s="468">
        <f>SUMIF(AJE_LTD!$B:$B,B357,AJE_LTD!$F:$F)</f>
        <v>0</v>
      </c>
      <c r="I357" s="467">
        <f t="shared" si="31"/>
        <v>0</v>
      </c>
      <c r="J357" s="469" t="str">
        <f>IF(ISERROR(VLOOKUP(B357,Accounts_LTD!$B:$E,3,FALSE)),"",VLOOKUP(B357,Accounts_LTD!$B:$E,3,FALSE))</f>
        <v/>
      </c>
      <c r="K357" s="492" t="str">
        <f>IFERROR(IF(J357="","",VLOOKUP(J357,FS!$A$11:$B$241,2,FALSE)),"")</f>
        <v/>
      </c>
      <c r="L357" s="492" t="str">
        <f>IFERROR(VLOOKUP(B358,Accounts_LTD!B:G,6,FALSE),"")</f>
        <v/>
      </c>
      <c r="M357" s="493"/>
      <c r="N357" s="494"/>
      <c r="O357" s="447"/>
      <c r="P357" s="472" t="str">
        <f t="shared" si="32"/>
        <v> </v>
      </c>
      <c r="Q357" s="447"/>
      <c r="R357" s="447"/>
      <c r="S357" s="447"/>
      <c r="T357" s="447"/>
      <c r="U357" s="447"/>
      <c r="V357" s="447"/>
      <c r="W357" s="447"/>
      <c r="X357" s="447"/>
      <c r="Y357" s="447"/>
      <c r="Z357" s="447"/>
    </row>
    <row r="358" ht="12.75" customHeight="1">
      <c r="A358" s="445"/>
      <c r="B358" s="519"/>
      <c r="C358" s="447"/>
      <c r="D358" s="497"/>
      <c r="E358" s="497"/>
      <c r="F358" s="466">
        <f>SUMIF(AJE_LTD!$B:$B,B358,AJE_LTD!$D:$D)</f>
        <v>0</v>
      </c>
      <c r="G358" s="467">
        <f t="shared" si="30"/>
        <v>0</v>
      </c>
      <c r="H358" s="468">
        <f>SUMIF(AJE_LTD!$B:$B,B358,AJE_LTD!$F:$F)</f>
        <v>0</v>
      </c>
      <c r="I358" s="467">
        <f t="shared" si="31"/>
        <v>0</v>
      </c>
      <c r="J358" s="469" t="str">
        <f>IF(ISERROR(VLOOKUP(B358,Accounts_LTD!$B:$E,3,FALSE)),"",VLOOKUP(B358,Accounts_LTD!$B:$E,3,FALSE))</f>
        <v/>
      </c>
      <c r="K358" s="492" t="str">
        <f>IFERROR(IF(J358="","",VLOOKUP(J358,FS!$A$11:$B$241,2,FALSE)),"")</f>
        <v/>
      </c>
      <c r="L358" s="492" t="str">
        <f>IFERROR(VLOOKUP(B359,Accounts_LTD!B:G,6,FALSE),"")</f>
        <v/>
      </c>
      <c r="M358" s="493"/>
      <c r="N358" s="494"/>
      <c r="O358" s="447"/>
      <c r="P358" s="472" t="str">
        <f t="shared" si="32"/>
        <v> </v>
      </c>
      <c r="Q358" s="447"/>
      <c r="R358" s="447"/>
      <c r="S358" s="447"/>
      <c r="T358" s="447"/>
      <c r="U358" s="447"/>
      <c r="V358" s="447"/>
      <c r="W358" s="447"/>
      <c r="X358" s="447"/>
      <c r="Y358" s="447"/>
      <c r="Z358" s="447"/>
    </row>
    <row r="359" ht="12.75" customHeight="1">
      <c r="A359" s="445"/>
      <c r="B359" s="519"/>
      <c r="C359" s="447"/>
      <c r="D359" s="497"/>
      <c r="E359" s="497"/>
      <c r="F359" s="466">
        <f>SUMIF(AJE_LTD!$B:$B,B359,AJE_LTD!$D:$D)</f>
        <v>0</v>
      </c>
      <c r="G359" s="467">
        <f t="shared" si="30"/>
        <v>0</v>
      </c>
      <c r="H359" s="468">
        <f>SUMIF(AJE_LTD!$B:$B,B359,AJE_LTD!$F:$F)</f>
        <v>0</v>
      </c>
      <c r="I359" s="467">
        <f t="shared" si="31"/>
        <v>0</v>
      </c>
      <c r="J359" s="469" t="str">
        <f>IF(ISERROR(VLOOKUP(B359,Accounts_LTD!$B:$E,3,FALSE)),"",VLOOKUP(B359,Accounts_LTD!$B:$E,3,FALSE))</f>
        <v/>
      </c>
      <c r="K359" s="492" t="str">
        <f>IFERROR(IF(J359="","",VLOOKUP(J359,FS!$A$11:$B$241,2,FALSE)),"")</f>
        <v/>
      </c>
      <c r="L359" s="492" t="str">
        <f>IFERROR(VLOOKUP(B360,Accounts_LTD!B:G,6,FALSE),"")</f>
        <v/>
      </c>
      <c r="M359" s="493"/>
      <c r="N359" s="494"/>
      <c r="O359" s="447"/>
      <c r="P359" s="472" t="str">
        <f t="shared" si="32"/>
        <v> </v>
      </c>
      <c r="Q359" s="447"/>
      <c r="R359" s="447"/>
      <c r="S359" s="447"/>
      <c r="T359" s="447"/>
      <c r="U359" s="447"/>
      <c r="V359" s="447"/>
      <c r="W359" s="447"/>
      <c r="X359" s="447"/>
      <c r="Y359" s="447"/>
      <c r="Z359" s="447"/>
    </row>
    <row r="360" ht="12.75" customHeight="1">
      <c r="A360" s="445"/>
      <c r="B360" s="519"/>
      <c r="C360" s="447"/>
      <c r="D360" s="497"/>
      <c r="E360" s="497"/>
      <c r="F360" s="466">
        <f>SUMIF(AJE_LTD!$B:$B,B360,AJE_LTD!$D:$D)</f>
        <v>0</v>
      </c>
      <c r="G360" s="467">
        <f t="shared" si="30"/>
        <v>0</v>
      </c>
      <c r="H360" s="468">
        <f>SUMIF(AJE_LTD!$B:$B,B360,AJE_LTD!$F:$F)</f>
        <v>0</v>
      </c>
      <c r="I360" s="467">
        <f t="shared" si="31"/>
        <v>0</v>
      </c>
      <c r="J360" s="469" t="str">
        <f>IF(ISERROR(VLOOKUP(B360,Accounts_LTD!$B:$E,3,FALSE)),"",VLOOKUP(B360,Accounts_LTD!$B:$E,3,FALSE))</f>
        <v/>
      </c>
      <c r="K360" s="492" t="str">
        <f>IFERROR(IF(J360="","",VLOOKUP(J360,FS!$A$11:$B$241,2,FALSE)),"")</f>
        <v/>
      </c>
      <c r="L360" s="492" t="str">
        <f>IFERROR(VLOOKUP(B361,Accounts_LTD!B:G,6,FALSE),"")</f>
        <v/>
      </c>
      <c r="M360" s="493"/>
      <c r="N360" s="494"/>
      <c r="O360" s="447"/>
      <c r="P360" s="472" t="str">
        <f t="shared" si="32"/>
        <v> </v>
      </c>
      <c r="Q360" s="447"/>
      <c r="R360" s="447"/>
      <c r="S360" s="447"/>
      <c r="T360" s="447"/>
      <c r="U360" s="447"/>
      <c r="V360" s="447"/>
      <c r="W360" s="447"/>
      <c r="X360" s="447"/>
      <c r="Y360" s="447"/>
      <c r="Z360" s="447"/>
    </row>
    <row r="361" ht="12.75" customHeight="1">
      <c r="A361" s="445"/>
      <c r="B361" s="519"/>
      <c r="C361" s="447"/>
      <c r="D361" s="497"/>
      <c r="E361" s="497"/>
      <c r="F361" s="466">
        <f>SUMIF(AJE_LTD!$B:$B,B361,AJE_LTD!$D:$D)</f>
        <v>0</v>
      </c>
      <c r="G361" s="467">
        <f t="shared" si="30"/>
        <v>0</v>
      </c>
      <c r="H361" s="468">
        <f>SUMIF(AJE_LTD!$B:$B,B361,AJE_LTD!$F:$F)</f>
        <v>0</v>
      </c>
      <c r="I361" s="467">
        <f t="shared" si="31"/>
        <v>0</v>
      </c>
      <c r="J361" s="469" t="str">
        <f>IF(ISERROR(VLOOKUP(B361,Accounts_LTD!$B:$E,3,FALSE)),"",VLOOKUP(B361,Accounts_LTD!$B:$E,3,FALSE))</f>
        <v/>
      </c>
      <c r="K361" s="492" t="str">
        <f>IFERROR(IF(J361="","",VLOOKUP(J361,FS!$A$11:$B$241,2,FALSE)),"")</f>
        <v/>
      </c>
      <c r="L361" s="492" t="str">
        <f>IFERROR(VLOOKUP(B362,Accounts_LTD!B:G,6,FALSE),"")</f>
        <v/>
      </c>
      <c r="M361" s="493"/>
      <c r="N361" s="494"/>
      <c r="O361" s="447"/>
      <c r="P361" s="472" t="str">
        <f t="shared" si="32"/>
        <v> </v>
      </c>
      <c r="Q361" s="447"/>
      <c r="R361" s="447"/>
      <c r="S361" s="447"/>
      <c r="T361" s="447"/>
      <c r="U361" s="447"/>
      <c r="V361" s="447"/>
      <c r="W361" s="447"/>
      <c r="X361" s="447"/>
      <c r="Y361" s="447"/>
      <c r="Z361" s="447"/>
    </row>
    <row r="362" ht="12.75" customHeight="1">
      <c r="A362" s="445"/>
      <c r="B362" s="519"/>
      <c r="C362" s="447"/>
      <c r="D362" s="497"/>
      <c r="E362" s="497"/>
      <c r="F362" s="466">
        <f>SUMIF(AJE_LTD!$B:$B,B362,AJE_LTD!$D:$D)</f>
        <v>0</v>
      </c>
      <c r="G362" s="467">
        <f t="shared" si="30"/>
        <v>0</v>
      </c>
      <c r="H362" s="468">
        <f>SUMIF(AJE_LTD!$B:$B,B362,AJE_LTD!$F:$F)</f>
        <v>0</v>
      </c>
      <c r="I362" s="467">
        <f t="shared" si="31"/>
        <v>0</v>
      </c>
      <c r="J362" s="469" t="str">
        <f>IF(ISERROR(VLOOKUP(B362,Accounts_LTD!$B:$E,3,FALSE)),"",VLOOKUP(B362,Accounts_LTD!$B:$E,3,FALSE))</f>
        <v/>
      </c>
      <c r="K362" s="492" t="str">
        <f>IFERROR(IF(J362="","",VLOOKUP(J362,FS!$A$11:$B$241,2,FALSE)),"")</f>
        <v/>
      </c>
      <c r="L362" s="492" t="str">
        <f>IFERROR(VLOOKUP(B363,Accounts_LTD!B:G,6,FALSE),"")</f>
        <v/>
      </c>
      <c r="M362" s="493"/>
      <c r="N362" s="494"/>
      <c r="O362" s="447"/>
      <c r="P362" s="472" t="str">
        <f t="shared" si="32"/>
        <v> </v>
      </c>
      <c r="Q362" s="447"/>
      <c r="R362" s="447"/>
      <c r="S362" s="447"/>
      <c r="T362" s="447"/>
      <c r="U362" s="447"/>
      <c r="V362" s="447"/>
      <c r="W362" s="447"/>
      <c r="X362" s="447"/>
      <c r="Y362" s="447"/>
      <c r="Z362" s="447"/>
    </row>
    <row r="363" ht="12.75" customHeight="1">
      <c r="A363" s="445"/>
      <c r="B363" s="519"/>
      <c r="C363" s="447"/>
      <c r="D363" s="497"/>
      <c r="E363" s="497"/>
      <c r="F363" s="466">
        <f>SUMIF(AJE_LTD!$B:$B,B363,AJE_LTD!$D:$D)</f>
        <v>0</v>
      </c>
      <c r="G363" s="467">
        <f t="shared" si="30"/>
        <v>0</v>
      </c>
      <c r="H363" s="468">
        <f>SUMIF(AJE_LTD!$B:$B,B363,AJE_LTD!$F:$F)</f>
        <v>0</v>
      </c>
      <c r="I363" s="467">
        <f t="shared" si="31"/>
        <v>0</v>
      </c>
      <c r="J363" s="469" t="str">
        <f>IF(ISERROR(VLOOKUP(B363,Accounts_LTD!$B:$E,3,FALSE)),"",VLOOKUP(B363,Accounts_LTD!$B:$E,3,FALSE))</f>
        <v/>
      </c>
      <c r="K363" s="492" t="str">
        <f>IFERROR(IF(J363="","",VLOOKUP(J363,FS!$A$11:$B$241,2,FALSE)),"")</f>
        <v/>
      </c>
      <c r="L363" s="492" t="str">
        <f>IFERROR(VLOOKUP(B364,Accounts_LTD!B:G,6,FALSE),"")</f>
        <v/>
      </c>
      <c r="M363" s="493"/>
      <c r="N363" s="494"/>
      <c r="O363" s="447"/>
      <c r="P363" s="472" t="str">
        <f t="shared" si="32"/>
        <v> </v>
      </c>
      <c r="Q363" s="447"/>
      <c r="R363" s="447"/>
      <c r="S363" s="447"/>
      <c r="T363" s="447"/>
      <c r="U363" s="447"/>
      <c r="V363" s="447"/>
      <c r="W363" s="447"/>
      <c r="X363" s="447"/>
      <c r="Y363" s="447"/>
      <c r="Z363" s="447"/>
    </row>
    <row r="364" ht="12.75" customHeight="1">
      <c r="A364" s="445"/>
      <c r="B364" s="519"/>
      <c r="C364" s="447"/>
      <c r="D364" s="497"/>
      <c r="E364" s="497"/>
      <c r="F364" s="466">
        <f>SUMIF(AJE_LTD!$B:$B,B364,AJE_LTD!$D:$D)</f>
        <v>0</v>
      </c>
      <c r="G364" s="467">
        <f t="shared" si="30"/>
        <v>0</v>
      </c>
      <c r="H364" s="468">
        <f>SUMIF(AJE_LTD!$B:$B,B364,AJE_LTD!$F:$F)</f>
        <v>0</v>
      </c>
      <c r="I364" s="467">
        <f t="shared" si="31"/>
        <v>0</v>
      </c>
      <c r="J364" s="469" t="str">
        <f>IF(ISERROR(VLOOKUP(B364,Accounts_LTD!$B:$E,3,FALSE)),"",VLOOKUP(B364,Accounts_LTD!$B:$E,3,FALSE))</f>
        <v/>
      </c>
      <c r="K364" s="492" t="str">
        <f>IFERROR(IF(J364="","",VLOOKUP(J364,FS!$A$11:$B$241,2,FALSE)),"")</f>
        <v/>
      </c>
      <c r="L364" s="492" t="str">
        <f>IFERROR(VLOOKUP(B365,Accounts_LTD!B:G,6,FALSE),"")</f>
        <v/>
      </c>
      <c r="M364" s="493"/>
      <c r="N364" s="494"/>
      <c r="O364" s="447"/>
      <c r="P364" s="472" t="str">
        <f t="shared" si="32"/>
        <v> </v>
      </c>
      <c r="Q364" s="447"/>
      <c r="R364" s="447"/>
      <c r="S364" s="447"/>
      <c r="T364" s="447"/>
      <c r="U364" s="447"/>
      <c r="V364" s="447"/>
      <c r="W364" s="447"/>
      <c r="X364" s="447"/>
      <c r="Y364" s="447"/>
      <c r="Z364" s="447"/>
    </row>
    <row r="365" ht="12.75" customHeight="1">
      <c r="A365" s="445"/>
      <c r="B365" s="519"/>
      <c r="C365" s="447"/>
      <c r="D365" s="497"/>
      <c r="E365" s="497"/>
      <c r="F365" s="466">
        <f>SUMIF(AJE_LTD!$B:$B,B365,AJE_LTD!$D:$D)</f>
        <v>0</v>
      </c>
      <c r="G365" s="467">
        <f t="shared" si="30"/>
        <v>0</v>
      </c>
      <c r="H365" s="468">
        <f>SUMIF(AJE_LTD!$B:$B,B365,AJE_LTD!$F:$F)</f>
        <v>0</v>
      </c>
      <c r="I365" s="467">
        <f t="shared" si="31"/>
        <v>0</v>
      </c>
      <c r="J365" s="469" t="str">
        <f>IF(ISERROR(VLOOKUP(B365,Accounts_LTD!$B:$E,3,FALSE)),"",VLOOKUP(B365,Accounts_LTD!$B:$E,3,FALSE))</f>
        <v/>
      </c>
      <c r="K365" s="492" t="str">
        <f>IFERROR(IF(J365="","",VLOOKUP(J365,FS!$A$11:$B$241,2,FALSE)),"")</f>
        <v/>
      </c>
      <c r="L365" s="492" t="str">
        <f>IFERROR(VLOOKUP(B366,Accounts_LTD!B:G,6,FALSE),"")</f>
        <v/>
      </c>
      <c r="M365" s="493"/>
      <c r="N365" s="494"/>
      <c r="O365" s="447"/>
      <c r="P365" s="472" t="str">
        <f t="shared" si="32"/>
        <v> </v>
      </c>
      <c r="Q365" s="447"/>
      <c r="R365" s="447"/>
      <c r="S365" s="447"/>
      <c r="T365" s="447"/>
      <c r="U365" s="447"/>
      <c r="V365" s="447"/>
      <c r="W365" s="447"/>
      <c r="X365" s="447"/>
      <c r="Y365" s="447"/>
      <c r="Z365" s="447"/>
    </row>
    <row r="366" ht="12.75" customHeight="1">
      <c r="A366" s="445"/>
      <c r="B366" s="520"/>
      <c r="C366" s="521"/>
      <c r="D366" s="522"/>
      <c r="E366" s="522"/>
      <c r="F366" s="523">
        <f>SUMIF(AJE_LTD!$B:$B,B366,AJE_LTD!$D:$D)</f>
        <v>0</v>
      </c>
      <c r="G366" s="524">
        <f t="shared" si="30"/>
        <v>0</v>
      </c>
      <c r="H366" s="525">
        <f>SUMIF(AJE_LTD!$B:$B,B366,AJE_LTD!$F:$F)</f>
        <v>0</v>
      </c>
      <c r="I366" s="524">
        <f t="shared" si="31"/>
        <v>0</v>
      </c>
      <c r="J366" s="526" t="str">
        <f>IF(ISERROR(VLOOKUP(B366,Accounts_LTD!$B:$E,3,FALSE)),"",VLOOKUP(B366,Accounts_LTD!$B:$E,3,FALSE))</f>
        <v/>
      </c>
      <c r="K366" s="527" t="str">
        <f>IFERROR(IF(J366="","",VLOOKUP(J366,FS!$A$11:$B$241,2,FALSE)),"")</f>
        <v/>
      </c>
      <c r="L366" s="527" t="str">
        <f>IFERROR(VLOOKUP(#REF!,Accounts_LTD!B:G,6,FALSE),"")</f>
        <v/>
      </c>
      <c r="M366" s="528"/>
      <c r="N366" s="529"/>
      <c r="O366" s="521"/>
      <c r="P366" s="530" t="str">
        <f t="shared" si="32"/>
        <v> </v>
      </c>
      <c r="Q366" s="447"/>
      <c r="R366" s="447"/>
      <c r="S366" s="447"/>
      <c r="T366" s="447"/>
      <c r="U366" s="447"/>
      <c r="V366" s="447"/>
      <c r="W366" s="447"/>
      <c r="X366" s="447"/>
      <c r="Y366" s="447"/>
      <c r="Z366" s="447"/>
    </row>
    <row r="367" ht="12.75" customHeight="1">
      <c r="A367" s="445"/>
      <c r="B367" s="446"/>
      <c r="C367" s="447"/>
      <c r="D367" s="448"/>
      <c r="E367" s="448"/>
      <c r="F367" s="448"/>
      <c r="G367" s="448"/>
      <c r="H367" s="448"/>
      <c r="I367" s="448"/>
      <c r="J367" s="531"/>
      <c r="K367" s="449"/>
      <c r="L367" s="449"/>
      <c r="M367" s="449"/>
      <c r="N367" s="448"/>
      <c r="O367" s="447"/>
      <c r="P367" s="447"/>
      <c r="Q367" s="447"/>
      <c r="R367" s="447"/>
      <c r="S367" s="447"/>
      <c r="T367" s="447"/>
      <c r="U367" s="447"/>
      <c r="V367" s="447"/>
      <c r="W367" s="447"/>
      <c r="X367" s="447"/>
      <c r="Y367" s="447"/>
      <c r="Z367" s="447"/>
    </row>
    <row r="368" ht="12.75" customHeight="1">
      <c r="A368" s="445"/>
      <c r="B368" s="446"/>
      <c r="C368" s="447"/>
      <c r="D368" s="448"/>
      <c r="E368" s="448"/>
      <c r="F368" s="448"/>
      <c r="G368" s="448"/>
      <c r="H368" s="448"/>
      <c r="I368" s="448"/>
      <c r="J368" s="531"/>
      <c r="K368" s="449"/>
      <c r="L368" s="449"/>
      <c r="M368" s="449"/>
      <c r="N368" s="448"/>
      <c r="O368" s="447"/>
      <c r="P368" s="447"/>
      <c r="Q368" s="447"/>
      <c r="R368" s="447"/>
      <c r="S368" s="447"/>
      <c r="T368" s="447"/>
      <c r="U368" s="447"/>
      <c r="V368" s="447"/>
      <c r="W368" s="447"/>
      <c r="X368" s="447"/>
      <c r="Y368" s="447"/>
      <c r="Z368" s="447"/>
    </row>
    <row r="369" ht="12.75" customHeight="1">
      <c r="A369" s="445"/>
      <c r="B369" s="446"/>
      <c r="C369" s="447"/>
      <c r="D369" s="448"/>
      <c r="E369" s="448"/>
      <c r="F369" s="448"/>
      <c r="G369" s="448"/>
      <c r="H369" s="448"/>
      <c r="I369" s="448"/>
      <c r="J369" s="531"/>
      <c r="K369" s="449"/>
      <c r="L369" s="449"/>
      <c r="M369" s="449"/>
      <c r="N369" s="448"/>
      <c r="O369" s="447"/>
      <c r="P369" s="447"/>
      <c r="Q369" s="447"/>
      <c r="R369" s="447"/>
      <c r="S369" s="447"/>
      <c r="T369" s="447"/>
      <c r="U369" s="447"/>
      <c r="V369" s="447"/>
      <c r="W369" s="447"/>
      <c r="X369" s="447"/>
      <c r="Y369" s="447"/>
      <c r="Z369" s="447"/>
    </row>
    <row r="370" ht="12.75" customHeight="1">
      <c r="A370" s="445"/>
      <c r="B370" s="446"/>
      <c r="C370" s="447"/>
      <c r="D370" s="448"/>
      <c r="E370" s="448"/>
      <c r="F370" s="448"/>
      <c r="G370" s="448"/>
      <c r="H370" s="448"/>
      <c r="I370" s="448"/>
      <c r="J370" s="531"/>
      <c r="K370" s="449"/>
      <c r="L370" s="449"/>
      <c r="M370" s="449"/>
      <c r="N370" s="448"/>
      <c r="O370" s="447"/>
      <c r="P370" s="447"/>
      <c r="Q370" s="447"/>
      <c r="R370" s="447"/>
      <c r="S370" s="447"/>
      <c r="T370" s="447"/>
      <c r="U370" s="447"/>
      <c r="V370" s="447"/>
      <c r="W370" s="447"/>
      <c r="X370" s="447"/>
      <c r="Y370" s="447"/>
      <c r="Z370" s="447"/>
    </row>
    <row r="371" ht="12.75" customHeight="1">
      <c r="A371" s="445"/>
      <c r="B371" s="446"/>
      <c r="C371" s="447"/>
      <c r="D371" s="448"/>
      <c r="E371" s="448"/>
      <c r="F371" s="448"/>
      <c r="G371" s="448"/>
      <c r="H371" s="448"/>
      <c r="I371" s="448"/>
      <c r="J371" s="531"/>
      <c r="K371" s="449"/>
      <c r="L371" s="449"/>
      <c r="M371" s="449"/>
      <c r="N371" s="448"/>
      <c r="O371" s="447"/>
      <c r="P371" s="447"/>
      <c r="Q371" s="447"/>
      <c r="R371" s="447"/>
      <c r="S371" s="447"/>
      <c r="T371" s="447"/>
      <c r="U371" s="447"/>
      <c r="V371" s="447"/>
      <c r="W371" s="447"/>
      <c r="X371" s="447"/>
      <c r="Y371" s="447"/>
      <c r="Z371" s="447"/>
    </row>
    <row r="372" ht="12.75" customHeight="1">
      <c r="A372" s="445"/>
      <c r="B372" s="446"/>
      <c r="C372" s="447"/>
      <c r="D372" s="448"/>
      <c r="E372" s="448"/>
      <c r="F372" s="448"/>
      <c r="G372" s="448"/>
      <c r="H372" s="448"/>
      <c r="I372" s="448"/>
      <c r="J372" s="531"/>
      <c r="K372" s="449"/>
      <c r="L372" s="449"/>
      <c r="M372" s="449"/>
      <c r="N372" s="448"/>
      <c r="O372" s="447"/>
      <c r="P372" s="447"/>
      <c r="Q372" s="447"/>
      <c r="R372" s="447"/>
      <c r="S372" s="447"/>
      <c r="T372" s="447"/>
      <c r="U372" s="447"/>
      <c r="V372" s="447"/>
      <c r="W372" s="447"/>
      <c r="X372" s="447"/>
      <c r="Y372" s="447"/>
      <c r="Z372" s="447"/>
    </row>
    <row r="373" ht="12.75" customHeight="1">
      <c r="A373" s="445"/>
      <c r="B373" s="446"/>
      <c r="C373" s="447"/>
      <c r="D373" s="448"/>
      <c r="E373" s="448"/>
      <c r="F373" s="448"/>
      <c r="G373" s="448"/>
      <c r="H373" s="448"/>
      <c r="I373" s="448"/>
      <c r="J373" s="531"/>
      <c r="K373" s="449"/>
      <c r="L373" s="449"/>
      <c r="M373" s="449"/>
      <c r="N373" s="448"/>
      <c r="O373" s="447"/>
      <c r="P373" s="447"/>
      <c r="Q373" s="447"/>
      <c r="R373" s="447"/>
      <c r="S373" s="447"/>
      <c r="T373" s="447"/>
      <c r="U373" s="447"/>
      <c r="V373" s="447"/>
      <c r="W373" s="447"/>
      <c r="X373" s="447"/>
      <c r="Y373" s="447"/>
      <c r="Z373" s="447"/>
    </row>
    <row r="374" ht="12.75" customHeight="1">
      <c r="A374" s="445"/>
      <c r="B374" s="446"/>
      <c r="C374" s="447"/>
      <c r="D374" s="448"/>
      <c r="E374" s="448"/>
      <c r="F374" s="448"/>
      <c r="G374" s="448"/>
      <c r="H374" s="448"/>
      <c r="I374" s="448"/>
      <c r="J374" s="531"/>
      <c r="K374" s="449"/>
      <c r="L374" s="449"/>
      <c r="M374" s="449"/>
      <c r="N374" s="448"/>
      <c r="O374" s="447"/>
      <c r="P374" s="447"/>
      <c r="Q374" s="447"/>
      <c r="R374" s="447"/>
      <c r="S374" s="447"/>
      <c r="T374" s="447"/>
      <c r="U374" s="447"/>
      <c r="V374" s="447"/>
      <c r="W374" s="447"/>
      <c r="X374" s="447"/>
      <c r="Y374" s="447"/>
      <c r="Z374" s="447"/>
    </row>
    <row r="375" ht="12.75" customHeight="1">
      <c r="A375" s="445"/>
      <c r="B375" s="446"/>
      <c r="C375" s="447"/>
      <c r="D375" s="448"/>
      <c r="E375" s="448"/>
      <c r="F375" s="448"/>
      <c r="G375" s="448"/>
      <c r="H375" s="448"/>
      <c r="I375" s="448"/>
      <c r="J375" s="531"/>
      <c r="K375" s="449"/>
      <c r="L375" s="449"/>
      <c r="M375" s="449"/>
      <c r="N375" s="448"/>
      <c r="O375" s="447"/>
      <c r="P375" s="447"/>
      <c r="Q375" s="447"/>
      <c r="R375" s="447"/>
      <c r="S375" s="447"/>
      <c r="T375" s="447"/>
      <c r="U375" s="447"/>
      <c r="V375" s="447"/>
      <c r="W375" s="447"/>
      <c r="X375" s="447"/>
      <c r="Y375" s="447"/>
      <c r="Z375" s="447"/>
    </row>
    <row r="376" ht="12.75" customHeight="1">
      <c r="A376" s="445"/>
      <c r="B376" s="446"/>
      <c r="C376" s="447"/>
      <c r="D376" s="448"/>
      <c r="E376" s="448"/>
      <c r="F376" s="448"/>
      <c r="G376" s="448"/>
      <c r="H376" s="448"/>
      <c r="I376" s="448"/>
      <c r="J376" s="531"/>
      <c r="K376" s="449"/>
      <c r="L376" s="449"/>
      <c r="M376" s="449"/>
      <c r="N376" s="448"/>
      <c r="O376" s="447"/>
      <c r="P376" s="447"/>
      <c r="Q376" s="447"/>
      <c r="R376" s="447"/>
      <c r="S376" s="447"/>
      <c r="T376" s="447"/>
      <c r="U376" s="447"/>
      <c r="V376" s="447"/>
      <c r="W376" s="447"/>
      <c r="X376" s="447"/>
      <c r="Y376" s="447"/>
      <c r="Z376" s="447"/>
    </row>
    <row r="377" ht="12.75" customHeight="1">
      <c r="A377" s="445"/>
      <c r="B377" s="446"/>
      <c r="C377" s="447"/>
      <c r="D377" s="448"/>
      <c r="E377" s="448"/>
      <c r="F377" s="448"/>
      <c r="G377" s="448"/>
      <c r="H377" s="448"/>
      <c r="I377" s="448"/>
      <c r="J377" s="531"/>
      <c r="K377" s="449"/>
      <c r="L377" s="449"/>
      <c r="M377" s="449"/>
      <c r="N377" s="448"/>
      <c r="O377" s="447"/>
      <c r="P377" s="447"/>
      <c r="Q377" s="447"/>
      <c r="R377" s="447"/>
      <c r="S377" s="447"/>
      <c r="T377" s="447"/>
      <c r="U377" s="447"/>
      <c r="V377" s="447"/>
      <c r="W377" s="447"/>
      <c r="X377" s="447"/>
      <c r="Y377" s="447"/>
      <c r="Z377" s="447"/>
    </row>
    <row r="378" ht="12.75" customHeight="1">
      <c r="A378" s="445"/>
      <c r="B378" s="446"/>
      <c r="C378" s="447"/>
      <c r="D378" s="448"/>
      <c r="E378" s="448"/>
      <c r="F378" s="448"/>
      <c r="G378" s="448"/>
      <c r="H378" s="448"/>
      <c r="I378" s="448"/>
      <c r="J378" s="531"/>
      <c r="K378" s="449"/>
      <c r="L378" s="449"/>
      <c r="M378" s="449"/>
      <c r="N378" s="448"/>
      <c r="O378" s="447"/>
      <c r="P378" s="447"/>
      <c r="Q378" s="447"/>
      <c r="R378" s="447"/>
      <c r="S378" s="447"/>
      <c r="T378" s="447"/>
      <c r="U378" s="447"/>
      <c r="V378" s="447"/>
      <c r="W378" s="447"/>
      <c r="X378" s="447"/>
      <c r="Y378" s="447"/>
      <c r="Z378" s="447"/>
    </row>
    <row r="379" ht="12.75" customHeight="1">
      <c r="A379" s="445"/>
      <c r="B379" s="446"/>
      <c r="C379" s="447"/>
      <c r="D379" s="448"/>
      <c r="E379" s="448"/>
      <c r="F379" s="448"/>
      <c r="G379" s="448"/>
      <c r="H379" s="448"/>
      <c r="I379" s="448"/>
      <c r="J379" s="531"/>
      <c r="K379" s="449"/>
      <c r="L379" s="449"/>
      <c r="M379" s="449"/>
      <c r="N379" s="448"/>
      <c r="O379" s="447"/>
      <c r="P379" s="447"/>
      <c r="Q379" s="447"/>
      <c r="R379" s="447"/>
      <c r="S379" s="447"/>
      <c r="T379" s="447"/>
      <c r="U379" s="447"/>
      <c r="V379" s="447"/>
      <c r="W379" s="447"/>
      <c r="X379" s="447"/>
      <c r="Y379" s="447"/>
      <c r="Z379" s="447"/>
    </row>
    <row r="380" ht="12.75" customHeight="1">
      <c r="A380" s="445"/>
      <c r="B380" s="446"/>
      <c r="C380" s="447"/>
      <c r="D380" s="448"/>
      <c r="E380" s="448"/>
      <c r="F380" s="448"/>
      <c r="G380" s="448"/>
      <c r="H380" s="448"/>
      <c r="I380" s="448"/>
      <c r="J380" s="531"/>
      <c r="K380" s="449"/>
      <c r="L380" s="449"/>
      <c r="M380" s="449"/>
      <c r="N380" s="448"/>
      <c r="O380" s="447"/>
      <c r="P380" s="447"/>
      <c r="Q380" s="447"/>
      <c r="R380" s="447"/>
      <c r="S380" s="447"/>
      <c r="T380" s="447"/>
      <c r="U380" s="447"/>
      <c r="V380" s="447"/>
      <c r="W380" s="447"/>
      <c r="X380" s="447"/>
      <c r="Y380" s="447"/>
      <c r="Z380" s="447"/>
    </row>
    <row r="381" ht="12.75" customHeight="1">
      <c r="A381" s="445"/>
      <c r="B381" s="446"/>
      <c r="C381" s="447"/>
      <c r="D381" s="448"/>
      <c r="E381" s="448"/>
      <c r="F381" s="448"/>
      <c r="G381" s="448"/>
      <c r="H381" s="448"/>
      <c r="I381" s="448"/>
      <c r="J381" s="531"/>
      <c r="K381" s="449"/>
      <c r="L381" s="449"/>
      <c r="M381" s="449"/>
      <c r="N381" s="448"/>
      <c r="O381" s="447"/>
      <c r="P381" s="447"/>
      <c r="Q381" s="447"/>
      <c r="R381" s="447"/>
      <c r="S381" s="447"/>
      <c r="T381" s="447"/>
      <c r="U381" s="447"/>
      <c r="V381" s="447"/>
      <c r="W381" s="447"/>
      <c r="X381" s="447"/>
      <c r="Y381" s="447"/>
      <c r="Z381" s="447"/>
    </row>
    <row r="382" ht="12.75" customHeight="1">
      <c r="A382" s="445"/>
      <c r="B382" s="446"/>
      <c r="C382" s="447"/>
      <c r="D382" s="448"/>
      <c r="E382" s="448"/>
      <c r="F382" s="448"/>
      <c r="G382" s="448"/>
      <c r="H382" s="448"/>
      <c r="I382" s="448"/>
      <c r="J382" s="531"/>
      <c r="K382" s="449"/>
      <c r="L382" s="449"/>
      <c r="M382" s="449"/>
      <c r="N382" s="448"/>
      <c r="O382" s="447"/>
      <c r="P382" s="447"/>
      <c r="Q382" s="447"/>
      <c r="R382" s="447"/>
      <c r="S382" s="447"/>
      <c r="T382" s="447"/>
      <c r="U382" s="447"/>
      <c r="V382" s="447"/>
      <c r="W382" s="447"/>
      <c r="X382" s="447"/>
      <c r="Y382" s="447"/>
      <c r="Z382" s="447"/>
    </row>
    <row r="383" ht="12.75" customHeight="1">
      <c r="A383" s="445"/>
      <c r="B383" s="446"/>
      <c r="C383" s="447"/>
      <c r="D383" s="448"/>
      <c r="E383" s="448"/>
      <c r="F383" s="448"/>
      <c r="G383" s="448"/>
      <c r="H383" s="448"/>
      <c r="I383" s="448"/>
      <c r="J383" s="531"/>
      <c r="K383" s="449"/>
      <c r="L383" s="449"/>
      <c r="M383" s="449"/>
      <c r="N383" s="448"/>
      <c r="O383" s="447"/>
      <c r="P383" s="447"/>
      <c r="Q383" s="447"/>
      <c r="R383" s="447"/>
      <c r="S383" s="447"/>
      <c r="T383" s="447"/>
      <c r="U383" s="447"/>
      <c r="V383" s="447"/>
      <c r="W383" s="447"/>
      <c r="X383" s="447"/>
      <c r="Y383" s="447"/>
      <c r="Z383" s="447"/>
    </row>
    <row r="384" ht="12.75" customHeight="1">
      <c r="A384" s="445"/>
      <c r="B384" s="446"/>
      <c r="C384" s="447"/>
      <c r="D384" s="448"/>
      <c r="E384" s="448"/>
      <c r="F384" s="448"/>
      <c r="G384" s="448"/>
      <c r="H384" s="448"/>
      <c r="I384" s="448"/>
      <c r="J384" s="531"/>
      <c r="K384" s="449"/>
      <c r="L384" s="449"/>
      <c r="M384" s="449"/>
      <c r="N384" s="448"/>
      <c r="O384" s="447"/>
      <c r="P384" s="447"/>
      <c r="Q384" s="447"/>
      <c r="R384" s="447"/>
      <c r="S384" s="447"/>
      <c r="T384" s="447"/>
      <c r="U384" s="447"/>
      <c r="V384" s="447"/>
      <c r="W384" s="447"/>
      <c r="X384" s="447"/>
      <c r="Y384" s="447"/>
      <c r="Z384" s="447"/>
    </row>
    <row r="385" ht="12.75" customHeight="1">
      <c r="A385" s="445"/>
      <c r="B385" s="446"/>
      <c r="C385" s="447"/>
      <c r="D385" s="448"/>
      <c r="E385" s="448"/>
      <c r="F385" s="448"/>
      <c r="G385" s="448"/>
      <c r="H385" s="448"/>
      <c r="I385" s="448"/>
      <c r="J385" s="531"/>
      <c r="K385" s="449"/>
      <c r="L385" s="449"/>
      <c r="M385" s="449"/>
      <c r="N385" s="448"/>
      <c r="O385" s="447"/>
      <c r="P385" s="447"/>
      <c r="Q385" s="447"/>
      <c r="R385" s="447"/>
      <c r="S385" s="447"/>
      <c r="T385" s="447"/>
      <c r="U385" s="447"/>
      <c r="V385" s="447"/>
      <c r="W385" s="447"/>
      <c r="X385" s="447"/>
      <c r="Y385" s="447"/>
      <c r="Z385" s="447"/>
    </row>
    <row r="386" ht="12.75" customHeight="1">
      <c r="A386" s="445"/>
      <c r="B386" s="446"/>
      <c r="C386" s="447"/>
      <c r="D386" s="448"/>
      <c r="E386" s="448"/>
      <c r="F386" s="448"/>
      <c r="G386" s="448"/>
      <c r="H386" s="448"/>
      <c r="I386" s="448"/>
      <c r="J386" s="531"/>
      <c r="K386" s="449"/>
      <c r="L386" s="449"/>
      <c r="M386" s="449"/>
      <c r="N386" s="448"/>
      <c r="O386" s="447"/>
      <c r="P386" s="447"/>
      <c r="Q386" s="447"/>
      <c r="R386" s="447"/>
      <c r="S386" s="447"/>
      <c r="T386" s="447"/>
      <c r="U386" s="447"/>
      <c r="V386" s="447"/>
      <c r="W386" s="447"/>
      <c r="X386" s="447"/>
      <c r="Y386" s="447"/>
      <c r="Z386" s="447"/>
    </row>
    <row r="387" ht="12.75" customHeight="1">
      <c r="A387" s="445"/>
      <c r="B387" s="446"/>
      <c r="C387" s="447"/>
      <c r="D387" s="448"/>
      <c r="E387" s="448"/>
      <c r="F387" s="448"/>
      <c r="G387" s="448"/>
      <c r="H387" s="448"/>
      <c r="I387" s="448"/>
      <c r="J387" s="531"/>
      <c r="K387" s="449"/>
      <c r="L387" s="449"/>
      <c r="M387" s="449"/>
      <c r="N387" s="448"/>
      <c r="O387" s="447"/>
      <c r="P387" s="447"/>
      <c r="Q387" s="447"/>
      <c r="R387" s="447"/>
      <c r="S387" s="447"/>
      <c r="T387" s="447"/>
      <c r="U387" s="447"/>
      <c r="V387" s="447"/>
      <c r="W387" s="447"/>
      <c r="X387" s="447"/>
      <c r="Y387" s="447"/>
      <c r="Z387" s="447"/>
    </row>
    <row r="388" ht="12.75" customHeight="1">
      <c r="A388" s="445"/>
      <c r="B388" s="446"/>
      <c r="C388" s="447"/>
      <c r="D388" s="448"/>
      <c r="E388" s="448"/>
      <c r="F388" s="448"/>
      <c r="G388" s="448"/>
      <c r="H388" s="448"/>
      <c r="I388" s="448"/>
      <c r="J388" s="531"/>
      <c r="K388" s="449"/>
      <c r="L388" s="449"/>
      <c r="M388" s="449"/>
      <c r="N388" s="448"/>
      <c r="O388" s="447"/>
      <c r="P388" s="447"/>
      <c r="Q388" s="447"/>
      <c r="R388" s="447"/>
      <c r="S388" s="447"/>
      <c r="T388" s="447"/>
      <c r="U388" s="447"/>
      <c r="V388" s="447"/>
      <c r="W388" s="447"/>
      <c r="X388" s="447"/>
      <c r="Y388" s="447"/>
      <c r="Z388" s="447"/>
    </row>
    <row r="389" ht="12.75" customHeight="1">
      <c r="A389" s="445"/>
      <c r="B389" s="446"/>
      <c r="C389" s="447"/>
      <c r="D389" s="448"/>
      <c r="E389" s="448"/>
      <c r="F389" s="448"/>
      <c r="G389" s="448"/>
      <c r="H389" s="448"/>
      <c r="I389" s="448"/>
      <c r="J389" s="531"/>
      <c r="K389" s="449"/>
      <c r="L389" s="449"/>
      <c r="M389" s="449"/>
      <c r="N389" s="448"/>
      <c r="O389" s="447"/>
      <c r="P389" s="447"/>
      <c r="Q389" s="447"/>
      <c r="R389" s="447"/>
      <c r="S389" s="447"/>
      <c r="T389" s="447"/>
      <c r="U389" s="447"/>
      <c r="V389" s="447"/>
      <c r="W389" s="447"/>
      <c r="X389" s="447"/>
      <c r="Y389" s="447"/>
      <c r="Z389" s="447"/>
    </row>
    <row r="390" ht="12.75" customHeight="1">
      <c r="A390" s="445"/>
      <c r="B390" s="446"/>
      <c r="C390" s="447"/>
      <c r="D390" s="448"/>
      <c r="E390" s="448"/>
      <c r="F390" s="448"/>
      <c r="G390" s="448"/>
      <c r="H390" s="448"/>
      <c r="I390" s="448"/>
      <c r="J390" s="531"/>
      <c r="K390" s="449"/>
      <c r="L390" s="449"/>
      <c r="M390" s="449"/>
      <c r="N390" s="448"/>
      <c r="O390" s="447"/>
      <c r="P390" s="447"/>
      <c r="Q390" s="447"/>
      <c r="R390" s="447"/>
      <c r="S390" s="447"/>
      <c r="T390" s="447"/>
      <c r="U390" s="447"/>
      <c r="V390" s="447"/>
      <c r="W390" s="447"/>
      <c r="X390" s="447"/>
      <c r="Y390" s="447"/>
      <c r="Z390" s="447"/>
    </row>
    <row r="391" ht="12.75" customHeight="1">
      <c r="A391" s="445"/>
      <c r="B391" s="446"/>
      <c r="C391" s="447"/>
      <c r="D391" s="448"/>
      <c r="E391" s="448"/>
      <c r="F391" s="448"/>
      <c r="G391" s="448"/>
      <c r="H391" s="448"/>
      <c r="I391" s="448"/>
      <c r="J391" s="531"/>
      <c r="K391" s="449"/>
      <c r="L391" s="449"/>
      <c r="M391" s="449"/>
      <c r="N391" s="448"/>
      <c r="O391" s="447"/>
      <c r="P391" s="447"/>
      <c r="Q391" s="447"/>
      <c r="R391" s="447"/>
      <c r="S391" s="447"/>
      <c r="T391" s="447"/>
      <c r="U391" s="447"/>
      <c r="V391" s="447"/>
      <c r="W391" s="447"/>
      <c r="X391" s="447"/>
      <c r="Y391" s="447"/>
      <c r="Z391" s="447"/>
    </row>
    <row r="392" ht="12.75" customHeight="1">
      <c r="A392" s="445"/>
      <c r="B392" s="446"/>
      <c r="C392" s="447"/>
      <c r="D392" s="448"/>
      <c r="E392" s="448"/>
      <c r="F392" s="448"/>
      <c r="G392" s="448"/>
      <c r="H392" s="448"/>
      <c r="I392" s="448"/>
      <c r="J392" s="531"/>
      <c r="K392" s="449"/>
      <c r="L392" s="449"/>
      <c r="M392" s="449"/>
      <c r="N392" s="448"/>
      <c r="O392" s="447"/>
      <c r="P392" s="447"/>
      <c r="Q392" s="447"/>
      <c r="R392" s="447"/>
      <c r="S392" s="447"/>
      <c r="T392" s="447"/>
      <c r="U392" s="447"/>
      <c r="V392" s="447"/>
      <c r="W392" s="447"/>
      <c r="X392" s="447"/>
      <c r="Y392" s="447"/>
      <c r="Z392" s="447"/>
    </row>
    <row r="393" ht="12.75" customHeight="1">
      <c r="A393" s="445"/>
      <c r="B393" s="446"/>
      <c r="C393" s="447"/>
      <c r="D393" s="448"/>
      <c r="E393" s="448"/>
      <c r="F393" s="448"/>
      <c r="G393" s="448"/>
      <c r="H393" s="448"/>
      <c r="I393" s="448"/>
      <c r="J393" s="531"/>
      <c r="K393" s="449"/>
      <c r="L393" s="449"/>
      <c r="M393" s="449"/>
      <c r="N393" s="448"/>
      <c r="O393" s="447"/>
      <c r="P393" s="447"/>
      <c r="Q393" s="447"/>
      <c r="R393" s="447"/>
      <c r="S393" s="447"/>
      <c r="T393" s="447"/>
      <c r="U393" s="447"/>
      <c r="V393" s="447"/>
      <c r="W393" s="447"/>
      <c r="X393" s="447"/>
      <c r="Y393" s="447"/>
      <c r="Z393" s="447"/>
    </row>
    <row r="394" ht="12.75" customHeight="1">
      <c r="A394" s="445"/>
      <c r="B394" s="446"/>
      <c r="C394" s="447"/>
      <c r="D394" s="448"/>
      <c r="E394" s="448"/>
      <c r="F394" s="448"/>
      <c r="G394" s="448"/>
      <c r="H394" s="448"/>
      <c r="I394" s="448"/>
      <c r="J394" s="531"/>
      <c r="K394" s="449"/>
      <c r="L394" s="449"/>
      <c r="M394" s="449"/>
      <c r="N394" s="448"/>
      <c r="O394" s="447"/>
      <c r="P394" s="447"/>
      <c r="Q394" s="447"/>
      <c r="R394" s="447"/>
      <c r="S394" s="447"/>
      <c r="T394" s="447"/>
      <c r="U394" s="447"/>
      <c r="V394" s="447"/>
      <c r="W394" s="447"/>
      <c r="X394" s="447"/>
      <c r="Y394" s="447"/>
      <c r="Z394" s="447"/>
    </row>
    <row r="395" ht="12.75" customHeight="1">
      <c r="A395" s="445"/>
      <c r="B395" s="446"/>
      <c r="C395" s="447"/>
      <c r="D395" s="448"/>
      <c r="E395" s="448"/>
      <c r="F395" s="448"/>
      <c r="G395" s="448"/>
      <c r="H395" s="448"/>
      <c r="I395" s="448"/>
      <c r="J395" s="531"/>
      <c r="K395" s="449"/>
      <c r="L395" s="449"/>
      <c r="M395" s="449"/>
      <c r="N395" s="448"/>
      <c r="O395" s="447"/>
      <c r="P395" s="447"/>
      <c r="Q395" s="447"/>
      <c r="R395" s="447"/>
      <c r="S395" s="447"/>
      <c r="T395" s="447"/>
      <c r="U395" s="447"/>
      <c r="V395" s="447"/>
      <c r="W395" s="447"/>
      <c r="X395" s="447"/>
      <c r="Y395" s="447"/>
      <c r="Z395" s="447"/>
    </row>
    <row r="396" ht="12.75" customHeight="1">
      <c r="A396" s="445"/>
      <c r="B396" s="446"/>
      <c r="C396" s="447"/>
      <c r="D396" s="448"/>
      <c r="E396" s="448"/>
      <c r="F396" s="448"/>
      <c r="G396" s="448"/>
      <c r="H396" s="448"/>
      <c r="I396" s="448"/>
      <c r="J396" s="531"/>
      <c r="K396" s="449"/>
      <c r="L396" s="449"/>
      <c r="M396" s="449"/>
      <c r="N396" s="448"/>
      <c r="O396" s="447"/>
      <c r="P396" s="447"/>
      <c r="Q396" s="447"/>
      <c r="R396" s="447"/>
      <c r="S396" s="447"/>
      <c r="T396" s="447"/>
      <c r="U396" s="447"/>
      <c r="V396" s="447"/>
      <c r="W396" s="447"/>
      <c r="X396" s="447"/>
      <c r="Y396" s="447"/>
      <c r="Z396" s="447"/>
    </row>
    <row r="397" ht="12.75" customHeight="1">
      <c r="A397" s="445"/>
      <c r="B397" s="446"/>
      <c r="C397" s="447"/>
      <c r="D397" s="448"/>
      <c r="E397" s="448"/>
      <c r="F397" s="448"/>
      <c r="G397" s="448"/>
      <c r="H397" s="448"/>
      <c r="I397" s="448"/>
      <c r="J397" s="531"/>
      <c r="K397" s="449"/>
      <c r="L397" s="449"/>
      <c r="M397" s="449"/>
      <c r="N397" s="448"/>
      <c r="O397" s="447"/>
      <c r="P397" s="447"/>
      <c r="Q397" s="447"/>
      <c r="R397" s="447"/>
      <c r="S397" s="447"/>
      <c r="T397" s="447"/>
      <c r="U397" s="447"/>
      <c r="V397" s="447"/>
      <c r="W397" s="447"/>
      <c r="X397" s="447"/>
      <c r="Y397" s="447"/>
      <c r="Z397" s="447"/>
    </row>
    <row r="398" ht="12.75" customHeight="1">
      <c r="A398" s="445"/>
      <c r="B398" s="446"/>
      <c r="C398" s="447"/>
      <c r="D398" s="448"/>
      <c r="E398" s="448"/>
      <c r="F398" s="448"/>
      <c r="G398" s="448"/>
      <c r="H398" s="448"/>
      <c r="I398" s="448"/>
      <c r="J398" s="531"/>
      <c r="K398" s="449"/>
      <c r="L398" s="449"/>
      <c r="M398" s="449"/>
      <c r="N398" s="448"/>
      <c r="O398" s="447"/>
      <c r="P398" s="447"/>
      <c r="Q398" s="447"/>
      <c r="R398" s="447"/>
      <c r="S398" s="447"/>
      <c r="T398" s="447"/>
      <c r="U398" s="447"/>
      <c r="V398" s="447"/>
      <c r="W398" s="447"/>
      <c r="X398" s="447"/>
      <c r="Y398" s="447"/>
      <c r="Z398" s="447"/>
    </row>
    <row r="399" ht="12.75" customHeight="1">
      <c r="A399" s="445"/>
      <c r="B399" s="446"/>
      <c r="C399" s="447"/>
      <c r="D399" s="448"/>
      <c r="E399" s="448"/>
      <c r="F399" s="448"/>
      <c r="G399" s="448"/>
      <c r="H399" s="448"/>
      <c r="I399" s="448"/>
      <c r="J399" s="531"/>
      <c r="K399" s="449"/>
      <c r="L399" s="449"/>
      <c r="M399" s="449"/>
      <c r="N399" s="448"/>
      <c r="O399" s="447"/>
      <c r="P399" s="447"/>
      <c r="Q399" s="447"/>
      <c r="R399" s="447"/>
      <c r="S399" s="447"/>
      <c r="T399" s="447"/>
      <c r="U399" s="447"/>
      <c r="V399" s="447"/>
      <c r="W399" s="447"/>
      <c r="X399" s="447"/>
      <c r="Y399" s="447"/>
      <c r="Z399" s="447"/>
    </row>
    <row r="400" ht="12.75" customHeight="1">
      <c r="A400" s="445"/>
      <c r="B400" s="446"/>
      <c r="C400" s="447"/>
      <c r="D400" s="448"/>
      <c r="E400" s="448"/>
      <c r="F400" s="448"/>
      <c r="G400" s="448"/>
      <c r="H400" s="448"/>
      <c r="I400" s="448"/>
      <c r="J400" s="531"/>
      <c r="K400" s="449"/>
      <c r="L400" s="449"/>
      <c r="M400" s="449"/>
      <c r="N400" s="448"/>
      <c r="O400" s="447"/>
      <c r="P400" s="447"/>
      <c r="Q400" s="447"/>
      <c r="R400" s="447"/>
      <c r="S400" s="447"/>
      <c r="T400" s="447"/>
      <c r="U400" s="447"/>
      <c r="V400" s="447"/>
      <c r="W400" s="447"/>
      <c r="X400" s="447"/>
      <c r="Y400" s="447"/>
      <c r="Z400" s="447"/>
    </row>
    <row r="401" ht="12.75" customHeight="1">
      <c r="A401" s="445"/>
      <c r="B401" s="446"/>
      <c r="C401" s="447"/>
      <c r="D401" s="448"/>
      <c r="E401" s="448"/>
      <c r="F401" s="448"/>
      <c r="G401" s="448"/>
      <c r="H401" s="448"/>
      <c r="I401" s="448"/>
      <c r="J401" s="531"/>
      <c r="K401" s="449"/>
      <c r="L401" s="449"/>
      <c r="M401" s="449"/>
      <c r="N401" s="448"/>
      <c r="O401" s="447"/>
      <c r="P401" s="447"/>
      <c r="Q401" s="447"/>
      <c r="R401" s="447"/>
      <c r="S401" s="447"/>
      <c r="T401" s="447"/>
      <c r="U401" s="447"/>
      <c r="V401" s="447"/>
      <c r="W401" s="447"/>
      <c r="X401" s="447"/>
      <c r="Y401" s="447"/>
      <c r="Z401" s="447"/>
    </row>
    <row r="402" ht="12.75" customHeight="1">
      <c r="A402" s="445"/>
      <c r="B402" s="446"/>
      <c r="C402" s="447"/>
      <c r="D402" s="448"/>
      <c r="E402" s="448"/>
      <c r="F402" s="448"/>
      <c r="G402" s="448"/>
      <c r="H402" s="448"/>
      <c r="I402" s="448"/>
      <c r="J402" s="531"/>
      <c r="K402" s="449"/>
      <c r="L402" s="449"/>
      <c r="M402" s="449"/>
      <c r="N402" s="448"/>
      <c r="O402" s="447"/>
      <c r="P402" s="447"/>
      <c r="Q402" s="447"/>
      <c r="R402" s="447"/>
      <c r="S402" s="447"/>
      <c r="T402" s="447"/>
      <c r="U402" s="447"/>
      <c r="V402" s="447"/>
      <c r="W402" s="447"/>
      <c r="X402" s="447"/>
      <c r="Y402" s="447"/>
      <c r="Z402" s="447"/>
    </row>
    <row r="403" ht="12.75" customHeight="1">
      <c r="A403" s="445"/>
      <c r="B403" s="446"/>
      <c r="C403" s="447"/>
      <c r="D403" s="448"/>
      <c r="E403" s="448"/>
      <c r="F403" s="448"/>
      <c r="G403" s="448"/>
      <c r="H403" s="448"/>
      <c r="I403" s="448"/>
      <c r="J403" s="531"/>
      <c r="K403" s="449"/>
      <c r="L403" s="449"/>
      <c r="M403" s="449"/>
      <c r="N403" s="448"/>
      <c r="O403" s="447"/>
      <c r="P403" s="447"/>
      <c r="Q403" s="447"/>
      <c r="R403" s="447"/>
      <c r="S403" s="447"/>
      <c r="T403" s="447"/>
      <c r="U403" s="447"/>
      <c r="V403" s="447"/>
      <c r="W403" s="447"/>
      <c r="X403" s="447"/>
      <c r="Y403" s="447"/>
      <c r="Z403" s="447"/>
    </row>
    <row r="404" ht="12.75" customHeight="1">
      <c r="A404" s="445"/>
      <c r="B404" s="446"/>
      <c r="C404" s="447"/>
      <c r="D404" s="448"/>
      <c r="E404" s="448"/>
      <c r="F404" s="448"/>
      <c r="G404" s="448"/>
      <c r="H404" s="448"/>
      <c r="I404" s="448"/>
      <c r="J404" s="531"/>
      <c r="K404" s="449"/>
      <c r="L404" s="449"/>
      <c r="M404" s="449"/>
      <c r="N404" s="448"/>
      <c r="O404" s="447"/>
      <c r="P404" s="447"/>
      <c r="Q404" s="447"/>
      <c r="R404" s="447"/>
      <c r="S404" s="447"/>
      <c r="T404" s="447"/>
      <c r="U404" s="447"/>
      <c r="V404" s="447"/>
      <c r="W404" s="447"/>
      <c r="X404" s="447"/>
      <c r="Y404" s="447"/>
      <c r="Z404" s="447"/>
    </row>
    <row r="405" ht="12.75" customHeight="1">
      <c r="A405" s="445"/>
      <c r="B405" s="446"/>
      <c r="C405" s="447"/>
      <c r="D405" s="448"/>
      <c r="E405" s="448"/>
      <c r="F405" s="448"/>
      <c r="G405" s="448"/>
      <c r="H405" s="448"/>
      <c r="I405" s="448"/>
      <c r="J405" s="531"/>
      <c r="K405" s="449"/>
      <c r="L405" s="449"/>
      <c r="M405" s="449"/>
      <c r="N405" s="448"/>
      <c r="O405" s="447"/>
      <c r="P405" s="447"/>
      <c r="Q405" s="447"/>
      <c r="R405" s="447"/>
      <c r="S405" s="447"/>
      <c r="T405" s="447"/>
      <c r="U405" s="447"/>
      <c r="V405" s="447"/>
      <c r="W405" s="447"/>
      <c r="X405" s="447"/>
      <c r="Y405" s="447"/>
      <c r="Z405" s="447"/>
    </row>
    <row r="406" ht="12.75" customHeight="1">
      <c r="A406" s="445"/>
      <c r="B406" s="446"/>
      <c r="C406" s="447"/>
      <c r="D406" s="448"/>
      <c r="E406" s="448"/>
      <c r="F406" s="448"/>
      <c r="G406" s="448"/>
      <c r="H406" s="448"/>
      <c r="I406" s="448"/>
      <c r="J406" s="531"/>
      <c r="K406" s="449"/>
      <c r="L406" s="449"/>
      <c r="M406" s="449"/>
      <c r="N406" s="448"/>
      <c r="O406" s="447"/>
      <c r="P406" s="447"/>
      <c r="Q406" s="447"/>
      <c r="R406" s="447"/>
      <c r="S406" s="447"/>
      <c r="T406" s="447"/>
      <c r="U406" s="447"/>
      <c r="V406" s="447"/>
      <c r="W406" s="447"/>
      <c r="X406" s="447"/>
      <c r="Y406" s="447"/>
      <c r="Z406" s="447"/>
    </row>
    <row r="407" ht="12.75" customHeight="1">
      <c r="A407" s="445"/>
      <c r="B407" s="446"/>
      <c r="C407" s="447"/>
      <c r="D407" s="448"/>
      <c r="E407" s="448"/>
      <c r="F407" s="448"/>
      <c r="G407" s="448"/>
      <c r="H407" s="448"/>
      <c r="I407" s="448"/>
      <c r="J407" s="531"/>
      <c r="K407" s="449"/>
      <c r="L407" s="449"/>
      <c r="M407" s="449"/>
      <c r="N407" s="448"/>
      <c r="O407" s="447"/>
      <c r="P407" s="447"/>
      <c r="Q407" s="447"/>
      <c r="R407" s="447"/>
      <c r="S407" s="447"/>
      <c r="T407" s="447"/>
      <c r="U407" s="447"/>
      <c r="V407" s="447"/>
      <c r="W407" s="447"/>
      <c r="X407" s="447"/>
      <c r="Y407" s="447"/>
      <c r="Z407" s="447"/>
    </row>
    <row r="408" ht="12.75" customHeight="1">
      <c r="A408" s="445"/>
      <c r="B408" s="446"/>
      <c r="C408" s="447"/>
      <c r="D408" s="448"/>
      <c r="E408" s="448"/>
      <c r="F408" s="448"/>
      <c r="G408" s="448"/>
      <c r="H408" s="448"/>
      <c r="I408" s="448"/>
      <c r="J408" s="531"/>
      <c r="K408" s="449"/>
      <c r="L408" s="449"/>
      <c r="M408" s="449"/>
      <c r="N408" s="448"/>
      <c r="O408" s="447"/>
      <c r="P408" s="447"/>
      <c r="Q408" s="447"/>
      <c r="R408" s="447"/>
      <c r="S408" s="447"/>
      <c r="T408" s="447"/>
      <c r="U408" s="447"/>
      <c r="V408" s="447"/>
      <c r="W408" s="447"/>
      <c r="X408" s="447"/>
      <c r="Y408" s="447"/>
      <c r="Z408" s="447"/>
    </row>
    <row r="409" ht="12.75" customHeight="1">
      <c r="A409" s="445"/>
      <c r="B409" s="446"/>
      <c r="C409" s="447"/>
      <c r="D409" s="448"/>
      <c r="E409" s="448"/>
      <c r="F409" s="448"/>
      <c r="G409" s="448"/>
      <c r="H409" s="448"/>
      <c r="I409" s="448"/>
      <c r="J409" s="531"/>
      <c r="K409" s="449"/>
      <c r="L409" s="449"/>
      <c r="M409" s="449"/>
      <c r="N409" s="448"/>
      <c r="O409" s="447"/>
      <c r="P409" s="447"/>
      <c r="Q409" s="447"/>
      <c r="R409" s="447"/>
      <c r="S409" s="447"/>
      <c r="T409" s="447"/>
      <c r="U409" s="447"/>
      <c r="V409" s="447"/>
      <c r="W409" s="447"/>
      <c r="X409" s="447"/>
      <c r="Y409" s="447"/>
      <c r="Z409" s="447"/>
    </row>
    <row r="410" ht="12.75" customHeight="1">
      <c r="A410" s="445"/>
      <c r="B410" s="446"/>
      <c r="C410" s="447"/>
      <c r="D410" s="448"/>
      <c r="E410" s="448"/>
      <c r="F410" s="448"/>
      <c r="G410" s="448"/>
      <c r="H410" s="448"/>
      <c r="I410" s="448"/>
      <c r="J410" s="531"/>
      <c r="K410" s="449"/>
      <c r="L410" s="449"/>
      <c r="M410" s="449"/>
      <c r="N410" s="448"/>
      <c r="O410" s="447"/>
      <c r="P410" s="447"/>
      <c r="Q410" s="447"/>
      <c r="R410" s="447"/>
      <c r="S410" s="447"/>
      <c r="T410" s="447"/>
      <c r="U410" s="447"/>
      <c r="V410" s="447"/>
      <c r="W410" s="447"/>
      <c r="X410" s="447"/>
      <c r="Y410" s="447"/>
      <c r="Z410" s="447"/>
    </row>
    <row r="411" ht="12.75" customHeight="1">
      <c r="A411" s="445"/>
      <c r="B411" s="446"/>
      <c r="C411" s="447"/>
      <c r="D411" s="448"/>
      <c r="E411" s="448"/>
      <c r="F411" s="448"/>
      <c r="G411" s="448"/>
      <c r="H411" s="448"/>
      <c r="I411" s="448"/>
      <c r="J411" s="531"/>
      <c r="K411" s="449"/>
      <c r="L411" s="449"/>
      <c r="M411" s="449"/>
      <c r="N411" s="448"/>
      <c r="O411" s="447"/>
      <c r="P411" s="447"/>
      <c r="Q411" s="447"/>
      <c r="R411" s="447"/>
      <c r="S411" s="447"/>
      <c r="T411" s="447"/>
      <c r="U411" s="447"/>
      <c r="V411" s="447"/>
      <c r="W411" s="447"/>
      <c r="X411" s="447"/>
      <c r="Y411" s="447"/>
      <c r="Z411" s="447"/>
    </row>
    <row r="412" ht="12.75" customHeight="1">
      <c r="A412" s="445"/>
      <c r="B412" s="446"/>
      <c r="C412" s="447"/>
      <c r="D412" s="448"/>
      <c r="E412" s="448"/>
      <c r="F412" s="448"/>
      <c r="G412" s="448"/>
      <c r="H412" s="448"/>
      <c r="I412" s="448"/>
      <c r="J412" s="531"/>
      <c r="K412" s="449"/>
      <c r="L412" s="449"/>
      <c r="M412" s="449"/>
      <c r="N412" s="448"/>
      <c r="O412" s="447"/>
      <c r="P412" s="447"/>
      <c r="Q412" s="447"/>
      <c r="R412" s="447"/>
      <c r="S412" s="447"/>
      <c r="T412" s="447"/>
      <c r="U412" s="447"/>
      <c r="V412" s="447"/>
      <c r="W412" s="447"/>
      <c r="X412" s="447"/>
      <c r="Y412" s="447"/>
      <c r="Z412" s="447"/>
    </row>
    <row r="413" ht="12.75" customHeight="1">
      <c r="A413" s="445"/>
      <c r="B413" s="446"/>
      <c r="C413" s="447"/>
      <c r="D413" s="448"/>
      <c r="E413" s="448"/>
      <c r="F413" s="448"/>
      <c r="G413" s="448"/>
      <c r="H413" s="448"/>
      <c r="I413" s="448"/>
      <c r="J413" s="531"/>
      <c r="K413" s="449"/>
      <c r="L413" s="449"/>
      <c r="M413" s="449"/>
      <c r="N413" s="448"/>
      <c r="O413" s="447"/>
      <c r="P413" s="447"/>
      <c r="Q413" s="447"/>
      <c r="R413" s="447"/>
      <c r="S413" s="447"/>
      <c r="T413" s="447"/>
      <c r="U413" s="447"/>
      <c r="V413" s="447"/>
      <c r="W413" s="447"/>
      <c r="X413" s="447"/>
      <c r="Y413" s="447"/>
      <c r="Z413" s="447"/>
    </row>
    <row r="414" ht="12.75" customHeight="1">
      <c r="A414" s="445"/>
      <c r="B414" s="446"/>
      <c r="C414" s="447"/>
      <c r="D414" s="448"/>
      <c r="E414" s="448"/>
      <c r="F414" s="448"/>
      <c r="G414" s="448"/>
      <c r="H414" s="448"/>
      <c r="I414" s="448"/>
      <c r="J414" s="531"/>
      <c r="K414" s="449"/>
      <c r="L414" s="449"/>
      <c r="M414" s="449"/>
      <c r="N414" s="448"/>
      <c r="O414" s="447"/>
      <c r="P414" s="447"/>
      <c r="Q414" s="447"/>
      <c r="R414" s="447"/>
      <c r="S414" s="447"/>
      <c r="T414" s="447"/>
      <c r="U414" s="447"/>
      <c r="V414" s="447"/>
      <c r="W414" s="447"/>
      <c r="X414" s="447"/>
      <c r="Y414" s="447"/>
      <c r="Z414" s="447"/>
    </row>
    <row r="415" ht="12.75" customHeight="1">
      <c r="A415" s="445"/>
      <c r="B415" s="446"/>
      <c r="C415" s="447"/>
      <c r="D415" s="448"/>
      <c r="E415" s="448"/>
      <c r="F415" s="448"/>
      <c r="G415" s="448"/>
      <c r="H415" s="448"/>
      <c r="I415" s="448"/>
      <c r="J415" s="531"/>
      <c r="K415" s="449"/>
      <c r="L415" s="449"/>
      <c r="M415" s="449"/>
      <c r="N415" s="448"/>
      <c r="O415" s="447"/>
      <c r="P415" s="447"/>
      <c r="Q415" s="447"/>
      <c r="R415" s="447"/>
      <c r="S415" s="447"/>
      <c r="T415" s="447"/>
      <c r="U415" s="447"/>
      <c r="V415" s="447"/>
      <c r="W415" s="447"/>
      <c r="X415" s="447"/>
      <c r="Y415" s="447"/>
      <c r="Z415" s="447"/>
    </row>
    <row r="416" ht="12.75" customHeight="1">
      <c r="A416" s="445"/>
      <c r="B416" s="446"/>
      <c r="C416" s="447"/>
      <c r="D416" s="448"/>
      <c r="E416" s="448"/>
      <c r="F416" s="448"/>
      <c r="G416" s="448"/>
      <c r="H416" s="448"/>
      <c r="I416" s="448"/>
      <c r="J416" s="531"/>
      <c r="K416" s="449"/>
      <c r="L416" s="449"/>
      <c r="M416" s="449"/>
      <c r="N416" s="448"/>
      <c r="O416" s="447"/>
      <c r="P416" s="447"/>
      <c r="Q416" s="447"/>
      <c r="R416" s="447"/>
      <c r="S416" s="447"/>
      <c r="T416" s="447"/>
      <c r="U416" s="447"/>
      <c r="V416" s="447"/>
      <c r="W416" s="447"/>
      <c r="X416" s="447"/>
      <c r="Y416" s="447"/>
      <c r="Z416" s="447"/>
    </row>
    <row r="417" ht="12.75" customHeight="1">
      <c r="A417" s="445"/>
      <c r="B417" s="446"/>
      <c r="C417" s="447"/>
      <c r="D417" s="448"/>
      <c r="E417" s="448"/>
      <c r="F417" s="448"/>
      <c r="G417" s="448"/>
      <c r="H417" s="448"/>
      <c r="I417" s="448"/>
      <c r="J417" s="531"/>
      <c r="K417" s="449"/>
      <c r="L417" s="449"/>
      <c r="M417" s="449"/>
      <c r="N417" s="448"/>
      <c r="O417" s="447"/>
      <c r="P417" s="447"/>
      <c r="Q417" s="447"/>
      <c r="R417" s="447"/>
      <c r="S417" s="447"/>
      <c r="T417" s="447"/>
      <c r="U417" s="447"/>
      <c r="V417" s="447"/>
      <c r="W417" s="447"/>
      <c r="X417" s="447"/>
      <c r="Y417" s="447"/>
      <c r="Z417" s="447"/>
    </row>
    <row r="418" ht="12.75" customHeight="1">
      <c r="A418" s="445"/>
      <c r="B418" s="446"/>
      <c r="C418" s="447"/>
      <c r="D418" s="448"/>
      <c r="E418" s="448"/>
      <c r="F418" s="448"/>
      <c r="G418" s="448"/>
      <c r="H418" s="448"/>
      <c r="I418" s="448"/>
      <c r="J418" s="531"/>
      <c r="K418" s="449"/>
      <c r="L418" s="449"/>
      <c r="M418" s="449"/>
      <c r="N418" s="448"/>
      <c r="O418" s="447"/>
      <c r="P418" s="447"/>
      <c r="Q418" s="447"/>
      <c r="R418" s="447"/>
      <c r="S418" s="447"/>
      <c r="T418" s="447"/>
      <c r="U418" s="447"/>
      <c r="V418" s="447"/>
      <c r="W418" s="447"/>
      <c r="X418" s="447"/>
      <c r="Y418" s="447"/>
      <c r="Z418" s="447"/>
    </row>
    <row r="419" ht="12.75" customHeight="1">
      <c r="A419" s="445"/>
      <c r="B419" s="446"/>
      <c r="C419" s="447"/>
      <c r="D419" s="448"/>
      <c r="E419" s="448"/>
      <c r="F419" s="448"/>
      <c r="G419" s="448"/>
      <c r="H419" s="448"/>
      <c r="I419" s="448"/>
      <c r="J419" s="531"/>
      <c r="K419" s="449"/>
      <c r="L419" s="449"/>
      <c r="M419" s="449"/>
      <c r="N419" s="448"/>
      <c r="O419" s="447"/>
      <c r="P419" s="447"/>
      <c r="Q419" s="447"/>
      <c r="R419" s="447"/>
      <c r="S419" s="447"/>
      <c r="T419" s="447"/>
      <c r="U419" s="447"/>
      <c r="V419" s="447"/>
      <c r="W419" s="447"/>
      <c r="X419" s="447"/>
      <c r="Y419" s="447"/>
      <c r="Z419" s="447"/>
    </row>
    <row r="420" ht="12.75" customHeight="1">
      <c r="A420" s="445"/>
      <c r="B420" s="446"/>
      <c r="C420" s="447"/>
      <c r="D420" s="448"/>
      <c r="E420" s="448"/>
      <c r="F420" s="448"/>
      <c r="G420" s="448"/>
      <c r="H420" s="448"/>
      <c r="I420" s="448"/>
      <c r="J420" s="531"/>
      <c r="K420" s="449"/>
      <c r="L420" s="449"/>
      <c r="M420" s="449"/>
      <c r="N420" s="448"/>
      <c r="O420" s="447"/>
      <c r="P420" s="447"/>
      <c r="Q420" s="447"/>
      <c r="R420" s="447"/>
      <c r="S420" s="447"/>
      <c r="T420" s="447"/>
      <c r="U420" s="447"/>
      <c r="V420" s="447"/>
      <c r="W420" s="447"/>
      <c r="X420" s="447"/>
      <c r="Y420" s="447"/>
      <c r="Z420" s="447"/>
    </row>
    <row r="421" ht="12.75" customHeight="1">
      <c r="A421" s="445"/>
      <c r="B421" s="446"/>
      <c r="C421" s="447"/>
      <c r="D421" s="448"/>
      <c r="E421" s="448"/>
      <c r="F421" s="448"/>
      <c r="G421" s="448"/>
      <c r="H421" s="448"/>
      <c r="I421" s="448"/>
      <c r="J421" s="531"/>
      <c r="K421" s="449"/>
      <c r="L421" s="449"/>
      <c r="M421" s="449"/>
      <c r="N421" s="448"/>
      <c r="O421" s="447"/>
      <c r="P421" s="447"/>
      <c r="Q421" s="447"/>
      <c r="R421" s="447"/>
      <c r="S421" s="447"/>
      <c r="T421" s="447"/>
      <c r="U421" s="447"/>
      <c r="V421" s="447"/>
      <c r="W421" s="447"/>
      <c r="X421" s="447"/>
      <c r="Y421" s="447"/>
      <c r="Z421" s="447"/>
    </row>
    <row r="422" ht="12.75" customHeight="1">
      <c r="A422" s="445"/>
      <c r="B422" s="446"/>
      <c r="C422" s="447"/>
      <c r="D422" s="448"/>
      <c r="E422" s="448"/>
      <c r="F422" s="448"/>
      <c r="G422" s="448"/>
      <c r="H422" s="448"/>
      <c r="I422" s="448"/>
      <c r="J422" s="531"/>
      <c r="K422" s="449"/>
      <c r="L422" s="449"/>
      <c r="M422" s="449"/>
      <c r="N422" s="448"/>
      <c r="O422" s="447"/>
      <c r="P422" s="447"/>
      <c r="Q422" s="447"/>
      <c r="R422" s="447"/>
      <c r="S422" s="447"/>
      <c r="T422" s="447"/>
      <c r="U422" s="447"/>
      <c r="V422" s="447"/>
      <c r="W422" s="447"/>
      <c r="X422" s="447"/>
      <c r="Y422" s="447"/>
      <c r="Z422" s="447"/>
    </row>
    <row r="423" ht="12.75" customHeight="1">
      <c r="A423" s="445"/>
      <c r="B423" s="446"/>
      <c r="C423" s="447"/>
      <c r="D423" s="448"/>
      <c r="E423" s="448"/>
      <c r="F423" s="448"/>
      <c r="G423" s="448"/>
      <c r="H423" s="448"/>
      <c r="I423" s="448"/>
      <c r="J423" s="531"/>
      <c r="K423" s="449"/>
      <c r="L423" s="449"/>
      <c r="M423" s="449"/>
      <c r="N423" s="448"/>
      <c r="O423" s="447"/>
      <c r="P423" s="447"/>
      <c r="Q423" s="447"/>
      <c r="R423" s="447"/>
      <c r="S423" s="447"/>
      <c r="T423" s="447"/>
      <c r="U423" s="447"/>
      <c r="V423" s="447"/>
      <c r="W423" s="447"/>
      <c r="X423" s="447"/>
      <c r="Y423" s="447"/>
      <c r="Z423" s="447"/>
    </row>
    <row r="424" ht="12.75" customHeight="1">
      <c r="A424" s="445"/>
      <c r="B424" s="446"/>
      <c r="C424" s="447"/>
      <c r="D424" s="448"/>
      <c r="E424" s="448"/>
      <c r="F424" s="448"/>
      <c r="G424" s="448"/>
      <c r="H424" s="448"/>
      <c r="I424" s="448"/>
      <c r="J424" s="531"/>
      <c r="K424" s="449"/>
      <c r="L424" s="449"/>
      <c r="M424" s="449"/>
      <c r="N424" s="448"/>
      <c r="O424" s="447"/>
      <c r="P424" s="447"/>
      <c r="Q424" s="447"/>
      <c r="R424" s="447"/>
      <c r="S424" s="447"/>
      <c r="T424" s="447"/>
      <c r="U424" s="447"/>
      <c r="V424" s="447"/>
      <c r="W424" s="447"/>
      <c r="X424" s="447"/>
      <c r="Y424" s="447"/>
      <c r="Z424" s="447"/>
    </row>
    <row r="425" ht="12.75" customHeight="1">
      <c r="A425" s="445"/>
      <c r="B425" s="446"/>
      <c r="C425" s="447"/>
      <c r="D425" s="448"/>
      <c r="E425" s="448"/>
      <c r="F425" s="448"/>
      <c r="G425" s="448"/>
      <c r="H425" s="448"/>
      <c r="I425" s="448"/>
      <c r="J425" s="531"/>
      <c r="K425" s="449"/>
      <c r="L425" s="449"/>
      <c r="M425" s="449"/>
      <c r="N425" s="448"/>
      <c r="O425" s="447"/>
      <c r="P425" s="447"/>
      <c r="Q425" s="447"/>
      <c r="R425" s="447"/>
      <c r="S425" s="447"/>
      <c r="T425" s="447"/>
      <c r="U425" s="447"/>
      <c r="V425" s="447"/>
      <c r="W425" s="447"/>
      <c r="X425" s="447"/>
      <c r="Y425" s="447"/>
      <c r="Z425" s="447"/>
    </row>
    <row r="426" ht="12.75" customHeight="1">
      <c r="A426" s="445"/>
      <c r="B426" s="446"/>
      <c r="C426" s="447"/>
      <c r="D426" s="448"/>
      <c r="E426" s="448"/>
      <c r="F426" s="448"/>
      <c r="G426" s="448"/>
      <c r="H426" s="448"/>
      <c r="I426" s="448"/>
      <c r="J426" s="531"/>
      <c r="K426" s="449"/>
      <c r="L426" s="449"/>
      <c r="M426" s="449"/>
      <c r="N426" s="448"/>
      <c r="O426" s="447"/>
      <c r="P426" s="447"/>
      <c r="Q426" s="447"/>
      <c r="R426" s="447"/>
      <c r="S426" s="447"/>
      <c r="T426" s="447"/>
      <c r="U426" s="447"/>
      <c r="V426" s="447"/>
      <c r="W426" s="447"/>
      <c r="X426" s="447"/>
      <c r="Y426" s="447"/>
      <c r="Z426" s="447"/>
    </row>
    <row r="427" ht="12.75" customHeight="1">
      <c r="A427" s="445"/>
      <c r="B427" s="446"/>
      <c r="C427" s="447"/>
      <c r="D427" s="448"/>
      <c r="E427" s="448"/>
      <c r="F427" s="448"/>
      <c r="G427" s="448"/>
      <c r="H427" s="448"/>
      <c r="I427" s="448"/>
      <c r="J427" s="531"/>
      <c r="K427" s="449"/>
      <c r="L427" s="449"/>
      <c r="M427" s="449"/>
      <c r="N427" s="448"/>
      <c r="O427" s="447"/>
      <c r="P427" s="447"/>
      <c r="Q427" s="447"/>
      <c r="R427" s="447"/>
      <c r="S427" s="447"/>
      <c r="T427" s="447"/>
      <c r="U427" s="447"/>
      <c r="V427" s="447"/>
      <c r="W427" s="447"/>
      <c r="X427" s="447"/>
      <c r="Y427" s="447"/>
      <c r="Z427" s="447"/>
    </row>
    <row r="428" ht="12.75" customHeight="1">
      <c r="A428" s="445"/>
      <c r="B428" s="446"/>
      <c r="C428" s="447"/>
      <c r="D428" s="448"/>
      <c r="E428" s="448"/>
      <c r="F428" s="448"/>
      <c r="G428" s="448"/>
      <c r="H428" s="448"/>
      <c r="I428" s="448"/>
      <c r="J428" s="531"/>
      <c r="K428" s="449"/>
      <c r="L428" s="449"/>
      <c r="M428" s="449"/>
      <c r="N428" s="448"/>
      <c r="O428" s="447"/>
      <c r="P428" s="447"/>
      <c r="Q428" s="447"/>
      <c r="R428" s="447"/>
      <c r="S428" s="447"/>
      <c r="T428" s="447"/>
      <c r="U428" s="447"/>
      <c r="V428" s="447"/>
      <c r="W428" s="447"/>
      <c r="X428" s="447"/>
      <c r="Y428" s="447"/>
      <c r="Z428" s="447"/>
    </row>
    <row r="429" ht="12.75" customHeight="1">
      <c r="A429" s="445"/>
      <c r="B429" s="446"/>
      <c r="C429" s="447"/>
      <c r="D429" s="448"/>
      <c r="E429" s="448"/>
      <c r="F429" s="448"/>
      <c r="G429" s="448"/>
      <c r="H429" s="448"/>
      <c r="I429" s="448"/>
      <c r="J429" s="531"/>
      <c r="K429" s="449"/>
      <c r="L429" s="449"/>
      <c r="M429" s="449"/>
      <c r="N429" s="448"/>
      <c r="O429" s="447"/>
      <c r="P429" s="447"/>
      <c r="Q429" s="447"/>
      <c r="R429" s="447"/>
      <c r="S429" s="447"/>
      <c r="T429" s="447"/>
      <c r="U429" s="447"/>
      <c r="V429" s="447"/>
      <c r="W429" s="447"/>
      <c r="X429" s="447"/>
      <c r="Y429" s="447"/>
      <c r="Z429" s="447"/>
    </row>
    <row r="430" ht="12.75" customHeight="1">
      <c r="A430" s="445"/>
      <c r="B430" s="446"/>
      <c r="C430" s="447"/>
      <c r="D430" s="448"/>
      <c r="E430" s="448"/>
      <c r="F430" s="448"/>
      <c r="G430" s="448"/>
      <c r="H430" s="448"/>
      <c r="I430" s="448"/>
      <c r="J430" s="531"/>
      <c r="K430" s="449"/>
      <c r="L430" s="449"/>
      <c r="M430" s="449"/>
      <c r="N430" s="448"/>
      <c r="O430" s="447"/>
      <c r="P430" s="447"/>
      <c r="Q430" s="447"/>
      <c r="R430" s="447"/>
      <c r="S430" s="447"/>
      <c r="T430" s="447"/>
      <c r="U430" s="447"/>
      <c r="V430" s="447"/>
      <c r="W430" s="447"/>
      <c r="X430" s="447"/>
      <c r="Y430" s="447"/>
      <c r="Z430" s="447"/>
    </row>
    <row r="431" ht="12.75" customHeight="1">
      <c r="A431" s="445"/>
      <c r="B431" s="446"/>
      <c r="C431" s="447"/>
      <c r="D431" s="448"/>
      <c r="E431" s="448"/>
      <c r="F431" s="448"/>
      <c r="G431" s="448"/>
      <c r="H431" s="448"/>
      <c r="I431" s="448"/>
      <c r="J431" s="531"/>
      <c r="K431" s="449"/>
      <c r="L431" s="449"/>
      <c r="M431" s="449"/>
      <c r="N431" s="448"/>
      <c r="O431" s="447"/>
      <c r="P431" s="447"/>
      <c r="Q431" s="447"/>
      <c r="R431" s="447"/>
      <c r="S431" s="447"/>
      <c r="T431" s="447"/>
      <c r="U431" s="447"/>
      <c r="V431" s="447"/>
      <c r="W431" s="447"/>
      <c r="X431" s="447"/>
      <c r="Y431" s="447"/>
      <c r="Z431" s="447"/>
    </row>
    <row r="432" ht="12.75" customHeight="1">
      <c r="A432" s="445"/>
      <c r="B432" s="446"/>
      <c r="C432" s="447"/>
      <c r="D432" s="448"/>
      <c r="E432" s="448"/>
      <c r="F432" s="448"/>
      <c r="G432" s="448"/>
      <c r="H432" s="448"/>
      <c r="I432" s="448"/>
      <c r="J432" s="531"/>
      <c r="K432" s="449"/>
      <c r="L432" s="449"/>
      <c r="M432" s="449"/>
      <c r="N432" s="448"/>
      <c r="O432" s="447"/>
      <c r="P432" s="447"/>
      <c r="Q432" s="447"/>
      <c r="R432" s="447"/>
      <c r="S432" s="447"/>
      <c r="T432" s="447"/>
      <c r="U432" s="447"/>
      <c r="V432" s="447"/>
      <c r="W432" s="447"/>
      <c r="X432" s="447"/>
      <c r="Y432" s="447"/>
      <c r="Z432" s="447"/>
    </row>
    <row r="433" ht="12.75" customHeight="1">
      <c r="A433" s="445"/>
      <c r="B433" s="446"/>
      <c r="C433" s="447"/>
      <c r="D433" s="448"/>
      <c r="E433" s="448"/>
      <c r="F433" s="448"/>
      <c r="G433" s="448"/>
      <c r="H433" s="448"/>
      <c r="I433" s="448"/>
      <c r="J433" s="531"/>
      <c r="K433" s="449"/>
      <c r="L433" s="449"/>
      <c r="M433" s="449"/>
      <c r="N433" s="448"/>
      <c r="O433" s="447"/>
      <c r="P433" s="447"/>
      <c r="Q433" s="447"/>
      <c r="R433" s="447"/>
      <c r="S433" s="447"/>
      <c r="T433" s="447"/>
      <c r="U433" s="447"/>
      <c r="V433" s="447"/>
      <c r="W433" s="447"/>
      <c r="X433" s="447"/>
      <c r="Y433" s="447"/>
      <c r="Z433" s="447"/>
    </row>
    <row r="434" ht="12.75" customHeight="1">
      <c r="A434" s="445"/>
      <c r="B434" s="446"/>
      <c r="C434" s="447"/>
      <c r="D434" s="448"/>
      <c r="E434" s="448"/>
      <c r="F434" s="448"/>
      <c r="G434" s="448"/>
      <c r="H434" s="448"/>
      <c r="I434" s="448"/>
      <c r="J434" s="531"/>
      <c r="K434" s="449"/>
      <c r="L434" s="449"/>
      <c r="M434" s="449"/>
      <c r="N434" s="448"/>
      <c r="O434" s="447"/>
      <c r="P434" s="447"/>
      <c r="Q434" s="447"/>
      <c r="R434" s="447"/>
      <c r="S434" s="447"/>
      <c r="T434" s="447"/>
      <c r="U434" s="447"/>
      <c r="V434" s="447"/>
      <c r="W434" s="447"/>
      <c r="X434" s="447"/>
      <c r="Y434" s="447"/>
      <c r="Z434" s="447"/>
    </row>
    <row r="435" ht="12.75" customHeight="1">
      <c r="A435" s="445"/>
      <c r="B435" s="446"/>
      <c r="C435" s="447"/>
      <c r="D435" s="448"/>
      <c r="E435" s="448"/>
      <c r="F435" s="448"/>
      <c r="G435" s="448"/>
      <c r="H435" s="448"/>
      <c r="I435" s="448"/>
      <c r="J435" s="531"/>
      <c r="K435" s="449"/>
      <c r="L435" s="449"/>
      <c r="M435" s="449"/>
      <c r="N435" s="448"/>
      <c r="O435" s="447"/>
      <c r="P435" s="447"/>
      <c r="Q435" s="447"/>
      <c r="R435" s="447"/>
      <c r="S435" s="447"/>
      <c r="T435" s="447"/>
      <c r="U435" s="447"/>
      <c r="V435" s="447"/>
      <c r="W435" s="447"/>
      <c r="X435" s="447"/>
      <c r="Y435" s="447"/>
      <c r="Z435" s="447"/>
    </row>
    <row r="436" ht="12.75" customHeight="1">
      <c r="A436" s="445"/>
      <c r="B436" s="446"/>
      <c r="C436" s="447"/>
      <c r="D436" s="448"/>
      <c r="E436" s="448"/>
      <c r="F436" s="448"/>
      <c r="G436" s="448"/>
      <c r="H436" s="448"/>
      <c r="I436" s="448"/>
      <c r="J436" s="531"/>
      <c r="K436" s="449"/>
      <c r="L436" s="449"/>
      <c r="M436" s="449"/>
      <c r="N436" s="448"/>
      <c r="O436" s="447"/>
      <c r="P436" s="447"/>
      <c r="Q436" s="447"/>
      <c r="R436" s="447"/>
      <c r="S436" s="447"/>
      <c r="T436" s="447"/>
      <c r="U436" s="447"/>
      <c r="V436" s="447"/>
      <c r="W436" s="447"/>
      <c r="X436" s="447"/>
      <c r="Y436" s="447"/>
      <c r="Z436" s="447"/>
    </row>
    <row r="437" ht="12.75" customHeight="1">
      <c r="A437" s="445"/>
      <c r="B437" s="446"/>
      <c r="C437" s="447"/>
      <c r="D437" s="448"/>
      <c r="E437" s="448"/>
      <c r="F437" s="448"/>
      <c r="G437" s="448"/>
      <c r="H437" s="448"/>
      <c r="I437" s="448"/>
      <c r="J437" s="531"/>
      <c r="K437" s="449"/>
      <c r="L437" s="449"/>
      <c r="M437" s="449"/>
      <c r="N437" s="448"/>
      <c r="O437" s="447"/>
      <c r="P437" s="447"/>
      <c r="Q437" s="447"/>
      <c r="R437" s="447"/>
      <c r="S437" s="447"/>
      <c r="T437" s="447"/>
      <c r="U437" s="447"/>
      <c r="V437" s="447"/>
      <c r="W437" s="447"/>
      <c r="X437" s="447"/>
      <c r="Y437" s="447"/>
      <c r="Z437" s="447"/>
    </row>
    <row r="438" ht="12.75" customHeight="1">
      <c r="A438" s="445"/>
      <c r="B438" s="446"/>
      <c r="C438" s="447"/>
      <c r="D438" s="448"/>
      <c r="E438" s="448"/>
      <c r="F438" s="448"/>
      <c r="G438" s="448"/>
      <c r="H438" s="448"/>
      <c r="I438" s="448"/>
      <c r="J438" s="531"/>
      <c r="K438" s="449"/>
      <c r="L438" s="449"/>
      <c r="M438" s="449"/>
      <c r="N438" s="448"/>
      <c r="O438" s="447"/>
      <c r="P438" s="447"/>
      <c r="Q438" s="447"/>
      <c r="R438" s="447"/>
      <c r="S438" s="447"/>
      <c r="T438" s="447"/>
      <c r="U438" s="447"/>
      <c r="V438" s="447"/>
      <c r="W438" s="447"/>
      <c r="X438" s="447"/>
      <c r="Y438" s="447"/>
      <c r="Z438" s="447"/>
    </row>
    <row r="439" ht="12.75" customHeight="1">
      <c r="A439" s="445"/>
      <c r="B439" s="446"/>
      <c r="C439" s="447"/>
      <c r="D439" s="448"/>
      <c r="E439" s="448"/>
      <c r="F439" s="448"/>
      <c r="G439" s="448"/>
      <c r="H439" s="448"/>
      <c r="I439" s="448"/>
      <c r="J439" s="531"/>
      <c r="K439" s="449"/>
      <c r="L439" s="449"/>
      <c r="M439" s="449"/>
      <c r="N439" s="448"/>
      <c r="O439" s="447"/>
      <c r="P439" s="447"/>
      <c r="Q439" s="447"/>
      <c r="R439" s="447"/>
      <c r="S439" s="447"/>
      <c r="T439" s="447"/>
      <c r="U439" s="447"/>
      <c r="V439" s="447"/>
      <c r="W439" s="447"/>
      <c r="X439" s="447"/>
      <c r="Y439" s="447"/>
      <c r="Z439" s="447"/>
    </row>
    <row r="440" ht="12.75" customHeight="1">
      <c r="A440" s="445"/>
      <c r="B440" s="446"/>
      <c r="C440" s="447"/>
      <c r="D440" s="448"/>
      <c r="E440" s="448"/>
      <c r="F440" s="448"/>
      <c r="G440" s="448"/>
      <c r="H440" s="448"/>
      <c r="I440" s="448"/>
      <c r="J440" s="531"/>
      <c r="K440" s="449"/>
      <c r="L440" s="449"/>
      <c r="M440" s="449"/>
      <c r="N440" s="448"/>
      <c r="O440" s="447"/>
      <c r="P440" s="447"/>
      <c r="Q440" s="447"/>
      <c r="R440" s="447"/>
      <c r="S440" s="447"/>
      <c r="T440" s="447"/>
      <c r="U440" s="447"/>
      <c r="V440" s="447"/>
      <c r="W440" s="447"/>
      <c r="X440" s="447"/>
      <c r="Y440" s="447"/>
      <c r="Z440" s="447"/>
    </row>
    <row r="441" ht="12.75" customHeight="1">
      <c r="A441" s="445"/>
      <c r="B441" s="446"/>
      <c r="C441" s="447"/>
      <c r="D441" s="448"/>
      <c r="E441" s="448"/>
      <c r="F441" s="448"/>
      <c r="G441" s="448"/>
      <c r="H441" s="448"/>
      <c r="I441" s="448"/>
      <c r="J441" s="531"/>
      <c r="K441" s="449"/>
      <c r="L441" s="449"/>
      <c r="M441" s="449"/>
      <c r="N441" s="448"/>
      <c r="O441" s="447"/>
      <c r="P441" s="447"/>
      <c r="Q441" s="447"/>
      <c r="R441" s="447"/>
      <c r="S441" s="447"/>
      <c r="T441" s="447"/>
      <c r="U441" s="447"/>
      <c r="V441" s="447"/>
      <c r="W441" s="447"/>
      <c r="X441" s="447"/>
      <c r="Y441" s="447"/>
      <c r="Z441" s="447"/>
    </row>
    <row r="442" ht="12.75" customHeight="1">
      <c r="A442" s="445"/>
      <c r="B442" s="446"/>
      <c r="C442" s="447"/>
      <c r="D442" s="448"/>
      <c r="E442" s="448"/>
      <c r="F442" s="448"/>
      <c r="G442" s="448"/>
      <c r="H442" s="448"/>
      <c r="I442" s="448"/>
      <c r="J442" s="531"/>
      <c r="K442" s="449"/>
      <c r="L442" s="449"/>
      <c r="M442" s="449"/>
      <c r="N442" s="448"/>
      <c r="O442" s="447"/>
      <c r="P442" s="447"/>
      <c r="Q442" s="447"/>
      <c r="R442" s="447"/>
      <c r="S442" s="447"/>
      <c r="T442" s="447"/>
      <c r="U442" s="447"/>
      <c r="V442" s="447"/>
      <c r="W442" s="447"/>
      <c r="X442" s="447"/>
      <c r="Y442" s="447"/>
      <c r="Z442" s="447"/>
    </row>
    <row r="443" ht="12.75" customHeight="1">
      <c r="A443" s="445"/>
      <c r="B443" s="446"/>
      <c r="C443" s="447"/>
      <c r="D443" s="448"/>
      <c r="E443" s="448"/>
      <c r="F443" s="448"/>
      <c r="G443" s="448"/>
      <c r="H443" s="448"/>
      <c r="I443" s="448"/>
      <c r="J443" s="531"/>
      <c r="K443" s="449"/>
      <c r="L443" s="449"/>
      <c r="M443" s="449"/>
      <c r="N443" s="448"/>
      <c r="O443" s="447"/>
      <c r="P443" s="447"/>
      <c r="Q443" s="447"/>
      <c r="R443" s="447"/>
      <c r="S443" s="447"/>
      <c r="T443" s="447"/>
      <c r="U443" s="447"/>
      <c r="V443" s="447"/>
      <c r="W443" s="447"/>
      <c r="X443" s="447"/>
      <c r="Y443" s="447"/>
      <c r="Z443" s="447"/>
    </row>
    <row r="444" ht="12.75" customHeight="1">
      <c r="A444" s="445"/>
      <c r="B444" s="446"/>
      <c r="C444" s="447"/>
      <c r="D444" s="448"/>
      <c r="E444" s="448"/>
      <c r="F444" s="448"/>
      <c r="G444" s="448"/>
      <c r="H444" s="448"/>
      <c r="I444" s="448"/>
      <c r="J444" s="531"/>
      <c r="K444" s="449"/>
      <c r="L444" s="449"/>
      <c r="M444" s="449"/>
      <c r="N444" s="448"/>
      <c r="O444" s="447"/>
      <c r="P444" s="447"/>
      <c r="Q444" s="447"/>
      <c r="R444" s="447"/>
      <c r="S444" s="447"/>
      <c r="T444" s="447"/>
      <c r="U444" s="447"/>
      <c r="V444" s="447"/>
      <c r="W444" s="447"/>
      <c r="X444" s="447"/>
      <c r="Y444" s="447"/>
      <c r="Z444" s="447"/>
    </row>
    <row r="445" ht="12.75" customHeight="1">
      <c r="A445" s="445"/>
      <c r="B445" s="446"/>
      <c r="C445" s="447"/>
      <c r="D445" s="448"/>
      <c r="E445" s="448"/>
      <c r="F445" s="448"/>
      <c r="G445" s="448"/>
      <c r="H445" s="448"/>
      <c r="I445" s="448"/>
      <c r="J445" s="531"/>
      <c r="K445" s="449"/>
      <c r="L445" s="449"/>
      <c r="M445" s="449"/>
      <c r="N445" s="448"/>
      <c r="O445" s="447"/>
      <c r="P445" s="447"/>
      <c r="Q445" s="447"/>
      <c r="R445" s="447"/>
      <c r="S445" s="447"/>
      <c r="T445" s="447"/>
      <c r="U445" s="447"/>
      <c r="V445" s="447"/>
      <c r="W445" s="447"/>
      <c r="X445" s="447"/>
      <c r="Y445" s="447"/>
      <c r="Z445" s="447"/>
    </row>
    <row r="446" ht="12.75" customHeight="1">
      <c r="A446" s="445"/>
      <c r="B446" s="446"/>
      <c r="C446" s="447"/>
      <c r="D446" s="448"/>
      <c r="E446" s="448"/>
      <c r="F446" s="448"/>
      <c r="G446" s="448"/>
      <c r="H446" s="448"/>
      <c r="I446" s="448"/>
      <c r="J446" s="531"/>
      <c r="K446" s="449"/>
      <c r="L446" s="449"/>
      <c r="M446" s="449"/>
      <c r="N446" s="448"/>
      <c r="O446" s="447"/>
      <c r="P446" s="447"/>
      <c r="Q446" s="447"/>
      <c r="R446" s="447"/>
      <c r="S446" s="447"/>
      <c r="T446" s="447"/>
      <c r="U446" s="447"/>
      <c r="V446" s="447"/>
      <c r="W446" s="447"/>
      <c r="X446" s="447"/>
      <c r="Y446" s="447"/>
      <c r="Z446" s="447"/>
    </row>
    <row r="447" ht="12.75" customHeight="1">
      <c r="A447" s="445"/>
      <c r="B447" s="446"/>
      <c r="C447" s="447"/>
      <c r="D447" s="448"/>
      <c r="E447" s="448"/>
      <c r="F447" s="448"/>
      <c r="G447" s="448"/>
      <c r="H447" s="448"/>
      <c r="I447" s="448"/>
      <c r="J447" s="531"/>
      <c r="K447" s="449"/>
      <c r="L447" s="449"/>
      <c r="M447" s="449"/>
      <c r="N447" s="448"/>
      <c r="O447" s="447"/>
      <c r="P447" s="447"/>
      <c r="Q447" s="447"/>
      <c r="R447" s="447"/>
      <c r="S447" s="447"/>
      <c r="T447" s="447"/>
      <c r="U447" s="447"/>
      <c r="V447" s="447"/>
      <c r="W447" s="447"/>
      <c r="X447" s="447"/>
      <c r="Y447" s="447"/>
      <c r="Z447" s="447"/>
    </row>
    <row r="448" ht="12.75" customHeight="1">
      <c r="A448" s="445"/>
      <c r="B448" s="446"/>
      <c r="C448" s="447"/>
      <c r="D448" s="448"/>
      <c r="E448" s="448"/>
      <c r="F448" s="448"/>
      <c r="G448" s="448"/>
      <c r="H448" s="448"/>
      <c r="I448" s="448"/>
      <c r="J448" s="531"/>
      <c r="K448" s="449"/>
      <c r="L448" s="449"/>
      <c r="M448" s="449"/>
      <c r="N448" s="448"/>
      <c r="O448" s="447"/>
      <c r="P448" s="447"/>
      <c r="Q448" s="447"/>
      <c r="R448" s="447"/>
      <c r="S448" s="447"/>
      <c r="T448" s="447"/>
      <c r="U448" s="447"/>
      <c r="V448" s="447"/>
      <c r="W448" s="447"/>
      <c r="X448" s="447"/>
      <c r="Y448" s="447"/>
      <c r="Z448" s="447"/>
    </row>
    <row r="449" ht="12.75" customHeight="1">
      <c r="A449" s="445"/>
      <c r="B449" s="446"/>
      <c r="C449" s="447"/>
      <c r="D449" s="448"/>
      <c r="E449" s="448"/>
      <c r="F449" s="448"/>
      <c r="G449" s="448"/>
      <c r="H449" s="448"/>
      <c r="I449" s="448"/>
      <c r="J449" s="531"/>
      <c r="K449" s="449"/>
      <c r="L449" s="449"/>
      <c r="M449" s="449"/>
      <c r="N449" s="448"/>
      <c r="O449" s="447"/>
      <c r="P449" s="447"/>
      <c r="Q449" s="447"/>
      <c r="R449" s="447"/>
      <c r="S449" s="447"/>
      <c r="T449" s="447"/>
      <c r="U449" s="447"/>
      <c r="V449" s="447"/>
      <c r="W449" s="447"/>
      <c r="X449" s="447"/>
      <c r="Y449" s="447"/>
      <c r="Z449" s="447"/>
    </row>
    <row r="450" ht="12.75" customHeight="1">
      <c r="A450" s="445"/>
      <c r="B450" s="446"/>
      <c r="C450" s="447"/>
      <c r="D450" s="448"/>
      <c r="E450" s="448"/>
      <c r="F450" s="448"/>
      <c r="G450" s="448"/>
      <c r="H450" s="448"/>
      <c r="I450" s="448"/>
      <c r="J450" s="531"/>
      <c r="K450" s="449"/>
      <c r="L450" s="449"/>
      <c r="M450" s="449"/>
      <c r="N450" s="448"/>
      <c r="O450" s="447"/>
      <c r="P450" s="447"/>
      <c r="Q450" s="447"/>
      <c r="R450" s="447"/>
      <c r="S450" s="447"/>
      <c r="T450" s="447"/>
      <c r="U450" s="447"/>
      <c r="V450" s="447"/>
      <c r="W450" s="447"/>
      <c r="X450" s="447"/>
      <c r="Y450" s="447"/>
      <c r="Z450" s="447"/>
    </row>
    <row r="451" ht="12.75" customHeight="1">
      <c r="A451" s="445"/>
      <c r="B451" s="446"/>
      <c r="C451" s="447"/>
      <c r="D451" s="448"/>
      <c r="E451" s="448"/>
      <c r="F451" s="448"/>
      <c r="G451" s="448"/>
      <c r="H451" s="448"/>
      <c r="I451" s="448"/>
      <c r="J451" s="531"/>
      <c r="K451" s="449"/>
      <c r="L451" s="449"/>
      <c r="M451" s="449"/>
      <c r="N451" s="448"/>
      <c r="O451" s="447"/>
      <c r="P451" s="447"/>
      <c r="Q451" s="447"/>
      <c r="R451" s="447"/>
      <c r="S451" s="447"/>
      <c r="T451" s="447"/>
      <c r="U451" s="447"/>
      <c r="V451" s="447"/>
      <c r="W451" s="447"/>
      <c r="X451" s="447"/>
      <c r="Y451" s="447"/>
      <c r="Z451" s="447"/>
    </row>
    <row r="452" ht="12.75" customHeight="1">
      <c r="A452" s="445"/>
      <c r="B452" s="446"/>
      <c r="C452" s="447"/>
      <c r="D452" s="448"/>
      <c r="E452" s="448"/>
      <c r="F452" s="448"/>
      <c r="G452" s="448"/>
      <c r="H452" s="448"/>
      <c r="I452" s="448"/>
      <c r="J452" s="531"/>
      <c r="K452" s="449"/>
      <c r="L452" s="449"/>
      <c r="M452" s="449"/>
      <c r="N452" s="448"/>
      <c r="O452" s="447"/>
      <c r="P452" s="447"/>
      <c r="Q452" s="447"/>
      <c r="R452" s="447"/>
      <c r="S452" s="447"/>
      <c r="T452" s="447"/>
      <c r="U452" s="447"/>
      <c r="V452" s="447"/>
      <c r="W452" s="447"/>
      <c r="X452" s="447"/>
      <c r="Y452" s="447"/>
      <c r="Z452" s="447"/>
    </row>
    <row r="453" ht="12.75" customHeight="1">
      <c r="A453" s="445"/>
      <c r="B453" s="446"/>
      <c r="C453" s="447"/>
      <c r="D453" s="448"/>
      <c r="E453" s="448"/>
      <c r="F453" s="448"/>
      <c r="G453" s="448"/>
      <c r="H453" s="448"/>
      <c r="I453" s="448"/>
      <c r="J453" s="531"/>
      <c r="K453" s="449"/>
      <c r="L453" s="449"/>
      <c r="M453" s="449"/>
      <c r="N453" s="448"/>
      <c r="O453" s="447"/>
      <c r="P453" s="447"/>
      <c r="Q453" s="447"/>
      <c r="R453" s="447"/>
      <c r="S453" s="447"/>
      <c r="T453" s="447"/>
      <c r="U453" s="447"/>
      <c r="V453" s="447"/>
      <c r="W453" s="447"/>
      <c r="X453" s="447"/>
      <c r="Y453" s="447"/>
      <c r="Z453" s="447"/>
    </row>
    <row r="454" ht="12.75" customHeight="1">
      <c r="A454" s="445"/>
      <c r="B454" s="446"/>
      <c r="C454" s="447"/>
      <c r="D454" s="448"/>
      <c r="E454" s="448"/>
      <c r="F454" s="448"/>
      <c r="G454" s="448"/>
      <c r="H454" s="448"/>
      <c r="I454" s="448"/>
      <c r="J454" s="531"/>
      <c r="K454" s="449"/>
      <c r="L454" s="449"/>
      <c r="M454" s="449"/>
      <c r="N454" s="448"/>
      <c r="O454" s="447"/>
      <c r="P454" s="447"/>
      <c r="Q454" s="447"/>
      <c r="R454" s="447"/>
      <c r="S454" s="447"/>
      <c r="T454" s="447"/>
      <c r="U454" s="447"/>
      <c r="V454" s="447"/>
      <c r="W454" s="447"/>
      <c r="X454" s="447"/>
      <c r="Y454" s="447"/>
      <c r="Z454" s="447"/>
    </row>
    <row r="455" ht="12.75" customHeight="1">
      <c r="A455" s="445"/>
      <c r="B455" s="446"/>
      <c r="C455" s="447"/>
      <c r="D455" s="448"/>
      <c r="E455" s="448"/>
      <c r="F455" s="448"/>
      <c r="G455" s="448"/>
      <c r="H455" s="448"/>
      <c r="I455" s="448"/>
      <c r="J455" s="531"/>
      <c r="K455" s="449"/>
      <c r="L455" s="449"/>
      <c r="M455" s="449"/>
      <c r="N455" s="448"/>
      <c r="O455" s="447"/>
      <c r="P455" s="447"/>
      <c r="Q455" s="447"/>
      <c r="R455" s="447"/>
      <c r="S455" s="447"/>
      <c r="T455" s="447"/>
      <c r="U455" s="447"/>
      <c r="V455" s="447"/>
      <c r="W455" s="447"/>
      <c r="X455" s="447"/>
      <c r="Y455" s="447"/>
      <c r="Z455" s="447"/>
    </row>
    <row r="456" ht="12.75" customHeight="1">
      <c r="A456" s="445"/>
      <c r="B456" s="446"/>
      <c r="C456" s="447"/>
      <c r="D456" s="448"/>
      <c r="E456" s="448"/>
      <c r="F456" s="448"/>
      <c r="G456" s="448"/>
      <c r="H456" s="448"/>
      <c r="I456" s="448"/>
      <c r="J456" s="531"/>
      <c r="K456" s="449"/>
      <c r="L456" s="449"/>
      <c r="M456" s="449"/>
      <c r="N456" s="448"/>
      <c r="O456" s="447"/>
      <c r="P456" s="447"/>
      <c r="Q456" s="447"/>
      <c r="R456" s="447"/>
      <c r="S456" s="447"/>
      <c r="T456" s="447"/>
      <c r="U456" s="447"/>
      <c r="V456" s="447"/>
      <c r="W456" s="447"/>
      <c r="X456" s="447"/>
      <c r="Y456" s="447"/>
      <c r="Z456" s="447"/>
    </row>
    <row r="457" ht="12.75" customHeight="1">
      <c r="A457" s="445"/>
      <c r="B457" s="446"/>
      <c r="C457" s="447"/>
      <c r="D457" s="448"/>
      <c r="E457" s="448"/>
      <c r="F457" s="448"/>
      <c r="G457" s="448"/>
      <c r="H457" s="448"/>
      <c r="I457" s="448"/>
      <c r="J457" s="531"/>
      <c r="K457" s="449"/>
      <c r="L457" s="449"/>
      <c r="M457" s="449"/>
      <c r="N457" s="448"/>
      <c r="O457" s="447"/>
      <c r="P457" s="447"/>
      <c r="Q457" s="447"/>
      <c r="R457" s="447"/>
      <c r="S457" s="447"/>
      <c r="T457" s="447"/>
      <c r="U457" s="447"/>
      <c r="V457" s="447"/>
      <c r="W457" s="447"/>
      <c r="X457" s="447"/>
      <c r="Y457" s="447"/>
      <c r="Z457" s="447"/>
    </row>
    <row r="458" ht="12.75" customHeight="1">
      <c r="A458" s="445"/>
      <c r="B458" s="446"/>
      <c r="C458" s="447"/>
      <c r="D458" s="448"/>
      <c r="E458" s="448"/>
      <c r="F458" s="448"/>
      <c r="G458" s="448"/>
      <c r="H458" s="448"/>
      <c r="I458" s="448"/>
      <c r="J458" s="531"/>
      <c r="K458" s="449"/>
      <c r="L458" s="449"/>
      <c r="M458" s="449"/>
      <c r="N458" s="448"/>
      <c r="O458" s="447"/>
      <c r="P458" s="447"/>
      <c r="Q458" s="447"/>
      <c r="R458" s="447"/>
      <c r="S458" s="447"/>
      <c r="T458" s="447"/>
      <c r="U458" s="447"/>
      <c r="V458" s="447"/>
      <c r="W458" s="447"/>
      <c r="X458" s="447"/>
      <c r="Y458" s="447"/>
      <c r="Z458" s="447"/>
    </row>
    <row r="459" ht="12.75" customHeight="1">
      <c r="A459" s="445"/>
      <c r="B459" s="446"/>
      <c r="C459" s="447"/>
      <c r="D459" s="448"/>
      <c r="E459" s="448"/>
      <c r="F459" s="448"/>
      <c r="G459" s="448"/>
      <c r="H459" s="448"/>
      <c r="I459" s="448"/>
      <c r="J459" s="531"/>
      <c r="K459" s="449"/>
      <c r="L459" s="449"/>
      <c r="M459" s="449"/>
      <c r="N459" s="448"/>
      <c r="O459" s="447"/>
      <c r="P459" s="447"/>
      <c r="Q459" s="447"/>
      <c r="R459" s="447"/>
      <c r="S459" s="447"/>
      <c r="T459" s="447"/>
      <c r="U459" s="447"/>
      <c r="V459" s="447"/>
      <c r="W459" s="447"/>
      <c r="X459" s="447"/>
      <c r="Y459" s="447"/>
      <c r="Z459" s="447"/>
    </row>
    <row r="460" ht="12.75" customHeight="1">
      <c r="A460" s="445"/>
      <c r="B460" s="446"/>
      <c r="C460" s="447"/>
      <c r="D460" s="448"/>
      <c r="E460" s="448"/>
      <c r="F460" s="448"/>
      <c r="G460" s="448"/>
      <c r="H460" s="448"/>
      <c r="I460" s="448"/>
      <c r="J460" s="531"/>
      <c r="K460" s="449"/>
      <c r="L460" s="449"/>
      <c r="M460" s="449"/>
      <c r="N460" s="448"/>
      <c r="O460" s="447"/>
      <c r="P460" s="447"/>
      <c r="Q460" s="447"/>
      <c r="R460" s="447"/>
      <c r="S460" s="447"/>
      <c r="T460" s="447"/>
      <c r="U460" s="447"/>
      <c r="V460" s="447"/>
      <c r="W460" s="447"/>
      <c r="X460" s="447"/>
      <c r="Y460" s="447"/>
      <c r="Z460" s="447"/>
    </row>
    <row r="461" ht="12.75" customHeight="1">
      <c r="A461" s="445"/>
      <c r="B461" s="446"/>
      <c r="C461" s="447"/>
      <c r="D461" s="448"/>
      <c r="E461" s="448"/>
      <c r="F461" s="448"/>
      <c r="G461" s="448"/>
      <c r="H461" s="448"/>
      <c r="I461" s="448"/>
      <c r="J461" s="531"/>
      <c r="K461" s="449"/>
      <c r="L461" s="449"/>
      <c r="M461" s="449"/>
      <c r="N461" s="448"/>
      <c r="O461" s="447"/>
      <c r="P461" s="447"/>
      <c r="Q461" s="447"/>
      <c r="R461" s="447"/>
      <c r="S461" s="447"/>
      <c r="T461" s="447"/>
      <c r="U461" s="447"/>
      <c r="V461" s="447"/>
      <c r="W461" s="447"/>
      <c r="X461" s="447"/>
      <c r="Y461" s="447"/>
      <c r="Z461" s="447"/>
    </row>
    <row r="462" ht="12.75" customHeight="1">
      <c r="A462" s="445"/>
      <c r="B462" s="446"/>
      <c r="C462" s="447"/>
      <c r="D462" s="448"/>
      <c r="E462" s="448"/>
      <c r="F462" s="448"/>
      <c r="G462" s="448"/>
      <c r="H462" s="448"/>
      <c r="I462" s="448"/>
      <c r="J462" s="531"/>
      <c r="K462" s="449"/>
      <c r="L462" s="449"/>
      <c r="M462" s="449"/>
      <c r="N462" s="448"/>
      <c r="O462" s="447"/>
      <c r="P462" s="447"/>
      <c r="Q462" s="447"/>
      <c r="R462" s="447"/>
      <c r="S462" s="447"/>
      <c r="T462" s="447"/>
      <c r="U462" s="447"/>
      <c r="V462" s="447"/>
      <c r="W462" s="447"/>
      <c r="X462" s="447"/>
      <c r="Y462" s="447"/>
      <c r="Z462" s="447"/>
    </row>
    <row r="463" ht="12.75" customHeight="1">
      <c r="A463" s="445"/>
      <c r="B463" s="446"/>
      <c r="C463" s="447"/>
      <c r="D463" s="448"/>
      <c r="E463" s="448"/>
      <c r="F463" s="448"/>
      <c r="G463" s="448"/>
      <c r="H463" s="448"/>
      <c r="I463" s="448"/>
      <c r="J463" s="531"/>
      <c r="K463" s="449"/>
      <c r="L463" s="449"/>
      <c r="M463" s="449"/>
      <c r="N463" s="448"/>
      <c r="O463" s="447"/>
      <c r="P463" s="447"/>
      <c r="Q463" s="447"/>
      <c r="R463" s="447"/>
      <c r="S463" s="447"/>
      <c r="T463" s="447"/>
      <c r="U463" s="447"/>
      <c r="V463" s="447"/>
      <c r="W463" s="447"/>
      <c r="X463" s="447"/>
      <c r="Y463" s="447"/>
      <c r="Z463" s="447"/>
    </row>
    <row r="464" ht="12.75" customHeight="1">
      <c r="A464" s="445"/>
      <c r="B464" s="446"/>
      <c r="C464" s="447"/>
      <c r="D464" s="448"/>
      <c r="E464" s="448"/>
      <c r="F464" s="448"/>
      <c r="G464" s="448"/>
      <c r="H464" s="448"/>
      <c r="I464" s="448"/>
      <c r="J464" s="531"/>
      <c r="K464" s="449"/>
      <c r="L464" s="449"/>
      <c r="M464" s="449"/>
      <c r="N464" s="448"/>
      <c r="O464" s="447"/>
      <c r="P464" s="447"/>
      <c r="Q464" s="447"/>
      <c r="R464" s="447"/>
      <c r="S464" s="447"/>
      <c r="T464" s="447"/>
      <c r="U464" s="447"/>
      <c r="V464" s="447"/>
      <c r="W464" s="447"/>
      <c r="X464" s="447"/>
      <c r="Y464" s="447"/>
      <c r="Z464" s="447"/>
    </row>
    <row r="465" ht="12.75" customHeight="1">
      <c r="A465" s="445"/>
      <c r="B465" s="446"/>
      <c r="C465" s="447"/>
      <c r="D465" s="448"/>
      <c r="E465" s="448"/>
      <c r="F465" s="448"/>
      <c r="G465" s="448"/>
      <c r="H465" s="448"/>
      <c r="I465" s="448"/>
      <c r="J465" s="531"/>
      <c r="K465" s="449"/>
      <c r="L465" s="449"/>
      <c r="M465" s="449"/>
      <c r="N465" s="448"/>
      <c r="O465" s="447"/>
      <c r="P465" s="447"/>
      <c r="Q465" s="447"/>
      <c r="R465" s="447"/>
      <c r="S465" s="447"/>
      <c r="T465" s="447"/>
      <c r="U465" s="447"/>
      <c r="V465" s="447"/>
      <c r="W465" s="447"/>
      <c r="X465" s="447"/>
      <c r="Y465" s="447"/>
      <c r="Z465" s="447"/>
    </row>
    <row r="466" ht="12.75" customHeight="1">
      <c r="A466" s="445"/>
      <c r="B466" s="446"/>
      <c r="C466" s="447"/>
      <c r="D466" s="448"/>
      <c r="E466" s="448"/>
      <c r="F466" s="448"/>
      <c r="G466" s="448"/>
      <c r="H466" s="448"/>
      <c r="I466" s="448"/>
      <c r="J466" s="531"/>
      <c r="K466" s="449"/>
      <c r="L466" s="449"/>
      <c r="M466" s="449"/>
      <c r="N466" s="448"/>
      <c r="O466" s="447"/>
      <c r="P466" s="447"/>
      <c r="Q466" s="447"/>
      <c r="R466" s="447"/>
      <c r="S466" s="447"/>
      <c r="T466" s="447"/>
      <c r="U466" s="447"/>
      <c r="V466" s="447"/>
      <c r="W466" s="447"/>
      <c r="X466" s="447"/>
      <c r="Y466" s="447"/>
      <c r="Z466" s="447"/>
    </row>
    <row r="467" ht="12.75" customHeight="1">
      <c r="A467" s="445"/>
      <c r="B467" s="446"/>
      <c r="C467" s="447"/>
      <c r="D467" s="448"/>
      <c r="E467" s="448"/>
      <c r="F467" s="448"/>
      <c r="G467" s="448"/>
      <c r="H467" s="448"/>
      <c r="I467" s="448"/>
      <c r="J467" s="531"/>
      <c r="K467" s="449"/>
      <c r="L467" s="449"/>
      <c r="M467" s="449"/>
      <c r="N467" s="448"/>
      <c r="O467" s="447"/>
      <c r="P467" s="447"/>
      <c r="Q467" s="447"/>
      <c r="R467" s="447"/>
      <c r="S467" s="447"/>
      <c r="T467" s="447"/>
      <c r="U467" s="447"/>
      <c r="V467" s="447"/>
      <c r="W467" s="447"/>
      <c r="X467" s="447"/>
      <c r="Y467" s="447"/>
      <c r="Z467" s="447"/>
    </row>
    <row r="468" ht="12.75" customHeight="1">
      <c r="A468" s="445"/>
      <c r="B468" s="446"/>
      <c r="C468" s="447"/>
      <c r="D468" s="448"/>
      <c r="E468" s="448"/>
      <c r="F468" s="448"/>
      <c r="G468" s="448"/>
      <c r="H468" s="448"/>
      <c r="I468" s="448"/>
      <c r="J468" s="531"/>
      <c r="K468" s="449"/>
      <c r="L468" s="449"/>
      <c r="M468" s="449"/>
      <c r="N468" s="448"/>
      <c r="O468" s="447"/>
      <c r="P468" s="447"/>
      <c r="Q468" s="447"/>
      <c r="R468" s="447"/>
      <c r="S468" s="447"/>
      <c r="T468" s="447"/>
      <c r="U468" s="447"/>
      <c r="V468" s="447"/>
      <c r="W468" s="447"/>
      <c r="X468" s="447"/>
      <c r="Y468" s="447"/>
      <c r="Z468" s="447"/>
    </row>
    <row r="469" ht="12.75" customHeight="1">
      <c r="A469" s="445"/>
      <c r="B469" s="446"/>
      <c r="C469" s="447"/>
      <c r="D469" s="448"/>
      <c r="E469" s="448"/>
      <c r="F469" s="448"/>
      <c r="G469" s="448"/>
      <c r="H469" s="448"/>
      <c r="I469" s="448"/>
      <c r="J469" s="531"/>
      <c r="K469" s="449"/>
      <c r="L469" s="449"/>
      <c r="M469" s="449"/>
      <c r="N469" s="448"/>
      <c r="O469" s="447"/>
      <c r="P469" s="447"/>
      <c r="Q469" s="447"/>
      <c r="R469" s="447"/>
      <c r="S469" s="447"/>
      <c r="T469" s="447"/>
      <c r="U469" s="447"/>
      <c r="V469" s="447"/>
      <c r="W469" s="447"/>
      <c r="X469" s="447"/>
      <c r="Y469" s="447"/>
      <c r="Z469" s="447"/>
    </row>
    <row r="470" ht="12.75" customHeight="1">
      <c r="A470" s="445"/>
      <c r="B470" s="446"/>
      <c r="C470" s="447"/>
      <c r="D470" s="448"/>
      <c r="E470" s="448"/>
      <c r="F470" s="448"/>
      <c r="G470" s="448"/>
      <c r="H470" s="448"/>
      <c r="I470" s="448"/>
      <c r="J470" s="531"/>
      <c r="K470" s="449"/>
      <c r="L470" s="449"/>
      <c r="M470" s="449"/>
      <c r="N470" s="448"/>
      <c r="O470" s="447"/>
      <c r="P470" s="447"/>
      <c r="Q470" s="447"/>
      <c r="R470" s="447"/>
      <c r="S470" s="447"/>
      <c r="T470" s="447"/>
      <c r="U470" s="447"/>
      <c r="V470" s="447"/>
      <c r="W470" s="447"/>
      <c r="X470" s="447"/>
      <c r="Y470" s="447"/>
      <c r="Z470" s="447"/>
    </row>
    <row r="471" ht="12.75" customHeight="1">
      <c r="A471" s="445"/>
      <c r="B471" s="446"/>
      <c r="C471" s="447"/>
      <c r="D471" s="448"/>
      <c r="E471" s="448"/>
      <c r="F471" s="448"/>
      <c r="G471" s="448"/>
      <c r="H471" s="448"/>
      <c r="I471" s="448"/>
      <c r="J471" s="531"/>
      <c r="K471" s="449"/>
      <c r="L471" s="449"/>
      <c r="M471" s="449"/>
      <c r="N471" s="448"/>
      <c r="O471" s="447"/>
      <c r="P471" s="447"/>
      <c r="Q471" s="447"/>
      <c r="R471" s="447"/>
      <c r="S471" s="447"/>
      <c r="T471" s="447"/>
      <c r="U471" s="447"/>
      <c r="V471" s="447"/>
      <c r="W471" s="447"/>
      <c r="X471" s="447"/>
      <c r="Y471" s="447"/>
      <c r="Z471" s="447"/>
    </row>
    <row r="472" ht="12.75" customHeight="1">
      <c r="A472" s="445"/>
      <c r="B472" s="446"/>
      <c r="C472" s="447"/>
      <c r="D472" s="448"/>
      <c r="E472" s="448"/>
      <c r="F472" s="448"/>
      <c r="G472" s="448"/>
      <c r="H472" s="448"/>
      <c r="I472" s="448"/>
      <c r="J472" s="531"/>
      <c r="K472" s="449"/>
      <c r="L472" s="449"/>
      <c r="M472" s="449"/>
      <c r="N472" s="448"/>
      <c r="O472" s="447"/>
      <c r="P472" s="447"/>
      <c r="Q472" s="447"/>
      <c r="R472" s="447"/>
      <c r="S472" s="447"/>
      <c r="T472" s="447"/>
      <c r="U472" s="447"/>
      <c r="V472" s="447"/>
      <c r="W472" s="447"/>
      <c r="X472" s="447"/>
      <c r="Y472" s="447"/>
      <c r="Z472" s="447"/>
    </row>
    <row r="473" ht="12.75" customHeight="1">
      <c r="A473" s="445"/>
      <c r="B473" s="446"/>
      <c r="C473" s="447"/>
      <c r="D473" s="448"/>
      <c r="E473" s="448"/>
      <c r="F473" s="448"/>
      <c r="G473" s="448"/>
      <c r="H473" s="448"/>
      <c r="I473" s="448"/>
      <c r="J473" s="531"/>
      <c r="K473" s="449"/>
      <c r="L473" s="449"/>
      <c r="M473" s="449"/>
      <c r="N473" s="448"/>
      <c r="O473" s="447"/>
      <c r="P473" s="447"/>
      <c r="Q473" s="447"/>
      <c r="R473" s="447"/>
      <c r="S473" s="447"/>
      <c r="T473" s="447"/>
      <c r="U473" s="447"/>
      <c r="V473" s="447"/>
      <c r="W473" s="447"/>
      <c r="X473" s="447"/>
      <c r="Y473" s="447"/>
      <c r="Z473" s="447"/>
    </row>
    <row r="474" ht="12.75" customHeight="1">
      <c r="A474" s="445"/>
      <c r="B474" s="446"/>
      <c r="C474" s="447"/>
      <c r="D474" s="448"/>
      <c r="E474" s="448"/>
      <c r="F474" s="448"/>
      <c r="G474" s="448"/>
      <c r="H474" s="448"/>
      <c r="I474" s="448"/>
      <c r="J474" s="531"/>
      <c r="K474" s="449"/>
      <c r="L474" s="449"/>
      <c r="M474" s="449"/>
      <c r="N474" s="448"/>
      <c r="O474" s="447"/>
      <c r="P474" s="447"/>
      <c r="Q474" s="447"/>
      <c r="R474" s="447"/>
      <c r="S474" s="447"/>
      <c r="T474" s="447"/>
      <c r="U474" s="447"/>
      <c r="V474" s="447"/>
      <c r="W474" s="447"/>
      <c r="X474" s="447"/>
      <c r="Y474" s="447"/>
      <c r="Z474" s="447"/>
    </row>
    <row r="475" ht="12.75" customHeight="1">
      <c r="A475" s="445"/>
      <c r="B475" s="446"/>
      <c r="C475" s="447"/>
      <c r="D475" s="448"/>
      <c r="E475" s="448"/>
      <c r="F475" s="448"/>
      <c r="G475" s="448"/>
      <c r="H475" s="448"/>
      <c r="I475" s="448"/>
      <c r="J475" s="531"/>
      <c r="K475" s="449"/>
      <c r="L475" s="449"/>
      <c r="M475" s="449"/>
      <c r="N475" s="448"/>
      <c r="O475" s="447"/>
      <c r="P475" s="447"/>
      <c r="Q475" s="447"/>
      <c r="R475" s="447"/>
      <c r="S475" s="447"/>
      <c r="T475" s="447"/>
      <c r="U475" s="447"/>
      <c r="V475" s="447"/>
      <c r="W475" s="447"/>
      <c r="X475" s="447"/>
      <c r="Y475" s="447"/>
      <c r="Z475" s="447"/>
    </row>
    <row r="476" ht="12.75" customHeight="1">
      <c r="A476" s="445"/>
      <c r="B476" s="446"/>
      <c r="C476" s="447"/>
      <c r="D476" s="448"/>
      <c r="E476" s="448"/>
      <c r="F476" s="448"/>
      <c r="G476" s="448"/>
      <c r="H476" s="448"/>
      <c r="I476" s="448"/>
      <c r="J476" s="531"/>
      <c r="K476" s="449"/>
      <c r="L476" s="449"/>
      <c r="M476" s="449"/>
      <c r="N476" s="448"/>
      <c r="O476" s="447"/>
      <c r="P476" s="447"/>
      <c r="Q476" s="447"/>
      <c r="R476" s="447"/>
      <c r="S476" s="447"/>
      <c r="T476" s="447"/>
      <c r="U476" s="447"/>
      <c r="V476" s="447"/>
      <c r="W476" s="447"/>
      <c r="X476" s="447"/>
      <c r="Y476" s="447"/>
      <c r="Z476" s="447"/>
    </row>
    <row r="477" ht="12.75" customHeight="1">
      <c r="A477" s="445"/>
      <c r="B477" s="446"/>
      <c r="C477" s="447"/>
      <c r="D477" s="448"/>
      <c r="E477" s="448"/>
      <c r="F477" s="448"/>
      <c r="G477" s="448"/>
      <c r="H477" s="448"/>
      <c r="I477" s="448"/>
      <c r="J477" s="531"/>
      <c r="K477" s="449"/>
      <c r="L477" s="449"/>
      <c r="M477" s="449"/>
      <c r="N477" s="448"/>
      <c r="O477" s="447"/>
      <c r="P477" s="447"/>
      <c r="Q477" s="447"/>
      <c r="R477" s="447"/>
      <c r="S477" s="447"/>
      <c r="T477" s="447"/>
      <c r="U477" s="447"/>
      <c r="V477" s="447"/>
      <c r="W477" s="447"/>
      <c r="X477" s="447"/>
      <c r="Y477" s="447"/>
      <c r="Z477" s="447"/>
    </row>
    <row r="478" ht="12.75" customHeight="1">
      <c r="A478" s="445"/>
      <c r="B478" s="446"/>
      <c r="C478" s="447"/>
      <c r="D478" s="448"/>
      <c r="E478" s="448"/>
      <c r="F478" s="448"/>
      <c r="G478" s="448"/>
      <c r="H478" s="448"/>
      <c r="I478" s="448"/>
      <c r="J478" s="531"/>
      <c r="K478" s="449"/>
      <c r="L478" s="449"/>
      <c r="M478" s="449"/>
      <c r="N478" s="448"/>
      <c r="O478" s="447"/>
      <c r="P478" s="447"/>
      <c r="Q478" s="447"/>
      <c r="R478" s="447"/>
      <c r="S478" s="447"/>
      <c r="T478" s="447"/>
      <c r="U478" s="447"/>
      <c r="V478" s="447"/>
      <c r="W478" s="447"/>
      <c r="X478" s="447"/>
      <c r="Y478" s="447"/>
      <c r="Z478" s="447"/>
    </row>
    <row r="479" ht="12.75" customHeight="1">
      <c r="A479" s="445"/>
      <c r="B479" s="446"/>
      <c r="C479" s="447"/>
      <c r="D479" s="448"/>
      <c r="E479" s="448"/>
      <c r="F479" s="448"/>
      <c r="G479" s="448"/>
      <c r="H479" s="448"/>
      <c r="I479" s="448"/>
      <c r="J479" s="531"/>
      <c r="K479" s="449"/>
      <c r="L479" s="449"/>
      <c r="M479" s="449"/>
      <c r="N479" s="448"/>
      <c r="O479" s="447"/>
      <c r="P479" s="447"/>
      <c r="Q479" s="447"/>
      <c r="R479" s="447"/>
      <c r="S479" s="447"/>
      <c r="T479" s="447"/>
      <c r="U479" s="447"/>
      <c r="V479" s="447"/>
      <c r="W479" s="447"/>
      <c r="X479" s="447"/>
      <c r="Y479" s="447"/>
      <c r="Z479" s="447"/>
    </row>
    <row r="480" ht="12.75" customHeight="1">
      <c r="A480" s="445"/>
      <c r="B480" s="446"/>
      <c r="C480" s="447"/>
      <c r="D480" s="448"/>
      <c r="E480" s="448"/>
      <c r="F480" s="448"/>
      <c r="G480" s="448"/>
      <c r="H480" s="448"/>
      <c r="I480" s="448"/>
      <c r="J480" s="531"/>
      <c r="K480" s="449"/>
      <c r="L480" s="449"/>
      <c r="M480" s="449"/>
      <c r="N480" s="448"/>
      <c r="O480" s="447"/>
      <c r="P480" s="447"/>
      <c r="Q480" s="447"/>
      <c r="R480" s="447"/>
      <c r="S480" s="447"/>
      <c r="T480" s="447"/>
      <c r="U480" s="447"/>
      <c r="V480" s="447"/>
      <c r="W480" s="447"/>
      <c r="X480" s="447"/>
      <c r="Y480" s="447"/>
      <c r="Z480" s="447"/>
    </row>
    <row r="481" ht="12.75" customHeight="1">
      <c r="A481" s="445"/>
      <c r="B481" s="446"/>
      <c r="C481" s="447"/>
      <c r="D481" s="448"/>
      <c r="E481" s="448"/>
      <c r="F481" s="448"/>
      <c r="G481" s="448"/>
      <c r="H481" s="448"/>
      <c r="I481" s="448"/>
      <c r="J481" s="531"/>
      <c r="K481" s="449"/>
      <c r="L481" s="449"/>
      <c r="M481" s="449"/>
      <c r="N481" s="448"/>
      <c r="O481" s="447"/>
      <c r="P481" s="447"/>
      <c r="Q481" s="447"/>
      <c r="R481" s="447"/>
      <c r="S481" s="447"/>
      <c r="T481" s="447"/>
      <c r="U481" s="447"/>
      <c r="V481" s="447"/>
      <c r="W481" s="447"/>
      <c r="X481" s="447"/>
      <c r="Y481" s="447"/>
      <c r="Z481" s="447"/>
    </row>
    <row r="482" ht="12.75" customHeight="1">
      <c r="A482" s="445"/>
      <c r="B482" s="446"/>
      <c r="C482" s="447"/>
      <c r="D482" s="448"/>
      <c r="E482" s="448"/>
      <c r="F482" s="448"/>
      <c r="G482" s="448"/>
      <c r="H482" s="448"/>
      <c r="I482" s="448"/>
      <c r="J482" s="531"/>
      <c r="K482" s="449"/>
      <c r="L482" s="449"/>
      <c r="M482" s="449"/>
      <c r="N482" s="448"/>
      <c r="O482" s="447"/>
      <c r="P482" s="447"/>
      <c r="Q482" s="447"/>
      <c r="R482" s="447"/>
      <c r="S482" s="447"/>
      <c r="T482" s="447"/>
      <c r="U482" s="447"/>
      <c r="V482" s="447"/>
      <c r="W482" s="447"/>
      <c r="X482" s="447"/>
      <c r="Y482" s="447"/>
      <c r="Z482" s="447"/>
    </row>
    <row r="483" ht="12.75" customHeight="1">
      <c r="A483" s="445"/>
      <c r="B483" s="446"/>
      <c r="C483" s="447"/>
      <c r="D483" s="448"/>
      <c r="E483" s="448"/>
      <c r="F483" s="448"/>
      <c r="G483" s="448"/>
      <c r="H483" s="448"/>
      <c r="I483" s="448"/>
      <c r="J483" s="531"/>
      <c r="K483" s="449"/>
      <c r="L483" s="449"/>
      <c r="M483" s="449"/>
      <c r="N483" s="448"/>
      <c r="O483" s="447"/>
      <c r="P483" s="447"/>
      <c r="Q483" s="447"/>
      <c r="R483" s="447"/>
      <c r="S483" s="447"/>
      <c r="T483" s="447"/>
      <c r="U483" s="447"/>
      <c r="V483" s="447"/>
      <c r="W483" s="447"/>
      <c r="X483" s="447"/>
      <c r="Y483" s="447"/>
      <c r="Z483" s="447"/>
    </row>
    <row r="484" ht="12.75" customHeight="1">
      <c r="A484" s="445"/>
      <c r="B484" s="446"/>
      <c r="C484" s="447"/>
      <c r="D484" s="448"/>
      <c r="E484" s="448"/>
      <c r="F484" s="448"/>
      <c r="G484" s="448"/>
      <c r="H484" s="448"/>
      <c r="I484" s="448"/>
      <c r="J484" s="531"/>
      <c r="K484" s="449"/>
      <c r="L484" s="449"/>
      <c r="M484" s="449"/>
      <c r="N484" s="448"/>
      <c r="O484" s="447"/>
      <c r="P484" s="447"/>
      <c r="Q484" s="447"/>
      <c r="R484" s="447"/>
      <c r="S484" s="447"/>
      <c r="T484" s="447"/>
      <c r="U484" s="447"/>
      <c r="V484" s="447"/>
      <c r="W484" s="447"/>
      <c r="X484" s="447"/>
      <c r="Y484" s="447"/>
      <c r="Z484" s="447"/>
    </row>
    <row r="485" ht="12.75" customHeight="1">
      <c r="A485" s="445"/>
      <c r="B485" s="446"/>
      <c r="C485" s="447"/>
      <c r="D485" s="448"/>
      <c r="E485" s="448"/>
      <c r="F485" s="448"/>
      <c r="G485" s="448"/>
      <c r="H485" s="448"/>
      <c r="I485" s="448"/>
      <c r="J485" s="531"/>
      <c r="K485" s="449"/>
      <c r="L485" s="449"/>
      <c r="M485" s="449"/>
      <c r="N485" s="448"/>
      <c r="O485" s="447"/>
      <c r="P485" s="447"/>
      <c r="Q485" s="447"/>
      <c r="R485" s="447"/>
      <c r="S485" s="447"/>
      <c r="T485" s="447"/>
      <c r="U485" s="447"/>
      <c r="V485" s="447"/>
      <c r="W485" s="447"/>
      <c r="X485" s="447"/>
      <c r="Y485" s="447"/>
      <c r="Z485" s="447"/>
    </row>
    <row r="486" ht="12.75" customHeight="1">
      <c r="A486" s="445"/>
      <c r="B486" s="446"/>
      <c r="C486" s="447"/>
      <c r="D486" s="448"/>
      <c r="E486" s="448"/>
      <c r="F486" s="448"/>
      <c r="G486" s="448"/>
      <c r="H486" s="448"/>
      <c r="I486" s="448"/>
      <c r="J486" s="531"/>
      <c r="K486" s="449"/>
      <c r="L486" s="449"/>
      <c r="M486" s="449"/>
      <c r="N486" s="448"/>
      <c r="O486" s="447"/>
      <c r="P486" s="447"/>
      <c r="Q486" s="447"/>
      <c r="R486" s="447"/>
      <c r="S486" s="447"/>
      <c r="T486" s="447"/>
      <c r="U486" s="447"/>
      <c r="V486" s="447"/>
      <c r="W486" s="447"/>
      <c r="X486" s="447"/>
      <c r="Y486" s="447"/>
      <c r="Z486" s="447"/>
    </row>
    <row r="487" ht="12.75" customHeight="1">
      <c r="A487" s="445"/>
      <c r="B487" s="446"/>
      <c r="C487" s="447"/>
      <c r="D487" s="448"/>
      <c r="E487" s="448"/>
      <c r="F487" s="448"/>
      <c r="G487" s="448"/>
      <c r="H487" s="448"/>
      <c r="I487" s="448"/>
      <c r="J487" s="531"/>
      <c r="K487" s="449"/>
      <c r="L487" s="449"/>
      <c r="M487" s="449"/>
      <c r="N487" s="448"/>
      <c r="O487" s="447"/>
      <c r="P487" s="447"/>
      <c r="Q487" s="447"/>
      <c r="R487" s="447"/>
      <c r="S487" s="447"/>
      <c r="T487" s="447"/>
      <c r="U487" s="447"/>
      <c r="V487" s="447"/>
      <c r="W487" s="447"/>
      <c r="X487" s="447"/>
      <c r="Y487" s="447"/>
      <c r="Z487" s="447"/>
    </row>
    <row r="488" ht="12.75" customHeight="1">
      <c r="A488" s="445"/>
      <c r="B488" s="446"/>
      <c r="C488" s="447"/>
      <c r="D488" s="448"/>
      <c r="E488" s="448"/>
      <c r="F488" s="448"/>
      <c r="G488" s="448"/>
      <c r="H488" s="448"/>
      <c r="I488" s="448"/>
      <c r="J488" s="531"/>
      <c r="K488" s="449"/>
      <c r="L488" s="449"/>
      <c r="M488" s="449"/>
      <c r="N488" s="448"/>
      <c r="O488" s="447"/>
      <c r="P488" s="447"/>
      <c r="Q488" s="447"/>
      <c r="R488" s="447"/>
      <c r="S488" s="447"/>
      <c r="T488" s="447"/>
      <c r="U488" s="447"/>
      <c r="V488" s="447"/>
      <c r="W488" s="447"/>
      <c r="X488" s="447"/>
      <c r="Y488" s="447"/>
      <c r="Z488" s="447"/>
    </row>
    <row r="489" ht="12.75" customHeight="1">
      <c r="A489" s="445"/>
      <c r="B489" s="446"/>
      <c r="C489" s="447"/>
      <c r="D489" s="448"/>
      <c r="E489" s="448"/>
      <c r="F489" s="448"/>
      <c r="G489" s="448"/>
      <c r="H489" s="448"/>
      <c r="I489" s="448"/>
      <c r="J489" s="531"/>
      <c r="K489" s="449"/>
      <c r="L489" s="449"/>
      <c r="M489" s="449"/>
      <c r="N489" s="448"/>
      <c r="O489" s="447"/>
      <c r="P489" s="447"/>
      <c r="Q489" s="447"/>
      <c r="R489" s="447"/>
      <c r="S489" s="447"/>
      <c r="T489" s="447"/>
      <c r="U489" s="447"/>
      <c r="V489" s="447"/>
      <c r="W489" s="447"/>
      <c r="X489" s="447"/>
      <c r="Y489" s="447"/>
      <c r="Z489" s="447"/>
    </row>
    <row r="490" ht="12.75" customHeight="1">
      <c r="A490" s="445"/>
      <c r="B490" s="446"/>
      <c r="C490" s="447"/>
      <c r="D490" s="448"/>
      <c r="E490" s="448"/>
      <c r="F490" s="448"/>
      <c r="G490" s="448"/>
      <c r="H490" s="448"/>
      <c r="I490" s="448"/>
      <c r="J490" s="531"/>
      <c r="K490" s="449"/>
      <c r="L490" s="449"/>
      <c r="M490" s="449"/>
      <c r="N490" s="448"/>
      <c r="O490" s="447"/>
      <c r="P490" s="447"/>
      <c r="Q490" s="447"/>
      <c r="R490" s="447"/>
      <c r="S490" s="447"/>
      <c r="T490" s="447"/>
      <c r="U490" s="447"/>
      <c r="V490" s="447"/>
      <c r="W490" s="447"/>
      <c r="X490" s="447"/>
      <c r="Y490" s="447"/>
      <c r="Z490" s="447"/>
    </row>
    <row r="491" ht="12.75" customHeight="1">
      <c r="A491" s="445"/>
      <c r="B491" s="446"/>
      <c r="C491" s="447"/>
      <c r="D491" s="448"/>
      <c r="E491" s="448"/>
      <c r="F491" s="448"/>
      <c r="G491" s="448"/>
      <c r="H491" s="448"/>
      <c r="I491" s="448"/>
      <c r="J491" s="531"/>
      <c r="K491" s="449"/>
      <c r="L491" s="449"/>
      <c r="M491" s="449"/>
      <c r="N491" s="448"/>
      <c r="O491" s="447"/>
      <c r="P491" s="447"/>
      <c r="Q491" s="447"/>
      <c r="R491" s="447"/>
      <c r="S491" s="447"/>
      <c r="T491" s="447"/>
      <c r="U491" s="447"/>
      <c r="V491" s="447"/>
      <c r="W491" s="447"/>
      <c r="X491" s="447"/>
      <c r="Y491" s="447"/>
      <c r="Z491" s="447"/>
    </row>
    <row r="492" ht="12.75" customHeight="1">
      <c r="A492" s="445"/>
      <c r="B492" s="446"/>
      <c r="C492" s="447"/>
      <c r="D492" s="448"/>
      <c r="E492" s="448"/>
      <c r="F492" s="448"/>
      <c r="G492" s="448"/>
      <c r="H492" s="448"/>
      <c r="I492" s="448"/>
      <c r="J492" s="531"/>
      <c r="K492" s="449"/>
      <c r="L492" s="449"/>
      <c r="M492" s="449"/>
      <c r="N492" s="448"/>
      <c r="O492" s="447"/>
      <c r="P492" s="447"/>
      <c r="Q492" s="447"/>
      <c r="R492" s="447"/>
      <c r="S492" s="447"/>
      <c r="T492" s="447"/>
      <c r="U492" s="447"/>
      <c r="V492" s="447"/>
      <c r="W492" s="447"/>
      <c r="X492" s="447"/>
      <c r="Y492" s="447"/>
      <c r="Z492" s="447"/>
    </row>
    <row r="493" ht="12.75" customHeight="1">
      <c r="A493" s="445"/>
      <c r="B493" s="446"/>
      <c r="C493" s="447"/>
      <c r="D493" s="448"/>
      <c r="E493" s="448"/>
      <c r="F493" s="448"/>
      <c r="G493" s="448"/>
      <c r="H493" s="448"/>
      <c r="I493" s="448"/>
      <c r="J493" s="531"/>
      <c r="K493" s="449"/>
      <c r="L493" s="449"/>
      <c r="M493" s="449"/>
      <c r="N493" s="448"/>
      <c r="O493" s="447"/>
      <c r="P493" s="447"/>
      <c r="Q493" s="447"/>
      <c r="R493" s="447"/>
      <c r="S493" s="447"/>
      <c r="T493" s="447"/>
      <c r="U493" s="447"/>
      <c r="V493" s="447"/>
      <c r="W493" s="447"/>
      <c r="X493" s="447"/>
      <c r="Y493" s="447"/>
      <c r="Z493" s="447"/>
    </row>
    <row r="494" ht="12.75" customHeight="1">
      <c r="A494" s="445"/>
      <c r="B494" s="446"/>
      <c r="C494" s="447"/>
      <c r="D494" s="448"/>
      <c r="E494" s="448"/>
      <c r="F494" s="448"/>
      <c r="G494" s="448"/>
      <c r="H494" s="448"/>
      <c r="I494" s="448"/>
      <c r="J494" s="531"/>
      <c r="K494" s="449"/>
      <c r="L494" s="449"/>
      <c r="M494" s="449"/>
      <c r="N494" s="448"/>
      <c r="O494" s="447"/>
      <c r="P494" s="447"/>
      <c r="Q494" s="447"/>
      <c r="R494" s="447"/>
      <c r="S494" s="447"/>
      <c r="T494" s="447"/>
      <c r="U494" s="447"/>
      <c r="V494" s="447"/>
      <c r="W494" s="447"/>
      <c r="X494" s="447"/>
      <c r="Y494" s="447"/>
      <c r="Z494" s="447"/>
    </row>
    <row r="495" ht="12.75" customHeight="1">
      <c r="A495" s="445"/>
      <c r="B495" s="446"/>
      <c r="C495" s="447"/>
      <c r="D495" s="448"/>
      <c r="E495" s="448"/>
      <c r="F495" s="448"/>
      <c r="G495" s="448"/>
      <c r="H495" s="448"/>
      <c r="I495" s="448"/>
      <c r="J495" s="531"/>
      <c r="K495" s="449"/>
      <c r="L495" s="449"/>
      <c r="M495" s="449"/>
      <c r="N495" s="448"/>
      <c r="O495" s="447"/>
      <c r="P495" s="447"/>
      <c r="Q495" s="447"/>
      <c r="R495" s="447"/>
      <c r="S495" s="447"/>
      <c r="T495" s="447"/>
      <c r="U495" s="447"/>
      <c r="V495" s="447"/>
      <c r="W495" s="447"/>
      <c r="X495" s="447"/>
      <c r="Y495" s="447"/>
      <c r="Z495" s="447"/>
    </row>
    <row r="496" ht="12.75" customHeight="1">
      <c r="A496" s="445"/>
      <c r="B496" s="446"/>
      <c r="C496" s="447"/>
      <c r="D496" s="448"/>
      <c r="E496" s="448"/>
      <c r="F496" s="448"/>
      <c r="G496" s="448"/>
      <c r="H496" s="448"/>
      <c r="I496" s="448"/>
      <c r="J496" s="531"/>
      <c r="K496" s="449"/>
      <c r="L496" s="449"/>
      <c r="M496" s="449"/>
      <c r="N496" s="448"/>
      <c r="O496" s="447"/>
      <c r="P496" s="447"/>
      <c r="Q496" s="447"/>
      <c r="R496" s="447"/>
      <c r="S496" s="447"/>
      <c r="T496" s="447"/>
      <c r="U496" s="447"/>
      <c r="V496" s="447"/>
      <c r="W496" s="447"/>
      <c r="X496" s="447"/>
      <c r="Y496" s="447"/>
      <c r="Z496" s="447"/>
    </row>
    <row r="497" ht="12.75" customHeight="1">
      <c r="A497" s="445"/>
      <c r="B497" s="446"/>
      <c r="C497" s="447"/>
      <c r="D497" s="448"/>
      <c r="E497" s="448"/>
      <c r="F497" s="448"/>
      <c r="G497" s="448"/>
      <c r="H497" s="448"/>
      <c r="I497" s="448"/>
      <c r="J497" s="531"/>
      <c r="K497" s="449"/>
      <c r="L497" s="449"/>
      <c r="M497" s="449"/>
      <c r="N497" s="448"/>
      <c r="O497" s="447"/>
      <c r="P497" s="447"/>
      <c r="Q497" s="447"/>
      <c r="R497" s="447"/>
      <c r="S497" s="447"/>
      <c r="T497" s="447"/>
      <c r="U497" s="447"/>
      <c r="V497" s="447"/>
      <c r="W497" s="447"/>
      <c r="X497" s="447"/>
      <c r="Y497" s="447"/>
      <c r="Z497" s="447"/>
    </row>
    <row r="498" ht="12.75" customHeight="1">
      <c r="A498" s="445"/>
      <c r="B498" s="446"/>
      <c r="C498" s="447"/>
      <c r="D498" s="448"/>
      <c r="E498" s="448"/>
      <c r="F498" s="448"/>
      <c r="G498" s="448"/>
      <c r="H498" s="448"/>
      <c r="I498" s="448"/>
      <c r="J498" s="531"/>
      <c r="K498" s="449"/>
      <c r="L498" s="449"/>
      <c r="M498" s="449"/>
      <c r="N498" s="448"/>
      <c r="O498" s="447"/>
      <c r="P498" s="447"/>
      <c r="Q498" s="447"/>
      <c r="R498" s="447"/>
      <c r="S498" s="447"/>
      <c r="T498" s="447"/>
      <c r="U498" s="447"/>
      <c r="V498" s="447"/>
      <c r="W498" s="447"/>
      <c r="X498" s="447"/>
      <c r="Y498" s="447"/>
      <c r="Z498" s="447"/>
    </row>
    <row r="499" ht="12.75" customHeight="1">
      <c r="A499" s="445"/>
      <c r="B499" s="446"/>
      <c r="C499" s="447"/>
      <c r="D499" s="448"/>
      <c r="E499" s="448"/>
      <c r="F499" s="448"/>
      <c r="G499" s="448"/>
      <c r="H499" s="448"/>
      <c r="I499" s="448"/>
      <c r="J499" s="531"/>
      <c r="K499" s="449"/>
      <c r="L499" s="449"/>
      <c r="M499" s="449"/>
      <c r="N499" s="448"/>
      <c r="O499" s="447"/>
      <c r="P499" s="447"/>
      <c r="Q499" s="447"/>
      <c r="R499" s="447"/>
      <c r="S499" s="447"/>
      <c r="T499" s="447"/>
      <c r="U499" s="447"/>
      <c r="V499" s="447"/>
      <c r="W499" s="447"/>
      <c r="X499" s="447"/>
      <c r="Y499" s="447"/>
      <c r="Z499" s="447"/>
    </row>
    <row r="500" ht="12.75" customHeight="1">
      <c r="A500" s="445"/>
      <c r="B500" s="446"/>
      <c r="C500" s="447"/>
      <c r="D500" s="448"/>
      <c r="E500" s="448"/>
      <c r="F500" s="448"/>
      <c r="G500" s="448"/>
      <c r="H500" s="448"/>
      <c r="I500" s="448"/>
      <c r="J500" s="531"/>
      <c r="K500" s="449"/>
      <c r="L500" s="449"/>
      <c r="M500" s="449"/>
      <c r="N500" s="448"/>
      <c r="O500" s="447"/>
      <c r="P500" s="447"/>
      <c r="Q500" s="447"/>
      <c r="R500" s="447"/>
      <c r="S500" s="447"/>
      <c r="T500" s="447"/>
      <c r="U500" s="447"/>
      <c r="V500" s="447"/>
      <c r="W500" s="447"/>
      <c r="X500" s="447"/>
      <c r="Y500" s="447"/>
      <c r="Z500" s="447"/>
    </row>
    <row r="501" ht="12.75" customHeight="1">
      <c r="A501" s="445"/>
      <c r="B501" s="446"/>
      <c r="C501" s="447"/>
      <c r="D501" s="448"/>
      <c r="E501" s="448"/>
      <c r="F501" s="448"/>
      <c r="G501" s="448"/>
      <c r="H501" s="448"/>
      <c r="I501" s="448"/>
      <c r="J501" s="531"/>
      <c r="K501" s="449"/>
      <c r="L501" s="449"/>
      <c r="M501" s="449"/>
      <c r="N501" s="448"/>
      <c r="O501" s="447"/>
      <c r="P501" s="447"/>
      <c r="Q501" s="447"/>
      <c r="R501" s="447"/>
      <c r="S501" s="447"/>
      <c r="T501" s="447"/>
      <c r="U501" s="447"/>
      <c r="V501" s="447"/>
      <c r="W501" s="447"/>
      <c r="X501" s="447"/>
      <c r="Y501" s="447"/>
      <c r="Z501" s="447"/>
    </row>
    <row r="502" ht="12.75" customHeight="1">
      <c r="A502" s="445"/>
      <c r="B502" s="446"/>
      <c r="C502" s="447"/>
      <c r="D502" s="448"/>
      <c r="E502" s="448"/>
      <c r="F502" s="448"/>
      <c r="G502" s="448"/>
      <c r="H502" s="448"/>
      <c r="I502" s="448"/>
      <c r="J502" s="531"/>
      <c r="K502" s="449"/>
      <c r="L502" s="449"/>
      <c r="M502" s="449"/>
      <c r="N502" s="448"/>
      <c r="O502" s="447"/>
      <c r="P502" s="447"/>
      <c r="Q502" s="447"/>
      <c r="R502" s="447"/>
      <c r="S502" s="447"/>
      <c r="T502" s="447"/>
      <c r="U502" s="447"/>
      <c r="V502" s="447"/>
      <c r="W502" s="447"/>
      <c r="X502" s="447"/>
      <c r="Y502" s="447"/>
      <c r="Z502" s="447"/>
    </row>
    <row r="503" ht="12.75" customHeight="1">
      <c r="A503" s="445"/>
      <c r="B503" s="446"/>
      <c r="C503" s="447"/>
      <c r="D503" s="448"/>
      <c r="E503" s="448"/>
      <c r="F503" s="448"/>
      <c r="G503" s="448"/>
      <c r="H503" s="448"/>
      <c r="I503" s="448"/>
      <c r="J503" s="531"/>
      <c r="K503" s="449"/>
      <c r="L503" s="449"/>
      <c r="M503" s="449"/>
      <c r="N503" s="448"/>
      <c r="O503" s="447"/>
      <c r="P503" s="447"/>
      <c r="Q503" s="447"/>
      <c r="R503" s="447"/>
      <c r="S503" s="447"/>
      <c r="T503" s="447"/>
      <c r="U503" s="447"/>
      <c r="V503" s="447"/>
      <c r="W503" s="447"/>
      <c r="X503" s="447"/>
      <c r="Y503" s="447"/>
      <c r="Z503" s="447"/>
    </row>
    <row r="504" ht="12.75" customHeight="1">
      <c r="A504" s="445"/>
      <c r="B504" s="446"/>
      <c r="C504" s="447"/>
      <c r="D504" s="448"/>
      <c r="E504" s="448"/>
      <c r="F504" s="448"/>
      <c r="G504" s="448"/>
      <c r="H504" s="448"/>
      <c r="I504" s="448"/>
      <c r="J504" s="531"/>
      <c r="K504" s="449"/>
      <c r="L504" s="449"/>
      <c r="M504" s="449"/>
      <c r="N504" s="448"/>
      <c r="O504" s="447"/>
      <c r="P504" s="447"/>
      <c r="Q504" s="447"/>
      <c r="R504" s="447"/>
      <c r="S504" s="447"/>
      <c r="T504" s="447"/>
      <c r="U504" s="447"/>
      <c r="V504" s="447"/>
      <c r="W504" s="447"/>
      <c r="X504" s="447"/>
      <c r="Y504" s="447"/>
      <c r="Z504" s="447"/>
    </row>
    <row r="505" ht="12.75" customHeight="1">
      <c r="A505" s="445"/>
      <c r="B505" s="446"/>
      <c r="C505" s="447"/>
      <c r="D505" s="448"/>
      <c r="E505" s="448"/>
      <c r="F505" s="448"/>
      <c r="G505" s="448"/>
      <c r="H505" s="448"/>
      <c r="I505" s="448"/>
      <c r="J505" s="531"/>
      <c r="K505" s="449"/>
      <c r="L505" s="449"/>
      <c r="M505" s="449"/>
      <c r="N505" s="448"/>
      <c r="O505" s="447"/>
      <c r="P505" s="447"/>
      <c r="Q505" s="447"/>
      <c r="R505" s="447"/>
      <c r="S505" s="447"/>
      <c r="T505" s="447"/>
      <c r="U505" s="447"/>
      <c r="V505" s="447"/>
      <c r="W505" s="447"/>
      <c r="X505" s="447"/>
      <c r="Y505" s="447"/>
      <c r="Z505" s="447"/>
    </row>
    <row r="506" ht="12.75" customHeight="1">
      <c r="A506" s="445"/>
      <c r="B506" s="446"/>
      <c r="C506" s="447"/>
      <c r="D506" s="448"/>
      <c r="E506" s="448"/>
      <c r="F506" s="448"/>
      <c r="G506" s="448"/>
      <c r="H506" s="448"/>
      <c r="I506" s="448"/>
      <c r="J506" s="531"/>
      <c r="K506" s="449"/>
      <c r="L506" s="449"/>
      <c r="M506" s="449"/>
      <c r="N506" s="448"/>
      <c r="O506" s="447"/>
      <c r="P506" s="447"/>
      <c r="Q506" s="447"/>
      <c r="R506" s="447"/>
      <c r="S506" s="447"/>
      <c r="T506" s="447"/>
      <c r="U506" s="447"/>
      <c r="V506" s="447"/>
      <c r="W506" s="447"/>
      <c r="X506" s="447"/>
      <c r="Y506" s="447"/>
      <c r="Z506" s="447"/>
    </row>
    <row r="507" ht="12.75" customHeight="1">
      <c r="A507" s="445"/>
      <c r="B507" s="446"/>
      <c r="C507" s="447"/>
      <c r="D507" s="448"/>
      <c r="E507" s="448"/>
      <c r="F507" s="448"/>
      <c r="G507" s="448"/>
      <c r="H507" s="448"/>
      <c r="I507" s="448"/>
      <c r="J507" s="531"/>
      <c r="K507" s="449"/>
      <c r="L507" s="449"/>
      <c r="M507" s="449"/>
      <c r="N507" s="448"/>
      <c r="O507" s="447"/>
      <c r="P507" s="447"/>
      <c r="Q507" s="447"/>
      <c r="R507" s="447"/>
      <c r="S507" s="447"/>
      <c r="T507" s="447"/>
      <c r="U507" s="447"/>
      <c r="V507" s="447"/>
      <c r="W507" s="447"/>
      <c r="X507" s="447"/>
      <c r="Y507" s="447"/>
      <c r="Z507" s="447"/>
    </row>
    <row r="508" ht="12.75" customHeight="1">
      <c r="A508" s="445"/>
      <c r="B508" s="446"/>
      <c r="C508" s="447"/>
      <c r="D508" s="448"/>
      <c r="E508" s="448"/>
      <c r="F508" s="448"/>
      <c r="G508" s="448"/>
      <c r="H508" s="448"/>
      <c r="I508" s="448"/>
      <c r="J508" s="531"/>
      <c r="K508" s="449"/>
      <c r="L508" s="449"/>
      <c r="M508" s="449"/>
      <c r="N508" s="448"/>
      <c r="O508" s="447"/>
      <c r="P508" s="447"/>
      <c r="Q508" s="447"/>
      <c r="R508" s="447"/>
      <c r="S508" s="447"/>
      <c r="T508" s="447"/>
      <c r="U508" s="447"/>
      <c r="V508" s="447"/>
      <c r="W508" s="447"/>
      <c r="X508" s="447"/>
      <c r="Y508" s="447"/>
      <c r="Z508" s="447"/>
    </row>
    <row r="509" ht="12.75" customHeight="1">
      <c r="A509" s="445"/>
      <c r="B509" s="446"/>
      <c r="C509" s="447"/>
      <c r="D509" s="448"/>
      <c r="E509" s="448"/>
      <c r="F509" s="448"/>
      <c r="G509" s="448"/>
      <c r="H509" s="448"/>
      <c r="I509" s="448"/>
      <c r="J509" s="531"/>
      <c r="K509" s="449"/>
      <c r="L509" s="449"/>
      <c r="M509" s="449"/>
      <c r="N509" s="448"/>
      <c r="O509" s="447"/>
      <c r="P509" s="447"/>
      <c r="Q509" s="447"/>
      <c r="R509" s="447"/>
      <c r="S509" s="447"/>
      <c r="T509" s="447"/>
      <c r="U509" s="447"/>
      <c r="V509" s="447"/>
      <c r="W509" s="447"/>
      <c r="X509" s="447"/>
      <c r="Y509" s="447"/>
      <c r="Z509" s="447"/>
    </row>
    <row r="510" ht="12.75" customHeight="1">
      <c r="A510" s="445"/>
      <c r="B510" s="446"/>
      <c r="C510" s="447"/>
      <c r="D510" s="448"/>
      <c r="E510" s="448"/>
      <c r="F510" s="448"/>
      <c r="G510" s="448"/>
      <c r="H510" s="448"/>
      <c r="I510" s="448"/>
      <c r="J510" s="531"/>
      <c r="K510" s="449"/>
      <c r="L510" s="449"/>
      <c r="M510" s="449"/>
      <c r="N510" s="448"/>
      <c r="O510" s="447"/>
      <c r="P510" s="447"/>
      <c r="Q510" s="447"/>
      <c r="R510" s="447"/>
      <c r="S510" s="447"/>
      <c r="T510" s="447"/>
      <c r="U510" s="447"/>
      <c r="V510" s="447"/>
      <c r="W510" s="447"/>
      <c r="X510" s="447"/>
      <c r="Y510" s="447"/>
      <c r="Z510" s="447"/>
    </row>
    <row r="511" ht="12.75" customHeight="1">
      <c r="A511" s="445"/>
      <c r="B511" s="446"/>
      <c r="C511" s="447"/>
      <c r="D511" s="448"/>
      <c r="E511" s="448"/>
      <c r="F511" s="448"/>
      <c r="G511" s="448"/>
      <c r="H511" s="448"/>
      <c r="I511" s="448"/>
      <c r="J511" s="531"/>
      <c r="K511" s="449"/>
      <c r="L511" s="449"/>
      <c r="M511" s="449"/>
      <c r="N511" s="448"/>
      <c r="O511" s="447"/>
      <c r="P511" s="447"/>
      <c r="Q511" s="447"/>
      <c r="R511" s="447"/>
      <c r="S511" s="447"/>
      <c r="T511" s="447"/>
      <c r="U511" s="447"/>
      <c r="V511" s="447"/>
      <c r="W511" s="447"/>
      <c r="X511" s="447"/>
      <c r="Y511" s="447"/>
      <c r="Z511" s="447"/>
    </row>
    <row r="512" ht="12.75" customHeight="1">
      <c r="A512" s="445"/>
      <c r="B512" s="446"/>
      <c r="C512" s="447"/>
      <c r="D512" s="448"/>
      <c r="E512" s="448"/>
      <c r="F512" s="448"/>
      <c r="G512" s="448"/>
      <c r="H512" s="448"/>
      <c r="I512" s="448"/>
      <c r="J512" s="531"/>
      <c r="K512" s="449"/>
      <c r="L512" s="449"/>
      <c r="M512" s="449"/>
      <c r="N512" s="448"/>
      <c r="O512" s="447"/>
      <c r="P512" s="447"/>
      <c r="Q512" s="447"/>
      <c r="R512" s="447"/>
      <c r="S512" s="447"/>
      <c r="T512" s="447"/>
      <c r="U512" s="447"/>
      <c r="V512" s="447"/>
      <c r="W512" s="447"/>
      <c r="X512" s="447"/>
      <c r="Y512" s="447"/>
      <c r="Z512" s="447"/>
    </row>
    <row r="513" ht="12.75" customHeight="1">
      <c r="A513" s="445"/>
      <c r="B513" s="446"/>
      <c r="C513" s="447"/>
      <c r="D513" s="448"/>
      <c r="E513" s="448"/>
      <c r="F513" s="448"/>
      <c r="G513" s="448"/>
      <c r="H513" s="448"/>
      <c r="I513" s="448"/>
      <c r="J513" s="531"/>
      <c r="K513" s="449"/>
      <c r="L513" s="449"/>
      <c r="M513" s="449"/>
      <c r="N513" s="448"/>
      <c r="O513" s="447"/>
      <c r="P513" s="447"/>
      <c r="Q513" s="447"/>
      <c r="R513" s="447"/>
      <c r="S513" s="447"/>
      <c r="T513" s="447"/>
      <c r="U513" s="447"/>
      <c r="V513" s="447"/>
      <c r="W513" s="447"/>
      <c r="X513" s="447"/>
      <c r="Y513" s="447"/>
      <c r="Z513" s="447"/>
    </row>
    <row r="514" ht="12.75" customHeight="1">
      <c r="A514" s="445"/>
      <c r="B514" s="446"/>
      <c r="C514" s="447"/>
      <c r="D514" s="448"/>
      <c r="E514" s="448"/>
      <c r="F514" s="448"/>
      <c r="G514" s="448"/>
      <c r="H514" s="448"/>
      <c r="I514" s="448"/>
      <c r="J514" s="531"/>
      <c r="K514" s="449"/>
      <c r="L514" s="449"/>
      <c r="M514" s="449"/>
      <c r="N514" s="448"/>
      <c r="O514" s="447"/>
      <c r="P514" s="447"/>
      <c r="Q514" s="447"/>
      <c r="R514" s="447"/>
      <c r="S514" s="447"/>
      <c r="T514" s="447"/>
      <c r="U514" s="447"/>
      <c r="V514" s="447"/>
      <c r="W514" s="447"/>
      <c r="X514" s="447"/>
      <c r="Y514" s="447"/>
      <c r="Z514" s="447"/>
    </row>
    <row r="515" ht="12.75" customHeight="1">
      <c r="A515" s="445"/>
      <c r="B515" s="446"/>
      <c r="C515" s="447"/>
      <c r="D515" s="448"/>
      <c r="E515" s="448"/>
      <c r="F515" s="448"/>
      <c r="G515" s="448"/>
      <c r="H515" s="448"/>
      <c r="I515" s="448"/>
      <c r="J515" s="531"/>
      <c r="K515" s="449"/>
      <c r="L515" s="449"/>
      <c r="M515" s="449"/>
      <c r="N515" s="448"/>
      <c r="O515" s="447"/>
      <c r="P515" s="447"/>
      <c r="Q515" s="447"/>
      <c r="R515" s="447"/>
      <c r="S515" s="447"/>
      <c r="T515" s="447"/>
      <c r="U515" s="447"/>
      <c r="V515" s="447"/>
      <c r="W515" s="447"/>
      <c r="X515" s="447"/>
      <c r="Y515" s="447"/>
      <c r="Z515" s="447"/>
    </row>
    <row r="516" ht="12.75" customHeight="1">
      <c r="A516" s="445"/>
      <c r="B516" s="446"/>
      <c r="C516" s="447"/>
      <c r="D516" s="448"/>
      <c r="E516" s="448"/>
      <c r="F516" s="448"/>
      <c r="G516" s="448"/>
      <c r="H516" s="448"/>
      <c r="I516" s="448"/>
      <c r="J516" s="531"/>
      <c r="K516" s="449"/>
      <c r="L516" s="449"/>
      <c r="M516" s="449"/>
      <c r="N516" s="448"/>
      <c r="O516" s="447"/>
      <c r="P516" s="447"/>
      <c r="Q516" s="447"/>
      <c r="R516" s="447"/>
      <c r="S516" s="447"/>
      <c r="T516" s="447"/>
      <c r="U516" s="447"/>
      <c r="V516" s="447"/>
      <c r="W516" s="447"/>
      <c r="X516" s="447"/>
      <c r="Y516" s="447"/>
      <c r="Z516" s="447"/>
    </row>
    <row r="517" ht="12.75" customHeight="1">
      <c r="A517" s="445"/>
      <c r="B517" s="446"/>
      <c r="C517" s="447"/>
      <c r="D517" s="448"/>
      <c r="E517" s="448"/>
      <c r="F517" s="448"/>
      <c r="G517" s="448"/>
      <c r="H517" s="448"/>
      <c r="I517" s="448"/>
      <c r="J517" s="531"/>
      <c r="K517" s="449"/>
      <c r="L517" s="449"/>
      <c r="M517" s="449"/>
      <c r="N517" s="448"/>
      <c r="O517" s="447"/>
      <c r="P517" s="447"/>
      <c r="Q517" s="447"/>
      <c r="R517" s="447"/>
      <c r="S517" s="447"/>
      <c r="T517" s="447"/>
      <c r="U517" s="447"/>
      <c r="V517" s="447"/>
      <c r="W517" s="447"/>
      <c r="X517" s="447"/>
      <c r="Y517" s="447"/>
      <c r="Z517" s="447"/>
    </row>
    <row r="518" ht="12.75" customHeight="1">
      <c r="A518" s="445"/>
      <c r="B518" s="446"/>
      <c r="C518" s="447"/>
      <c r="D518" s="448"/>
      <c r="E518" s="448"/>
      <c r="F518" s="448"/>
      <c r="G518" s="448"/>
      <c r="H518" s="448"/>
      <c r="I518" s="448"/>
      <c r="J518" s="531"/>
      <c r="K518" s="449"/>
      <c r="L518" s="449"/>
      <c r="M518" s="449"/>
      <c r="N518" s="448"/>
      <c r="O518" s="447"/>
      <c r="P518" s="447"/>
      <c r="Q518" s="447"/>
      <c r="R518" s="447"/>
      <c r="S518" s="447"/>
      <c r="T518" s="447"/>
      <c r="U518" s="447"/>
      <c r="V518" s="447"/>
      <c r="W518" s="447"/>
      <c r="X518" s="447"/>
      <c r="Y518" s="447"/>
      <c r="Z518" s="447"/>
    </row>
    <row r="519" ht="12.75" customHeight="1">
      <c r="A519" s="445"/>
      <c r="B519" s="446"/>
      <c r="C519" s="447"/>
      <c r="D519" s="448"/>
      <c r="E519" s="448"/>
      <c r="F519" s="448"/>
      <c r="G519" s="448"/>
      <c r="H519" s="448"/>
      <c r="I519" s="448"/>
      <c r="J519" s="531"/>
      <c r="K519" s="449"/>
      <c r="L519" s="449"/>
      <c r="M519" s="449"/>
      <c r="N519" s="448"/>
      <c r="O519" s="447"/>
      <c r="P519" s="447"/>
      <c r="Q519" s="447"/>
      <c r="R519" s="447"/>
      <c r="S519" s="447"/>
      <c r="T519" s="447"/>
      <c r="U519" s="447"/>
      <c r="V519" s="447"/>
      <c r="W519" s="447"/>
      <c r="X519" s="447"/>
      <c r="Y519" s="447"/>
      <c r="Z519" s="447"/>
    </row>
    <row r="520" ht="12.75" customHeight="1">
      <c r="A520" s="445"/>
      <c r="B520" s="446"/>
      <c r="C520" s="447"/>
      <c r="D520" s="448"/>
      <c r="E520" s="448"/>
      <c r="F520" s="448"/>
      <c r="G520" s="448"/>
      <c r="H520" s="448"/>
      <c r="I520" s="448"/>
      <c r="J520" s="531"/>
      <c r="K520" s="449"/>
      <c r="L520" s="449"/>
      <c r="M520" s="449"/>
      <c r="N520" s="448"/>
      <c r="O520" s="447"/>
      <c r="P520" s="447"/>
      <c r="Q520" s="447"/>
      <c r="R520" s="447"/>
      <c r="S520" s="447"/>
      <c r="T520" s="447"/>
      <c r="U520" s="447"/>
      <c r="V520" s="447"/>
      <c r="W520" s="447"/>
      <c r="X520" s="447"/>
      <c r="Y520" s="447"/>
      <c r="Z520" s="447"/>
    </row>
    <row r="521" ht="12.75" customHeight="1">
      <c r="A521" s="445"/>
      <c r="B521" s="446"/>
      <c r="C521" s="447"/>
      <c r="D521" s="448"/>
      <c r="E521" s="448"/>
      <c r="F521" s="448"/>
      <c r="G521" s="448"/>
      <c r="H521" s="448"/>
      <c r="I521" s="448"/>
      <c r="J521" s="531"/>
      <c r="K521" s="449"/>
      <c r="L521" s="449"/>
      <c r="M521" s="449"/>
      <c r="N521" s="448"/>
      <c r="O521" s="447"/>
      <c r="P521" s="447"/>
      <c r="Q521" s="447"/>
      <c r="R521" s="447"/>
      <c r="S521" s="447"/>
      <c r="T521" s="447"/>
      <c r="U521" s="447"/>
      <c r="V521" s="447"/>
      <c r="W521" s="447"/>
      <c r="X521" s="447"/>
      <c r="Y521" s="447"/>
      <c r="Z521" s="447"/>
    </row>
    <row r="522" ht="12.75" customHeight="1">
      <c r="A522" s="445"/>
      <c r="B522" s="446"/>
      <c r="C522" s="447"/>
      <c r="D522" s="448"/>
      <c r="E522" s="448"/>
      <c r="F522" s="448"/>
      <c r="G522" s="448"/>
      <c r="H522" s="448"/>
      <c r="I522" s="448"/>
      <c r="J522" s="531"/>
      <c r="K522" s="449"/>
      <c r="L522" s="449"/>
      <c r="M522" s="449"/>
      <c r="N522" s="448"/>
      <c r="O522" s="447"/>
      <c r="P522" s="447"/>
      <c r="Q522" s="447"/>
      <c r="R522" s="447"/>
      <c r="S522" s="447"/>
      <c r="T522" s="447"/>
      <c r="U522" s="447"/>
      <c r="V522" s="447"/>
      <c r="W522" s="447"/>
      <c r="X522" s="447"/>
      <c r="Y522" s="447"/>
      <c r="Z522" s="447"/>
    </row>
    <row r="523" ht="12.75" customHeight="1">
      <c r="A523" s="445"/>
      <c r="B523" s="446"/>
      <c r="C523" s="447"/>
      <c r="D523" s="448"/>
      <c r="E523" s="448"/>
      <c r="F523" s="448"/>
      <c r="G523" s="448"/>
      <c r="H523" s="448"/>
      <c r="I523" s="448"/>
      <c r="J523" s="531"/>
      <c r="K523" s="449"/>
      <c r="L523" s="449"/>
      <c r="M523" s="449"/>
      <c r="N523" s="448"/>
      <c r="O523" s="447"/>
      <c r="P523" s="447"/>
      <c r="Q523" s="447"/>
      <c r="R523" s="447"/>
      <c r="S523" s="447"/>
      <c r="T523" s="447"/>
      <c r="U523" s="447"/>
      <c r="V523" s="447"/>
      <c r="W523" s="447"/>
      <c r="X523" s="447"/>
      <c r="Y523" s="447"/>
      <c r="Z523" s="447"/>
    </row>
    <row r="524" ht="12.75" customHeight="1">
      <c r="A524" s="445"/>
      <c r="B524" s="446"/>
      <c r="C524" s="447"/>
      <c r="D524" s="448"/>
      <c r="E524" s="448"/>
      <c r="F524" s="448"/>
      <c r="G524" s="448"/>
      <c r="H524" s="448"/>
      <c r="I524" s="448"/>
      <c r="J524" s="531"/>
      <c r="K524" s="449"/>
      <c r="L524" s="449"/>
      <c r="M524" s="449"/>
      <c r="N524" s="448"/>
      <c r="O524" s="447"/>
      <c r="P524" s="447"/>
      <c r="Q524" s="447"/>
      <c r="R524" s="447"/>
      <c r="S524" s="447"/>
      <c r="T524" s="447"/>
      <c r="U524" s="447"/>
      <c r="V524" s="447"/>
      <c r="W524" s="447"/>
      <c r="X524" s="447"/>
      <c r="Y524" s="447"/>
      <c r="Z524" s="447"/>
    </row>
    <row r="525" ht="12.75" customHeight="1">
      <c r="A525" s="445"/>
      <c r="B525" s="446"/>
      <c r="C525" s="447"/>
      <c r="D525" s="448"/>
      <c r="E525" s="448"/>
      <c r="F525" s="448"/>
      <c r="G525" s="448"/>
      <c r="H525" s="448"/>
      <c r="I525" s="448"/>
      <c r="J525" s="531"/>
      <c r="K525" s="449"/>
      <c r="L525" s="449"/>
      <c r="M525" s="449"/>
      <c r="N525" s="448"/>
      <c r="O525" s="447"/>
      <c r="P525" s="447"/>
      <c r="Q525" s="447"/>
      <c r="R525" s="447"/>
      <c r="S525" s="447"/>
      <c r="T525" s="447"/>
      <c r="U525" s="447"/>
      <c r="V525" s="447"/>
      <c r="W525" s="447"/>
      <c r="X525" s="447"/>
      <c r="Y525" s="447"/>
      <c r="Z525" s="447"/>
    </row>
    <row r="526" ht="12.75" customHeight="1">
      <c r="A526" s="445"/>
      <c r="B526" s="446"/>
      <c r="C526" s="447"/>
      <c r="D526" s="448"/>
      <c r="E526" s="448"/>
      <c r="F526" s="448"/>
      <c r="G526" s="448"/>
      <c r="H526" s="448"/>
      <c r="I526" s="448"/>
      <c r="J526" s="531"/>
      <c r="K526" s="449"/>
      <c r="L526" s="449"/>
      <c r="M526" s="449"/>
      <c r="N526" s="448"/>
      <c r="O526" s="447"/>
      <c r="P526" s="447"/>
      <c r="Q526" s="447"/>
      <c r="R526" s="447"/>
      <c r="S526" s="447"/>
      <c r="T526" s="447"/>
      <c r="U526" s="447"/>
      <c r="V526" s="447"/>
      <c r="W526" s="447"/>
      <c r="X526" s="447"/>
      <c r="Y526" s="447"/>
      <c r="Z526" s="447"/>
    </row>
    <row r="527" ht="12.75" customHeight="1">
      <c r="A527" s="445"/>
      <c r="B527" s="446"/>
      <c r="C527" s="447"/>
      <c r="D527" s="448"/>
      <c r="E527" s="448"/>
      <c r="F527" s="448"/>
      <c r="G527" s="448"/>
      <c r="H527" s="448"/>
      <c r="I527" s="448"/>
      <c r="J527" s="531"/>
      <c r="K527" s="449"/>
      <c r="L527" s="449"/>
      <c r="M527" s="449"/>
      <c r="N527" s="448"/>
      <c r="O527" s="447"/>
      <c r="P527" s="447"/>
      <c r="Q527" s="447"/>
      <c r="R527" s="447"/>
      <c r="S527" s="447"/>
      <c r="T527" s="447"/>
      <c r="U527" s="447"/>
      <c r="V527" s="447"/>
      <c r="W527" s="447"/>
      <c r="X527" s="447"/>
      <c r="Y527" s="447"/>
      <c r="Z527" s="447"/>
    </row>
    <row r="528" ht="12.75" customHeight="1">
      <c r="A528" s="445"/>
      <c r="B528" s="446"/>
      <c r="C528" s="447"/>
      <c r="D528" s="448"/>
      <c r="E528" s="448"/>
      <c r="F528" s="448"/>
      <c r="G528" s="448"/>
      <c r="H528" s="448"/>
      <c r="I528" s="448"/>
      <c r="J528" s="531"/>
      <c r="K528" s="449"/>
      <c r="L528" s="449"/>
      <c r="M528" s="449"/>
      <c r="N528" s="448"/>
      <c r="O528" s="447"/>
      <c r="P528" s="447"/>
      <c r="Q528" s="447"/>
      <c r="R528" s="447"/>
      <c r="S528" s="447"/>
      <c r="T528" s="447"/>
      <c r="U528" s="447"/>
      <c r="V528" s="447"/>
      <c r="W528" s="447"/>
      <c r="X528" s="447"/>
      <c r="Y528" s="447"/>
      <c r="Z528" s="447"/>
    </row>
    <row r="529" ht="12.75" customHeight="1">
      <c r="A529" s="445"/>
      <c r="B529" s="446"/>
      <c r="C529" s="447"/>
      <c r="D529" s="448"/>
      <c r="E529" s="448"/>
      <c r="F529" s="448"/>
      <c r="G529" s="448"/>
      <c r="H529" s="448"/>
      <c r="I529" s="448"/>
      <c r="J529" s="531"/>
      <c r="K529" s="449"/>
      <c r="L529" s="449"/>
      <c r="M529" s="449"/>
      <c r="N529" s="448"/>
      <c r="O529" s="447"/>
      <c r="P529" s="447"/>
      <c r="Q529" s="447"/>
      <c r="R529" s="447"/>
      <c r="S529" s="447"/>
      <c r="T529" s="447"/>
      <c r="U529" s="447"/>
      <c r="V529" s="447"/>
      <c r="W529" s="447"/>
      <c r="X529" s="447"/>
      <c r="Y529" s="447"/>
      <c r="Z529" s="447"/>
    </row>
    <row r="530" ht="12.75" customHeight="1">
      <c r="A530" s="445"/>
      <c r="B530" s="446"/>
      <c r="C530" s="447"/>
      <c r="D530" s="448"/>
      <c r="E530" s="448"/>
      <c r="F530" s="448"/>
      <c r="G530" s="448"/>
      <c r="H530" s="448"/>
      <c r="I530" s="448"/>
      <c r="J530" s="531"/>
      <c r="K530" s="449"/>
      <c r="L530" s="449"/>
      <c r="M530" s="449"/>
      <c r="N530" s="448"/>
      <c r="O530" s="447"/>
      <c r="P530" s="447"/>
      <c r="Q530" s="447"/>
      <c r="R530" s="447"/>
      <c r="S530" s="447"/>
      <c r="T530" s="447"/>
      <c r="U530" s="447"/>
      <c r="V530" s="447"/>
      <c r="W530" s="447"/>
      <c r="X530" s="447"/>
      <c r="Y530" s="447"/>
      <c r="Z530" s="447"/>
    </row>
    <row r="531" ht="12.75" customHeight="1">
      <c r="A531" s="445"/>
      <c r="B531" s="446"/>
      <c r="C531" s="447"/>
      <c r="D531" s="448"/>
      <c r="E531" s="448"/>
      <c r="F531" s="448"/>
      <c r="G531" s="448"/>
      <c r="H531" s="448"/>
      <c r="I531" s="448"/>
      <c r="J531" s="531"/>
      <c r="K531" s="449"/>
      <c r="L531" s="449"/>
      <c r="M531" s="449"/>
      <c r="N531" s="448"/>
      <c r="O531" s="447"/>
      <c r="P531" s="447"/>
      <c r="Q531" s="447"/>
      <c r="R531" s="447"/>
      <c r="S531" s="447"/>
      <c r="T531" s="447"/>
      <c r="U531" s="447"/>
      <c r="V531" s="447"/>
      <c r="W531" s="447"/>
      <c r="X531" s="447"/>
      <c r="Y531" s="447"/>
      <c r="Z531" s="447"/>
    </row>
    <row r="532" ht="12.75" customHeight="1">
      <c r="A532" s="445"/>
      <c r="B532" s="446"/>
      <c r="C532" s="447"/>
      <c r="D532" s="448"/>
      <c r="E532" s="448"/>
      <c r="F532" s="448"/>
      <c r="G532" s="448"/>
      <c r="H532" s="448"/>
      <c r="I532" s="448"/>
      <c r="J532" s="531"/>
      <c r="K532" s="449"/>
      <c r="L532" s="449"/>
      <c r="M532" s="449"/>
      <c r="N532" s="448"/>
      <c r="O532" s="447"/>
      <c r="P532" s="447"/>
      <c r="Q532" s="447"/>
      <c r="R532" s="447"/>
      <c r="S532" s="447"/>
      <c r="T532" s="447"/>
      <c r="U532" s="447"/>
      <c r="V532" s="447"/>
      <c r="W532" s="447"/>
      <c r="X532" s="447"/>
      <c r="Y532" s="447"/>
      <c r="Z532" s="447"/>
    </row>
    <row r="533" ht="12.75" customHeight="1">
      <c r="A533" s="445"/>
      <c r="B533" s="446"/>
      <c r="C533" s="447"/>
      <c r="D533" s="448"/>
      <c r="E533" s="448"/>
      <c r="F533" s="448"/>
      <c r="G533" s="448"/>
      <c r="H533" s="448"/>
      <c r="I533" s="448"/>
      <c r="J533" s="531"/>
      <c r="K533" s="449"/>
      <c r="L533" s="449"/>
      <c r="M533" s="449"/>
      <c r="N533" s="448"/>
      <c r="O533" s="447"/>
      <c r="P533" s="447"/>
      <c r="Q533" s="447"/>
      <c r="R533" s="447"/>
      <c r="S533" s="447"/>
      <c r="T533" s="447"/>
      <c r="U533" s="447"/>
      <c r="V533" s="447"/>
      <c r="W533" s="447"/>
      <c r="X533" s="447"/>
      <c r="Y533" s="447"/>
      <c r="Z533" s="447"/>
    </row>
    <row r="534" ht="12.75" customHeight="1">
      <c r="A534" s="445"/>
      <c r="B534" s="446"/>
      <c r="C534" s="447"/>
      <c r="D534" s="448"/>
      <c r="E534" s="448"/>
      <c r="F534" s="448"/>
      <c r="G534" s="448"/>
      <c r="H534" s="448"/>
      <c r="I534" s="448"/>
      <c r="J534" s="531"/>
      <c r="K534" s="449"/>
      <c r="L534" s="449"/>
      <c r="M534" s="449"/>
      <c r="N534" s="448"/>
      <c r="O534" s="447"/>
      <c r="P534" s="447"/>
      <c r="Q534" s="447"/>
      <c r="R534" s="447"/>
      <c r="S534" s="447"/>
      <c r="T534" s="447"/>
      <c r="U534" s="447"/>
      <c r="V534" s="447"/>
      <c r="W534" s="447"/>
      <c r="X534" s="447"/>
      <c r="Y534" s="447"/>
      <c r="Z534" s="447"/>
    </row>
    <row r="535" ht="12.75" customHeight="1">
      <c r="A535" s="445"/>
      <c r="B535" s="446"/>
      <c r="C535" s="447"/>
      <c r="D535" s="448"/>
      <c r="E535" s="448"/>
      <c r="F535" s="448"/>
      <c r="G535" s="448"/>
      <c r="H535" s="448"/>
      <c r="I535" s="448"/>
      <c r="J535" s="531"/>
      <c r="K535" s="449"/>
      <c r="L535" s="449"/>
      <c r="M535" s="449"/>
      <c r="N535" s="448"/>
      <c r="O535" s="447"/>
      <c r="P535" s="447"/>
      <c r="Q535" s="447"/>
      <c r="R535" s="447"/>
      <c r="S535" s="447"/>
      <c r="T535" s="447"/>
      <c r="U535" s="447"/>
      <c r="V535" s="447"/>
      <c r="W535" s="447"/>
      <c r="X535" s="447"/>
      <c r="Y535" s="447"/>
      <c r="Z535" s="447"/>
    </row>
    <row r="536" ht="12.75" customHeight="1">
      <c r="A536" s="445"/>
      <c r="B536" s="446"/>
      <c r="C536" s="447"/>
      <c r="D536" s="448"/>
      <c r="E536" s="448"/>
      <c r="F536" s="448"/>
      <c r="G536" s="448"/>
      <c r="H536" s="448"/>
      <c r="I536" s="448"/>
      <c r="J536" s="531"/>
      <c r="K536" s="449"/>
      <c r="L536" s="449"/>
      <c r="M536" s="449"/>
      <c r="N536" s="448"/>
      <c r="O536" s="447"/>
      <c r="P536" s="447"/>
      <c r="Q536" s="447"/>
      <c r="R536" s="447"/>
      <c r="S536" s="447"/>
      <c r="T536" s="447"/>
      <c r="U536" s="447"/>
      <c r="V536" s="447"/>
      <c r="W536" s="447"/>
      <c r="X536" s="447"/>
      <c r="Y536" s="447"/>
      <c r="Z536" s="447"/>
    </row>
    <row r="537" ht="12.75" customHeight="1">
      <c r="A537" s="445"/>
      <c r="B537" s="446"/>
      <c r="C537" s="447"/>
      <c r="D537" s="448"/>
      <c r="E537" s="448"/>
      <c r="F537" s="448"/>
      <c r="G537" s="448"/>
      <c r="H537" s="448"/>
      <c r="I537" s="448"/>
      <c r="J537" s="531"/>
      <c r="K537" s="449"/>
      <c r="L537" s="449"/>
      <c r="M537" s="449"/>
      <c r="N537" s="448"/>
      <c r="O537" s="447"/>
      <c r="P537" s="447"/>
      <c r="Q537" s="447"/>
      <c r="R537" s="447"/>
      <c r="S537" s="447"/>
      <c r="T537" s="447"/>
      <c r="U537" s="447"/>
      <c r="V537" s="447"/>
      <c r="W537" s="447"/>
      <c r="X537" s="447"/>
      <c r="Y537" s="447"/>
      <c r="Z537" s="447"/>
    </row>
    <row r="538" ht="12.75" customHeight="1">
      <c r="A538" s="445"/>
      <c r="B538" s="446"/>
      <c r="C538" s="447"/>
      <c r="D538" s="448"/>
      <c r="E538" s="448"/>
      <c r="F538" s="448"/>
      <c r="G538" s="448"/>
      <c r="H538" s="448"/>
      <c r="I538" s="448"/>
      <c r="J538" s="531"/>
      <c r="K538" s="449"/>
      <c r="L538" s="449"/>
      <c r="M538" s="449"/>
      <c r="N538" s="448"/>
      <c r="O538" s="447"/>
      <c r="P538" s="447"/>
      <c r="Q538" s="447"/>
      <c r="R538" s="447"/>
      <c r="S538" s="447"/>
      <c r="T538" s="447"/>
      <c r="U538" s="447"/>
      <c r="V538" s="447"/>
      <c r="W538" s="447"/>
      <c r="X538" s="447"/>
      <c r="Y538" s="447"/>
      <c r="Z538" s="447"/>
    </row>
    <row r="539" ht="12.75" customHeight="1">
      <c r="A539" s="445"/>
      <c r="B539" s="446"/>
      <c r="C539" s="447"/>
      <c r="D539" s="448"/>
      <c r="E539" s="448"/>
      <c r="F539" s="448"/>
      <c r="G539" s="448"/>
      <c r="H539" s="448"/>
      <c r="I539" s="448"/>
      <c r="J539" s="531"/>
      <c r="K539" s="449"/>
      <c r="L539" s="449"/>
      <c r="M539" s="449"/>
      <c r="N539" s="448"/>
      <c r="O539" s="447"/>
      <c r="P539" s="447"/>
      <c r="Q539" s="447"/>
      <c r="R539" s="447"/>
      <c r="S539" s="447"/>
      <c r="T539" s="447"/>
      <c r="U539" s="447"/>
      <c r="V539" s="447"/>
      <c r="W539" s="447"/>
      <c r="X539" s="447"/>
      <c r="Y539" s="447"/>
      <c r="Z539" s="447"/>
    </row>
    <row r="540" ht="12.75" customHeight="1">
      <c r="A540" s="445"/>
      <c r="B540" s="446"/>
      <c r="C540" s="447"/>
      <c r="D540" s="448"/>
      <c r="E540" s="448"/>
      <c r="F540" s="448"/>
      <c r="G540" s="448"/>
      <c r="H540" s="448"/>
      <c r="I540" s="448"/>
      <c r="J540" s="531"/>
      <c r="K540" s="449"/>
      <c r="L540" s="449"/>
      <c r="M540" s="449"/>
      <c r="N540" s="448"/>
      <c r="O540" s="447"/>
      <c r="P540" s="447"/>
      <c r="Q540" s="447"/>
      <c r="R540" s="447"/>
      <c r="S540" s="447"/>
      <c r="T540" s="447"/>
      <c r="U540" s="447"/>
      <c r="V540" s="447"/>
      <c r="W540" s="447"/>
      <c r="X540" s="447"/>
      <c r="Y540" s="447"/>
      <c r="Z540" s="447"/>
    </row>
    <row r="541" ht="12.75" customHeight="1">
      <c r="A541" s="445"/>
      <c r="B541" s="446"/>
      <c r="C541" s="447"/>
      <c r="D541" s="448"/>
      <c r="E541" s="448"/>
      <c r="F541" s="448"/>
      <c r="G541" s="448"/>
      <c r="H541" s="448"/>
      <c r="I541" s="448"/>
      <c r="J541" s="531"/>
      <c r="K541" s="449"/>
      <c r="L541" s="449"/>
      <c r="M541" s="449"/>
      <c r="N541" s="448"/>
      <c r="O541" s="447"/>
      <c r="P541" s="447"/>
      <c r="Q541" s="447"/>
      <c r="R541" s="447"/>
      <c r="S541" s="447"/>
      <c r="T541" s="447"/>
      <c r="U541" s="447"/>
      <c r="V541" s="447"/>
      <c r="W541" s="447"/>
      <c r="X541" s="447"/>
      <c r="Y541" s="447"/>
      <c r="Z541" s="447"/>
    </row>
    <row r="542" ht="12.75" customHeight="1">
      <c r="A542" s="445"/>
      <c r="B542" s="446"/>
      <c r="C542" s="447"/>
      <c r="D542" s="448"/>
      <c r="E542" s="448"/>
      <c r="F542" s="448"/>
      <c r="G542" s="448"/>
      <c r="H542" s="448"/>
      <c r="I542" s="448"/>
      <c r="J542" s="531"/>
      <c r="K542" s="449"/>
      <c r="L542" s="449"/>
      <c r="M542" s="449"/>
      <c r="N542" s="448"/>
      <c r="O542" s="447"/>
      <c r="P542" s="447"/>
      <c r="Q542" s="447"/>
      <c r="R542" s="447"/>
      <c r="S542" s="447"/>
      <c r="T542" s="447"/>
      <c r="U542" s="447"/>
      <c r="V542" s="447"/>
      <c r="W542" s="447"/>
      <c r="X542" s="447"/>
      <c r="Y542" s="447"/>
      <c r="Z542" s="447"/>
    </row>
    <row r="543" ht="12.75" customHeight="1">
      <c r="A543" s="445"/>
      <c r="B543" s="446"/>
      <c r="C543" s="447"/>
      <c r="D543" s="448"/>
      <c r="E543" s="448"/>
      <c r="F543" s="448"/>
      <c r="G543" s="448"/>
      <c r="H543" s="448"/>
      <c r="I543" s="448"/>
      <c r="J543" s="531"/>
      <c r="K543" s="449"/>
      <c r="L543" s="449"/>
      <c r="M543" s="449"/>
      <c r="N543" s="448"/>
      <c r="O543" s="447"/>
      <c r="P543" s="447"/>
      <c r="Q543" s="447"/>
      <c r="R543" s="447"/>
      <c r="S543" s="447"/>
      <c r="T543" s="447"/>
      <c r="U543" s="447"/>
      <c r="V543" s="447"/>
      <c r="W543" s="447"/>
      <c r="X543" s="447"/>
      <c r="Y543" s="447"/>
      <c r="Z543" s="447"/>
    </row>
    <row r="544" ht="12.75" customHeight="1">
      <c r="A544" s="445"/>
      <c r="B544" s="446"/>
      <c r="C544" s="447"/>
      <c r="D544" s="448"/>
      <c r="E544" s="448"/>
      <c r="F544" s="448"/>
      <c r="G544" s="448"/>
      <c r="H544" s="448"/>
      <c r="I544" s="448"/>
      <c r="J544" s="531"/>
      <c r="K544" s="449"/>
      <c r="L544" s="449"/>
      <c r="M544" s="449"/>
      <c r="N544" s="448"/>
      <c r="O544" s="447"/>
      <c r="P544" s="447"/>
      <c r="Q544" s="447"/>
      <c r="R544" s="447"/>
      <c r="S544" s="447"/>
      <c r="T544" s="447"/>
      <c r="U544" s="447"/>
      <c r="V544" s="447"/>
      <c r="W544" s="447"/>
      <c r="X544" s="447"/>
      <c r="Y544" s="447"/>
      <c r="Z544" s="447"/>
    </row>
    <row r="545" ht="12.75" customHeight="1">
      <c r="A545" s="445"/>
      <c r="B545" s="446"/>
      <c r="C545" s="447"/>
      <c r="D545" s="448"/>
      <c r="E545" s="448"/>
      <c r="F545" s="448"/>
      <c r="G545" s="448"/>
      <c r="H545" s="448"/>
      <c r="I545" s="448"/>
      <c r="J545" s="531"/>
      <c r="K545" s="449"/>
      <c r="L545" s="449"/>
      <c r="M545" s="449"/>
      <c r="N545" s="448"/>
      <c r="O545" s="447"/>
      <c r="P545" s="447"/>
      <c r="Q545" s="447"/>
      <c r="R545" s="447"/>
      <c r="S545" s="447"/>
      <c r="T545" s="447"/>
      <c r="U545" s="447"/>
      <c r="V545" s="447"/>
      <c r="W545" s="447"/>
      <c r="X545" s="447"/>
      <c r="Y545" s="447"/>
      <c r="Z545" s="447"/>
    </row>
    <row r="546" ht="12.75" customHeight="1">
      <c r="A546" s="445"/>
      <c r="B546" s="446"/>
      <c r="C546" s="447"/>
      <c r="D546" s="448"/>
      <c r="E546" s="448"/>
      <c r="F546" s="448"/>
      <c r="G546" s="448"/>
      <c r="H546" s="448"/>
      <c r="I546" s="448"/>
      <c r="J546" s="531"/>
      <c r="K546" s="449"/>
      <c r="L546" s="449"/>
      <c r="M546" s="449"/>
      <c r="N546" s="448"/>
      <c r="O546" s="447"/>
      <c r="P546" s="447"/>
      <c r="Q546" s="447"/>
      <c r="R546" s="447"/>
      <c r="S546" s="447"/>
      <c r="T546" s="447"/>
      <c r="U546" s="447"/>
      <c r="V546" s="447"/>
      <c r="W546" s="447"/>
      <c r="X546" s="447"/>
      <c r="Y546" s="447"/>
      <c r="Z546" s="447"/>
    </row>
    <row r="547" ht="12.75" customHeight="1">
      <c r="A547" s="445"/>
      <c r="B547" s="446"/>
      <c r="C547" s="447"/>
      <c r="D547" s="448"/>
      <c r="E547" s="448"/>
      <c r="F547" s="448"/>
      <c r="G547" s="448"/>
      <c r="H547" s="448"/>
      <c r="I547" s="448"/>
      <c r="J547" s="531"/>
      <c r="K547" s="449"/>
      <c r="L547" s="449"/>
      <c r="M547" s="449"/>
      <c r="N547" s="448"/>
      <c r="O547" s="447"/>
      <c r="P547" s="447"/>
      <c r="Q547" s="447"/>
      <c r="R547" s="447"/>
      <c r="S547" s="447"/>
      <c r="T547" s="447"/>
      <c r="U547" s="447"/>
      <c r="V547" s="447"/>
      <c r="W547" s="447"/>
      <c r="X547" s="447"/>
      <c r="Y547" s="447"/>
      <c r="Z547" s="447"/>
    </row>
    <row r="548" ht="12.75" customHeight="1">
      <c r="A548" s="445"/>
      <c r="B548" s="446"/>
      <c r="C548" s="447"/>
      <c r="D548" s="448"/>
      <c r="E548" s="448"/>
      <c r="F548" s="448"/>
      <c r="G548" s="448"/>
      <c r="H548" s="448"/>
      <c r="I548" s="448"/>
      <c r="J548" s="531"/>
      <c r="K548" s="449"/>
      <c r="L548" s="449"/>
      <c r="M548" s="449"/>
      <c r="N548" s="448"/>
      <c r="O548" s="447"/>
      <c r="P548" s="447"/>
      <c r="Q548" s="447"/>
      <c r="R548" s="447"/>
      <c r="S548" s="447"/>
      <c r="T548" s="447"/>
      <c r="U548" s="447"/>
      <c r="V548" s="447"/>
      <c r="W548" s="447"/>
      <c r="X548" s="447"/>
      <c r="Y548" s="447"/>
      <c r="Z548" s="447"/>
    </row>
    <row r="549" ht="12.75" customHeight="1">
      <c r="A549" s="445"/>
      <c r="B549" s="446"/>
      <c r="C549" s="447"/>
      <c r="D549" s="448"/>
      <c r="E549" s="448"/>
      <c r="F549" s="448"/>
      <c r="G549" s="448"/>
      <c r="H549" s="448"/>
      <c r="I549" s="448"/>
      <c r="J549" s="531"/>
      <c r="K549" s="449"/>
      <c r="L549" s="449"/>
      <c r="M549" s="449"/>
      <c r="N549" s="448"/>
      <c r="O549" s="447"/>
      <c r="P549" s="447"/>
      <c r="Q549" s="447"/>
      <c r="R549" s="447"/>
      <c r="S549" s="447"/>
      <c r="T549" s="447"/>
      <c r="U549" s="447"/>
      <c r="V549" s="447"/>
      <c r="W549" s="447"/>
      <c r="X549" s="447"/>
      <c r="Y549" s="447"/>
      <c r="Z549" s="447"/>
    </row>
    <row r="550" ht="12.75" customHeight="1">
      <c r="A550" s="445"/>
      <c r="B550" s="446"/>
      <c r="C550" s="447"/>
      <c r="D550" s="448"/>
      <c r="E550" s="448"/>
      <c r="F550" s="448"/>
      <c r="G550" s="448"/>
      <c r="H550" s="448"/>
      <c r="I550" s="448"/>
      <c r="J550" s="531"/>
      <c r="K550" s="449"/>
      <c r="L550" s="449"/>
      <c r="M550" s="449"/>
      <c r="N550" s="448"/>
      <c r="O550" s="447"/>
      <c r="P550" s="447"/>
      <c r="Q550" s="447"/>
      <c r="R550" s="447"/>
      <c r="S550" s="447"/>
      <c r="T550" s="447"/>
      <c r="U550" s="447"/>
      <c r="V550" s="447"/>
      <c r="W550" s="447"/>
      <c r="X550" s="447"/>
      <c r="Y550" s="447"/>
      <c r="Z550" s="447"/>
    </row>
    <row r="551" ht="12.75" customHeight="1">
      <c r="A551" s="445"/>
      <c r="B551" s="446"/>
      <c r="C551" s="447"/>
      <c r="D551" s="448"/>
      <c r="E551" s="448"/>
      <c r="F551" s="448"/>
      <c r="G551" s="448"/>
      <c r="H551" s="448"/>
      <c r="I551" s="448"/>
      <c r="J551" s="531"/>
      <c r="K551" s="449"/>
      <c r="L551" s="449"/>
      <c r="M551" s="449"/>
      <c r="N551" s="448"/>
      <c r="O551" s="447"/>
      <c r="P551" s="447"/>
      <c r="Q551" s="447"/>
      <c r="R551" s="447"/>
      <c r="S551" s="447"/>
      <c r="T551" s="447"/>
      <c r="U551" s="447"/>
      <c r="V551" s="447"/>
      <c r="W551" s="447"/>
      <c r="X551" s="447"/>
      <c r="Y551" s="447"/>
      <c r="Z551" s="447"/>
    </row>
    <row r="552" ht="12.75" customHeight="1">
      <c r="A552" s="445"/>
      <c r="B552" s="446"/>
      <c r="C552" s="447"/>
      <c r="D552" s="448"/>
      <c r="E552" s="448"/>
      <c r="F552" s="448"/>
      <c r="G552" s="448"/>
      <c r="H552" s="448"/>
      <c r="I552" s="448"/>
      <c r="J552" s="531"/>
      <c r="K552" s="449"/>
      <c r="L552" s="449"/>
      <c r="M552" s="449"/>
      <c r="N552" s="448"/>
      <c r="O552" s="447"/>
      <c r="P552" s="447"/>
      <c r="Q552" s="447"/>
      <c r="R552" s="447"/>
      <c r="S552" s="447"/>
      <c r="T552" s="447"/>
      <c r="U552" s="447"/>
      <c r="V552" s="447"/>
      <c r="W552" s="447"/>
      <c r="X552" s="447"/>
      <c r="Y552" s="447"/>
      <c r="Z552" s="447"/>
    </row>
    <row r="553" ht="12.75" customHeight="1">
      <c r="A553" s="445"/>
      <c r="B553" s="446"/>
      <c r="C553" s="447"/>
      <c r="D553" s="448"/>
      <c r="E553" s="448"/>
      <c r="F553" s="448"/>
      <c r="G553" s="448"/>
      <c r="H553" s="448"/>
      <c r="I553" s="448"/>
      <c r="J553" s="531"/>
      <c r="K553" s="449"/>
      <c r="L553" s="449"/>
      <c r="M553" s="449"/>
      <c r="N553" s="448"/>
      <c r="O553" s="447"/>
      <c r="P553" s="447"/>
      <c r="Q553" s="447"/>
      <c r="R553" s="447"/>
      <c r="S553" s="447"/>
      <c r="T553" s="447"/>
      <c r="U553" s="447"/>
      <c r="V553" s="447"/>
      <c r="W553" s="447"/>
      <c r="X553" s="447"/>
      <c r="Y553" s="447"/>
      <c r="Z553" s="447"/>
    </row>
    <row r="554" ht="12.75" customHeight="1">
      <c r="A554" s="445"/>
      <c r="B554" s="446"/>
      <c r="C554" s="447"/>
      <c r="D554" s="448"/>
      <c r="E554" s="448"/>
      <c r="F554" s="448"/>
      <c r="G554" s="448"/>
      <c r="H554" s="448"/>
      <c r="I554" s="448"/>
      <c r="J554" s="531"/>
      <c r="K554" s="449"/>
      <c r="L554" s="449"/>
      <c r="M554" s="449"/>
      <c r="N554" s="448"/>
      <c r="O554" s="447"/>
      <c r="P554" s="447"/>
      <c r="Q554" s="447"/>
      <c r="R554" s="447"/>
      <c r="S554" s="447"/>
      <c r="T554" s="447"/>
      <c r="U554" s="447"/>
      <c r="V554" s="447"/>
      <c r="W554" s="447"/>
      <c r="X554" s="447"/>
      <c r="Y554" s="447"/>
      <c r="Z554" s="447"/>
    </row>
    <row r="555" ht="12.75" customHeight="1">
      <c r="A555" s="445"/>
      <c r="B555" s="446"/>
      <c r="C555" s="447"/>
      <c r="D555" s="448"/>
      <c r="E555" s="448"/>
      <c r="F555" s="448"/>
      <c r="G555" s="448"/>
      <c r="H555" s="448"/>
      <c r="I555" s="448"/>
      <c r="J555" s="531"/>
      <c r="K555" s="449"/>
      <c r="L555" s="449"/>
      <c r="M555" s="449"/>
      <c r="N555" s="448"/>
      <c r="O555" s="447"/>
      <c r="P555" s="447"/>
      <c r="Q555" s="447"/>
      <c r="R555" s="447"/>
      <c r="S555" s="447"/>
      <c r="T555" s="447"/>
      <c r="U555" s="447"/>
      <c r="V555" s="447"/>
      <c r="W555" s="447"/>
      <c r="X555" s="447"/>
      <c r="Y555" s="447"/>
      <c r="Z555" s="447"/>
    </row>
    <row r="556" ht="12.75" customHeight="1">
      <c r="A556" s="445"/>
      <c r="B556" s="446"/>
      <c r="C556" s="447"/>
      <c r="D556" s="448"/>
      <c r="E556" s="448"/>
      <c r="F556" s="448"/>
      <c r="G556" s="448"/>
      <c r="H556" s="448"/>
      <c r="I556" s="448"/>
      <c r="J556" s="531"/>
      <c r="K556" s="449"/>
      <c r="L556" s="449"/>
      <c r="M556" s="449"/>
      <c r="N556" s="448"/>
      <c r="O556" s="447"/>
      <c r="P556" s="447"/>
      <c r="Q556" s="447"/>
      <c r="R556" s="447"/>
      <c r="S556" s="447"/>
      <c r="T556" s="447"/>
      <c r="U556" s="447"/>
      <c r="V556" s="447"/>
      <c r="W556" s="447"/>
      <c r="X556" s="447"/>
      <c r="Y556" s="447"/>
      <c r="Z556" s="447"/>
    </row>
    <row r="557" ht="12.75" customHeight="1">
      <c r="A557" s="445"/>
      <c r="B557" s="446"/>
      <c r="C557" s="447"/>
      <c r="D557" s="448"/>
      <c r="E557" s="448"/>
      <c r="F557" s="448"/>
      <c r="G557" s="448"/>
      <c r="H557" s="448"/>
      <c r="I557" s="448"/>
      <c r="J557" s="531"/>
      <c r="K557" s="449"/>
      <c r="L557" s="449"/>
      <c r="M557" s="449"/>
      <c r="N557" s="448"/>
      <c r="O557" s="447"/>
      <c r="P557" s="447"/>
      <c r="Q557" s="447"/>
      <c r="R557" s="447"/>
      <c r="S557" s="447"/>
      <c r="T557" s="447"/>
      <c r="U557" s="447"/>
      <c r="V557" s="447"/>
      <c r="W557" s="447"/>
      <c r="X557" s="447"/>
      <c r="Y557" s="447"/>
      <c r="Z557" s="447"/>
    </row>
    <row r="558" ht="12.75" customHeight="1">
      <c r="A558" s="445"/>
      <c r="B558" s="446"/>
      <c r="C558" s="447"/>
      <c r="D558" s="448"/>
      <c r="E558" s="448"/>
      <c r="F558" s="448"/>
      <c r="G558" s="448"/>
      <c r="H558" s="448"/>
      <c r="I558" s="448"/>
      <c r="J558" s="531"/>
      <c r="K558" s="449"/>
      <c r="L558" s="449"/>
      <c r="M558" s="449"/>
      <c r="N558" s="448"/>
      <c r="O558" s="447"/>
      <c r="P558" s="447"/>
      <c r="Q558" s="447"/>
      <c r="R558" s="447"/>
      <c r="S558" s="447"/>
      <c r="T558" s="447"/>
      <c r="U558" s="447"/>
      <c r="V558" s="447"/>
      <c r="W558" s="447"/>
      <c r="X558" s="447"/>
      <c r="Y558" s="447"/>
      <c r="Z558" s="447"/>
    </row>
    <row r="559" ht="12.75" customHeight="1">
      <c r="A559" s="445"/>
      <c r="B559" s="446"/>
      <c r="C559" s="447"/>
      <c r="D559" s="448"/>
      <c r="E559" s="448"/>
      <c r="F559" s="448"/>
      <c r="G559" s="448"/>
      <c r="H559" s="448"/>
      <c r="I559" s="448"/>
      <c r="J559" s="531"/>
      <c r="K559" s="449"/>
      <c r="L559" s="449"/>
      <c r="M559" s="449"/>
      <c r="N559" s="448"/>
      <c r="O559" s="447"/>
      <c r="P559" s="447"/>
      <c r="Q559" s="447"/>
      <c r="R559" s="447"/>
      <c r="S559" s="447"/>
      <c r="T559" s="447"/>
      <c r="U559" s="447"/>
      <c r="V559" s="447"/>
      <c r="W559" s="447"/>
      <c r="X559" s="447"/>
      <c r="Y559" s="447"/>
      <c r="Z559" s="447"/>
    </row>
    <row r="560" ht="12.75" customHeight="1">
      <c r="A560" s="445"/>
      <c r="B560" s="446"/>
      <c r="C560" s="447"/>
      <c r="D560" s="448"/>
      <c r="E560" s="448"/>
      <c r="F560" s="448"/>
      <c r="G560" s="448"/>
      <c r="H560" s="448"/>
      <c r="I560" s="448"/>
      <c r="J560" s="531"/>
      <c r="K560" s="449"/>
      <c r="L560" s="449"/>
      <c r="M560" s="449"/>
      <c r="N560" s="448"/>
      <c r="O560" s="447"/>
      <c r="P560" s="447"/>
      <c r="Q560" s="447"/>
      <c r="R560" s="447"/>
      <c r="S560" s="447"/>
      <c r="T560" s="447"/>
      <c r="U560" s="447"/>
      <c r="V560" s="447"/>
      <c r="W560" s="447"/>
      <c r="X560" s="447"/>
      <c r="Y560" s="447"/>
      <c r="Z560" s="447"/>
    </row>
    <row r="561" ht="12.75" customHeight="1">
      <c r="A561" s="445"/>
      <c r="B561" s="446"/>
      <c r="C561" s="447"/>
      <c r="D561" s="448"/>
      <c r="E561" s="448"/>
      <c r="F561" s="448"/>
      <c r="G561" s="448"/>
      <c r="H561" s="448"/>
      <c r="I561" s="448"/>
      <c r="J561" s="531"/>
      <c r="K561" s="449"/>
      <c r="L561" s="449"/>
      <c r="M561" s="449"/>
      <c r="N561" s="448"/>
      <c r="O561" s="447"/>
      <c r="P561" s="447"/>
      <c r="Q561" s="447"/>
      <c r="R561" s="447"/>
      <c r="S561" s="447"/>
      <c r="T561" s="447"/>
      <c r="U561" s="447"/>
      <c r="V561" s="447"/>
      <c r="W561" s="447"/>
      <c r="X561" s="447"/>
      <c r="Y561" s="447"/>
      <c r="Z561" s="447"/>
    </row>
    <row r="562" ht="12.75" customHeight="1">
      <c r="A562" s="445"/>
      <c r="B562" s="446"/>
      <c r="C562" s="447"/>
      <c r="D562" s="448"/>
      <c r="E562" s="448"/>
      <c r="F562" s="448"/>
      <c r="G562" s="448"/>
      <c r="H562" s="448"/>
      <c r="I562" s="448"/>
      <c r="J562" s="531"/>
      <c r="K562" s="449"/>
      <c r="L562" s="449"/>
      <c r="M562" s="449"/>
      <c r="N562" s="448"/>
      <c r="O562" s="447"/>
      <c r="P562" s="447"/>
      <c r="Q562" s="447"/>
      <c r="R562" s="447"/>
      <c r="S562" s="447"/>
      <c r="T562" s="447"/>
      <c r="U562" s="447"/>
      <c r="V562" s="447"/>
      <c r="W562" s="447"/>
      <c r="X562" s="447"/>
      <c r="Y562" s="447"/>
      <c r="Z562" s="447"/>
    </row>
    <row r="563" ht="12.75" customHeight="1">
      <c r="A563" s="445"/>
      <c r="B563" s="446"/>
      <c r="C563" s="447"/>
      <c r="D563" s="448"/>
      <c r="E563" s="448"/>
      <c r="F563" s="448"/>
      <c r="G563" s="448"/>
      <c r="H563" s="448"/>
      <c r="I563" s="448"/>
      <c r="J563" s="531"/>
      <c r="K563" s="449"/>
      <c r="L563" s="449"/>
      <c r="M563" s="449"/>
      <c r="N563" s="448"/>
      <c r="O563" s="447"/>
      <c r="P563" s="447"/>
      <c r="Q563" s="447"/>
      <c r="R563" s="447"/>
      <c r="S563" s="447"/>
      <c r="T563" s="447"/>
      <c r="U563" s="447"/>
      <c r="V563" s="447"/>
      <c r="W563" s="447"/>
      <c r="X563" s="447"/>
      <c r="Y563" s="447"/>
      <c r="Z563" s="447"/>
    </row>
    <row r="564" ht="12.75" customHeight="1">
      <c r="A564" s="445"/>
      <c r="B564" s="446"/>
      <c r="C564" s="447"/>
      <c r="D564" s="448"/>
      <c r="E564" s="448"/>
      <c r="F564" s="448"/>
      <c r="G564" s="448"/>
      <c r="H564" s="448"/>
      <c r="I564" s="448"/>
      <c r="J564" s="531"/>
      <c r="K564" s="449"/>
      <c r="L564" s="449"/>
      <c r="M564" s="449"/>
      <c r="N564" s="448"/>
      <c r="O564" s="447"/>
      <c r="P564" s="447"/>
      <c r="Q564" s="447"/>
      <c r="R564" s="447"/>
      <c r="S564" s="447"/>
      <c r="T564" s="447"/>
      <c r="U564" s="447"/>
      <c r="V564" s="447"/>
      <c r="W564" s="447"/>
      <c r="X564" s="447"/>
      <c r="Y564" s="447"/>
      <c r="Z564" s="447"/>
    </row>
    <row r="565" ht="12.75" customHeight="1">
      <c r="A565" s="445"/>
      <c r="B565" s="446"/>
      <c r="C565" s="447"/>
      <c r="D565" s="448"/>
      <c r="E565" s="448"/>
      <c r="F565" s="448"/>
      <c r="G565" s="448"/>
      <c r="H565" s="448"/>
      <c r="I565" s="448"/>
      <c r="J565" s="531"/>
      <c r="K565" s="449"/>
      <c r="L565" s="449"/>
      <c r="M565" s="449"/>
      <c r="N565" s="448"/>
      <c r="O565" s="447"/>
      <c r="P565" s="447"/>
      <c r="Q565" s="447"/>
      <c r="R565" s="447"/>
      <c r="S565" s="447"/>
      <c r="T565" s="447"/>
      <c r="U565" s="447"/>
      <c r="V565" s="447"/>
      <c r="W565" s="447"/>
      <c r="X565" s="447"/>
      <c r="Y565" s="447"/>
      <c r="Z565" s="447"/>
    </row>
    <row r="566" ht="12.75" customHeight="1">
      <c r="A566" s="445"/>
      <c r="B566" s="446"/>
      <c r="C566" s="447"/>
      <c r="D566" s="448"/>
      <c r="E566" s="448"/>
      <c r="F566" s="448"/>
      <c r="G566" s="448"/>
      <c r="H566" s="448"/>
      <c r="I566" s="448"/>
      <c r="J566" s="531"/>
      <c r="K566" s="449"/>
      <c r="L566" s="449"/>
      <c r="M566" s="449"/>
      <c r="N566" s="448"/>
      <c r="O566" s="447"/>
      <c r="P566" s="447"/>
      <c r="Q566" s="447"/>
      <c r="R566" s="447"/>
      <c r="S566" s="447"/>
      <c r="T566" s="447"/>
      <c r="U566" s="447"/>
      <c r="V566" s="447"/>
      <c r="W566" s="447"/>
      <c r="X566" s="447"/>
      <c r="Y566" s="447"/>
      <c r="Z566" s="447"/>
    </row>
    <row r="567" ht="12.75" customHeight="1">
      <c r="A567" s="445"/>
      <c r="B567" s="446"/>
      <c r="C567" s="447"/>
      <c r="D567" s="448"/>
      <c r="E567" s="448"/>
      <c r="F567" s="448"/>
      <c r="G567" s="448"/>
      <c r="H567" s="448"/>
      <c r="I567" s="448"/>
      <c r="J567" s="531"/>
      <c r="K567" s="449"/>
      <c r="L567" s="449"/>
      <c r="M567" s="449"/>
      <c r="N567" s="448"/>
      <c r="O567" s="447"/>
      <c r="P567" s="447"/>
      <c r="Q567" s="447"/>
      <c r="R567" s="447"/>
      <c r="S567" s="447"/>
      <c r="T567" s="447"/>
      <c r="U567" s="447"/>
      <c r="V567" s="447"/>
      <c r="W567" s="447"/>
      <c r="X567" s="447"/>
      <c r="Y567" s="447"/>
      <c r="Z567" s="447"/>
    </row>
    <row r="568" ht="12.75" customHeight="1">
      <c r="A568" s="445"/>
      <c r="B568" s="446"/>
      <c r="C568" s="447"/>
      <c r="D568" s="448"/>
      <c r="E568" s="448"/>
      <c r="F568" s="448"/>
      <c r="G568" s="448"/>
      <c r="H568" s="448"/>
      <c r="I568" s="448"/>
      <c r="J568" s="531"/>
      <c r="K568" s="449"/>
      <c r="L568" s="449"/>
      <c r="M568" s="449"/>
      <c r="N568" s="448"/>
      <c r="O568" s="447"/>
      <c r="P568" s="447"/>
      <c r="Q568" s="447"/>
      <c r="R568" s="447"/>
      <c r="S568" s="447"/>
      <c r="T568" s="447"/>
      <c r="U568" s="447"/>
      <c r="V568" s="447"/>
      <c r="W568" s="447"/>
      <c r="X568" s="447"/>
      <c r="Y568" s="447"/>
      <c r="Z568" s="447"/>
    </row>
    <row r="569" ht="12.75" customHeight="1">
      <c r="A569" s="445"/>
      <c r="B569" s="446"/>
      <c r="C569" s="447"/>
      <c r="D569" s="448"/>
      <c r="E569" s="448"/>
      <c r="F569" s="448"/>
      <c r="G569" s="448"/>
      <c r="H569" s="448"/>
      <c r="I569" s="448"/>
      <c r="J569" s="531"/>
      <c r="K569" s="449"/>
      <c r="L569" s="449"/>
      <c r="M569" s="449"/>
      <c r="N569" s="448"/>
      <c r="O569" s="447"/>
      <c r="P569" s="447"/>
      <c r="Q569" s="447"/>
      <c r="R569" s="447"/>
      <c r="S569" s="447"/>
      <c r="T569" s="447"/>
      <c r="U569" s="447"/>
      <c r="V569" s="447"/>
      <c r="W569" s="447"/>
      <c r="X569" s="447"/>
      <c r="Y569" s="447"/>
      <c r="Z569" s="447"/>
    </row>
    <row r="570" ht="12.75" customHeight="1">
      <c r="A570" s="445"/>
      <c r="B570" s="446"/>
      <c r="C570" s="447"/>
      <c r="D570" s="448"/>
      <c r="E570" s="448"/>
      <c r="F570" s="448"/>
      <c r="G570" s="448"/>
      <c r="H570" s="448"/>
      <c r="I570" s="448"/>
      <c r="J570" s="531"/>
      <c r="K570" s="449"/>
      <c r="L570" s="449"/>
      <c r="M570" s="449"/>
      <c r="N570" s="448"/>
      <c r="O570" s="447"/>
      <c r="P570" s="447"/>
      <c r="Q570" s="447"/>
      <c r="R570" s="447"/>
      <c r="S570" s="447"/>
      <c r="T570" s="447"/>
      <c r="U570" s="447"/>
      <c r="V570" s="447"/>
      <c r="W570" s="447"/>
      <c r="X570" s="447"/>
      <c r="Y570" s="447"/>
      <c r="Z570" s="447"/>
    </row>
    <row r="571" ht="12.75" customHeight="1">
      <c r="A571" s="445"/>
      <c r="B571" s="446"/>
      <c r="C571" s="447"/>
      <c r="D571" s="448"/>
      <c r="E571" s="448"/>
      <c r="F571" s="448"/>
      <c r="G571" s="448"/>
      <c r="H571" s="448"/>
      <c r="I571" s="448"/>
      <c r="J571" s="531"/>
      <c r="K571" s="449"/>
      <c r="L571" s="449"/>
      <c r="M571" s="449"/>
      <c r="N571" s="448"/>
      <c r="O571" s="447"/>
      <c r="P571" s="447"/>
      <c r="Q571" s="447"/>
      <c r="R571" s="447"/>
      <c r="S571" s="447"/>
      <c r="T571" s="447"/>
      <c r="U571" s="447"/>
      <c r="V571" s="447"/>
      <c r="W571" s="447"/>
      <c r="X571" s="447"/>
      <c r="Y571" s="447"/>
      <c r="Z571" s="447"/>
    </row>
    <row r="572" ht="12.75" customHeight="1">
      <c r="A572" s="445"/>
      <c r="B572" s="446"/>
      <c r="C572" s="447"/>
      <c r="D572" s="448"/>
      <c r="E572" s="448"/>
      <c r="F572" s="448"/>
      <c r="G572" s="448"/>
      <c r="H572" s="448"/>
      <c r="I572" s="448"/>
      <c r="J572" s="531"/>
      <c r="K572" s="449"/>
      <c r="L572" s="449"/>
      <c r="M572" s="449"/>
      <c r="N572" s="448"/>
      <c r="O572" s="447"/>
      <c r="P572" s="447"/>
      <c r="Q572" s="447"/>
      <c r="R572" s="447"/>
      <c r="S572" s="447"/>
      <c r="T572" s="447"/>
      <c r="U572" s="447"/>
      <c r="V572" s="447"/>
      <c r="W572" s="447"/>
      <c r="X572" s="447"/>
      <c r="Y572" s="447"/>
      <c r="Z572" s="447"/>
    </row>
    <row r="573" ht="12.75" customHeight="1">
      <c r="A573" s="445"/>
      <c r="B573" s="446"/>
      <c r="C573" s="447"/>
      <c r="D573" s="448"/>
      <c r="E573" s="448"/>
      <c r="F573" s="448"/>
      <c r="G573" s="448"/>
      <c r="H573" s="448"/>
      <c r="I573" s="448"/>
      <c r="J573" s="531"/>
      <c r="K573" s="449"/>
      <c r="L573" s="449"/>
      <c r="M573" s="449"/>
      <c r="N573" s="448"/>
      <c r="O573" s="447"/>
      <c r="P573" s="447"/>
      <c r="Q573" s="447"/>
      <c r="R573" s="447"/>
      <c r="S573" s="447"/>
      <c r="T573" s="447"/>
      <c r="U573" s="447"/>
      <c r="V573" s="447"/>
      <c r="W573" s="447"/>
      <c r="X573" s="447"/>
      <c r="Y573" s="447"/>
      <c r="Z573" s="447"/>
    </row>
    <row r="574" ht="12.75" customHeight="1">
      <c r="A574" s="445"/>
      <c r="B574" s="446"/>
      <c r="C574" s="447"/>
      <c r="D574" s="448"/>
      <c r="E574" s="448"/>
      <c r="F574" s="448"/>
      <c r="G574" s="448"/>
      <c r="H574" s="448"/>
      <c r="I574" s="448"/>
      <c r="J574" s="531"/>
      <c r="K574" s="449"/>
      <c r="L574" s="449"/>
      <c r="M574" s="449"/>
      <c r="N574" s="448"/>
      <c r="O574" s="447"/>
      <c r="P574" s="447"/>
      <c r="Q574" s="447"/>
      <c r="R574" s="447"/>
      <c r="S574" s="447"/>
      <c r="T574" s="447"/>
      <c r="U574" s="447"/>
      <c r="V574" s="447"/>
      <c r="W574" s="447"/>
      <c r="X574" s="447"/>
      <c r="Y574" s="447"/>
      <c r="Z574" s="447"/>
    </row>
    <row r="575" ht="12.75" customHeight="1">
      <c r="A575" s="445"/>
      <c r="B575" s="446"/>
      <c r="C575" s="447"/>
      <c r="D575" s="448"/>
      <c r="E575" s="448"/>
      <c r="F575" s="448"/>
      <c r="G575" s="448"/>
      <c r="H575" s="448"/>
      <c r="I575" s="448"/>
      <c r="J575" s="531"/>
      <c r="K575" s="449"/>
      <c r="L575" s="449"/>
      <c r="M575" s="449"/>
      <c r="N575" s="448"/>
      <c r="O575" s="447"/>
      <c r="P575" s="447"/>
      <c r="Q575" s="447"/>
      <c r="R575" s="447"/>
      <c r="S575" s="447"/>
      <c r="T575" s="447"/>
      <c r="U575" s="447"/>
      <c r="V575" s="447"/>
      <c r="W575" s="447"/>
      <c r="X575" s="447"/>
      <c r="Y575" s="447"/>
      <c r="Z575" s="447"/>
    </row>
    <row r="576" ht="12.75" customHeight="1">
      <c r="A576" s="445"/>
      <c r="B576" s="446"/>
      <c r="C576" s="447"/>
      <c r="D576" s="448"/>
      <c r="E576" s="448"/>
      <c r="F576" s="448"/>
      <c r="G576" s="448"/>
      <c r="H576" s="448"/>
      <c r="I576" s="448"/>
      <c r="J576" s="531"/>
      <c r="K576" s="449"/>
      <c r="L576" s="449"/>
      <c r="M576" s="449"/>
      <c r="N576" s="448"/>
      <c r="O576" s="447"/>
      <c r="P576" s="447"/>
      <c r="Q576" s="447"/>
      <c r="R576" s="447"/>
      <c r="S576" s="447"/>
      <c r="T576" s="447"/>
      <c r="U576" s="447"/>
      <c r="V576" s="447"/>
      <c r="W576" s="447"/>
      <c r="X576" s="447"/>
      <c r="Y576" s="447"/>
      <c r="Z576" s="447"/>
    </row>
    <row r="577" ht="12.75" customHeight="1">
      <c r="A577" s="445"/>
      <c r="B577" s="446"/>
      <c r="C577" s="447"/>
      <c r="D577" s="448"/>
      <c r="E577" s="448"/>
      <c r="F577" s="448"/>
      <c r="G577" s="448"/>
      <c r="H577" s="448"/>
      <c r="I577" s="448"/>
      <c r="J577" s="531"/>
      <c r="K577" s="449"/>
      <c r="L577" s="449"/>
      <c r="M577" s="449"/>
      <c r="N577" s="448"/>
      <c r="O577" s="447"/>
      <c r="P577" s="447"/>
      <c r="Q577" s="447"/>
      <c r="R577" s="447"/>
      <c r="S577" s="447"/>
      <c r="T577" s="447"/>
      <c r="U577" s="447"/>
      <c r="V577" s="447"/>
      <c r="W577" s="447"/>
      <c r="X577" s="447"/>
      <c r="Y577" s="447"/>
      <c r="Z577" s="447"/>
    </row>
    <row r="578" ht="12.75" customHeight="1">
      <c r="A578" s="445"/>
      <c r="B578" s="446"/>
      <c r="C578" s="447"/>
      <c r="D578" s="448"/>
      <c r="E578" s="448"/>
      <c r="F578" s="448"/>
      <c r="G578" s="448"/>
      <c r="H578" s="448"/>
      <c r="I578" s="448"/>
      <c r="J578" s="531"/>
      <c r="K578" s="449"/>
      <c r="L578" s="449"/>
      <c r="M578" s="449"/>
      <c r="N578" s="448"/>
      <c r="O578" s="447"/>
      <c r="P578" s="447"/>
      <c r="Q578" s="447"/>
      <c r="R578" s="447"/>
      <c r="S578" s="447"/>
      <c r="T578" s="447"/>
      <c r="U578" s="447"/>
      <c r="V578" s="447"/>
      <c r="W578" s="447"/>
      <c r="X578" s="447"/>
      <c r="Y578" s="447"/>
      <c r="Z578" s="447"/>
    </row>
    <row r="579" ht="12.75" customHeight="1">
      <c r="A579" s="445"/>
      <c r="B579" s="446"/>
      <c r="C579" s="447"/>
      <c r="D579" s="448"/>
      <c r="E579" s="448"/>
      <c r="F579" s="448"/>
      <c r="G579" s="448"/>
      <c r="H579" s="448"/>
      <c r="I579" s="448"/>
      <c r="J579" s="531"/>
      <c r="K579" s="449"/>
      <c r="L579" s="449"/>
      <c r="M579" s="449"/>
      <c r="N579" s="448"/>
      <c r="O579" s="447"/>
      <c r="P579" s="447"/>
      <c r="Q579" s="447"/>
      <c r="R579" s="447"/>
      <c r="S579" s="447"/>
      <c r="T579" s="447"/>
      <c r="U579" s="447"/>
      <c r="V579" s="447"/>
      <c r="W579" s="447"/>
      <c r="X579" s="447"/>
      <c r="Y579" s="447"/>
      <c r="Z579" s="447"/>
    </row>
    <row r="580" ht="12.75" customHeight="1">
      <c r="A580" s="445"/>
      <c r="B580" s="446"/>
      <c r="C580" s="447"/>
      <c r="D580" s="448"/>
      <c r="E580" s="448"/>
      <c r="F580" s="448"/>
      <c r="G580" s="448"/>
      <c r="H580" s="448"/>
      <c r="I580" s="448"/>
      <c r="J580" s="531"/>
      <c r="K580" s="449"/>
      <c r="L580" s="449"/>
      <c r="M580" s="449"/>
      <c r="N580" s="448"/>
      <c r="O580" s="447"/>
      <c r="P580" s="447"/>
      <c r="Q580" s="447"/>
      <c r="R580" s="447"/>
      <c r="S580" s="447"/>
      <c r="T580" s="447"/>
      <c r="U580" s="447"/>
      <c r="V580" s="447"/>
      <c r="W580" s="447"/>
      <c r="X580" s="447"/>
      <c r="Y580" s="447"/>
      <c r="Z580" s="447"/>
    </row>
    <row r="581" ht="12.75" customHeight="1">
      <c r="A581" s="445"/>
      <c r="B581" s="446"/>
      <c r="C581" s="447"/>
      <c r="D581" s="448"/>
      <c r="E581" s="448"/>
      <c r="F581" s="448"/>
      <c r="G581" s="448"/>
      <c r="H581" s="448"/>
      <c r="I581" s="448"/>
      <c r="J581" s="531"/>
      <c r="K581" s="449"/>
      <c r="L581" s="449"/>
      <c r="M581" s="449"/>
      <c r="N581" s="448"/>
      <c r="O581" s="447"/>
      <c r="P581" s="447"/>
      <c r="Q581" s="447"/>
      <c r="R581" s="447"/>
      <c r="S581" s="447"/>
      <c r="T581" s="447"/>
      <c r="U581" s="447"/>
      <c r="V581" s="447"/>
      <c r="W581" s="447"/>
      <c r="X581" s="447"/>
      <c r="Y581" s="447"/>
      <c r="Z581" s="447"/>
    </row>
    <row r="582" ht="12.75" customHeight="1">
      <c r="A582" s="445"/>
      <c r="B582" s="446"/>
      <c r="C582" s="447"/>
      <c r="D582" s="448"/>
      <c r="E582" s="448"/>
      <c r="F582" s="448"/>
      <c r="G582" s="448"/>
      <c r="H582" s="448"/>
      <c r="I582" s="448"/>
      <c r="J582" s="531"/>
      <c r="K582" s="449"/>
      <c r="L582" s="449"/>
      <c r="M582" s="449"/>
      <c r="N582" s="448"/>
      <c r="O582" s="447"/>
      <c r="P582" s="447"/>
      <c r="Q582" s="447"/>
      <c r="R582" s="447"/>
      <c r="S582" s="447"/>
      <c r="T582" s="447"/>
      <c r="U582" s="447"/>
      <c r="V582" s="447"/>
      <c r="W582" s="447"/>
      <c r="X582" s="447"/>
      <c r="Y582" s="447"/>
      <c r="Z582" s="447"/>
    </row>
    <row r="583" ht="12.75" customHeight="1">
      <c r="A583" s="445"/>
      <c r="B583" s="446"/>
      <c r="C583" s="447"/>
      <c r="D583" s="448"/>
      <c r="E583" s="448"/>
      <c r="F583" s="448"/>
      <c r="G583" s="448"/>
      <c r="H583" s="448"/>
      <c r="I583" s="448"/>
      <c r="J583" s="531"/>
      <c r="K583" s="449"/>
      <c r="L583" s="449"/>
      <c r="M583" s="449"/>
      <c r="N583" s="448"/>
      <c r="O583" s="447"/>
      <c r="P583" s="447"/>
      <c r="Q583" s="447"/>
      <c r="R583" s="447"/>
      <c r="S583" s="447"/>
      <c r="T583" s="447"/>
      <c r="U583" s="447"/>
      <c r="V583" s="447"/>
      <c r="W583" s="447"/>
      <c r="X583" s="447"/>
      <c r="Y583" s="447"/>
      <c r="Z583" s="447"/>
    </row>
    <row r="584" ht="12.75" customHeight="1">
      <c r="A584" s="445"/>
      <c r="B584" s="446"/>
      <c r="C584" s="447"/>
      <c r="D584" s="448"/>
      <c r="E584" s="448"/>
      <c r="F584" s="448"/>
      <c r="G584" s="448"/>
      <c r="H584" s="448"/>
      <c r="I584" s="448"/>
      <c r="J584" s="531"/>
      <c r="K584" s="449"/>
      <c r="L584" s="449"/>
      <c r="M584" s="449"/>
      <c r="N584" s="448"/>
      <c r="O584" s="447"/>
      <c r="P584" s="447"/>
      <c r="Q584" s="447"/>
      <c r="R584" s="447"/>
      <c r="S584" s="447"/>
      <c r="T584" s="447"/>
      <c r="U584" s="447"/>
      <c r="V584" s="447"/>
      <c r="W584" s="447"/>
      <c r="X584" s="447"/>
      <c r="Y584" s="447"/>
      <c r="Z584" s="447"/>
    </row>
    <row r="585" ht="12.75" customHeight="1">
      <c r="A585" s="445"/>
      <c r="B585" s="446"/>
      <c r="C585" s="447"/>
      <c r="D585" s="448"/>
      <c r="E585" s="448"/>
      <c r="F585" s="448"/>
      <c r="G585" s="448"/>
      <c r="H585" s="448"/>
      <c r="I585" s="448"/>
      <c r="J585" s="531"/>
      <c r="K585" s="449"/>
      <c r="L585" s="449"/>
      <c r="M585" s="449"/>
      <c r="N585" s="448"/>
      <c r="O585" s="447"/>
      <c r="P585" s="447"/>
      <c r="Q585" s="447"/>
      <c r="R585" s="447"/>
      <c r="S585" s="447"/>
      <c r="T585" s="447"/>
      <c r="U585" s="447"/>
      <c r="V585" s="447"/>
      <c r="W585" s="447"/>
      <c r="X585" s="447"/>
      <c r="Y585" s="447"/>
      <c r="Z585" s="447"/>
    </row>
    <row r="586" ht="12.75" customHeight="1">
      <c r="A586" s="445"/>
      <c r="B586" s="446"/>
      <c r="C586" s="447"/>
      <c r="D586" s="448"/>
      <c r="E586" s="448"/>
      <c r="F586" s="448"/>
      <c r="G586" s="448"/>
      <c r="H586" s="448"/>
      <c r="I586" s="448"/>
      <c r="J586" s="531"/>
      <c r="K586" s="449"/>
      <c r="L586" s="449"/>
      <c r="M586" s="449"/>
      <c r="N586" s="448"/>
      <c r="O586" s="447"/>
      <c r="P586" s="447"/>
      <c r="Q586" s="447"/>
      <c r="R586" s="447"/>
      <c r="S586" s="447"/>
      <c r="T586" s="447"/>
      <c r="U586" s="447"/>
      <c r="V586" s="447"/>
      <c r="W586" s="447"/>
      <c r="X586" s="447"/>
      <c r="Y586" s="447"/>
      <c r="Z586" s="447"/>
    </row>
    <row r="587" ht="12.75" customHeight="1">
      <c r="A587" s="445"/>
      <c r="B587" s="446"/>
      <c r="C587" s="447"/>
      <c r="D587" s="448"/>
      <c r="E587" s="448"/>
      <c r="F587" s="448"/>
      <c r="G587" s="448"/>
      <c r="H587" s="448"/>
      <c r="I587" s="448"/>
      <c r="J587" s="531"/>
      <c r="K587" s="449"/>
      <c r="L587" s="449"/>
      <c r="M587" s="449"/>
      <c r="N587" s="448"/>
      <c r="O587" s="447"/>
      <c r="P587" s="447"/>
      <c r="Q587" s="447"/>
      <c r="R587" s="447"/>
      <c r="S587" s="447"/>
      <c r="T587" s="447"/>
      <c r="U587" s="447"/>
      <c r="V587" s="447"/>
      <c r="W587" s="447"/>
      <c r="X587" s="447"/>
      <c r="Y587" s="447"/>
      <c r="Z587" s="447"/>
    </row>
    <row r="588" ht="12.75" customHeight="1">
      <c r="A588" s="445"/>
      <c r="B588" s="446"/>
      <c r="C588" s="447"/>
      <c r="D588" s="448"/>
      <c r="E588" s="448"/>
      <c r="F588" s="448"/>
      <c r="G588" s="448"/>
      <c r="H588" s="448"/>
      <c r="I588" s="448"/>
      <c r="J588" s="531"/>
      <c r="K588" s="449"/>
      <c r="L588" s="449"/>
      <c r="M588" s="449"/>
      <c r="N588" s="448"/>
      <c r="O588" s="447"/>
      <c r="P588" s="447"/>
      <c r="Q588" s="447"/>
      <c r="R588" s="447"/>
      <c r="S588" s="447"/>
      <c r="T588" s="447"/>
      <c r="U588" s="447"/>
      <c r="V588" s="447"/>
      <c r="W588" s="447"/>
      <c r="X588" s="447"/>
      <c r="Y588" s="447"/>
      <c r="Z588" s="447"/>
    </row>
    <row r="589" ht="12.75" customHeight="1">
      <c r="A589" s="445"/>
      <c r="B589" s="446"/>
      <c r="C589" s="447"/>
      <c r="D589" s="448"/>
      <c r="E589" s="448"/>
      <c r="F589" s="448"/>
      <c r="G589" s="448"/>
      <c r="H589" s="448"/>
      <c r="I589" s="448"/>
      <c r="J589" s="531"/>
      <c r="K589" s="449"/>
      <c r="L589" s="449"/>
      <c r="M589" s="449"/>
      <c r="N589" s="448"/>
      <c r="O589" s="447"/>
      <c r="P589" s="447"/>
      <c r="Q589" s="447"/>
      <c r="R589" s="447"/>
      <c r="S589" s="447"/>
      <c r="T589" s="447"/>
      <c r="U589" s="447"/>
      <c r="V589" s="447"/>
      <c r="W589" s="447"/>
      <c r="X589" s="447"/>
      <c r="Y589" s="447"/>
      <c r="Z589" s="447"/>
    </row>
    <row r="590" ht="12.75" customHeight="1">
      <c r="A590" s="445"/>
      <c r="B590" s="446"/>
      <c r="C590" s="447"/>
      <c r="D590" s="448"/>
      <c r="E590" s="448"/>
      <c r="F590" s="448"/>
      <c r="G590" s="448"/>
      <c r="H590" s="448"/>
      <c r="I590" s="448"/>
      <c r="J590" s="531"/>
      <c r="K590" s="449"/>
      <c r="L590" s="449"/>
      <c r="M590" s="449"/>
      <c r="N590" s="448"/>
      <c r="O590" s="447"/>
      <c r="P590" s="447"/>
      <c r="Q590" s="447"/>
      <c r="R590" s="447"/>
      <c r="S590" s="447"/>
      <c r="T590" s="447"/>
      <c r="U590" s="447"/>
      <c r="V590" s="447"/>
      <c r="W590" s="447"/>
      <c r="X590" s="447"/>
      <c r="Y590" s="447"/>
      <c r="Z590" s="447"/>
    </row>
    <row r="591" ht="12.75" customHeight="1">
      <c r="A591" s="445"/>
      <c r="B591" s="446"/>
      <c r="C591" s="447"/>
      <c r="D591" s="448"/>
      <c r="E591" s="448"/>
      <c r="F591" s="448"/>
      <c r="G591" s="448"/>
      <c r="H591" s="448"/>
      <c r="I591" s="448"/>
      <c r="J591" s="531"/>
      <c r="K591" s="449"/>
      <c r="L591" s="449"/>
      <c r="M591" s="449"/>
      <c r="N591" s="448"/>
      <c r="O591" s="447"/>
      <c r="P591" s="447"/>
      <c r="Q591" s="447"/>
      <c r="R591" s="447"/>
      <c r="S591" s="447"/>
      <c r="T591" s="447"/>
      <c r="U591" s="447"/>
      <c r="V591" s="447"/>
      <c r="W591" s="447"/>
      <c r="X591" s="447"/>
      <c r="Y591" s="447"/>
      <c r="Z591" s="447"/>
    </row>
    <row r="592" ht="12.75" customHeight="1">
      <c r="A592" s="445"/>
      <c r="B592" s="446"/>
      <c r="C592" s="447"/>
      <c r="D592" s="448"/>
      <c r="E592" s="448"/>
      <c r="F592" s="448"/>
      <c r="G592" s="448"/>
      <c r="H592" s="448"/>
      <c r="I592" s="448"/>
      <c r="J592" s="531"/>
      <c r="K592" s="449"/>
      <c r="L592" s="449"/>
      <c r="M592" s="449"/>
      <c r="N592" s="448"/>
      <c r="O592" s="447"/>
      <c r="P592" s="447"/>
      <c r="Q592" s="447"/>
      <c r="R592" s="447"/>
      <c r="S592" s="447"/>
      <c r="T592" s="447"/>
      <c r="U592" s="447"/>
      <c r="V592" s="447"/>
      <c r="W592" s="447"/>
      <c r="X592" s="447"/>
      <c r="Y592" s="447"/>
      <c r="Z592" s="447"/>
    </row>
    <row r="593" ht="12.75" customHeight="1">
      <c r="A593" s="445"/>
      <c r="B593" s="446"/>
      <c r="C593" s="447"/>
      <c r="D593" s="448"/>
      <c r="E593" s="448"/>
      <c r="F593" s="448"/>
      <c r="G593" s="448"/>
      <c r="H593" s="448"/>
      <c r="I593" s="448"/>
      <c r="J593" s="531"/>
      <c r="K593" s="449"/>
      <c r="L593" s="449"/>
      <c r="M593" s="449"/>
      <c r="N593" s="448"/>
      <c r="O593" s="447"/>
      <c r="P593" s="447"/>
      <c r="Q593" s="447"/>
      <c r="R593" s="447"/>
      <c r="S593" s="447"/>
      <c r="T593" s="447"/>
      <c r="U593" s="447"/>
      <c r="V593" s="447"/>
      <c r="W593" s="447"/>
      <c r="X593" s="447"/>
      <c r="Y593" s="447"/>
      <c r="Z593" s="447"/>
    </row>
    <row r="594" ht="12.75" customHeight="1">
      <c r="A594" s="445"/>
      <c r="B594" s="446"/>
      <c r="C594" s="447"/>
      <c r="D594" s="448"/>
      <c r="E594" s="448"/>
      <c r="F594" s="448"/>
      <c r="G594" s="448"/>
      <c r="H594" s="448"/>
      <c r="I594" s="448"/>
      <c r="J594" s="531"/>
      <c r="K594" s="449"/>
      <c r="L594" s="449"/>
      <c r="M594" s="449"/>
      <c r="N594" s="448"/>
      <c r="O594" s="447"/>
      <c r="P594" s="447"/>
      <c r="Q594" s="447"/>
      <c r="R594" s="447"/>
      <c r="S594" s="447"/>
      <c r="T594" s="447"/>
      <c r="U594" s="447"/>
      <c r="V594" s="447"/>
      <c r="W594" s="447"/>
      <c r="X594" s="447"/>
      <c r="Y594" s="447"/>
      <c r="Z594" s="447"/>
    </row>
    <row r="595" ht="12.75" customHeight="1">
      <c r="A595" s="445"/>
      <c r="B595" s="446"/>
      <c r="C595" s="447"/>
      <c r="D595" s="448"/>
      <c r="E595" s="448"/>
      <c r="F595" s="448"/>
      <c r="G595" s="448"/>
      <c r="H595" s="448"/>
      <c r="I595" s="448"/>
      <c r="J595" s="531"/>
      <c r="K595" s="449"/>
      <c r="L595" s="449"/>
      <c r="M595" s="449"/>
      <c r="N595" s="448"/>
      <c r="O595" s="447"/>
      <c r="P595" s="447"/>
      <c r="Q595" s="447"/>
      <c r="R595" s="447"/>
      <c r="S595" s="447"/>
      <c r="T595" s="447"/>
      <c r="U595" s="447"/>
      <c r="V595" s="447"/>
      <c r="W595" s="447"/>
      <c r="X595" s="447"/>
      <c r="Y595" s="447"/>
      <c r="Z595" s="447"/>
    </row>
    <row r="596" ht="12.75" customHeight="1">
      <c r="A596" s="445"/>
      <c r="B596" s="446"/>
      <c r="C596" s="447"/>
      <c r="D596" s="448"/>
      <c r="E596" s="448"/>
      <c r="F596" s="448"/>
      <c r="G596" s="448"/>
      <c r="H596" s="448"/>
      <c r="I596" s="448"/>
      <c r="J596" s="531"/>
      <c r="K596" s="449"/>
      <c r="L596" s="449"/>
      <c r="M596" s="449"/>
      <c r="N596" s="448"/>
      <c r="O596" s="447"/>
      <c r="P596" s="447"/>
      <c r="Q596" s="447"/>
      <c r="R596" s="447"/>
      <c r="S596" s="447"/>
      <c r="T596" s="447"/>
      <c r="U596" s="447"/>
      <c r="V596" s="447"/>
      <c r="W596" s="447"/>
      <c r="X596" s="447"/>
      <c r="Y596" s="447"/>
      <c r="Z596" s="447"/>
    </row>
    <row r="597" ht="12.75" customHeight="1">
      <c r="A597" s="445"/>
      <c r="B597" s="446"/>
      <c r="C597" s="447"/>
      <c r="D597" s="448"/>
      <c r="E597" s="448" t="s">
        <v>666</v>
      </c>
      <c r="F597" s="448"/>
      <c r="G597" s="448"/>
      <c r="H597" s="448"/>
      <c r="I597" s="448"/>
      <c r="J597" s="531"/>
      <c r="K597" s="449"/>
      <c r="L597" s="449"/>
      <c r="M597" s="449"/>
      <c r="N597" s="448"/>
      <c r="O597" s="447"/>
      <c r="P597" s="447"/>
      <c r="Q597" s="447"/>
      <c r="R597" s="447"/>
      <c r="S597" s="447"/>
      <c r="T597" s="447"/>
      <c r="U597" s="447"/>
      <c r="V597" s="447"/>
      <c r="W597" s="447"/>
      <c r="X597" s="447"/>
      <c r="Y597" s="447"/>
      <c r="Z597" s="447"/>
    </row>
    <row r="598" ht="12.75" customHeight="1">
      <c r="A598" s="445"/>
      <c r="B598" s="446"/>
      <c r="C598" s="447"/>
      <c r="D598" s="448"/>
      <c r="E598" s="448"/>
      <c r="F598" s="448"/>
      <c r="G598" s="448"/>
      <c r="H598" s="448"/>
      <c r="I598" s="448"/>
      <c r="J598" s="531"/>
      <c r="K598" s="449"/>
      <c r="L598" s="449"/>
      <c r="M598" s="449"/>
      <c r="N598" s="448"/>
      <c r="O598" s="447"/>
      <c r="P598" s="447"/>
      <c r="Q598" s="447"/>
      <c r="R598" s="447"/>
      <c r="S598" s="447"/>
      <c r="T598" s="447"/>
      <c r="U598" s="447"/>
      <c r="V598" s="447"/>
      <c r="W598" s="447"/>
      <c r="X598" s="447"/>
      <c r="Y598" s="447"/>
      <c r="Z598" s="447"/>
    </row>
    <row r="599" ht="12.75" customHeight="1">
      <c r="A599" s="445"/>
      <c r="B599" s="446"/>
      <c r="C599" s="447"/>
      <c r="D599" s="448"/>
      <c r="E599" s="448"/>
      <c r="F599" s="448"/>
      <c r="G599" s="448"/>
      <c r="H599" s="448"/>
      <c r="I599" s="448"/>
      <c r="J599" s="531"/>
      <c r="K599" s="449"/>
      <c r="L599" s="449"/>
      <c r="M599" s="449"/>
      <c r="N599" s="448"/>
      <c r="O599" s="447"/>
      <c r="P599" s="447"/>
      <c r="Q599" s="447"/>
      <c r="R599" s="447"/>
      <c r="S599" s="447"/>
      <c r="T599" s="447"/>
      <c r="U599" s="447"/>
      <c r="V599" s="447"/>
      <c r="W599" s="447"/>
      <c r="X599" s="447"/>
      <c r="Y599" s="447"/>
      <c r="Z599" s="447"/>
    </row>
    <row r="600" ht="12.75" customHeight="1">
      <c r="A600" s="445"/>
      <c r="B600" s="446"/>
      <c r="C600" s="447"/>
      <c r="D600" s="448"/>
      <c r="E600" s="448"/>
      <c r="F600" s="448"/>
      <c r="G600" s="448"/>
      <c r="H600" s="448"/>
      <c r="I600" s="448"/>
      <c r="J600" s="531"/>
      <c r="K600" s="449"/>
      <c r="L600" s="449"/>
      <c r="M600" s="449"/>
      <c r="N600" s="448"/>
      <c r="O600" s="447"/>
      <c r="P600" s="447"/>
      <c r="Q600" s="447"/>
      <c r="R600" s="447"/>
      <c r="S600" s="447"/>
      <c r="T600" s="447"/>
      <c r="U600" s="447"/>
      <c r="V600" s="447"/>
      <c r="W600" s="447"/>
      <c r="X600" s="447"/>
      <c r="Y600" s="447"/>
      <c r="Z600" s="447"/>
    </row>
    <row r="601" ht="12.75" customHeight="1">
      <c r="A601" s="445"/>
      <c r="B601" s="446"/>
      <c r="C601" s="447"/>
      <c r="D601" s="448"/>
      <c r="E601" s="448"/>
      <c r="F601" s="448"/>
      <c r="G601" s="448"/>
      <c r="H601" s="448"/>
      <c r="I601" s="448"/>
      <c r="J601" s="531"/>
      <c r="K601" s="449"/>
      <c r="L601" s="449"/>
      <c r="M601" s="449"/>
      <c r="N601" s="448"/>
      <c r="O601" s="447"/>
      <c r="P601" s="447"/>
      <c r="Q601" s="447"/>
      <c r="R601" s="447"/>
      <c r="S601" s="447"/>
      <c r="T601" s="447"/>
      <c r="U601" s="447"/>
      <c r="V601" s="447"/>
      <c r="W601" s="447"/>
      <c r="X601" s="447"/>
      <c r="Y601" s="447"/>
      <c r="Z601" s="447"/>
    </row>
    <row r="602" ht="12.75" customHeight="1">
      <c r="A602" s="445"/>
      <c r="B602" s="446"/>
      <c r="C602" s="447"/>
      <c r="D602" s="448"/>
      <c r="E602" s="448"/>
      <c r="F602" s="448"/>
      <c r="G602" s="448"/>
      <c r="H602" s="448"/>
      <c r="I602" s="448"/>
      <c r="J602" s="531"/>
      <c r="K602" s="449"/>
      <c r="L602" s="449"/>
      <c r="M602" s="449"/>
      <c r="N602" s="448"/>
      <c r="O602" s="447"/>
      <c r="P602" s="447"/>
      <c r="Q602" s="447"/>
      <c r="R602" s="447"/>
      <c r="S602" s="447"/>
      <c r="T602" s="447"/>
      <c r="U602" s="447"/>
      <c r="V602" s="447"/>
      <c r="W602" s="447"/>
      <c r="X602" s="447"/>
      <c r="Y602" s="447"/>
      <c r="Z602" s="447"/>
    </row>
    <row r="603" ht="12.75" customHeight="1">
      <c r="A603" s="445"/>
      <c r="B603" s="446"/>
      <c r="C603" s="447"/>
      <c r="D603" s="448"/>
      <c r="E603" s="448"/>
      <c r="F603" s="448"/>
      <c r="G603" s="448"/>
      <c r="H603" s="448"/>
      <c r="I603" s="448"/>
      <c r="J603" s="531"/>
      <c r="K603" s="449"/>
      <c r="L603" s="449"/>
      <c r="M603" s="449"/>
      <c r="N603" s="448"/>
      <c r="O603" s="447"/>
      <c r="P603" s="447"/>
      <c r="Q603" s="447"/>
      <c r="R603" s="447"/>
      <c r="S603" s="447"/>
      <c r="T603" s="447"/>
      <c r="U603" s="447"/>
      <c r="V603" s="447"/>
      <c r="W603" s="447"/>
      <c r="X603" s="447"/>
      <c r="Y603" s="447"/>
      <c r="Z603" s="447"/>
    </row>
    <row r="604" ht="12.75" customHeight="1">
      <c r="A604" s="445"/>
      <c r="B604" s="446"/>
      <c r="C604" s="447"/>
      <c r="D604" s="448"/>
      <c r="E604" s="448"/>
      <c r="F604" s="448"/>
      <c r="G604" s="448"/>
      <c r="H604" s="448"/>
      <c r="I604" s="448"/>
      <c r="J604" s="531"/>
      <c r="K604" s="449"/>
      <c r="L604" s="449"/>
      <c r="M604" s="449"/>
      <c r="N604" s="448"/>
      <c r="O604" s="447"/>
      <c r="P604" s="447"/>
      <c r="Q604" s="447"/>
      <c r="R604" s="447"/>
      <c r="S604" s="447"/>
      <c r="T604" s="447"/>
      <c r="U604" s="447"/>
      <c r="V604" s="447"/>
      <c r="W604" s="447"/>
      <c r="X604" s="447"/>
      <c r="Y604" s="447"/>
      <c r="Z604" s="447"/>
    </row>
    <row r="605" ht="12.75" customHeight="1">
      <c r="A605" s="445"/>
      <c r="B605" s="446"/>
      <c r="C605" s="447"/>
      <c r="D605" s="448"/>
      <c r="E605" s="448"/>
      <c r="F605" s="448"/>
      <c r="G605" s="448"/>
      <c r="H605" s="448"/>
      <c r="I605" s="448"/>
      <c r="J605" s="531"/>
      <c r="K605" s="449"/>
      <c r="L605" s="449"/>
      <c r="M605" s="449"/>
      <c r="N605" s="448"/>
      <c r="O605" s="447"/>
      <c r="P605" s="447"/>
      <c r="Q605" s="447"/>
      <c r="R605" s="447"/>
      <c r="S605" s="447"/>
      <c r="T605" s="447"/>
      <c r="U605" s="447"/>
      <c r="V605" s="447"/>
      <c r="W605" s="447"/>
      <c r="X605" s="447"/>
      <c r="Y605" s="447"/>
      <c r="Z605" s="447"/>
    </row>
    <row r="606" ht="12.75" customHeight="1">
      <c r="A606" s="445"/>
      <c r="B606" s="446"/>
      <c r="C606" s="447"/>
      <c r="D606" s="448"/>
      <c r="E606" s="448"/>
      <c r="F606" s="448"/>
      <c r="G606" s="448"/>
      <c r="H606" s="448"/>
      <c r="I606" s="448"/>
      <c r="J606" s="531"/>
      <c r="K606" s="449"/>
      <c r="L606" s="449"/>
      <c r="M606" s="449"/>
      <c r="N606" s="448"/>
      <c r="O606" s="447"/>
      <c r="P606" s="447"/>
      <c r="Q606" s="447"/>
      <c r="R606" s="447"/>
      <c r="S606" s="447"/>
      <c r="T606" s="447"/>
      <c r="U606" s="447"/>
      <c r="V606" s="447"/>
      <c r="W606" s="447"/>
      <c r="X606" s="447"/>
      <c r="Y606" s="447"/>
      <c r="Z606" s="447"/>
    </row>
    <row r="607" ht="12.75" customHeight="1">
      <c r="A607" s="445"/>
      <c r="B607" s="446"/>
      <c r="C607" s="447"/>
      <c r="D607" s="448"/>
      <c r="E607" s="448"/>
      <c r="F607" s="448"/>
      <c r="G607" s="448"/>
      <c r="H607" s="448"/>
      <c r="I607" s="448"/>
      <c r="J607" s="531"/>
      <c r="K607" s="449"/>
      <c r="L607" s="449"/>
      <c r="M607" s="449"/>
      <c r="N607" s="448"/>
      <c r="O607" s="447"/>
      <c r="P607" s="447"/>
      <c r="Q607" s="447"/>
      <c r="R607" s="447"/>
      <c r="S607" s="447"/>
      <c r="T607" s="447"/>
      <c r="U607" s="447"/>
      <c r="V607" s="447"/>
      <c r="W607" s="447"/>
      <c r="X607" s="447"/>
      <c r="Y607" s="447"/>
      <c r="Z607" s="447"/>
    </row>
    <row r="608" ht="12.75" customHeight="1">
      <c r="A608" s="445"/>
      <c r="B608" s="446"/>
      <c r="C608" s="447"/>
      <c r="D608" s="448"/>
      <c r="E608" s="448"/>
      <c r="F608" s="448"/>
      <c r="G608" s="448"/>
      <c r="H608" s="448"/>
      <c r="I608" s="448"/>
      <c r="J608" s="531"/>
      <c r="K608" s="449"/>
      <c r="L608" s="449"/>
      <c r="M608" s="449"/>
      <c r="N608" s="448"/>
      <c r="O608" s="447"/>
      <c r="P608" s="447"/>
      <c r="Q608" s="447"/>
      <c r="R608" s="447"/>
      <c r="S608" s="447"/>
      <c r="T608" s="447"/>
      <c r="U608" s="447"/>
      <c r="V608" s="447"/>
      <c r="W608" s="447"/>
      <c r="X608" s="447"/>
      <c r="Y608" s="447"/>
      <c r="Z608" s="447"/>
    </row>
    <row r="609" ht="12.75" customHeight="1">
      <c r="A609" s="445"/>
      <c r="B609" s="446"/>
      <c r="C609" s="447"/>
      <c r="D609" s="448"/>
      <c r="E609" s="448"/>
      <c r="F609" s="448"/>
      <c r="G609" s="448"/>
      <c r="H609" s="448"/>
      <c r="I609" s="448"/>
      <c r="J609" s="531"/>
      <c r="K609" s="449"/>
      <c r="L609" s="449"/>
      <c r="M609" s="449"/>
      <c r="N609" s="448"/>
      <c r="O609" s="447"/>
      <c r="P609" s="447"/>
      <c r="Q609" s="447"/>
      <c r="R609" s="447"/>
      <c r="S609" s="447"/>
      <c r="T609" s="447"/>
      <c r="U609" s="447"/>
      <c r="V609" s="447"/>
      <c r="W609" s="447"/>
      <c r="X609" s="447"/>
      <c r="Y609" s="447"/>
      <c r="Z609" s="447"/>
    </row>
    <row r="610" ht="12.75" customHeight="1">
      <c r="A610" s="445"/>
      <c r="B610" s="446"/>
      <c r="C610" s="447"/>
      <c r="D610" s="448"/>
      <c r="E610" s="448"/>
      <c r="F610" s="448"/>
      <c r="G610" s="448"/>
      <c r="H610" s="448"/>
      <c r="I610" s="448"/>
      <c r="J610" s="531"/>
      <c r="K610" s="449"/>
      <c r="L610" s="449"/>
      <c r="M610" s="449"/>
      <c r="N610" s="448"/>
      <c r="O610" s="447"/>
      <c r="P610" s="447"/>
      <c r="Q610" s="447"/>
      <c r="R610" s="447"/>
      <c r="S610" s="447"/>
      <c r="T610" s="447"/>
      <c r="U610" s="447"/>
      <c r="V610" s="447"/>
      <c r="W610" s="447"/>
      <c r="X610" s="447"/>
      <c r="Y610" s="447"/>
      <c r="Z610" s="447"/>
    </row>
    <row r="611" ht="12.75" customHeight="1">
      <c r="A611" s="445"/>
      <c r="B611" s="446"/>
      <c r="C611" s="447"/>
      <c r="D611" s="448"/>
      <c r="E611" s="448"/>
      <c r="F611" s="448"/>
      <c r="G611" s="448"/>
      <c r="H611" s="448"/>
      <c r="I611" s="448"/>
      <c r="J611" s="531"/>
      <c r="K611" s="449"/>
      <c r="L611" s="449"/>
      <c r="M611" s="449"/>
      <c r="N611" s="448"/>
      <c r="O611" s="447"/>
      <c r="P611" s="447"/>
      <c r="Q611" s="447"/>
      <c r="R611" s="447"/>
      <c r="S611" s="447"/>
      <c r="T611" s="447"/>
      <c r="U611" s="447"/>
      <c r="V611" s="447"/>
      <c r="W611" s="447"/>
      <c r="X611" s="447"/>
      <c r="Y611" s="447"/>
      <c r="Z611" s="447"/>
    </row>
    <row r="612" ht="12.75" customHeight="1">
      <c r="A612" s="445"/>
      <c r="B612" s="446"/>
      <c r="C612" s="447"/>
      <c r="D612" s="448"/>
      <c r="E612" s="448"/>
      <c r="F612" s="448"/>
      <c r="G612" s="448"/>
      <c r="H612" s="448"/>
      <c r="I612" s="448"/>
      <c r="J612" s="531"/>
      <c r="K612" s="449"/>
      <c r="L612" s="449"/>
      <c r="M612" s="449"/>
      <c r="N612" s="448"/>
      <c r="O612" s="447"/>
      <c r="P612" s="447"/>
      <c r="Q612" s="447"/>
      <c r="R612" s="447"/>
      <c r="S612" s="447"/>
      <c r="T612" s="447"/>
      <c r="U612" s="447"/>
      <c r="V612" s="447"/>
      <c r="W612" s="447"/>
      <c r="X612" s="447"/>
      <c r="Y612" s="447"/>
      <c r="Z612" s="447"/>
    </row>
    <row r="613" ht="12.75" customHeight="1">
      <c r="A613" s="445"/>
      <c r="B613" s="446"/>
      <c r="C613" s="447"/>
      <c r="D613" s="448"/>
      <c r="E613" s="448"/>
      <c r="F613" s="448"/>
      <c r="G613" s="448"/>
      <c r="H613" s="448"/>
      <c r="I613" s="448"/>
      <c r="J613" s="531"/>
      <c r="K613" s="449"/>
      <c r="L613" s="449"/>
      <c r="M613" s="449"/>
      <c r="N613" s="448"/>
      <c r="O613" s="447"/>
      <c r="P613" s="447"/>
      <c r="Q613" s="447"/>
      <c r="R613" s="447"/>
      <c r="S613" s="447"/>
      <c r="T613" s="447"/>
      <c r="U613" s="447"/>
      <c r="V613" s="447"/>
      <c r="W613" s="447"/>
      <c r="X613" s="447"/>
      <c r="Y613" s="447"/>
      <c r="Z613" s="447"/>
    </row>
    <row r="614" ht="12.75" customHeight="1">
      <c r="A614" s="445"/>
      <c r="B614" s="446"/>
      <c r="C614" s="447"/>
      <c r="D614" s="448"/>
      <c r="E614" s="448"/>
      <c r="F614" s="448"/>
      <c r="G614" s="448"/>
      <c r="H614" s="448"/>
      <c r="I614" s="448"/>
      <c r="J614" s="531"/>
      <c r="K614" s="449"/>
      <c r="L614" s="449"/>
      <c r="M614" s="449"/>
      <c r="N614" s="448"/>
      <c r="O614" s="447"/>
      <c r="P614" s="447"/>
      <c r="Q614" s="447"/>
      <c r="R614" s="447"/>
      <c r="S614" s="447"/>
      <c r="T614" s="447"/>
      <c r="U614" s="447"/>
      <c r="V614" s="447"/>
      <c r="W614" s="447"/>
      <c r="X614" s="447"/>
      <c r="Y614" s="447"/>
      <c r="Z614" s="447"/>
    </row>
    <row r="615" ht="12.75" customHeight="1">
      <c r="A615" s="445"/>
      <c r="B615" s="446"/>
      <c r="C615" s="447"/>
      <c r="D615" s="448"/>
      <c r="E615" s="448"/>
      <c r="F615" s="448"/>
      <c r="G615" s="448"/>
      <c r="H615" s="448"/>
      <c r="I615" s="448"/>
      <c r="J615" s="531"/>
      <c r="K615" s="449"/>
      <c r="L615" s="449"/>
      <c r="M615" s="449"/>
      <c r="N615" s="448"/>
      <c r="O615" s="447"/>
      <c r="P615" s="447"/>
      <c r="Q615" s="447"/>
      <c r="R615" s="447"/>
      <c r="S615" s="447"/>
      <c r="T615" s="447"/>
      <c r="U615" s="447"/>
      <c r="V615" s="447"/>
      <c r="W615" s="447"/>
      <c r="X615" s="447"/>
      <c r="Y615" s="447"/>
      <c r="Z615" s="447"/>
    </row>
    <row r="616" ht="12.75" customHeight="1">
      <c r="A616" s="445"/>
      <c r="B616" s="446"/>
      <c r="C616" s="447"/>
      <c r="D616" s="448"/>
      <c r="E616" s="448"/>
      <c r="F616" s="448"/>
      <c r="G616" s="448"/>
      <c r="H616" s="448"/>
      <c r="I616" s="448"/>
      <c r="J616" s="531"/>
      <c r="K616" s="449"/>
      <c r="L616" s="449"/>
      <c r="M616" s="449"/>
      <c r="N616" s="448"/>
      <c r="O616" s="447"/>
      <c r="P616" s="447"/>
      <c r="Q616" s="447"/>
      <c r="R616" s="447"/>
      <c r="S616" s="447"/>
      <c r="T616" s="447"/>
      <c r="U616" s="447"/>
      <c r="V616" s="447"/>
      <c r="W616" s="447"/>
      <c r="X616" s="447"/>
      <c r="Y616" s="447"/>
      <c r="Z616" s="447"/>
    </row>
    <row r="617" ht="12.75" customHeight="1">
      <c r="A617" s="445"/>
      <c r="B617" s="446"/>
      <c r="C617" s="447"/>
      <c r="D617" s="448"/>
      <c r="E617" s="448"/>
      <c r="F617" s="448"/>
      <c r="G617" s="448"/>
      <c r="H617" s="448"/>
      <c r="I617" s="448"/>
      <c r="J617" s="531"/>
      <c r="K617" s="449"/>
      <c r="L617" s="449"/>
      <c r="M617" s="449"/>
      <c r="N617" s="448"/>
      <c r="O617" s="447"/>
      <c r="P617" s="447"/>
      <c r="Q617" s="447"/>
      <c r="R617" s="447"/>
      <c r="S617" s="447"/>
      <c r="T617" s="447"/>
      <c r="U617" s="447"/>
      <c r="V617" s="447"/>
      <c r="W617" s="447"/>
      <c r="X617" s="447"/>
      <c r="Y617" s="447"/>
      <c r="Z617" s="447"/>
    </row>
    <row r="618" ht="12.75" customHeight="1">
      <c r="A618" s="445"/>
      <c r="B618" s="446"/>
      <c r="C618" s="447"/>
      <c r="D618" s="448"/>
      <c r="E618" s="448"/>
      <c r="F618" s="448"/>
      <c r="G618" s="448"/>
      <c r="H618" s="448"/>
      <c r="I618" s="448"/>
      <c r="J618" s="531"/>
      <c r="K618" s="449"/>
      <c r="L618" s="449"/>
      <c r="M618" s="449"/>
      <c r="N618" s="448"/>
      <c r="O618" s="447"/>
      <c r="P618" s="447"/>
      <c r="Q618" s="447"/>
      <c r="R618" s="447"/>
      <c r="S618" s="447"/>
      <c r="T618" s="447"/>
      <c r="U618" s="447"/>
      <c r="V618" s="447"/>
      <c r="W618" s="447"/>
      <c r="X618" s="447"/>
      <c r="Y618" s="447"/>
      <c r="Z618" s="447"/>
    </row>
    <row r="619" ht="12.75" customHeight="1">
      <c r="A619" s="445"/>
      <c r="B619" s="446"/>
      <c r="C619" s="447"/>
      <c r="D619" s="448"/>
      <c r="E619" s="448"/>
      <c r="F619" s="448"/>
      <c r="G619" s="448"/>
      <c r="H619" s="448"/>
      <c r="I619" s="448"/>
      <c r="J619" s="531"/>
      <c r="K619" s="449"/>
      <c r="L619" s="449"/>
      <c r="M619" s="449"/>
      <c r="N619" s="448"/>
      <c r="O619" s="447"/>
      <c r="P619" s="447"/>
      <c r="Q619" s="447"/>
      <c r="R619" s="447"/>
      <c r="S619" s="447"/>
      <c r="T619" s="447"/>
      <c r="U619" s="447"/>
      <c r="V619" s="447"/>
      <c r="W619" s="447"/>
      <c r="X619" s="447"/>
      <c r="Y619" s="447"/>
      <c r="Z619" s="447"/>
    </row>
    <row r="620" ht="12.75" customHeight="1">
      <c r="A620" s="445"/>
      <c r="B620" s="446"/>
      <c r="C620" s="447"/>
      <c r="D620" s="448"/>
      <c r="E620" s="448"/>
      <c r="F620" s="448"/>
      <c r="G620" s="448"/>
      <c r="H620" s="448"/>
      <c r="I620" s="448"/>
      <c r="J620" s="531"/>
      <c r="K620" s="449"/>
      <c r="L620" s="449"/>
      <c r="M620" s="449"/>
      <c r="N620" s="448"/>
      <c r="O620" s="447"/>
      <c r="P620" s="447"/>
      <c r="Q620" s="447"/>
      <c r="R620" s="447"/>
      <c r="S620" s="447"/>
      <c r="T620" s="447"/>
      <c r="U620" s="447"/>
      <c r="V620" s="447"/>
      <c r="W620" s="447"/>
      <c r="X620" s="447"/>
      <c r="Y620" s="447"/>
      <c r="Z620" s="447"/>
    </row>
    <row r="621" ht="12.75" customHeight="1">
      <c r="A621" s="445"/>
      <c r="B621" s="446"/>
      <c r="C621" s="447"/>
      <c r="D621" s="448"/>
      <c r="E621" s="448"/>
      <c r="F621" s="448"/>
      <c r="G621" s="448"/>
      <c r="H621" s="448"/>
      <c r="I621" s="448"/>
      <c r="J621" s="531"/>
      <c r="K621" s="449"/>
      <c r="L621" s="449"/>
      <c r="M621" s="449"/>
      <c r="N621" s="448"/>
      <c r="O621" s="447"/>
      <c r="P621" s="447"/>
      <c r="Q621" s="447"/>
      <c r="R621" s="447"/>
      <c r="S621" s="447"/>
      <c r="T621" s="447"/>
      <c r="U621" s="447"/>
      <c r="V621" s="447"/>
      <c r="W621" s="447"/>
      <c r="X621" s="447"/>
      <c r="Y621" s="447"/>
      <c r="Z621" s="447"/>
    </row>
    <row r="622" ht="12.75" customHeight="1">
      <c r="A622" s="445"/>
      <c r="B622" s="446"/>
      <c r="C622" s="447"/>
      <c r="D622" s="448"/>
      <c r="E622" s="448"/>
      <c r="F622" s="448"/>
      <c r="G622" s="448"/>
      <c r="H622" s="448"/>
      <c r="I622" s="448"/>
      <c r="J622" s="531"/>
      <c r="K622" s="449"/>
      <c r="L622" s="449"/>
      <c r="M622" s="449"/>
      <c r="N622" s="448"/>
      <c r="O622" s="447"/>
      <c r="P622" s="447"/>
      <c r="Q622" s="447"/>
      <c r="R622" s="447"/>
      <c r="S622" s="447"/>
      <c r="T622" s="447"/>
      <c r="U622" s="447"/>
      <c r="V622" s="447"/>
      <c r="W622" s="447"/>
      <c r="X622" s="447"/>
      <c r="Y622" s="447"/>
      <c r="Z622" s="447"/>
    </row>
    <row r="623" ht="12.75" customHeight="1">
      <c r="A623" s="445"/>
      <c r="B623" s="446"/>
      <c r="C623" s="447"/>
      <c r="D623" s="448"/>
      <c r="E623" s="448"/>
      <c r="F623" s="448"/>
      <c r="G623" s="448"/>
      <c r="H623" s="448"/>
      <c r="I623" s="448"/>
      <c r="J623" s="531"/>
      <c r="K623" s="449"/>
      <c r="L623" s="449"/>
      <c r="M623" s="449"/>
      <c r="N623" s="448"/>
      <c r="O623" s="447"/>
      <c r="P623" s="447"/>
      <c r="Q623" s="447"/>
      <c r="R623" s="447"/>
      <c r="S623" s="447"/>
      <c r="T623" s="447"/>
      <c r="U623" s="447"/>
      <c r="V623" s="447"/>
      <c r="W623" s="447"/>
      <c r="X623" s="447"/>
      <c r="Y623" s="447"/>
      <c r="Z623" s="447"/>
    </row>
    <row r="624" ht="12.75" customHeight="1">
      <c r="A624" s="445"/>
      <c r="B624" s="446"/>
      <c r="C624" s="447"/>
      <c r="D624" s="448"/>
      <c r="E624" s="448"/>
      <c r="F624" s="448"/>
      <c r="G624" s="448"/>
      <c r="H624" s="448"/>
      <c r="I624" s="448"/>
      <c r="J624" s="531"/>
      <c r="K624" s="449"/>
      <c r="L624" s="449"/>
      <c r="M624" s="449"/>
      <c r="N624" s="448"/>
      <c r="O624" s="447"/>
      <c r="P624" s="447"/>
      <c r="Q624" s="447"/>
      <c r="R624" s="447"/>
      <c r="S624" s="447"/>
      <c r="T624" s="447"/>
      <c r="U624" s="447"/>
      <c r="V624" s="447"/>
      <c r="W624" s="447"/>
      <c r="X624" s="447"/>
      <c r="Y624" s="447"/>
      <c r="Z624" s="447"/>
    </row>
    <row r="625" ht="12.75" customHeight="1">
      <c r="A625" s="445"/>
      <c r="B625" s="446"/>
      <c r="C625" s="447"/>
      <c r="D625" s="448"/>
      <c r="E625" s="448"/>
      <c r="F625" s="448"/>
      <c r="G625" s="448"/>
      <c r="H625" s="448"/>
      <c r="I625" s="448"/>
      <c r="J625" s="531"/>
      <c r="K625" s="449"/>
      <c r="L625" s="449"/>
      <c r="M625" s="449"/>
      <c r="N625" s="448"/>
      <c r="O625" s="447"/>
      <c r="P625" s="447"/>
      <c r="Q625" s="447"/>
      <c r="R625" s="447"/>
      <c r="S625" s="447"/>
      <c r="T625" s="447"/>
      <c r="U625" s="447"/>
      <c r="V625" s="447"/>
      <c r="W625" s="447"/>
      <c r="X625" s="447"/>
      <c r="Y625" s="447"/>
      <c r="Z625" s="447"/>
    </row>
    <row r="626" ht="12.75" customHeight="1">
      <c r="A626" s="445"/>
      <c r="B626" s="446"/>
      <c r="C626" s="447"/>
      <c r="D626" s="448"/>
      <c r="E626" s="448"/>
      <c r="F626" s="448"/>
      <c r="G626" s="448"/>
      <c r="H626" s="448"/>
      <c r="I626" s="448"/>
      <c r="J626" s="531"/>
      <c r="K626" s="449"/>
      <c r="L626" s="449"/>
      <c r="M626" s="449"/>
      <c r="N626" s="448"/>
      <c r="O626" s="447"/>
      <c r="P626" s="447"/>
      <c r="Q626" s="447"/>
      <c r="R626" s="447"/>
      <c r="S626" s="447"/>
      <c r="T626" s="447"/>
      <c r="U626" s="447"/>
      <c r="V626" s="447"/>
      <c r="W626" s="447"/>
      <c r="X626" s="447"/>
      <c r="Y626" s="447"/>
      <c r="Z626" s="447"/>
    </row>
    <row r="627" ht="12.75" customHeight="1">
      <c r="A627" s="445"/>
      <c r="B627" s="446"/>
      <c r="C627" s="447"/>
      <c r="D627" s="448"/>
      <c r="E627" s="448"/>
      <c r="F627" s="448"/>
      <c r="G627" s="448"/>
      <c r="H627" s="448"/>
      <c r="I627" s="448"/>
      <c r="J627" s="531"/>
      <c r="K627" s="449"/>
      <c r="L627" s="449"/>
      <c r="M627" s="449"/>
      <c r="N627" s="448"/>
      <c r="O627" s="447"/>
      <c r="P627" s="447"/>
      <c r="Q627" s="447"/>
      <c r="R627" s="447"/>
      <c r="S627" s="447"/>
      <c r="T627" s="447"/>
      <c r="U627" s="447"/>
      <c r="V627" s="447"/>
      <c r="W627" s="447"/>
      <c r="X627" s="447"/>
      <c r="Y627" s="447"/>
      <c r="Z627" s="447"/>
    </row>
    <row r="628" ht="12.75" customHeight="1">
      <c r="A628" s="445"/>
      <c r="B628" s="446"/>
      <c r="C628" s="447"/>
      <c r="D628" s="448"/>
      <c r="E628" s="448"/>
      <c r="F628" s="448"/>
      <c r="G628" s="448"/>
      <c r="H628" s="448"/>
      <c r="I628" s="448"/>
      <c r="J628" s="531"/>
      <c r="K628" s="449"/>
      <c r="L628" s="449"/>
      <c r="M628" s="449"/>
      <c r="N628" s="448"/>
      <c r="O628" s="447"/>
      <c r="P628" s="447"/>
      <c r="Q628" s="447"/>
      <c r="R628" s="447"/>
      <c r="S628" s="447"/>
      <c r="T628" s="447"/>
      <c r="U628" s="447"/>
      <c r="V628" s="447"/>
      <c r="W628" s="447"/>
      <c r="X628" s="447"/>
      <c r="Y628" s="447"/>
      <c r="Z628" s="447"/>
    </row>
    <row r="629" ht="12.75" customHeight="1">
      <c r="A629" s="445"/>
      <c r="B629" s="446"/>
      <c r="C629" s="447"/>
      <c r="D629" s="448"/>
      <c r="E629" s="448"/>
      <c r="F629" s="448"/>
      <c r="G629" s="448"/>
      <c r="H629" s="448"/>
      <c r="I629" s="448"/>
      <c r="J629" s="531"/>
      <c r="K629" s="449"/>
      <c r="L629" s="449"/>
      <c r="M629" s="449"/>
      <c r="N629" s="448"/>
      <c r="O629" s="447"/>
      <c r="P629" s="447"/>
      <c r="Q629" s="447"/>
      <c r="R629" s="447"/>
      <c r="S629" s="447"/>
      <c r="T629" s="447"/>
      <c r="U629" s="447"/>
      <c r="V629" s="447"/>
      <c r="W629" s="447"/>
      <c r="X629" s="447"/>
      <c r="Y629" s="447"/>
      <c r="Z629" s="447"/>
    </row>
    <row r="630" ht="12.75" customHeight="1">
      <c r="A630" s="445"/>
      <c r="B630" s="446"/>
      <c r="C630" s="447"/>
      <c r="D630" s="448"/>
      <c r="E630" s="448"/>
      <c r="F630" s="448"/>
      <c r="G630" s="448"/>
      <c r="H630" s="448"/>
      <c r="I630" s="448"/>
      <c r="J630" s="531"/>
      <c r="K630" s="449"/>
      <c r="L630" s="449"/>
      <c r="M630" s="449"/>
      <c r="N630" s="448"/>
      <c r="O630" s="447"/>
      <c r="P630" s="447"/>
      <c r="Q630" s="447"/>
      <c r="R630" s="447"/>
      <c r="S630" s="447"/>
      <c r="T630" s="447"/>
      <c r="U630" s="447"/>
      <c r="V630" s="447"/>
      <c r="W630" s="447"/>
      <c r="X630" s="447"/>
      <c r="Y630" s="447"/>
      <c r="Z630" s="447"/>
    </row>
    <row r="631" ht="12.75" customHeight="1">
      <c r="A631" s="445"/>
      <c r="B631" s="446"/>
      <c r="C631" s="447"/>
      <c r="D631" s="448"/>
      <c r="E631" s="448"/>
      <c r="F631" s="448"/>
      <c r="G631" s="448"/>
      <c r="H631" s="448"/>
      <c r="I631" s="448"/>
      <c r="J631" s="531"/>
      <c r="K631" s="449"/>
      <c r="L631" s="449"/>
      <c r="M631" s="449"/>
      <c r="N631" s="448"/>
      <c r="O631" s="447"/>
      <c r="P631" s="447"/>
      <c r="Q631" s="447"/>
      <c r="R631" s="447"/>
      <c r="S631" s="447"/>
      <c r="T631" s="447"/>
      <c r="U631" s="447"/>
      <c r="V631" s="447"/>
      <c r="W631" s="447"/>
      <c r="X631" s="447"/>
      <c r="Y631" s="447"/>
      <c r="Z631" s="447"/>
    </row>
    <row r="632" ht="12.75" customHeight="1">
      <c r="A632" s="445"/>
      <c r="B632" s="446"/>
      <c r="C632" s="447"/>
      <c r="D632" s="448"/>
      <c r="E632" s="448"/>
      <c r="F632" s="448"/>
      <c r="G632" s="448"/>
      <c r="H632" s="448"/>
      <c r="I632" s="448"/>
      <c r="J632" s="531"/>
      <c r="K632" s="449"/>
      <c r="L632" s="449"/>
      <c r="M632" s="449"/>
      <c r="N632" s="448"/>
      <c r="O632" s="447"/>
      <c r="P632" s="447"/>
      <c r="Q632" s="447"/>
      <c r="R632" s="447"/>
      <c r="S632" s="447"/>
      <c r="T632" s="447"/>
      <c r="U632" s="447"/>
      <c r="V632" s="447"/>
      <c r="W632" s="447"/>
      <c r="X632" s="447"/>
      <c r="Y632" s="447"/>
      <c r="Z632" s="447"/>
    </row>
    <row r="633" ht="12.75" customHeight="1">
      <c r="A633" s="445"/>
      <c r="B633" s="446"/>
      <c r="C633" s="447"/>
      <c r="D633" s="448"/>
      <c r="E633" s="448"/>
      <c r="F633" s="448"/>
      <c r="G633" s="448"/>
      <c r="H633" s="448"/>
      <c r="I633" s="448"/>
      <c r="J633" s="531"/>
      <c r="K633" s="449"/>
      <c r="L633" s="449"/>
      <c r="M633" s="449"/>
      <c r="N633" s="448"/>
      <c r="O633" s="447"/>
      <c r="P633" s="447"/>
      <c r="Q633" s="447"/>
      <c r="R633" s="447"/>
      <c r="S633" s="447"/>
      <c r="T633" s="447"/>
      <c r="U633" s="447"/>
      <c r="V633" s="447"/>
      <c r="W633" s="447"/>
      <c r="X633" s="447"/>
      <c r="Y633" s="447"/>
      <c r="Z633" s="447"/>
    </row>
    <row r="634" ht="12.75" customHeight="1">
      <c r="A634" s="445"/>
      <c r="B634" s="446"/>
      <c r="C634" s="447"/>
      <c r="D634" s="448"/>
      <c r="E634" s="448"/>
      <c r="F634" s="448"/>
      <c r="G634" s="448"/>
      <c r="H634" s="448"/>
      <c r="I634" s="448"/>
      <c r="J634" s="531"/>
      <c r="K634" s="449"/>
      <c r="L634" s="449"/>
      <c r="M634" s="449"/>
      <c r="N634" s="448"/>
      <c r="O634" s="447"/>
      <c r="P634" s="447"/>
      <c r="Q634" s="447"/>
      <c r="R634" s="447"/>
      <c r="S634" s="447"/>
      <c r="T634" s="447"/>
      <c r="U634" s="447"/>
      <c r="V634" s="447"/>
      <c r="W634" s="447"/>
      <c r="X634" s="447"/>
      <c r="Y634" s="447"/>
      <c r="Z634" s="447"/>
    </row>
    <row r="635" ht="12.75" customHeight="1">
      <c r="A635" s="445"/>
      <c r="B635" s="446"/>
      <c r="C635" s="447"/>
      <c r="D635" s="448"/>
      <c r="E635" s="448"/>
      <c r="F635" s="448"/>
      <c r="G635" s="448"/>
      <c r="H635" s="448"/>
      <c r="I635" s="448"/>
      <c r="J635" s="531"/>
      <c r="K635" s="449"/>
      <c r="L635" s="449"/>
      <c r="M635" s="449"/>
      <c r="N635" s="448"/>
      <c r="O635" s="447"/>
      <c r="P635" s="447"/>
      <c r="Q635" s="447"/>
      <c r="R635" s="447"/>
      <c r="S635" s="447"/>
      <c r="T635" s="447"/>
      <c r="U635" s="447"/>
      <c r="V635" s="447"/>
      <c r="W635" s="447"/>
      <c r="X635" s="447"/>
      <c r="Y635" s="447"/>
      <c r="Z635" s="447"/>
    </row>
    <row r="636" ht="12.75" customHeight="1">
      <c r="A636" s="445"/>
      <c r="B636" s="446"/>
      <c r="C636" s="447"/>
      <c r="D636" s="448"/>
      <c r="E636" s="448"/>
      <c r="F636" s="448"/>
      <c r="G636" s="448"/>
      <c r="H636" s="448"/>
      <c r="I636" s="448"/>
      <c r="J636" s="531"/>
      <c r="K636" s="449"/>
      <c r="L636" s="449"/>
      <c r="M636" s="449"/>
      <c r="N636" s="448"/>
      <c r="O636" s="447"/>
      <c r="P636" s="447"/>
      <c r="Q636" s="447"/>
      <c r="R636" s="447"/>
      <c r="S636" s="447"/>
      <c r="T636" s="447"/>
      <c r="U636" s="447"/>
      <c r="V636" s="447"/>
      <c r="W636" s="447"/>
      <c r="X636" s="447"/>
      <c r="Y636" s="447"/>
      <c r="Z636" s="447"/>
    </row>
    <row r="637" ht="12.75" customHeight="1">
      <c r="A637" s="445"/>
      <c r="B637" s="446"/>
      <c r="C637" s="447"/>
      <c r="D637" s="448"/>
      <c r="E637" s="448"/>
      <c r="F637" s="448"/>
      <c r="G637" s="448"/>
      <c r="H637" s="448"/>
      <c r="I637" s="448"/>
      <c r="J637" s="531"/>
      <c r="K637" s="449"/>
      <c r="L637" s="449"/>
      <c r="M637" s="449"/>
      <c r="N637" s="448"/>
      <c r="O637" s="447"/>
      <c r="P637" s="447"/>
      <c r="Q637" s="447"/>
      <c r="R637" s="447"/>
      <c r="S637" s="447"/>
      <c r="T637" s="447"/>
      <c r="U637" s="447"/>
      <c r="V637" s="447"/>
      <c r="W637" s="447"/>
      <c r="X637" s="447"/>
      <c r="Y637" s="447"/>
      <c r="Z637" s="447"/>
    </row>
    <row r="638" ht="12.75" customHeight="1">
      <c r="A638" s="445"/>
      <c r="B638" s="446"/>
      <c r="C638" s="447"/>
      <c r="D638" s="448"/>
      <c r="E638" s="448"/>
      <c r="F638" s="448"/>
      <c r="G638" s="448"/>
      <c r="H638" s="448"/>
      <c r="I638" s="448"/>
      <c r="J638" s="531"/>
      <c r="K638" s="449"/>
      <c r="L638" s="449"/>
      <c r="M638" s="449"/>
      <c r="N638" s="448"/>
      <c r="O638" s="447"/>
      <c r="P638" s="447"/>
      <c r="Q638" s="447"/>
      <c r="R638" s="447"/>
      <c r="S638" s="447"/>
      <c r="T638" s="447"/>
      <c r="U638" s="447"/>
      <c r="V638" s="447"/>
      <c r="W638" s="447"/>
      <c r="X638" s="447"/>
      <c r="Y638" s="447"/>
      <c r="Z638" s="447"/>
    </row>
    <row r="639" ht="12.75" customHeight="1">
      <c r="A639" s="445"/>
      <c r="B639" s="446"/>
      <c r="C639" s="447"/>
      <c r="D639" s="448"/>
      <c r="E639" s="448"/>
      <c r="F639" s="448"/>
      <c r="G639" s="448"/>
      <c r="H639" s="448"/>
      <c r="I639" s="448"/>
      <c r="J639" s="531"/>
      <c r="K639" s="449"/>
      <c r="L639" s="449"/>
      <c r="M639" s="449"/>
      <c r="N639" s="448"/>
      <c r="O639" s="447"/>
      <c r="P639" s="447"/>
      <c r="Q639" s="447"/>
      <c r="R639" s="447"/>
      <c r="S639" s="447"/>
      <c r="T639" s="447"/>
      <c r="U639" s="447"/>
      <c r="V639" s="447"/>
      <c r="W639" s="447"/>
      <c r="X639" s="447"/>
      <c r="Y639" s="447"/>
      <c r="Z639" s="447"/>
    </row>
    <row r="640" ht="12.75" customHeight="1">
      <c r="A640" s="445"/>
      <c r="B640" s="446"/>
      <c r="C640" s="447"/>
      <c r="D640" s="448"/>
      <c r="E640" s="448"/>
      <c r="F640" s="448"/>
      <c r="G640" s="448"/>
      <c r="H640" s="448"/>
      <c r="I640" s="448"/>
      <c r="J640" s="531"/>
      <c r="K640" s="449"/>
      <c r="L640" s="449"/>
      <c r="M640" s="449"/>
      <c r="N640" s="448"/>
      <c r="O640" s="447"/>
      <c r="P640" s="447"/>
      <c r="Q640" s="447"/>
      <c r="R640" s="447"/>
      <c r="S640" s="447"/>
      <c r="T640" s="447"/>
      <c r="U640" s="447"/>
      <c r="V640" s="447"/>
      <c r="W640" s="447"/>
      <c r="X640" s="447"/>
      <c r="Y640" s="447"/>
      <c r="Z640" s="447"/>
    </row>
    <row r="641" ht="12.75" customHeight="1">
      <c r="A641" s="445"/>
      <c r="B641" s="446"/>
      <c r="C641" s="447"/>
      <c r="D641" s="448"/>
      <c r="E641" s="448"/>
      <c r="F641" s="448"/>
      <c r="G641" s="448"/>
      <c r="H641" s="448"/>
      <c r="I641" s="448"/>
      <c r="J641" s="531"/>
      <c r="K641" s="449"/>
      <c r="L641" s="449"/>
      <c r="M641" s="449"/>
      <c r="N641" s="448"/>
      <c r="O641" s="447"/>
      <c r="P641" s="447"/>
      <c r="Q641" s="447"/>
      <c r="R641" s="447"/>
      <c r="S641" s="447"/>
      <c r="T641" s="447"/>
      <c r="U641" s="447"/>
      <c r="V641" s="447"/>
      <c r="W641" s="447"/>
      <c r="X641" s="447"/>
      <c r="Y641" s="447"/>
      <c r="Z641" s="447"/>
    </row>
    <row r="642" ht="12.75" customHeight="1">
      <c r="A642" s="445"/>
      <c r="B642" s="446"/>
      <c r="C642" s="447"/>
      <c r="D642" s="448"/>
      <c r="E642" s="448"/>
      <c r="F642" s="448"/>
      <c r="G642" s="448"/>
      <c r="H642" s="448"/>
      <c r="I642" s="448"/>
      <c r="J642" s="531"/>
      <c r="K642" s="449"/>
      <c r="L642" s="449"/>
      <c r="M642" s="449"/>
      <c r="N642" s="448"/>
      <c r="O642" s="447"/>
      <c r="P642" s="447"/>
      <c r="Q642" s="447"/>
      <c r="R642" s="447"/>
      <c r="S642" s="447"/>
      <c r="T642" s="447"/>
      <c r="U642" s="447"/>
      <c r="V642" s="447"/>
      <c r="W642" s="447"/>
      <c r="X642" s="447"/>
      <c r="Y642" s="447"/>
      <c r="Z642" s="447"/>
    </row>
    <row r="643" ht="12.75" customHeight="1">
      <c r="A643" s="445"/>
      <c r="B643" s="446"/>
      <c r="C643" s="447"/>
      <c r="D643" s="448"/>
      <c r="E643" s="448"/>
      <c r="F643" s="448"/>
      <c r="G643" s="448"/>
      <c r="H643" s="448"/>
      <c r="I643" s="448"/>
      <c r="J643" s="531"/>
      <c r="K643" s="449"/>
      <c r="L643" s="449"/>
      <c r="M643" s="449"/>
      <c r="N643" s="448"/>
      <c r="O643" s="447"/>
      <c r="P643" s="447"/>
      <c r="Q643" s="447"/>
      <c r="R643" s="447"/>
      <c r="S643" s="447"/>
      <c r="T643" s="447"/>
      <c r="U643" s="447"/>
      <c r="V643" s="447"/>
      <c r="W643" s="447"/>
      <c r="X643" s="447"/>
      <c r="Y643" s="447"/>
      <c r="Z643" s="447"/>
    </row>
    <row r="644" ht="12.75" customHeight="1">
      <c r="A644" s="445"/>
      <c r="B644" s="446"/>
      <c r="C644" s="447"/>
      <c r="D644" s="448"/>
      <c r="E644" s="448"/>
      <c r="F644" s="448"/>
      <c r="G644" s="448"/>
      <c r="H644" s="448"/>
      <c r="I644" s="448"/>
      <c r="J644" s="531"/>
      <c r="K644" s="449"/>
      <c r="L644" s="449"/>
      <c r="M644" s="449"/>
      <c r="N644" s="448"/>
      <c r="O644" s="447"/>
      <c r="P644" s="447"/>
      <c r="Q644" s="447"/>
      <c r="R644" s="447"/>
      <c r="S644" s="447"/>
      <c r="T644" s="447"/>
      <c r="U644" s="447"/>
      <c r="V644" s="447"/>
      <c r="W644" s="447"/>
      <c r="X644" s="447"/>
      <c r="Y644" s="447"/>
      <c r="Z644" s="447"/>
    </row>
    <row r="645" ht="12.75" customHeight="1">
      <c r="A645" s="445"/>
      <c r="B645" s="446"/>
      <c r="C645" s="447"/>
      <c r="D645" s="448"/>
      <c r="E645" s="448"/>
      <c r="F645" s="448"/>
      <c r="G645" s="448"/>
      <c r="H645" s="448"/>
      <c r="I645" s="448"/>
      <c r="J645" s="531"/>
      <c r="K645" s="449"/>
      <c r="L645" s="449"/>
      <c r="M645" s="449"/>
      <c r="N645" s="448"/>
      <c r="O645" s="447"/>
      <c r="P645" s="447"/>
      <c r="Q645" s="447"/>
      <c r="R645" s="447"/>
      <c r="S645" s="447"/>
      <c r="T645" s="447"/>
      <c r="U645" s="447"/>
      <c r="V645" s="447"/>
      <c r="W645" s="447"/>
      <c r="X645" s="447"/>
      <c r="Y645" s="447"/>
      <c r="Z645" s="447"/>
    </row>
    <row r="646" ht="12.75" customHeight="1">
      <c r="A646" s="445"/>
      <c r="B646" s="446"/>
      <c r="C646" s="447"/>
      <c r="D646" s="448"/>
      <c r="E646" s="448"/>
      <c r="F646" s="448"/>
      <c r="G646" s="448"/>
      <c r="H646" s="448"/>
      <c r="I646" s="448"/>
      <c r="J646" s="531"/>
      <c r="K646" s="449"/>
      <c r="L646" s="449"/>
      <c r="M646" s="449"/>
      <c r="N646" s="448"/>
      <c r="O646" s="447"/>
      <c r="P646" s="447"/>
      <c r="Q646" s="447"/>
      <c r="R646" s="447"/>
      <c r="S646" s="447"/>
      <c r="T646" s="447"/>
      <c r="U646" s="447"/>
      <c r="V646" s="447"/>
      <c r="W646" s="447"/>
      <c r="X646" s="447"/>
      <c r="Y646" s="447"/>
      <c r="Z646" s="447"/>
    </row>
    <row r="647" ht="12.75" customHeight="1">
      <c r="A647" s="445"/>
      <c r="B647" s="446"/>
      <c r="C647" s="447"/>
      <c r="D647" s="448"/>
      <c r="E647" s="448"/>
      <c r="F647" s="448"/>
      <c r="G647" s="448"/>
      <c r="H647" s="448"/>
      <c r="I647" s="448"/>
      <c r="J647" s="531"/>
      <c r="K647" s="449"/>
      <c r="L647" s="449"/>
      <c r="M647" s="449"/>
      <c r="N647" s="448"/>
      <c r="O647" s="447"/>
      <c r="P647" s="447"/>
      <c r="Q647" s="447"/>
      <c r="R647" s="447"/>
      <c r="S647" s="447"/>
      <c r="T647" s="447"/>
      <c r="U647" s="447"/>
      <c r="V647" s="447"/>
      <c r="W647" s="447"/>
      <c r="X647" s="447"/>
      <c r="Y647" s="447"/>
      <c r="Z647" s="447"/>
    </row>
    <row r="648" ht="12.75" customHeight="1">
      <c r="A648" s="445"/>
      <c r="B648" s="446"/>
      <c r="C648" s="447"/>
      <c r="D648" s="448"/>
      <c r="E648" s="448"/>
      <c r="F648" s="448"/>
      <c r="G648" s="448"/>
      <c r="H648" s="448"/>
      <c r="I648" s="448"/>
      <c r="J648" s="531"/>
      <c r="K648" s="449"/>
      <c r="L648" s="449"/>
      <c r="M648" s="449"/>
      <c r="N648" s="448"/>
      <c r="O648" s="447"/>
      <c r="P648" s="447"/>
      <c r="Q648" s="447"/>
      <c r="R648" s="447"/>
      <c r="S648" s="447"/>
      <c r="T648" s="447"/>
      <c r="U648" s="447"/>
      <c r="V648" s="447"/>
      <c r="W648" s="447"/>
      <c r="X648" s="447"/>
      <c r="Y648" s="447"/>
      <c r="Z648" s="447"/>
    </row>
    <row r="649" ht="12.75" customHeight="1">
      <c r="A649" s="445"/>
      <c r="B649" s="446"/>
      <c r="C649" s="447"/>
      <c r="D649" s="448"/>
      <c r="E649" s="448"/>
      <c r="F649" s="448"/>
      <c r="G649" s="448"/>
      <c r="H649" s="448"/>
      <c r="I649" s="448"/>
      <c r="J649" s="531"/>
      <c r="K649" s="449"/>
      <c r="L649" s="449"/>
      <c r="M649" s="449"/>
      <c r="N649" s="448"/>
      <c r="O649" s="447"/>
      <c r="P649" s="447"/>
      <c r="Q649" s="447"/>
      <c r="R649" s="447"/>
      <c r="S649" s="447"/>
      <c r="T649" s="447"/>
      <c r="U649" s="447"/>
      <c r="V649" s="447"/>
      <c r="W649" s="447"/>
      <c r="X649" s="447"/>
      <c r="Y649" s="447"/>
      <c r="Z649" s="447"/>
    </row>
    <row r="650" ht="12.75" customHeight="1">
      <c r="A650" s="445"/>
      <c r="B650" s="446"/>
      <c r="C650" s="447"/>
      <c r="D650" s="448"/>
      <c r="E650" s="448"/>
      <c r="F650" s="448"/>
      <c r="G650" s="448"/>
      <c r="H650" s="448"/>
      <c r="I650" s="448"/>
      <c r="J650" s="531"/>
      <c r="K650" s="449"/>
      <c r="L650" s="449"/>
      <c r="M650" s="449"/>
      <c r="N650" s="448"/>
      <c r="O650" s="447"/>
      <c r="P650" s="447"/>
      <c r="Q650" s="447"/>
      <c r="R650" s="447"/>
      <c r="S650" s="447"/>
      <c r="T650" s="447"/>
      <c r="U650" s="447"/>
      <c r="V650" s="447"/>
      <c r="W650" s="447"/>
      <c r="X650" s="447"/>
      <c r="Y650" s="447"/>
      <c r="Z650" s="447"/>
    </row>
    <row r="651" ht="12.75" customHeight="1">
      <c r="A651" s="445"/>
      <c r="B651" s="446"/>
      <c r="C651" s="447"/>
      <c r="D651" s="448"/>
      <c r="E651" s="448"/>
      <c r="F651" s="448"/>
      <c r="G651" s="448"/>
      <c r="H651" s="448"/>
      <c r="I651" s="448"/>
      <c r="J651" s="531"/>
      <c r="K651" s="449"/>
      <c r="L651" s="449"/>
      <c r="M651" s="449"/>
      <c r="N651" s="448"/>
      <c r="O651" s="447"/>
      <c r="P651" s="447"/>
      <c r="Q651" s="447"/>
      <c r="R651" s="447"/>
      <c r="S651" s="447"/>
      <c r="T651" s="447"/>
      <c r="U651" s="447"/>
      <c r="V651" s="447"/>
      <c r="W651" s="447"/>
      <c r="X651" s="447"/>
      <c r="Y651" s="447"/>
      <c r="Z651" s="447"/>
    </row>
    <row r="652" ht="12.75" customHeight="1">
      <c r="A652" s="445"/>
      <c r="B652" s="446"/>
      <c r="C652" s="447"/>
      <c r="D652" s="448"/>
      <c r="E652" s="448"/>
      <c r="F652" s="448"/>
      <c r="G652" s="448"/>
      <c r="H652" s="448"/>
      <c r="I652" s="448"/>
      <c r="J652" s="531"/>
      <c r="K652" s="449"/>
      <c r="L652" s="449"/>
      <c r="M652" s="449"/>
      <c r="N652" s="448"/>
      <c r="O652" s="447"/>
      <c r="P652" s="447"/>
      <c r="Q652" s="447"/>
      <c r="R652" s="447"/>
      <c r="S652" s="447"/>
      <c r="T652" s="447"/>
      <c r="U652" s="447"/>
      <c r="V652" s="447"/>
      <c r="W652" s="447"/>
      <c r="X652" s="447"/>
      <c r="Y652" s="447"/>
      <c r="Z652" s="447"/>
    </row>
    <row r="653" ht="12.75" customHeight="1">
      <c r="A653" s="445"/>
      <c r="B653" s="446"/>
      <c r="C653" s="447"/>
      <c r="D653" s="448"/>
      <c r="E653" s="448"/>
      <c r="F653" s="448"/>
      <c r="G653" s="448"/>
      <c r="H653" s="448"/>
      <c r="I653" s="448"/>
      <c r="J653" s="531"/>
      <c r="K653" s="449"/>
      <c r="L653" s="449"/>
      <c r="M653" s="449"/>
      <c r="N653" s="448"/>
      <c r="O653" s="447"/>
      <c r="P653" s="447"/>
      <c r="Q653" s="447"/>
      <c r="R653" s="447"/>
      <c r="S653" s="447"/>
      <c r="T653" s="447"/>
      <c r="U653" s="447"/>
      <c r="V653" s="447"/>
      <c r="W653" s="447"/>
      <c r="X653" s="447"/>
      <c r="Y653" s="447"/>
      <c r="Z653" s="447"/>
    </row>
    <row r="654" ht="12.75" customHeight="1">
      <c r="A654" s="445"/>
      <c r="B654" s="446"/>
      <c r="C654" s="447"/>
      <c r="D654" s="448"/>
      <c r="E654" s="448"/>
      <c r="F654" s="448"/>
      <c r="G654" s="448"/>
      <c r="H654" s="448"/>
      <c r="I654" s="448"/>
      <c r="J654" s="531"/>
      <c r="K654" s="449"/>
      <c r="L654" s="449"/>
      <c r="M654" s="449"/>
      <c r="N654" s="448"/>
      <c r="O654" s="447"/>
      <c r="P654" s="447"/>
      <c r="Q654" s="447"/>
      <c r="R654" s="447"/>
      <c r="S654" s="447"/>
      <c r="T654" s="447"/>
      <c r="U654" s="447"/>
      <c r="V654" s="447"/>
      <c r="W654" s="447"/>
      <c r="X654" s="447"/>
      <c r="Y654" s="447"/>
      <c r="Z654" s="447"/>
    </row>
    <row r="655" ht="12.75" customHeight="1">
      <c r="A655" s="445"/>
      <c r="B655" s="446"/>
      <c r="C655" s="447"/>
      <c r="D655" s="448"/>
      <c r="E655" s="448"/>
      <c r="F655" s="448"/>
      <c r="G655" s="448"/>
      <c r="H655" s="448"/>
      <c r="I655" s="448"/>
      <c r="J655" s="531"/>
      <c r="K655" s="449"/>
      <c r="L655" s="449"/>
      <c r="M655" s="449"/>
      <c r="N655" s="448"/>
      <c r="O655" s="447"/>
      <c r="P655" s="447"/>
      <c r="Q655" s="447"/>
      <c r="R655" s="447"/>
      <c r="S655" s="447"/>
      <c r="T655" s="447"/>
      <c r="U655" s="447"/>
      <c r="V655" s="447"/>
      <c r="W655" s="447"/>
      <c r="X655" s="447"/>
      <c r="Y655" s="447"/>
      <c r="Z655" s="447"/>
    </row>
    <row r="656" ht="12.75" customHeight="1">
      <c r="A656" s="445"/>
      <c r="B656" s="446"/>
      <c r="C656" s="447"/>
      <c r="D656" s="448"/>
      <c r="E656" s="448"/>
      <c r="F656" s="448"/>
      <c r="G656" s="448"/>
      <c r="H656" s="448"/>
      <c r="I656" s="448"/>
      <c r="J656" s="531"/>
      <c r="K656" s="449"/>
      <c r="L656" s="449"/>
      <c r="M656" s="449"/>
      <c r="N656" s="448"/>
      <c r="O656" s="447"/>
      <c r="P656" s="447"/>
      <c r="Q656" s="447"/>
      <c r="R656" s="447"/>
      <c r="S656" s="447"/>
      <c r="T656" s="447"/>
      <c r="U656" s="447"/>
      <c r="V656" s="447"/>
      <c r="W656" s="447"/>
      <c r="X656" s="447"/>
      <c r="Y656" s="447"/>
      <c r="Z656" s="447"/>
    </row>
    <row r="657" ht="12.75" customHeight="1">
      <c r="A657" s="445"/>
      <c r="B657" s="446"/>
      <c r="C657" s="447"/>
      <c r="D657" s="448"/>
      <c r="E657" s="448"/>
      <c r="F657" s="448"/>
      <c r="G657" s="448"/>
      <c r="H657" s="448"/>
      <c r="I657" s="448"/>
      <c r="J657" s="531"/>
      <c r="K657" s="449"/>
      <c r="L657" s="449"/>
      <c r="M657" s="449"/>
      <c r="N657" s="448"/>
      <c r="O657" s="447"/>
      <c r="P657" s="447"/>
      <c r="Q657" s="447"/>
      <c r="R657" s="447"/>
      <c r="S657" s="447"/>
      <c r="T657" s="447"/>
      <c r="U657" s="447"/>
      <c r="V657" s="447"/>
      <c r="W657" s="447"/>
      <c r="X657" s="447"/>
      <c r="Y657" s="447"/>
      <c r="Z657" s="447"/>
    </row>
    <row r="658" ht="12.75" customHeight="1">
      <c r="A658" s="445"/>
      <c r="B658" s="446"/>
      <c r="C658" s="447"/>
      <c r="D658" s="448"/>
      <c r="E658" s="448"/>
      <c r="F658" s="448"/>
      <c r="G658" s="448"/>
      <c r="H658" s="448"/>
      <c r="I658" s="448"/>
      <c r="J658" s="531"/>
      <c r="K658" s="449"/>
      <c r="L658" s="449"/>
      <c r="M658" s="449"/>
      <c r="N658" s="448"/>
      <c r="O658" s="447"/>
      <c r="P658" s="447"/>
      <c r="Q658" s="447"/>
      <c r="R658" s="447"/>
      <c r="S658" s="447"/>
      <c r="T658" s="447"/>
      <c r="U658" s="447"/>
      <c r="V658" s="447"/>
      <c r="W658" s="447"/>
      <c r="X658" s="447"/>
      <c r="Y658" s="447"/>
      <c r="Z658" s="447"/>
    </row>
    <row r="659" ht="12.75" customHeight="1">
      <c r="A659" s="445"/>
      <c r="B659" s="446"/>
      <c r="C659" s="447"/>
      <c r="D659" s="448"/>
      <c r="E659" s="448"/>
      <c r="F659" s="448"/>
      <c r="G659" s="448"/>
      <c r="H659" s="448"/>
      <c r="I659" s="448"/>
      <c r="J659" s="531"/>
      <c r="K659" s="449"/>
      <c r="L659" s="449"/>
      <c r="M659" s="449"/>
      <c r="N659" s="448"/>
      <c r="O659" s="447"/>
      <c r="P659" s="447"/>
      <c r="Q659" s="447"/>
      <c r="R659" s="447"/>
      <c r="S659" s="447"/>
      <c r="T659" s="447"/>
      <c r="U659" s="447"/>
      <c r="V659" s="447"/>
      <c r="W659" s="447"/>
      <c r="X659" s="447"/>
      <c r="Y659" s="447"/>
      <c r="Z659" s="447"/>
    </row>
    <row r="660" ht="12.75" customHeight="1">
      <c r="A660" s="445"/>
      <c r="B660" s="446"/>
      <c r="C660" s="447"/>
      <c r="D660" s="448"/>
      <c r="E660" s="448"/>
      <c r="F660" s="448"/>
      <c r="G660" s="448"/>
      <c r="H660" s="448"/>
      <c r="I660" s="448"/>
      <c r="J660" s="531"/>
      <c r="K660" s="449"/>
      <c r="L660" s="449"/>
      <c r="M660" s="449"/>
      <c r="N660" s="448"/>
      <c r="O660" s="447"/>
      <c r="P660" s="447"/>
      <c r="Q660" s="447"/>
      <c r="R660" s="447"/>
      <c r="S660" s="447"/>
      <c r="T660" s="447"/>
      <c r="U660" s="447"/>
      <c r="V660" s="447"/>
      <c r="W660" s="447"/>
      <c r="X660" s="447"/>
      <c r="Y660" s="447"/>
      <c r="Z660" s="447"/>
    </row>
    <row r="661" ht="12.75" customHeight="1">
      <c r="A661" s="445"/>
      <c r="B661" s="446"/>
      <c r="C661" s="447"/>
      <c r="D661" s="448"/>
      <c r="E661" s="448"/>
      <c r="F661" s="448"/>
      <c r="G661" s="448"/>
      <c r="H661" s="448"/>
      <c r="I661" s="448"/>
      <c r="J661" s="531"/>
      <c r="K661" s="449"/>
      <c r="L661" s="449"/>
      <c r="M661" s="449"/>
      <c r="N661" s="448"/>
      <c r="O661" s="447"/>
      <c r="P661" s="447"/>
      <c r="Q661" s="447"/>
      <c r="R661" s="447"/>
      <c r="S661" s="447"/>
      <c r="T661" s="447"/>
      <c r="U661" s="447"/>
      <c r="V661" s="447"/>
      <c r="W661" s="447"/>
      <c r="X661" s="447"/>
      <c r="Y661" s="447"/>
      <c r="Z661" s="447"/>
    </row>
    <row r="662" ht="12.75" customHeight="1">
      <c r="A662" s="445"/>
      <c r="B662" s="446"/>
      <c r="C662" s="447"/>
      <c r="D662" s="448"/>
      <c r="E662" s="448"/>
      <c r="F662" s="448"/>
      <c r="G662" s="448"/>
      <c r="H662" s="448"/>
      <c r="I662" s="448"/>
      <c r="J662" s="531"/>
      <c r="K662" s="449"/>
      <c r="L662" s="449"/>
      <c r="M662" s="449"/>
      <c r="N662" s="448"/>
      <c r="O662" s="447"/>
      <c r="P662" s="447"/>
      <c r="Q662" s="447"/>
      <c r="R662" s="447"/>
      <c r="S662" s="447"/>
      <c r="T662" s="447"/>
      <c r="U662" s="447"/>
      <c r="V662" s="447"/>
      <c r="W662" s="447"/>
      <c r="X662" s="447"/>
      <c r="Y662" s="447"/>
      <c r="Z662" s="447"/>
    </row>
    <row r="663" ht="12.75" customHeight="1">
      <c r="A663" s="445"/>
      <c r="B663" s="446"/>
      <c r="C663" s="447"/>
      <c r="D663" s="448"/>
      <c r="E663" s="448"/>
      <c r="F663" s="448"/>
      <c r="G663" s="448"/>
      <c r="H663" s="448"/>
      <c r="I663" s="448"/>
      <c r="J663" s="531"/>
      <c r="K663" s="449"/>
      <c r="L663" s="449"/>
      <c r="M663" s="449"/>
      <c r="N663" s="448"/>
      <c r="O663" s="447"/>
      <c r="P663" s="447"/>
      <c r="Q663" s="447"/>
      <c r="R663" s="447"/>
      <c r="S663" s="447"/>
      <c r="T663" s="447"/>
      <c r="U663" s="447"/>
      <c r="V663" s="447"/>
      <c r="W663" s="447"/>
      <c r="X663" s="447"/>
      <c r="Y663" s="447"/>
      <c r="Z663" s="447"/>
    </row>
    <row r="664" ht="12.75" customHeight="1">
      <c r="A664" s="445"/>
      <c r="B664" s="446"/>
      <c r="C664" s="447"/>
      <c r="D664" s="448"/>
      <c r="E664" s="448"/>
      <c r="F664" s="448"/>
      <c r="G664" s="448"/>
      <c r="H664" s="448"/>
      <c r="I664" s="448"/>
      <c r="J664" s="531"/>
      <c r="K664" s="449"/>
      <c r="L664" s="449"/>
      <c r="M664" s="449"/>
      <c r="N664" s="448"/>
      <c r="O664" s="447"/>
      <c r="P664" s="447"/>
      <c r="Q664" s="447"/>
      <c r="R664" s="447"/>
      <c r="S664" s="447"/>
      <c r="T664" s="447"/>
      <c r="U664" s="447"/>
      <c r="V664" s="447"/>
      <c r="W664" s="447"/>
      <c r="X664" s="447"/>
      <c r="Y664" s="447"/>
      <c r="Z664" s="447"/>
    </row>
    <row r="665" ht="12.75" customHeight="1">
      <c r="A665" s="445"/>
      <c r="B665" s="446"/>
      <c r="C665" s="447"/>
      <c r="D665" s="448"/>
      <c r="E665" s="448"/>
      <c r="F665" s="448"/>
      <c r="G665" s="448"/>
      <c r="H665" s="448"/>
      <c r="I665" s="448"/>
      <c r="J665" s="531"/>
      <c r="K665" s="449"/>
      <c r="L665" s="449"/>
      <c r="M665" s="449"/>
      <c r="N665" s="448"/>
      <c r="O665" s="447"/>
      <c r="P665" s="447"/>
      <c r="Q665" s="447"/>
      <c r="R665" s="447"/>
      <c r="S665" s="447"/>
      <c r="T665" s="447"/>
      <c r="U665" s="447"/>
      <c r="V665" s="447"/>
      <c r="W665" s="447"/>
      <c r="X665" s="447"/>
      <c r="Y665" s="447"/>
      <c r="Z665" s="447"/>
    </row>
    <row r="666" ht="12.75" customHeight="1">
      <c r="A666" s="445"/>
      <c r="B666" s="446"/>
      <c r="C666" s="447"/>
      <c r="D666" s="448"/>
      <c r="E666" s="448"/>
      <c r="F666" s="448"/>
      <c r="G666" s="448"/>
      <c r="H666" s="448"/>
      <c r="I666" s="448"/>
      <c r="J666" s="531"/>
      <c r="K666" s="449"/>
      <c r="L666" s="449"/>
      <c r="M666" s="449"/>
      <c r="N666" s="448"/>
      <c r="O666" s="447"/>
      <c r="P666" s="447"/>
      <c r="Q666" s="447"/>
      <c r="R666" s="447"/>
      <c r="S666" s="447"/>
      <c r="T666" s="447"/>
      <c r="U666" s="447"/>
      <c r="V666" s="447"/>
      <c r="W666" s="447"/>
      <c r="X666" s="447"/>
      <c r="Y666" s="447"/>
      <c r="Z666" s="447"/>
    </row>
    <row r="667" ht="12.75" customHeight="1">
      <c r="A667" s="445"/>
      <c r="B667" s="446"/>
      <c r="C667" s="447"/>
      <c r="D667" s="448"/>
      <c r="E667" s="448"/>
      <c r="F667" s="448"/>
      <c r="G667" s="448"/>
      <c r="H667" s="448"/>
      <c r="I667" s="448"/>
      <c r="J667" s="531"/>
      <c r="K667" s="449"/>
      <c r="L667" s="449"/>
      <c r="M667" s="449"/>
      <c r="N667" s="448"/>
      <c r="O667" s="447"/>
      <c r="P667" s="447"/>
      <c r="Q667" s="447"/>
      <c r="R667" s="447"/>
      <c r="S667" s="447"/>
      <c r="T667" s="447"/>
      <c r="U667" s="447"/>
      <c r="V667" s="447"/>
      <c r="W667" s="447"/>
      <c r="X667" s="447"/>
      <c r="Y667" s="447"/>
      <c r="Z667" s="447"/>
    </row>
    <row r="668" ht="12.75" customHeight="1">
      <c r="A668" s="445"/>
      <c r="B668" s="446"/>
      <c r="C668" s="447"/>
      <c r="D668" s="448"/>
      <c r="E668" s="448"/>
      <c r="F668" s="448"/>
      <c r="G668" s="448"/>
      <c r="H668" s="448"/>
      <c r="I668" s="448"/>
      <c r="J668" s="531"/>
      <c r="K668" s="449"/>
      <c r="L668" s="449"/>
      <c r="M668" s="449"/>
      <c r="N668" s="448"/>
      <c r="O668" s="447"/>
      <c r="P668" s="447"/>
      <c r="Q668" s="447"/>
      <c r="R668" s="447"/>
      <c r="S668" s="447"/>
      <c r="T668" s="447"/>
      <c r="U668" s="447"/>
      <c r="V668" s="447"/>
      <c r="W668" s="447"/>
      <c r="X668" s="447"/>
      <c r="Y668" s="447"/>
      <c r="Z668" s="447"/>
    </row>
    <row r="669" ht="12.75" customHeight="1">
      <c r="A669" s="445"/>
      <c r="B669" s="446"/>
      <c r="C669" s="447"/>
      <c r="D669" s="448"/>
      <c r="E669" s="448"/>
      <c r="F669" s="448"/>
      <c r="G669" s="448"/>
      <c r="H669" s="448"/>
      <c r="I669" s="448"/>
      <c r="J669" s="531"/>
      <c r="K669" s="449"/>
      <c r="L669" s="449"/>
      <c r="M669" s="449"/>
      <c r="N669" s="448"/>
      <c r="O669" s="447"/>
      <c r="P669" s="447"/>
      <c r="Q669" s="447"/>
      <c r="R669" s="447"/>
      <c r="S669" s="447"/>
      <c r="T669" s="447"/>
      <c r="U669" s="447"/>
      <c r="V669" s="447"/>
      <c r="W669" s="447"/>
      <c r="X669" s="447"/>
      <c r="Y669" s="447"/>
      <c r="Z669" s="447"/>
    </row>
    <row r="670" ht="12.75" customHeight="1">
      <c r="A670" s="445"/>
      <c r="B670" s="446"/>
      <c r="C670" s="447"/>
      <c r="D670" s="448"/>
      <c r="E670" s="448"/>
      <c r="F670" s="448"/>
      <c r="G670" s="448"/>
      <c r="H670" s="448"/>
      <c r="I670" s="448"/>
      <c r="J670" s="531"/>
      <c r="K670" s="449"/>
      <c r="L670" s="449"/>
      <c r="M670" s="449"/>
      <c r="N670" s="448"/>
      <c r="O670" s="447"/>
      <c r="P670" s="447"/>
      <c r="Q670" s="447"/>
      <c r="R670" s="447"/>
      <c r="S670" s="447"/>
      <c r="T670" s="447"/>
      <c r="U670" s="447"/>
      <c r="V670" s="447"/>
      <c r="W670" s="447"/>
      <c r="X670" s="447"/>
      <c r="Y670" s="447"/>
      <c r="Z670" s="447"/>
    </row>
    <row r="671" ht="12.75" customHeight="1">
      <c r="A671" s="445"/>
      <c r="B671" s="446"/>
      <c r="C671" s="447"/>
      <c r="D671" s="448"/>
      <c r="E671" s="448"/>
      <c r="F671" s="448"/>
      <c r="G671" s="448"/>
      <c r="H671" s="448"/>
      <c r="I671" s="448"/>
      <c r="J671" s="531"/>
      <c r="K671" s="449"/>
      <c r="L671" s="449"/>
      <c r="M671" s="449"/>
      <c r="N671" s="448"/>
      <c r="O671" s="447"/>
      <c r="P671" s="447"/>
      <c r="Q671" s="447"/>
      <c r="R671" s="447"/>
      <c r="S671" s="447"/>
      <c r="T671" s="447"/>
      <c r="U671" s="447"/>
      <c r="V671" s="447"/>
      <c r="W671" s="447"/>
      <c r="X671" s="447"/>
      <c r="Y671" s="447"/>
      <c r="Z671" s="447"/>
    </row>
    <row r="672" ht="12.75" customHeight="1">
      <c r="A672" s="445"/>
      <c r="B672" s="446"/>
      <c r="C672" s="447"/>
      <c r="D672" s="448"/>
      <c r="E672" s="448"/>
      <c r="F672" s="448"/>
      <c r="G672" s="448"/>
      <c r="H672" s="448"/>
      <c r="I672" s="448"/>
      <c r="J672" s="531"/>
      <c r="K672" s="449"/>
      <c r="L672" s="449"/>
      <c r="M672" s="449"/>
      <c r="N672" s="448"/>
      <c r="O672" s="447"/>
      <c r="P672" s="447"/>
      <c r="Q672" s="447"/>
      <c r="R672" s="447"/>
      <c r="S672" s="447"/>
      <c r="T672" s="447"/>
      <c r="U672" s="447"/>
      <c r="V672" s="447"/>
      <c r="W672" s="447"/>
      <c r="X672" s="447"/>
      <c r="Y672" s="447"/>
      <c r="Z672" s="447"/>
    </row>
    <row r="673" ht="12.75" customHeight="1">
      <c r="A673" s="445"/>
      <c r="B673" s="446"/>
      <c r="C673" s="447"/>
      <c r="D673" s="448"/>
      <c r="E673" s="448"/>
      <c r="F673" s="448"/>
      <c r="G673" s="448"/>
      <c r="H673" s="448"/>
      <c r="I673" s="448"/>
      <c r="J673" s="531"/>
      <c r="K673" s="449"/>
      <c r="L673" s="449"/>
      <c r="M673" s="449"/>
      <c r="N673" s="448"/>
      <c r="O673" s="447"/>
      <c r="P673" s="447"/>
      <c r="Q673" s="447"/>
      <c r="R673" s="447"/>
      <c r="S673" s="447"/>
      <c r="T673" s="447"/>
      <c r="U673" s="447"/>
      <c r="V673" s="447"/>
      <c r="W673" s="447"/>
      <c r="X673" s="447"/>
      <c r="Y673" s="447"/>
      <c r="Z673" s="447"/>
    </row>
    <row r="674" ht="12.75" customHeight="1">
      <c r="A674" s="445"/>
      <c r="B674" s="446"/>
      <c r="C674" s="447"/>
      <c r="D674" s="448"/>
      <c r="E674" s="448"/>
      <c r="F674" s="448"/>
      <c r="G674" s="448"/>
      <c r="H674" s="448"/>
      <c r="I674" s="448"/>
      <c r="J674" s="531"/>
      <c r="K674" s="449"/>
      <c r="L674" s="449"/>
      <c r="M674" s="449"/>
      <c r="N674" s="448"/>
      <c r="O674" s="447"/>
      <c r="P674" s="447"/>
      <c r="Q674" s="447"/>
      <c r="R674" s="447"/>
      <c r="S674" s="447"/>
      <c r="T674" s="447"/>
      <c r="U674" s="447"/>
      <c r="V674" s="447"/>
      <c r="W674" s="447"/>
      <c r="X674" s="447"/>
      <c r="Y674" s="447"/>
      <c r="Z674" s="447"/>
    </row>
    <row r="675" ht="12.75" customHeight="1">
      <c r="A675" s="445"/>
      <c r="B675" s="446"/>
      <c r="C675" s="447"/>
      <c r="D675" s="448"/>
      <c r="E675" s="448"/>
      <c r="F675" s="448"/>
      <c r="G675" s="448"/>
      <c r="H675" s="448"/>
      <c r="I675" s="448"/>
      <c r="J675" s="531"/>
      <c r="K675" s="449"/>
      <c r="L675" s="449"/>
      <c r="M675" s="449"/>
      <c r="N675" s="448"/>
      <c r="O675" s="447"/>
      <c r="P675" s="447"/>
      <c r="Q675" s="447"/>
      <c r="R675" s="447"/>
      <c r="S675" s="447"/>
      <c r="T675" s="447"/>
      <c r="U675" s="447"/>
      <c r="V675" s="447"/>
      <c r="W675" s="447"/>
      <c r="X675" s="447"/>
      <c r="Y675" s="447"/>
      <c r="Z675" s="447"/>
    </row>
    <row r="676" ht="12.75" customHeight="1">
      <c r="A676" s="445"/>
      <c r="B676" s="446"/>
      <c r="C676" s="447"/>
      <c r="D676" s="448"/>
      <c r="E676" s="448"/>
      <c r="F676" s="448"/>
      <c r="G676" s="448"/>
      <c r="H676" s="448"/>
      <c r="I676" s="448"/>
      <c r="J676" s="531"/>
      <c r="K676" s="449"/>
      <c r="L676" s="449"/>
      <c r="M676" s="449"/>
      <c r="N676" s="448"/>
      <c r="O676" s="447"/>
      <c r="P676" s="447"/>
      <c r="Q676" s="447"/>
      <c r="R676" s="447"/>
      <c r="S676" s="447"/>
      <c r="T676" s="447"/>
      <c r="U676" s="447"/>
      <c r="V676" s="447"/>
      <c r="W676" s="447"/>
      <c r="X676" s="447"/>
      <c r="Y676" s="447"/>
      <c r="Z676" s="447"/>
    </row>
    <row r="677" ht="12.75" customHeight="1">
      <c r="A677" s="445"/>
      <c r="B677" s="446"/>
      <c r="C677" s="447"/>
      <c r="D677" s="448"/>
      <c r="E677" s="448"/>
      <c r="F677" s="448"/>
      <c r="G677" s="448"/>
      <c r="H677" s="448"/>
      <c r="I677" s="448"/>
      <c r="J677" s="531"/>
      <c r="K677" s="449"/>
      <c r="L677" s="449"/>
      <c r="M677" s="449"/>
      <c r="N677" s="448"/>
      <c r="O677" s="447"/>
      <c r="P677" s="447"/>
      <c r="Q677" s="447"/>
      <c r="R677" s="447"/>
      <c r="S677" s="447"/>
      <c r="T677" s="447"/>
      <c r="U677" s="447"/>
      <c r="V677" s="447"/>
      <c r="W677" s="447"/>
      <c r="X677" s="447"/>
      <c r="Y677" s="447"/>
      <c r="Z677" s="447"/>
    </row>
    <row r="678" ht="12.75" customHeight="1">
      <c r="A678" s="445"/>
      <c r="B678" s="446"/>
      <c r="C678" s="447"/>
      <c r="D678" s="448"/>
      <c r="E678" s="448"/>
      <c r="F678" s="448"/>
      <c r="G678" s="448"/>
      <c r="H678" s="448"/>
      <c r="I678" s="448"/>
      <c r="J678" s="531"/>
      <c r="K678" s="449"/>
      <c r="L678" s="449"/>
      <c r="M678" s="449"/>
      <c r="N678" s="448"/>
      <c r="O678" s="447"/>
      <c r="P678" s="447"/>
      <c r="Q678" s="447"/>
      <c r="R678" s="447"/>
      <c r="S678" s="447"/>
      <c r="T678" s="447"/>
      <c r="U678" s="447"/>
      <c r="V678" s="447"/>
      <c r="W678" s="447"/>
      <c r="X678" s="447"/>
      <c r="Y678" s="447"/>
      <c r="Z678" s="447"/>
    </row>
    <row r="679" ht="12.75" customHeight="1">
      <c r="A679" s="445"/>
      <c r="B679" s="446"/>
      <c r="C679" s="447"/>
      <c r="D679" s="448"/>
      <c r="E679" s="448"/>
      <c r="F679" s="448"/>
      <c r="G679" s="448"/>
      <c r="H679" s="448"/>
      <c r="I679" s="448"/>
      <c r="J679" s="531"/>
      <c r="K679" s="449"/>
      <c r="L679" s="449"/>
      <c r="M679" s="449"/>
      <c r="N679" s="448"/>
      <c r="O679" s="447"/>
      <c r="P679" s="447"/>
      <c r="Q679" s="447"/>
      <c r="R679" s="447"/>
      <c r="S679" s="447"/>
      <c r="T679" s="447"/>
      <c r="U679" s="447"/>
      <c r="V679" s="447"/>
      <c r="W679" s="447"/>
      <c r="X679" s="447"/>
      <c r="Y679" s="447"/>
      <c r="Z679" s="447"/>
    </row>
    <row r="680" ht="12.75" customHeight="1">
      <c r="A680" s="445"/>
      <c r="B680" s="446"/>
      <c r="C680" s="447"/>
      <c r="D680" s="448"/>
      <c r="E680" s="448"/>
      <c r="F680" s="448"/>
      <c r="G680" s="448"/>
      <c r="H680" s="448"/>
      <c r="I680" s="448"/>
      <c r="J680" s="531"/>
      <c r="K680" s="449"/>
      <c r="L680" s="449"/>
      <c r="M680" s="449"/>
      <c r="N680" s="448"/>
      <c r="O680" s="447"/>
      <c r="P680" s="447"/>
      <c r="Q680" s="447"/>
      <c r="R680" s="447"/>
      <c r="S680" s="447"/>
      <c r="T680" s="447"/>
      <c r="U680" s="447"/>
      <c r="V680" s="447"/>
      <c r="W680" s="447"/>
      <c r="X680" s="447"/>
      <c r="Y680" s="447"/>
      <c r="Z680" s="447"/>
    </row>
    <row r="681" ht="12.75" customHeight="1">
      <c r="A681" s="445"/>
      <c r="B681" s="446"/>
      <c r="C681" s="447"/>
      <c r="D681" s="448"/>
      <c r="E681" s="448"/>
      <c r="F681" s="448"/>
      <c r="G681" s="448"/>
      <c r="H681" s="448"/>
      <c r="I681" s="448"/>
      <c r="J681" s="531"/>
      <c r="K681" s="449"/>
      <c r="L681" s="449"/>
      <c r="M681" s="449"/>
      <c r="N681" s="448"/>
      <c r="O681" s="447"/>
      <c r="P681" s="447"/>
      <c r="Q681" s="447"/>
      <c r="R681" s="447"/>
      <c r="S681" s="447"/>
      <c r="T681" s="447"/>
      <c r="U681" s="447"/>
      <c r="V681" s="447"/>
      <c r="W681" s="447"/>
      <c r="X681" s="447"/>
      <c r="Y681" s="447"/>
      <c r="Z681" s="447"/>
    </row>
    <row r="682" ht="12.75" customHeight="1">
      <c r="A682" s="445"/>
      <c r="B682" s="446"/>
      <c r="C682" s="447"/>
      <c r="D682" s="448"/>
      <c r="E682" s="448"/>
      <c r="F682" s="448"/>
      <c r="G682" s="448"/>
      <c r="H682" s="448"/>
      <c r="I682" s="448"/>
      <c r="J682" s="531"/>
      <c r="K682" s="449"/>
      <c r="L682" s="449"/>
      <c r="M682" s="449"/>
      <c r="N682" s="448"/>
      <c r="O682" s="447"/>
      <c r="P682" s="447"/>
      <c r="Q682" s="447"/>
      <c r="R682" s="447"/>
      <c r="S682" s="447"/>
      <c r="T682" s="447"/>
      <c r="U682" s="447"/>
      <c r="V682" s="447"/>
      <c r="W682" s="447"/>
      <c r="X682" s="447"/>
      <c r="Y682" s="447"/>
      <c r="Z682" s="447"/>
    </row>
    <row r="683" ht="12.75" customHeight="1">
      <c r="A683" s="445"/>
      <c r="B683" s="446"/>
      <c r="C683" s="447"/>
      <c r="D683" s="448"/>
      <c r="E683" s="448"/>
      <c r="F683" s="448"/>
      <c r="G683" s="448"/>
      <c r="H683" s="448"/>
      <c r="I683" s="448"/>
      <c r="J683" s="531"/>
      <c r="K683" s="449"/>
      <c r="L683" s="449"/>
      <c r="M683" s="449"/>
      <c r="N683" s="448"/>
      <c r="O683" s="447"/>
      <c r="P683" s="447"/>
      <c r="Q683" s="447"/>
      <c r="R683" s="447"/>
      <c r="S683" s="447"/>
      <c r="T683" s="447"/>
      <c r="U683" s="447"/>
      <c r="V683" s="447"/>
      <c r="W683" s="447"/>
      <c r="X683" s="447"/>
      <c r="Y683" s="447"/>
      <c r="Z683" s="447"/>
    </row>
    <row r="684" ht="12.75" customHeight="1">
      <c r="A684" s="445"/>
      <c r="B684" s="446"/>
      <c r="C684" s="447"/>
      <c r="D684" s="448"/>
      <c r="E684" s="448"/>
      <c r="F684" s="448"/>
      <c r="G684" s="448"/>
      <c r="H684" s="448"/>
      <c r="I684" s="448"/>
      <c r="J684" s="531"/>
      <c r="K684" s="449"/>
      <c r="L684" s="449"/>
      <c r="M684" s="449"/>
      <c r="N684" s="448"/>
      <c r="O684" s="447"/>
      <c r="P684" s="447"/>
      <c r="Q684" s="447"/>
      <c r="R684" s="447"/>
      <c r="S684" s="447"/>
      <c r="T684" s="447"/>
      <c r="U684" s="447"/>
      <c r="V684" s="447"/>
      <c r="W684" s="447"/>
      <c r="X684" s="447"/>
      <c r="Y684" s="447"/>
      <c r="Z684" s="447"/>
    </row>
    <row r="685" ht="12.75" customHeight="1">
      <c r="A685" s="445"/>
      <c r="B685" s="446"/>
      <c r="C685" s="447"/>
      <c r="D685" s="448"/>
      <c r="E685" s="448"/>
      <c r="F685" s="448"/>
      <c r="G685" s="448"/>
      <c r="H685" s="448"/>
      <c r="I685" s="448"/>
      <c r="J685" s="531"/>
      <c r="K685" s="449"/>
      <c r="L685" s="449"/>
      <c r="M685" s="449"/>
      <c r="N685" s="448"/>
      <c r="O685" s="447"/>
      <c r="P685" s="447"/>
      <c r="Q685" s="447"/>
      <c r="R685" s="447"/>
      <c r="S685" s="447"/>
      <c r="T685" s="447"/>
      <c r="U685" s="447"/>
      <c r="V685" s="447"/>
      <c r="W685" s="447"/>
      <c r="X685" s="447"/>
      <c r="Y685" s="447"/>
      <c r="Z685" s="447"/>
    </row>
    <row r="686" ht="12.75" customHeight="1">
      <c r="A686" s="445"/>
      <c r="B686" s="446"/>
      <c r="C686" s="447"/>
      <c r="D686" s="448"/>
      <c r="E686" s="448"/>
      <c r="F686" s="448"/>
      <c r="G686" s="448"/>
      <c r="H686" s="448"/>
      <c r="I686" s="448"/>
      <c r="J686" s="531"/>
      <c r="K686" s="449"/>
      <c r="L686" s="449"/>
      <c r="M686" s="449"/>
      <c r="N686" s="448"/>
      <c r="O686" s="447"/>
      <c r="P686" s="447"/>
      <c r="Q686" s="447"/>
      <c r="R686" s="447"/>
      <c r="S686" s="447"/>
      <c r="T686" s="447"/>
      <c r="U686" s="447"/>
      <c r="V686" s="447"/>
      <c r="W686" s="447"/>
      <c r="X686" s="447"/>
      <c r="Y686" s="447"/>
      <c r="Z686" s="447"/>
    </row>
    <row r="687" ht="12.75" customHeight="1">
      <c r="A687" s="445"/>
      <c r="B687" s="446"/>
      <c r="C687" s="447"/>
      <c r="D687" s="448"/>
      <c r="E687" s="448"/>
      <c r="F687" s="448"/>
      <c r="G687" s="448"/>
      <c r="H687" s="448"/>
      <c r="I687" s="448"/>
      <c r="J687" s="531"/>
      <c r="K687" s="449"/>
      <c r="L687" s="449"/>
      <c r="M687" s="449"/>
      <c r="N687" s="448"/>
      <c r="O687" s="447"/>
      <c r="P687" s="447"/>
      <c r="Q687" s="447"/>
      <c r="R687" s="447"/>
      <c r="S687" s="447"/>
      <c r="T687" s="447"/>
      <c r="U687" s="447"/>
      <c r="V687" s="447"/>
      <c r="W687" s="447"/>
      <c r="X687" s="447"/>
      <c r="Y687" s="447"/>
      <c r="Z687" s="447"/>
    </row>
    <row r="688" ht="12.75" customHeight="1">
      <c r="A688" s="445"/>
      <c r="B688" s="446"/>
      <c r="C688" s="447"/>
      <c r="D688" s="448"/>
      <c r="E688" s="448"/>
      <c r="F688" s="448"/>
      <c r="G688" s="448"/>
      <c r="H688" s="448"/>
      <c r="I688" s="448"/>
      <c r="J688" s="531"/>
      <c r="K688" s="449"/>
      <c r="L688" s="449"/>
      <c r="M688" s="449"/>
      <c r="N688" s="448"/>
      <c r="O688" s="447"/>
      <c r="P688" s="447"/>
      <c r="Q688" s="447"/>
      <c r="R688" s="447"/>
      <c r="S688" s="447"/>
      <c r="T688" s="447"/>
      <c r="U688" s="447"/>
      <c r="V688" s="447"/>
      <c r="W688" s="447"/>
      <c r="X688" s="447"/>
      <c r="Y688" s="447"/>
      <c r="Z688" s="447"/>
    </row>
    <row r="689" ht="12.75" customHeight="1">
      <c r="A689" s="445"/>
      <c r="B689" s="446"/>
      <c r="C689" s="447"/>
      <c r="D689" s="448"/>
      <c r="E689" s="448"/>
      <c r="F689" s="448"/>
      <c r="G689" s="448"/>
      <c r="H689" s="448"/>
      <c r="I689" s="448"/>
      <c r="J689" s="531"/>
      <c r="K689" s="449"/>
      <c r="L689" s="449"/>
      <c r="M689" s="449"/>
      <c r="N689" s="448"/>
      <c r="O689" s="447"/>
      <c r="P689" s="447"/>
      <c r="Q689" s="447"/>
      <c r="R689" s="447"/>
      <c r="S689" s="447"/>
      <c r="T689" s="447"/>
      <c r="U689" s="447"/>
      <c r="V689" s="447"/>
      <c r="W689" s="447"/>
      <c r="X689" s="447"/>
      <c r="Y689" s="447"/>
      <c r="Z689" s="447"/>
    </row>
    <row r="690" ht="12.75" customHeight="1">
      <c r="A690" s="445"/>
      <c r="B690" s="446"/>
      <c r="C690" s="447"/>
      <c r="D690" s="448"/>
      <c r="E690" s="448"/>
      <c r="F690" s="448"/>
      <c r="G690" s="448"/>
      <c r="H690" s="448"/>
      <c r="I690" s="448"/>
      <c r="J690" s="531"/>
      <c r="K690" s="449"/>
      <c r="L690" s="449"/>
      <c r="M690" s="449"/>
      <c r="N690" s="448"/>
      <c r="O690" s="447"/>
      <c r="P690" s="447"/>
      <c r="Q690" s="447"/>
      <c r="R690" s="447"/>
      <c r="S690" s="447"/>
      <c r="T690" s="447"/>
      <c r="U690" s="447"/>
      <c r="V690" s="447"/>
      <c r="W690" s="447"/>
      <c r="X690" s="447"/>
      <c r="Y690" s="447"/>
      <c r="Z690" s="447"/>
    </row>
    <row r="691" ht="12.75" customHeight="1">
      <c r="A691" s="445"/>
      <c r="B691" s="446"/>
      <c r="C691" s="447"/>
      <c r="D691" s="448"/>
      <c r="E691" s="448"/>
      <c r="F691" s="448"/>
      <c r="G691" s="448"/>
      <c r="H691" s="448"/>
      <c r="I691" s="448"/>
      <c r="J691" s="531"/>
      <c r="K691" s="449"/>
      <c r="L691" s="449"/>
      <c r="M691" s="449"/>
      <c r="N691" s="448"/>
      <c r="O691" s="447"/>
      <c r="P691" s="447"/>
      <c r="Q691" s="447"/>
      <c r="R691" s="447"/>
      <c r="S691" s="447"/>
      <c r="T691" s="447"/>
      <c r="U691" s="447"/>
      <c r="V691" s="447"/>
      <c r="W691" s="447"/>
      <c r="X691" s="447"/>
      <c r="Y691" s="447"/>
      <c r="Z691" s="447"/>
    </row>
    <row r="692" ht="12.75" customHeight="1">
      <c r="A692" s="445"/>
      <c r="B692" s="446"/>
      <c r="C692" s="447"/>
      <c r="D692" s="448"/>
      <c r="E692" s="448"/>
      <c r="F692" s="448"/>
      <c r="G692" s="448"/>
      <c r="H692" s="448"/>
      <c r="I692" s="448"/>
      <c r="J692" s="531"/>
      <c r="K692" s="449"/>
      <c r="L692" s="449"/>
      <c r="M692" s="449"/>
      <c r="N692" s="448"/>
      <c r="O692" s="447"/>
      <c r="P692" s="447"/>
      <c r="Q692" s="447"/>
      <c r="R692" s="447"/>
      <c r="S692" s="447"/>
      <c r="T692" s="447"/>
      <c r="U692" s="447"/>
      <c r="V692" s="447"/>
      <c r="W692" s="447"/>
      <c r="X692" s="447"/>
      <c r="Y692" s="447"/>
      <c r="Z692" s="447"/>
    </row>
    <row r="693" ht="12.75" customHeight="1">
      <c r="A693" s="445"/>
      <c r="B693" s="446"/>
      <c r="C693" s="447"/>
      <c r="D693" s="448"/>
      <c r="E693" s="448"/>
      <c r="F693" s="448"/>
      <c r="G693" s="448"/>
      <c r="H693" s="448"/>
      <c r="I693" s="448"/>
      <c r="J693" s="531"/>
      <c r="K693" s="449"/>
      <c r="L693" s="449"/>
      <c r="M693" s="449"/>
      <c r="N693" s="448"/>
      <c r="O693" s="447"/>
      <c r="P693" s="447"/>
      <c r="Q693" s="447"/>
      <c r="R693" s="447"/>
      <c r="S693" s="447"/>
      <c r="T693" s="447"/>
      <c r="U693" s="447"/>
      <c r="V693" s="447"/>
      <c r="W693" s="447"/>
      <c r="X693" s="447"/>
      <c r="Y693" s="447"/>
      <c r="Z693" s="447"/>
    </row>
    <row r="694" ht="12.75" customHeight="1">
      <c r="A694" s="445"/>
      <c r="B694" s="446"/>
      <c r="C694" s="447"/>
      <c r="D694" s="448"/>
      <c r="E694" s="448"/>
      <c r="F694" s="448"/>
      <c r="G694" s="448"/>
      <c r="H694" s="448"/>
      <c r="I694" s="448"/>
      <c r="J694" s="531"/>
      <c r="K694" s="449"/>
      <c r="L694" s="449"/>
      <c r="M694" s="449"/>
      <c r="N694" s="448"/>
      <c r="O694" s="447"/>
      <c r="P694" s="447"/>
      <c r="Q694" s="447"/>
      <c r="R694" s="447"/>
      <c r="S694" s="447"/>
      <c r="T694" s="447"/>
      <c r="U694" s="447"/>
      <c r="V694" s="447"/>
      <c r="W694" s="447"/>
      <c r="X694" s="447"/>
      <c r="Y694" s="447"/>
      <c r="Z694" s="447"/>
    </row>
    <row r="695" ht="12.75" customHeight="1">
      <c r="A695" s="445"/>
      <c r="B695" s="446"/>
      <c r="C695" s="447"/>
      <c r="D695" s="448"/>
      <c r="E695" s="448"/>
      <c r="F695" s="448"/>
      <c r="G695" s="448"/>
      <c r="H695" s="448"/>
      <c r="I695" s="448"/>
      <c r="J695" s="531"/>
      <c r="K695" s="449"/>
      <c r="L695" s="449"/>
      <c r="M695" s="449"/>
      <c r="N695" s="448"/>
      <c r="O695" s="447"/>
      <c r="P695" s="447"/>
      <c r="Q695" s="447"/>
      <c r="R695" s="447"/>
      <c r="S695" s="447"/>
      <c r="T695" s="447"/>
      <c r="U695" s="447"/>
      <c r="V695" s="447"/>
      <c r="W695" s="447"/>
      <c r="X695" s="447"/>
      <c r="Y695" s="447"/>
      <c r="Z695" s="447"/>
    </row>
    <row r="696" ht="12.75" customHeight="1">
      <c r="A696" s="445"/>
      <c r="B696" s="446"/>
      <c r="C696" s="447"/>
      <c r="D696" s="448"/>
      <c r="E696" s="448"/>
      <c r="F696" s="448"/>
      <c r="G696" s="448"/>
      <c r="H696" s="448"/>
      <c r="I696" s="448"/>
      <c r="J696" s="531"/>
      <c r="K696" s="449"/>
      <c r="L696" s="449"/>
      <c r="M696" s="449"/>
      <c r="N696" s="448"/>
      <c r="O696" s="447"/>
      <c r="P696" s="447"/>
      <c r="Q696" s="447"/>
      <c r="R696" s="447"/>
      <c r="S696" s="447"/>
      <c r="T696" s="447"/>
      <c r="U696" s="447"/>
      <c r="V696" s="447"/>
      <c r="W696" s="447"/>
      <c r="X696" s="447"/>
      <c r="Y696" s="447"/>
      <c r="Z696" s="447"/>
    </row>
    <row r="697" ht="12.75" customHeight="1">
      <c r="A697" s="445"/>
      <c r="B697" s="446"/>
      <c r="C697" s="447"/>
      <c r="D697" s="448"/>
      <c r="E697" s="448"/>
      <c r="F697" s="448"/>
      <c r="G697" s="448"/>
      <c r="H697" s="448"/>
      <c r="I697" s="448"/>
      <c r="J697" s="531"/>
      <c r="K697" s="449"/>
      <c r="L697" s="449"/>
      <c r="M697" s="449"/>
      <c r="N697" s="448"/>
      <c r="O697" s="447"/>
      <c r="P697" s="447"/>
      <c r="Q697" s="447"/>
      <c r="R697" s="447"/>
      <c r="S697" s="447"/>
      <c r="T697" s="447"/>
      <c r="U697" s="447"/>
      <c r="V697" s="447"/>
      <c r="W697" s="447"/>
      <c r="X697" s="447"/>
      <c r="Y697" s="447"/>
      <c r="Z697" s="447"/>
    </row>
    <row r="698" ht="12.75" customHeight="1">
      <c r="A698" s="445"/>
      <c r="B698" s="446"/>
      <c r="C698" s="447"/>
      <c r="D698" s="448"/>
      <c r="E698" s="448"/>
      <c r="F698" s="448"/>
      <c r="G698" s="448"/>
      <c r="H698" s="448"/>
      <c r="I698" s="448"/>
      <c r="J698" s="531"/>
      <c r="K698" s="449"/>
      <c r="L698" s="449"/>
      <c r="M698" s="449"/>
      <c r="N698" s="448"/>
      <c r="O698" s="447"/>
      <c r="P698" s="447"/>
      <c r="Q698" s="447"/>
      <c r="R698" s="447"/>
      <c r="S698" s="447"/>
      <c r="T698" s="447"/>
      <c r="U698" s="447"/>
      <c r="V698" s="447"/>
      <c r="W698" s="447"/>
      <c r="X698" s="447"/>
      <c r="Y698" s="447"/>
      <c r="Z698" s="447"/>
    </row>
    <row r="699" ht="12.75" customHeight="1">
      <c r="A699" s="445"/>
      <c r="B699" s="446"/>
      <c r="C699" s="447"/>
      <c r="D699" s="448"/>
      <c r="E699" s="448"/>
      <c r="F699" s="448"/>
      <c r="G699" s="448"/>
      <c r="H699" s="448"/>
      <c r="I699" s="448"/>
      <c r="J699" s="531"/>
      <c r="K699" s="449"/>
      <c r="L699" s="449"/>
      <c r="M699" s="449"/>
      <c r="N699" s="448"/>
      <c r="O699" s="447"/>
      <c r="P699" s="447"/>
      <c r="Q699" s="447"/>
      <c r="R699" s="447"/>
      <c r="S699" s="447"/>
      <c r="T699" s="447"/>
      <c r="U699" s="447"/>
      <c r="V699" s="447"/>
      <c r="W699" s="447"/>
      <c r="X699" s="447"/>
      <c r="Y699" s="447"/>
      <c r="Z699" s="447"/>
    </row>
    <row r="700" ht="12.75" customHeight="1">
      <c r="A700" s="445"/>
      <c r="B700" s="446"/>
      <c r="C700" s="447"/>
      <c r="D700" s="448"/>
      <c r="E700" s="448"/>
      <c r="F700" s="448"/>
      <c r="G700" s="448"/>
      <c r="H700" s="448"/>
      <c r="I700" s="448"/>
      <c r="J700" s="531"/>
      <c r="K700" s="449"/>
      <c r="L700" s="449"/>
      <c r="M700" s="449"/>
      <c r="N700" s="448"/>
      <c r="O700" s="447"/>
      <c r="P700" s="447"/>
      <c r="Q700" s="447"/>
      <c r="R700" s="447"/>
      <c r="S700" s="447"/>
      <c r="T700" s="447"/>
      <c r="U700" s="447"/>
      <c r="V700" s="447"/>
      <c r="W700" s="447"/>
      <c r="X700" s="447"/>
      <c r="Y700" s="447"/>
      <c r="Z700" s="447"/>
    </row>
    <row r="701" ht="12.75" customHeight="1">
      <c r="A701" s="445"/>
      <c r="B701" s="446"/>
      <c r="C701" s="447"/>
      <c r="D701" s="448"/>
      <c r="E701" s="448"/>
      <c r="F701" s="448"/>
      <c r="G701" s="448"/>
      <c r="H701" s="448"/>
      <c r="I701" s="448"/>
      <c r="J701" s="531"/>
      <c r="K701" s="449"/>
      <c r="L701" s="449"/>
      <c r="M701" s="449"/>
      <c r="N701" s="448"/>
      <c r="O701" s="447"/>
      <c r="P701" s="447"/>
      <c r="Q701" s="447"/>
      <c r="R701" s="447"/>
      <c r="S701" s="447"/>
      <c r="T701" s="447"/>
      <c r="U701" s="447"/>
      <c r="V701" s="447"/>
      <c r="W701" s="447"/>
      <c r="X701" s="447"/>
      <c r="Y701" s="447"/>
      <c r="Z701" s="447"/>
    </row>
    <row r="702" ht="12.75" customHeight="1">
      <c r="A702" s="445"/>
      <c r="B702" s="446"/>
      <c r="C702" s="447"/>
      <c r="D702" s="448"/>
      <c r="E702" s="448"/>
      <c r="F702" s="448"/>
      <c r="G702" s="448"/>
      <c r="H702" s="448"/>
      <c r="I702" s="448"/>
      <c r="J702" s="531"/>
      <c r="K702" s="449"/>
      <c r="L702" s="449"/>
      <c r="M702" s="449"/>
      <c r="N702" s="448"/>
      <c r="O702" s="447"/>
      <c r="P702" s="447"/>
      <c r="Q702" s="447"/>
      <c r="R702" s="447"/>
      <c r="S702" s="447"/>
      <c r="T702" s="447"/>
      <c r="U702" s="447"/>
      <c r="V702" s="447"/>
      <c r="W702" s="447"/>
      <c r="X702" s="447"/>
      <c r="Y702" s="447"/>
      <c r="Z702" s="447"/>
    </row>
    <row r="703" ht="12.75" customHeight="1">
      <c r="A703" s="445"/>
      <c r="B703" s="446"/>
      <c r="C703" s="447"/>
      <c r="D703" s="448"/>
      <c r="E703" s="448"/>
      <c r="F703" s="448"/>
      <c r="G703" s="448"/>
      <c r="H703" s="448"/>
      <c r="I703" s="448"/>
      <c r="J703" s="531"/>
      <c r="K703" s="449"/>
      <c r="L703" s="449"/>
      <c r="M703" s="449"/>
      <c r="N703" s="448"/>
      <c r="O703" s="447"/>
      <c r="P703" s="447"/>
      <c r="Q703" s="447"/>
      <c r="R703" s="447"/>
      <c r="S703" s="447"/>
      <c r="T703" s="447"/>
      <c r="U703" s="447"/>
      <c r="V703" s="447"/>
      <c r="W703" s="447"/>
      <c r="X703" s="447"/>
      <c r="Y703" s="447"/>
      <c r="Z703" s="447"/>
    </row>
    <row r="704" ht="12.75" customHeight="1">
      <c r="A704" s="445"/>
      <c r="B704" s="446"/>
      <c r="C704" s="447"/>
      <c r="D704" s="448"/>
      <c r="E704" s="448"/>
      <c r="F704" s="448"/>
      <c r="G704" s="448"/>
      <c r="H704" s="448"/>
      <c r="I704" s="448"/>
      <c r="J704" s="531"/>
      <c r="K704" s="449"/>
      <c r="L704" s="449"/>
      <c r="M704" s="449"/>
      <c r="N704" s="448"/>
      <c r="O704" s="447"/>
      <c r="P704" s="447"/>
      <c r="Q704" s="447"/>
      <c r="R704" s="447"/>
      <c r="S704" s="447"/>
      <c r="T704" s="447"/>
      <c r="U704" s="447"/>
      <c r="V704" s="447"/>
      <c r="W704" s="447"/>
      <c r="X704" s="447"/>
      <c r="Y704" s="447"/>
      <c r="Z704" s="447"/>
    </row>
    <row r="705" ht="12.75" customHeight="1">
      <c r="A705" s="445"/>
      <c r="B705" s="446"/>
      <c r="C705" s="447"/>
      <c r="D705" s="448"/>
      <c r="E705" s="448"/>
      <c r="F705" s="448"/>
      <c r="G705" s="448"/>
      <c r="H705" s="448"/>
      <c r="I705" s="448"/>
      <c r="J705" s="531"/>
      <c r="K705" s="449"/>
      <c r="L705" s="449"/>
      <c r="M705" s="449"/>
      <c r="N705" s="448"/>
      <c r="O705" s="447"/>
      <c r="P705" s="447"/>
      <c r="Q705" s="447"/>
      <c r="R705" s="447"/>
      <c r="S705" s="447"/>
      <c r="T705" s="447"/>
      <c r="U705" s="447"/>
      <c r="V705" s="447"/>
      <c r="W705" s="447"/>
      <c r="X705" s="447"/>
      <c r="Y705" s="447"/>
      <c r="Z705" s="447"/>
    </row>
    <row r="706" ht="12.75" customHeight="1">
      <c r="A706" s="445"/>
      <c r="B706" s="446"/>
      <c r="C706" s="447"/>
      <c r="D706" s="448"/>
      <c r="E706" s="448"/>
      <c r="F706" s="448"/>
      <c r="G706" s="448"/>
      <c r="H706" s="448"/>
      <c r="I706" s="448"/>
      <c r="J706" s="531"/>
      <c r="K706" s="449"/>
      <c r="L706" s="449"/>
      <c r="M706" s="449"/>
      <c r="N706" s="448"/>
      <c r="O706" s="447"/>
      <c r="P706" s="447"/>
      <c r="Q706" s="447"/>
      <c r="R706" s="447"/>
      <c r="S706" s="447"/>
      <c r="T706" s="447"/>
      <c r="U706" s="447"/>
      <c r="V706" s="447"/>
      <c r="W706" s="447"/>
      <c r="X706" s="447"/>
      <c r="Y706" s="447"/>
      <c r="Z706" s="447"/>
    </row>
    <row r="707" ht="12.75" customHeight="1">
      <c r="A707" s="445"/>
      <c r="B707" s="446"/>
      <c r="C707" s="447"/>
      <c r="D707" s="448"/>
      <c r="E707" s="448"/>
      <c r="F707" s="448"/>
      <c r="G707" s="448"/>
      <c r="H707" s="448"/>
      <c r="I707" s="448"/>
      <c r="J707" s="531"/>
      <c r="K707" s="449"/>
      <c r="L707" s="449"/>
      <c r="M707" s="449"/>
      <c r="N707" s="448"/>
      <c r="O707" s="447"/>
      <c r="P707" s="447"/>
      <c r="Q707" s="447"/>
      <c r="R707" s="447"/>
      <c r="S707" s="447"/>
      <c r="T707" s="447"/>
      <c r="U707" s="447"/>
      <c r="V707" s="447"/>
      <c r="W707" s="447"/>
      <c r="X707" s="447"/>
      <c r="Y707" s="447"/>
      <c r="Z707" s="447"/>
    </row>
    <row r="708" ht="12.75" customHeight="1">
      <c r="A708" s="445"/>
      <c r="B708" s="446"/>
      <c r="C708" s="447"/>
      <c r="D708" s="448"/>
      <c r="E708" s="448"/>
      <c r="F708" s="448"/>
      <c r="G708" s="448"/>
      <c r="H708" s="448"/>
      <c r="I708" s="448"/>
      <c r="J708" s="531"/>
      <c r="K708" s="449"/>
      <c r="L708" s="449"/>
      <c r="M708" s="449"/>
      <c r="N708" s="448"/>
      <c r="O708" s="447"/>
      <c r="P708" s="447"/>
      <c r="Q708" s="447"/>
      <c r="R708" s="447"/>
      <c r="S708" s="447"/>
      <c r="T708" s="447"/>
      <c r="U708" s="447"/>
      <c r="V708" s="447"/>
      <c r="W708" s="447"/>
      <c r="X708" s="447"/>
      <c r="Y708" s="447"/>
      <c r="Z708" s="447"/>
    </row>
    <row r="709" ht="12.75" customHeight="1">
      <c r="A709" s="445"/>
      <c r="B709" s="446"/>
      <c r="C709" s="447"/>
      <c r="D709" s="448"/>
      <c r="E709" s="448"/>
      <c r="F709" s="448"/>
      <c r="G709" s="448"/>
      <c r="H709" s="448"/>
      <c r="I709" s="448"/>
      <c r="J709" s="531"/>
      <c r="K709" s="449"/>
      <c r="L709" s="449"/>
      <c r="M709" s="449"/>
      <c r="N709" s="448"/>
      <c r="O709" s="447"/>
      <c r="P709" s="447"/>
      <c r="Q709" s="447"/>
      <c r="R709" s="447"/>
      <c r="S709" s="447"/>
      <c r="T709" s="447"/>
      <c r="U709" s="447"/>
      <c r="V709" s="447"/>
      <c r="W709" s="447"/>
      <c r="X709" s="447"/>
      <c r="Y709" s="447"/>
      <c r="Z709" s="447"/>
    </row>
    <row r="710" ht="12.75" customHeight="1">
      <c r="A710" s="445"/>
      <c r="B710" s="446"/>
      <c r="C710" s="447"/>
      <c r="D710" s="448"/>
      <c r="E710" s="448"/>
      <c r="F710" s="448"/>
      <c r="G710" s="448"/>
      <c r="H710" s="448"/>
      <c r="I710" s="448"/>
      <c r="J710" s="531"/>
      <c r="K710" s="449"/>
      <c r="L710" s="449"/>
      <c r="M710" s="449"/>
      <c r="N710" s="448"/>
      <c r="O710" s="447"/>
      <c r="P710" s="447"/>
      <c r="Q710" s="447"/>
      <c r="R710" s="447"/>
      <c r="S710" s="447"/>
      <c r="T710" s="447"/>
      <c r="U710" s="447"/>
      <c r="V710" s="447"/>
      <c r="W710" s="447"/>
      <c r="X710" s="447"/>
      <c r="Y710" s="447"/>
      <c r="Z710" s="447"/>
    </row>
    <row r="711" ht="12.75" customHeight="1">
      <c r="A711" s="445"/>
      <c r="B711" s="446"/>
      <c r="C711" s="447"/>
      <c r="D711" s="448"/>
      <c r="E711" s="448"/>
      <c r="F711" s="448"/>
      <c r="G711" s="448"/>
      <c r="H711" s="448"/>
      <c r="I711" s="448"/>
      <c r="J711" s="531"/>
      <c r="K711" s="449"/>
      <c r="L711" s="449"/>
      <c r="M711" s="449"/>
      <c r="N711" s="448"/>
      <c r="O711" s="447"/>
      <c r="P711" s="447"/>
      <c r="Q711" s="447"/>
      <c r="R711" s="447"/>
      <c r="S711" s="447"/>
      <c r="T711" s="447"/>
      <c r="U711" s="447"/>
      <c r="V711" s="447"/>
      <c r="W711" s="447"/>
      <c r="X711" s="447"/>
      <c r="Y711" s="447"/>
      <c r="Z711" s="447"/>
    </row>
    <row r="712" ht="12.75" customHeight="1">
      <c r="A712" s="445"/>
      <c r="B712" s="446"/>
      <c r="C712" s="447"/>
      <c r="D712" s="448"/>
      <c r="E712" s="448"/>
      <c r="F712" s="448"/>
      <c r="G712" s="448"/>
      <c r="H712" s="448"/>
      <c r="I712" s="448"/>
      <c r="J712" s="531"/>
      <c r="K712" s="449"/>
      <c r="L712" s="449"/>
      <c r="M712" s="449"/>
      <c r="N712" s="448"/>
      <c r="O712" s="447"/>
      <c r="P712" s="447"/>
      <c r="Q712" s="447"/>
      <c r="R712" s="447"/>
      <c r="S712" s="447"/>
      <c r="T712" s="447"/>
      <c r="U712" s="447"/>
      <c r="V712" s="447"/>
      <c r="W712" s="447"/>
      <c r="X712" s="447"/>
      <c r="Y712" s="447"/>
      <c r="Z712" s="447"/>
    </row>
    <row r="713" ht="12.75" customHeight="1">
      <c r="A713" s="445"/>
      <c r="B713" s="446"/>
      <c r="C713" s="447"/>
      <c r="D713" s="448"/>
      <c r="E713" s="448"/>
      <c r="F713" s="448"/>
      <c r="G713" s="448"/>
      <c r="H713" s="448"/>
      <c r="I713" s="448"/>
      <c r="J713" s="531"/>
      <c r="K713" s="449"/>
      <c r="L713" s="449"/>
      <c r="M713" s="449"/>
      <c r="N713" s="448"/>
      <c r="O713" s="447"/>
      <c r="P713" s="447"/>
      <c r="Q713" s="447"/>
      <c r="R713" s="447"/>
      <c r="S713" s="447"/>
      <c r="T713" s="447"/>
      <c r="U713" s="447"/>
      <c r="V713" s="447"/>
      <c r="W713" s="447"/>
      <c r="X713" s="447"/>
      <c r="Y713" s="447"/>
      <c r="Z713" s="447"/>
    </row>
    <row r="714" ht="12.75" customHeight="1">
      <c r="A714" s="445"/>
      <c r="B714" s="446"/>
      <c r="C714" s="447"/>
      <c r="D714" s="448"/>
      <c r="E714" s="448"/>
      <c r="F714" s="448"/>
      <c r="G714" s="448"/>
      <c r="H714" s="448"/>
      <c r="I714" s="448"/>
      <c r="J714" s="531"/>
      <c r="K714" s="449"/>
      <c r="L714" s="449"/>
      <c r="M714" s="449"/>
      <c r="N714" s="448"/>
      <c r="O714" s="447"/>
      <c r="P714" s="447"/>
      <c r="Q714" s="447"/>
      <c r="R714" s="447"/>
      <c r="S714" s="447"/>
      <c r="T714" s="447"/>
      <c r="U714" s="447"/>
      <c r="V714" s="447"/>
      <c r="W714" s="447"/>
      <c r="X714" s="447"/>
      <c r="Y714" s="447"/>
      <c r="Z714" s="447"/>
    </row>
    <row r="715" ht="12.75" customHeight="1">
      <c r="A715" s="445"/>
      <c r="B715" s="446"/>
      <c r="C715" s="447"/>
      <c r="D715" s="448"/>
      <c r="E715" s="448"/>
      <c r="F715" s="448"/>
      <c r="G715" s="448"/>
      <c r="H715" s="448"/>
      <c r="I715" s="448"/>
      <c r="J715" s="531"/>
      <c r="K715" s="449"/>
      <c r="L715" s="449"/>
      <c r="M715" s="449"/>
      <c r="N715" s="448"/>
      <c r="O715" s="447"/>
      <c r="P715" s="447"/>
      <c r="Q715" s="447"/>
      <c r="R715" s="447"/>
      <c r="S715" s="447"/>
      <c r="T715" s="447"/>
      <c r="U715" s="447"/>
      <c r="V715" s="447"/>
      <c r="W715" s="447"/>
      <c r="X715" s="447"/>
      <c r="Y715" s="447"/>
      <c r="Z715" s="447"/>
    </row>
    <row r="716" ht="12.75" customHeight="1">
      <c r="A716" s="445"/>
      <c r="B716" s="446"/>
      <c r="C716" s="447"/>
      <c r="D716" s="448"/>
      <c r="E716" s="448"/>
      <c r="F716" s="448"/>
      <c r="G716" s="448"/>
      <c r="H716" s="448"/>
      <c r="I716" s="448"/>
      <c r="J716" s="531"/>
      <c r="K716" s="449"/>
      <c r="L716" s="449"/>
      <c r="M716" s="449"/>
      <c r="N716" s="448"/>
      <c r="O716" s="447"/>
      <c r="P716" s="447"/>
      <c r="Q716" s="447"/>
      <c r="R716" s="447"/>
      <c r="S716" s="447"/>
      <c r="T716" s="447"/>
      <c r="U716" s="447"/>
      <c r="V716" s="447"/>
      <c r="W716" s="447"/>
      <c r="X716" s="447"/>
      <c r="Y716" s="447"/>
      <c r="Z716" s="447"/>
    </row>
    <row r="717" ht="12.75" customHeight="1">
      <c r="A717" s="445"/>
      <c r="B717" s="446"/>
      <c r="C717" s="447"/>
      <c r="D717" s="448"/>
      <c r="E717" s="448"/>
      <c r="F717" s="448"/>
      <c r="G717" s="448"/>
      <c r="H717" s="448"/>
      <c r="I717" s="448"/>
      <c r="J717" s="531"/>
      <c r="K717" s="449"/>
      <c r="L717" s="449"/>
      <c r="M717" s="449"/>
      <c r="N717" s="448"/>
      <c r="O717" s="447"/>
      <c r="P717" s="447"/>
      <c r="Q717" s="447"/>
      <c r="R717" s="447"/>
      <c r="S717" s="447"/>
      <c r="T717" s="447"/>
      <c r="U717" s="447"/>
      <c r="V717" s="447"/>
      <c r="W717" s="447"/>
      <c r="X717" s="447"/>
      <c r="Y717" s="447"/>
      <c r="Z717" s="447"/>
    </row>
    <row r="718" ht="12.75" customHeight="1">
      <c r="A718" s="445"/>
      <c r="B718" s="446"/>
      <c r="C718" s="447"/>
      <c r="D718" s="448"/>
      <c r="E718" s="448"/>
      <c r="F718" s="448"/>
      <c r="G718" s="532"/>
      <c r="H718" s="448"/>
      <c r="I718" s="532"/>
      <c r="J718" s="531"/>
      <c r="K718" s="449"/>
      <c r="L718" s="449"/>
      <c r="M718" s="449"/>
      <c r="N718" s="448"/>
      <c r="O718" s="447"/>
      <c r="P718" s="447"/>
      <c r="Q718" s="447"/>
      <c r="R718" s="447"/>
      <c r="S718" s="447"/>
      <c r="T718" s="447"/>
      <c r="U718" s="447"/>
      <c r="V718" s="447"/>
      <c r="W718" s="447"/>
      <c r="X718" s="447"/>
      <c r="Y718" s="447"/>
      <c r="Z718" s="447"/>
    </row>
    <row r="719" ht="12.75" customHeight="1">
      <c r="A719" s="445"/>
      <c r="B719" s="446"/>
      <c r="C719" s="447"/>
      <c r="D719" s="448"/>
      <c r="E719" s="448"/>
      <c r="F719" s="448"/>
      <c r="G719" s="532"/>
      <c r="H719" s="448"/>
      <c r="I719" s="532"/>
      <c r="J719" s="531"/>
      <c r="K719" s="449"/>
      <c r="L719" s="449"/>
      <c r="M719" s="449"/>
      <c r="N719" s="448"/>
      <c r="O719" s="447"/>
      <c r="P719" s="447"/>
      <c r="Q719" s="447"/>
      <c r="R719" s="447"/>
      <c r="S719" s="447"/>
      <c r="T719" s="447"/>
      <c r="U719" s="447"/>
      <c r="V719" s="447"/>
      <c r="W719" s="447"/>
      <c r="X719" s="447"/>
      <c r="Y719" s="447"/>
      <c r="Z719" s="447"/>
    </row>
    <row r="720" ht="12.75" customHeight="1">
      <c r="A720" s="445"/>
      <c r="B720" s="446"/>
      <c r="C720" s="447"/>
      <c r="D720" s="448"/>
      <c r="E720" s="448"/>
      <c r="F720" s="448"/>
      <c r="G720" s="532"/>
      <c r="H720" s="448"/>
      <c r="I720" s="532"/>
      <c r="J720" s="531"/>
      <c r="K720" s="449"/>
      <c r="L720" s="449"/>
      <c r="M720" s="449"/>
      <c r="N720" s="448"/>
      <c r="O720" s="447"/>
      <c r="P720" s="447"/>
      <c r="Q720" s="447"/>
      <c r="R720" s="447"/>
      <c r="S720" s="447"/>
      <c r="T720" s="447"/>
      <c r="U720" s="447"/>
      <c r="V720" s="447"/>
      <c r="W720" s="447"/>
      <c r="X720" s="447"/>
      <c r="Y720" s="447"/>
      <c r="Z720" s="447"/>
    </row>
    <row r="721" ht="12.75" customHeight="1">
      <c r="A721" s="445"/>
      <c r="B721" s="446"/>
      <c r="C721" s="447"/>
      <c r="D721" s="448"/>
      <c r="E721" s="448"/>
      <c r="F721" s="448"/>
      <c r="G721" s="532"/>
      <c r="H721" s="448"/>
      <c r="I721" s="532"/>
      <c r="J721" s="531"/>
      <c r="K721" s="449"/>
      <c r="L721" s="449"/>
      <c r="M721" s="449"/>
      <c r="N721" s="448"/>
      <c r="O721" s="447"/>
      <c r="P721" s="447"/>
      <c r="Q721" s="447"/>
      <c r="R721" s="447"/>
      <c r="S721" s="447"/>
      <c r="T721" s="447"/>
      <c r="U721" s="447"/>
      <c r="V721" s="447"/>
      <c r="W721" s="447"/>
      <c r="X721" s="447"/>
      <c r="Y721" s="447"/>
      <c r="Z721" s="447"/>
    </row>
    <row r="722" ht="12.75" customHeight="1">
      <c r="A722" s="445"/>
      <c r="B722" s="446"/>
      <c r="C722" s="447"/>
      <c r="D722" s="448"/>
      <c r="E722" s="448"/>
      <c r="F722" s="448"/>
      <c r="G722" s="532"/>
      <c r="H722" s="448"/>
      <c r="I722" s="532"/>
      <c r="J722" s="531"/>
      <c r="K722" s="449"/>
      <c r="L722" s="449"/>
      <c r="M722" s="449"/>
      <c r="N722" s="448"/>
      <c r="O722" s="447"/>
      <c r="P722" s="447"/>
      <c r="Q722" s="447"/>
      <c r="R722" s="447"/>
      <c r="S722" s="447"/>
      <c r="T722" s="447"/>
      <c r="U722" s="447"/>
      <c r="V722" s="447"/>
      <c r="W722" s="447"/>
      <c r="X722" s="447"/>
      <c r="Y722" s="447"/>
      <c r="Z722" s="447"/>
    </row>
    <row r="723" ht="12.75" customHeight="1">
      <c r="A723" s="445"/>
      <c r="B723" s="446"/>
      <c r="C723" s="447"/>
      <c r="D723" s="448"/>
      <c r="E723" s="448"/>
      <c r="F723" s="448"/>
      <c r="G723" s="532"/>
      <c r="H723" s="448"/>
      <c r="I723" s="532"/>
      <c r="J723" s="531"/>
      <c r="K723" s="449"/>
      <c r="L723" s="449"/>
      <c r="M723" s="449"/>
      <c r="N723" s="448"/>
      <c r="O723" s="447"/>
      <c r="P723" s="447"/>
      <c r="Q723" s="447"/>
      <c r="R723" s="447"/>
      <c r="S723" s="447"/>
      <c r="T723" s="447"/>
      <c r="U723" s="447"/>
      <c r="V723" s="447"/>
      <c r="W723" s="447"/>
      <c r="X723" s="447"/>
      <c r="Y723" s="447"/>
      <c r="Z723" s="447"/>
    </row>
    <row r="724" ht="12.75" customHeight="1">
      <c r="A724" s="445"/>
      <c r="B724" s="446"/>
      <c r="C724" s="447"/>
      <c r="D724" s="448"/>
      <c r="E724" s="448"/>
      <c r="F724" s="448"/>
      <c r="G724" s="532"/>
      <c r="H724" s="448"/>
      <c r="I724" s="532"/>
      <c r="J724" s="531"/>
      <c r="K724" s="449"/>
      <c r="L724" s="449"/>
      <c r="M724" s="449"/>
      <c r="N724" s="448"/>
      <c r="O724" s="447"/>
      <c r="P724" s="447"/>
      <c r="Q724" s="447"/>
      <c r="R724" s="447"/>
      <c r="S724" s="447"/>
      <c r="T724" s="447"/>
      <c r="U724" s="447"/>
      <c r="V724" s="447"/>
      <c r="W724" s="447"/>
      <c r="X724" s="447"/>
      <c r="Y724" s="447"/>
      <c r="Z724" s="447"/>
    </row>
    <row r="725" ht="12.75" customHeight="1">
      <c r="A725" s="445"/>
      <c r="B725" s="446"/>
      <c r="C725" s="447"/>
      <c r="D725" s="448"/>
      <c r="E725" s="448"/>
      <c r="F725" s="448"/>
      <c r="G725" s="532"/>
      <c r="H725" s="448"/>
      <c r="I725" s="532"/>
      <c r="J725" s="531"/>
      <c r="K725" s="449"/>
      <c r="L725" s="449"/>
      <c r="M725" s="449"/>
      <c r="N725" s="448"/>
      <c r="O725" s="447"/>
      <c r="P725" s="447"/>
      <c r="Q725" s="447"/>
      <c r="R725" s="447"/>
      <c r="S725" s="447"/>
      <c r="T725" s="447"/>
      <c r="U725" s="447"/>
      <c r="V725" s="447"/>
      <c r="W725" s="447"/>
      <c r="X725" s="447"/>
      <c r="Y725" s="447"/>
      <c r="Z725" s="447"/>
    </row>
    <row r="726" ht="12.75" customHeight="1">
      <c r="A726" s="445"/>
      <c r="B726" s="446"/>
      <c r="C726" s="447"/>
      <c r="D726" s="448"/>
      <c r="E726" s="448"/>
      <c r="F726" s="448"/>
      <c r="G726" s="532"/>
      <c r="H726" s="448"/>
      <c r="I726" s="532"/>
      <c r="J726" s="531"/>
      <c r="K726" s="449"/>
      <c r="L726" s="449"/>
      <c r="M726" s="449"/>
      <c r="N726" s="448"/>
      <c r="O726" s="447"/>
      <c r="P726" s="447"/>
      <c r="Q726" s="447"/>
      <c r="R726" s="447"/>
      <c r="S726" s="447"/>
      <c r="T726" s="447"/>
      <c r="U726" s="447"/>
      <c r="V726" s="447"/>
      <c r="W726" s="447"/>
      <c r="X726" s="447"/>
      <c r="Y726" s="447"/>
      <c r="Z726" s="447"/>
    </row>
    <row r="727" ht="12.75" customHeight="1">
      <c r="A727" s="445"/>
      <c r="B727" s="446"/>
      <c r="C727" s="447"/>
      <c r="D727" s="448"/>
      <c r="E727" s="448"/>
      <c r="F727" s="448"/>
      <c r="G727" s="532"/>
      <c r="H727" s="448"/>
      <c r="I727" s="532"/>
      <c r="J727" s="531"/>
      <c r="K727" s="449"/>
      <c r="L727" s="449"/>
      <c r="M727" s="449"/>
      <c r="N727" s="448"/>
      <c r="O727" s="447"/>
      <c r="P727" s="447"/>
      <c r="Q727" s="447"/>
      <c r="R727" s="447"/>
      <c r="S727" s="447"/>
      <c r="T727" s="447"/>
      <c r="U727" s="447"/>
      <c r="V727" s="447"/>
      <c r="W727" s="447"/>
      <c r="X727" s="447"/>
      <c r="Y727" s="447"/>
      <c r="Z727" s="447"/>
    </row>
    <row r="728" ht="12.75" customHeight="1">
      <c r="A728" s="445"/>
      <c r="B728" s="446"/>
      <c r="C728" s="447"/>
      <c r="D728" s="448"/>
      <c r="E728" s="448"/>
      <c r="F728" s="448"/>
      <c r="G728" s="532"/>
      <c r="H728" s="448"/>
      <c r="I728" s="532"/>
      <c r="J728" s="531"/>
      <c r="K728" s="449"/>
      <c r="L728" s="449"/>
      <c r="M728" s="449"/>
      <c r="N728" s="448"/>
      <c r="O728" s="447"/>
      <c r="P728" s="447"/>
      <c r="Q728" s="447"/>
      <c r="R728" s="447"/>
      <c r="S728" s="447"/>
      <c r="T728" s="447"/>
      <c r="U728" s="447"/>
      <c r="V728" s="447"/>
      <c r="W728" s="447"/>
      <c r="X728" s="447"/>
      <c r="Y728" s="447"/>
      <c r="Z728" s="447"/>
    </row>
    <row r="729" ht="12.75" customHeight="1">
      <c r="A729" s="445"/>
      <c r="B729" s="446"/>
      <c r="C729" s="447"/>
      <c r="D729" s="448"/>
      <c r="E729" s="448"/>
      <c r="F729" s="448"/>
      <c r="G729" s="532"/>
      <c r="H729" s="448"/>
      <c r="I729" s="532"/>
      <c r="J729" s="531"/>
      <c r="K729" s="449"/>
      <c r="L729" s="449"/>
      <c r="M729" s="449"/>
      <c r="N729" s="448"/>
      <c r="O729" s="447"/>
      <c r="P729" s="447"/>
      <c r="Q729" s="447"/>
      <c r="R729" s="447"/>
      <c r="S729" s="447"/>
      <c r="T729" s="447"/>
      <c r="U729" s="447"/>
      <c r="V729" s="447"/>
      <c r="W729" s="447"/>
      <c r="X729" s="447"/>
      <c r="Y729" s="447"/>
      <c r="Z729" s="447"/>
    </row>
    <row r="730" ht="12.75" customHeight="1">
      <c r="A730" s="445"/>
      <c r="B730" s="446"/>
      <c r="C730" s="447"/>
      <c r="D730" s="448"/>
      <c r="E730" s="448"/>
      <c r="F730" s="448"/>
      <c r="G730" s="532"/>
      <c r="H730" s="448"/>
      <c r="I730" s="532"/>
      <c r="J730" s="531"/>
      <c r="K730" s="449"/>
      <c r="L730" s="449"/>
      <c r="M730" s="449"/>
      <c r="N730" s="448"/>
      <c r="O730" s="447"/>
      <c r="P730" s="447"/>
      <c r="Q730" s="447"/>
      <c r="R730" s="447"/>
      <c r="S730" s="447"/>
      <c r="T730" s="447"/>
      <c r="U730" s="447"/>
      <c r="V730" s="447"/>
      <c r="W730" s="447"/>
      <c r="X730" s="447"/>
      <c r="Y730" s="447"/>
      <c r="Z730" s="447"/>
    </row>
    <row r="731" ht="12.75" customHeight="1">
      <c r="A731" s="445"/>
      <c r="B731" s="446"/>
      <c r="C731" s="447"/>
      <c r="D731" s="448"/>
      <c r="E731" s="448"/>
      <c r="F731" s="448"/>
      <c r="G731" s="532"/>
      <c r="H731" s="448"/>
      <c r="I731" s="532"/>
      <c r="J731" s="531"/>
      <c r="K731" s="449"/>
      <c r="L731" s="449"/>
      <c r="M731" s="449"/>
      <c r="N731" s="448"/>
      <c r="O731" s="447"/>
      <c r="P731" s="447"/>
      <c r="Q731" s="447"/>
      <c r="R731" s="447"/>
      <c r="S731" s="447"/>
      <c r="T731" s="447"/>
      <c r="U731" s="447"/>
      <c r="V731" s="447"/>
      <c r="W731" s="447"/>
      <c r="X731" s="447"/>
      <c r="Y731" s="447"/>
      <c r="Z731" s="447"/>
    </row>
    <row r="732" ht="12.75" customHeight="1">
      <c r="A732" s="445"/>
      <c r="B732" s="446"/>
      <c r="C732" s="447"/>
      <c r="D732" s="448"/>
      <c r="E732" s="448"/>
      <c r="F732" s="448"/>
      <c r="G732" s="532"/>
      <c r="H732" s="448"/>
      <c r="I732" s="532"/>
      <c r="J732" s="531"/>
      <c r="K732" s="449"/>
      <c r="L732" s="449"/>
      <c r="M732" s="449"/>
      <c r="N732" s="448"/>
      <c r="O732" s="447"/>
      <c r="P732" s="447"/>
      <c r="Q732" s="447"/>
      <c r="R732" s="447"/>
      <c r="S732" s="447"/>
      <c r="T732" s="447"/>
      <c r="U732" s="447"/>
      <c r="V732" s="447"/>
      <c r="W732" s="447"/>
      <c r="X732" s="447"/>
      <c r="Y732" s="447"/>
      <c r="Z732" s="447"/>
    </row>
    <row r="733" ht="12.75" customHeight="1">
      <c r="A733" s="445"/>
      <c r="B733" s="446"/>
      <c r="C733" s="447"/>
      <c r="D733" s="448"/>
      <c r="E733" s="448"/>
      <c r="F733" s="448"/>
      <c r="G733" s="532"/>
      <c r="H733" s="448"/>
      <c r="I733" s="532"/>
      <c r="J733" s="531"/>
      <c r="K733" s="449"/>
      <c r="L733" s="449"/>
      <c r="M733" s="449"/>
      <c r="N733" s="448"/>
      <c r="O733" s="447"/>
      <c r="P733" s="447"/>
      <c r="Q733" s="447"/>
      <c r="R733" s="447"/>
      <c r="S733" s="447"/>
      <c r="T733" s="447"/>
      <c r="U733" s="447"/>
      <c r="V733" s="447"/>
      <c r="W733" s="447"/>
      <c r="X733" s="447"/>
      <c r="Y733" s="447"/>
      <c r="Z733" s="447"/>
    </row>
    <row r="734" ht="12.75" customHeight="1">
      <c r="A734" s="445"/>
      <c r="B734" s="446"/>
      <c r="C734" s="447"/>
      <c r="D734" s="448"/>
      <c r="E734" s="448"/>
      <c r="F734" s="448"/>
      <c r="G734" s="532"/>
      <c r="H734" s="448"/>
      <c r="I734" s="532"/>
      <c r="J734" s="531"/>
      <c r="K734" s="449"/>
      <c r="L734" s="449"/>
      <c r="M734" s="449"/>
      <c r="N734" s="448"/>
      <c r="O734" s="447"/>
      <c r="P734" s="447"/>
      <c r="Q734" s="447"/>
      <c r="R734" s="447"/>
      <c r="S734" s="447"/>
      <c r="T734" s="447"/>
      <c r="U734" s="447"/>
      <c r="V734" s="447"/>
      <c r="W734" s="447"/>
      <c r="X734" s="447"/>
      <c r="Y734" s="447"/>
      <c r="Z734" s="447"/>
    </row>
    <row r="735" ht="12.75" customHeight="1">
      <c r="A735" s="445"/>
      <c r="B735" s="446"/>
      <c r="C735" s="447"/>
      <c r="D735" s="448"/>
      <c r="E735" s="448"/>
      <c r="F735" s="448"/>
      <c r="G735" s="532"/>
      <c r="H735" s="448"/>
      <c r="I735" s="532"/>
      <c r="J735" s="531"/>
      <c r="K735" s="449"/>
      <c r="L735" s="449"/>
      <c r="M735" s="449"/>
      <c r="N735" s="448"/>
      <c r="O735" s="447"/>
      <c r="P735" s="447"/>
      <c r="Q735" s="447"/>
      <c r="R735" s="447"/>
      <c r="S735" s="447"/>
      <c r="T735" s="447"/>
      <c r="U735" s="447"/>
      <c r="V735" s="447"/>
      <c r="W735" s="447"/>
      <c r="X735" s="447"/>
      <c r="Y735" s="447"/>
      <c r="Z735" s="447"/>
    </row>
    <row r="736" ht="12.75" customHeight="1">
      <c r="A736" s="445"/>
      <c r="B736" s="446"/>
      <c r="C736" s="447"/>
      <c r="D736" s="448"/>
      <c r="E736" s="448"/>
      <c r="F736" s="448"/>
      <c r="G736" s="532"/>
      <c r="H736" s="448"/>
      <c r="I736" s="532"/>
      <c r="J736" s="531"/>
      <c r="K736" s="449"/>
      <c r="L736" s="449"/>
      <c r="M736" s="449"/>
      <c r="N736" s="448"/>
      <c r="O736" s="447"/>
      <c r="P736" s="447"/>
      <c r="Q736" s="447"/>
      <c r="R736" s="447"/>
      <c r="S736" s="447"/>
      <c r="T736" s="447"/>
      <c r="U736" s="447"/>
      <c r="V736" s="447"/>
      <c r="W736" s="447"/>
      <c r="X736" s="447"/>
      <c r="Y736" s="447"/>
      <c r="Z736" s="447"/>
    </row>
    <row r="737" ht="12.75" customHeight="1">
      <c r="A737" s="445"/>
      <c r="B737" s="446"/>
      <c r="C737" s="447"/>
      <c r="D737" s="448"/>
      <c r="E737" s="448"/>
      <c r="F737" s="448"/>
      <c r="G737" s="532"/>
      <c r="H737" s="448"/>
      <c r="I737" s="532"/>
      <c r="J737" s="531"/>
      <c r="K737" s="449"/>
      <c r="L737" s="449"/>
      <c r="M737" s="449"/>
      <c r="N737" s="448"/>
      <c r="O737" s="447"/>
      <c r="P737" s="447"/>
      <c r="Q737" s="447"/>
      <c r="R737" s="447"/>
      <c r="S737" s="447"/>
      <c r="T737" s="447"/>
      <c r="U737" s="447"/>
      <c r="V737" s="447"/>
      <c r="W737" s="447"/>
      <c r="X737" s="447"/>
      <c r="Y737" s="447"/>
      <c r="Z737" s="447"/>
    </row>
    <row r="738" ht="12.75" customHeight="1">
      <c r="A738" s="445"/>
      <c r="B738" s="446"/>
      <c r="C738" s="447"/>
      <c r="D738" s="448"/>
      <c r="E738" s="448"/>
      <c r="F738" s="448"/>
      <c r="G738" s="532"/>
      <c r="H738" s="448"/>
      <c r="I738" s="532"/>
      <c r="J738" s="531"/>
      <c r="K738" s="449"/>
      <c r="L738" s="449"/>
      <c r="M738" s="449"/>
      <c r="N738" s="448"/>
      <c r="O738" s="447"/>
      <c r="P738" s="447"/>
      <c r="Q738" s="447"/>
      <c r="R738" s="447"/>
      <c r="S738" s="447"/>
      <c r="T738" s="447"/>
      <c r="U738" s="447"/>
      <c r="V738" s="447"/>
      <c r="W738" s="447"/>
      <c r="X738" s="447"/>
      <c r="Y738" s="447"/>
      <c r="Z738" s="447"/>
    </row>
    <row r="739" ht="12.75" customHeight="1">
      <c r="A739" s="445"/>
      <c r="B739" s="446"/>
      <c r="C739" s="447"/>
      <c r="D739" s="448"/>
      <c r="E739" s="448"/>
      <c r="F739" s="448"/>
      <c r="G739" s="532"/>
      <c r="H739" s="448"/>
      <c r="I739" s="532"/>
      <c r="J739" s="531"/>
      <c r="K739" s="449"/>
      <c r="L739" s="449"/>
      <c r="M739" s="449"/>
      <c r="N739" s="448"/>
      <c r="O739" s="447"/>
      <c r="P739" s="447"/>
      <c r="Q739" s="447"/>
      <c r="R739" s="447"/>
      <c r="S739" s="447"/>
      <c r="T739" s="447"/>
      <c r="U739" s="447"/>
      <c r="V739" s="447"/>
      <c r="W739" s="447"/>
      <c r="X739" s="447"/>
      <c r="Y739" s="447"/>
      <c r="Z739" s="447"/>
    </row>
    <row r="740" ht="12.75" customHeight="1">
      <c r="A740" s="445"/>
      <c r="B740" s="446"/>
      <c r="C740" s="447"/>
      <c r="D740" s="448"/>
      <c r="E740" s="448"/>
      <c r="F740" s="448"/>
      <c r="G740" s="532"/>
      <c r="H740" s="448"/>
      <c r="I740" s="532"/>
      <c r="J740" s="531"/>
      <c r="K740" s="449"/>
      <c r="L740" s="449"/>
      <c r="M740" s="449"/>
      <c r="N740" s="448"/>
      <c r="O740" s="447"/>
      <c r="P740" s="447"/>
      <c r="Q740" s="447"/>
      <c r="R740" s="447"/>
      <c r="S740" s="447"/>
      <c r="T740" s="447"/>
      <c r="U740" s="447"/>
      <c r="V740" s="447"/>
      <c r="W740" s="447"/>
      <c r="X740" s="447"/>
      <c r="Y740" s="447"/>
      <c r="Z740" s="447"/>
    </row>
    <row r="741" ht="12.75" customHeight="1">
      <c r="A741" s="445"/>
      <c r="B741" s="446"/>
      <c r="C741" s="447"/>
      <c r="D741" s="448"/>
      <c r="E741" s="448"/>
      <c r="F741" s="448"/>
      <c r="G741" s="532"/>
      <c r="H741" s="448"/>
      <c r="I741" s="532"/>
      <c r="J741" s="531"/>
      <c r="K741" s="449"/>
      <c r="L741" s="449"/>
      <c r="M741" s="449"/>
      <c r="N741" s="448"/>
      <c r="O741" s="447"/>
      <c r="P741" s="447"/>
      <c r="Q741" s="447"/>
      <c r="R741" s="447"/>
      <c r="S741" s="447"/>
      <c r="T741" s="447"/>
      <c r="U741" s="447"/>
      <c r="V741" s="447"/>
      <c r="W741" s="447"/>
      <c r="X741" s="447"/>
      <c r="Y741" s="447"/>
      <c r="Z741" s="447"/>
    </row>
    <row r="742" ht="12.75" customHeight="1">
      <c r="A742" s="445"/>
      <c r="B742" s="446"/>
      <c r="C742" s="447"/>
      <c r="D742" s="448"/>
      <c r="E742" s="448"/>
      <c r="F742" s="448"/>
      <c r="G742" s="532"/>
      <c r="H742" s="448"/>
      <c r="I742" s="532"/>
      <c r="J742" s="531"/>
      <c r="K742" s="449"/>
      <c r="L742" s="449"/>
      <c r="M742" s="449"/>
      <c r="N742" s="448"/>
      <c r="O742" s="447"/>
      <c r="P742" s="447"/>
      <c r="Q742" s="447"/>
      <c r="R742" s="447"/>
      <c r="S742" s="447"/>
      <c r="T742" s="447"/>
      <c r="U742" s="447"/>
      <c r="V742" s="447"/>
      <c r="W742" s="447"/>
      <c r="X742" s="447"/>
      <c r="Y742" s="447"/>
      <c r="Z742" s="447"/>
    </row>
    <row r="743" ht="12.75" customHeight="1">
      <c r="A743" s="445"/>
      <c r="B743" s="446"/>
      <c r="C743" s="447"/>
      <c r="D743" s="448"/>
      <c r="E743" s="448"/>
      <c r="F743" s="448"/>
      <c r="G743" s="532"/>
      <c r="H743" s="448"/>
      <c r="I743" s="532"/>
      <c r="J743" s="531"/>
      <c r="K743" s="449"/>
      <c r="L743" s="449"/>
      <c r="M743" s="449"/>
      <c r="N743" s="448"/>
      <c r="O743" s="447"/>
      <c r="P743" s="447"/>
      <c r="Q743" s="447"/>
      <c r="R743" s="447"/>
      <c r="S743" s="447"/>
      <c r="T743" s="447"/>
      <c r="U743" s="447"/>
      <c r="V743" s="447"/>
      <c r="W743" s="447"/>
      <c r="X743" s="447"/>
      <c r="Y743" s="447"/>
      <c r="Z743" s="447"/>
    </row>
    <row r="744" ht="12.75" customHeight="1">
      <c r="A744" s="445"/>
      <c r="B744" s="446"/>
      <c r="C744" s="447"/>
      <c r="D744" s="448"/>
      <c r="E744" s="448"/>
      <c r="F744" s="448"/>
      <c r="G744" s="532"/>
      <c r="H744" s="448"/>
      <c r="I744" s="532"/>
      <c r="J744" s="531"/>
      <c r="K744" s="449"/>
      <c r="L744" s="449"/>
      <c r="M744" s="449"/>
      <c r="N744" s="448"/>
      <c r="O744" s="447"/>
      <c r="P744" s="447"/>
      <c r="Q744" s="447"/>
      <c r="R744" s="447"/>
      <c r="S744" s="447"/>
      <c r="T744" s="447"/>
      <c r="U744" s="447"/>
      <c r="V744" s="447"/>
      <c r="W744" s="447"/>
      <c r="X744" s="447"/>
      <c r="Y744" s="447"/>
      <c r="Z744" s="447"/>
    </row>
    <row r="745" ht="12.75" customHeight="1">
      <c r="A745" s="445"/>
      <c r="B745" s="446"/>
      <c r="C745" s="447"/>
      <c r="D745" s="448"/>
      <c r="E745" s="448"/>
      <c r="F745" s="448"/>
      <c r="G745" s="532"/>
      <c r="H745" s="448"/>
      <c r="I745" s="532"/>
      <c r="J745" s="531"/>
      <c r="K745" s="449"/>
      <c r="L745" s="449"/>
      <c r="M745" s="449"/>
      <c r="N745" s="448"/>
      <c r="O745" s="447"/>
      <c r="P745" s="447"/>
      <c r="Q745" s="447"/>
      <c r="R745" s="447"/>
      <c r="S745" s="447"/>
      <c r="T745" s="447"/>
      <c r="U745" s="447"/>
      <c r="V745" s="447"/>
      <c r="W745" s="447"/>
      <c r="X745" s="447"/>
      <c r="Y745" s="447"/>
      <c r="Z745" s="447"/>
    </row>
    <row r="746" ht="12.75" customHeight="1">
      <c r="A746" s="445"/>
      <c r="B746" s="446"/>
      <c r="C746" s="447"/>
      <c r="D746" s="448"/>
      <c r="E746" s="448"/>
      <c r="F746" s="448"/>
      <c r="G746" s="532"/>
      <c r="H746" s="448"/>
      <c r="I746" s="532"/>
      <c r="J746" s="531"/>
      <c r="K746" s="449"/>
      <c r="L746" s="449"/>
      <c r="M746" s="449"/>
      <c r="N746" s="448"/>
      <c r="O746" s="447"/>
      <c r="P746" s="447"/>
      <c r="Q746" s="447"/>
      <c r="R746" s="447"/>
      <c r="S746" s="447"/>
      <c r="T746" s="447"/>
      <c r="U746" s="447"/>
      <c r="V746" s="447"/>
      <c r="W746" s="447"/>
      <c r="X746" s="447"/>
      <c r="Y746" s="447"/>
      <c r="Z746" s="447"/>
    </row>
    <row r="747" ht="12.75" customHeight="1">
      <c r="A747" s="445"/>
      <c r="B747" s="446"/>
      <c r="C747" s="447"/>
      <c r="D747" s="448"/>
      <c r="E747" s="448"/>
      <c r="F747" s="448"/>
      <c r="G747" s="532"/>
      <c r="H747" s="448"/>
      <c r="I747" s="532"/>
      <c r="J747" s="531"/>
      <c r="K747" s="449"/>
      <c r="L747" s="449"/>
      <c r="M747" s="449"/>
      <c r="N747" s="448"/>
      <c r="O747" s="447"/>
      <c r="P747" s="447"/>
      <c r="Q747" s="447"/>
      <c r="R747" s="447"/>
      <c r="S747" s="447"/>
      <c r="T747" s="447"/>
      <c r="U747" s="447"/>
      <c r="V747" s="447"/>
      <c r="W747" s="447"/>
      <c r="X747" s="447"/>
      <c r="Y747" s="447"/>
      <c r="Z747" s="447"/>
    </row>
    <row r="748" ht="12.75" customHeight="1">
      <c r="A748" s="445"/>
      <c r="B748" s="446"/>
      <c r="C748" s="447"/>
      <c r="D748" s="448"/>
      <c r="E748" s="448"/>
      <c r="F748" s="448"/>
      <c r="G748" s="532"/>
      <c r="H748" s="448"/>
      <c r="I748" s="532"/>
      <c r="J748" s="531"/>
      <c r="K748" s="449"/>
      <c r="L748" s="449"/>
      <c r="M748" s="449"/>
      <c r="N748" s="448"/>
      <c r="O748" s="447"/>
      <c r="P748" s="447"/>
      <c r="Q748" s="447"/>
      <c r="R748" s="447"/>
      <c r="S748" s="447"/>
      <c r="T748" s="447"/>
      <c r="U748" s="447"/>
      <c r="V748" s="447"/>
      <c r="W748" s="447"/>
      <c r="X748" s="447"/>
      <c r="Y748" s="447"/>
      <c r="Z748" s="447"/>
    </row>
    <row r="749" ht="12.75" customHeight="1">
      <c r="A749" s="445"/>
      <c r="B749" s="446"/>
      <c r="C749" s="447"/>
      <c r="D749" s="448"/>
      <c r="E749" s="448"/>
      <c r="F749" s="448"/>
      <c r="G749" s="532"/>
      <c r="H749" s="448"/>
      <c r="I749" s="532"/>
      <c r="J749" s="531"/>
      <c r="K749" s="449"/>
      <c r="L749" s="449"/>
      <c r="M749" s="449"/>
      <c r="N749" s="448"/>
      <c r="O749" s="447"/>
      <c r="P749" s="447"/>
      <c r="Q749" s="447"/>
      <c r="R749" s="447"/>
      <c r="S749" s="447"/>
      <c r="T749" s="447"/>
      <c r="U749" s="447"/>
      <c r="V749" s="447"/>
      <c r="W749" s="447"/>
      <c r="X749" s="447"/>
      <c r="Y749" s="447"/>
      <c r="Z749" s="447"/>
    </row>
    <row r="750" ht="12.75" customHeight="1">
      <c r="A750" s="445"/>
      <c r="B750" s="446"/>
      <c r="C750" s="447"/>
      <c r="D750" s="448"/>
      <c r="E750" s="448"/>
      <c r="F750" s="448"/>
      <c r="G750" s="532"/>
      <c r="H750" s="448"/>
      <c r="I750" s="532"/>
      <c r="J750" s="531"/>
      <c r="K750" s="449"/>
      <c r="L750" s="449"/>
      <c r="M750" s="449"/>
      <c r="N750" s="448"/>
      <c r="O750" s="447"/>
      <c r="P750" s="447"/>
      <c r="Q750" s="447"/>
      <c r="R750" s="447"/>
      <c r="S750" s="447"/>
      <c r="T750" s="447"/>
      <c r="U750" s="447"/>
      <c r="V750" s="447"/>
      <c r="W750" s="447"/>
      <c r="X750" s="447"/>
      <c r="Y750" s="447"/>
      <c r="Z750" s="447"/>
    </row>
    <row r="751" ht="12.75" customHeight="1">
      <c r="A751" s="445"/>
      <c r="B751" s="446"/>
      <c r="C751" s="447"/>
      <c r="D751" s="448"/>
      <c r="E751" s="448"/>
      <c r="F751" s="448"/>
      <c r="G751" s="532"/>
      <c r="H751" s="448"/>
      <c r="I751" s="532"/>
      <c r="J751" s="531"/>
      <c r="K751" s="449"/>
      <c r="L751" s="449"/>
      <c r="M751" s="449"/>
      <c r="N751" s="448"/>
      <c r="O751" s="447"/>
      <c r="P751" s="447"/>
      <c r="Q751" s="447"/>
      <c r="R751" s="447"/>
      <c r="S751" s="447"/>
      <c r="T751" s="447"/>
      <c r="U751" s="447"/>
      <c r="V751" s="447"/>
      <c r="W751" s="447"/>
      <c r="X751" s="447"/>
      <c r="Y751" s="447"/>
      <c r="Z751" s="447"/>
    </row>
    <row r="752" ht="12.75" customHeight="1">
      <c r="A752" s="445"/>
      <c r="B752" s="446"/>
      <c r="C752" s="447"/>
      <c r="D752" s="448"/>
      <c r="E752" s="448"/>
      <c r="F752" s="448"/>
      <c r="G752" s="532"/>
      <c r="H752" s="448"/>
      <c r="I752" s="532"/>
      <c r="J752" s="531"/>
      <c r="K752" s="449"/>
      <c r="L752" s="449"/>
      <c r="M752" s="449"/>
      <c r="N752" s="448"/>
      <c r="O752" s="447"/>
      <c r="P752" s="447"/>
      <c r="Q752" s="447"/>
      <c r="R752" s="447"/>
      <c r="S752" s="447"/>
      <c r="T752" s="447"/>
      <c r="U752" s="447"/>
      <c r="V752" s="447"/>
      <c r="W752" s="447"/>
      <c r="X752" s="447"/>
      <c r="Y752" s="447"/>
      <c r="Z752" s="447"/>
    </row>
    <row r="753" ht="12.75" customHeight="1">
      <c r="A753" s="445"/>
      <c r="B753" s="446"/>
      <c r="C753" s="447"/>
      <c r="D753" s="448"/>
      <c r="E753" s="448"/>
      <c r="F753" s="448"/>
      <c r="G753" s="532"/>
      <c r="H753" s="448"/>
      <c r="I753" s="532"/>
      <c r="J753" s="531"/>
      <c r="K753" s="449"/>
      <c r="L753" s="449"/>
      <c r="M753" s="449"/>
      <c r="N753" s="448"/>
      <c r="O753" s="447"/>
      <c r="P753" s="447"/>
      <c r="Q753" s="447"/>
      <c r="R753" s="447"/>
      <c r="S753" s="447"/>
      <c r="T753" s="447"/>
      <c r="U753" s="447"/>
      <c r="V753" s="447"/>
      <c r="W753" s="447"/>
      <c r="X753" s="447"/>
      <c r="Y753" s="447"/>
      <c r="Z753" s="447"/>
    </row>
    <row r="754" ht="12.75" customHeight="1">
      <c r="A754" s="445"/>
      <c r="B754" s="446"/>
      <c r="C754" s="447"/>
      <c r="D754" s="448"/>
      <c r="E754" s="448"/>
      <c r="F754" s="448"/>
      <c r="G754" s="532"/>
      <c r="H754" s="448"/>
      <c r="I754" s="532"/>
      <c r="J754" s="531"/>
      <c r="K754" s="449"/>
      <c r="L754" s="449"/>
      <c r="M754" s="449"/>
      <c r="N754" s="448"/>
      <c r="O754" s="447"/>
      <c r="P754" s="447"/>
      <c r="Q754" s="447"/>
      <c r="R754" s="447"/>
      <c r="S754" s="447"/>
      <c r="T754" s="447"/>
      <c r="U754" s="447"/>
      <c r="V754" s="447"/>
      <c r="W754" s="447"/>
      <c r="X754" s="447"/>
      <c r="Y754" s="447"/>
      <c r="Z754" s="447"/>
    </row>
    <row r="755" ht="12.75" customHeight="1">
      <c r="A755" s="445"/>
      <c r="B755" s="446"/>
      <c r="C755" s="447"/>
      <c r="D755" s="448"/>
      <c r="E755" s="448"/>
      <c r="F755" s="448"/>
      <c r="G755" s="532"/>
      <c r="H755" s="448"/>
      <c r="I755" s="532"/>
      <c r="J755" s="531"/>
      <c r="K755" s="449"/>
      <c r="L755" s="449"/>
      <c r="M755" s="449"/>
      <c r="N755" s="448"/>
      <c r="O755" s="447"/>
      <c r="P755" s="447"/>
      <c r="Q755" s="447"/>
      <c r="R755" s="447"/>
      <c r="S755" s="447"/>
      <c r="T755" s="447"/>
      <c r="U755" s="447"/>
      <c r="V755" s="447"/>
      <c r="W755" s="447"/>
      <c r="X755" s="447"/>
      <c r="Y755" s="447"/>
      <c r="Z755" s="447"/>
    </row>
    <row r="756" ht="12.75" customHeight="1">
      <c r="A756" s="445"/>
      <c r="B756" s="446"/>
      <c r="C756" s="447"/>
      <c r="D756" s="448"/>
      <c r="E756" s="448"/>
      <c r="F756" s="448"/>
      <c r="G756" s="532"/>
      <c r="H756" s="448"/>
      <c r="I756" s="532"/>
      <c r="J756" s="531"/>
      <c r="K756" s="449"/>
      <c r="L756" s="449"/>
      <c r="M756" s="449"/>
      <c r="N756" s="448"/>
      <c r="O756" s="447"/>
      <c r="P756" s="447"/>
      <c r="Q756" s="447"/>
      <c r="R756" s="447"/>
      <c r="S756" s="447"/>
      <c r="T756" s="447"/>
      <c r="U756" s="447"/>
      <c r="V756" s="447"/>
      <c r="W756" s="447"/>
      <c r="X756" s="447"/>
      <c r="Y756" s="447"/>
      <c r="Z756" s="447"/>
    </row>
    <row r="757" ht="12.75" customHeight="1">
      <c r="A757" s="445"/>
      <c r="B757" s="446"/>
      <c r="C757" s="447"/>
      <c r="D757" s="448"/>
      <c r="E757" s="448"/>
      <c r="F757" s="448"/>
      <c r="G757" s="532"/>
      <c r="H757" s="448"/>
      <c r="I757" s="532"/>
      <c r="J757" s="531"/>
      <c r="K757" s="449"/>
      <c r="L757" s="449"/>
      <c r="M757" s="449"/>
      <c r="N757" s="448"/>
      <c r="O757" s="447"/>
      <c r="P757" s="447"/>
      <c r="Q757" s="447"/>
      <c r="R757" s="447"/>
      <c r="S757" s="447"/>
      <c r="T757" s="447"/>
      <c r="U757" s="447"/>
      <c r="V757" s="447"/>
      <c r="W757" s="447"/>
      <c r="X757" s="447"/>
      <c r="Y757" s="447"/>
      <c r="Z757" s="447"/>
    </row>
    <row r="758" ht="12.75" customHeight="1">
      <c r="A758" s="445"/>
      <c r="B758" s="446"/>
      <c r="C758" s="447"/>
      <c r="D758" s="448"/>
      <c r="E758" s="448"/>
      <c r="F758" s="448"/>
      <c r="G758" s="532"/>
      <c r="H758" s="448"/>
      <c r="I758" s="532"/>
      <c r="J758" s="531"/>
      <c r="K758" s="449"/>
      <c r="L758" s="449"/>
      <c r="M758" s="449"/>
      <c r="N758" s="448"/>
      <c r="O758" s="447"/>
      <c r="P758" s="447"/>
      <c r="Q758" s="447"/>
      <c r="R758" s="447"/>
      <c r="S758" s="447"/>
      <c r="T758" s="447"/>
      <c r="U758" s="447"/>
      <c r="V758" s="447"/>
      <c r="W758" s="447"/>
      <c r="X758" s="447"/>
      <c r="Y758" s="447"/>
      <c r="Z758" s="447"/>
    </row>
    <row r="759" ht="12.75" customHeight="1">
      <c r="A759" s="445"/>
      <c r="B759" s="446"/>
      <c r="C759" s="447"/>
      <c r="D759" s="448"/>
      <c r="E759" s="448"/>
      <c r="F759" s="448"/>
      <c r="G759" s="532"/>
      <c r="H759" s="448"/>
      <c r="I759" s="532"/>
      <c r="J759" s="531"/>
      <c r="K759" s="449"/>
      <c r="L759" s="449"/>
      <c r="M759" s="449"/>
      <c r="N759" s="448"/>
      <c r="O759" s="447"/>
      <c r="P759" s="447"/>
      <c r="Q759" s="447"/>
      <c r="R759" s="447"/>
      <c r="S759" s="447"/>
      <c r="T759" s="447"/>
      <c r="U759" s="447"/>
      <c r="V759" s="447"/>
      <c r="W759" s="447"/>
      <c r="X759" s="447"/>
      <c r="Y759" s="447"/>
      <c r="Z759" s="447"/>
    </row>
    <row r="760" ht="12.75" customHeight="1">
      <c r="A760" s="445"/>
      <c r="B760" s="446"/>
      <c r="C760" s="447"/>
      <c r="D760" s="448"/>
      <c r="E760" s="448"/>
      <c r="F760" s="448"/>
      <c r="G760" s="532"/>
      <c r="H760" s="448"/>
      <c r="I760" s="532"/>
      <c r="J760" s="531"/>
      <c r="K760" s="449"/>
      <c r="L760" s="449"/>
      <c r="M760" s="449"/>
      <c r="N760" s="448"/>
      <c r="O760" s="447"/>
      <c r="P760" s="447"/>
      <c r="Q760" s="447"/>
      <c r="R760" s="447"/>
      <c r="S760" s="447"/>
      <c r="T760" s="447"/>
      <c r="U760" s="447"/>
      <c r="V760" s="447"/>
      <c r="W760" s="447"/>
      <c r="X760" s="447"/>
      <c r="Y760" s="447"/>
      <c r="Z760" s="447"/>
    </row>
    <row r="761" ht="12.75" customHeight="1">
      <c r="A761" s="445"/>
      <c r="B761" s="446"/>
      <c r="C761" s="447"/>
      <c r="D761" s="448"/>
      <c r="E761" s="448"/>
      <c r="F761" s="448"/>
      <c r="G761" s="532"/>
      <c r="H761" s="448"/>
      <c r="I761" s="532"/>
      <c r="J761" s="531"/>
      <c r="K761" s="449"/>
      <c r="L761" s="449"/>
      <c r="M761" s="449"/>
      <c r="N761" s="448"/>
      <c r="O761" s="447"/>
      <c r="P761" s="447"/>
      <c r="Q761" s="447"/>
      <c r="R761" s="447"/>
      <c r="S761" s="447"/>
      <c r="T761" s="447"/>
      <c r="U761" s="447"/>
      <c r="V761" s="447"/>
      <c r="W761" s="447"/>
      <c r="X761" s="447"/>
      <c r="Y761" s="447"/>
      <c r="Z761" s="447"/>
    </row>
    <row r="762" ht="12.75" customHeight="1">
      <c r="A762" s="445"/>
      <c r="B762" s="446"/>
      <c r="C762" s="447"/>
      <c r="D762" s="448"/>
      <c r="E762" s="448"/>
      <c r="F762" s="448"/>
      <c r="G762" s="532"/>
      <c r="H762" s="448"/>
      <c r="I762" s="532"/>
      <c r="J762" s="531"/>
      <c r="K762" s="449"/>
      <c r="L762" s="449"/>
      <c r="M762" s="449"/>
      <c r="N762" s="448"/>
      <c r="O762" s="447"/>
      <c r="P762" s="447"/>
      <c r="Q762" s="447"/>
      <c r="R762" s="447"/>
      <c r="S762" s="447"/>
      <c r="T762" s="447"/>
      <c r="U762" s="447"/>
      <c r="V762" s="447"/>
      <c r="W762" s="447"/>
      <c r="X762" s="447"/>
      <c r="Y762" s="447"/>
      <c r="Z762" s="447"/>
    </row>
    <row r="763" ht="12.75" customHeight="1">
      <c r="A763" s="445"/>
      <c r="B763" s="446"/>
      <c r="C763" s="447"/>
      <c r="D763" s="448"/>
      <c r="E763" s="448"/>
      <c r="F763" s="448"/>
      <c r="G763" s="532"/>
      <c r="H763" s="448"/>
      <c r="I763" s="532"/>
      <c r="J763" s="531"/>
      <c r="K763" s="449"/>
      <c r="L763" s="449"/>
      <c r="M763" s="449"/>
      <c r="N763" s="448"/>
      <c r="O763" s="447"/>
      <c r="P763" s="447"/>
      <c r="Q763" s="447"/>
      <c r="R763" s="447"/>
      <c r="S763" s="447"/>
      <c r="T763" s="447"/>
      <c r="U763" s="447"/>
      <c r="V763" s="447"/>
      <c r="W763" s="447"/>
      <c r="X763" s="447"/>
      <c r="Y763" s="447"/>
      <c r="Z763" s="447"/>
    </row>
    <row r="764" ht="12.75" customHeight="1">
      <c r="A764" s="445"/>
      <c r="B764" s="446"/>
      <c r="C764" s="447"/>
      <c r="D764" s="448"/>
      <c r="E764" s="448"/>
      <c r="F764" s="448"/>
      <c r="G764" s="532"/>
      <c r="H764" s="448"/>
      <c r="I764" s="532"/>
      <c r="J764" s="531"/>
      <c r="K764" s="449"/>
      <c r="L764" s="449"/>
      <c r="M764" s="449"/>
      <c r="N764" s="448"/>
      <c r="O764" s="447"/>
      <c r="P764" s="447"/>
      <c r="Q764" s="447"/>
      <c r="R764" s="447"/>
      <c r="S764" s="447"/>
      <c r="T764" s="447"/>
      <c r="U764" s="447"/>
      <c r="V764" s="447"/>
      <c r="W764" s="447"/>
      <c r="X764" s="447"/>
      <c r="Y764" s="447"/>
      <c r="Z764" s="447"/>
    </row>
    <row r="765" ht="12.75" customHeight="1">
      <c r="A765" s="445"/>
      <c r="B765" s="446"/>
      <c r="C765" s="447"/>
      <c r="D765" s="448"/>
      <c r="E765" s="448"/>
      <c r="F765" s="448"/>
      <c r="G765" s="532"/>
      <c r="H765" s="448"/>
      <c r="I765" s="532"/>
      <c r="J765" s="531"/>
      <c r="K765" s="449"/>
      <c r="L765" s="449"/>
      <c r="M765" s="449"/>
      <c r="N765" s="448"/>
      <c r="O765" s="447"/>
      <c r="P765" s="447"/>
      <c r="Q765" s="447"/>
      <c r="R765" s="447"/>
      <c r="S765" s="447"/>
      <c r="T765" s="447"/>
      <c r="U765" s="447"/>
      <c r="V765" s="447"/>
      <c r="W765" s="447"/>
      <c r="X765" s="447"/>
      <c r="Y765" s="447"/>
      <c r="Z765" s="447"/>
    </row>
    <row r="766" ht="12.75" customHeight="1">
      <c r="A766" s="445"/>
      <c r="B766" s="446"/>
      <c r="C766" s="447"/>
      <c r="D766" s="448"/>
      <c r="E766" s="448"/>
      <c r="F766" s="448"/>
      <c r="G766" s="532"/>
      <c r="H766" s="448"/>
      <c r="I766" s="532"/>
      <c r="J766" s="531"/>
      <c r="K766" s="449"/>
      <c r="L766" s="449"/>
      <c r="M766" s="449"/>
      <c r="N766" s="448"/>
      <c r="O766" s="447"/>
      <c r="P766" s="447"/>
      <c r="Q766" s="447"/>
      <c r="R766" s="447"/>
      <c r="S766" s="447"/>
      <c r="T766" s="447"/>
      <c r="U766" s="447"/>
      <c r="V766" s="447"/>
      <c r="W766" s="447"/>
      <c r="X766" s="447"/>
      <c r="Y766" s="447"/>
      <c r="Z766" s="447"/>
    </row>
    <row r="767" ht="12.75" customHeight="1">
      <c r="A767" s="445"/>
      <c r="B767" s="446"/>
      <c r="C767" s="447"/>
      <c r="D767" s="448"/>
      <c r="E767" s="448"/>
      <c r="F767" s="448"/>
      <c r="G767" s="532"/>
      <c r="H767" s="448"/>
      <c r="I767" s="532"/>
      <c r="J767" s="531"/>
      <c r="K767" s="449"/>
      <c r="L767" s="449"/>
      <c r="M767" s="449"/>
      <c r="N767" s="448"/>
      <c r="O767" s="447"/>
      <c r="P767" s="447"/>
      <c r="Q767" s="447"/>
      <c r="R767" s="447"/>
      <c r="S767" s="447"/>
      <c r="T767" s="447"/>
      <c r="U767" s="447"/>
      <c r="V767" s="447"/>
      <c r="W767" s="447"/>
      <c r="X767" s="447"/>
      <c r="Y767" s="447"/>
      <c r="Z767" s="447"/>
    </row>
    <row r="768" ht="12.75" customHeight="1">
      <c r="A768" s="445"/>
      <c r="B768" s="446"/>
      <c r="C768" s="447"/>
      <c r="D768" s="448"/>
      <c r="E768" s="448"/>
      <c r="F768" s="448"/>
      <c r="G768" s="532"/>
      <c r="H768" s="448"/>
      <c r="I768" s="532"/>
      <c r="J768" s="531"/>
      <c r="K768" s="449"/>
      <c r="L768" s="449"/>
      <c r="M768" s="449"/>
      <c r="N768" s="448"/>
      <c r="O768" s="447"/>
      <c r="P768" s="447"/>
      <c r="Q768" s="447"/>
      <c r="R768" s="447"/>
      <c r="S768" s="447"/>
      <c r="T768" s="447"/>
      <c r="U768" s="447"/>
      <c r="V768" s="447"/>
      <c r="W768" s="447"/>
      <c r="X768" s="447"/>
      <c r="Y768" s="447"/>
      <c r="Z768" s="447"/>
    </row>
    <row r="769" ht="12.75" customHeight="1">
      <c r="A769" s="445"/>
      <c r="B769" s="446"/>
      <c r="C769" s="447"/>
      <c r="D769" s="448"/>
      <c r="E769" s="448"/>
      <c r="F769" s="448"/>
      <c r="G769" s="532"/>
      <c r="H769" s="448"/>
      <c r="I769" s="532"/>
      <c r="J769" s="531"/>
      <c r="K769" s="449"/>
      <c r="L769" s="449"/>
      <c r="M769" s="449"/>
      <c r="N769" s="448"/>
      <c r="O769" s="447"/>
      <c r="P769" s="447"/>
      <c r="Q769" s="447"/>
      <c r="R769" s="447"/>
      <c r="S769" s="447"/>
      <c r="T769" s="447"/>
      <c r="U769" s="447"/>
      <c r="V769" s="447"/>
      <c r="W769" s="447"/>
      <c r="X769" s="447"/>
      <c r="Y769" s="447"/>
      <c r="Z769" s="447"/>
    </row>
    <row r="770" ht="12.75" customHeight="1">
      <c r="A770" s="445"/>
      <c r="B770" s="446"/>
      <c r="C770" s="447"/>
      <c r="D770" s="448"/>
      <c r="E770" s="448"/>
      <c r="F770" s="448"/>
      <c r="G770" s="532"/>
      <c r="H770" s="448"/>
      <c r="I770" s="532"/>
      <c r="J770" s="531"/>
      <c r="K770" s="449"/>
      <c r="L770" s="449"/>
      <c r="M770" s="449"/>
      <c r="N770" s="448"/>
      <c r="O770" s="447"/>
      <c r="P770" s="447"/>
      <c r="Q770" s="447"/>
      <c r="R770" s="447"/>
      <c r="S770" s="447"/>
      <c r="T770" s="447"/>
      <c r="U770" s="447"/>
      <c r="V770" s="447"/>
      <c r="W770" s="447"/>
      <c r="X770" s="447"/>
      <c r="Y770" s="447"/>
      <c r="Z770" s="447"/>
    </row>
    <row r="771" ht="12.75" customHeight="1">
      <c r="A771" s="445"/>
      <c r="B771" s="446"/>
      <c r="C771" s="447"/>
      <c r="D771" s="448"/>
      <c r="E771" s="448"/>
      <c r="F771" s="448"/>
      <c r="G771" s="532"/>
      <c r="H771" s="448"/>
      <c r="I771" s="532"/>
      <c r="J771" s="531"/>
      <c r="K771" s="449"/>
      <c r="L771" s="449"/>
      <c r="M771" s="449"/>
      <c r="N771" s="448"/>
      <c r="O771" s="447"/>
      <c r="P771" s="447"/>
      <c r="Q771" s="447"/>
      <c r="R771" s="447"/>
      <c r="S771" s="447"/>
      <c r="T771" s="447"/>
      <c r="U771" s="447"/>
      <c r="V771" s="447"/>
      <c r="W771" s="447"/>
      <c r="X771" s="447"/>
      <c r="Y771" s="447"/>
      <c r="Z771" s="447"/>
    </row>
    <row r="772" ht="12.75" customHeight="1">
      <c r="A772" s="445"/>
      <c r="B772" s="446"/>
      <c r="C772" s="447"/>
      <c r="D772" s="448"/>
      <c r="E772" s="448"/>
      <c r="F772" s="448"/>
      <c r="G772" s="532"/>
      <c r="H772" s="448"/>
      <c r="I772" s="532"/>
      <c r="J772" s="531"/>
      <c r="K772" s="449"/>
      <c r="L772" s="449"/>
      <c r="M772" s="449"/>
      <c r="N772" s="448"/>
      <c r="O772" s="447"/>
      <c r="P772" s="447"/>
      <c r="Q772" s="447"/>
      <c r="R772" s="447"/>
      <c r="S772" s="447"/>
      <c r="T772" s="447"/>
      <c r="U772" s="447"/>
      <c r="V772" s="447"/>
      <c r="W772" s="447"/>
      <c r="X772" s="447"/>
      <c r="Y772" s="447"/>
      <c r="Z772" s="447"/>
    </row>
    <row r="773" ht="12.75" customHeight="1">
      <c r="A773" s="445"/>
      <c r="B773" s="446"/>
      <c r="C773" s="447"/>
      <c r="D773" s="448"/>
      <c r="E773" s="448"/>
      <c r="F773" s="448"/>
      <c r="G773" s="532"/>
      <c r="H773" s="448"/>
      <c r="I773" s="532"/>
      <c r="J773" s="531"/>
      <c r="K773" s="449"/>
      <c r="L773" s="449"/>
      <c r="M773" s="449"/>
      <c r="N773" s="448"/>
      <c r="O773" s="447"/>
      <c r="P773" s="447"/>
      <c r="Q773" s="447"/>
      <c r="R773" s="447"/>
      <c r="S773" s="447"/>
      <c r="T773" s="447"/>
      <c r="U773" s="447"/>
      <c r="V773" s="447"/>
      <c r="W773" s="447"/>
      <c r="X773" s="447"/>
      <c r="Y773" s="447"/>
      <c r="Z773" s="447"/>
    </row>
    <row r="774" ht="12.75" customHeight="1">
      <c r="A774" s="445"/>
      <c r="B774" s="446"/>
      <c r="C774" s="447"/>
      <c r="D774" s="448"/>
      <c r="E774" s="448"/>
      <c r="F774" s="448"/>
      <c r="G774" s="532"/>
      <c r="H774" s="448"/>
      <c r="I774" s="532"/>
      <c r="J774" s="531"/>
      <c r="K774" s="449"/>
      <c r="L774" s="449"/>
      <c r="M774" s="449"/>
      <c r="N774" s="448"/>
      <c r="O774" s="447"/>
      <c r="P774" s="447"/>
      <c r="Q774" s="447"/>
      <c r="R774" s="447"/>
      <c r="S774" s="447"/>
      <c r="T774" s="447"/>
      <c r="U774" s="447"/>
      <c r="V774" s="447"/>
      <c r="W774" s="447"/>
      <c r="X774" s="447"/>
      <c r="Y774" s="447"/>
      <c r="Z774" s="447"/>
    </row>
    <row r="775" ht="12.75" customHeight="1">
      <c r="A775" s="445"/>
      <c r="B775" s="446"/>
      <c r="C775" s="447"/>
      <c r="D775" s="448"/>
      <c r="E775" s="448"/>
      <c r="F775" s="448"/>
      <c r="G775" s="532"/>
      <c r="H775" s="448"/>
      <c r="I775" s="532"/>
      <c r="J775" s="531"/>
      <c r="K775" s="449"/>
      <c r="L775" s="449"/>
      <c r="M775" s="449"/>
      <c r="N775" s="448"/>
      <c r="O775" s="447"/>
      <c r="P775" s="447"/>
      <c r="Q775" s="447"/>
      <c r="R775" s="447"/>
      <c r="S775" s="447"/>
      <c r="T775" s="447"/>
      <c r="U775" s="447"/>
      <c r="V775" s="447"/>
      <c r="W775" s="447"/>
      <c r="X775" s="447"/>
      <c r="Y775" s="447"/>
      <c r="Z775" s="447"/>
    </row>
    <row r="776" ht="12.75" customHeight="1">
      <c r="A776" s="445"/>
      <c r="B776" s="446"/>
      <c r="C776" s="447"/>
      <c r="D776" s="448"/>
      <c r="E776" s="448"/>
      <c r="F776" s="448"/>
      <c r="G776" s="532"/>
      <c r="H776" s="448"/>
      <c r="I776" s="532"/>
      <c r="J776" s="531"/>
      <c r="K776" s="449"/>
      <c r="L776" s="449"/>
      <c r="M776" s="449"/>
      <c r="N776" s="448"/>
      <c r="O776" s="447"/>
      <c r="P776" s="447"/>
      <c r="Q776" s="447"/>
      <c r="R776" s="447"/>
      <c r="S776" s="447"/>
      <c r="T776" s="447"/>
      <c r="U776" s="447"/>
      <c r="V776" s="447"/>
      <c r="W776" s="447"/>
      <c r="X776" s="447"/>
      <c r="Y776" s="447"/>
      <c r="Z776" s="447"/>
    </row>
    <row r="777" ht="12.75" customHeight="1">
      <c r="A777" s="445"/>
      <c r="B777" s="446"/>
      <c r="C777" s="447"/>
      <c r="D777" s="448"/>
      <c r="E777" s="448"/>
      <c r="F777" s="448"/>
      <c r="G777" s="532"/>
      <c r="H777" s="448"/>
      <c r="I777" s="532"/>
      <c r="J777" s="531"/>
      <c r="K777" s="449"/>
      <c r="L777" s="449"/>
      <c r="M777" s="449"/>
      <c r="N777" s="448"/>
      <c r="O777" s="447"/>
      <c r="P777" s="447"/>
      <c r="Q777" s="447"/>
      <c r="R777" s="447"/>
      <c r="S777" s="447"/>
      <c r="T777" s="447"/>
      <c r="U777" s="447"/>
      <c r="V777" s="447"/>
      <c r="W777" s="447"/>
      <c r="X777" s="447"/>
      <c r="Y777" s="447"/>
      <c r="Z777" s="447"/>
    </row>
    <row r="778" ht="12.75" customHeight="1">
      <c r="A778" s="445"/>
      <c r="B778" s="446"/>
      <c r="C778" s="447"/>
      <c r="D778" s="448"/>
      <c r="E778" s="448"/>
      <c r="F778" s="448"/>
      <c r="G778" s="532"/>
      <c r="H778" s="448"/>
      <c r="I778" s="532"/>
      <c r="J778" s="531"/>
      <c r="K778" s="449"/>
      <c r="L778" s="449"/>
      <c r="M778" s="449"/>
      <c r="N778" s="448"/>
      <c r="O778" s="447"/>
      <c r="P778" s="447"/>
      <c r="Q778" s="447"/>
      <c r="R778" s="447"/>
      <c r="S778" s="447"/>
      <c r="T778" s="447"/>
      <c r="U778" s="447"/>
      <c r="V778" s="447"/>
      <c r="W778" s="447"/>
      <c r="X778" s="447"/>
      <c r="Y778" s="447"/>
      <c r="Z778" s="447"/>
    </row>
    <row r="779" ht="12.75" customHeight="1">
      <c r="A779" s="445"/>
      <c r="B779" s="446"/>
      <c r="C779" s="447"/>
      <c r="D779" s="448"/>
      <c r="E779" s="448"/>
      <c r="F779" s="448"/>
      <c r="G779" s="532"/>
      <c r="H779" s="448"/>
      <c r="I779" s="532"/>
      <c r="J779" s="531"/>
      <c r="K779" s="449"/>
      <c r="L779" s="449"/>
      <c r="M779" s="449"/>
      <c r="N779" s="448"/>
      <c r="O779" s="447"/>
      <c r="P779" s="447"/>
      <c r="Q779" s="447"/>
      <c r="R779" s="447"/>
      <c r="S779" s="447"/>
      <c r="T779" s="447"/>
      <c r="U779" s="447"/>
      <c r="V779" s="447"/>
      <c r="W779" s="447"/>
      <c r="X779" s="447"/>
      <c r="Y779" s="447"/>
      <c r="Z779" s="447"/>
    </row>
    <row r="780" ht="12.75" customHeight="1">
      <c r="A780" s="445"/>
      <c r="B780" s="446"/>
      <c r="C780" s="447"/>
      <c r="D780" s="448"/>
      <c r="E780" s="448"/>
      <c r="F780" s="448"/>
      <c r="G780" s="532"/>
      <c r="H780" s="448"/>
      <c r="I780" s="532"/>
      <c r="J780" s="531"/>
      <c r="K780" s="449"/>
      <c r="L780" s="449"/>
      <c r="M780" s="449"/>
      <c r="N780" s="448"/>
      <c r="O780" s="447"/>
      <c r="P780" s="447"/>
      <c r="Q780" s="447"/>
      <c r="R780" s="447"/>
      <c r="S780" s="447"/>
      <c r="T780" s="447"/>
      <c r="U780" s="447"/>
      <c r="V780" s="447"/>
      <c r="W780" s="447"/>
      <c r="X780" s="447"/>
      <c r="Y780" s="447"/>
      <c r="Z780" s="447"/>
    </row>
    <row r="781" ht="12.75" customHeight="1">
      <c r="A781" s="445"/>
      <c r="B781" s="446"/>
      <c r="C781" s="447"/>
      <c r="D781" s="448"/>
      <c r="E781" s="448"/>
      <c r="F781" s="448"/>
      <c r="G781" s="532"/>
      <c r="H781" s="448"/>
      <c r="I781" s="532"/>
      <c r="J781" s="531"/>
      <c r="K781" s="449"/>
      <c r="L781" s="449"/>
      <c r="M781" s="449"/>
      <c r="N781" s="448"/>
      <c r="O781" s="447"/>
      <c r="P781" s="447"/>
      <c r="Q781" s="447"/>
      <c r="R781" s="447"/>
      <c r="S781" s="447"/>
      <c r="T781" s="447"/>
      <c r="U781" s="447"/>
      <c r="V781" s="447"/>
      <c r="W781" s="447"/>
      <c r="X781" s="447"/>
      <c r="Y781" s="447"/>
      <c r="Z781" s="447"/>
    </row>
    <row r="782" ht="12.75" customHeight="1">
      <c r="A782" s="445"/>
      <c r="B782" s="446"/>
      <c r="C782" s="447"/>
      <c r="D782" s="448"/>
      <c r="E782" s="448"/>
      <c r="F782" s="448"/>
      <c r="G782" s="532"/>
      <c r="H782" s="448"/>
      <c r="I782" s="532"/>
      <c r="J782" s="531"/>
      <c r="K782" s="449"/>
      <c r="L782" s="449"/>
      <c r="M782" s="449"/>
      <c r="N782" s="448"/>
      <c r="O782" s="447"/>
      <c r="P782" s="447"/>
      <c r="Q782" s="447"/>
      <c r="R782" s="447"/>
      <c r="S782" s="447"/>
      <c r="T782" s="447"/>
      <c r="U782" s="447"/>
      <c r="V782" s="447"/>
      <c r="W782" s="447"/>
      <c r="X782" s="447"/>
      <c r="Y782" s="447"/>
      <c r="Z782" s="447"/>
    </row>
    <row r="783" ht="12.75" customHeight="1">
      <c r="A783" s="445"/>
      <c r="B783" s="446"/>
      <c r="C783" s="447"/>
      <c r="D783" s="448"/>
      <c r="E783" s="448"/>
      <c r="F783" s="448"/>
      <c r="G783" s="532"/>
      <c r="H783" s="448"/>
      <c r="I783" s="532"/>
      <c r="J783" s="531"/>
      <c r="K783" s="449"/>
      <c r="L783" s="449"/>
      <c r="M783" s="449"/>
      <c r="N783" s="448"/>
      <c r="O783" s="447"/>
      <c r="P783" s="447"/>
      <c r="Q783" s="447"/>
      <c r="R783" s="447"/>
      <c r="S783" s="447"/>
      <c r="T783" s="447"/>
      <c r="U783" s="447"/>
      <c r="V783" s="447"/>
      <c r="W783" s="447"/>
      <c r="X783" s="447"/>
      <c r="Y783" s="447"/>
      <c r="Z783" s="447"/>
    </row>
    <row r="784" ht="12.75" customHeight="1">
      <c r="A784" s="445"/>
      <c r="B784" s="446"/>
      <c r="C784" s="447"/>
      <c r="D784" s="448"/>
      <c r="E784" s="448"/>
      <c r="F784" s="448"/>
      <c r="G784" s="532"/>
      <c r="H784" s="448"/>
      <c r="I784" s="532"/>
      <c r="J784" s="531"/>
      <c r="K784" s="449"/>
      <c r="L784" s="449"/>
      <c r="M784" s="449"/>
      <c r="N784" s="448"/>
      <c r="O784" s="447"/>
      <c r="P784" s="447"/>
      <c r="Q784" s="447"/>
      <c r="R784" s="447"/>
      <c r="S784" s="447"/>
      <c r="T784" s="447"/>
      <c r="U784" s="447"/>
      <c r="V784" s="447"/>
      <c r="W784" s="447"/>
      <c r="X784" s="447"/>
      <c r="Y784" s="447"/>
      <c r="Z784" s="447"/>
    </row>
    <row r="785" ht="12.75" customHeight="1">
      <c r="A785" s="445"/>
      <c r="B785" s="446"/>
      <c r="C785" s="447"/>
      <c r="D785" s="448"/>
      <c r="E785" s="448"/>
      <c r="F785" s="448"/>
      <c r="G785" s="532"/>
      <c r="H785" s="448"/>
      <c r="I785" s="532"/>
      <c r="J785" s="531"/>
      <c r="K785" s="449"/>
      <c r="L785" s="449"/>
      <c r="M785" s="449"/>
      <c r="N785" s="448"/>
      <c r="O785" s="447"/>
      <c r="P785" s="447"/>
      <c r="Q785" s="447"/>
      <c r="R785" s="447"/>
      <c r="S785" s="447"/>
      <c r="T785" s="447"/>
      <c r="U785" s="447"/>
      <c r="V785" s="447"/>
      <c r="W785" s="447"/>
      <c r="X785" s="447"/>
      <c r="Y785" s="447"/>
      <c r="Z785" s="447"/>
    </row>
    <row r="786" ht="12.75" customHeight="1">
      <c r="A786" s="445"/>
      <c r="B786" s="446"/>
      <c r="C786" s="447"/>
      <c r="D786" s="448"/>
      <c r="E786" s="448"/>
      <c r="F786" s="448"/>
      <c r="G786" s="532"/>
      <c r="H786" s="448"/>
      <c r="I786" s="532"/>
      <c r="J786" s="531"/>
      <c r="K786" s="449"/>
      <c r="L786" s="449"/>
      <c r="M786" s="449"/>
      <c r="N786" s="448"/>
      <c r="O786" s="447"/>
      <c r="P786" s="447"/>
      <c r="Q786" s="447"/>
      <c r="R786" s="447"/>
      <c r="S786" s="447"/>
      <c r="T786" s="447"/>
      <c r="U786" s="447"/>
      <c r="V786" s="447"/>
      <c r="W786" s="447"/>
      <c r="X786" s="447"/>
      <c r="Y786" s="447"/>
      <c r="Z786" s="447"/>
    </row>
    <row r="787" ht="12.75" customHeight="1">
      <c r="A787" s="445"/>
      <c r="B787" s="446"/>
      <c r="C787" s="447"/>
      <c r="D787" s="448"/>
      <c r="E787" s="448"/>
      <c r="F787" s="448"/>
      <c r="G787" s="532"/>
      <c r="H787" s="448"/>
      <c r="I787" s="532"/>
      <c r="J787" s="531"/>
      <c r="K787" s="449"/>
      <c r="L787" s="449"/>
      <c r="M787" s="449"/>
      <c r="N787" s="448"/>
      <c r="O787" s="447"/>
      <c r="P787" s="447"/>
      <c r="Q787" s="447"/>
      <c r="R787" s="447"/>
      <c r="S787" s="447"/>
      <c r="T787" s="447"/>
      <c r="U787" s="447"/>
      <c r="V787" s="447"/>
      <c r="W787" s="447"/>
      <c r="X787" s="447"/>
      <c r="Y787" s="447"/>
      <c r="Z787" s="447"/>
    </row>
    <row r="788" ht="12.75" customHeight="1">
      <c r="A788" s="445"/>
      <c r="B788" s="446"/>
      <c r="C788" s="447"/>
      <c r="D788" s="448"/>
      <c r="E788" s="448"/>
      <c r="F788" s="448"/>
      <c r="G788" s="532"/>
      <c r="H788" s="448"/>
      <c r="I788" s="532"/>
      <c r="J788" s="531"/>
      <c r="K788" s="449"/>
      <c r="L788" s="449"/>
      <c r="M788" s="449"/>
      <c r="N788" s="448"/>
      <c r="O788" s="447"/>
      <c r="P788" s="447"/>
      <c r="Q788" s="447"/>
      <c r="R788" s="447"/>
      <c r="S788" s="447"/>
      <c r="T788" s="447"/>
      <c r="U788" s="447"/>
      <c r="V788" s="447"/>
      <c r="W788" s="447"/>
      <c r="X788" s="447"/>
      <c r="Y788" s="447"/>
      <c r="Z788" s="447"/>
    </row>
    <row r="789" ht="12.75" customHeight="1">
      <c r="A789" s="445"/>
      <c r="B789" s="446"/>
      <c r="C789" s="447"/>
      <c r="D789" s="448"/>
      <c r="E789" s="448"/>
      <c r="F789" s="448"/>
      <c r="G789" s="532"/>
      <c r="H789" s="448"/>
      <c r="I789" s="532"/>
      <c r="J789" s="531"/>
      <c r="K789" s="449"/>
      <c r="L789" s="449"/>
      <c r="M789" s="449"/>
      <c r="N789" s="448"/>
      <c r="O789" s="447"/>
      <c r="P789" s="447"/>
      <c r="Q789" s="447"/>
      <c r="R789" s="447"/>
      <c r="S789" s="447"/>
      <c r="T789" s="447"/>
      <c r="U789" s="447"/>
      <c r="V789" s="447"/>
      <c r="W789" s="447"/>
      <c r="X789" s="447"/>
      <c r="Y789" s="447"/>
      <c r="Z789" s="447"/>
    </row>
    <row r="790" ht="12.75" customHeight="1">
      <c r="A790" s="445"/>
      <c r="B790" s="446"/>
      <c r="C790" s="447"/>
      <c r="D790" s="448"/>
      <c r="E790" s="448"/>
      <c r="F790" s="448"/>
      <c r="G790" s="532"/>
      <c r="H790" s="448"/>
      <c r="I790" s="532"/>
      <c r="J790" s="531"/>
      <c r="K790" s="449"/>
      <c r="L790" s="449"/>
      <c r="M790" s="449"/>
      <c r="N790" s="448"/>
      <c r="O790" s="447"/>
      <c r="P790" s="447"/>
      <c r="Q790" s="447"/>
      <c r="R790" s="447"/>
      <c r="S790" s="447"/>
      <c r="T790" s="447"/>
      <c r="U790" s="447"/>
      <c r="V790" s="447"/>
      <c r="W790" s="447"/>
      <c r="X790" s="447"/>
      <c r="Y790" s="447"/>
      <c r="Z790" s="447"/>
    </row>
    <row r="791" ht="12.75" customHeight="1">
      <c r="A791" s="445"/>
      <c r="B791" s="446"/>
      <c r="C791" s="447"/>
      <c r="D791" s="448"/>
      <c r="E791" s="448"/>
      <c r="F791" s="448"/>
      <c r="G791" s="532"/>
      <c r="H791" s="448"/>
      <c r="I791" s="532"/>
      <c r="J791" s="531"/>
      <c r="K791" s="449"/>
      <c r="L791" s="449"/>
      <c r="M791" s="449"/>
      <c r="N791" s="448"/>
      <c r="O791" s="447"/>
      <c r="P791" s="447"/>
      <c r="Q791" s="447"/>
      <c r="R791" s="447"/>
      <c r="S791" s="447"/>
      <c r="T791" s="447"/>
      <c r="U791" s="447"/>
      <c r="V791" s="447"/>
      <c r="W791" s="447"/>
      <c r="X791" s="447"/>
      <c r="Y791" s="447"/>
      <c r="Z791" s="447"/>
    </row>
    <row r="792" ht="12.75" customHeight="1">
      <c r="A792" s="445"/>
      <c r="B792" s="446"/>
      <c r="C792" s="447"/>
      <c r="D792" s="448"/>
      <c r="E792" s="448"/>
      <c r="F792" s="448"/>
      <c r="G792" s="532"/>
      <c r="H792" s="448"/>
      <c r="I792" s="532"/>
      <c r="J792" s="531"/>
      <c r="K792" s="449"/>
      <c r="L792" s="449"/>
      <c r="M792" s="449"/>
      <c r="N792" s="448"/>
      <c r="O792" s="447"/>
      <c r="P792" s="447"/>
      <c r="Q792" s="447"/>
      <c r="R792" s="447"/>
      <c r="S792" s="447"/>
      <c r="T792" s="447"/>
      <c r="U792" s="447"/>
      <c r="V792" s="447"/>
      <c r="W792" s="447"/>
      <c r="X792" s="447"/>
      <c r="Y792" s="447"/>
      <c r="Z792" s="447"/>
    </row>
    <row r="793" ht="12.75" customHeight="1">
      <c r="A793" s="445"/>
      <c r="B793" s="446"/>
      <c r="C793" s="447"/>
      <c r="D793" s="448"/>
      <c r="E793" s="448"/>
      <c r="F793" s="448"/>
      <c r="G793" s="532"/>
      <c r="H793" s="448"/>
      <c r="I793" s="532"/>
      <c r="J793" s="531"/>
      <c r="K793" s="449"/>
      <c r="L793" s="449"/>
      <c r="M793" s="449"/>
      <c r="N793" s="448"/>
      <c r="O793" s="447"/>
      <c r="P793" s="447"/>
      <c r="Q793" s="447"/>
      <c r="R793" s="447"/>
      <c r="S793" s="447"/>
      <c r="T793" s="447"/>
      <c r="U793" s="447"/>
      <c r="V793" s="447"/>
      <c r="W793" s="447"/>
      <c r="X793" s="447"/>
      <c r="Y793" s="447"/>
      <c r="Z793" s="447"/>
    </row>
    <row r="794" ht="12.75" customHeight="1">
      <c r="A794" s="445"/>
      <c r="B794" s="446"/>
      <c r="C794" s="447"/>
      <c r="D794" s="448"/>
      <c r="E794" s="448"/>
      <c r="F794" s="448"/>
      <c r="G794" s="532"/>
      <c r="H794" s="448"/>
      <c r="I794" s="532"/>
      <c r="J794" s="531"/>
      <c r="K794" s="449"/>
      <c r="L794" s="449"/>
      <c r="M794" s="449"/>
      <c r="N794" s="448"/>
      <c r="O794" s="447"/>
      <c r="P794" s="447"/>
      <c r="Q794" s="447"/>
      <c r="R794" s="447"/>
      <c r="S794" s="447"/>
      <c r="T794" s="447"/>
      <c r="U794" s="447"/>
      <c r="V794" s="447"/>
      <c r="W794" s="447"/>
      <c r="X794" s="447"/>
      <c r="Y794" s="447"/>
      <c r="Z794" s="447"/>
    </row>
    <row r="795" ht="12.75" customHeight="1">
      <c r="A795" s="445"/>
      <c r="B795" s="446"/>
      <c r="C795" s="447"/>
      <c r="D795" s="448"/>
      <c r="E795" s="448"/>
      <c r="F795" s="448"/>
      <c r="G795" s="532"/>
      <c r="H795" s="448"/>
      <c r="I795" s="532"/>
      <c r="J795" s="531"/>
      <c r="K795" s="449"/>
      <c r="L795" s="449"/>
      <c r="M795" s="449"/>
      <c r="N795" s="448"/>
      <c r="O795" s="447"/>
      <c r="P795" s="447"/>
      <c r="Q795" s="447"/>
      <c r="R795" s="447"/>
      <c r="S795" s="447"/>
      <c r="T795" s="447"/>
      <c r="U795" s="447"/>
      <c r="V795" s="447"/>
      <c r="W795" s="447"/>
      <c r="X795" s="447"/>
      <c r="Y795" s="447"/>
      <c r="Z795" s="447"/>
    </row>
    <row r="796" ht="12.75" customHeight="1">
      <c r="A796" s="445"/>
      <c r="B796" s="446"/>
      <c r="C796" s="447"/>
      <c r="D796" s="448"/>
      <c r="E796" s="448"/>
      <c r="F796" s="448"/>
      <c r="G796" s="532"/>
      <c r="H796" s="448"/>
      <c r="I796" s="532"/>
      <c r="J796" s="531"/>
      <c r="K796" s="449"/>
      <c r="L796" s="449"/>
      <c r="M796" s="449"/>
      <c r="N796" s="448"/>
      <c r="O796" s="447"/>
      <c r="P796" s="447"/>
      <c r="Q796" s="447"/>
      <c r="R796" s="447"/>
      <c r="S796" s="447"/>
      <c r="T796" s="447"/>
      <c r="U796" s="447"/>
      <c r="V796" s="447"/>
      <c r="W796" s="447"/>
      <c r="X796" s="447"/>
      <c r="Y796" s="447"/>
      <c r="Z796" s="447"/>
    </row>
    <row r="797" ht="12.75" customHeight="1">
      <c r="A797" s="445"/>
      <c r="B797" s="446"/>
      <c r="C797" s="447"/>
      <c r="D797" s="448"/>
      <c r="E797" s="448"/>
      <c r="F797" s="448"/>
      <c r="G797" s="532"/>
      <c r="H797" s="448"/>
      <c r="I797" s="532"/>
      <c r="J797" s="531"/>
      <c r="K797" s="449"/>
      <c r="L797" s="449"/>
      <c r="M797" s="449"/>
      <c r="N797" s="448"/>
      <c r="O797" s="447"/>
      <c r="P797" s="447"/>
      <c r="Q797" s="447"/>
      <c r="R797" s="447"/>
      <c r="S797" s="447"/>
      <c r="T797" s="447"/>
      <c r="U797" s="447"/>
      <c r="V797" s="447"/>
      <c r="W797" s="447"/>
      <c r="X797" s="447"/>
      <c r="Y797" s="447"/>
      <c r="Z797" s="447"/>
    </row>
    <row r="798" ht="12.75" customHeight="1">
      <c r="A798" s="445"/>
      <c r="B798" s="446"/>
      <c r="C798" s="447"/>
      <c r="D798" s="448"/>
      <c r="E798" s="448"/>
      <c r="F798" s="448"/>
      <c r="G798" s="532"/>
      <c r="H798" s="448"/>
      <c r="I798" s="532"/>
      <c r="J798" s="531"/>
      <c r="K798" s="449"/>
      <c r="L798" s="449"/>
      <c r="M798" s="449"/>
      <c r="N798" s="448"/>
      <c r="O798" s="447"/>
      <c r="P798" s="447"/>
      <c r="Q798" s="447"/>
      <c r="R798" s="447"/>
      <c r="S798" s="447"/>
      <c r="T798" s="447"/>
      <c r="U798" s="447"/>
      <c r="V798" s="447"/>
      <c r="W798" s="447"/>
      <c r="X798" s="447"/>
      <c r="Y798" s="447"/>
      <c r="Z798" s="447"/>
    </row>
    <row r="799" ht="12.75" customHeight="1">
      <c r="A799" s="445"/>
      <c r="B799" s="446"/>
      <c r="C799" s="447"/>
      <c r="D799" s="448"/>
      <c r="E799" s="448"/>
      <c r="F799" s="448"/>
      <c r="G799" s="532"/>
      <c r="H799" s="448"/>
      <c r="I799" s="532"/>
      <c r="J799" s="531"/>
      <c r="K799" s="449"/>
      <c r="L799" s="449"/>
      <c r="M799" s="449"/>
      <c r="N799" s="448"/>
      <c r="O799" s="447"/>
      <c r="P799" s="447"/>
      <c r="Q799" s="447"/>
      <c r="R799" s="447"/>
      <c r="S799" s="447"/>
      <c r="T799" s="447"/>
      <c r="U799" s="447"/>
      <c r="V799" s="447"/>
      <c r="W799" s="447"/>
      <c r="X799" s="447"/>
      <c r="Y799" s="447"/>
      <c r="Z799" s="447"/>
    </row>
    <row r="800" ht="12.75" customHeight="1">
      <c r="A800" s="445"/>
      <c r="B800" s="446"/>
      <c r="C800" s="447"/>
      <c r="D800" s="448"/>
      <c r="E800" s="448"/>
      <c r="F800" s="448"/>
      <c r="G800" s="532"/>
      <c r="H800" s="448"/>
      <c r="I800" s="532"/>
      <c r="J800" s="531"/>
      <c r="K800" s="449"/>
      <c r="L800" s="449"/>
      <c r="M800" s="449"/>
      <c r="N800" s="448"/>
      <c r="O800" s="447"/>
      <c r="P800" s="447"/>
      <c r="Q800" s="447"/>
      <c r="R800" s="447"/>
      <c r="S800" s="447"/>
      <c r="T800" s="447"/>
      <c r="U800" s="447"/>
      <c r="V800" s="447"/>
      <c r="W800" s="447"/>
      <c r="X800" s="447"/>
      <c r="Y800" s="447"/>
      <c r="Z800" s="447"/>
    </row>
    <row r="801" ht="12.75" customHeight="1">
      <c r="A801" s="445"/>
      <c r="B801" s="446"/>
      <c r="C801" s="447"/>
      <c r="D801" s="448"/>
      <c r="E801" s="448"/>
      <c r="F801" s="448"/>
      <c r="G801" s="532"/>
      <c r="H801" s="448"/>
      <c r="I801" s="532"/>
      <c r="J801" s="531"/>
      <c r="K801" s="449"/>
      <c r="L801" s="449"/>
      <c r="M801" s="449"/>
      <c r="N801" s="448"/>
      <c r="O801" s="447"/>
      <c r="P801" s="447"/>
      <c r="Q801" s="447"/>
      <c r="R801" s="447"/>
      <c r="S801" s="447"/>
      <c r="T801" s="447"/>
      <c r="U801" s="447"/>
      <c r="V801" s="447"/>
      <c r="W801" s="447"/>
      <c r="X801" s="447"/>
      <c r="Y801" s="447"/>
      <c r="Z801" s="447"/>
    </row>
    <row r="802" ht="12.75" customHeight="1">
      <c r="A802" s="445"/>
      <c r="B802" s="446"/>
      <c r="C802" s="447"/>
      <c r="D802" s="448"/>
      <c r="E802" s="448"/>
      <c r="F802" s="448"/>
      <c r="G802" s="532"/>
      <c r="H802" s="448"/>
      <c r="I802" s="532"/>
      <c r="J802" s="531"/>
      <c r="K802" s="449"/>
      <c r="L802" s="449"/>
      <c r="M802" s="449"/>
      <c r="N802" s="448"/>
      <c r="O802" s="447"/>
      <c r="P802" s="447"/>
      <c r="Q802" s="447"/>
      <c r="R802" s="447"/>
      <c r="S802" s="447"/>
      <c r="T802" s="447"/>
      <c r="U802" s="447"/>
      <c r="V802" s="447"/>
      <c r="W802" s="447"/>
      <c r="X802" s="447"/>
      <c r="Y802" s="447"/>
      <c r="Z802" s="447"/>
    </row>
    <row r="803" ht="12.75" customHeight="1">
      <c r="A803" s="445"/>
      <c r="B803" s="446"/>
      <c r="C803" s="447"/>
      <c r="D803" s="448"/>
      <c r="E803" s="448"/>
      <c r="F803" s="448"/>
      <c r="G803" s="532"/>
      <c r="H803" s="448"/>
      <c r="I803" s="532"/>
      <c r="J803" s="531"/>
      <c r="K803" s="449"/>
      <c r="L803" s="449"/>
      <c r="M803" s="449"/>
      <c r="N803" s="448"/>
      <c r="O803" s="447"/>
      <c r="P803" s="447"/>
      <c r="Q803" s="447"/>
      <c r="R803" s="447"/>
      <c r="S803" s="447"/>
      <c r="T803" s="447"/>
      <c r="U803" s="447"/>
      <c r="V803" s="447"/>
      <c r="W803" s="447"/>
      <c r="X803" s="447"/>
      <c r="Y803" s="447"/>
      <c r="Z803" s="447"/>
    </row>
    <row r="804" ht="12.75" customHeight="1">
      <c r="A804" s="445"/>
      <c r="B804" s="446"/>
      <c r="C804" s="447"/>
      <c r="D804" s="448"/>
      <c r="E804" s="448"/>
      <c r="F804" s="448"/>
      <c r="G804" s="532"/>
      <c r="H804" s="448"/>
      <c r="I804" s="532"/>
      <c r="J804" s="531"/>
      <c r="K804" s="449"/>
      <c r="L804" s="449"/>
      <c r="M804" s="449"/>
      <c r="N804" s="448"/>
      <c r="O804" s="447"/>
      <c r="P804" s="447"/>
      <c r="Q804" s="447"/>
      <c r="R804" s="447"/>
      <c r="S804" s="447"/>
      <c r="T804" s="447"/>
      <c r="U804" s="447"/>
      <c r="V804" s="447"/>
      <c r="W804" s="447"/>
      <c r="X804" s="447"/>
      <c r="Y804" s="447"/>
      <c r="Z804" s="447"/>
    </row>
    <row r="805" ht="12.75" customHeight="1">
      <c r="A805" s="445"/>
      <c r="B805" s="446"/>
      <c r="C805" s="447"/>
      <c r="D805" s="448"/>
      <c r="E805" s="448"/>
      <c r="F805" s="448"/>
      <c r="G805" s="532"/>
      <c r="H805" s="448"/>
      <c r="I805" s="532"/>
      <c r="J805" s="531"/>
      <c r="K805" s="449"/>
      <c r="L805" s="449"/>
      <c r="M805" s="449"/>
      <c r="N805" s="448"/>
      <c r="O805" s="447"/>
      <c r="P805" s="447"/>
      <c r="Q805" s="447"/>
      <c r="R805" s="447"/>
      <c r="S805" s="447"/>
      <c r="T805" s="447"/>
      <c r="U805" s="447"/>
      <c r="V805" s="447"/>
      <c r="W805" s="447"/>
      <c r="X805" s="447"/>
      <c r="Y805" s="447"/>
      <c r="Z805" s="447"/>
    </row>
    <row r="806" ht="12.75" customHeight="1">
      <c r="A806" s="445"/>
      <c r="B806" s="446"/>
      <c r="C806" s="447"/>
      <c r="D806" s="448"/>
      <c r="E806" s="448"/>
      <c r="F806" s="448"/>
      <c r="G806" s="532"/>
      <c r="H806" s="448"/>
      <c r="I806" s="532"/>
      <c r="J806" s="531"/>
      <c r="K806" s="449"/>
      <c r="L806" s="449"/>
      <c r="M806" s="449"/>
      <c r="N806" s="448"/>
      <c r="O806" s="447"/>
      <c r="P806" s="447"/>
      <c r="Q806" s="447"/>
      <c r="R806" s="447"/>
      <c r="S806" s="447"/>
      <c r="T806" s="447"/>
      <c r="U806" s="447"/>
      <c r="V806" s="447"/>
      <c r="W806" s="447"/>
      <c r="X806" s="447"/>
      <c r="Y806" s="447"/>
      <c r="Z806" s="447"/>
    </row>
    <row r="807" ht="12.75" customHeight="1">
      <c r="A807" s="445"/>
      <c r="B807" s="446"/>
      <c r="C807" s="447"/>
      <c r="D807" s="448"/>
      <c r="E807" s="448"/>
      <c r="F807" s="448"/>
      <c r="G807" s="532"/>
      <c r="H807" s="448"/>
      <c r="I807" s="532"/>
      <c r="J807" s="531"/>
      <c r="K807" s="449"/>
      <c r="L807" s="449"/>
      <c r="M807" s="449"/>
      <c r="N807" s="448"/>
      <c r="O807" s="447"/>
      <c r="P807" s="447"/>
      <c r="Q807" s="447"/>
      <c r="R807" s="447"/>
      <c r="S807" s="447"/>
      <c r="T807" s="447"/>
      <c r="U807" s="447"/>
      <c r="V807" s="447"/>
      <c r="W807" s="447"/>
      <c r="X807" s="447"/>
      <c r="Y807" s="447"/>
      <c r="Z807" s="447"/>
    </row>
    <row r="808" ht="12.75" customHeight="1">
      <c r="A808" s="445"/>
      <c r="B808" s="446"/>
      <c r="C808" s="447"/>
      <c r="D808" s="448"/>
      <c r="E808" s="448"/>
      <c r="F808" s="448"/>
      <c r="G808" s="532"/>
      <c r="H808" s="448"/>
      <c r="I808" s="532"/>
      <c r="J808" s="531"/>
      <c r="K808" s="449"/>
      <c r="L808" s="449"/>
      <c r="M808" s="449"/>
      <c r="N808" s="448"/>
      <c r="O808" s="447"/>
      <c r="P808" s="447"/>
      <c r="Q808" s="447"/>
      <c r="R808" s="447"/>
      <c r="S808" s="447"/>
      <c r="T808" s="447"/>
      <c r="U808" s="447"/>
      <c r="V808" s="447"/>
      <c r="W808" s="447"/>
      <c r="X808" s="447"/>
      <c r="Y808" s="447"/>
      <c r="Z808" s="447"/>
    </row>
    <row r="809" ht="12.75" customHeight="1">
      <c r="A809" s="445"/>
      <c r="B809" s="446"/>
      <c r="C809" s="447"/>
      <c r="D809" s="448"/>
      <c r="E809" s="448"/>
      <c r="F809" s="448"/>
      <c r="G809" s="532"/>
      <c r="H809" s="448"/>
      <c r="I809" s="532"/>
      <c r="J809" s="531"/>
      <c r="K809" s="449"/>
      <c r="L809" s="449"/>
      <c r="M809" s="449"/>
      <c r="N809" s="448"/>
      <c r="O809" s="447"/>
      <c r="P809" s="447"/>
      <c r="Q809" s="447"/>
      <c r="R809" s="447"/>
      <c r="S809" s="447"/>
      <c r="T809" s="447"/>
      <c r="U809" s="447"/>
      <c r="V809" s="447"/>
      <c r="W809" s="447"/>
      <c r="X809" s="447"/>
      <c r="Y809" s="447"/>
      <c r="Z809" s="447"/>
    </row>
    <row r="810" ht="12.75" customHeight="1">
      <c r="A810" s="445"/>
      <c r="B810" s="446"/>
      <c r="C810" s="447"/>
      <c r="D810" s="448"/>
      <c r="E810" s="448"/>
      <c r="F810" s="448"/>
      <c r="G810" s="532"/>
      <c r="H810" s="448"/>
      <c r="I810" s="532"/>
      <c r="J810" s="531"/>
      <c r="K810" s="449"/>
      <c r="L810" s="449"/>
      <c r="M810" s="449"/>
      <c r="N810" s="448"/>
      <c r="O810" s="447"/>
      <c r="P810" s="447"/>
      <c r="Q810" s="447"/>
      <c r="R810" s="447"/>
      <c r="S810" s="447"/>
      <c r="T810" s="447"/>
      <c r="U810" s="447"/>
      <c r="V810" s="447"/>
      <c r="W810" s="447"/>
      <c r="X810" s="447"/>
      <c r="Y810" s="447"/>
      <c r="Z810" s="447"/>
    </row>
    <row r="811" ht="12.75" customHeight="1">
      <c r="A811" s="445"/>
      <c r="B811" s="446"/>
      <c r="C811" s="447"/>
      <c r="D811" s="448"/>
      <c r="E811" s="448"/>
      <c r="F811" s="448"/>
      <c r="G811" s="532"/>
      <c r="H811" s="448"/>
      <c r="I811" s="532"/>
      <c r="J811" s="531"/>
      <c r="K811" s="449"/>
      <c r="L811" s="449"/>
      <c r="M811" s="449"/>
      <c r="N811" s="448"/>
      <c r="O811" s="447"/>
      <c r="P811" s="447"/>
      <c r="Q811" s="447"/>
      <c r="R811" s="447"/>
      <c r="S811" s="447"/>
      <c r="T811" s="447"/>
      <c r="U811" s="447"/>
      <c r="V811" s="447"/>
      <c r="W811" s="447"/>
      <c r="X811" s="447"/>
      <c r="Y811" s="447"/>
      <c r="Z811" s="447"/>
    </row>
    <row r="812" ht="12.75" customHeight="1">
      <c r="A812" s="445"/>
      <c r="B812" s="446"/>
      <c r="C812" s="447"/>
      <c r="D812" s="448"/>
      <c r="E812" s="448"/>
      <c r="F812" s="448"/>
      <c r="G812" s="532"/>
      <c r="H812" s="448"/>
      <c r="I812" s="532"/>
      <c r="J812" s="531"/>
      <c r="K812" s="449"/>
      <c r="L812" s="449"/>
      <c r="M812" s="449"/>
      <c r="N812" s="448"/>
      <c r="O812" s="447"/>
      <c r="P812" s="447"/>
      <c r="Q812" s="447"/>
      <c r="R812" s="447"/>
      <c r="S812" s="447"/>
      <c r="T812" s="447"/>
      <c r="U812" s="447"/>
      <c r="V812" s="447"/>
      <c r="W812" s="447"/>
      <c r="X812" s="447"/>
      <c r="Y812" s="447"/>
      <c r="Z812" s="447"/>
    </row>
    <row r="813" ht="12.75" customHeight="1">
      <c r="A813" s="445"/>
      <c r="B813" s="446"/>
      <c r="C813" s="447"/>
      <c r="D813" s="448"/>
      <c r="E813" s="448"/>
      <c r="F813" s="448"/>
      <c r="G813" s="532"/>
      <c r="H813" s="448"/>
      <c r="I813" s="532"/>
      <c r="J813" s="531"/>
      <c r="K813" s="449"/>
      <c r="L813" s="449"/>
      <c r="M813" s="449"/>
      <c r="N813" s="448"/>
      <c r="O813" s="447"/>
      <c r="P813" s="447"/>
      <c r="Q813" s="447"/>
      <c r="R813" s="447"/>
      <c r="S813" s="447"/>
      <c r="T813" s="447"/>
      <c r="U813" s="447"/>
      <c r="V813" s="447"/>
      <c r="W813" s="447"/>
      <c r="X813" s="447"/>
      <c r="Y813" s="447"/>
      <c r="Z813" s="447"/>
    </row>
    <row r="814" ht="12.75" customHeight="1">
      <c r="A814" s="445"/>
      <c r="B814" s="446"/>
      <c r="C814" s="447"/>
      <c r="D814" s="448"/>
      <c r="E814" s="448"/>
      <c r="F814" s="448"/>
      <c r="G814" s="532"/>
      <c r="H814" s="448"/>
      <c r="I814" s="532"/>
      <c r="J814" s="531"/>
      <c r="K814" s="449"/>
      <c r="L814" s="449"/>
      <c r="M814" s="449"/>
      <c r="N814" s="448"/>
      <c r="O814" s="447"/>
      <c r="P814" s="447"/>
      <c r="Q814" s="447"/>
      <c r="R814" s="447"/>
      <c r="S814" s="447"/>
      <c r="T814" s="447"/>
      <c r="U814" s="447"/>
      <c r="V814" s="447"/>
      <c r="W814" s="447"/>
      <c r="X814" s="447"/>
      <c r="Y814" s="447"/>
      <c r="Z814" s="447"/>
    </row>
    <row r="815" ht="12.75" customHeight="1">
      <c r="A815" s="445"/>
      <c r="B815" s="446"/>
      <c r="C815" s="447"/>
      <c r="D815" s="448"/>
      <c r="E815" s="448"/>
      <c r="F815" s="448"/>
      <c r="G815" s="532"/>
      <c r="H815" s="448"/>
      <c r="I815" s="532"/>
      <c r="J815" s="531"/>
      <c r="K815" s="449"/>
      <c r="L815" s="449"/>
      <c r="M815" s="449"/>
      <c r="N815" s="448"/>
      <c r="O815" s="447"/>
      <c r="P815" s="447"/>
      <c r="Q815" s="447"/>
      <c r="R815" s="447"/>
      <c r="S815" s="447"/>
      <c r="T815" s="447"/>
      <c r="U815" s="447"/>
      <c r="V815" s="447"/>
      <c r="W815" s="447"/>
      <c r="X815" s="447"/>
      <c r="Y815" s="447"/>
      <c r="Z815" s="447"/>
    </row>
    <row r="816" ht="12.75" customHeight="1">
      <c r="A816" s="445"/>
      <c r="B816" s="446"/>
      <c r="C816" s="447"/>
      <c r="D816" s="448"/>
      <c r="E816" s="448"/>
      <c r="F816" s="448"/>
      <c r="G816" s="532"/>
      <c r="H816" s="448"/>
      <c r="I816" s="532"/>
      <c r="J816" s="531"/>
      <c r="K816" s="449"/>
      <c r="L816" s="449"/>
      <c r="M816" s="449"/>
      <c r="N816" s="448"/>
      <c r="O816" s="447"/>
      <c r="P816" s="447"/>
      <c r="Q816" s="447"/>
      <c r="R816" s="447"/>
      <c r="S816" s="447"/>
      <c r="T816" s="447"/>
      <c r="U816" s="447"/>
      <c r="V816" s="447"/>
      <c r="W816" s="447"/>
      <c r="X816" s="447"/>
      <c r="Y816" s="447"/>
      <c r="Z816" s="447"/>
    </row>
    <row r="817" ht="12.75" customHeight="1">
      <c r="A817" s="445"/>
      <c r="B817" s="446"/>
      <c r="C817" s="447"/>
      <c r="D817" s="448"/>
      <c r="E817" s="448"/>
      <c r="F817" s="448"/>
      <c r="G817" s="532"/>
      <c r="H817" s="448"/>
      <c r="I817" s="532"/>
      <c r="J817" s="531"/>
      <c r="K817" s="449"/>
      <c r="L817" s="449"/>
      <c r="M817" s="449"/>
      <c r="N817" s="448"/>
      <c r="O817" s="447"/>
      <c r="P817" s="447"/>
      <c r="Q817" s="447"/>
      <c r="R817" s="447"/>
      <c r="S817" s="447"/>
      <c r="T817" s="447"/>
      <c r="U817" s="447"/>
      <c r="V817" s="447"/>
      <c r="W817" s="447"/>
      <c r="X817" s="447"/>
      <c r="Y817" s="447"/>
      <c r="Z817" s="447"/>
    </row>
    <row r="818" ht="12.75" customHeight="1">
      <c r="A818" s="445"/>
      <c r="B818" s="446"/>
      <c r="C818" s="447"/>
      <c r="D818" s="448"/>
      <c r="E818" s="448"/>
      <c r="F818" s="448"/>
      <c r="G818" s="532"/>
      <c r="H818" s="448"/>
      <c r="I818" s="532"/>
      <c r="J818" s="531"/>
      <c r="K818" s="449"/>
      <c r="L818" s="449"/>
      <c r="M818" s="449"/>
      <c r="N818" s="448"/>
      <c r="O818" s="447"/>
      <c r="P818" s="447"/>
      <c r="Q818" s="447"/>
      <c r="R818" s="447"/>
      <c r="S818" s="447"/>
      <c r="T818" s="447"/>
      <c r="U818" s="447"/>
      <c r="V818" s="447"/>
      <c r="W818" s="447"/>
      <c r="X818" s="447"/>
      <c r="Y818" s="447"/>
      <c r="Z818" s="447"/>
    </row>
    <row r="819" ht="12.75" customHeight="1">
      <c r="A819" s="445"/>
      <c r="B819" s="446"/>
      <c r="C819" s="447"/>
      <c r="D819" s="448"/>
      <c r="E819" s="448"/>
      <c r="F819" s="448"/>
      <c r="G819" s="532"/>
      <c r="H819" s="448"/>
      <c r="I819" s="532"/>
      <c r="J819" s="531"/>
      <c r="K819" s="449"/>
      <c r="L819" s="449"/>
      <c r="M819" s="449"/>
      <c r="N819" s="448"/>
      <c r="O819" s="447"/>
      <c r="P819" s="447"/>
      <c r="Q819" s="447"/>
      <c r="R819" s="447"/>
      <c r="S819" s="447"/>
      <c r="T819" s="447"/>
      <c r="U819" s="447"/>
      <c r="V819" s="447"/>
      <c r="W819" s="447"/>
      <c r="X819" s="447"/>
      <c r="Y819" s="447"/>
      <c r="Z819" s="447"/>
    </row>
    <row r="820" ht="12.75" customHeight="1">
      <c r="A820" s="445"/>
      <c r="B820" s="446"/>
      <c r="C820" s="447"/>
      <c r="D820" s="448"/>
      <c r="E820" s="448"/>
      <c r="F820" s="448"/>
      <c r="G820" s="532"/>
      <c r="H820" s="448"/>
      <c r="I820" s="532"/>
      <c r="J820" s="531"/>
      <c r="K820" s="449"/>
      <c r="L820" s="449"/>
      <c r="M820" s="449"/>
      <c r="N820" s="448"/>
      <c r="O820" s="447"/>
      <c r="P820" s="447"/>
      <c r="Q820" s="447"/>
      <c r="R820" s="447"/>
      <c r="S820" s="447"/>
      <c r="T820" s="447"/>
      <c r="U820" s="447"/>
      <c r="V820" s="447"/>
      <c r="W820" s="447"/>
      <c r="X820" s="447"/>
      <c r="Y820" s="447"/>
      <c r="Z820" s="447"/>
    </row>
    <row r="821" ht="12.75" customHeight="1">
      <c r="A821" s="445"/>
      <c r="B821" s="446"/>
      <c r="C821" s="447"/>
      <c r="D821" s="448"/>
      <c r="E821" s="448"/>
      <c r="F821" s="448"/>
      <c r="G821" s="532"/>
      <c r="H821" s="448"/>
      <c r="I821" s="532"/>
      <c r="J821" s="531"/>
      <c r="K821" s="449"/>
      <c r="L821" s="449"/>
      <c r="M821" s="449"/>
      <c r="N821" s="448"/>
      <c r="O821" s="447"/>
      <c r="P821" s="447"/>
      <c r="Q821" s="447"/>
      <c r="R821" s="447"/>
      <c r="S821" s="447"/>
      <c r="T821" s="447"/>
      <c r="U821" s="447"/>
      <c r="V821" s="447"/>
      <c r="W821" s="447"/>
      <c r="X821" s="447"/>
      <c r="Y821" s="447"/>
      <c r="Z821" s="447"/>
    </row>
    <row r="822" ht="12.75" customHeight="1">
      <c r="A822" s="445"/>
      <c r="B822" s="446"/>
      <c r="C822" s="447"/>
      <c r="D822" s="448"/>
      <c r="E822" s="448"/>
      <c r="F822" s="448"/>
      <c r="G822" s="532"/>
      <c r="H822" s="448"/>
      <c r="I822" s="532"/>
      <c r="J822" s="531"/>
      <c r="K822" s="449"/>
      <c r="L822" s="449"/>
      <c r="M822" s="449"/>
      <c r="N822" s="448"/>
      <c r="O822" s="447"/>
      <c r="P822" s="447"/>
      <c r="Q822" s="447"/>
      <c r="R822" s="447"/>
      <c r="S822" s="447"/>
      <c r="T822" s="447"/>
      <c r="U822" s="447"/>
      <c r="V822" s="447"/>
      <c r="W822" s="447"/>
      <c r="X822" s="447"/>
      <c r="Y822" s="447"/>
      <c r="Z822" s="447"/>
    </row>
    <row r="823" ht="12.75" customHeight="1">
      <c r="A823" s="445"/>
      <c r="B823" s="446"/>
      <c r="C823" s="447"/>
      <c r="D823" s="448"/>
      <c r="E823" s="448"/>
      <c r="F823" s="448"/>
      <c r="G823" s="532"/>
      <c r="H823" s="448"/>
      <c r="I823" s="532"/>
      <c r="J823" s="531"/>
      <c r="K823" s="449"/>
      <c r="L823" s="449"/>
      <c r="M823" s="449"/>
      <c r="N823" s="448"/>
      <c r="O823" s="447"/>
      <c r="P823" s="447"/>
      <c r="Q823" s="447"/>
      <c r="R823" s="447"/>
      <c r="S823" s="447"/>
      <c r="T823" s="447"/>
      <c r="U823" s="447"/>
      <c r="V823" s="447"/>
      <c r="W823" s="447"/>
      <c r="X823" s="447"/>
      <c r="Y823" s="447"/>
      <c r="Z823" s="447"/>
    </row>
    <row r="824" ht="12.75" customHeight="1">
      <c r="A824" s="445"/>
      <c r="B824" s="446"/>
      <c r="C824" s="447"/>
      <c r="D824" s="448"/>
      <c r="E824" s="448"/>
      <c r="F824" s="448"/>
      <c r="G824" s="532"/>
      <c r="H824" s="448"/>
      <c r="I824" s="532"/>
      <c r="J824" s="531"/>
      <c r="K824" s="449"/>
      <c r="L824" s="449"/>
      <c r="M824" s="449"/>
      <c r="N824" s="448"/>
      <c r="O824" s="447"/>
      <c r="P824" s="447"/>
      <c r="Q824" s="447"/>
      <c r="R824" s="447"/>
      <c r="S824" s="447"/>
      <c r="T824" s="447"/>
      <c r="U824" s="447"/>
      <c r="V824" s="447"/>
      <c r="W824" s="447"/>
      <c r="X824" s="447"/>
      <c r="Y824" s="447"/>
      <c r="Z824" s="447"/>
    </row>
    <row r="825" ht="12.75" customHeight="1">
      <c r="A825" s="445"/>
      <c r="B825" s="446"/>
      <c r="C825" s="447"/>
      <c r="D825" s="448"/>
      <c r="E825" s="448"/>
      <c r="F825" s="448"/>
      <c r="G825" s="532"/>
      <c r="H825" s="448"/>
      <c r="I825" s="532"/>
      <c r="J825" s="531"/>
      <c r="K825" s="449"/>
      <c r="L825" s="449"/>
      <c r="M825" s="449"/>
      <c r="N825" s="448"/>
      <c r="O825" s="447"/>
      <c r="P825" s="447"/>
      <c r="Q825" s="447"/>
      <c r="R825" s="447"/>
      <c r="S825" s="447"/>
      <c r="T825" s="447"/>
      <c r="U825" s="447"/>
      <c r="V825" s="447"/>
      <c r="W825" s="447"/>
      <c r="X825" s="447"/>
      <c r="Y825" s="447"/>
      <c r="Z825" s="447"/>
    </row>
    <row r="826" ht="12.75" customHeight="1">
      <c r="A826" s="445"/>
      <c r="B826" s="446"/>
      <c r="C826" s="447"/>
      <c r="D826" s="448"/>
      <c r="E826" s="448"/>
      <c r="F826" s="448"/>
      <c r="G826" s="532"/>
      <c r="H826" s="448"/>
      <c r="I826" s="532"/>
      <c r="J826" s="531"/>
      <c r="K826" s="449"/>
      <c r="L826" s="449"/>
      <c r="M826" s="449"/>
      <c r="N826" s="448"/>
      <c r="O826" s="447"/>
      <c r="P826" s="447"/>
      <c r="Q826" s="447"/>
      <c r="R826" s="447"/>
      <c r="S826" s="447"/>
      <c r="T826" s="447"/>
      <c r="U826" s="447"/>
      <c r="V826" s="447"/>
      <c r="W826" s="447"/>
      <c r="X826" s="447"/>
      <c r="Y826" s="447"/>
      <c r="Z826" s="447"/>
    </row>
    <row r="827" ht="12.75" customHeight="1">
      <c r="A827" s="445"/>
      <c r="B827" s="446"/>
      <c r="C827" s="447"/>
      <c r="D827" s="448"/>
      <c r="E827" s="448"/>
      <c r="F827" s="448"/>
      <c r="G827" s="532"/>
      <c r="H827" s="448"/>
      <c r="I827" s="532"/>
      <c r="J827" s="531"/>
      <c r="K827" s="449"/>
      <c r="L827" s="449"/>
      <c r="M827" s="449"/>
      <c r="N827" s="448"/>
      <c r="O827" s="447"/>
      <c r="P827" s="447"/>
      <c r="Q827" s="447"/>
      <c r="R827" s="447"/>
      <c r="S827" s="447"/>
      <c r="T827" s="447"/>
      <c r="U827" s="447"/>
      <c r="V827" s="447"/>
      <c r="W827" s="447"/>
      <c r="X827" s="447"/>
      <c r="Y827" s="447"/>
      <c r="Z827" s="447"/>
    </row>
    <row r="828" ht="12.75" customHeight="1">
      <c r="A828" s="445"/>
      <c r="B828" s="446"/>
      <c r="C828" s="447"/>
      <c r="D828" s="448"/>
      <c r="E828" s="448"/>
      <c r="F828" s="448"/>
      <c r="G828" s="532"/>
      <c r="H828" s="448"/>
      <c r="I828" s="532"/>
      <c r="J828" s="531"/>
      <c r="K828" s="449"/>
      <c r="L828" s="449"/>
      <c r="M828" s="449"/>
      <c r="N828" s="448"/>
      <c r="O828" s="447"/>
      <c r="P828" s="447"/>
      <c r="Q828" s="447"/>
      <c r="R828" s="447"/>
      <c r="S828" s="447"/>
      <c r="T828" s="447"/>
      <c r="U828" s="447"/>
      <c r="V828" s="447"/>
      <c r="W828" s="447"/>
      <c r="X828" s="447"/>
      <c r="Y828" s="447"/>
      <c r="Z828" s="447"/>
    </row>
    <row r="829" ht="12.75" customHeight="1">
      <c r="A829" s="445"/>
      <c r="B829" s="446"/>
      <c r="C829" s="447"/>
      <c r="D829" s="448"/>
      <c r="E829" s="448"/>
      <c r="F829" s="448"/>
      <c r="G829" s="532"/>
      <c r="H829" s="448"/>
      <c r="I829" s="532"/>
      <c r="J829" s="531"/>
      <c r="K829" s="449"/>
      <c r="L829" s="449"/>
      <c r="M829" s="449"/>
      <c r="N829" s="448"/>
      <c r="O829" s="447"/>
      <c r="P829" s="447"/>
      <c r="Q829" s="447"/>
      <c r="R829" s="447"/>
      <c r="S829" s="447"/>
      <c r="T829" s="447"/>
      <c r="U829" s="447"/>
      <c r="V829" s="447"/>
      <c r="W829" s="447"/>
      <c r="X829" s="447"/>
      <c r="Y829" s="447"/>
      <c r="Z829" s="447"/>
    </row>
    <row r="830" ht="12.75" customHeight="1">
      <c r="A830" s="445"/>
      <c r="B830" s="446"/>
      <c r="C830" s="447"/>
      <c r="D830" s="448"/>
      <c r="E830" s="448"/>
      <c r="F830" s="448"/>
      <c r="G830" s="532"/>
      <c r="H830" s="448"/>
      <c r="I830" s="532"/>
      <c r="J830" s="531"/>
      <c r="K830" s="449"/>
      <c r="L830" s="449"/>
      <c r="M830" s="449"/>
      <c r="N830" s="448"/>
      <c r="O830" s="447"/>
      <c r="P830" s="447"/>
      <c r="Q830" s="447"/>
      <c r="R830" s="447"/>
      <c r="S830" s="447"/>
      <c r="T830" s="447"/>
      <c r="U830" s="447"/>
      <c r="V830" s="447"/>
      <c r="W830" s="447"/>
      <c r="X830" s="447"/>
      <c r="Y830" s="447"/>
      <c r="Z830" s="447"/>
    </row>
    <row r="831" ht="12.75" customHeight="1">
      <c r="A831" s="445"/>
      <c r="B831" s="446"/>
      <c r="C831" s="447"/>
      <c r="D831" s="448"/>
      <c r="E831" s="448"/>
      <c r="F831" s="448"/>
      <c r="G831" s="532"/>
      <c r="H831" s="448"/>
      <c r="I831" s="532"/>
      <c r="J831" s="531"/>
      <c r="K831" s="449"/>
      <c r="L831" s="449"/>
      <c r="M831" s="449"/>
      <c r="N831" s="448"/>
      <c r="O831" s="447"/>
      <c r="P831" s="447"/>
      <c r="Q831" s="447"/>
      <c r="R831" s="447"/>
      <c r="S831" s="447"/>
      <c r="T831" s="447"/>
      <c r="U831" s="447"/>
      <c r="V831" s="447"/>
      <c r="W831" s="447"/>
      <c r="X831" s="447"/>
      <c r="Y831" s="447"/>
      <c r="Z831" s="447"/>
    </row>
    <row r="832" ht="12.75" customHeight="1">
      <c r="A832" s="445"/>
      <c r="B832" s="446"/>
      <c r="C832" s="447"/>
      <c r="D832" s="448"/>
      <c r="E832" s="448"/>
      <c r="F832" s="448"/>
      <c r="G832" s="532"/>
      <c r="H832" s="448"/>
      <c r="I832" s="532"/>
      <c r="J832" s="531"/>
      <c r="K832" s="449"/>
      <c r="L832" s="449"/>
      <c r="M832" s="449"/>
      <c r="N832" s="448"/>
      <c r="O832" s="447"/>
      <c r="P832" s="447"/>
      <c r="Q832" s="447"/>
      <c r="R832" s="447"/>
      <c r="S832" s="447"/>
      <c r="T832" s="447"/>
      <c r="U832" s="447"/>
      <c r="V832" s="447"/>
      <c r="W832" s="447"/>
      <c r="X832" s="447"/>
      <c r="Y832" s="447"/>
      <c r="Z832" s="447"/>
    </row>
    <row r="833" ht="12.75" customHeight="1">
      <c r="A833" s="445"/>
      <c r="B833" s="446"/>
      <c r="C833" s="447"/>
      <c r="D833" s="448"/>
      <c r="E833" s="448"/>
      <c r="F833" s="448"/>
      <c r="G833" s="532"/>
      <c r="H833" s="448"/>
      <c r="I833" s="532"/>
      <c r="J833" s="531"/>
      <c r="K833" s="449"/>
      <c r="L833" s="449"/>
      <c r="M833" s="449"/>
      <c r="N833" s="448"/>
      <c r="O833" s="447"/>
      <c r="P833" s="447"/>
      <c r="Q833" s="447"/>
      <c r="R833" s="447"/>
      <c r="S833" s="447"/>
      <c r="T833" s="447"/>
      <c r="U833" s="447"/>
      <c r="V833" s="447"/>
      <c r="W833" s="447"/>
      <c r="X833" s="447"/>
      <c r="Y833" s="447"/>
      <c r="Z833" s="447"/>
    </row>
    <row r="834" ht="12.75" customHeight="1">
      <c r="A834" s="445"/>
      <c r="B834" s="446"/>
      <c r="C834" s="447"/>
      <c r="D834" s="448"/>
      <c r="E834" s="448"/>
      <c r="F834" s="448"/>
      <c r="G834" s="532"/>
      <c r="H834" s="448"/>
      <c r="I834" s="532"/>
      <c r="J834" s="531"/>
      <c r="K834" s="449"/>
      <c r="L834" s="449"/>
      <c r="M834" s="449"/>
      <c r="N834" s="448"/>
      <c r="O834" s="447"/>
      <c r="P834" s="447"/>
      <c r="Q834" s="447"/>
      <c r="R834" s="447"/>
      <c r="S834" s="447"/>
      <c r="T834" s="447"/>
      <c r="U834" s="447"/>
      <c r="V834" s="447"/>
      <c r="W834" s="447"/>
      <c r="X834" s="447"/>
      <c r="Y834" s="447"/>
      <c r="Z834" s="447"/>
    </row>
    <row r="835" ht="12.75" customHeight="1">
      <c r="A835" s="445"/>
      <c r="B835" s="446"/>
      <c r="C835" s="447"/>
      <c r="D835" s="448"/>
      <c r="E835" s="448"/>
      <c r="F835" s="448"/>
      <c r="G835" s="532"/>
      <c r="H835" s="448"/>
      <c r="I835" s="532"/>
      <c r="J835" s="531"/>
      <c r="K835" s="449"/>
      <c r="L835" s="449"/>
      <c r="M835" s="449"/>
      <c r="N835" s="448"/>
      <c r="O835" s="447"/>
      <c r="P835" s="447"/>
      <c r="Q835" s="447"/>
      <c r="R835" s="447"/>
      <c r="S835" s="447"/>
      <c r="T835" s="447"/>
      <c r="U835" s="447"/>
      <c r="V835" s="447"/>
      <c r="W835" s="447"/>
      <c r="X835" s="447"/>
      <c r="Y835" s="447"/>
      <c r="Z835" s="447"/>
    </row>
    <row r="836" ht="12.75" customHeight="1">
      <c r="A836" s="445"/>
      <c r="B836" s="446"/>
      <c r="C836" s="447"/>
      <c r="D836" s="448"/>
      <c r="E836" s="448"/>
      <c r="F836" s="448"/>
      <c r="G836" s="532"/>
      <c r="H836" s="448"/>
      <c r="I836" s="532"/>
      <c r="J836" s="531"/>
      <c r="K836" s="449"/>
      <c r="L836" s="449"/>
      <c r="M836" s="449"/>
      <c r="N836" s="448"/>
      <c r="O836" s="447"/>
      <c r="P836" s="447"/>
      <c r="Q836" s="447"/>
      <c r="R836" s="447"/>
      <c r="S836" s="447"/>
      <c r="T836" s="447"/>
      <c r="U836" s="447"/>
      <c r="V836" s="447"/>
      <c r="W836" s="447"/>
      <c r="X836" s="447"/>
      <c r="Y836" s="447"/>
      <c r="Z836" s="447"/>
    </row>
    <row r="837" ht="12.75" customHeight="1">
      <c r="A837" s="445"/>
      <c r="B837" s="446"/>
      <c r="C837" s="447"/>
      <c r="D837" s="448"/>
      <c r="E837" s="448"/>
      <c r="F837" s="448"/>
      <c r="G837" s="532"/>
      <c r="H837" s="448"/>
      <c r="I837" s="532"/>
      <c r="J837" s="531"/>
      <c r="K837" s="449"/>
      <c r="L837" s="449"/>
      <c r="M837" s="449"/>
      <c r="N837" s="448"/>
      <c r="O837" s="447"/>
      <c r="P837" s="447"/>
      <c r="Q837" s="447"/>
      <c r="R837" s="447"/>
      <c r="S837" s="447"/>
      <c r="T837" s="447"/>
      <c r="U837" s="447"/>
      <c r="V837" s="447"/>
      <c r="W837" s="447"/>
      <c r="X837" s="447"/>
      <c r="Y837" s="447"/>
      <c r="Z837" s="447"/>
    </row>
    <row r="838" ht="12.75" customHeight="1">
      <c r="A838" s="445"/>
      <c r="B838" s="446"/>
      <c r="C838" s="447"/>
      <c r="D838" s="448"/>
      <c r="E838" s="448"/>
      <c r="F838" s="448"/>
      <c r="G838" s="532"/>
      <c r="H838" s="448"/>
      <c r="I838" s="532"/>
      <c r="J838" s="531"/>
      <c r="K838" s="449"/>
      <c r="L838" s="449"/>
      <c r="M838" s="449"/>
      <c r="N838" s="448"/>
      <c r="O838" s="447"/>
      <c r="P838" s="447"/>
      <c r="Q838" s="447"/>
      <c r="R838" s="447"/>
      <c r="S838" s="447"/>
      <c r="T838" s="447"/>
      <c r="U838" s="447"/>
      <c r="V838" s="447"/>
      <c r="W838" s="447"/>
      <c r="X838" s="447"/>
      <c r="Y838" s="447"/>
      <c r="Z838" s="447"/>
    </row>
    <row r="839" ht="12.75" customHeight="1">
      <c r="A839" s="445"/>
      <c r="B839" s="446"/>
      <c r="C839" s="447"/>
      <c r="D839" s="448"/>
      <c r="E839" s="448"/>
      <c r="F839" s="448"/>
      <c r="G839" s="532"/>
      <c r="H839" s="448"/>
      <c r="I839" s="532"/>
      <c r="J839" s="531"/>
      <c r="K839" s="449"/>
      <c r="L839" s="449"/>
      <c r="M839" s="449"/>
      <c r="N839" s="448"/>
      <c r="O839" s="447"/>
      <c r="P839" s="447"/>
      <c r="Q839" s="447"/>
      <c r="R839" s="447"/>
      <c r="S839" s="447"/>
      <c r="T839" s="447"/>
      <c r="U839" s="447"/>
      <c r="V839" s="447"/>
      <c r="W839" s="447"/>
      <c r="X839" s="447"/>
      <c r="Y839" s="447"/>
      <c r="Z839" s="447"/>
    </row>
    <row r="840" ht="12.75" customHeight="1">
      <c r="A840" s="445"/>
      <c r="B840" s="446"/>
      <c r="C840" s="447"/>
      <c r="D840" s="448"/>
      <c r="E840" s="448"/>
      <c r="F840" s="448"/>
      <c r="G840" s="532"/>
      <c r="H840" s="448"/>
      <c r="I840" s="532"/>
      <c r="J840" s="531"/>
      <c r="K840" s="449"/>
      <c r="L840" s="449"/>
      <c r="M840" s="449"/>
      <c r="N840" s="448"/>
      <c r="O840" s="447"/>
      <c r="P840" s="447"/>
      <c r="Q840" s="447"/>
      <c r="R840" s="447"/>
      <c r="S840" s="447"/>
      <c r="T840" s="447"/>
      <c r="U840" s="447"/>
      <c r="V840" s="447"/>
      <c r="W840" s="447"/>
      <c r="X840" s="447"/>
      <c r="Y840" s="447"/>
      <c r="Z840" s="447"/>
    </row>
    <row r="841" ht="12.75" customHeight="1">
      <c r="A841" s="445"/>
      <c r="B841" s="446"/>
      <c r="C841" s="447"/>
      <c r="D841" s="448"/>
      <c r="E841" s="448"/>
      <c r="F841" s="448"/>
      <c r="G841" s="532"/>
      <c r="H841" s="448"/>
      <c r="I841" s="532"/>
      <c r="J841" s="531"/>
      <c r="K841" s="449"/>
      <c r="L841" s="449"/>
      <c r="M841" s="449"/>
      <c r="N841" s="448"/>
      <c r="O841" s="447"/>
      <c r="P841" s="447"/>
      <c r="Q841" s="447"/>
      <c r="R841" s="447"/>
      <c r="S841" s="447"/>
      <c r="T841" s="447"/>
      <c r="U841" s="447"/>
      <c r="V841" s="447"/>
      <c r="W841" s="447"/>
      <c r="X841" s="447"/>
      <c r="Y841" s="447"/>
      <c r="Z841" s="447"/>
    </row>
    <row r="842" ht="12.75" customHeight="1">
      <c r="A842" s="445"/>
      <c r="B842" s="446"/>
      <c r="C842" s="447"/>
      <c r="D842" s="448"/>
      <c r="E842" s="448"/>
      <c r="F842" s="448"/>
      <c r="G842" s="532"/>
      <c r="H842" s="448"/>
      <c r="I842" s="532"/>
      <c r="J842" s="531"/>
      <c r="K842" s="449"/>
      <c r="L842" s="449"/>
      <c r="M842" s="449"/>
      <c r="N842" s="448"/>
      <c r="O842" s="447"/>
      <c r="P842" s="447"/>
      <c r="Q842" s="447"/>
      <c r="R842" s="447"/>
      <c r="S842" s="447"/>
      <c r="T842" s="447"/>
      <c r="U842" s="447"/>
      <c r="V842" s="447"/>
      <c r="W842" s="447"/>
      <c r="X842" s="447"/>
      <c r="Y842" s="447"/>
      <c r="Z842" s="447"/>
    </row>
    <row r="843" ht="12.75" customHeight="1">
      <c r="A843" s="445"/>
      <c r="B843" s="446"/>
      <c r="C843" s="447"/>
      <c r="D843" s="448"/>
      <c r="E843" s="448"/>
      <c r="F843" s="448"/>
      <c r="G843" s="532"/>
      <c r="H843" s="448"/>
      <c r="I843" s="532"/>
      <c r="J843" s="531"/>
      <c r="K843" s="449"/>
      <c r="L843" s="449"/>
      <c r="M843" s="449"/>
      <c r="N843" s="448"/>
      <c r="O843" s="447"/>
      <c r="P843" s="447"/>
      <c r="Q843" s="447"/>
      <c r="R843" s="447"/>
      <c r="S843" s="447"/>
      <c r="T843" s="447"/>
      <c r="U843" s="447"/>
      <c r="V843" s="447"/>
      <c r="W843" s="447"/>
      <c r="X843" s="447"/>
      <c r="Y843" s="447"/>
      <c r="Z843" s="447"/>
    </row>
    <row r="844" ht="12.75" customHeight="1">
      <c r="A844" s="445"/>
      <c r="B844" s="446"/>
      <c r="C844" s="447"/>
      <c r="D844" s="448"/>
      <c r="E844" s="448"/>
      <c r="F844" s="448"/>
      <c r="G844" s="532"/>
      <c r="H844" s="448"/>
      <c r="I844" s="532"/>
      <c r="J844" s="531"/>
      <c r="K844" s="449"/>
      <c r="L844" s="449"/>
      <c r="M844" s="449"/>
      <c r="N844" s="448"/>
      <c r="O844" s="447"/>
      <c r="P844" s="447"/>
      <c r="Q844" s="447"/>
      <c r="R844" s="447"/>
      <c r="S844" s="447"/>
      <c r="T844" s="447"/>
      <c r="U844" s="447"/>
      <c r="V844" s="447"/>
      <c r="W844" s="447"/>
      <c r="X844" s="447"/>
      <c r="Y844" s="447"/>
      <c r="Z844" s="447"/>
    </row>
    <row r="845" ht="12.75" customHeight="1">
      <c r="A845" s="445"/>
      <c r="B845" s="446"/>
      <c r="C845" s="447"/>
      <c r="D845" s="448"/>
      <c r="E845" s="448"/>
      <c r="F845" s="448"/>
      <c r="G845" s="532"/>
      <c r="H845" s="448"/>
      <c r="I845" s="532"/>
      <c r="J845" s="531"/>
      <c r="K845" s="449"/>
      <c r="L845" s="449"/>
      <c r="M845" s="449"/>
      <c r="N845" s="448"/>
      <c r="O845" s="447"/>
      <c r="P845" s="447"/>
      <c r="Q845" s="447"/>
      <c r="R845" s="447"/>
      <c r="S845" s="447"/>
      <c r="T845" s="447"/>
      <c r="U845" s="447"/>
      <c r="V845" s="447"/>
      <c r="W845" s="447"/>
      <c r="X845" s="447"/>
      <c r="Y845" s="447"/>
      <c r="Z845" s="447"/>
    </row>
    <row r="846" ht="12.75" customHeight="1">
      <c r="A846" s="445"/>
      <c r="B846" s="446"/>
      <c r="C846" s="447"/>
      <c r="D846" s="448"/>
      <c r="E846" s="448"/>
      <c r="F846" s="448"/>
      <c r="G846" s="532"/>
      <c r="H846" s="448"/>
      <c r="I846" s="532"/>
      <c r="J846" s="531"/>
      <c r="K846" s="449"/>
      <c r="L846" s="449"/>
      <c r="M846" s="449"/>
      <c r="N846" s="448"/>
      <c r="O846" s="447"/>
      <c r="P846" s="447"/>
      <c r="Q846" s="447"/>
      <c r="R846" s="447"/>
      <c r="S846" s="447"/>
      <c r="T846" s="447"/>
      <c r="U846" s="447"/>
      <c r="V846" s="447"/>
      <c r="W846" s="447"/>
      <c r="X846" s="447"/>
      <c r="Y846" s="447"/>
      <c r="Z846" s="447"/>
    </row>
    <row r="847" ht="12.75" customHeight="1">
      <c r="A847" s="445"/>
      <c r="B847" s="446"/>
      <c r="C847" s="447"/>
      <c r="D847" s="448"/>
      <c r="E847" s="448"/>
      <c r="F847" s="448"/>
      <c r="G847" s="532"/>
      <c r="H847" s="448"/>
      <c r="I847" s="532"/>
      <c r="J847" s="531"/>
      <c r="K847" s="449"/>
      <c r="L847" s="449"/>
      <c r="M847" s="449"/>
      <c r="N847" s="448"/>
      <c r="O847" s="447"/>
      <c r="P847" s="447"/>
      <c r="Q847" s="447"/>
      <c r="R847" s="447"/>
      <c r="S847" s="447"/>
      <c r="T847" s="447"/>
      <c r="U847" s="447"/>
      <c r="V847" s="447"/>
      <c r="W847" s="447"/>
      <c r="X847" s="447"/>
      <c r="Y847" s="447"/>
      <c r="Z847" s="447"/>
    </row>
    <row r="848" ht="12.75" customHeight="1">
      <c r="A848" s="445"/>
      <c r="B848" s="446"/>
      <c r="C848" s="447"/>
      <c r="D848" s="448"/>
      <c r="E848" s="448"/>
      <c r="F848" s="448"/>
      <c r="G848" s="532"/>
      <c r="H848" s="448"/>
      <c r="I848" s="532"/>
      <c r="J848" s="531"/>
      <c r="K848" s="449"/>
      <c r="L848" s="449"/>
      <c r="M848" s="449"/>
      <c r="N848" s="448"/>
      <c r="O848" s="447"/>
      <c r="P848" s="447"/>
      <c r="Q848" s="447"/>
      <c r="R848" s="447"/>
      <c r="S848" s="447"/>
      <c r="T848" s="447"/>
      <c r="U848" s="447"/>
      <c r="V848" s="447"/>
      <c r="W848" s="447"/>
      <c r="X848" s="447"/>
      <c r="Y848" s="447"/>
      <c r="Z848" s="447"/>
    </row>
    <row r="849" ht="12.75" customHeight="1">
      <c r="A849" s="445"/>
      <c r="B849" s="446"/>
      <c r="C849" s="447"/>
      <c r="D849" s="448"/>
      <c r="E849" s="448"/>
      <c r="F849" s="448"/>
      <c r="G849" s="532"/>
      <c r="H849" s="448"/>
      <c r="I849" s="532"/>
      <c r="J849" s="531"/>
      <c r="K849" s="449"/>
      <c r="L849" s="449"/>
      <c r="M849" s="449"/>
      <c r="N849" s="448"/>
      <c r="O849" s="447"/>
      <c r="P849" s="447"/>
      <c r="Q849" s="447"/>
      <c r="R849" s="447"/>
      <c r="S849" s="447"/>
      <c r="T849" s="447"/>
      <c r="U849" s="447"/>
      <c r="V849" s="447"/>
      <c r="W849" s="447"/>
      <c r="X849" s="447"/>
      <c r="Y849" s="447"/>
      <c r="Z849" s="447"/>
    </row>
    <row r="850" ht="12.75" customHeight="1">
      <c r="A850" s="445"/>
      <c r="B850" s="446"/>
      <c r="C850" s="447"/>
      <c r="D850" s="448"/>
      <c r="E850" s="448"/>
      <c r="F850" s="448"/>
      <c r="G850" s="532"/>
      <c r="H850" s="448"/>
      <c r="I850" s="532"/>
      <c r="J850" s="531"/>
      <c r="K850" s="449"/>
      <c r="L850" s="449"/>
      <c r="M850" s="449"/>
      <c r="N850" s="448"/>
      <c r="O850" s="447"/>
      <c r="P850" s="447"/>
      <c r="Q850" s="447"/>
      <c r="R850" s="447"/>
      <c r="S850" s="447"/>
      <c r="T850" s="447"/>
      <c r="U850" s="447"/>
      <c r="V850" s="447"/>
      <c r="W850" s="447"/>
      <c r="X850" s="447"/>
      <c r="Y850" s="447"/>
      <c r="Z850" s="447"/>
    </row>
    <row r="851" ht="12.75" customHeight="1">
      <c r="A851" s="445"/>
      <c r="B851" s="446"/>
      <c r="C851" s="447"/>
      <c r="D851" s="448"/>
      <c r="E851" s="448"/>
      <c r="F851" s="448"/>
      <c r="G851" s="532"/>
      <c r="H851" s="448"/>
      <c r="I851" s="532"/>
      <c r="J851" s="531"/>
      <c r="K851" s="449"/>
      <c r="L851" s="449"/>
      <c r="M851" s="449"/>
      <c r="N851" s="448"/>
      <c r="O851" s="447"/>
      <c r="P851" s="447"/>
      <c r="Q851" s="447"/>
      <c r="R851" s="447"/>
      <c r="S851" s="447"/>
      <c r="T851" s="447"/>
      <c r="U851" s="447"/>
      <c r="V851" s="447"/>
      <c r="W851" s="447"/>
      <c r="X851" s="447"/>
      <c r="Y851" s="447"/>
      <c r="Z851" s="447"/>
    </row>
    <row r="852" ht="12.75" customHeight="1">
      <c r="A852" s="445"/>
      <c r="B852" s="446"/>
      <c r="C852" s="447"/>
      <c r="D852" s="448"/>
      <c r="E852" s="448"/>
      <c r="F852" s="448"/>
      <c r="G852" s="532"/>
      <c r="H852" s="448"/>
      <c r="I852" s="532"/>
      <c r="J852" s="531"/>
      <c r="K852" s="449"/>
      <c r="L852" s="449"/>
      <c r="M852" s="449"/>
      <c r="N852" s="448"/>
      <c r="O852" s="447"/>
      <c r="P852" s="447"/>
      <c r="Q852" s="447"/>
      <c r="R852" s="447"/>
      <c r="S852" s="447"/>
      <c r="T852" s="447"/>
      <c r="U852" s="447"/>
      <c r="V852" s="447"/>
      <c r="W852" s="447"/>
      <c r="X852" s="447"/>
      <c r="Y852" s="447"/>
      <c r="Z852" s="447"/>
    </row>
    <row r="853" ht="12.75" customHeight="1">
      <c r="A853" s="445"/>
      <c r="B853" s="446"/>
      <c r="C853" s="447"/>
      <c r="D853" s="448"/>
      <c r="E853" s="448"/>
      <c r="F853" s="448"/>
      <c r="G853" s="532"/>
      <c r="H853" s="448"/>
      <c r="I853" s="532"/>
      <c r="J853" s="531"/>
      <c r="K853" s="449"/>
      <c r="L853" s="449"/>
      <c r="M853" s="449"/>
      <c r="N853" s="448"/>
      <c r="O853" s="447"/>
      <c r="P853" s="447"/>
      <c r="Q853" s="447"/>
      <c r="R853" s="447"/>
      <c r="S853" s="447"/>
      <c r="T853" s="447"/>
      <c r="U853" s="447"/>
      <c r="V853" s="447"/>
      <c r="W853" s="447"/>
      <c r="X853" s="447"/>
      <c r="Y853" s="447"/>
      <c r="Z853" s="447"/>
    </row>
    <row r="854" ht="12.75" customHeight="1">
      <c r="A854" s="445"/>
      <c r="B854" s="446"/>
      <c r="C854" s="447"/>
      <c r="D854" s="448"/>
      <c r="E854" s="448"/>
      <c r="F854" s="448"/>
      <c r="G854" s="532"/>
      <c r="H854" s="448"/>
      <c r="I854" s="532"/>
      <c r="J854" s="531"/>
      <c r="K854" s="449"/>
      <c r="L854" s="449"/>
      <c r="M854" s="449"/>
      <c r="N854" s="448"/>
      <c r="O854" s="447"/>
      <c r="P854" s="447"/>
      <c r="Q854" s="447"/>
      <c r="R854" s="447"/>
      <c r="S854" s="447"/>
      <c r="T854" s="447"/>
      <c r="U854" s="447"/>
      <c r="V854" s="447"/>
      <c r="W854" s="447"/>
      <c r="X854" s="447"/>
      <c r="Y854" s="447"/>
      <c r="Z854" s="447"/>
    </row>
    <row r="855" ht="12.75" customHeight="1">
      <c r="A855" s="445"/>
      <c r="B855" s="446"/>
      <c r="C855" s="447"/>
      <c r="D855" s="448"/>
      <c r="E855" s="448"/>
      <c r="F855" s="448"/>
      <c r="G855" s="532"/>
      <c r="H855" s="448"/>
      <c r="I855" s="532"/>
      <c r="J855" s="531"/>
      <c r="K855" s="449"/>
      <c r="L855" s="449"/>
      <c r="M855" s="449"/>
      <c r="N855" s="448"/>
      <c r="O855" s="447"/>
      <c r="P855" s="447"/>
      <c r="Q855" s="447"/>
      <c r="R855" s="447"/>
      <c r="S855" s="447"/>
      <c r="T855" s="447"/>
      <c r="U855" s="447"/>
      <c r="V855" s="447"/>
      <c r="W855" s="447"/>
      <c r="X855" s="447"/>
      <c r="Y855" s="447"/>
      <c r="Z855" s="447"/>
    </row>
    <row r="856" ht="12.75" customHeight="1">
      <c r="A856" s="445"/>
      <c r="B856" s="446"/>
      <c r="C856" s="447"/>
      <c r="D856" s="448"/>
      <c r="E856" s="448"/>
      <c r="F856" s="448"/>
      <c r="G856" s="532"/>
      <c r="H856" s="448"/>
      <c r="I856" s="532"/>
      <c r="J856" s="531"/>
      <c r="K856" s="449"/>
      <c r="L856" s="449"/>
      <c r="M856" s="449"/>
      <c r="N856" s="448"/>
      <c r="O856" s="447"/>
      <c r="P856" s="447"/>
      <c r="Q856" s="447"/>
      <c r="R856" s="447"/>
      <c r="S856" s="447"/>
      <c r="T856" s="447"/>
      <c r="U856" s="447"/>
      <c r="V856" s="447"/>
      <c r="W856" s="447"/>
      <c r="X856" s="447"/>
      <c r="Y856" s="447"/>
      <c r="Z856" s="447"/>
    </row>
    <row r="857" ht="12.75" customHeight="1">
      <c r="A857" s="445"/>
      <c r="B857" s="446"/>
      <c r="C857" s="447"/>
      <c r="D857" s="448"/>
      <c r="E857" s="448"/>
      <c r="F857" s="448"/>
      <c r="G857" s="532"/>
      <c r="H857" s="448"/>
      <c r="I857" s="532"/>
      <c r="J857" s="531"/>
      <c r="K857" s="449"/>
      <c r="L857" s="449"/>
      <c r="M857" s="449"/>
      <c r="N857" s="448"/>
      <c r="O857" s="447"/>
      <c r="P857" s="447"/>
      <c r="Q857" s="447"/>
      <c r="R857" s="447"/>
      <c r="S857" s="447"/>
      <c r="T857" s="447"/>
      <c r="U857" s="447"/>
      <c r="V857" s="447"/>
      <c r="W857" s="447"/>
      <c r="X857" s="447"/>
      <c r="Y857" s="447"/>
      <c r="Z857" s="447"/>
    </row>
    <row r="858" ht="12.75" customHeight="1">
      <c r="A858" s="445"/>
      <c r="B858" s="446"/>
      <c r="C858" s="447"/>
      <c r="D858" s="448"/>
      <c r="E858" s="448"/>
      <c r="F858" s="448"/>
      <c r="G858" s="532"/>
      <c r="H858" s="448"/>
      <c r="I858" s="532"/>
      <c r="J858" s="531"/>
      <c r="K858" s="449"/>
      <c r="L858" s="449"/>
      <c r="M858" s="449"/>
      <c r="N858" s="448"/>
      <c r="O858" s="447"/>
      <c r="P858" s="447"/>
      <c r="Q858" s="447"/>
      <c r="R858" s="447"/>
      <c r="S858" s="447"/>
      <c r="T858" s="447"/>
      <c r="U858" s="447"/>
      <c r="V858" s="447"/>
      <c r="W858" s="447"/>
      <c r="X858" s="447"/>
      <c r="Y858" s="447"/>
      <c r="Z858" s="447"/>
    </row>
    <row r="859" ht="12.75" customHeight="1">
      <c r="A859" s="445"/>
      <c r="B859" s="446"/>
      <c r="C859" s="447"/>
      <c r="D859" s="448"/>
      <c r="E859" s="448"/>
      <c r="F859" s="448"/>
      <c r="G859" s="532"/>
      <c r="H859" s="448"/>
      <c r="I859" s="532"/>
      <c r="J859" s="531"/>
      <c r="K859" s="449"/>
      <c r="L859" s="449"/>
      <c r="M859" s="449"/>
      <c r="N859" s="448"/>
      <c r="O859" s="447"/>
      <c r="P859" s="447"/>
      <c r="Q859" s="447"/>
      <c r="R859" s="447"/>
      <c r="S859" s="447"/>
      <c r="T859" s="447"/>
      <c r="U859" s="447"/>
      <c r="V859" s="447"/>
      <c r="W859" s="447"/>
      <c r="X859" s="447"/>
      <c r="Y859" s="447"/>
      <c r="Z859" s="447"/>
    </row>
    <row r="860" ht="12.75" customHeight="1">
      <c r="A860" s="445"/>
      <c r="B860" s="446"/>
      <c r="C860" s="447"/>
      <c r="D860" s="448"/>
      <c r="E860" s="448"/>
      <c r="F860" s="448"/>
      <c r="G860" s="532"/>
      <c r="H860" s="448"/>
      <c r="I860" s="532"/>
      <c r="J860" s="531"/>
      <c r="K860" s="449"/>
      <c r="L860" s="449"/>
      <c r="M860" s="449"/>
      <c r="N860" s="448"/>
      <c r="O860" s="447"/>
      <c r="P860" s="447"/>
      <c r="Q860" s="447"/>
      <c r="R860" s="447"/>
      <c r="S860" s="447"/>
      <c r="T860" s="447"/>
      <c r="U860" s="447"/>
      <c r="V860" s="447"/>
      <c r="W860" s="447"/>
      <c r="X860" s="447"/>
      <c r="Y860" s="447"/>
      <c r="Z860" s="447"/>
    </row>
    <row r="861" ht="12.75" customHeight="1">
      <c r="A861" s="445"/>
      <c r="B861" s="446"/>
      <c r="C861" s="447"/>
      <c r="D861" s="448"/>
      <c r="E861" s="448"/>
      <c r="F861" s="448"/>
      <c r="G861" s="532"/>
      <c r="H861" s="448"/>
      <c r="I861" s="532"/>
      <c r="J861" s="531"/>
      <c r="K861" s="449"/>
      <c r="L861" s="449"/>
      <c r="M861" s="449"/>
      <c r="N861" s="448"/>
      <c r="O861" s="447"/>
      <c r="P861" s="447"/>
      <c r="Q861" s="447"/>
      <c r="R861" s="447"/>
      <c r="S861" s="447"/>
      <c r="T861" s="447"/>
      <c r="U861" s="447"/>
      <c r="V861" s="447"/>
      <c r="W861" s="447"/>
      <c r="X861" s="447"/>
      <c r="Y861" s="447"/>
      <c r="Z861" s="447"/>
    </row>
    <row r="862" ht="12.75" customHeight="1">
      <c r="A862" s="445"/>
      <c r="B862" s="446"/>
      <c r="C862" s="447"/>
      <c r="D862" s="448"/>
      <c r="E862" s="448"/>
      <c r="F862" s="448"/>
      <c r="G862" s="532"/>
      <c r="H862" s="448"/>
      <c r="I862" s="532"/>
      <c r="J862" s="531"/>
      <c r="K862" s="449"/>
      <c r="L862" s="449"/>
      <c r="M862" s="449"/>
      <c r="N862" s="448"/>
      <c r="O862" s="447"/>
      <c r="P862" s="447"/>
      <c r="Q862" s="447"/>
      <c r="R862" s="447"/>
      <c r="S862" s="447"/>
      <c r="T862" s="447"/>
      <c r="U862" s="447"/>
      <c r="V862" s="447"/>
      <c r="W862" s="447"/>
      <c r="X862" s="447"/>
      <c r="Y862" s="447"/>
      <c r="Z862" s="447"/>
    </row>
    <row r="863" ht="12.75" customHeight="1">
      <c r="A863" s="445"/>
      <c r="B863" s="446"/>
      <c r="C863" s="447"/>
      <c r="D863" s="448"/>
      <c r="E863" s="448"/>
      <c r="F863" s="448"/>
      <c r="G863" s="532"/>
      <c r="H863" s="448"/>
      <c r="I863" s="532"/>
      <c r="J863" s="531"/>
      <c r="K863" s="449"/>
      <c r="L863" s="449"/>
      <c r="M863" s="449"/>
      <c r="N863" s="448"/>
      <c r="O863" s="447"/>
      <c r="P863" s="447"/>
      <c r="Q863" s="447"/>
      <c r="R863" s="447"/>
      <c r="S863" s="447"/>
      <c r="T863" s="447"/>
      <c r="U863" s="447"/>
      <c r="V863" s="447"/>
      <c r="W863" s="447"/>
      <c r="X863" s="447"/>
      <c r="Y863" s="447"/>
      <c r="Z863" s="447"/>
    </row>
    <row r="864" ht="12.75" customHeight="1">
      <c r="A864" s="445"/>
      <c r="B864" s="446"/>
      <c r="C864" s="447"/>
      <c r="D864" s="448"/>
      <c r="E864" s="448"/>
      <c r="F864" s="448"/>
      <c r="G864" s="532"/>
      <c r="H864" s="448"/>
      <c r="I864" s="532"/>
      <c r="J864" s="531"/>
      <c r="K864" s="449"/>
      <c r="L864" s="449"/>
      <c r="M864" s="449"/>
      <c r="N864" s="448"/>
      <c r="O864" s="447"/>
      <c r="P864" s="447"/>
      <c r="Q864" s="447"/>
      <c r="R864" s="447"/>
      <c r="S864" s="447"/>
      <c r="T864" s="447"/>
      <c r="U864" s="447"/>
      <c r="V864" s="447"/>
      <c r="W864" s="447"/>
      <c r="X864" s="447"/>
      <c r="Y864" s="447"/>
      <c r="Z864" s="447"/>
    </row>
    <row r="865" ht="12.75" customHeight="1">
      <c r="A865" s="445"/>
      <c r="B865" s="446"/>
      <c r="C865" s="447"/>
      <c r="D865" s="448"/>
      <c r="E865" s="448"/>
      <c r="F865" s="448"/>
      <c r="G865" s="532"/>
      <c r="H865" s="448"/>
      <c r="I865" s="532"/>
      <c r="J865" s="531"/>
      <c r="K865" s="449"/>
      <c r="L865" s="449"/>
      <c r="M865" s="449"/>
      <c r="N865" s="448"/>
      <c r="O865" s="447"/>
      <c r="P865" s="447"/>
      <c r="Q865" s="447"/>
      <c r="R865" s="447"/>
      <c r="S865" s="447"/>
      <c r="T865" s="447"/>
      <c r="U865" s="447"/>
      <c r="V865" s="447"/>
      <c r="W865" s="447"/>
      <c r="X865" s="447"/>
      <c r="Y865" s="447"/>
      <c r="Z865" s="447"/>
    </row>
    <row r="866" ht="12.75" customHeight="1">
      <c r="A866" s="445"/>
      <c r="B866" s="446"/>
      <c r="C866" s="447"/>
      <c r="D866" s="448"/>
      <c r="E866" s="448"/>
      <c r="F866" s="448"/>
      <c r="G866" s="532"/>
      <c r="H866" s="448"/>
      <c r="I866" s="532"/>
      <c r="J866" s="531"/>
      <c r="K866" s="449"/>
      <c r="L866" s="449"/>
      <c r="M866" s="449"/>
      <c r="N866" s="448"/>
      <c r="O866" s="447"/>
      <c r="P866" s="447"/>
      <c r="Q866" s="447"/>
      <c r="R866" s="447"/>
      <c r="S866" s="447"/>
      <c r="T866" s="447"/>
      <c r="U866" s="447"/>
      <c r="V866" s="447"/>
      <c r="W866" s="447"/>
      <c r="X866" s="447"/>
      <c r="Y866" s="447"/>
      <c r="Z866" s="447"/>
    </row>
    <row r="867" ht="12.75" customHeight="1">
      <c r="A867" s="445"/>
      <c r="B867" s="446"/>
      <c r="C867" s="447"/>
      <c r="D867" s="448"/>
      <c r="E867" s="448"/>
      <c r="F867" s="448"/>
      <c r="G867" s="532"/>
      <c r="H867" s="448"/>
      <c r="I867" s="532"/>
      <c r="J867" s="531"/>
      <c r="K867" s="449"/>
      <c r="L867" s="449"/>
      <c r="M867" s="449"/>
      <c r="N867" s="448"/>
      <c r="O867" s="447"/>
      <c r="P867" s="447"/>
      <c r="Q867" s="447"/>
      <c r="R867" s="447"/>
      <c r="S867" s="447"/>
      <c r="T867" s="447"/>
      <c r="U867" s="447"/>
      <c r="V867" s="447"/>
      <c r="W867" s="447"/>
      <c r="X867" s="447"/>
      <c r="Y867" s="447"/>
      <c r="Z867" s="447"/>
    </row>
    <row r="868" ht="12.75" customHeight="1">
      <c r="A868" s="445"/>
      <c r="B868" s="446"/>
      <c r="C868" s="447"/>
      <c r="D868" s="448"/>
      <c r="E868" s="448"/>
      <c r="F868" s="448"/>
      <c r="G868" s="532"/>
      <c r="H868" s="448"/>
      <c r="I868" s="532"/>
      <c r="J868" s="531"/>
      <c r="K868" s="449"/>
      <c r="L868" s="449"/>
      <c r="M868" s="449"/>
      <c r="N868" s="448"/>
      <c r="O868" s="447"/>
      <c r="P868" s="447"/>
      <c r="Q868" s="447"/>
      <c r="R868" s="447"/>
      <c r="S868" s="447"/>
      <c r="T868" s="447"/>
      <c r="U868" s="447"/>
      <c r="V868" s="447"/>
      <c r="W868" s="447"/>
      <c r="X868" s="447"/>
      <c r="Y868" s="447"/>
      <c r="Z868" s="447"/>
    </row>
    <row r="869" ht="12.75" customHeight="1">
      <c r="A869" s="445"/>
      <c r="B869" s="446"/>
      <c r="C869" s="447"/>
      <c r="D869" s="448"/>
      <c r="E869" s="448"/>
      <c r="F869" s="448"/>
      <c r="G869" s="532"/>
      <c r="H869" s="448"/>
      <c r="I869" s="532"/>
      <c r="J869" s="531"/>
      <c r="K869" s="449"/>
      <c r="L869" s="449"/>
      <c r="M869" s="449"/>
      <c r="N869" s="448"/>
      <c r="O869" s="447"/>
      <c r="P869" s="447"/>
      <c r="Q869" s="447"/>
      <c r="R869" s="447"/>
      <c r="S869" s="447"/>
      <c r="T869" s="447"/>
      <c r="U869" s="447"/>
      <c r="V869" s="447"/>
      <c r="W869" s="447"/>
      <c r="X869" s="447"/>
      <c r="Y869" s="447"/>
      <c r="Z869" s="447"/>
    </row>
    <row r="870" ht="12.75" customHeight="1">
      <c r="A870" s="445"/>
      <c r="B870" s="446"/>
      <c r="C870" s="447"/>
      <c r="D870" s="448"/>
      <c r="E870" s="448"/>
      <c r="F870" s="448"/>
      <c r="G870" s="532"/>
      <c r="H870" s="448"/>
      <c r="I870" s="532"/>
      <c r="J870" s="531"/>
      <c r="K870" s="449"/>
      <c r="L870" s="449"/>
      <c r="M870" s="449"/>
      <c r="N870" s="448"/>
      <c r="O870" s="447"/>
      <c r="P870" s="447"/>
      <c r="Q870" s="447"/>
      <c r="R870" s="447"/>
      <c r="S870" s="447"/>
      <c r="T870" s="447"/>
      <c r="U870" s="447"/>
      <c r="V870" s="447"/>
      <c r="W870" s="447"/>
      <c r="X870" s="447"/>
      <c r="Y870" s="447"/>
      <c r="Z870" s="447"/>
    </row>
    <row r="871" ht="12.75" customHeight="1">
      <c r="A871" s="445"/>
      <c r="B871" s="446"/>
      <c r="C871" s="447"/>
      <c r="D871" s="448"/>
      <c r="E871" s="448"/>
      <c r="F871" s="448"/>
      <c r="G871" s="532"/>
      <c r="H871" s="448"/>
      <c r="I871" s="532"/>
      <c r="J871" s="531"/>
      <c r="K871" s="449"/>
      <c r="L871" s="449"/>
      <c r="M871" s="449"/>
      <c r="N871" s="448"/>
      <c r="O871" s="447"/>
      <c r="P871" s="447"/>
      <c r="Q871" s="447"/>
      <c r="R871" s="447"/>
      <c r="S871" s="447"/>
      <c r="T871" s="447"/>
      <c r="U871" s="447"/>
      <c r="V871" s="447"/>
      <c r="W871" s="447"/>
      <c r="X871" s="447"/>
      <c r="Y871" s="447"/>
      <c r="Z871" s="447"/>
    </row>
    <row r="872" ht="12.75" customHeight="1">
      <c r="A872" s="445"/>
      <c r="B872" s="446"/>
      <c r="C872" s="447"/>
      <c r="D872" s="448"/>
      <c r="E872" s="448"/>
      <c r="F872" s="448"/>
      <c r="G872" s="532"/>
      <c r="H872" s="448"/>
      <c r="I872" s="532"/>
      <c r="J872" s="531"/>
      <c r="K872" s="449"/>
      <c r="L872" s="449"/>
      <c r="M872" s="449"/>
      <c r="N872" s="448"/>
      <c r="O872" s="447"/>
      <c r="P872" s="447"/>
      <c r="Q872" s="447"/>
      <c r="R872" s="447"/>
      <c r="S872" s="447"/>
      <c r="T872" s="447"/>
      <c r="U872" s="447"/>
      <c r="V872" s="447"/>
      <c r="W872" s="447"/>
      <c r="X872" s="447"/>
      <c r="Y872" s="447"/>
      <c r="Z872" s="447"/>
    </row>
    <row r="873" ht="12.75" customHeight="1">
      <c r="A873" s="445"/>
      <c r="B873" s="446"/>
      <c r="C873" s="447"/>
      <c r="D873" s="448"/>
      <c r="E873" s="448"/>
      <c r="F873" s="448"/>
      <c r="G873" s="532"/>
      <c r="H873" s="448"/>
      <c r="I873" s="532"/>
      <c r="J873" s="531"/>
      <c r="K873" s="449"/>
      <c r="L873" s="449"/>
      <c r="M873" s="449"/>
      <c r="N873" s="448"/>
      <c r="O873" s="447"/>
      <c r="P873" s="447"/>
      <c r="Q873" s="447"/>
      <c r="R873" s="447"/>
      <c r="S873" s="447"/>
      <c r="T873" s="447"/>
      <c r="U873" s="447"/>
      <c r="V873" s="447"/>
      <c r="W873" s="447"/>
      <c r="X873" s="447"/>
      <c r="Y873" s="447"/>
      <c r="Z873" s="447"/>
    </row>
    <row r="874" ht="12.75" customHeight="1">
      <c r="A874" s="445"/>
      <c r="B874" s="446"/>
      <c r="C874" s="447"/>
      <c r="D874" s="448"/>
      <c r="E874" s="448"/>
      <c r="F874" s="448"/>
      <c r="G874" s="532"/>
      <c r="H874" s="448"/>
      <c r="I874" s="532"/>
      <c r="J874" s="531"/>
      <c r="K874" s="449"/>
      <c r="L874" s="449"/>
      <c r="M874" s="449"/>
      <c r="N874" s="448"/>
      <c r="O874" s="447"/>
      <c r="P874" s="447"/>
      <c r="Q874" s="447"/>
      <c r="R874" s="447"/>
      <c r="S874" s="447"/>
      <c r="T874" s="447"/>
      <c r="U874" s="447"/>
      <c r="V874" s="447"/>
      <c r="W874" s="447"/>
      <c r="X874" s="447"/>
      <c r="Y874" s="447"/>
      <c r="Z874" s="447"/>
    </row>
    <row r="875" ht="12.75" customHeight="1">
      <c r="A875" s="445"/>
      <c r="B875" s="446"/>
      <c r="C875" s="447"/>
      <c r="D875" s="448"/>
      <c r="E875" s="448"/>
      <c r="F875" s="448"/>
      <c r="G875" s="532"/>
      <c r="H875" s="448"/>
      <c r="I875" s="532"/>
      <c r="J875" s="531"/>
      <c r="K875" s="449"/>
      <c r="L875" s="449"/>
      <c r="M875" s="449"/>
      <c r="N875" s="448"/>
      <c r="O875" s="447"/>
      <c r="P875" s="447"/>
      <c r="Q875" s="447"/>
      <c r="R875" s="447"/>
      <c r="S875" s="447"/>
      <c r="T875" s="447"/>
      <c r="U875" s="447"/>
      <c r="V875" s="447"/>
      <c r="W875" s="447"/>
      <c r="X875" s="447"/>
      <c r="Y875" s="447"/>
      <c r="Z875" s="447"/>
    </row>
    <row r="876" ht="12.75" customHeight="1">
      <c r="A876" s="445"/>
      <c r="B876" s="446"/>
      <c r="C876" s="447"/>
      <c r="D876" s="448"/>
      <c r="E876" s="448"/>
      <c r="F876" s="448"/>
      <c r="G876" s="532"/>
      <c r="H876" s="448"/>
      <c r="I876" s="532"/>
      <c r="J876" s="531"/>
      <c r="K876" s="449"/>
      <c r="L876" s="449"/>
      <c r="M876" s="449"/>
      <c r="N876" s="448"/>
      <c r="O876" s="447"/>
      <c r="P876" s="447"/>
      <c r="Q876" s="447"/>
      <c r="R876" s="447"/>
      <c r="S876" s="447"/>
      <c r="T876" s="447"/>
      <c r="U876" s="447"/>
      <c r="V876" s="447"/>
      <c r="W876" s="447"/>
      <c r="X876" s="447"/>
      <c r="Y876" s="447"/>
      <c r="Z876" s="447"/>
    </row>
    <row r="877" ht="12.75" customHeight="1">
      <c r="A877" s="445"/>
      <c r="B877" s="446"/>
      <c r="C877" s="447"/>
      <c r="D877" s="448"/>
      <c r="E877" s="448"/>
      <c r="F877" s="448"/>
      <c r="G877" s="532"/>
      <c r="H877" s="448"/>
      <c r="I877" s="532"/>
      <c r="J877" s="531"/>
      <c r="K877" s="449"/>
      <c r="L877" s="449"/>
      <c r="M877" s="449"/>
      <c r="N877" s="448"/>
      <c r="O877" s="447"/>
      <c r="P877" s="447"/>
      <c r="Q877" s="447"/>
      <c r="R877" s="447"/>
      <c r="S877" s="447"/>
      <c r="T877" s="447"/>
      <c r="U877" s="447"/>
      <c r="V877" s="447"/>
      <c r="W877" s="447"/>
      <c r="X877" s="447"/>
      <c r="Y877" s="447"/>
      <c r="Z877" s="447"/>
    </row>
    <row r="878" ht="12.75" customHeight="1">
      <c r="A878" s="445"/>
      <c r="B878" s="446"/>
      <c r="C878" s="447"/>
      <c r="D878" s="448"/>
      <c r="E878" s="448"/>
      <c r="F878" s="448"/>
      <c r="G878" s="532"/>
      <c r="H878" s="448"/>
      <c r="I878" s="532"/>
      <c r="J878" s="531"/>
      <c r="K878" s="449"/>
      <c r="L878" s="449"/>
      <c r="M878" s="449"/>
      <c r="N878" s="448"/>
      <c r="O878" s="447"/>
      <c r="P878" s="447"/>
      <c r="Q878" s="447"/>
      <c r="R878" s="447"/>
      <c r="S878" s="447"/>
      <c r="T878" s="447"/>
      <c r="U878" s="447"/>
      <c r="V878" s="447"/>
      <c r="W878" s="447"/>
      <c r="X878" s="447"/>
      <c r="Y878" s="447"/>
      <c r="Z878" s="447"/>
    </row>
    <row r="879" ht="12.75" customHeight="1">
      <c r="A879" s="445"/>
      <c r="B879" s="446"/>
      <c r="C879" s="447"/>
      <c r="D879" s="448"/>
      <c r="E879" s="448"/>
      <c r="F879" s="448"/>
      <c r="G879" s="532"/>
      <c r="H879" s="448"/>
      <c r="I879" s="532"/>
      <c r="J879" s="531"/>
      <c r="K879" s="449"/>
      <c r="L879" s="449"/>
      <c r="M879" s="449"/>
      <c r="N879" s="448"/>
      <c r="O879" s="447"/>
      <c r="P879" s="447"/>
      <c r="Q879" s="447"/>
      <c r="R879" s="447"/>
      <c r="S879" s="447"/>
      <c r="T879" s="447"/>
      <c r="U879" s="447"/>
      <c r="V879" s="447"/>
      <c r="W879" s="447"/>
      <c r="X879" s="447"/>
      <c r="Y879" s="447"/>
      <c r="Z879" s="447"/>
    </row>
    <row r="880" ht="12.75" customHeight="1">
      <c r="A880" s="445"/>
      <c r="B880" s="446"/>
      <c r="C880" s="447"/>
      <c r="D880" s="448"/>
      <c r="E880" s="448"/>
      <c r="F880" s="448"/>
      <c r="G880" s="532"/>
      <c r="H880" s="448"/>
      <c r="I880" s="532"/>
      <c r="J880" s="531"/>
      <c r="K880" s="449"/>
      <c r="L880" s="449"/>
      <c r="M880" s="449"/>
      <c r="N880" s="448"/>
      <c r="O880" s="447"/>
      <c r="P880" s="447"/>
      <c r="Q880" s="447"/>
      <c r="R880" s="447"/>
      <c r="S880" s="447"/>
      <c r="T880" s="447"/>
      <c r="U880" s="447"/>
      <c r="V880" s="447"/>
      <c r="W880" s="447"/>
      <c r="X880" s="447"/>
      <c r="Y880" s="447"/>
      <c r="Z880" s="447"/>
    </row>
    <row r="881" ht="12.75" customHeight="1">
      <c r="A881" s="445"/>
      <c r="B881" s="446"/>
      <c r="C881" s="447"/>
      <c r="D881" s="448"/>
      <c r="E881" s="448"/>
      <c r="F881" s="448"/>
      <c r="G881" s="532"/>
      <c r="H881" s="448"/>
      <c r="I881" s="532"/>
      <c r="J881" s="531"/>
      <c r="K881" s="449"/>
      <c r="L881" s="449"/>
      <c r="M881" s="449"/>
      <c r="N881" s="448"/>
      <c r="O881" s="447"/>
      <c r="P881" s="447"/>
      <c r="Q881" s="447"/>
      <c r="R881" s="447"/>
      <c r="S881" s="447"/>
      <c r="T881" s="447"/>
      <c r="U881" s="447"/>
      <c r="V881" s="447"/>
      <c r="W881" s="447"/>
      <c r="X881" s="447"/>
      <c r="Y881" s="447"/>
      <c r="Z881" s="447"/>
    </row>
    <row r="882" ht="12.75" customHeight="1">
      <c r="A882" s="445"/>
      <c r="B882" s="446"/>
      <c r="C882" s="447"/>
      <c r="D882" s="448"/>
      <c r="E882" s="448"/>
      <c r="F882" s="448"/>
      <c r="G882" s="532"/>
      <c r="H882" s="448"/>
      <c r="I882" s="532"/>
      <c r="J882" s="531"/>
      <c r="K882" s="449"/>
      <c r="L882" s="449"/>
      <c r="M882" s="449"/>
      <c r="N882" s="448"/>
      <c r="O882" s="447"/>
      <c r="P882" s="447"/>
      <c r="Q882" s="447"/>
      <c r="R882" s="447"/>
      <c r="S882" s="447"/>
      <c r="T882" s="447"/>
      <c r="U882" s="447"/>
      <c r="V882" s="447"/>
      <c r="W882" s="447"/>
      <c r="X882" s="447"/>
      <c r="Y882" s="447"/>
      <c r="Z882" s="447"/>
    </row>
    <row r="883" ht="12.75" customHeight="1">
      <c r="A883" s="445"/>
      <c r="B883" s="446"/>
      <c r="C883" s="447"/>
      <c r="D883" s="448"/>
      <c r="E883" s="448"/>
      <c r="F883" s="448"/>
      <c r="G883" s="532"/>
      <c r="H883" s="448"/>
      <c r="I883" s="532"/>
      <c r="J883" s="531"/>
      <c r="K883" s="449"/>
      <c r="L883" s="449"/>
      <c r="M883" s="449"/>
      <c r="N883" s="448"/>
      <c r="O883" s="447"/>
      <c r="P883" s="447"/>
      <c r="Q883" s="447"/>
      <c r="R883" s="447"/>
      <c r="S883" s="447"/>
      <c r="T883" s="447"/>
      <c r="U883" s="447"/>
      <c r="V883" s="447"/>
      <c r="W883" s="447"/>
      <c r="X883" s="447"/>
      <c r="Y883" s="447"/>
      <c r="Z883" s="447"/>
    </row>
    <row r="884" ht="12.75" customHeight="1">
      <c r="A884" s="445"/>
      <c r="B884" s="446"/>
      <c r="C884" s="447"/>
      <c r="D884" s="448"/>
      <c r="E884" s="448"/>
      <c r="F884" s="448"/>
      <c r="G884" s="532"/>
      <c r="H884" s="448"/>
      <c r="I884" s="532"/>
      <c r="J884" s="531"/>
      <c r="K884" s="449"/>
      <c r="L884" s="449"/>
      <c r="M884" s="449"/>
      <c r="N884" s="448"/>
      <c r="O884" s="447"/>
      <c r="P884" s="447"/>
      <c r="Q884" s="447"/>
      <c r="R884" s="447"/>
      <c r="S884" s="447"/>
      <c r="T884" s="447"/>
      <c r="U884" s="447"/>
      <c r="V884" s="447"/>
      <c r="W884" s="447"/>
      <c r="X884" s="447"/>
      <c r="Y884" s="447"/>
      <c r="Z884" s="447"/>
    </row>
    <row r="885" ht="12.75" customHeight="1">
      <c r="A885" s="445"/>
      <c r="B885" s="446"/>
      <c r="C885" s="447"/>
      <c r="D885" s="448"/>
      <c r="E885" s="448"/>
      <c r="F885" s="448"/>
      <c r="G885" s="532"/>
      <c r="H885" s="448"/>
      <c r="I885" s="532"/>
      <c r="J885" s="531"/>
      <c r="K885" s="449"/>
      <c r="L885" s="449"/>
      <c r="M885" s="449"/>
      <c r="N885" s="448"/>
      <c r="O885" s="447"/>
      <c r="P885" s="447"/>
      <c r="Q885" s="447"/>
      <c r="R885" s="447"/>
      <c r="S885" s="447"/>
      <c r="T885" s="447"/>
      <c r="U885" s="447"/>
      <c r="V885" s="447"/>
      <c r="W885" s="447"/>
      <c r="X885" s="447"/>
      <c r="Y885" s="447"/>
      <c r="Z885" s="447"/>
    </row>
    <row r="886" ht="12.75" customHeight="1">
      <c r="A886" s="445"/>
      <c r="B886" s="446"/>
      <c r="C886" s="447"/>
      <c r="D886" s="448"/>
      <c r="E886" s="448"/>
      <c r="F886" s="448"/>
      <c r="G886" s="532"/>
      <c r="H886" s="448"/>
      <c r="I886" s="532"/>
      <c r="J886" s="531"/>
      <c r="K886" s="449"/>
      <c r="L886" s="449"/>
      <c r="M886" s="449"/>
      <c r="N886" s="448"/>
      <c r="O886" s="447"/>
      <c r="P886" s="447"/>
      <c r="Q886" s="447"/>
      <c r="R886" s="447"/>
      <c r="S886" s="447"/>
      <c r="T886" s="447"/>
      <c r="U886" s="447"/>
      <c r="V886" s="447"/>
      <c r="W886" s="447"/>
      <c r="X886" s="447"/>
      <c r="Y886" s="447"/>
      <c r="Z886" s="447"/>
    </row>
    <row r="887" ht="12.75" customHeight="1">
      <c r="A887" s="445"/>
      <c r="B887" s="446"/>
      <c r="C887" s="447"/>
      <c r="D887" s="448"/>
      <c r="E887" s="448"/>
      <c r="F887" s="448"/>
      <c r="G887" s="532"/>
      <c r="H887" s="448"/>
      <c r="I887" s="532"/>
      <c r="J887" s="531"/>
      <c r="K887" s="449"/>
      <c r="L887" s="449"/>
      <c r="M887" s="449"/>
      <c r="N887" s="448"/>
      <c r="O887" s="447"/>
      <c r="P887" s="447"/>
      <c r="Q887" s="447"/>
      <c r="R887" s="447"/>
      <c r="S887" s="447"/>
      <c r="T887" s="447"/>
      <c r="U887" s="447"/>
      <c r="V887" s="447"/>
      <c r="W887" s="447"/>
      <c r="X887" s="447"/>
      <c r="Y887" s="447"/>
      <c r="Z887" s="447"/>
    </row>
    <row r="888" ht="12.75" customHeight="1">
      <c r="A888" s="445"/>
      <c r="B888" s="446"/>
      <c r="C888" s="447"/>
      <c r="D888" s="448"/>
      <c r="E888" s="448"/>
      <c r="F888" s="448"/>
      <c r="G888" s="532"/>
      <c r="H888" s="448"/>
      <c r="I888" s="532"/>
      <c r="J888" s="531"/>
      <c r="K888" s="449"/>
      <c r="L888" s="449"/>
      <c r="M888" s="449"/>
      <c r="N888" s="448"/>
      <c r="O888" s="447"/>
      <c r="P888" s="447"/>
      <c r="Q888" s="447"/>
      <c r="R888" s="447"/>
      <c r="S888" s="447"/>
      <c r="T888" s="447"/>
      <c r="U888" s="447"/>
      <c r="V888" s="447"/>
      <c r="W888" s="447"/>
      <c r="X888" s="447"/>
      <c r="Y888" s="447"/>
      <c r="Z888" s="447"/>
    </row>
    <row r="889" ht="12.75" customHeight="1">
      <c r="A889" s="445"/>
      <c r="B889" s="446"/>
      <c r="C889" s="447"/>
      <c r="D889" s="448"/>
      <c r="E889" s="448"/>
      <c r="F889" s="448"/>
      <c r="G889" s="532"/>
      <c r="H889" s="448"/>
      <c r="I889" s="532"/>
      <c r="J889" s="531"/>
      <c r="K889" s="449"/>
      <c r="L889" s="449"/>
      <c r="M889" s="449"/>
      <c r="N889" s="448"/>
      <c r="O889" s="447"/>
      <c r="P889" s="447"/>
      <c r="Q889" s="447"/>
      <c r="R889" s="447"/>
      <c r="S889" s="447"/>
      <c r="T889" s="447"/>
      <c r="U889" s="447"/>
      <c r="V889" s="447"/>
      <c r="W889" s="447"/>
      <c r="X889" s="447"/>
      <c r="Y889" s="447"/>
      <c r="Z889" s="447"/>
    </row>
    <row r="890" ht="12.75" customHeight="1">
      <c r="A890" s="445"/>
      <c r="B890" s="446"/>
      <c r="C890" s="447"/>
      <c r="D890" s="448"/>
      <c r="E890" s="448"/>
      <c r="F890" s="448"/>
      <c r="G890" s="532"/>
      <c r="H890" s="448"/>
      <c r="I890" s="532"/>
      <c r="J890" s="531"/>
      <c r="K890" s="449"/>
      <c r="L890" s="449"/>
      <c r="M890" s="449"/>
      <c r="N890" s="448"/>
      <c r="O890" s="447"/>
      <c r="P890" s="447"/>
      <c r="Q890" s="447"/>
      <c r="R890" s="447"/>
      <c r="S890" s="447"/>
      <c r="T890" s="447"/>
      <c r="U890" s="447"/>
      <c r="V890" s="447"/>
      <c r="W890" s="447"/>
      <c r="X890" s="447"/>
      <c r="Y890" s="447"/>
      <c r="Z890" s="447"/>
    </row>
    <row r="891" ht="12.75" customHeight="1">
      <c r="A891" s="445"/>
      <c r="B891" s="446"/>
      <c r="C891" s="447"/>
      <c r="D891" s="448"/>
      <c r="E891" s="448"/>
      <c r="F891" s="448"/>
      <c r="G891" s="532"/>
      <c r="H891" s="448"/>
      <c r="I891" s="532"/>
      <c r="J891" s="531"/>
      <c r="K891" s="449"/>
      <c r="L891" s="449"/>
      <c r="M891" s="449"/>
      <c r="N891" s="448"/>
      <c r="O891" s="447"/>
      <c r="P891" s="447"/>
      <c r="Q891" s="447"/>
      <c r="R891" s="447"/>
      <c r="S891" s="447"/>
      <c r="T891" s="447"/>
      <c r="U891" s="447"/>
      <c r="V891" s="447"/>
      <c r="W891" s="447"/>
      <c r="X891" s="447"/>
      <c r="Y891" s="447"/>
      <c r="Z891" s="447"/>
    </row>
    <row r="892" ht="12.75" customHeight="1">
      <c r="A892" s="445"/>
      <c r="B892" s="446"/>
      <c r="C892" s="447"/>
      <c r="D892" s="448"/>
      <c r="E892" s="448"/>
      <c r="F892" s="448"/>
      <c r="G892" s="532"/>
      <c r="H892" s="448"/>
      <c r="I892" s="532"/>
      <c r="J892" s="531"/>
      <c r="K892" s="449"/>
      <c r="L892" s="449"/>
      <c r="M892" s="449"/>
      <c r="N892" s="448"/>
      <c r="O892" s="447"/>
      <c r="P892" s="447"/>
      <c r="Q892" s="447"/>
      <c r="R892" s="447"/>
      <c r="S892" s="447"/>
      <c r="T892" s="447"/>
      <c r="U892" s="447"/>
      <c r="V892" s="447"/>
      <c r="W892" s="447"/>
      <c r="X892" s="447"/>
      <c r="Y892" s="447"/>
      <c r="Z892" s="447"/>
    </row>
    <row r="893" ht="12.75" customHeight="1">
      <c r="A893" s="445"/>
      <c r="B893" s="446"/>
      <c r="C893" s="447"/>
      <c r="D893" s="448"/>
      <c r="E893" s="448"/>
      <c r="F893" s="448"/>
      <c r="G893" s="532"/>
      <c r="H893" s="448"/>
      <c r="I893" s="532"/>
      <c r="J893" s="531"/>
      <c r="K893" s="449"/>
      <c r="L893" s="449"/>
      <c r="M893" s="449"/>
      <c r="N893" s="448"/>
      <c r="O893" s="447"/>
      <c r="P893" s="447"/>
      <c r="Q893" s="447"/>
      <c r="R893" s="447"/>
      <c r="S893" s="447"/>
      <c r="T893" s="447"/>
      <c r="U893" s="447"/>
      <c r="V893" s="447"/>
      <c r="W893" s="447"/>
      <c r="X893" s="447"/>
      <c r="Y893" s="447"/>
      <c r="Z893" s="447"/>
    </row>
    <row r="894" ht="12.75" customHeight="1">
      <c r="A894" s="445"/>
      <c r="B894" s="446"/>
      <c r="C894" s="447"/>
      <c r="D894" s="448"/>
      <c r="E894" s="448"/>
      <c r="F894" s="448"/>
      <c r="G894" s="532"/>
      <c r="H894" s="448"/>
      <c r="I894" s="532"/>
      <c r="J894" s="531"/>
      <c r="K894" s="449"/>
      <c r="L894" s="449"/>
      <c r="M894" s="449"/>
      <c r="N894" s="448"/>
      <c r="O894" s="447"/>
      <c r="P894" s="447"/>
      <c r="Q894" s="447"/>
      <c r="R894" s="447"/>
      <c r="S894" s="447"/>
      <c r="T894" s="447"/>
      <c r="U894" s="447"/>
      <c r="V894" s="447"/>
      <c r="W894" s="447"/>
      <c r="X894" s="447"/>
      <c r="Y894" s="447"/>
      <c r="Z894" s="447"/>
    </row>
    <row r="895" ht="12.75" customHeight="1">
      <c r="A895" s="445"/>
      <c r="B895" s="446"/>
      <c r="C895" s="447"/>
      <c r="D895" s="448"/>
      <c r="E895" s="448"/>
      <c r="F895" s="448"/>
      <c r="G895" s="532"/>
      <c r="H895" s="448"/>
      <c r="I895" s="532"/>
      <c r="J895" s="531"/>
      <c r="K895" s="449"/>
      <c r="L895" s="449"/>
      <c r="M895" s="449"/>
      <c r="N895" s="448"/>
      <c r="O895" s="447"/>
      <c r="P895" s="447"/>
      <c r="Q895" s="447"/>
      <c r="R895" s="447"/>
      <c r="S895" s="447"/>
      <c r="T895" s="447"/>
      <c r="U895" s="447"/>
      <c r="V895" s="447"/>
      <c r="W895" s="447"/>
      <c r="X895" s="447"/>
      <c r="Y895" s="447"/>
      <c r="Z895" s="447"/>
    </row>
    <row r="896" ht="12.75" customHeight="1">
      <c r="A896" s="445"/>
      <c r="B896" s="446"/>
      <c r="C896" s="447"/>
      <c r="D896" s="448"/>
      <c r="E896" s="448"/>
      <c r="F896" s="448"/>
      <c r="G896" s="532"/>
      <c r="H896" s="448"/>
      <c r="I896" s="532"/>
      <c r="J896" s="531"/>
      <c r="K896" s="449"/>
      <c r="L896" s="449"/>
      <c r="M896" s="449"/>
      <c r="N896" s="448"/>
      <c r="O896" s="447"/>
      <c r="P896" s="447"/>
      <c r="Q896" s="447"/>
      <c r="R896" s="447"/>
      <c r="S896" s="447"/>
      <c r="T896" s="447"/>
      <c r="U896" s="447"/>
      <c r="V896" s="447"/>
      <c r="W896" s="447"/>
      <c r="X896" s="447"/>
      <c r="Y896" s="447"/>
      <c r="Z896" s="447"/>
    </row>
    <row r="897" ht="12.75" customHeight="1">
      <c r="A897" s="445"/>
      <c r="B897" s="446"/>
      <c r="C897" s="447"/>
      <c r="D897" s="448"/>
      <c r="E897" s="448"/>
      <c r="F897" s="448"/>
      <c r="G897" s="532"/>
      <c r="H897" s="448"/>
      <c r="I897" s="532"/>
      <c r="J897" s="531"/>
      <c r="K897" s="449"/>
      <c r="L897" s="449"/>
      <c r="M897" s="449"/>
      <c r="N897" s="448"/>
      <c r="O897" s="447"/>
      <c r="P897" s="447"/>
      <c r="Q897" s="447"/>
      <c r="R897" s="447"/>
      <c r="S897" s="447"/>
      <c r="T897" s="447"/>
      <c r="U897" s="447"/>
      <c r="V897" s="447"/>
      <c r="W897" s="447"/>
      <c r="X897" s="447"/>
      <c r="Y897" s="447"/>
      <c r="Z897" s="447"/>
    </row>
    <row r="898" ht="12.75" customHeight="1">
      <c r="A898" s="445"/>
      <c r="B898" s="446"/>
      <c r="C898" s="447"/>
      <c r="D898" s="448"/>
      <c r="E898" s="448"/>
      <c r="F898" s="448"/>
      <c r="G898" s="532"/>
      <c r="H898" s="448"/>
      <c r="I898" s="532"/>
      <c r="J898" s="531"/>
      <c r="K898" s="449"/>
      <c r="L898" s="449"/>
      <c r="M898" s="449"/>
      <c r="N898" s="448"/>
      <c r="O898" s="447"/>
      <c r="P898" s="447"/>
      <c r="Q898" s="447"/>
      <c r="R898" s="447"/>
      <c r="S898" s="447"/>
      <c r="T898" s="447"/>
      <c r="U898" s="447"/>
      <c r="V898" s="447"/>
      <c r="W898" s="447"/>
      <c r="X898" s="447"/>
      <c r="Y898" s="447"/>
      <c r="Z898" s="447"/>
    </row>
    <row r="899" ht="12.75" customHeight="1">
      <c r="A899" s="445"/>
      <c r="B899" s="446"/>
      <c r="C899" s="447"/>
      <c r="D899" s="448"/>
      <c r="E899" s="448"/>
      <c r="F899" s="448"/>
      <c r="G899" s="532"/>
      <c r="H899" s="448"/>
      <c r="I899" s="532"/>
      <c r="J899" s="531"/>
      <c r="K899" s="449"/>
      <c r="L899" s="449"/>
      <c r="M899" s="449"/>
      <c r="N899" s="448"/>
      <c r="O899" s="447"/>
      <c r="P899" s="447"/>
      <c r="Q899" s="447"/>
      <c r="R899" s="447"/>
      <c r="S899" s="447"/>
      <c r="T899" s="447"/>
      <c r="U899" s="447"/>
      <c r="V899" s="447"/>
      <c r="W899" s="447"/>
      <c r="X899" s="447"/>
      <c r="Y899" s="447"/>
      <c r="Z899" s="447"/>
    </row>
    <row r="900" ht="12.75" customHeight="1">
      <c r="A900" s="445"/>
      <c r="B900" s="446"/>
      <c r="C900" s="447"/>
      <c r="D900" s="448"/>
      <c r="E900" s="448"/>
      <c r="F900" s="448"/>
      <c r="G900" s="532"/>
      <c r="H900" s="448"/>
      <c r="I900" s="532"/>
      <c r="J900" s="531"/>
      <c r="K900" s="449"/>
      <c r="L900" s="449"/>
      <c r="M900" s="449"/>
      <c r="N900" s="448"/>
      <c r="O900" s="447"/>
      <c r="P900" s="447"/>
      <c r="Q900" s="447"/>
      <c r="R900" s="447"/>
      <c r="S900" s="447"/>
      <c r="T900" s="447"/>
      <c r="U900" s="447"/>
      <c r="V900" s="447"/>
      <c r="W900" s="447"/>
      <c r="X900" s="447"/>
      <c r="Y900" s="447"/>
      <c r="Z900" s="447"/>
    </row>
    <row r="901" ht="12.75" customHeight="1">
      <c r="A901" s="445"/>
      <c r="B901" s="446"/>
      <c r="C901" s="447"/>
      <c r="D901" s="448"/>
      <c r="E901" s="448"/>
      <c r="F901" s="448"/>
      <c r="G901" s="532"/>
      <c r="H901" s="448"/>
      <c r="I901" s="532"/>
      <c r="J901" s="531"/>
      <c r="K901" s="449"/>
      <c r="L901" s="449"/>
      <c r="M901" s="449"/>
      <c r="N901" s="448"/>
      <c r="O901" s="447"/>
      <c r="P901" s="447"/>
      <c r="Q901" s="447"/>
      <c r="R901" s="447"/>
      <c r="S901" s="447"/>
      <c r="T901" s="447"/>
      <c r="U901" s="447"/>
      <c r="V901" s="447"/>
      <c r="W901" s="447"/>
      <c r="X901" s="447"/>
      <c r="Y901" s="447"/>
      <c r="Z901" s="447"/>
    </row>
    <row r="902" ht="12.75" customHeight="1">
      <c r="A902" s="445"/>
      <c r="B902" s="446"/>
      <c r="C902" s="447"/>
      <c r="D902" s="448"/>
      <c r="E902" s="448"/>
      <c r="F902" s="448"/>
      <c r="G902" s="532"/>
      <c r="H902" s="448"/>
      <c r="I902" s="532"/>
      <c r="J902" s="531"/>
      <c r="K902" s="449"/>
      <c r="L902" s="449"/>
      <c r="M902" s="449"/>
      <c r="N902" s="448"/>
      <c r="O902" s="447"/>
      <c r="P902" s="447"/>
      <c r="Q902" s="447"/>
      <c r="R902" s="447"/>
      <c r="S902" s="447"/>
      <c r="T902" s="447"/>
      <c r="U902" s="447"/>
      <c r="V902" s="447"/>
      <c r="W902" s="447"/>
      <c r="X902" s="447"/>
      <c r="Y902" s="447"/>
      <c r="Z902" s="447"/>
    </row>
    <row r="903" ht="12.75" customHeight="1">
      <c r="A903" s="445"/>
      <c r="B903" s="446"/>
      <c r="C903" s="447"/>
      <c r="D903" s="448"/>
      <c r="E903" s="448"/>
      <c r="F903" s="448"/>
      <c r="G903" s="532"/>
      <c r="H903" s="448"/>
      <c r="I903" s="532"/>
      <c r="J903" s="531"/>
      <c r="K903" s="449"/>
      <c r="L903" s="449"/>
      <c r="M903" s="449"/>
      <c r="N903" s="448"/>
      <c r="O903" s="447"/>
      <c r="P903" s="447"/>
      <c r="Q903" s="447"/>
      <c r="R903" s="447"/>
      <c r="S903" s="447"/>
      <c r="T903" s="447"/>
      <c r="U903" s="447"/>
      <c r="V903" s="447"/>
      <c r="W903" s="447"/>
      <c r="X903" s="447"/>
      <c r="Y903" s="447"/>
      <c r="Z903" s="447"/>
    </row>
    <row r="904" ht="12.75" customHeight="1">
      <c r="A904" s="445"/>
      <c r="B904" s="446"/>
      <c r="C904" s="447"/>
      <c r="D904" s="448"/>
      <c r="E904" s="448"/>
      <c r="F904" s="448"/>
      <c r="G904" s="532"/>
      <c r="H904" s="448"/>
      <c r="I904" s="532"/>
      <c r="J904" s="531"/>
      <c r="K904" s="449"/>
      <c r="L904" s="449"/>
      <c r="M904" s="449"/>
      <c r="N904" s="448"/>
      <c r="O904" s="447"/>
      <c r="P904" s="447"/>
      <c r="Q904" s="447"/>
      <c r="R904" s="447"/>
      <c r="S904" s="447"/>
      <c r="T904" s="447"/>
      <c r="U904" s="447"/>
      <c r="V904" s="447"/>
      <c r="W904" s="447"/>
      <c r="X904" s="447"/>
      <c r="Y904" s="447"/>
      <c r="Z904" s="447"/>
    </row>
    <row r="905" ht="12.75" customHeight="1">
      <c r="A905" s="445"/>
      <c r="B905" s="446"/>
      <c r="C905" s="447"/>
      <c r="D905" s="448"/>
      <c r="E905" s="448"/>
      <c r="F905" s="448"/>
      <c r="G905" s="532"/>
      <c r="H905" s="448"/>
      <c r="I905" s="532"/>
      <c r="J905" s="531"/>
      <c r="K905" s="449"/>
      <c r="L905" s="449"/>
      <c r="M905" s="449"/>
      <c r="N905" s="448"/>
      <c r="O905" s="447"/>
      <c r="P905" s="447"/>
      <c r="Q905" s="447"/>
      <c r="R905" s="447"/>
      <c r="S905" s="447"/>
      <c r="T905" s="447"/>
      <c r="U905" s="447"/>
      <c r="V905" s="447"/>
      <c r="W905" s="447"/>
      <c r="X905" s="447"/>
      <c r="Y905" s="447"/>
      <c r="Z905" s="447"/>
    </row>
    <row r="906" ht="12.75" customHeight="1">
      <c r="A906" s="445"/>
      <c r="B906" s="446"/>
      <c r="C906" s="447"/>
      <c r="D906" s="448"/>
      <c r="E906" s="448"/>
      <c r="F906" s="448"/>
      <c r="G906" s="532"/>
      <c r="H906" s="448"/>
      <c r="I906" s="532"/>
      <c r="J906" s="531"/>
      <c r="K906" s="449"/>
      <c r="L906" s="449"/>
      <c r="M906" s="449"/>
      <c r="N906" s="448"/>
      <c r="O906" s="447"/>
      <c r="P906" s="447"/>
      <c r="Q906" s="447"/>
      <c r="R906" s="447"/>
      <c r="S906" s="447"/>
      <c r="T906" s="447"/>
      <c r="U906" s="447"/>
      <c r="V906" s="447"/>
      <c r="W906" s="447"/>
      <c r="X906" s="447"/>
      <c r="Y906" s="447"/>
      <c r="Z906" s="447"/>
    </row>
    <row r="907" ht="12.75" customHeight="1">
      <c r="A907" s="445"/>
      <c r="B907" s="446"/>
      <c r="C907" s="447"/>
      <c r="D907" s="448"/>
      <c r="E907" s="448"/>
      <c r="F907" s="448"/>
      <c r="G907" s="532"/>
      <c r="H907" s="448"/>
      <c r="I907" s="532"/>
      <c r="J907" s="531"/>
      <c r="K907" s="449"/>
      <c r="L907" s="449"/>
      <c r="M907" s="449"/>
      <c r="N907" s="448"/>
      <c r="O907" s="447"/>
      <c r="P907" s="447"/>
      <c r="Q907" s="447"/>
      <c r="R907" s="447"/>
      <c r="S907" s="447"/>
      <c r="T907" s="447"/>
      <c r="U907" s="447"/>
      <c r="V907" s="447"/>
      <c r="W907" s="447"/>
      <c r="X907" s="447"/>
      <c r="Y907" s="447"/>
      <c r="Z907" s="447"/>
    </row>
    <row r="908" ht="12.75" customHeight="1">
      <c r="A908" s="445"/>
      <c r="B908" s="446"/>
      <c r="C908" s="447"/>
      <c r="D908" s="448"/>
      <c r="E908" s="448"/>
      <c r="F908" s="448"/>
      <c r="G908" s="532"/>
      <c r="H908" s="448"/>
      <c r="I908" s="532"/>
      <c r="J908" s="531"/>
      <c r="K908" s="449"/>
      <c r="L908" s="449"/>
      <c r="M908" s="449"/>
      <c r="N908" s="448"/>
      <c r="O908" s="447"/>
      <c r="P908" s="447"/>
      <c r="Q908" s="447"/>
      <c r="R908" s="447"/>
      <c r="S908" s="447"/>
      <c r="T908" s="447"/>
      <c r="U908" s="447"/>
      <c r="V908" s="447"/>
      <c r="W908" s="447"/>
      <c r="X908" s="447"/>
      <c r="Y908" s="447"/>
      <c r="Z908" s="447"/>
    </row>
    <row r="909" ht="12.75" customHeight="1">
      <c r="A909" s="445"/>
      <c r="B909" s="446"/>
      <c r="C909" s="447"/>
      <c r="D909" s="448"/>
      <c r="E909" s="448"/>
      <c r="F909" s="448"/>
      <c r="G909" s="532"/>
      <c r="H909" s="448"/>
      <c r="I909" s="532"/>
      <c r="J909" s="531"/>
      <c r="K909" s="449"/>
      <c r="L909" s="449"/>
      <c r="M909" s="449"/>
      <c r="N909" s="448"/>
      <c r="O909" s="447"/>
      <c r="P909" s="447"/>
      <c r="Q909" s="447"/>
      <c r="R909" s="447"/>
      <c r="S909" s="447"/>
      <c r="T909" s="447"/>
      <c r="U909" s="447"/>
      <c r="V909" s="447"/>
      <c r="W909" s="447"/>
      <c r="X909" s="447"/>
      <c r="Y909" s="447"/>
      <c r="Z909" s="447"/>
    </row>
    <row r="910" ht="12.75" customHeight="1">
      <c r="A910" s="445"/>
      <c r="B910" s="446"/>
      <c r="C910" s="447"/>
      <c r="D910" s="448"/>
      <c r="E910" s="448"/>
      <c r="F910" s="448"/>
      <c r="G910" s="532"/>
      <c r="H910" s="448"/>
      <c r="I910" s="532"/>
      <c r="J910" s="531"/>
      <c r="K910" s="449"/>
      <c r="L910" s="449"/>
      <c r="M910" s="449"/>
      <c r="N910" s="448"/>
      <c r="O910" s="447"/>
      <c r="P910" s="447"/>
      <c r="Q910" s="447"/>
      <c r="R910" s="447"/>
      <c r="S910" s="447"/>
      <c r="T910" s="447"/>
      <c r="U910" s="447"/>
      <c r="V910" s="447"/>
      <c r="W910" s="447"/>
      <c r="X910" s="447"/>
      <c r="Y910" s="447"/>
      <c r="Z910" s="447"/>
    </row>
    <row r="911" ht="12.75" customHeight="1">
      <c r="A911" s="445"/>
      <c r="B911" s="446"/>
      <c r="C911" s="447"/>
      <c r="D911" s="448"/>
      <c r="E911" s="448"/>
      <c r="F911" s="448"/>
      <c r="G911" s="532"/>
      <c r="H911" s="448"/>
      <c r="I911" s="532"/>
      <c r="J911" s="531"/>
      <c r="K911" s="449"/>
      <c r="L911" s="449"/>
      <c r="M911" s="449"/>
      <c r="N911" s="448"/>
      <c r="O911" s="447"/>
      <c r="P911" s="447"/>
      <c r="Q911" s="447"/>
      <c r="R911" s="447"/>
      <c r="S911" s="447"/>
      <c r="T911" s="447"/>
      <c r="U911" s="447"/>
      <c r="V911" s="447"/>
      <c r="W911" s="447"/>
      <c r="X911" s="447"/>
      <c r="Y911" s="447"/>
      <c r="Z911" s="447"/>
    </row>
    <row r="912" ht="12.75" customHeight="1">
      <c r="A912" s="445"/>
      <c r="B912" s="446"/>
      <c r="C912" s="447"/>
      <c r="D912" s="448"/>
      <c r="E912" s="448"/>
      <c r="F912" s="448"/>
      <c r="G912" s="532"/>
      <c r="H912" s="448"/>
      <c r="I912" s="532"/>
      <c r="J912" s="531"/>
      <c r="K912" s="449"/>
      <c r="L912" s="449"/>
      <c r="M912" s="449"/>
      <c r="N912" s="448"/>
      <c r="O912" s="447"/>
      <c r="P912" s="447"/>
      <c r="Q912" s="447"/>
      <c r="R912" s="447"/>
      <c r="S912" s="447"/>
      <c r="T912" s="447"/>
      <c r="U912" s="447"/>
      <c r="V912" s="447"/>
      <c r="W912" s="447"/>
      <c r="X912" s="447"/>
      <c r="Y912" s="447"/>
      <c r="Z912" s="447"/>
    </row>
    <row r="913" ht="12.75" customHeight="1">
      <c r="A913" s="445"/>
      <c r="B913" s="446"/>
      <c r="C913" s="447"/>
      <c r="D913" s="448"/>
      <c r="E913" s="448"/>
      <c r="F913" s="448"/>
      <c r="G913" s="532"/>
      <c r="H913" s="448"/>
      <c r="I913" s="532"/>
      <c r="J913" s="531"/>
      <c r="K913" s="449"/>
      <c r="L913" s="449"/>
      <c r="M913" s="449"/>
      <c r="N913" s="448"/>
      <c r="O913" s="447"/>
      <c r="P913" s="447"/>
      <c r="Q913" s="447"/>
      <c r="R913" s="447"/>
      <c r="S913" s="447"/>
      <c r="T913" s="447"/>
      <c r="U913" s="447"/>
      <c r="V913" s="447"/>
      <c r="W913" s="447"/>
      <c r="X913" s="447"/>
      <c r="Y913" s="447"/>
      <c r="Z913" s="447"/>
    </row>
    <row r="914" ht="12.75" customHeight="1">
      <c r="A914" s="445"/>
      <c r="B914" s="446"/>
      <c r="C914" s="447"/>
      <c r="D914" s="448"/>
      <c r="E914" s="448"/>
      <c r="F914" s="448"/>
      <c r="G914" s="532"/>
      <c r="H914" s="448"/>
      <c r="I914" s="532"/>
      <c r="J914" s="531"/>
      <c r="K914" s="449"/>
      <c r="L914" s="449"/>
      <c r="M914" s="449"/>
      <c r="N914" s="448"/>
      <c r="O914" s="447"/>
      <c r="P914" s="447"/>
      <c r="Q914" s="447"/>
      <c r="R914" s="447"/>
      <c r="S914" s="447"/>
      <c r="T914" s="447"/>
      <c r="U914" s="447"/>
      <c r="V914" s="447"/>
      <c r="W914" s="447"/>
      <c r="X914" s="447"/>
      <c r="Y914" s="447"/>
      <c r="Z914" s="447"/>
    </row>
    <row r="915" ht="12.75" customHeight="1">
      <c r="A915" s="445"/>
      <c r="B915" s="446"/>
      <c r="C915" s="447"/>
      <c r="D915" s="448"/>
      <c r="E915" s="448"/>
      <c r="F915" s="448"/>
      <c r="G915" s="532"/>
      <c r="H915" s="448"/>
      <c r="I915" s="532"/>
      <c r="J915" s="531"/>
      <c r="K915" s="449"/>
      <c r="L915" s="449"/>
      <c r="M915" s="449"/>
      <c r="N915" s="448"/>
      <c r="O915" s="447"/>
      <c r="P915" s="447"/>
      <c r="Q915" s="447"/>
      <c r="R915" s="447"/>
      <c r="S915" s="447"/>
      <c r="T915" s="447"/>
      <c r="U915" s="447"/>
      <c r="V915" s="447"/>
      <c r="W915" s="447"/>
      <c r="X915" s="447"/>
      <c r="Y915" s="447"/>
      <c r="Z915" s="447"/>
    </row>
    <row r="916" ht="12.75" customHeight="1">
      <c r="A916" s="445"/>
      <c r="B916" s="446"/>
      <c r="C916" s="447"/>
      <c r="D916" s="448"/>
      <c r="E916" s="448"/>
      <c r="F916" s="448"/>
      <c r="G916" s="532"/>
      <c r="H916" s="448"/>
      <c r="I916" s="532"/>
      <c r="J916" s="531"/>
      <c r="K916" s="449"/>
      <c r="L916" s="449"/>
      <c r="M916" s="449"/>
      <c r="N916" s="448"/>
      <c r="O916" s="447"/>
      <c r="P916" s="447"/>
      <c r="Q916" s="447"/>
      <c r="R916" s="447"/>
      <c r="S916" s="447"/>
      <c r="T916" s="447"/>
      <c r="U916" s="447"/>
      <c r="V916" s="447"/>
      <c r="W916" s="447"/>
      <c r="X916" s="447"/>
      <c r="Y916" s="447"/>
      <c r="Z916" s="447"/>
    </row>
    <row r="917" ht="12.75" customHeight="1">
      <c r="A917" s="445"/>
      <c r="B917" s="446"/>
      <c r="C917" s="447"/>
      <c r="D917" s="448"/>
      <c r="E917" s="448"/>
      <c r="F917" s="448"/>
      <c r="G917" s="532"/>
      <c r="H917" s="448"/>
      <c r="I917" s="532"/>
      <c r="J917" s="531"/>
      <c r="K917" s="449"/>
      <c r="L917" s="449"/>
      <c r="M917" s="449"/>
      <c r="N917" s="448"/>
      <c r="O917" s="447"/>
      <c r="P917" s="447"/>
      <c r="Q917" s="447"/>
      <c r="R917" s="447"/>
      <c r="S917" s="447"/>
      <c r="T917" s="447"/>
      <c r="U917" s="447"/>
      <c r="V917" s="447"/>
      <c r="W917" s="447"/>
      <c r="X917" s="447"/>
      <c r="Y917" s="447"/>
      <c r="Z917" s="447"/>
    </row>
    <row r="918" ht="12.75" customHeight="1">
      <c r="A918" s="445"/>
      <c r="B918" s="446"/>
      <c r="C918" s="447"/>
      <c r="D918" s="448"/>
      <c r="E918" s="448"/>
      <c r="F918" s="448"/>
      <c r="G918" s="532"/>
      <c r="H918" s="448"/>
      <c r="I918" s="532"/>
      <c r="J918" s="531"/>
      <c r="K918" s="449"/>
      <c r="L918" s="449"/>
      <c r="M918" s="449"/>
      <c r="N918" s="448"/>
      <c r="O918" s="447"/>
      <c r="P918" s="447"/>
      <c r="Q918" s="447"/>
      <c r="R918" s="447"/>
      <c r="S918" s="447"/>
      <c r="T918" s="447"/>
      <c r="U918" s="447"/>
      <c r="V918" s="447"/>
      <c r="W918" s="447"/>
      <c r="X918" s="447"/>
      <c r="Y918" s="447"/>
      <c r="Z918" s="447"/>
    </row>
    <row r="919" ht="12.75" customHeight="1">
      <c r="A919" s="445"/>
      <c r="B919" s="446"/>
      <c r="C919" s="447"/>
      <c r="D919" s="448"/>
      <c r="E919" s="448"/>
      <c r="F919" s="448"/>
      <c r="G919" s="532"/>
      <c r="H919" s="448"/>
      <c r="I919" s="532"/>
      <c r="J919" s="531"/>
      <c r="K919" s="449"/>
      <c r="L919" s="449"/>
      <c r="M919" s="449"/>
      <c r="N919" s="448"/>
      <c r="O919" s="447"/>
      <c r="P919" s="447"/>
      <c r="Q919" s="447"/>
      <c r="R919" s="447"/>
      <c r="S919" s="447"/>
      <c r="T919" s="447"/>
      <c r="U919" s="447"/>
      <c r="V919" s="447"/>
      <c r="W919" s="447"/>
      <c r="X919" s="447"/>
      <c r="Y919" s="447"/>
      <c r="Z919" s="447"/>
    </row>
    <row r="920" ht="12.75" customHeight="1">
      <c r="A920" s="445"/>
      <c r="B920" s="446"/>
      <c r="C920" s="447"/>
      <c r="D920" s="448"/>
      <c r="E920" s="448"/>
      <c r="F920" s="448"/>
      <c r="G920" s="532"/>
      <c r="H920" s="448"/>
      <c r="I920" s="532"/>
      <c r="J920" s="531"/>
      <c r="K920" s="449"/>
      <c r="L920" s="449"/>
      <c r="M920" s="449"/>
      <c r="N920" s="448"/>
      <c r="O920" s="447"/>
      <c r="P920" s="447"/>
      <c r="Q920" s="447"/>
      <c r="R920" s="447"/>
      <c r="S920" s="447"/>
      <c r="T920" s="447"/>
      <c r="U920" s="447"/>
      <c r="V920" s="447"/>
      <c r="W920" s="447"/>
      <c r="X920" s="447"/>
      <c r="Y920" s="447"/>
      <c r="Z920" s="447"/>
    </row>
    <row r="921" ht="12.75" customHeight="1">
      <c r="A921" s="445"/>
      <c r="B921" s="446"/>
      <c r="C921" s="447"/>
      <c r="D921" s="448"/>
      <c r="E921" s="448"/>
      <c r="F921" s="448"/>
      <c r="G921" s="532"/>
      <c r="H921" s="448"/>
      <c r="I921" s="532"/>
      <c r="J921" s="531"/>
      <c r="K921" s="449"/>
      <c r="L921" s="449"/>
      <c r="M921" s="449"/>
      <c r="N921" s="448"/>
      <c r="O921" s="447"/>
      <c r="P921" s="447"/>
      <c r="Q921" s="447"/>
      <c r="R921" s="447"/>
      <c r="S921" s="447"/>
      <c r="T921" s="447"/>
      <c r="U921" s="447"/>
      <c r="V921" s="447"/>
      <c r="W921" s="447"/>
      <c r="X921" s="447"/>
      <c r="Y921" s="447"/>
      <c r="Z921" s="447"/>
    </row>
    <row r="922" ht="12.75" customHeight="1">
      <c r="A922" s="445"/>
      <c r="B922" s="446"/>
      <c r="C922" s="447"/>
      <c r="D922" s="448"/>
      <c r="E922" s="448"/>
      <c r="F922" s="448"/>
      <c r="G922" s="532"/>
      <c r="H922" s="448"/>
      <c r="I922" s="532"/>
      <c r="J922" s="531"/>
      <c r="K922" s="449"/>
      <c r="L922" s="449"/>
      <c r="M922" s="449"/>
      <c r="N922" s="448"/>
      <c r="O922" s="447"/>
      <c r="P922" s="447"/>
      <c r="Q922" s="447"/>
      <c r="R922" s="447"/>
      <c r="S922" s="447"/>
      <c r="T922" s="447"/>
      <c r="U922" s="447"/>
      <c r="V922" s="447"/>
      <c r="W922" s="447"/>
      <c r="X922" s="447"/>
      <c r="Y922" s="447"/>
      <c r="Z922" s="447"/>
    </row>
    <row r="923" ht="12.75" customHeight="1">
      <c r="A923" s="445"/>
      <c r="B923" s="446"/>
      <c r="C923" s="447"/>
      <c r="D923" s="448"/>
      <c r="E923" s="448"/>
      <c r="F923" s="448"/>
      <c r="G923" s="532"/>
      <c r="H923" s="448"/>
      <c r="I923" s="532"/>
      <c r="J923" s="531"/>
      <c r="K923" s="449"/>
      <c r="L923" s="449"/>
      <c r="M923" s="449"/>
      <c r="N923" s="448"/>
      <c r="O923" s="447"/>
      <c r="P923" s="447"/>
      <c r="Q923" s="447"/>
      <c r="R923" s="447"/>
      <c r="S923" s="447"/>
      <c r="T923" s="447"/>
      <c r="U923" s="447"/>
      <c r="V923" s="447"/>
      <c r="W923" s="447"/>
      <c r="X923" s="447"/>
      <c r="Y923" s="447"/>
      <c r="Z923" s="447"/>
    </row>
    <row r="924" ht="12.75" customHeight="1">
      <c r="A924" s="445"/>
      <c r="B924" s="446"/>
      <c r="C924" s="447"/>
      <c r="D924" s="448"/>
      <c r="E924" s="448"/>
      <c r="F924" s="448"/>
      <c r="G924" s="532"/>
      <c r="H924" s="448"/>
      <c r="I924" s="532"/>
      <c r="J924" s="531"/>
      <c r="K924" s="449"/>
      <c r="L924" s="449"/>
      <c r="M924" s="449"/>
      <c r="N924" s="448"/>
      <c r="O924" s="447"/>
      <c r="P924" s="447"/>
      <c r="Q924" s="447"/>
      <c r="R924" s="447"/>
      <c r="S924" s="447"/>
      <c r="T924" s="447"/>
      <c r="U924" s="447"/>
      <c r="V924" s="447"/>
      <c r="W924" s="447"/>
      <c r="X924" s="447"/>
      <c r="Y924" s="447"/>
      <c r="Z924" s="447"/>
    </row>
    <row r="925" ht="12.75" customHeight="1">
      <c r="A925" s="445"/>
      <c r="B925" s="446"/>
      <c r="C925" s="447"/>
      <c r="D925" s="448"/>
      <c r="E925" s="448"/>
      <c r="F925" s="448"/>
      <c r="G925" s="532"/>
      <c r="H925" s="448"/>
      <c r="I925" s="532"/>
      <c r="J925" s="531"/>
      <c r="K925" s="449"/>
      <c r="L925" s="449"/>
      <c r="M925" s="449"/>
      <c r="N925" s="448"/>
      <c r="O925" s="447"/>
      <c r="P925" s="447"/>
      <c r="Q925" s="447"/>
      <c r="R925" s="447"/>
      <c r="S925" s="447"/>
      <c r="T925" s="447"/>
      <c r="U925" s="447"/>
      <c r="V925" s="447"/>
      <c r="W925" s="447"/>
      <c r="X925" s="447"/>
      <c r="Y925" s="447"/>
      <c r="Z925" s="447"/>
    </row>
    <row r="926" ht="12.75" customHeight="1">
      <c r="A926" s="445"/>
      <c r="B926" s="446"/>
      <c r="C926" s="447"/>
      <c r="D926" s="448"/>
      <c r="E926" s="448"/>
      <c r="F926" s="448"/>
      <c r="G926" s="532"/>
      <c r="H926" s="448"/>
      <c r="I926" s="532"/>
      <c r="J926" s="531"/>
      <c r="K926" s="449"/>
      <c r="L926" s="449"/>
      <c r="M926" s="449"/>
      <c r="N926" s="448"/>
      <c r="O926" s="447"/>
      <c r="P926" s="447"/>
      <c r="Q926" s="447"/>
      <c r="R926" s="447"/>
      <c r="S926" s="447"/>
      <c r="T926" s="447"/>
      <c r="U926" s="447"/>
      <c r="V926" s="447"/>
      <c r="W926" s="447"/>
      <c r="X926" s="447"/>
      <c r="Y926" s="447"/>
      <c r="Z926" s="447"/>
    </row>
    <row r="927" ht="12.75" customHeight="1">
      <c r="A927" s="445"/>
      <c r="B927" s="446"/>
      <c r="C927" s="447"/>
      <c r="D927" s="448"/>
      <c r="E927" s="448"/>
      <c r="F927" s="448"/>
      <c r="G927" s="532"/>
      <c r="H927" s="448"/>
      <c r="I927" s="532"/>
      <c r="J927" s="531"/>
      <c r="K927" s="449"/>
      <c r="L927" s="449"/>
      <c r="M927" s="449"/>
      <c r="N927" s="448"/>
      <c r="O927" s="447"/>
      <c r="P927" s="447"/>
      <c r="Q927" s="447"/>
      <c r="R927" s="447"/>
      <c r="S927" s="447"/>
      <c r="T927" s="447"/>
      <c r="U927" s="447"/>
      <c r="V927" s="447"/>
      <c r="W927" s="447"/>
      <c r="X927" s="447"/>
      <c r="Y927" s="447"/>
      <c r="Z927" s="447"/>
    </row>
    <row r="928" ht="12.75" customHeight="1">
      <c r="A928" s="445"/>
      <c r="B928" s="446"/>
      <c r="C928" s="447"/>
      <c r="D928" s="448"/>
      <c r="E928" s="448"/>
      <c r="F928" s="448"/>
      <c r="G928" s="532"/>
      <c r="H928" s="448"/>
      <c r="I928" s="532"/>
      <c r="J928" s="531"/>
      <c r="K928" s="449"/>
      <c r="L928" s="449"/>
      <c r="M928" s="449"/>
      <c r="N928" s="448"/>
      <c r="O928" s="447"/>
      <c r="P928" s="447"/>
      <c r="Q928" s="447"/>
      <c r="R928" s="447"/>
      <c r="S928" s="447"/>
      <c r="T928" s="447"/>
      <c r="U928" s="447"/>
      <c r="V928" s="447"/>
      <c r="W928" s="447"/>
      <c r="X928" s="447"/>
      <c r="Y928" s="447"/>
      <c r="Z928" s="447"/>
    </row>
    <row r="929" ht="12.75" customHeight="1">
      <c r="A929" s="445"/>
      <c r="B929" s="446"/>
      <c r="C929" s="447"/>
      <c r="D929" s="448"/>
      <c r="E929" s="448"/>
      <c r="F929" s="448"/>
      <c r="G929" s="532"/>
      <c r="H929" s="448"/>
      <c r="I929" s="532"/>
      <c r="J929" s="531"/>
      <c r="K929" s="449"/>
      <c r="L929" s="449"/>
      <c r="M929" s="449"/>
      <c r="N929" s="448"/>
      <c r="O929" s="447"/>
      <c r="P929" s="447"/>
      <c r="Q929" s="447"/>
      <c r="R929" s="447"/>
      <c r="S929" s="447"/>
      <c r="T929" s="447"/>
      <c r="U929" s="447"/>
      <c r="V929" s="447"/>
      <c r="W929" s="447"/>
      <c r="X929" s="447"/>
      <c r="Y929" s="447"/>
      <c r="Z929" s="447"/>
    </row>
    <row r="930" ht="12.75" customHeight="1">
      <c r="A930" s="445"/>
      <c r="B930" s="446"/>
      <c r="C930" s="447"/>
      <c r="D930" s="448"/>
      <c r="E930" s="448"/>
      <c r="F930" s="448"/>
      <c r="G930" s="532"/>
      <c r="H930" s="448"/>
      <c r="I930" s="532"/>
      <c r="J930" s="531"/>
      <c r="K930" s="449"/>
      <c r="L930" s="449"/>
      <c r="M930" s="449"/>
      <c r="N930" s="448"/>
      <c r="O930" s="447"/>
      <c r="P930" s="447"/>
      <c r="Q930" s="447"/>
      <c r="R930" s="447"/>
      <c r="S930" s="447"/>
      <c r="T930" s="447"/>
      <c r="U930" s="447"/>
      <c r="V930" s="447"/>
      <c r="W930" s="447"/>
      <c r="X930" s="447"/>
      <c r="Y930" s="447"/>
      <c r="Z930" s="447"/>
    </row>
    <row r="931" ht="12.75" customHeight="1">
      <c r="A931" s="445"/>
      <c r="B931" s="446"/>
      <c r="C931" s="447"/>
      <c r="D931" s="448"/>
      <c r="E931" s="448"/>
      <c r="F931" s="448"/>
      <c r="G931" s="532"/>
      <c r="H931" s="448"/>
      <c r="I931" s="532"/>
      <c r="J931" s="531"/>
      <c r="K931" s="449"/>
      <c r="L931" s="449"/>
      <c r="M931" s="449"/>
      <c r="N931" s="448"/>
      <c r="O931" s="447"/>
      <c r="P931" s="447"/>
      <c r="Q931" s="447"/>
      <c r="R931" s="447"/>
      <c r="S931" s="447"/>
      <c r="T931" s="447"/>
      <c r="U931" s="447"/>
      <c r="V931" s="447"/>
      <c r="W931" s="447"/>
      <c r="X931" s="447"/>
      <c r="Y931" s="447"/>
      <c r="Z931" s="447"/>
    </row>
    <row r="932" ht="12.75" customHeight="1">
      <c r="A932" s="445"/>
      <c r="B932" s="446"/>
      <c r="C932" s="447"/>
      <c r="D932" s="448"/>
      <c r="E932" s="448"/>
      <c r="F932" s="448"/>
      <c r="G932" s="532"/>
      <c r="H932" s="448"/>
      <c r="I932" s="532"/>
      <c r="J932" s="531"/>
      <c r="K932" s="449"/>
      <c r="L932" s="449"/>
      <c r="M932" s="449"/>
      <c r="N932" s="448"/>
      <c r="O932" s="447"/>
      <c r="P932" s="447"/>
      <c r="Q932" s="447"/>
      <c r="R932" s="447"/>
      <c r="S932" s="447"/>
      <c r="T932" s="447"/>
      <c r="U932" s="447"/>
      <c r="V932" s="447"/>
      <c r="W932" s="447"/>
      <c r="X932" s="447"/>
      <c r="Y932" s="447"/>
      <c r="Z932" s="447"/>
    </row>
    <row r="933" ht="12.75" customHeight="1">
      <c r="A933" s="445"/>
      <c r="B933" s="446"/>
      <c r="C933" s="447"/>
      <c r="D933" s="448"/>
      <c r="E933" s="448"/>
      <c r="F933" s="448"/>
      <c r="G933" s="532"/>
      <c r="H933" s="448"/>
      <c r="I933" s="532"/>
      <c r="J933" s="531"/>
      <c r="K933" s="449"/>
      <c r="L933" s="449"/>
      <c r="M933" s="449"/>
      <c r="N933" s="448"/>
      <c r="O933" s="447"/>
      <c r="P933" s="447"/>
      <c r="Q933" s="447"/>
      <c r="R933" s="447"/>
      <c r="S933" s="447"/>
      <c r="T933" s="447"/>
      <c r="U933" s="447"/>
      <c r="V933" s="447"/>
      <c r="W933" s="447"/>
      <c r="X933" s="447"/>
      <c r="Y933" s="447"/>
      <c r="Z933" s="447"/>
    </row>
    <row r="934" ht="12.75" customHeight="1">
      <c r="A934" s="445"/>
      <c r="B934" s="446"/>
      <c r="C934" s="447"/>
      <c r="D934" s="448"/>
      <c r="E934" s="448"/>
      <c r="F934" s="448"/>
      <c r="G934" s="532"/>
      <c r="H934" s="448"/>
      <c r="I934" s="532"/>
      <c r="J934" s="531"/>
      <c r="K934" s="449"/>
      <c r="L934" s="449"/>
      <c r="M934" s="449"/>
      <c r="N934" s="448"/>
      <c r="O934" s="447"/>
      <c r="P934" s="447"/>
      <c r="Q934" s="447"/>
      <c r="R934" s="447"/>
      <c r="S934" s="447"/>
      <c r="T934" s="447"/>
      <c r="U934" s="447"/>
      <c r="V934" s="447"/>
      <c r="W934" s="447"/>
      <c r="X934" s="447"/>
      <c r="Y934" s="447"/>
      <c r="Z934" s="447"/>
    </row>
    <row r="935" ht="12.75" customHeight="1">
      <c r="A935" s="445"/>
      <c r="B935" s="446"/>
      <c r="C935" s="447"/>
      <c r="D935" s="448"/>
      <c r="E935" s="448"/>
      <c r="F935" s="448"/>
      <c r="G935" s="532"/>
      <c r="H935" s="448"/>
      <c r="I935" s="532"/>
      <c r="J935" s="531"/>
      <c r="K935" s="449"/>
      <c r="L935" s="449"/>
      <c r="M935" s="449"/>
      <c r="N935" s="448"/>
      <c r="O935" s="447"/>
      <c r="P935" s="447"/>
      <c r="Q935" s="447"/>
      <c r="R935" s="447"/>
      <c r="S935" s="447"/>
      <c r="T935" s="447"/>
      <c r="U935" s="447"/>
      <c r="V935" s="447"/>
      <c r="W935" s="447"/>
      <c r="X935" s="447"/>
      <c r="Y935" s="447"/>
      <c r="Z935" s="447"/>
    </row>
    <row r="936" ht="12.75" customHeight="1">
      <c r="A936" s="445"/>
      <c r="B936" s="446"/>
      <c r="C936" s="447"/>
      <c r="D936" s="448"/>
      <c r="E936" s="448"/>
      <c r="F936" s="448"/>
      <c r="G936" s="532"/>
      <c r="H936" s="448"/>
      <c r="I936" s="532"/>
      <c r="J936" s="531"/>
      <c r="K936" s="449"/>
      <c r="L936" s="449"/>
      <c r="M936" s="449"/>
      <c r="N936" s="448"/>
      <c r="O936" s="447"/>
      <c r="P936" s="447"/>
      <c r="Q936" s="447"/>
      <c r="R936" s="447"/>
      <c r="S936" s="447"/>
      <c r="T936" s="447"/>
      <c r="U936" s="447"/>
      <c r="V936" s="447"/>
      <c r="W936" s="447"/>
      <c r="X936" s="447"/>
      <c r="Y936" s="447"/>
      <c r="Z936" s="447"/>
    </row>
    <row r="937" ht="12.75" customHeight="1">
      <c r="A937" s="445"/>
      <c r="B937" s="446"/>
      <c r="C937" s="447"/>
      <c r="D937" s="448"/>
      <c r="E937" s="448"/>
      <c r="F937" s="448"/>
      <c r="G937" s="532"/>
      <c r="H937" s="448"/>
      <c r="I937" s="532"/>
      <c r="J937" s="531"/>
      <c r="K937" s="449"/>
      <c r="L937" s="449"/>
      <c r="M937" s="449"/>
      <c r="N937" s="448"/>
      <c r="O937" s="447"/>
      <c r="P937" s="447"/>
      <c r="Q937" s="447"/>
      <c r="R937" s="447"/>
      <c r="S937" s="447"/>
      <c r="T937" s="447"/>
      <c r="U937" s="447"/>
      <c r="V937" s="447"/>
      <c r="W937" s="447"/>
      <c r="X937" s="447"/>
      <c r="Y937" s="447"/>
      <c r="Z937" s="447"/>
    </row>
    <row r="938" ht="12.75" customHeight="1">
      <c r="A938" s="445"/>
      <c r="B938" s="446"/>
      <c r="C938" s="447"/>
      <c r="D938" s="448"/>
      <c r="E938" s="448"/>
      <c r="F938" s="448"/>
      <c r="G938" s="532"/>
      <c r="H938" s="448"/>
      <c r="I938" s="532"/>
      <c r="J938" s="531"/>
      <c r="K938" s="449"/>
      <c r="L938" s="449"/>
      <c r="M938" s="449"/>
      <c r="N938" s="448"/>
      <c r="O938" s="447"/>
      <c r="P938" s="447"/>
      <c r="Q938" s="447"/>
      <c r="R938" s="447"/>
      <c r="S938" s="447"/>
      <c r="T938" s="447"/>
      <c r="U938" s="447"/>
      <c r="V938" s="447"/>
      <c r="W938" s="447"/>
      <c r="X938" s="447"/>
      <c r="Y938" s="447"/>
      <c r="Z938" s="447"/>
    </row>
    <row r="939" ht="12.75" customHeight="1">
      <c r="A939" s="445"/>
      <c r="B939" s="446"/>
      <c r="C939" s="447"/>
      <c r="D939" s="448"/>
      <c r="E939" s="448"/>
      <c r="F939" s="448"/>
      <c r="G939" s="532"/>
      <c r="H939" s="448"/>
      <c r="I939" s="532"/>
      <c r="J939" s="531"/>
      <c r="K939" s="449"/>
      <c r="L939" s="449"/>
      <c r="M939" s="449"/>
      <c r="N939" s="448"/>
      <c r="O939" s="447"/>
      <c r="P939" s="447"/>
      <c r="Q939" s="447"/>
      <c r="R939" s="447"/>
      <c r="S939" s="447"/>
      <c r="T939" s="447"/>
      <c r="U939" s="447"/>
      <c r="V939" s="447"/>
      <c r="W939" s="447"/>
      <c r="X939" s="447"/>
      <c r="Y939" s="447"/>
      <c r="Z939" s="447"/>
    </row>
    <row r="940" ht="12.75" customHeight="1">
      <c r="A940" s="445"/>
      <c r="B940" s="446"/>
      <c r="C940" s="447"/>
      <c r="D940" s="448"/>
      <c r="E940" s="448"/>
      <c r="F940" s="448"/>
      <c r="G940" s="532"/>
      <c r="H940" s="448"/>
      <c r="I940" s="532"/>
      <c r="J940" s="531"/>
      <c r="K940" s="449"/>
      <c r="L940" s="449"/>
      <c r="M940" s="449"/>
      <c r="N940" s="448"/>
      <c r="O940" s="447"/>
      <c r="P940" s="447"/>
      <c r="Q940" s="447"/>
      <c r="R940" s="447"/>
      <c r="S940" s="447"/>
      <c r="T940" s="447"/>
      <c r="U940" s="447"/>
      <c r="V940" s="447"/>
      <c r="W940" s="447"/>
      <c r="X940" s="447"/>
      <c r="Y940" s="447"/>
      <c r="Z940" s="447"/>
    </row>
    <row r="941" ht="12.75" customHeight="1">
      <c r="A941" s="445"/>
      <c r="B941" s="446"/>
      <c r="C941" s="447"/>
      <c r="D941" s="448"/>
      <c r="E941" s="448"/>
      <c r="F941" s="448"/>
      <c r="G941" s="532"/>
      <c r="H941" s="448"/>
      <c r="I941" s="532"/>
      <c r="J941" s="531"/>
      <c r="K941" s="449"/>
      <c r="L941" s="449"/>
      <c r="M941" s="449"/>
      <c r="N941" s="448"/>
      <c r="O941" s="447"/>
      <c r="P941" s="447"/>
      <c r="Q941" s="447"/>
      <c r="R941" s="447"/>
      <c r="S941" s="447"/>
      <c r="T941" s="447"/>
      <c r="U941" s="447"/>
      <c r="V941" s="447"/>
      <c r="W941" s="447"/>
      <c r="X941" s="447"/>
      <c r="Y941" s="447"/>
      <c r="Z941" s="447"/>
    </row>
    <row r="942" ht="12.75" customHeight="1">
      <c r="A942" s="445"/>
      <c r="B942" s="446"/>
      <c r="C942" s="447"/>
      <c r="D942" s="448"/>
      <c r="E942" s="448"/>
      <c r="F942" s="448"/>
      <c r="G942" s="532"/>
      <c r="H942" s="448"/>
      <c r="I942" s="532"/>
      <c r="J942" s="531"/>
      <c r="K942" s="449"/>
      <c r="L942" s="449"/>
      <c r="M942" s="449"/>
      <c r="N942" s="448"/>
      <c r="O942" s="447"/>
      <c r="P942" s="447"/>
      <c r="Q942" s="447"/>
      <c r="R942" s="447"/>
      <c r="S942" s="447"/>
      <c r="T942" s="447"/>
      <c r="U942" s="447"/>
      <c r="V942" s="447"/>
      <c r="W942" s="447"/>
      <c r="X942" s="447"/>
      <c r="Y942" s="447"/>
      <c r="Z942" s="447"/>
    </row>
    <row r="943" ht="12.75" customHeight="1">
      <c r="A943" s="445"/>
      <c r="B943" s="446"/>
      <c r="C943" s="447"/>
      <c r="D943" s="448"/>
      <c r="E943" s="448"/>
      <c r="F943" s="448"/>
      <c r="G943" s="532"/>
      <c r="H943" s="448"/>
      <c r="I943" s="532"/>
      <c r="J943" s="531"/>
      <c r="K943" s="449"/>
      <c r="L943" s="449"/>
      <c r="M943" s="449"/>
      <c r="N943" s="448"/>
      <c r="O943" s="447"/>
      <c r="P943" s="447"/>
      <c r="Q943" s="447"/>
      <c r="R943" s="447"/>
      <c r="S943" s="447"/>
      <c r="T943" s="447"/>
      <c r="U943" s="447"/>
      <c r="V943" s="447"/>
      <c r="W943" s="447"/>
      <c r="X943" s="447"/>
      <c r="Y943" s="447"/>
      <c r="Z943" s="447"/>
    </row>
    <row r="944" ht="12.75" customHeight="1">
      <c r="A944" s="445"/>
      <c r="B944" s="446"/>
      <c r="C944" s="447"/>
      <c r="D944" s="448"/>
      <c r="E944" s="448"/>
      <c r="F944" s="448"/>
      <c r="G944" s="532"/>
      <c r="H944" s="448"/>
      <c r="I944" s="532"/>
      <c r="J944" s="531"/>
      <c r="K944" s="449"/>
      <c r="L944" s="449"/>
      <c r="M944" s="449"/>
      <c r="N944" s="448"/>
      <c r="O944" s="447"/>
      <c r="P944" s="447"/>
      <c r="Q944" s="447"/>
      <c r="R944" s="447"/>
      <c r="S944" s="447"/>
      <c r="T944" s="447"/>
      <c r="U944" s="447"/>
      <c r="V944" s="447"/>
      <c r="W944" s="447"/>
      <c r="X944" s="447"/>
      <c r="Y944" s="447"/>
      <c r="Z944" s="447"/>
    </row>
    <row r="945" ht="12.75" customHeight="1">
      <c r="A945" s="445"/>
      <c r="B945" s="446"/>
      <c r="C945" s="447"/>
      <c r="D945" s="448"/>
      <c r="E945" s="448"/>
      <c r="F945" s="448"/>
      <c r="G945" s="532"/>
      <c r="H945" s="448"/>
      <c r="I945" s="532"/>
      <c r="J945" s="531"/>
      <c r="K945" s="449"/>
      <c r="L945" s="449"/>
      <c r="M945" s="449"/>
      <c r="N945" s="448"/>
      <c r="O945" s="447"/>
      <c r="P945" s="447"/>
      <c r="Q945" s="447"/>
      <c r="R945" s="447"/>
      <c r="S945" s="447"/>
      <c r="T945" s="447"/>
      <c r="U945" s="447"/>
      <c r="V945" s="447"/>
      <c r="W945" s="447"/>
      <c r="X945" s="447"/>
      <c r="Y945" s="447"/>
      <c r="Z945" s="447"/>
    </row>
    <row r="946" ht="12.75" customHeight="1">
      <c r="A946" s="445"/>
      <c r="B946" s="446"/>
      <c r="C946" s="447"/>
      <c r="D946" s="448"/>
      <c r="E946" s="448"/>
      <c r="F946" s="448"/>
      <c r="G946" s="532"/>
      <c r="H946" s="448"/>
      <c r="I946" s="532"/>
      <c r="J946" s="531"/>
      <c r="K946" s="449"/>
      <c r="L946" s="449"/>
      <c r="M946" s="449"/>
      <c r="N946" s="448"/>
      <c r="O946" s="447"/>
      <c r="P946" s="447"/>
      <c r="Q946" s="447"/>
      <c r="R946" s="447"/>
      <c r="S946" s="447"/>
      <c r="T946" s="447"/>
      <c r="U946" s="447"/>
      <c r="V946" s="447"/>
      <c r="W946" s="447"/>
      <c r="X946" s="447"/>
      <c r="Y946" s="447"/>
      <c r="Z946" s="447"/>
    </row>
    <row r="947" ht="12.75" customHeight="1">
      <c r="A947" s="445"/>
      <c r="B947" s="446"/>
      <c r="C947" s="447"/>
      <c r="D947" s="448"/>
      <c r="E947" s="448"/>
      <c r="F947" s="448"/>
      <c r="G947" s="532"/>
      <c r="H947" s="448"/>
      <c r="I947" s="532"/>
      <c r="J947" s="531"/>
      <c r="K947" s="449"/>
      <c r="L947" s="449"/>
      <c r="M947" s="449"/>
      <c r="N947" s="448"/>
      <c r="O947" s="447"/>
      <c r="P947" s="447"/>
      <c r="Q947" s="447"/>
      <c r="R947" s="447"/>
      <c r="S947" s="447"/>
      <c r="T947" s="447"/>
      <c r="U947" s="447"/>
      <c r="V947" s="447"/>
      <c r="W947" s="447"/>
      <c r="X947" s="447"/>
      <c r="Y947" s="447"/>
      <c r="Z947" s="447"/>
    </row>
    <row r="948" ht="12.75" customHeight="1">
      <c r="A948" s="445"/>
      <c r="B948" s="446"/>
      <c r="C948" s="447"/>
      <c r="D948" s="448"/>
      <c r="E948" s="448"/>
      <c r="F948" s="448"/>
      <c r="G948" s="532"/>
      <c r="H948" s="448"/>
      <c r="I948" s="532"/>
      <c r="J948" s="531"/>
      <c r="K948" s="449"/>
      <c r="L948" s="449"/>
      <c r="M948" s="449"/>
      <c r="N948" s="448"/>
      <c r="O948" s="447"/>
      <c r="P948" s="447"/>
      <c r="Q948" s="447"/>
      <c r="R948" s="447"/>
      <c r="S948" s="447"/>
      <c r="T948" s="447"/>
      <c r="U948" s="447"/>
      <c r="V948" s="447"/>
      <c r="W948" s="447"/>
      <c r="X948" s="447"/>
      <c r="Y948" s="447"/>
      <c r="Z948" s="447"/>
    </row>
    <row r="949" ht="12.75" customHeight="1">
      <c r="A949" s="445"/>
      <c r="B949" s="446"/>
      <c r="C949" s="447"/>
      <c r="D949" s="448"/>
      <c r="E949" s="448"/>
      <c r="F949" s="448"/>
      <c r="G949" s="532"/>
      <c r="H949" s="448"/>
      <c r="I949" s="532"/>
      <c r="J949" s="531"/>
      <c r="K949" s="449"/>
      <c r="L949" s="449"/>
      <c r="M949" s="449"/>
      <c r="N949" s="448"/>
      <c r="O949" s="447"/>
      <c r="P949" s="447"/>
      <c r="Q949" s="447"/>
      <c r="R949" s="447"/>
      <c r="S949" s="447"/>
      <c r="T949" s="447"/>
      <c r="U949" s="447"/>
      <c r="V949" s="447"/>
      <c r="W949" s="447"/>
      <c r="X949" s="447"/>
      <c r="Y949" s="447"/>
      <c r="Z949" s="447"/>
    </row>
    <row r="950" ht="12.75" customHeight="1">
      <c r="A950" s="445"/>
      <c r="B950" s="446"/>
      <c r="C950" s="447"/>
      <c r="D950" s="448"/>
      <c r="E950" s="448"/>
      <c r="F950" s="448"/>
      <c r="G950" s="532"/>
      <c r="H950" s="448"/>
      <c r="I950" s="532"/>
      <c r="J950" s="531"/>
      <c r="K950" s="449"/>
      <c r="L950" s="449"/>
      <c r="M950" s="449"/>
      <c r="N950" s="448"/>
      <c r="O950" s="447"/>
      <c r="P950" s="447"/>
      <c r="Q950" s="447"/>
      <c r="R950" s="447"/>
      <c r="S950" s="447"/>
      <c r="T950" s="447"/>
      <c r="U950" s="447"/>
      <c r="V950" s="447"/>
      <c r="W950" s="447"/>
      <c r="X950" s="447"/>
      <c r="Y950" s="447"/>
      <c r="Z950" s="447"/>
    </row>
    <row r="951" ht="12.75" customHeight="1">
      <c r="A951" s="445"/>
      <c r="B951" s="446"/>
      <c r="C951" s="447"/>
      <c r="D951" s="448"/>
      <c r="E951" s="448"/>
      <c r="F951" s="448"/>
      <c r="G951" s="532"/>
      <c r="H951" s="448"/>
      <c r="I951" s="532"/>
      <c r="J951" s="531"/>
      <c r="K951" s="449"/>
      <c r="L951" s="449"/>
      <c r="M951" s="449"/>
      <c r="N951" s="448"/>
      <c r="O951" s="447"/>
      <c r="P951" s="447"/>
      <c r="Q951" s="447"/>
      <c r="R951" s="447"/>
      <c r="S951" s="447"/>
      <c r="T951" s="447"/>
      <c r="U951" s="447"/>
      <c r="V951" s="447"/>
      <c r="W951" s="447"/>
      <c r="X951" s="447"/>
      <c r="Y951" s="447"/>
      <c r="Z951" s="447"/>
    </row>
    <row r="952" ht="12.75" customHeight="1">
      <c r="A952" s="445"/>
      <c r="B952" s="446"/>
      <c r="C952" s="447"/>
      <c r="D952" s="448"/>
      <c r="E952" s="448"/>
      <c r="F952" s="448"/>
      <c r="G952" s="532"/>
      <c r="H952" s="448"/>
      <c r="I952" s="532"/>
      <c r="J952" s="531"/>
      <c r="K952" s="449"/>
      <c r="L952" s="449"/>
      <c r="M952" s="449"/>
      <c r="N952" s="448"/>
      <c r="O952" s="447"/>
      <c r="P952" s="447"/>
      <c r="Q952" s="447"/>
      <c r="R952" s="447"/>
      <c r="S952" s="447"/>
      <c r="T952" s="447"/>
      <c r="U952" s="447"/>
      <c r="V952" s="447"/>
      <c r="W952" s="447"/>
      <c r="X952" s="447"/>
      <c r="Y952" s="447"/>
      <c r="Z952" s="447"/>
    </row>
    <row r="953" ht="12.75" customHeight="1">
      <c r="A953" s="445"/>
      <c r="B953" s="446"/>
      <c r="C953" s="447"/>
      <c r="D953" s="448"/>
      <c r="E953" s="448"/>
      <c r="F953" s="448"/>
      <c r="G953" s="532"/>
      <c r="H953" s="448"/>
      <c r="I953" s="532"/>
      <c r="J953" s="531"/>
      <c r="K953" s="449"/>
      <c r="L953" s="449"/>
      <c r="M953" s="449"/>
      <c r="N953" s="448"/>
      <c r="O953" s="447"/>
      <c r="P953" s="447"/>
      <c r="Q953" s="447"/>
      <c r="R953" s="447"/>
      <c r="S953" s="447"/>
      <c r="T953" s="447"/>
      <c r="U953" s="447"/>
      <c r="V953" s="447"/>
      <c r="W953" s="447"/>
      <c r="X953" s="447"/>
      <c r="Y953" s="447"/>
      <c r="Z953" s="447"/>
    </row>
    <row r="954" ht="12.75" customHeight="1">
      <c r="A954" s="445"/>
      <c r="B954" s="446"/>
      <c r="C954" s="447"/>
      <c r="D954" s="448"/>
      <c r="E954" s="448"/>
      <c r="F954" s="448"/>
      <c r="G954" s="532"/>
      <c r="H954" s="448"/>
      <c r="I954" s="532"/>
      <c r="J954" s="531"/>
      <c r="K954" s="449"/>
      <c r="L954" s="449"/>
      <c r="M954" s="449"/>
      <c r="N954" s="448"/>
      <c r="O954" s="447"/>
      <c r="P954" s="447"/>
      <c r="Q954" s="447"/>
      <c r="R954" s="447"/>
      <c r="S954" s="447"/>
      <c r="T954" s="447"/>
      <c r="U954" s="447"/>
      <c r="V954" s="447"/>
      <c r="W954" s="447"/>
      <c r="X954" s="447"/>
      <c r="Y954" s="447"/>
      <c r="Z954" s="447"/>
    </row>
    <row r="955" ht="12.75" customHeight="1">
      <c r="A955" s="445"/>
      <c r="B955" s="446"/>
      <c r="C955" s="447"/>
      <c r="D955" s="448"/>
      <c r="E955" s="448"/>
      <c r="F955" s="448"/>
      <c r="G955" s="532"/>
      <c r="H955" s="448"/>
      <c r="I955" s="532"/>
      <c r="J955" s="531"/>
      <c r="K955" s="449"/>
      <c r="L955" s="449"/>
      <c r="M955" s="449"/>
      <c r="N955" s="448"/>
      <c r="O955" s="447"/>
      <c r="P955" s="447"/>
      <c r="Q955" s="447"/>
      <c r="R955" s="447"/>
      <c r="S955" s="447"/>
      <c r="T955" s="447"/>
      <c r="U955" s="447"/>
      <c r="V955" s="447"/>
      <c r="W955" s="447"/>
      <c r="X955" s="447"/>
      <c r="Y955" s="447"/>
      <c r="Z955" s="447"/>
    </row>
    <row r="956" ht="12.75" customHeight="1">
      <c r="A956" s="445"/>
      <c r="B956" s="446"/>
      <c r="C956" s="447"/>
      <c r="D956" s="448"/>
      <c r="E956" s="448"/>
      <c r="F956" s="448"/>
      <c r="G956" s="532"/>
      <c r="H956" s="448"/>
      <c r="I956" s="532"/>
      <c r="J956" s="531"/>
      <c r="K956" s="449"/>
      <c r="L956" s="449"/>
      <c r="M956" s="449"/>
      <c r="N956" s="448"/>
      <c r="O956" s="447"/>
      <c r="P956" s="447"/>
      <c r="Q956" s="447"/>
      <c r="R956" s="447"/>
      <c r="S956" s="447"/>
      <c r="T956" s="447"/>
      <c r="U956" s="447"/>
      <c r="V956" s="447"/>
      <c r="W956" s="447"/>
      <c r="X956" s="447"/>
      <c r="Y956" s="447"/>
      <c r="Z956" s="447"/>
    </row>
    <row r="957" ht="12.75" customHeight="1">
      <c r="A957" s="445"/>
      <c r="B957" s="446"/>
      <c r="C957" s="447"/>
      <c r="D957" s="448"/>
      <c r="E957" s="448"/>
      <c r="F957" s="448"/>
      <c r="G957" s="532"/>
      <c r="H957" s="448"/>
      <c r="I957" s="532"/>
      <c r="J957" s="531"/>
      <c r="K957" s="449"/>
      <c r="L957" s="449"/>
      <c r="M957" s="449"/>
      <c r="N957" s="448"/>
      <c r="O957" s="447"/>
      <c r="P957" s="447"/>
      <c r="Q957" s="447"/>
      <c r="R957" s="447"/>
      <c r="S957" s="447"/>
      <c r="T957" s="447"/>
      <c r="U957" s="447"/>
      <c r="V957" s="447"/>
      <c r="W957" s="447"/>
      <c r="X957" s="447"/>
      <c r="Y957" s="447"/>
      <c r="Z957" s="447"/>
    </row>
    <row r="958" ht="12.75" customHeight="1">
      <c r="A958" s="445"/>
      <c r="B958" s="446"/>
      <c r="C958" s="447"/>
      <c r="D958" s="448"/>
      <c r="E958" s="448"/>
      <c r="F958" s="448"/>
      <c r="G958" s="532"/>
      <c r="H958" s="448"/>
      <c r="I958" s="532"/>
      <c r="J958" s="531"/>
      <c r="K958" s="449"/>
      <c r="L958" s="449"/>
      <c r="M958" s="449"/>
      <c r="N958" s="448"/>
      <c r="O958" s="447"/>
      <c r="P958" s="447"/>
      <c r="Q958" s="447"/>
      <c r="R958" s="447"/>
      <c r="S958" s="447"/>
      <c r="T958" s="447"/>
      <c r="U958" s="447"/>
      <c r="V958" s="447"/>
      <c r="W958" s="447"/>
      <c r="X958" s="447"/>
      <c r="Y958" s="447"/>
      <c r="Z958" s="447"/>
    </row>
    <row r="959" ht="12.75" customHeight="1">
      <c r="A959" s="445"/>
      <c r="B959" s="446"/>
      <c r="C959" s="447"/>
      <c r="D959" s="448"/>
      <c r="E959" s="448"/>
      <c r="F959" s="448"/>
      <c r="G959" s="532"/>
      <c r="H959" s="448"/>
      <c r="I959" s="532"/>
      <c r="J959" s="531"/>
      <c r="K959" s="449"/>
      <c r="L959" s="449"/>
      <c r="M959" s="449"/>
      <c r="N959" s="448"/>
      <c r="O959" s="447"/>
      <c r="P959" s="447"/>
      <c r="Q959" s="447"/>
      <c r="R959" s="447"/>
      <c r="S959" s="447"/>
      <c r="T959" s="447"/>
      <c r="U959" s="447"/>
      <c r="V959" s="447"/>
      <c r="W959" s="447"/>
      <c r="X959" s="447"/>
      <c r="Y959" s="447"/>
      <c r="Z959" s="447"/>
    </row>
    <row r="960" ht="12.75" customHeight="1">
      <c r="A960" s="445"/>
      <c r="B960" s="446"/>
      <c r="C960" s="447"/>
      <c r="D960" s="448"/>
      <c r="E960" s="448"/>
      <c r="F960" s="448"/>
      <c r="G960" s="532"/>
      <c r="H960" s="448"/>
      <c r="I960" s="532"/>
      <c r="J960" s="531"/>
      <c r="K960" s="449"/>
      <c r="L960" s="449"/>
      <c r="M960" s="449"/>
      <c r="N960" s="448"/>
      <c r="O960" s="447"/>
      <c r="P960" s="447"/>
      <c r="Q960" s="447"/>
      <c r="R960" s="447"/>
      <c r="S960" s="447"/>
      <c r="T960" s="447"/>
      <c r="U960" s="447"/>
      <c r="V960" s="447"/>
      <c r="W960" s="447"/>
      <c r="X960" s="447"/>
      <c r="Y960" s="447"/>
      <c r="Z960" s="447"/>
    </row>
    <row r="961" ht="12.75" customHeight="1">
      <c r="A961" s="445"/>
      <c r="B961" s="446"/>
      <c r="C961" s="447"/>
      <c r="D961" s="448"/>
      <c r="E961" s="448"/>
      <c r="F961" s="448"/>
      <c r="G961" s="532"/>
      <c r="H961" s="448"/>
      <c r="I961" s="532"/>
      <c r="J961" s="531"/>
      <c r="K961" s="449"/>
      <c r="L961" s="449"/>
      <c r="M961" s="449"/>
      <c r="N961" s="448"/>
      <c r="O961" s="447"/>
      <c r="P961" s="447"/>
      <c r="Q961" s="447"/>
      <c r="R961" s="447"/>
      <c r="S961" s="447"/>
      <c r="T961" s="447"/>
      <c r="U961" s="447"/>
      <c r="V961" s="447"/>
      <c r="W961" s="447"/>
      <c r="X961" s="447"/>
      <c r="Y961" s="447"/>
      <c r="Z961" s="447"/>
    </row>
    <row r="962" ht="12.75" customHeight="1">
      <c r="A962" s="445"/>
      <c r="B962" s="446"/>
      <c r="C962" s="447"/>
      <c r="D962" s="448"/>
      <c r="E962" s="448"/>
      <c r="F962" s="448"/>
      <c r="G962" s="532"/>
      <c r="H962" s="448"/>
      <c r="I962" s="532"/>
      <c r="J962" s="531"/>
      <c r="K962" s="449"/>
      <c r="L962" s="449"/>
      <c r="M962" s="449"/>
      <c r="N962" s="448"/>
      <c r="O962" s="447"/>
      <c r="P962" s="447"/>
      <c r="Q962" s="447"/>
      <c r="R962" s="447"/>
      <c r="S962" s="447"/>
      <c r="T962" s="447"/>
      <c r="U962" s="447"/>
      <c r="V962" s="447"/>
      <c r="W962" s="447"/>
      <c r="X962" s="447"/>
      <c r="Y962" s="447"/>
      <c r="Z962" s="447"/>
    </row>
    <row r="963" ht="12.75" customHeight="1">
      <c r="A963" s="445"/>
      <c r="B963" s="446"/>
      <c r="C963" s="447"/>
      <c r="D963" s="448"/>
      <c r="E963" s="448"/>
      <c r="F963" s="448"/>
      <c r="G963" s="532"/>
      <c r="H963" s="448"/>
      <c r="I963" s="532"/>
      <c r="J963" s="531"/>
      <c r="K963" s="449"/>
      <c r="L963" s="449"/>
      <c r="M963" s="449"/>
      <c r="N963" s="448"/>
      <c r="O963" s="447"/>
      <c r="P963" s="447"/>
      <c r="Q963" s="447"/>
      <c r="R963" s="447"/>
      <c r="S963" s="447"/>
      <c r="T963" s="447"/>
      <c r="U963" s="447"/>
      <c r="V963" s="447"/>
      <c r="W963" s="447"/>
      <c r="X963" s="447"/>
      <c r="Y963" s="447"/>
      <c r="Z963" s="447"/>
    </row>
    <row r="964" ht="12.75" customHeight="1">
      <c r="A964" s="445"/>
      <c r="B964" s="446"/>
      <c r="C964" s="447"/>
      <c r="D964" s="448"/>
      <c r="E964" s="448"/>
      <c r="F964" s="448"/>
      <c r="G964" s="532"/>
      <c r="H964" s="448"/>
      <c r="I964" s="532"/>
      <c r="J964" s="531"/>
      <c r="K964" s="449"/>
      <c r="L964" s="449"/>
      <c r="M964" s="449"/>
      <c r="N964" s="448"/>
      <c r="O964" s="447"/>
      <c r="P964" s="447"/>
      <c r="Q964" s="447"/>
      <c r="R964" s="447"/>
      <c r="S964" s="447"/>
      <c r="T964" s="447"/>
      <c r="U964" s="447"/>
      <c r="V964" s="447"/>
      <c r="W964" s="447"/>
      <c r="X964" s="447"/>
      <c r="Y964" s="447"/>
      <c r="Z964" s="447"/>
    </row>
    <row r="965" ht="12.75" customHeight="1">
      <c r="A965" s="445"/>
      <c r="B965" s="446"/>
      <c r="C965" s="447"/>
      <c r="D965" s="448"/>
      <c r="E965" s="448"/>
      <c r="F965" s="448"/>
      <c r="G965" s="532"/>
      <c r="H965" s="448"/>
      <c r="I965" s="532"/>
      <c r="J965" s="531"/>
      <c r="K965" s="449"/>
      <c r="L965" s="449"/>
      <c r="M965" s="449"/>
      <c r="N965" s="448"/>
      <c r="O965" s="447"/>
      <c r="P965" s="447"/>
      <c r="Q965" s="447"/>
      <c r="R965" s="447"/>
      <c r="S965" s="447"/>
      <c r="T965" s="447"/>
      <c r="U965" s="447"/>
      <c r="V965" s="447"/>
      <c r="W965" s="447"/>
      <c r="X965" s="447"/>
      <c r="Y965" s="447"/>
      <c r="Z965" s="447"/>
    </row>
    <row r="966" ht="12.75" customHeight="1">
      <c r="A966" s="445"/>
      <c r="B966" s="446"/>
      <c r="C966" s="447"/>
      <c r="D966" s="448"/>
      <c r="E966" s="448"/>
      <c r="F966" s="448"/>
      <c r="G966" s="532"/>
      <c r="H966" s="448"/>
      <c r="I966" s="532"/>
      <c r="J966" s="531"/>
      <c r="K966" s="449"/>
      <c r="L966" s="449"/>
      <c r="M966" s="449"/>
      <c r="N966" s="448"/>
      <c r="O966" s="447"/>
      <c r="P966" s="447"/>
      <c r="Q966" s="447"/>
      <c r="R966" s="447"/>
      <c r="S966" s="447"/>
      <c r="T966" s="447"/>
      <c r="U966" s="447"/>
      <c r="V966" s="447"/>
      <c r="W966" s="447"/>
      <c r="X966" s="447"/>
      <c r="Y966" s="447"/>
      <c r="Z966" s="447"/>
    </row>
    <row r="967" ht="12.75" customHeight="1">
      <c r="A967" s="445"/>
      <c r="B967" s="446"/>
      <c r="C967" s="447"/>
      <c r="D967" s="448"/>
      <c r="E967" s="448"/>
      <c r="F967" s="448"/>
      <c r="G967" s="532"/>
      <c r="H967" s="448"/>
      <c r="I967" s="532"/>
      <c r="J967" s="531"/>
      <c r="K967" s="449"/>
      <c r="L967" s="449"/>
      <c r="M967" s="449"/>
      <c r="N967" s="448"/>
      <c r="O967" s="447"/>
      <c r="P967" s="447"/>
      <c r="Q967" s="447"/>
      <c r="R967" s="447"/>
      <c r="S967" s="447"/>
      <c r="T967" s="447"/>
      <c r="U967" s="447"/>
      <c r="V967" s="447"/>
      <c r="W967" s="447"/>
      <c r="X967" s="447"/>
      <c r="Y967" s="447"/>
      <c r="Z967" s="447"/>
    </row>
    <row r="968" ht="12.75" customHeight="1">
      <c r="A968" s="445"/>
      <c r="B968" s="446"/>
      <c r="C968" s="447"/>
      <c r="D968" s="448"/>
      <c r="E968" s="448"/>
      <c r="F968" s="448"/>
      <c r="G968" s="532"/>
      <c r="H968" s="448"/>
      <c r="I968" s="532"/>
      <c r="J968" s="531"/>
      <c r="K968" s="449"/>
      <c r="L968" s="449"/>
      <c r="M968" s="449"/>
      <c r="N968" s="448"/>
      <c r="O968" s="447"/>
      <c r="P968" s="447"/>
      <c r="Q968" s="447"/>
      <c r="R968" s="447"/>
      <c r="S968" s="447"/>
      <c r="T968" s="447"/>
      <c r="U968" s="447"/>
      <c r="V968" s="447"/>
      <c r="W968" s="447"/>
      <c r="X968" s="447"/>
      <c r="Y968" s="447"/>
      <c r="Z968" s="447"/>
    </row>
    <row r="969" ht="12.75" customHeight="1">
      <c r="A969" s="445"/>
      <c r="B969" s="446"/>
      <c r="C969" s="447"/>
      <c r="D969" s="448"/>
      <c r="E969" s="448"/>
      <c r="F969" s="448"/>
      <c r="G969" s="532"/>
      <c r="H969" s="448"/>
      <c r="I969" s="532"/>
      <c r="J969" s="531"/>
      <c r="K969" s="449"/>
      <c r="L969" s="449"/>
      <c r="M969" s="449"/>
      <c r="N969" s="448"/>
      <c r="O969" s="447"/>
      <c r="P969" s="447"/>
      <c r="Q969" s="447"/>
      <c r="R969" s="447"/>
      <c r="S969" s="447"/>
      <c r="T969" s="447"/>
      <c r="U969" s="447"/>
      <c r="V969" s="447"/>
      <c r="W969" s="447"/>
      <c r="X969" s="447"/>
      <c r="Y969" s="447"/>
      <c r="Z969" s="447"/>
    </row>
    <row r="970" ht="12.75" customHeight="1">
      <c r="A970" s="445"/>
      <c r="B970" s="446"/>
      <c r="C970" s="447"/>
      <c r="D970" s="448"/>
      <c r="E970" s="448"/>
      <c r="F970" s="448"/>
      <c r="G970" s="532"/>
      <c r="H970" s="448"/>
      <c r="I970" s="532"/>
      <c r="J970" s="531"/>
      <c r="K970" s="449"/>
      <c r="L970" s="449"/>
      <c r="M970" s="449"/>
      <c r="N970" s="448"/>
      <c r="O970" s="447"/>
      <c r="P970" s="447"/>
      <c r="Q970" s="447"/>
      <c r="R970" s="447"/>
      <c r="S970" s="447"/>
      <c r="T970" s="447"/>
      <c r="U970" s="447"/>
      <c r="V970" s="447"/>
      <c r="W970" s="447"/>
      <c r="X970" s="447"/>
      <c r="Y970" s="447"/>
      <c r="Z970" s="447"/>
    </row>
    <row r="971" ht="12.75" customHeight="1">
      <c r="A971" s="445"/>
      <c r="B971" s="446"/>
      <c r="C971" s="447"/>
      <c r="D971" s="448"/>
      <c r="E971" s="448"/>
      <c r="F971" s="448"/>
      <c r="G971" s="532"/>
      <c r="H971" s="448"/>
      <c r="I971" s="532"/>
      <c r="J971" s="531"/>
      <c r="K971" s="449"/>
      <c r="L971" s="449"/>
      <c r="M971" s="449"/>
      <c r="N971" s="448"/>
      <c r="O971" s="447"/>
      <c r="P971" s="447"/>
      <c r="Q971" s="447"/>
      <c r="R971" s="447"/>
      <c r="S971" s="447"/>
      <c r="T971" s="447"/>
      <c r="U971" s="447"/>
      <c r="V971" s="447"/>
      <c r="W971" s="447"/>
      <c r="X971" s="447"/>
      <c r="Y971" s="447"/>
      <c r="Z971" s="447"/>
    </row>
    <row r="972" ht="12.75" customHeight="1">
      <c r="A972" s="445"/>
      <c r="B972" s="446"/>
      <c r="C972" s="447"/>
      <c r="D972" s="448"/>
      <c r="E972" s="448"/>
      <c r="F972" s="448"/>
      <c r="G972" s="532"/>
      <c r="H972" s="448"/>
      <c r="I972" s="532"/>
      <c r="J972" s="531"/>
      <c r="K972" s="449"/>
      <c r="L972" s="449"/>
      <c r="M972" s="449"/>
      <c r="N972" s="448"/>
      <c r="O972" s="447"/>
      <c r="P972" s="447"/>
      <c r="Q972" s="447"/>
      <c r="R972" s="447"/>
      <c r="S972" s="447"/>
      <c r="T972" s="447"/>
      <c r="U972" s="447"/>
      <c r="V972" s="447"/>
      <c r="W972" s="447"/>
      <c r="X972" s="447"/>
      <c r="Y972" s="447"/>
      <c r="Z972" s="447"/>
    </row>
    <row r="973" ht="12.75" customHeight="1">
      <c r="A973" s="445"/>
      <c r="B973" s="446"/>
      <c r="C973" s="447"/>
      <c r="D973" s="448"/>
      <c r="E973" s="448"/>
      <c r="F973" s="448"/>
      <c r="G973" s="532"/>
      <c r="H973" s="448"/>
      <c r="I973" s="532"/>
      <c r="J973" s="531"/>
      <c r="K973" s="449"/>
      <c r="L973" s="449"/>
      <c r="M973" s="449"/>
      <c r="N973" s="448"/>
      <c r="O973" s="447"/>
      <c r="P973" s="447"/>
      <c r="Q973" s="447"/>
      <c r="R973" s="447"/>
      <c r="S973" s="447"/>
      <c r="T973" s="447"/>
      <c r="U973" s="447"/>
      <c r="V973" s="447"/>
      <c r="W973" s="447"/>
      <c r="X973" s="447"/>
      <c r="Y973" s="447"/>
      <c r="Z973" s="447"/>
    </row>
    <row r="974" ht="12.75" customHeight="1">
      <c r="A974" s="445"/>
      <c r="B974" s="446"/>
      <c r="C974" s="447"/>
      <c r="D974" s="448"/>
      <c r="E974" s="448"/>
      <c r="F974" s="448"/>
      <c r="G974" s="532"/>
      <c r="H974" s="448"/>
      <c r="I974" s="532"/>
      <c r="J974" s="531"/>
      <c r="K974" s="449"/>
      <c r="L974" s="449"/>
      <c r="M974" s="449"/>
      <c r="N974" s="448"/>
      <c r="O974" s="447"/>
      <c r="P974" s="447"/>
      <c r="Q974" s="447"/>
      <c r="R974" s="447"/>
      <c r="S974" s="447"/>
      <c r="T974" s="447"/>
      <c r="U974" s="447"/>
      <c r="V974" s="447"/>
      <c r="W974" s="447"/>
      <c r="X974" s="447"/>
      <c r="Y974" s="447"/>
      <c r="Z974" s="447"/>
    </row>
    <row r="975" ht="12.75" customHeight="1">
      <c r="A975" s="445"/>
      <c r="B975" s="446"/>
      <c r="C975" s="447"/>
      <c r="D975" s="448"/>
      <c r="E975" s="448"/>
      <c r="F975" s="448"/>
      <c r="G975" s="532"/>
      <c r="H975" s="448"/>
      <c r="I975" s="532"/>
      <c r="J975" s="531"/>
      <c r="K975" s="449"/>
      <c r="L975" s="449"/>
      <c r="M975" s="449"/>
      <c r="N975" s="448"/>
      <c r="O975" s="447"/>
      <c r="P975" s="447"/>
      <c r="Q975" s="447"/>
      <c r="R975" s="447"/>
      <c r="S975" s="447"/>
      <c r="T975" s="447"/>
      <c r="U975" s="447"/>
      <c r="V975" s="447"/>
      <c r="W975" s="447"/>
      <c r="X975" s="447"/>
      <c r="Y975" s="447"/>
      <c r="Z975" s="447"/>
    </row>
    <row r="976" ht="12.75" customHeight="1">
      <c r="A976" s="445"/>
      <c r="B976" s="446"/>
      <c r="C976" s="447"/>
      <c r="D976" s="448"/>
      <c r="E976" s="448"/>
      <c r="F976" s="448"/>
      <c r="G976" s="532"/>
      <c r="H976" s="448"/>
      <c r="I976" s="532"/>
      <c r="J976" s="531"/>
      <c r="K976" s="449"/>
      <c r="L976" s="449"/>
      <c r="M976" s="449"/>
      <c r="N976" s="448"/>
      <c r="O976" s="447"/>
      <c r="P976" s="447"/>
      <c r="Q976" s="447"/>
      <c r="R976" s="447"/>
      <c r="S976" s="447"/>
      <c r="T976" s="447"/>
      <c r="U976" s="447"/>
      <c r="V976" s="447"/>
      <c r="W976" s="447"/>
      <c r="X976" s="447"/>
      <c r="Y976" s="447"/>
      <c r="Z976" s="447"/>
    </row>
    <row r="977" ht="12.75" customHeight="1">
      <c r="A977" s="445"/>
      <c r="B977" s="446"/>
      <c r="C977" s="447"/>
      <c r="D977" s="448"/>
      <c r="E977" s="448"/>
      <c r="F977" s="448"/>
      <c r="G977" s="532"/>
      <c r="H977" s="448"/>
      <c r="I977" s="532"/>
      <c r="J977" s="531"/>
      <c r="K977" s="449"/>
      <c r="L977" s="449"/>
      <c r="M977" s="449"/>
      <c r="N977" s="448"/>
      <c r="O977" s="447"/>
      <c r="P977" s="447"/>
      <c r="Q977" s="447"/>
      <c r="R977" s="447"/>
      <c r="S977" s="447"/>
      <c r="T977" s="447"/>
      <c r="U977" s="447"/>
      <c r="V977" s="447"/>
      <c r="W977" s="447"/>
      <c r="X977" s="447"/>
      <c r="Y977" s="447"/>
      <c r="Z977" s="447"/>
    </row>
    <row r="978" ht="12.75" customHeight="1">
      <c r="A978" s="445"/>
      <c r="B978" s="446"/>
      <c r="C978" s="447"/>
      <c r="D978" s="448"/>
      <c r="E978" s="448"/>
      <c r="F978" s="448"/>
      <c r="G978" s="532"/>
      <c r="H978" s="448"/>
      <c r="I978" s="532"/>
      <c r="J978" s="531"/>
      <c r="K978" s="449"/>
      <c r="L978" s="449"/>
      <c r="M978" s="449"/>
      <c r="N978" s="448"/>
      <c r="O978" s="447"/>
      <c r="P978" s="447"/>
      <c r="Q978" s="447"/>
      <c r="R978" s="447"/>
      <c r="S978" s="447"/>
      <c r="T978" s="447"/>
      <c r="U978" s="447"/>
      <c r="V978" s="447"/>
      <c r="W978" s="447"/>
      <c r="X978" s="447"/>
      <c r="Y978" s="447"/>
      <c r="Z978" s="447"/>
    </row>
    <row r="979" ht="12.75" customHeight="1">
      <c r="A979" s="445"/>
      <c r="B979" s="446"/>
      <c r="C979" s="447"/>
      <c r="D979" s="448"/>
      <c r="E979" s="448"/>
      <c r="F979" s="448"/>
      <c r="G979" s="532"/>
      <c r="H979" s="448"/>
      <c r="I979" s="532"/>
      <c r="J979" s="531"/>
      <c r="K979" s="449"/>
      <c r="L979" s="449"/>
      <c r="M979" s="449"/>
      <c r="N979" s="448"/>
      <c r="O979" s="447"/>
      <c r="P979" s="447"/>
      <c r="Q979" s="447"/>
      <c r="R979" s="447"/>
      <c r="S979" s="447"/>
      <c r="T979" s="447"/>
      <c r="U979" s="447"/>
      <c r="V979" s="447"/>
      <c r="W979" s="447"/>
      <c r="X979" s="447"/>
      <c r="Y979" s="447"/>
      <c r="Z979" s="447"/>
    </row>
    <row r="980" ht="12.75" customHeight="1">
      <c r="A980" s="445"/>
      <c r="B980" s="446"/>
      <c r="C980" s="447"/>
      <c r="D980" s="448"/>
      <c r="E980" s="448"/>
      <c r="F980" s="448"/>
      <c r="G980" s="532"/>
      <c r="H980" s="448"/>
      <c r="I980" s="532"/>
      <c r="J980" s="531"/>
      <c r="K980" s="449"/>
      <c r="L980" s="449"/>
      <c r="M980" s="449"/>
      <c r="N980" s="448"/>
      <c r="O980" s="447"/>
      <c r="P980" s="447"/>
      <c r="Q980" s="447"/>
      <c r="R980" s="447"/>
      <c r="S980" s="447"/>
      <c r="T980" s="447"/>
      <c r="U980" s="447"/>
      <c r="V980" s="447"/>
      <c r="W980" s="447"/>
      <c r="X980" s="447"/>
      <c r="Y980" s="447"/>
      <c r="Z980" s="447"/>
    </row>
    <row r="981" ht="12.75" customHeight="1">
      <c r="A981" s="445"/>
      <c r="B981" s="446"/>
      <c r="C981" s="447"/>
      <c r="D981" s="448"/>
      <c r="E981" s="448"/>
      <c r="F981" s="448"/>
      <c r="G981" s="532"/>
      <c r="H981" s="448"/>
      <c r="I981" s="532"/>
      <c r="J981" s="531"/>
      <c r="K981" s="449"/>
      <c r="L981" s="449"/>
      <c r="M981" s="449"/>
      <c r="N981" s="448"/>
      <c r="O981" s="447"/>
      <c r="P981" s="447"/>
      <c r="Q981" s="447"/>
      <c r="R981" s="447"/>
      <c r="S981" s="447"/>
      <c r="T981" s="447"/>
      <c r="U981" s="447"/>
      <c r="V981" s="447"/>
      <c r="W981" s="447"/>
      <c r="X981" s="447"/>
      <c r="Y981" s="447"/>
      <c r="Z981" s="447"/>
    </row>
    <row r="982" ht="12.75" customHeight="1">
      <c r="A982" s="445"/>
      <c r="B982" s="446"/>
      <c r="C982" s="447"/>
      <c r="D982" s="448"/>
      <c r="E982" s="448"/>
      <c r="F982" s="448"/>
      <c r="G982" s="532"/>
      <c r="H982" s="448"/>
      <c r="I982" s="532"/>
      <c r="J982" s="531"/>
      <c r="K982" s="449"/>
      <c r="L982" s="449"/>
      <c r="M982" s="449"/>
      <c r="N982" s="448"/>
      <c r="O982" s="447"/>
      <c r="P982" s="447"/>
      <c r="Q982" s="447"/>
      <c r="R982" s="447"/>
      <c r="S982" s="447"/>
      <c r="T982" s="447"/>
      <c r="U982" s="447"/>
      <c r="V982" s="447"/>
      <c r="W982" s="447"/>
      <c r="X982" s="447"/>
      <c r="Y982" s="447"/>
      <c r="Z982" s="447"/>
    </row>
    <row r="983" ht="12.75" customHeight="1">
      <c r="A983" s="445"/>
      <c r="B983" s="446"/>
      <c r="C983" s="447"/>
      <c r="D983" s="448"/>
      <c r="E983" s="448"/>
      <c r="F983" s="448"/>
      <c r="G983" s="532"/>
      <c r="H983" s="448"/>
      <c r="I983" s="532"/>
      <c r="J983" s="531"/>
      <c r="K983" s="449"/>
      <c r="L983" s="449"/>
      <c r="M983" s="449"/>
      <c r="N983" s="448"/>
      <c r="O983" s="447"/>
      <c r="P983" s="447"/>
      <c r="Q983" s="447"/>
      <c r="R983" s="447"/>
      <c r="S983" s="447"/>
      <c r="T983" s="447"/>
      <c r="U983" s="447"/>
      <c r="V983" s="447"/>
      <c r="W983" s="447"/>
      <c r="X983" s="447"/>
      <c r="Y983" s="447"/>
      <c r="Z983" s="447"/>
    </row>
    <row r="984" ht="12.75" customHeight="1">
      <c r="A984" s="445"/>
      <c r="B984" s="446"/>
      <c r="C984" s="447"/>
      <c r="D984" s="448"/>
      <c r="E984" s="448"/>
      <c r="F984" s="448"/>
      <c r="G984" s="532"/>
      <c r="H984" s="448"/>
      <c r="I984" s="532"/>
      <c r="J984" s="531"/>
      <c r="K984" s="449"/>
      <c r="L984" s="449"/>
      <c r="M984" s="449"/>
      <c r="N984" s="448"/>
      <c r="O984" s="447"/>
      <c r="P984" s="447"/>
      <c r="Q984" s="447"/>
      <c r="R984" s="447"/>
      <c r="S984" s="447"/>
      <c r="T984" s="447"/>
      <c r="U984" s="447"/>
      <c r="V984" s="447"/>
      <c r="W984" s="447"/>
      <c r="X984" s="447"/>
      <c r="Y984" s="447"/>
      <c r="Z984" s="447"/>
    </row>
    <row r="985" ht="12.75" customHeight="1">
      <c r="A985" s="445"/>
      <c r="B985" s="446"/>
      <c r="C985" s="447"/>
      <c r="D985" s="448"/>
      <c r="E985" s="448"/>
      <c r="F985" s="448"/>
      <c r="G985" s="532"/>
      <c r="H985" s="448"/>
      <c r="I985" s="532"/>
      <c r="J985" s="531"/>
      <c r="K985" s="449"/>
      <c r="L985" s="449"/>
      <c r="M985" s="449"/>
      <c r="N985" s="448"/>
      <c r="O985" s="447"/>
      <c r="P985" s="447"/>
      <c r="Q985" s="447"/>
      <c r="R985" s="447"/>
      <c r="S985" s="447"/>
      <c r="T985" s="447"/>
      <c r="U985" s="447"/>
      <c r="V985" s="447"/>
      <c r="W985" s="447"/>
      <c r="X985" s="447"/>
      <c r="Y985" s="447"/>
      <c r="Z985" s="447"/>
    </row>
    <row r="986" ht="12.75" customHeight="1">
      <c r="A986" s="445"/>
      <c r="B986" s="446"/>
      <c r="C986" s="447"/>
      <c r="D986" s="448"/>
      <c r="E986" s="448"/>
      <c r="F986" s="448"/>
      <c r="G986" s="532"/>
      <c r="H986" s="448"/>
      <c r="I986" s="532"/>
      <c r="J986" s="531"/>
      <c r="K986" s="449"/>
      <c r="L986" s="449"/>
      <c r="M986" s="449"/>
      <c r="N986" s="448"/>
      <c r="O986" s="447"/>
      <c r="P986" s="447"/>
      <c r="Q986" s="447"/>
      <c r="R986" s="447"/>
      <c r="S986" s="447"/>
      <c r="T986" s="447"/>
      <c r="U986" s="447"/>
      <c r="V986" s="447"/>
      <c r="W986" s="447"/>
      <c r="X986" s="447"/>
      <c r="Y986" s="447"/>
      <c r="Z986" s="447"/>
    </row>
    <row r="987" ht="12.75" customHeight="1">
      <c r="A987" s="445"/>
      <c r="B987" s="446"/>
      <c r="C987" s="447"/>
      <c r="D987" s="448"/>
      <c r="E987" s="448"/>
      <c r="F987" s="448"/>
      <c r="G987" s="532"/>
      <c r="H987" s="448"/>
      <c r="I987" s="532"/>
      <c r="J987" s="531"/>
      <c r="K987" s="449"/>
      <c r="L987" s="449"/>
      <c r="M987" s="449"/>
      <c r="N987" s="448"/>
      <c r="O987" s="447"/>
      <c r="P987" s="447"/>
      <c r="Q987" s="447"/>
      <c r="R987" s="447"/>
      <c r="S987" s="447"/>
      <c r="T987" s="447"/>
      <c r="U987" s="447"/>
      <c r="V987" s="447"/>
      <c r="W987" s="447"/>
      <c r="X987" s="447"/>
      <c r="Y987" s="447"/>
      <c r="Z987" s="447"/>
    </row>
    <row r="988" ht="12.75" customHeight="1">
      <c r="A988" s="445"/>
      <c r="B988" s="446"/>
      <c r="C988" s="447"/>
      <c r="D988" s="448"/>
      <c r="E988" s="448"/>
      <c r="F988" s="448"/>
      <c r="G988" s="532"/>
      <c r="H988" s="448"/>
      <c r="I988" s="532"/>
      <c r="J988" s="531"/>
      <c r="K988" s="449"/>
      <c r="L988" s="449"/>
      <c r="M988" s="449"/>
      <c r="N988" s="448"/>
      <c r="O988" s="447"/>
      <c r="P988" s="447"/>
      <c r="Q988" s="447"/>
      <c r="R988" s="447"/>
      <c r="S988" s="447"/>
      <c r="T988" s="447"/>
      <c r="U988" s="447"/>
      <c r="V988" s="447"/>
      <c r="W988" s="447"/>
      <c r="X988" s="447"/>
      <c r="Y988" s="447"/>
      <c r="Z988" s="447"/>
    </row>
    <row r="989" ht="12.75" customHeight="1">
      <c r="A989" s="445"/>
      <c r="B989" s="446"/>
      <c r="C989" s="447"/>
      <c r="D989" s="448"/>
      <c r="E989" s="448"/>
      <c r="F989" s="448"/>
      <c r="G989" s="532"/>
      <c r="H989" s="448"/>
      <c r="I989" s="532"/>
      <c r="J989" s="531"/>
      <c r="K989" s="449"/>
      <c r="L989" s="449"/>
      <c r="M989" s="449"/>
      <c r="N989" s="448"/>
      <c r="O989" s="447"/>
      <c r="P989" s="447"/>
      <c r="Q989" s="447"/>
      <c r="R989" s="447"/>
      <c r="S989" s="447"/>
      <c r="T989" s="447"/>
      <c r="U989" s="447"/>
      <c r="V989" s="447"/>
      <c r="W989" s="447"/>
      <c r="X989" s="447"/>
      <c r="Y989" s="447"/>
      <c r="Z989" s="447"/>
    </row>
    <row r="990" ht="12.75" customHeight="1">
      <c r="A990" s="445"/>
      <c r="B990" s="446"/>
      <c r="C990" s="447"/>
      <c r="D990" s="448"/>
      <c r="E990" s="448"/>
      <c r="F990" s="448"/>
      <c r="G990" s="532"/>
      <c r="H990" s="448"/>
      <c r="I990" s="532"/>
      <c r="J990" s="531"/>
      <c r="K990" s="449"/>
      <c r="L990" s="449"/>
      <c r="M990" s="449"/>
      <c r="N990" s="448"/>
      <c r="O990" s="447"/>
      <c r="P990" s="447"/>
      <c r="Q990" s="447"/>
      <c r="R990" s="447"/>
      <c r="S990" s="447"/>
      <c r="T990" s="447"/>
      <c r="U990" s="447"/>
      <c r="V990" s="447"/>
      <c r="W990" s="447"/>
      <c r="X990" s="447"/>
      <c r="Y990" s="447"/>
      <c r="Z990" s="447"/>
    </row>
    <row r="991" ht="12.75" customHeight="1">
      <c r="A991" s="445"/>
      <c r="B991" s="446"/>
      <c r="C991" s="447"/>
      <c r="D991" s="448"/>
      <c r="E991" s="448"/>
      <c r="F991" s="448"/>
      <c r="G991" s="532"/>
      <c r="H991" s="448"/>
      <c r="I991" s="532"/>
      <c r="J991" s="531"/>
      <c r="K991" s="449"/>
      <c r="L991" s="449"/>
      <c r="M991" s="449"/>
      <c r="N991" s="448"/>
      <c r="O991" s="447"/>
      <c r="P991" s="447"/>
      <c r="Q991" s="447"/>
      <c r="R991" s="447"/>
      <c r="S991" s="447"/>
      <c r="T991" s="447"/>
      <c r="U991" s="447"/>
      <c r="V991" s="447"/>
      <c r="W991" s="447"/>
      <c r="X991" s="447"/>
      <c r="Y991" s="447"/>
      <c r="Z991" s="447"/>
    </row>
    <row r="992" ht="12.75" customHeight="1">
      <c r="A992" s="445"/>
      <c r="B992" s="446"/>
      <c r="C992" s="447"/>
      <c r="D992" s="448"/>
      <c r="E992" s="448"/>
      <c r="F992" s="448"/>
      <c r="G992" s="532"/>
      <c r="H992" s="448"/>
      <c r="I992" s="532"/>
      <c r="J992" s="531"/>
      <c r="K992" s="449"/>
      <c r="L992" s="449"/>
      <c r="M992" s="449"/>
      <c r="N992" s="448"/>
      <c r="O992" s="447"/>
      <c r="P992" s="447"/>
      <c r="Q992" s="447"/>
      <c r="R992" s="447"/>
      <c r="S992" s="447"/>
      <c r="T992" s="447"/>
      <c r="U992" s="447"/>
      <c r="V992" s="447"/>
      <c r="W992" s="447"/>
      <c r="X992" s="447"/>
      <c r="Y992" s="447"/>
      <c r="Z992" s="447"/>
    </row>
    <row r="993" ht="12.75" customHeight="1">
      <c r="A993" s="445"/>
      <c r="B993" s="446"/>
      <c r="C993" s="447"/>
      <c r="D993" s="448"/>
      <c r="E993" s="448"/>
      <c r="F993" s="448"/>
      <c r="G993" s="532"/>
      <c r="H993" s="448"/>
      <c r="I993" s="532"/>
      <c r="J993" s="531"/>
      <c r="K993" s="449"/>
      <c r="L993" s="449"/>
      <c r="M993" s="449"/>
      <c r="N993" s="448"/>
      <c r="O993" s="447"/>
      <c r="P993" s="447"/>
      <c r="Q993" s="447"/>
      <c r="R993" s="447"/>
      <c r="S993" s="447"/>
      <c r="T993" s="447"/>
      <c r="U993" s="447"/>
      <c r="V993" s="447"/>
      <c r="W993" s="447"/>
      <c r="X993" s="447"/>
      <c r="Y993" s="447"/>
      <c r="Z993" s="447"/>
    </row>
    <row r="994" ht="12.75" customHeight="1">
      <c r="A994" s="445"/>
      <c r="B994" s="446"/>
      <c r="C994" s="447"/>
      <c r="D994" s="448"/>
      <c r="E994" s="448"/>
      <c r="F994" s="448"/>
      <c r="G994" s="532"/>
      <c r="H994" s="448"/>
      <c r="I994" s="532"/>
      <c r="J994" s="531"/>
      <c r="K994" s="449"/>
      <c r="L994" s="449"/>
      <c r="M994" s="449"/>
      <c r="N994" s="448"/>
      <c r="O994" s="447"/>
      <c r="P994" s="447"/>
      <c r="Q994" s="447"/>
      <c r="R994" s="447"/>
      <c r="S994" s="447"/>
      <c r="T994" s="447"/>
      <c r="U994" s="447"/>
      <c r="V994" s="447"/>
      <c r="W994" s="447"/>
      <c r="X994" s="447"/>
      <c r="Y994" s="447"/>
      <c r="Z994" s="447"/>
    </row>
    <row r="995" ht="12.75" customHeight="1">
      <c r="A995" s="445"/>
      <c r="B995" s="446"/>
      <c r="C995" s="447"/>
      <c r="D995" s="448"/>
      <c r="E995" s="448"/>
      <c r="F995" s="448"/>
      <c r="G995" s="532"/>
      <c r="H995" s="448"/>
      <c r="I995" s="532"/>
      <c r="J995" s="531"/>
      <c r="K995" s="449"/>
      <c r="L995" s="449"/>
      <c r="M995" s="449"/>
      <c r="N995" s="448"/>
      <c r="O995" s="447"/>
      <c r="P995" s="447"/>
      <c r="Q995" s="447"/>
      <c r="R995" s="447"/>
      <c r="S995" s="447"/>
      <c r="T995" s="447"/>
      <c r="U995" s="447"/>
      <c r="V995" s="447"/>
      <c r="W995" s="447"/>
      <c r="X995" s="447"/>
      <c r="Y995" s="447"/>
      <c r="Z995" s="447"/>
    </row>
    <row r="996" ht="12.75" customHeight="1">
      <c r="A996" s="445"/>
      <c r="B996" s="446"/>
      <c r="C996" s="447"/>
      <c r="D996" s="448"/>
      <c r="E996" s="448"/>
      <c r="F996" s="448"/>
      <c r="G996" s="532"/>
      <c r="H996" s="448"/>
      <c r="I996" s="532"/>
      <c r="J996" s="531"/>
      <c r="K996" s="449"/>
      <c r="L996" s="449"/>
      <c r="M996" s="449"/>
      <c r="N996" s="448"/>
      <c r="O996" s="447"/>
      <c r="P996" s="447"/>
      <c r="Q996" s="447"/>
      <c r="R996" s="447"/>
      <c r="S996" s="447"/>
      <c r="T996" s="447"/>
      <c r="U996" s="447"/>
      <c r="V996" s="447"/>
      <c r="W996" s="447"/>
      <c r="X996" s="447"/>
      <c r="Y996" s="447"/>
      <c r="Z996" s="447"/>
    </row>
    <row r="997" ht="12.75" customHeight="1">
      <c r="A997" s="445"/>
      <c r="B997" s="446"/>
      <c r="C997" s="447"/>
      <c r="D997" s="448"/>
      <c r="E997" s="448"/>
      <c r="F997" s="448"/>
      <c r="G997" s="532"/>
      <c r="H997" s="448"/>
      <c r="I997" s="532"/>
      <c r="J997" s="531"/>
      <c r="K997" s="449"/>
      <c r="L997" s="449"/>
      <c r="M997" s="449"/>
      <c r="N997" s="448"/>
      <c r="O997" s="447"/>
      <c r="P997" s="447"/>
      <c r="Q997" s="447"/>
      <c r="R997" s="447"/>
      <c r="S997" s="447"/>
      <c r="T997" s="447"/>
      <c r="U997" s="447"/>
      <c r="V997" s="447"/>
      <c r="W997" s="447"/>
      <c r="X997" s="447"/>
      <c r="Y997" s="447"/>
      <c r="Z997" s="447"/>
    </row>
    <row r="998" ht="12.75" customHeight="1">
      <c r="A998" s="445"/>
      <c r="B998" s="446"/>
      <c r="C998" s="447"/>
      <c r="D998" s="448"/>
      <c r="E998" s="448"/>
      <c r="F998" s="448"/>
      <c r="G998" s="532"/>
      <c r="H998" s="448"/>
      <c r="I998" s="532"/>
      <c r="J998" s="531"/>
      <c r="K998" s="449"/>
      <c r="L998" s="449"/>
      <c r="M998" s="449"/>
      <c r="N998" s="448"/>
      <c r="O998" s="447"/>
      <c r="P998" s="447"/>
      <c r="Q998" s="447"/>
      <c r="R998" s="447"/>
      <c r="S998" s="447"/>
      <c r="T998" s="447"/>
      <c r="U998" s="447"/>
      <c r="V998" s="447"/>
      <c r="W998" s="447"/>
      <c r="X998" s="447"/>
      <c r="Y998" s="447"/>
      <c r="Z998" s="447"/>
    </row>
    <row r="999" ht="12.75" customHeight="1">
      <c r="A999" s="445"/>
      <c r="B999" s="446"/>
      <c r="C999" s="447"/>
      <c r="D999" s="448"/>
      <c r="E999" s="448"/>
      <c r="F999" s="448"/>
      <c r="G999" s="532"/>
      <c r="H999" s="448"/>
      <c r="I999" s="532"/>
      <c r="J999" s="531"/>
      <c r="K999" s="449"/>
      <c r="L999" s="449"/>
      <c r="M999" s="449"/>
      <c r="N999" s="448"/>
      <c r="O999" s="447"/>
      <c r="P999" s="447"/>
      <c r="Q999" s="447"/>
      <c r="R999" s="447"/>
      <c r="S999" s="447"/>
      <c r="T999" s="447"/>
      <c r="U999" s="447"/>
      <c r="V999" s="447"/>
      <c r="W999" s="447"/>
      <c r="X999" s="447"/>
      <c r="Y999" s="447"/>
      <c r="Z999" s="447"/>
    </row>
    <row r="1000" ht="12.75" customHeight="1">
      <c r="A1000" s="445"/>
      <c r="B1000" s="446"/>
      <c r="C1000" s="447"/>
      <c r="D1000" s="448"/>
      <c r="E1000" s="448"/>
      <c r="F1000" s="448"/>
      <c r="G1000" s="532"/>
      <c r="H1000" s="448"/>
      <c r="I1000" s="532"/>
      <c r="J1000" s="531"/>
      <c r="K1000" s="449"/>
      <c r="L1000" s="449"/>
      <c r="M1000" s="449"/>
      <c r="N1000" s="448"/>
      <c r="O1000" s="447"/>
      <c r="P1000" s="447"/>
      <c r="Q1000" s="447"/>
      <c r="R1000" s="447"/>
      <c r="S1000" s="447"/>
      <c r="T1000" s="447"/>
      <c r="U1000" s="447"/>
      <c r="V1000" s="447"/>
      <c r="W1000" s="447"/>
      <c r="X1000" s="447"/>
      <c r="Y1000" s="447"/>
      <c r="Z1000" s="447"/>
    </row>
  </sheetData>
  <autoFilter ref="$B$6:$P$566"/>
  <conditionalFormatting sqref="D56:D58 D67:D85">
    <cfRule type="cellIs" dxfId="2" priority="1" operator="greaterThan">
      <formula>0</formula>
    </cfRule>
  </conditionalFormatting>
  <conditionalFormatting sqref="E56:E58 E67:E85">
    <cfRule type="cellIs" dxfId="2" priority="2" operator="greaterThan">
      <formula>1000</formula>
    </cfRule>
  </conditionalFormatting>
  <conditionalFormatting sqref="G367:G717 I367:I717 K1:L1000">
    <cfRule type="cellIs" dxfId="1" priority="3" stopIfTrue="1" operator="equal">
      <formula>""""""</formula>
    </cfRule>
  </conditionalFormatting>
  <conditionalFormatting sqref="M1:M1000">
    <cfRule type="cellIs" dxfId="1" priority="4" stopIfTrue="1" operator="equal">
      <formula>"Error"</formula>
    </cfRule>
  </conditionalFormatting>
  <printOptions/>
  <pageMargins bottom="1.0" footer="0.0" header="0.0" left="0.75" right="0.75" top="1.0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F6128"/>
    <pageSetUpPr fitToPage="1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9.88"/>
    <col customWidth="1" min="3" max="3" width="77.75"/>
    <col customWidth="1" min="4" max="4" width="20.88"/>
    <col customWidth="1" min="5" max="5" width="14.38"/>
    <col customWidth="1" min="6" max="6" width="19.38"/>
    <col customWidth="1" min="7" max="7" width="26.38"/>
    <col customWidth="1" min="8" max="8" width="31.38"/>
    <col customWidth="1" min="9" max="9" width="15.0"/>
    <col customWidth="1" min="10" max="10" width="8.0"/>
    <col customWidth="1" min="11" max="11" width="6.0"/>
    <col customWidth="1" min="12" max="12" width="2.88"/>
    <col customWidth="1" min="13" max="13" width="3.0"/>
    <col customWidth="1" min="14" max="14" width="11.63"/>
    <col customWidth="1" min="15" max="15" width="1.63"/>
    <col customWidth="1" min="16" max="16" width="11.63"/>
    <col customWidth="1" min="17" max="17" width="11.0"/>
    <col customWidth="1" min="18" max="26" width="9.13"/>
  </cols>
  <sheetData>
    <row r="1" ht="12.75" customHeight="1">
      <c r="A1" s="445"/>
      <c r="B1" s="446"/>
      <c r="C1" s="533"/>
      <c r="D1" s="449"/>
      <c r="E1" s="448"/>
      <c r="F1" s="448"/>
      <c r="G1" s="531"/>
      <c r="H1" s="449"/>
      <c r="I1" s="449"/>
      <c r="J1" s="449"/>
      <c r="K1" s="448"/>
      <c r="L1" s="447"/>
      <c r="M1" s="447"/>
      <c r="N1" s="447"/>
      <c r="O1" s="447"/>
      <c r="P1" s="447"/>
      <c r="Q1" s="447"/>
      <c r="R1" s="447"/>
      <c r="S1" s="447"/>
      <c r="T1" s="447"/>
      <c r="U1" s="447"/>
      <c r="V1" s="447"/>
      <c r="W1" s="447"/>
      <c r="X1" s="447"/>
      <c r="Y1" s="447"/>
      <c r="Z1" s="447"/>
    </row>
    <row r="2" ht="12.75" customHeight="1">
      <c r="A2" s="445"/>
      <c r="B2" s="446"/>
      <c r="C2" s="450"/>
      <c r="D2" s="449"/>
      <c r="E2" s="448"/>
      <c r="F2" s="448"/>
      <c r="G2" s="531"/>
      <c r="H2" s="449"/>
      <c r="I2" s="449"/>
      <c r="J2" s="449"/>
      <c r="K2" s="448"/>
      <c r="L2" s="447"/>
      <c r="M2" s="447"/>
      <c r="N2" s="447"/>
      <c r="O2" s="447"/>
      <c r="P2" s="447"/>
      <c r="Q2" s="447"/>
      <c r="R2" s="447"/>
      <c r="S2" s="447"/>
      <c r="T2" s="447"/>
      <c r="U2" s="447"/>
      <c r="V2" s="447"/>
      <c r="W2" s="447"/>
      <c r="X2" s="447"/>
      <c r="Y2" s="447"/>
      <c r="Z2" s="447"/>
    </row>
    <row r="3" ht="12.75" customHeight="1">
      <c r="A3" s="445"/>
      <c r="B3" s="446"/>
      <c r="C3" s="450" t="s">
        <v>314</v>
      </c>
      <c r="D3" s="449"/>
      <c r="E3" s="448"/>
      <c r="F3" s="448"/>
      <c r="G3" s="531"/>
      <c r="H3" s="449"/>
      <c r="I3" s="449"/>
      <c r="J3" s="449"/>
      <c r="K3" s="448"/>
      <c r="L3" s="447"/>
      <c r="M3" s="447"/>
      <c r="N3" s="447"/>
      <c r="O3" s="447"/>
      <c r="P3" s="447"/>
      <c r="Q3" s="447"/>
      <c r="R3" s="447"/>
      <c r="S3" s="447"/>
      <c r="T3" s="447"/>
      <c r="U3" s="447"/>
      <c r="V3" s="447"/>
      <c r="W3" s="447"/>
      <c r="X3" s="447"/>
      <c r="Y3" s="447"/>
      <c r="Z3" s="447"/>
    </row>
    <row r="4" ht="12.75" customHeight="1">
      <c r="A4" s="445"/>
      <c r="B4" s="446"/>
      <c r="C4" s="451" t="str">
        <f>WP_LTD!B4</f>
        <v>As of Dec 31, 2022</v>
      </c>
      <c r="D4" s="449"/>
      <c r="E4" s="448"/>
      <c r="F4" s="448"/>
      <c r="G4" s="531"/>
      <c r="H4" s="449"/>
      <c r="I4" s="449"/>
      <c r="J4" s="449"/>
      <c r="K4" s="448"/>
      <c r="L4" s="447"/>
      <c r="M4" s="447"/>
      <c r="N4" s="447"/>
      <c r="O4" s="447"/>
      <c r="P4" s="447"/>
      <c r="Q4" s="447"/>
      <c r="R4" s="447"/>
      <c r="S4" s="447"/>
      <c r="T4" s="447"/>
      <c r="U4" s="447"/>
      <c r="V4" s="447"/>
      <c r="W4" s="447"/>
      <c r="X4" s="447"/>
      <c r="Y4" s="447"/>
      <c r="Z4" s="447"/>
    </row>
    <row r="5" ht="12.75" customHeight="1">
      <c r="A5" s="445"/>
      <c r="B5" s="446"/>
      <c r="C5" s="533"/>
      <c r="D5" s="449"/>
      <c r="E5" s="448"/>
      <c r="F5" s="448"/>
      <c r="G5" s="531"/>
      <c r="H5" s="449"/>
      <c r="I5" s="449"/>
      <c r="J5" s="449"/>
      <c r="K5" s="448"/>
      <c r="L5" s="447"/>
      <c r="M5" s="447"/>
      <c r="N5" s="447"/>
      <c r="O5" s="447"/>
      <c r="P5" s="447"/>
      <c r="Q5" s="447"/>
      <c r="R5" s="447"/>
      <c r="S5" s="447"/>
      <c r="T5" s="447"/>
      <c r="U5" s="447"/>
      <c r="V5" s="447"/>
      <c r="W5" s="447"/>
      <c r="X5" s="447"/>
      <c r="Y5" s="447"/>
      <c r="Z5" s="447"/>
    </row>
    <row r="6" ht="12.75" customHeight="1">
      <c r="A6" s="445" t="s">
        <v>315</v>
      </c>
      <c r="B6" s="452" t="s">
        <v>315</v>
      </c>
      <c r="C6" s="534" t="s">
        <v>316</v>
      </c>
      <c r="D6" s="535" t="s">
        <v>317</v>
      </c>
      <c r="E6" s="455" t="s">
        <v>130</v>
      </c>
      <c r="F6" s="536" t="s">
        <v>318</v>
      </c>
      <c r="G6" s="457" t="s">
        <v>320</v>
      </c>
      <c r="H6" s="458" t="s">
        <v>321</v>
      </c>
      <c r="I6" s="458" t="s">
        <v>322</v>
      </c>
      <c r="J6" s="459" t="s">
        <v>323</v>
      </c>
      <c r="K6" s="460"/>
      <c r="L6" s="447"/>
      <c r="M6" s="462"/>
      <c r="N6" s="447"/>
      <c r="O6" s="447"/>
      <c r="P6" s="447"/>
      <c r="Q6" s="447"/>
      <c r="R6" s="447"/>
      <c r="S6" s="447"/>
      <c r="T6" s="447"/>
      <c r="U6" s="447"/>
      <c r="V6" s="447"/>
      <c r="W6" s="447"/>
      <c r="X6" s="447"/>
      <c r="Y6" s="447"/>
      <c r="Z6" s="447"/>
    </row>
    <row r="7" ht="12.75" customHeight="1">
      <c r="A7" s="445"/>
      <c r="B7" s="463"/>
      <c r="C7" s="537"/>
      <c r="D7" s="538"/>
      <c r="E7" s="466">
        <f>SUMIF(AJE_INC!B:B,B7,AJE_INC!D:D)</f>
        <v>0</v>
      </c>
      <c r="F7" s="539">
        <f t="shared" ref="F7:F12" si="1">IF(D3="__________________"," ",IF(ISERROR(E7+D7),"",(E7+D7)))</f>
        <v>0</v>
      </c>
      <c r="G7" s="469" t="str">
        <f>IF(ISERROR(VLOOKUP(B7,Accounts_INC!$B:$E,3,FALSE)),"",VLOOKUP(B7,Accounts_INC!$B:$E,3,FALSE))</f>
        <v/>
      </c>
      <c r="H7" s="470" t="str">
        <f>IFERROR(IF(G7="","",VLOOKUP(G7,FS!$A$11:$B$241,2,FALSE)),"")</f>
        <v/>
      </c>
      <c r="I7" s="540"/>
      <c r="J7" s="471"/>
      <c r="K7" s="460"/>
      <c r="L7" s="447"/>
      <c r="M7" s="462"/>
      <c r="N7" s="447"/>
      <c r="O7" s="447"/>
      <c r="P7" s="447"/>
      <c r="Q7" s="447"/>
      <c r="R7" s="447"/>
      <c r="S7" s="447"/>
      <c r="T7" s="447"/>
      <c r="U7" s="447"/>
      <c r="V7" s="447"/>
      <c r="W7" s="447"/>
      <c r="X7" s="447"/>
      <c r="Y7" s="447"/>
      <c r="Z7" s="447"/>
    </row>
    <row r="8" ht="12.75" customHeight="1">
      <c r="A8" s="445" t="s">
        <v>667</v>
      </c>
      <c r="B8" s="463" t="s">
        <v>667</v>
      </c>
      <c r="C8" s="464" t="str">
        <f>VLOOKUP(B8,Accounts_INC!B:C,2,0)</f>
        <v>#N/A</v>
      </c>
      <c r="D8" s="538"/>
      <c r="E8" s="466">
        <f>SUMIF(AJE_INC!B:B,B8,AJE_INC!D:D)</f>
        <v>0</v>
      </c>
      <c r="F8" s="539">
        <f t="shared" si="1"/>
        <v>0</v>
      </c>
      <c r="G8" s="469" t="str">
        <f>IF(ISERROR(VLOOKUP(B8,Accounts_INC!$B:$E,3,FALSE)),"",VLOOKUP(B8,Accounts_INC!$B:$E,3,FALSE))</f>
        <v/>
      </c>
      <c r="H8" s="470" t="str">
        <f>IFERROR(IF(G8="","",VLOOKUP(G8,FS!$A$11:$B$241,2,FALSE)),"")</f>
        <v/>
      </c>
      <c r="I8" s="470" t="str">
        <f>IFERROR(VLOOKUP(B8,Accounts_LTD!B:G,6,FALSE),"")</f>
        <v/>
      </c>
      <c r="J8" s="471"/>
      <c r="K8" s="460"/>
      <c r="L8" s="447"/>
      <c r="M8" s="462"/>
      <c r="N8" s="447"/>
      <c r="O8" s="447"/>
      <c r="P8" s="447"/>
      <c r="Q8" s="447"/>
      <c r="R8" s="447"/>
      <c r="S8" s="449"/>
      <c r="T8" s="449"/>
      <c r="U8" s="447"/>
      <c r="V8" s="447"/>
      <c r="W8" s="447"/>
      <c r="X8" s="447"/>
      <c r="Y8" s="447"/>
      <c r="Z8" s="447"/>
    </row>
    <row r="9" ht="12.75" customHeight="1">
      <c r="A9" s="447" t="s">
        <v>668</v>
      </c>
      <c r="B9" s="463" t="s">
        <v>668</v>
      </c>
      <c r="C9" s="464" t="str">
        <f>VLOOKUP(B9,Accounts_INC!B:C,2,0)</f>
        <v>#N/A</v>
      </c>
      <c r="D9" s="538"/>
      <c r="E9" s="466">
        <f>SUMIF(AJE_INC!B:B,B9,AJE_INC!D:D)</f>
        <v>0</v>
      </c>
      <c r="F9" s="539">
        <f t="shared" si="1"/>
        <v>0</v>
      </c>
      <c r="G9" s="469" t="str">
        <f>IF(ISERROR(VLOOKUP(B9,Accounts_INC!$B:$E,3,FALSE)),"",VLOOKUP(B9,Accounts_INC!$B:$E,3,FALSE))</f>
        <v/>
      </c>
      <c r="H9" s="470" t="str">
        <f>IFERROR(IF(G9="","",VLOOKUP(G9,FS!$A$11:$B$241,2,FALSE)),"")</f>
        <v/>
      </c>
      <c r="I9" s="470" t="str">
        <f>IFERROR(VLOOKUP(B9,Accounts_LTD!B:G,6,FALSE),"")</f>
        <v/>
      </c>
      <c r="J9" s="471"/>
      <c r="K9" s="460"/>
      <c r="L9" s="447"/>
      <c r="M9" s="462"/>
      <c r="N9" s="447"/>
      <c r="O9" s="447"/>
      <c r="P9" s="447"/>
      <c r="Q9" s="447"/>
      <c r="R9" s="447"/>
      <c r="S9" s="449"/>
      <c r="T9" s="449"/>
      <c r="U9" s="447"/>
      <c r="V9" s="447"/>
      <c r="W9" s="447"/>
      <c r="X9" s="447"/>
      <c r="Y9" s="447"/>
      <c r="Z9" s="447"/>
    </row>
    <row r="10" ht="12.75" customHeight="1">
      <c r="A10" s="447">
        <v>90003.0</v>
      </c>
      <c r="B10" s="463">
        <v>90003.0</v>
      </c>
      <c r="C10" s="464" t="str">
        <f>VLOOKUP(B10,Accounts_INC!B:C,2,0)</f>
        <v>#N/A</v>
      </c>
      <c r="D10" s="538"/>
      <c r="E10" s="466">
        <f>SUMIF(AJE_INC!B:B,B10,AJE_INC!D:D)</f>
        <v>0</v>
      </c>
      <c r="F10" s="539">
        <f t="shared" si="1"/>
        <v>0</v>
      </c>
      <c r="G10" s="469" t="str">
        <f>IF(ISERROR(VLOOKUP(B10,Accounts_INC!$B:$E,3,FALSE)),"",VLOOKUP(B10,Accounts_INC!$B:$E,3,FALSE))</f>
        <v/>
      </c>
      <c r="H10" s="470" t="str">
        <f>IFERROR(IF(G10="","",VLOOKUP(G10,FS!$A$11:$B$241,2,FALSE)),"")</f>
        <v/>
      </c>
      <c r="I10" s="470" t="str">
        <f>IFERROR(VLOOKUP(B10,Accounts_LTD!B:G,6,FALSE),"")</f>
        <v/>
      </c>
      <c r="J10" s="471"/>
      <c r="K10" s="460"/>
      <c r="L10" s="447"/>
      <c r="M10" s="462"/>
      <c r="N10" s="447"/>
      <c r="O10" s="447"/>
      <c r="P10" s="447"/>
      <c r="Q10" s="447"/>
      <c r="R10" s="447"/>
      <c r="S10" s="449"/>
      <c r="T10" s="449"/>
      <c r="U10" s="447"/>
      <c r="V10" s="447"/>
      <c r="W10" s="447"/>
      <c r="X10" s="447"/>
      <c r="Y10" s="447"/>
      <c r="Z10" s="447"/>
    </row>
    <row r="11" ht="12.75" customHeight="1">
      <c r="A11" s="447" t="s">
        <v>669</v>
      </c>
      <c r="B11" s="463" t="s">
        <v>669</v>
      </c>
      <c r="C11" s="464" t="str">
        <f>VLOOKUP(B11,Accounts_INC!B:C,2,0)</f>
        <v>#N/A</v>
      </c>
      <c r="D11" s="538"/>
      <c r="E11" s="466">
        <f>SUMIF(AJE_INC!B:B,B11,AJE_INC!D:D)</f>
        <v>0</v>
      </c>
      <c r="F11" s="539">
        <f t="shared" si="1"/>
        <v>0</v>
      </c>
      <c r="G11" s="469" t="str">
        <f>IF(ISERROR(VLOOKUP(B11,Accounts_INC!$B:$E,3,FALSE)),"",VLOOKUP(B11,Accounts_INC!$B:$E,3,FALSE))</f>
        <v/>
      </c>
      <c r="H11" s="470" t="str">
        <f>IFERROR(IF(G11="","",VLOOKUP(G11,FS!$A$11:$B$241,2,FALSE)),"")</f>
        <v/>
      </c>
      <c r="I11" s="470" t="str">
        <f>IFERROR(VLOOKUP(B11,Accounts_LTD!B:G,6,FALSE),"")</f>
        <v/>
      </c>
      <c r="J11" s="471"/>
      <c r="K11" s="460"/>
      <c r="L11" s="447"/>
      <c r="M11" s="462"/>
      <c r="N11" s="447"/>
      <c r="O11" s="447"/>
      <c r="P11" s="447"/>
      <c r="Q11" s="447"/>
      <c r="R11" s="447"/>
      <c r="S11" s="449"/>
      <c r="T11" s="449"/>
      <c r="U11" s="447"/>
      <c r="V11" s="447"/>
      <c r="W11" s="447"/>
      <c r="X11" s="447"/>
      <c r="Y11" s="447"/>
      <c r="Z11" s="447"/>
    </row>
    <row r="12" ht="12.75" customHeight="1">
      <c r="A12" s="447"/>
      <c r="B12" s="463"/>
      <c r="C12" s="537"/>
      <c r="D12" s="538"/>
      <c r="E12" s="466">
        <f>SUMIF(AJE_INC!B:B,B12,AJE_INC!D:D)</f>
        <v>0</v>
      </c>
      <c r="F12" s="539">
        <f t="shared" si="1"/>
        <v>0</v>
      </c>
      <c r="G12" s="469" t="str">
        <f>IF(ISERROR(VLOOKUP(B12,Accounts_INC!$B:$E,3,FALSE)),"",VLOOKUP(B12,Accounts_INC!$B:$E,3,FALSE))</f>
        <v/>
      </c>
      <c r="H12" s="470" t="str">
        <f>IFERROR(IF(G12="","",VLOOKUP(G12,FS!$A$11:$B$241,2,FALSE)),"")</f>
        <v/>
      </c>
      <c r="I12" s="470" t="str">
        <f>IFERROR(VLOOKUP(B12,Accounts_LTD!B:G,6,FALSE),"")</f>
        <v/>
      </c>
      <c r="J12" s="471"/>
      <c r="K12" s="460"/>
      <c r="L12" s="447"/>
      <c r="M12" s="462"/>
      <c r="N12" s="447"/>
      <c r="O12" s="447"/>
      <c r="P12" s="447"/>
      <c r="Q12" s="447"/>
      <c r="R12" s="447"/>
      <c r="S12" s="449"/>
      <c r="T12" s="449"/>
      <c r="U12" s="447"/>
      <c r="V12" s="447"/>
      <c r="W12" s="447"/>
      <c r="X12" s="447"/>
      <c r="Y12" s="447"/>
      <c r="Z12" s="447"/>
    </row>
    <row r="13" ht="12.75" customHeight="1">
      <c r="A13" s="447" t="s">
        <v>670</v>
      </c>
      <c r="B13" s="475" t="s">
        <v>670</v>
      </c>
      <c r="C13" s="464" t="str">
        <f>VLOOKUP(B13,Accounts_INC!B:C,2,0)</f>
        <v>#N/A</v>
      </c>
      <c r="D13" s="538"/>
      <c r="E13" s="466">
        <f>SUMIF(AJE_INC!B:B,B13,AJE_INC!D:D)</f>
        <v>0</v>
      </c>
      <c r="F13" s="539">
        <f t="shared" ref="F13:F16" si="2">IF(D10="__________________"," ",IF(ISERROR(E13+D13),"",(E13+D13)))</f>
        <v>0</v>
      </c>
      <c r="G13" s="469" t="str">
        <f>IF(ISERROR(VLOOKUP(B13,Accounts_INC!$B:$E,3,FALSE)),"",VLOOKUP(B13,Accounts_INC!$B:$E,3,FALSE))</f>
        <v/>
      </c>
      <c r="H13" s="470" t="str">
        <f>IFERROR(IF(G13="","",VLOOKUP(G13,FS!$A$11:$B$241,2,FALSE)),"")</f>
        <v/>
      </c>
      <c r="I13" s="470" t="str">
        <f>IFERROR(VLOOKUP(B13,Accounts_LTD!B:G,6,FALSE),"")</f>
        <v/>
      </c>
      <c r="J13" s="471"/>
      <c r="K13" s="460"/>
      <c r="L13" s="447"/>
      <c r="M13" s="462"/>
      <c r="N13" s="447"/>
      <c r="O13" s="447"/>
      <c r="P13" s="447"/>
      <c r="Q13" s="447"/>
      <c r="R13" s="447"/>
      <c r="S13" s="449"/>
      <c r="T13" s="449"/>
      <c r="U13" s="447"/>
      <c r="V13" s="447"/>
      <c r="W13" s="447"/>
      <c r="X13" s="447"/>
      <c r="Y13" s="447"/>
      <c r="Z13" s="447"/>
    </row>
    <row r="14" ht="12.75" customHeight="1">
      <c r="A14" s="447"/>
      <c r="B14" s="463" t="s">
        <v>671</v>
      </c>
      <c r="C14" s="537" t="s">
        <v>232</v>
      </c>
      <c r="D14" s="538"/>
      <c r="E14" s="466">
        <f>SUMIF(AJE_INC!B:B,B14,AJE_INC!D:D)</f>
        <v>117986</v>
      </c>
      <c r="F14" s="539">
        <f t="shared" si="2"/>
        <v>117986</v>
      </c>
      <c r="G14" s="469">
        <f>IF(ISERROR(VLOOKUP(B14,Accounts_INC!$B:$E,3,FALSE)),"",VLOOKUP(B14,Accounts_INC!$B:$E,3,FALSE))</f>
        <v>420</v>
      </c>
      <c r="H14" s="470" t="str">
        <f>IFERROR(IF(G14="","",VLOOKUP(G14,FS!$A$11:$B$241,2,FALSE)),"")</f>
        <v>Bonus Customer Success</v>
      </c>
      <c r="I14" s="470"/>
      <c r="J14" s="471"/>
      <c r="K14" s="460"/>
      <c r="L14" s="447"/>
      <c r="M14" s="462"/>
      <c r="N14" s="447"/>
      <c r="O14" s="447"/>
      <c r="P14" s="447"/>
      <c r="Q14" s="447"/>
      <c r="R14" s="447"/>
      <c r="S14" s="449"/>
      <c r="T14" s="449"/>
      <c r="U14" s="447"/>
      <c r="V14" s="447"/>
      <c r="W14" s="447"/>
      <c r="X14" s="447"/>
      <c r="Y14" s="447"/>
      <c r="Z14" s="447"/>
    </row>
    <row r="15" ht="12.75" customHeight="1">
      <c r="A15" s="447"/>
      <c r="B15" s="463" t="s">
        <v>365</v>
      </c>
      <c r="C15" s="537" t="s">
        <v>261</v>
      </c>
      <c r="D15" s="538"/>
      <c r="E15" s="466">
        <f>SUMIF(AJE_INC!B:B,B15,AJE_INC!D:D)</f>
        <v>13708</v>
      </c>
      <c r="F15" s="539">
        <f t="shared" si="2"/>
        <v>13708</v>
      </c>
      <c r="G15" s="469">
        <f>IF(ISERROR(VLOOKUP(B15,Accounts_INC!$B:$E,3,FALSE)),"",VLOOKUP(B15,Accounts_INC!$B:$E,3,FALSE))</f>
        <v>601</v>
      </c>
      <c r="H15" s="470" t="str">
        <f>IFERROR(IF(G15="","",VLOOKUP(G15,FS!$A$11:$B$241,2,FALSE)),"")</f>
        <v>Bonus DevEx</v>
      </c>
      <c r="I15" s="470"/>
      <c r="J15" s="471"/>
      <c r="K15" s="460"/>
      <c r="L15" s="447"/>
      <c r="M15" s="462"/>
      <c r="N15" s="447"/>
      <c r="O15" s="447"/>
      <c r="P15" s="447"/>
      <c r="Q15" s="447"/>
      <c r="R15" s="447"/>
      <c r="S15" s="449"/>
      <c r="T15" s="449"/>
      <c r="U15" s="447"/>
      <c r="V15" s="447"/>
      <c r="W15" s="447"/>
      <c r="X15" s="447"/>
      <c r="Y15" s="447"/>
      <c r="Z15" s="447"/>
    </row>
    <row r="16" ht="12.75" customHeight="1">
      <c r="A16" s="447"/>
      <c r="B16" s="463" t="s">
        <v>338</v>
      </c>
      <c r="C16" s="464" t="str">
        <f>VLOOKUP(B16,Accounts_INC!B:C,2,0)</f>
        <v>Option Expenses</v>
      </c>
      <c r="D16" s="538"/>
      <c r="E16" s="466">
        <f>SUMIF(AJE_INC!B:B,B16,AJE_INC!D:D)</f>
        <v>32476.95905</v>
      </c>
      <c r="F16" s="539">
        <f t="shared" si="2"/>
        <v>32476.95905</v>
      </c>
      <c r="G16" s="469">
        <f>IF(ISERROR(VLOOKUP(B16,Accounts_INC!$B:$E,3,FALSE)),"",VLOOKUP(B16,Accounts_INC!$B:$E,3,FALSE))</f>
        <v>400</v>
      </c>
      <c r="H16" s="470" t="str">
        <f>IFERROR(IF(G16="","",VLOOKUP(G16,FS!$A$11:$B$241,2,FALSE)),"")</f>
        <v>Payroll and related (Customer Success)</v>
      </c>
      <c r="I16" s="470"/>
      <c r="J16" s="471"/>
      <c r="K16" s="460"/>
      <c r="L16" s="447"/>
      <c r="M16" s="462"/>
      <c r="N16" s="447"/>
      <c r="O16" s="447"/>
      <c r="P16" s="447"/>
      <c r="Q16" s="447"/>
      <c r="R16" s="447"/>
      <c r="S16" s="449"/>
      <c r="T16" s="449"/>
      <c r="U16" s="447"/>
      <c r="V16" s="447"/>
      <c r="W16" s="447"/>
      <c r="X16" s="447"/>
      <c r="Y16" s="447"/>
      <c r="Z16" s="447"/>
    </row>
    <row r="17" ht="12.75" customHeight="1">
      <c r="A17" s="447"/>
      <c r="B17" s="463" t="s">
        <v>672</v>
      </c>
      <c r="C17" s="464" t="str">
        <f>VLOOKUP(B17,Accounts_INC!B:C,2,0)</f>
        <v>Stock compensation</v>
      </c>
      <c r="D17" s="538"/>
      <c r="E17" s="466">
        <f>SUMIF(AJE_INC!B:B,B17,AJE_INC!D:D)</f>
        <v>-32476.95905</v>
      </c>
      <c r="F17" s="539">
        <f t="shared" ref="F17:F66" si="3">IF(D13="__________________"," ",IF(ISERROR(E17+D17),"",(E17+D17)))</f>
        <v>-32476.95905</v>
      </c>
      <c r="G17" s="469">
        <f>IF(ISERROR(VLOOKUP(B17,Accounts_INC!$B:$E,3,FALSE)),"",VLOOKUP(B17,Accounts_INC!$B:$E,3,FALSE))</f>
        <v>54</v>
      </c>
      <c r="H17" s="470" t="str">
        <f>IFERROR(IF(G17="","",VLOOKUP(G17,FS!$A$11:$B$241,2,FALSE)),"")</f>
        <v>Stock compensation</v>
      </c>
      <c r="I17" s="470"/>
      <c r="J17" s="471"/>
      <c r="K17" s="460"/>
      <c r="L17" s="447"/>
      <c r="M17" s="462"/>
      <c r="N17" s="447"/>
      <c r="O17" s="447"/>
      <c r="P17" s="447"/>
      <c r="Q17" s="447"/>
      <c r="R17" s="447"/>
      <c r="S17" s="449"/>
      <c r="T17" s="449"/>
      <c r="U17" s="447"/>
      <c r="V17" s="447"/>
      <c r="W17" s="447"/>
      <c r="X17" s="447"/>
      <c r="Y17" s="447"/>
      <c r="Z17" s="447"/>
    </row>
    <row r="18" ht="12.75" customHeight="1">
      <c r="A18" s="447"/>
      <c r="B18" s="463"/>
      <c r="C18" s="537"/>
      <c r="D18" s="538"/>
      <c r="E18" s="466">
        <f>SUMIF(AJE_INC!B:B,B18,AJE_INC!D:D)</f>
        <v>0</v>
      </c>
      <c r="F18" s="539">
        <f t="shared" si="3"/>
        <v>0</v>
      </c>
      <c r="G18" s="469" t="str">
        <f>IF(ISERROR(VLOOKUP(B18,Accounts_INC!$B:$E,3,FALSE)),"",VLOOKUP(B18,Accounts_INC!$B:$E,3,FALSE))</f>
        <v/>
      </c>
      <c r="H18" s="470" t="str">
        <f>IFERROR(IF(G18="","",VLOOKUP(G18,FS!$A$11:$B$241,2,FALSE)),"")</f>
        <v/>
      </c>
      <c r="I18" s="470"/>
      <c r="J18" s="471"/>
      <c r="K18" s="460"/>
      <c r="L18" s="447"/>
      <c r="M18" s="462"/>
      <c r="N18" s="447"/>
      <c r="O18" s="447"/>
      <c r="P18" s="447"/>
      <c r="Q18" s="447"/>
      <c r="R18" s="447"/>
      <c r="S18" s="449"/>
      <c r="T18" s="449"/>
      <c r="U18" s="447"/>
      <c r="V18" s="447"/>
      <c r="W18" s="447"/>
      <c r="X18" s="447"/>
      <c r="Y18" s="447"/>
      <c r="Z18" s="447"/>
    </row>
    <row r="19" ht="12.75" customHeight="1">
      <c r="A19" s="447"/>
      <c r="B19" s="463"/>
      <c r="C19" s="537"/>
      <c r="D19" s="538"/>
      <c r="E19" s="466">
        <f>SUMIF(AJE_INC!B:B,B19,AJE_INC!D:D)</f>
        <v>0</v>
      </c>
      <c r="F19" s="539">
        <f t="shared" si="3"/>
        <v>0</v>
      </c>
      <c r="G19" s="469" t="str">
        <f>IF(ISERROR(VLOOKUP(B19,Accounts_INC!$B:$E,3,FALSE)),"",VLOOKUP(B19,Accounts_INC!$B:$E,3,FALSE))</f>
        <v/>
      </c>
      <c r="H19" s="470" t="str">
        <f>IFERROR(IF(G19="","",VLOOKUP(G19,FS!$A$11:$B$241,2,FALSE)),"")</f>
        <v/>
      </c>
      <c r="I19" s="470" t="str">
        <f>IFERROR(VLOOKUP(B19,Accounts_LTD!B:G,6,FALSE),"")</f>
        <v/>
      </c>
      <c r="J19" s="471"/>
      <c r="K19" s="460"/>
      <c r="L19" s="447"/>
      <c r="M19" s="462"/>
      <c r="N19" s="447"/>
      <c r="O19" s="447"/>
      <c r="P19" s="447"/>
      <c r="Q19" s="447"/>
      <c r="R19" s="447"/>
      <c r="S19" s="449"/>
      <c r="T19" s="449"/>
      <c r="U19" s="447"/>
      <c r="V19" s="447"/>
      <c r="W19" s="447"/>
      <c r="X19" s="447"/>
      <c r="Y19" s="447"/>
      <c r="Z19" s="447"/>
    </row>
    <row r="20" ht="12.75" customHeight="1">
      <c r="A20" s="447"/>
      <c r="B20" s="463"/>
      <c r="C20" s="537"/>
      <c r="D20" s="538"/>
      <c r="E20" s="466">
        <f>SUMIF(AJE_INC!B:B,B20,AJE_INC!D:D)</f>
        <v>0</v>
      </c>
      <c r="F20" s="539">
        <f t="shared" si="3"/>
        <v>0</v>
      </c>
      <c r="G20" s="469" t="str">
        <f>IF(ISERROR(VLOOKUP(B20,Accounts_INC!$B:$E,3,FALSE)),"",VLOOKUP(B20,Accounts_INC!$B:$E,3,FALSE))</f>
        <v/>
      </c>
      <c r="H20" s="470" t="str">
        <f>IFERROR(IF(G20="","",VLOOKUP(G20,FS!$A$11:$B$241,2,FALSE)),"")</f>
        <v/>
      </c>
      <c r="I20" s="470"/>
      <c r="J20" s="471"/>
      <c r="K20" s="460"/>
      <c r="L20" s="447"/>
      <c r="M20" s="462"/>
      <c r="N20" s="447"/>
      <c r="O20" s="447"/>
      <c r="P20" s="447"/>
      <c r="Q20" s="447"/>
      <c r="R20" s="447"/>
      <c r="S20" s="449"/>
      <c r="T20" s="449"/>
      <c r="U20" s="447"/>
      <c r="V20" s="447"/>
      <c r="W20" s="447"/>
      <c r="X20" s="447"/>
      <c r="Y20" s="447"/>
      <c r="Z20" s="447"/>
    </row>
    <row r="21" ht="12.75" customHeight="1">
      <c r="A21" s="447"/>
      <c r="B21" s="463"/>
      <c r="C21" s="537"/>
      <c r="D21" s="538"/>
      <c r="E21" s="466">
        <f>SUMIF(AJE_INC!B:B,B21,AJE_INC!D:D)</f>
        <v>0</v>
      </c>
      <c r="F21" s="539">
        <f t="shared" si="3"/>
        <v>0</v>
      </c>
      <c r="G21" s="469" t="str">
        <f>IF(ISERROR(VLOOKUP(B21,Accounts_INC!$B:$E,3,FALSE)),"",VLOOKUP(B21,Accounts_INC!$B:$E,3,FALSE))</f>
        <v/>
      </c>
      <c r="H21" s="470" t="str">
        <f>IFERROR(IF(G21="","",VLOOKUP(G21,FS!$A$11:$B$241,2,FALSE)),"")</f>
        <v/>
      </c>
      <c r="I21" s="470"/>
      <c r="J21" s="471"/>
      <c r="K21" s="460"/>
      <c r="L21" s="447"/>
      <c r="M21" s="462"/>
      <c r="N21" s="447"/>
      <c r="O21" s="447"/>
      <c r="P21" s="447"/>
      <c r="Q21" s="447"/>
      <c r="R21" s="447"/>
      <c r="S21" s="449"/>
      <c r="T21" s="449"/>
      <c r="U21" s="447"/>
      <c r="V21" s="447"/>
      <c r="W21" s="447"/>
      <c r="X21" s="447"/>
      <c r="Y21" s="447"/>
      <c r="Z21" s="447"/>
    </row>
    <row r="22" ht="12.75" customHeight="1">
      <c r="A22" s="447"/>
      <c r="B22" s="463"/>
      <c r="C22" s="537"/>
      <c r="D22" s="538"/>
      <c r="E22" s="466">
        <f>SUMIF(AJE_INC!B:B,B22,AJE_INC!D:D)</f>
        <v>0</v>
      </c>
      <c r="F22" s="539">
        <f t="shared" si="3"/>
        <v>0</v>
      </c>
      <c r="G22" s="469" t="str">
        <f>IF(ISERROR(VLOOKUP(B22,Accounts_INC!$B:$E,3,FALSE)),"",VLOOKUP(B22,Accounts_INC!$B:$E,3,FALSE))</f>
        <v/>
      </c>
      <c r="H22" s="470" t="str">
        <f>IFERROR(IF(G22="","",VLOOKUP(G22,FS!$A$11:$B$241,2,FALSE)),"")</f>
        <v/>
      </c>
      <c r="I22" s="470"/>
      <c r="J22" s="471"/>
      <c r="K22" s="460"/>
      <c r="L22" s="447"/>
      <c r="M22" s="462"/>
      <c r="N22" s="447"/>
      <c r="O22" s="447"/>
      <c r="P22" s="447"/>
      <c r="Q22" s="447"/>
      <c r="R22" s="447"/>
      <c r="S22" s="449"/>
      <c r="T22" s="449"/>
      <c r="U22" s="447"/>
      <c r="V22" s="447"/>
      <c r="W22" s="447"/>
      <c r="X22" s="447"/>
      <c r="Y22" s="447"/>
      <c r="Z22" s="447"/>
    </row>
    <row r="23" ht="12.75" customHeight="1">
      <c r="A23" s="447"/>
      <c r="B23" s="463"/>
      <c r="C23" s="537"/>
      <c r="D23" s="538"/>
      <c r="E23" s="466">
        <f>SUMIF(AJE_INC!B:B,B23,AJE_INC!D:D)</f>
        <v>0</v>
      </c>
      <c r="F23" s="539">
        <f t="shared" si="3"/>
        <v>0</v>
      </c>
      <c r="G23" s="469" t="str">
        <f>IF(ISERROR(VLOOKUP(B23,Accounts_INC!$B:$E,3,FALSE)),"",VLOOKUP(B23,Accounts_INC!$B:$E,3,FALSE))</f>
        <v/>
      </c>
      <c r="H23" s="470" t="str">
        <f>IFERROR(IF(G23="","",VLOOKUP(G23,FS!$A$11:$B$241,2,FALSE)),"")</f>
        <v/>
      </c>
      <c r="I23" s="470"/>
      <c r="J23" s="471"/>
      <c r="K23" s="460"/>
      <c r="L23" s="447"/>
      <c r="M23" s="462"/>
      <c r="N23" s="447"/>
      <c r="O23" s="447"/>
      <c r="P23" s="447"/>
      <c r="Q23" s="447"/>
      <c r="R23" s="447"/>
      <c r="S23" s="449"/>
      <c r="T23" s="449"/>
      <c r="U23" s="447"/>
      <c r="V23" s="447"/>
      <c r="W23" s="447"/>
      <c r="X23" s="447"/>
      <c r="Y23" s="447"/>
      <c r="Z23" s="447"/>
    </row>
    <row r="24" ht="12.75" customHeight="1">
      <c r="A24" s="447"/>
      <c r="B24" s="463"/>
      <c r="C24" s="537"/>
      <c r="D24" s="538"/>
      <c r="E24" s="466">
        <f>SUMIF(AJE_INC!B:B,B24,AJE_INC!D:D)</f>
        <v>0</v>
      </c>
      <c r="F24" s="539">
        <f t="shared" si="3"/>
        <v>0</v>
      </c>
      <c r="G24" s="469" t="str">
        <f>IF(ISERROR(VLOOKUP(B24,Accounts_INC!$B:$E,3,FALSE)),"",VLOOKUP(B24,Accounts_INC!$B:$E,3,FALSE))</f>
        <v/>
      </c>
      <c r="H24" s="470" t="str">
        <f>IFERROR(IF(G24="","",VLOOKUP(G24,FS!$A$11:$B$241,2,FALSE)),"")</f>
        <v/>
      </c>
      <c r="I24" s="470"/>
      <c r="J24" s="471"/>
      <c r="K24" s="460"/>
      <c r="L24" s="447"/>
      <c r="M24" s="462"/>
      <c r="N24" s="447"/>
      <c r="O24" s="447"/>
      <c r="P24" s="447"/>
      <c r="Q24" s="447"/>
      <c r="R24" s="447"/>
      <c r="S24" s="449"/>
      <c r="T24" s="449"/>
      <c r="U24" s="447"/>
      <c r="V24" s="447"/>
      <c r="W24" s="447"/>
      <c r="X24" s="447"/>
      <c r="Y24" s="447"/>
      <c r="Z24" s="447"/>
    </row>
    <row r="25" ht="12.75" customHeight="1">
      <c r="A25" s="447"/>
      <c r="B25" s="463"/>
      <c r="C25" s="537"/>
      <c r="D25" s="538"/>
      <c r="E25" s="466">
        <f>SUMIF(AJE_INC!B:B,B25,AJE_INC!D:D)</f>
        <v>0</v>
      </c>
      <c r="F25" s="539">
        <f t="shared" si="3"/>
        <v>0</v>
      </c>
      <c r="G25" s="469" t="str">
        <f>IF(ISERROR(VLOOKUP(B25,Accounts_INC!$B:$E,3,FALSE)),"",VLOOKUP(B25,Accounts_INC!$B:$E,3,FALSE))</f>
        <v/>
      </c>
      <c r="H25" s="470" t="str">
        <f>IFERROR(IF(G25="","",VLOOKUP(G25,FS!$A$11:$B$241,2,FALSE)),"")</f>
        <v/>
      </c>
      <c r="I25" s="470"/>
      <c r="J25" s="471"/>
      <c r="K25" s="460"/>
      <c r="L25" s="447"/>
      <c r="M25" s="462"/>
      <c r="N25" s="447"/>
      <c r="O25" s="447"/>
      <c r="P25" s="447"/>
      <c r="Q25" s="447"/>
      <c r="R25" s="447"/>
      <c r="S25" s="449"/>
      <c r="T25" s="449"/>
      <c r="U25" s="447"/>
      <c r="V25" s="447"/>
      <c r="W25" s="447"/>
      <c r="X25" s="447"/>
      <c r="Y25" s="447"/>
      <c r="Z25" s="447"/>
    </row>
    <row r="26" ht="12.75" customHeight="1">
      <c r="A26" s="447"/>
      <c r="B26" s="463"/>
      <c r="C26" s="537"/>
      <c r="D26" s="538"/>
      <c r="E26" s="466">
        <f>SUMIF(AJE_INC!B:B,B26,AJE_INC!D:D)</f>
        <v>0</v>
      </c>
      <c r="F26" s="539">
        <f t="shared" si="3"/>
        <v>0</v>
      </c>
      <c r="G26" s="469" t="str">
        <f>IF(ISERROR(VLOOKUP(B26,Accounts_INC!$B:$E,3,FALSE)),"",VLOOKUP(B26,Accounts_INC!$B:$E,3,FALSE))</f>
        <v/>
      </c>
      <c r="H26" s="470" t="str">
        <f>IFERROR(IF(G26="","",VLOOKUP(G26,FS!$A$11:$B$241,2,FALSE)),"")</f>
        <v/>
      </c>
      <c r="I26" s="470"/>
      <c r="J26" s="471"/>
      <c r="K26" s="460"/>
      <c r="L26" s="447"/>
      <c r="M26" s="462"/>
      <c r="N26" s="447"/>
      <c r="O26" s="447"/>
      <c r="P26" s="447"/>
      <c r="Q26" s="447"/>
      <c r="R26" s="447"/>
      <c r="S26" s="449"/>
      <c r="T26" s="449"/>
      <c r="U26" s="447"/>
      <c r="V26" s="447"/>
      <c r="W26" s="447"/>
      <c r="X26" s="447"/>
      <c r="Y26" s="447"/>
      <c r="Z26" s="447"/>
    </row>
    <row r="27" ht="12.75" customHeight="1">
      <c r="A27" s="447"/>
      <c r="B27" s="463"/>
      <c r="C27" s="537"/>
      <c r="D27" s="538"/>
      <c r="E27" s="466">
        <f>SUMIF(AJE_INC!B:B,B27,AJE_INC!D:D)</f>
        <v>0</v>
      </c>
      <c r="F27" s="539">
        <f t="shared" si="3"/>
        <v>0</v>
      </c>
      <c r="G27" s="469" t="str">
        <f>IF(ISERROR(VLOOKUP(B27,Accounts_INC!$B:$E,3,FALSE)),"",VLOOKUP(B27,Accounts_INC!$B:$E,3,FALSE))</f>
        <v/>
      </c>
      <c r="H27" s="470" t="str">
        <f>IFERROR(IF(G27="","",VLOOKUP(G27,FS!$A$11:$B$241,2,FALSE)),"")</f>
        <v/>
      </c>
      <c r="I27" s="470"/>
      <c r="J27" s="471"/>
      <c r="K27" s="460"/>
      <c r="L27" s="447"/>
      <c r="M27" s="462"/>
      <c r="N27" s="447"/>
      <c r="O27" s="447"/>
      <c r="P27" s="447"/>
      <c r="Q27" s="447"/>
      <c r="R27" s="447"/>
      <c r="S27" s="449"/>
      <c r="T27" s="449"/>
      <c r="U27" s="447"/>
      <c r="V27" s="447"/>
      <c r="W27" s="447"/>
      <c r="X27" s="447"/>
      <c r="Y27" s="447"/>
      <c r="Z27" s="447"/>
    </row>
    <row r="28" ht="12.75" customHeight="1">
      <c r="A28" s="447"/>
      <c r="B28" s="463"/>
      <c r="C28" s="537"/>
      <c r="D28" s="538"/>
      <c r="E28" s="466">
        <f>SUMIF(AJE_INC!B:B,B28,AJE_INC!D:D)</f>
        <v>0</v>
      </c>
      <c r="F28" s="539">
        <f t="shared" si="3"/>
        <v>0</v>
      </c>
      <c r="G28" s="541" t="str">
        <f>IF(ISERROR(VLOOKUP(B28,Accounts_INC!$B:$E,3,FALSE)),"",VLOOKUP(B28,Accounts_INC!$B:$E,3,FALSE))</f>
        <v/>
      </c>
      <c r="H28" s="470" t="str">
        <f>IFERROR(IF(G28="","",VLOOKUP(G28,FS!$A$11:$B$241,2,FALSE)),"")</f>
        <v/>
      </c>
      <c r="I28" s="470"/>
      <c r="J28" s="471"/>
      <c r="K28" s="460"/>
      <c r="L28" s="447"/>
      <c r="M28" s="462"/>
      <c r="N28" s="447"/>
      <c r="O28" s="447"/>
      <c r="P28" s="447"/>
      <c r="Q28" s="447"/>
      <c r="R28" s="447"/>
      <c r="S28" s="449"/>
      <c r="T28" s="449"/>
      <c r="U28" s="447"/>
      <c r="V28" s="447"/>
      <c r="W28" s="447"/>
      <c r="X28" s="447"/>
      <c r="Y28" s="447"/>
      <c r="Z28" s="447"/>
    </row>
    <row r="29" ht="12.75" customHeight="1">
      <c r="A29" s="445" t="s">
        <v>673</v>
      </c>
      <c r="B29" s="477" t="str">
        <f>IF(IF(ISERROR(LEFT(C29,5)*1),"",(LEFT(C29,5)*1))&lt;10000,"",IF(ISERROR(LEFT(C29,5)*1),"",(LEFT(C29,5)*1)))</f>
        <v/>
      </c>
      <c r="C29" s="542"/>
      <c r="D29" s="543"/>
      <c r="E29" s="544">
        <f>SUMIF(AJE_INC!B:B,B29,AJE_INC!D:D)</f>
        <v>0</v>
      </c>
      <c r="F29" s="545">
        <f t="shared" si="3"/>
        <v>0</v>
      </c>
      <c r="G29" s="546" t="str">
        <f>IF(ISERROR(VLOOKUP(B29,Accounts_INC!$B:$E,3,FALSE)),"",VLOOKUP(B29,Accounts_INC!$B:$E,3,FALSE))</f>
        <v/>
      </c>
      <c r="H29" s="546" t="str">
        <f>IFERROR(IF(G29="","",VLOOKUP(G29,FS!$A$11:$B$241,2,FALSE)),"")</f>
        <v/>
      </c>
      <c r="I29" s="547" t="str">
        <f>IFERROR(VLOOKUP(B29,Accounts_LTD!B:G,6,FALSE),"")</f>
        <v/>
      </c>
      <c r="J29" s="548" t="str">
        <f>IF(and(B29&lt;&gt;"",G29=""),"Error","")</f>
        <v/>
      </c>
      <c r="K29" s="494"/>
      <c r="L29" s="447"/>
      <c r="M29" s="447"/>
      <c r="N29" s="447"/>
      <c r="O29" s="447"/>
      <c r="P29" s="447"/>
      <c r="Q29" s="447"/>
      <c r="R29" s="449"/>
      <c r="S29" s="449"/>
      <c r="T29" s="449"/>
      <c r="U29" s="447"/>
      <c r="V29" s="447"/>
      <c r="W29" s="447"/>
      <c r="X29" s="447"/>
      <c r="Y29" s="447"/>
      <c r="Z29" s="447"/>
    </row>
    <row r="30" ht="12.0" customHeight="1">
      <c r="A30" s="549" t="s">
        <v>376</v>
      </c>
      <c r="B30" s="550" t="s">
        <v>376</v>
      </c>
      <c r="C30" s="551" t="s">
        <v>377</v>
      </c>
      <c r="D30" s="552" t="s">
        <v>379</v>
      </c>
      <c r="E30" s="544">
        <f>SUMIF(AJE_INC!B:B,B30,AJE_INC!D:D)</f>
        <v>0</v>
      </c>
      <c r="F30" s="545" t="str">
        <f t="shared" si="3"/>
        <v/>
      </c>
      <c r="G30" s="546" t="str">
        <f>IF(ISERROR(VLOOKUP(B30,Accounts_INC!$B:$E,3,FALSE)),"",VLOOKUP(B30,Accounts_INC!$B:$E,3,FALSE))</f>
        <v/>
      </c>
      <c r="H30" s="492" t="str">
        <f>IFERROR(IF(G30="","",VLOOKUP(G30,FS!$A$11:$B$241,2,FALSE)),"")</f>
        <v/>
      </c>
      <c r="I30" s="492" t="str">
        <f>IFERROR(VLOOKUP(#REF!,Accounts_LTD!B:G,6,FALSE),"")</f>
        <v/>
      </c>
      <c r="J30" s="493"/>
      <c r="K30" s="494"/>
      <c r="L30" s="447"/>
      <c r="M30" s="447"/>
      <c r="N30" s="447"/>
      <c r="O30" s="447"/>
      <c r="P30" s="447"/>
      <c r="Q30" s="447"/>
      <c r="R30" s="449"/>
      <c r="S30" s="449"/>
      <c r="T30" s="449"/>
      <c r="U30" s="447"/>
      <c r="V30" s="447"/>
      <c r="W30" s="447"/>
      <c r="X30" s="447"/>
      <c r="Y30" s="447"/>
      <c r="Z30" s="447"/>
    </row>
    <row r="31" ht="12.0" customHeight="1">
      <c r="A31" s="519">
        <v>1010.0</v>
      </c>
      <c r="B31" s="519" t="str">
        <f t="shared" ref="B31:B159" si="4">LEFT(C31,4)</f>
        <v>1010</v>
      </c>
      <c r="C31" s="553" t="s">
        <v>674</v>
      </c>
      <c r="D31" s="554">
        <v>326572.86</v>
      </c>
      <c r="E31" s="544">
        <f>SUMIF(AJE_INC!B:B,B31,AJE_INC!D:D)</f>
        <v>0</v>
      </c>
      <c r="F31" s="555">
        <f t="shared" si="3"/>
        <v>326572.86</v>
      </c>
      <c r="G31" s="546">
        <f>IF(ISERROR(VLOOKUP(B31,Accounts_INC!$B:$E,3,FALSE)),"",VLOOKUP(B31,Accounts_INC!$B:$E,3,FALSE))</f>
        <v>1.5</v>
      </c>
      <c r="H31" s="492" t="str">
        <f>IFERROR(IF(G31="","",VLOOKUP(G31,FS!$A$11:$B$241,2,FALSE)),"")</f>
        <v>Cash and cash equivalents US</v>
      </c>
      <c r="I31" s="492" t="str">
        <f>IFERROR(VLOOKUP(B32,Accounts_LTD!B:G,6,FALSE),"")</f>
        <v/>
      </c>
      <c r="J31" s="493"/>
      <c r="K31" s="494"/>
      <c r="L31" s="447"/>
      <c r="M31" s="447"/>
      <c r="N31" s="447"/>
      <c r="O31" s="447"/>
      <c r="P31" s="448"/>
      <c r="Q31" s="447"/>
      <c r="R31" s="449"/>
      <c r="S31" s="449"/>
      <c r="T31" s="449"/>
      <c r="U31" s="447"/>
      <c r="V31" s="447"/>
      <c r="W31" s="447"/>
      <c r="X31" s="447"/>
      <c r="Y31" s="447"/>
      <c r="Z31" s="447"/>
    </row>
    <row r="32" ht="12.75" customHeight="1">
      <c r="A32" s="519">
        <v>1020.0</v>
      </c>
      <c r="B32" s="519" t="str">
        <f t="shared" si="4"/>
        <v>1020</v>
      </c>
      <c r="C32" s="553" t="s">
        <v>675</v>
      </c>
      <c r="D32" s="554">
        <v>2548926.87</v>
      </c>
      <c r="E32" s="544">
        <f>SUMIF(AJE_INC!B:B,B32,AJE_INC!D:D)</f>
        <v>0</v>
      </c>
      <c r="F32" s="545">
        <f t="shared" si="3"/>
        <v>2548926.87</v>
      </c>
      <c r="G32" s="546">
        <f>IF(ISERROR(VLOOKUP(B32,Accounts_INC!$B:$E,3,FALSE)),"",VLOOKUP(B32,Accounts_INC!$B:$E,3,FALSE))</f>
        <v>1.5</v>
      </c>
      <c r="H32" s="492" t="str">
        <f>IFERROR(IF(G32="","",VLOOKUP(G32,FS!$A$11:$B$241,2,FALSE)),"")</f>
        <v>Cash and cash equivalents US</v>
      </c>
      <c r="I32" s="492" t="str">
        <f>IFERROR(VLOOKUP(B33,Accounts_LTD!B:G,6,FALSE),"")</f>
        <v/>
      </c>
      <c r="J32" s="493"/>
      <c r="K32" s="494"/>
      <c r="L32" s="447"/>
      <c r="M32" s="447"/>
      <c r="N32" s="447"/>
      <c r="O32" s="447"/>
      <c r="P32" s="448"/>
      <c r="Q32" s="447"/>
      <c r="R32" s="449"/>
      <c r="S32" s="449"/>
      <c r="T32" s="449"/>
      <c r="U32" s="447"/>
      <c r="V32" s="447"/>
      <c r="W32" s="447"/>
      <c r="X32" s="447"/>
      <c r="Y32" s="447"/>
      <c r="Z32" s="447"/>
    </row>
    <row r="33" ht="12.75" customHeight="1">
      <c r="A33" s="519">
        <v>1030.0</v>
      </c>
      <c r="B33" s="519" t="str">
        <f t="shared" si="4"/>
        <v>1030</v>
      </c>
      <c r="C33" s="553" t="s">
        <v>676</v>
      </c>
      <c r="D33" s="554">
        <v>20000.0</v>
      </c>
      <c r="E33" s="544">
        <f>SUMIF(AJE_INC!B:B,B33,AJE_INC!D:D)</f>
        <v>0</v>
      </c>
      <c r="F33" s="545">
        <f t="shared" si="3"/>
        <v>20000</v>
      </c>
      <c r="G33" s="546">
        <f>IF(ISERROR(VLOOKUP(B33,Accounts_INC!$B:$E,3,FALSE)),"",VLOOKUP(B33,Accounts_INC!$B:$E,3,FALSE))</f>
        <v>1.5</v>
      </c>
      <c r="H33" s="492" t="str">
        <f>IFERROR(IF(G33="","",VLOOKUP(G33,FS!$A$11:$B$241,2,FALSE)),"")</f>
        <v>Cash and cash equivalents US</v>
      </c>
      <c r="I33" s="492" t="str">
        <f>IFERROR(VLOOKUP(#REF!,Accounts_LTD!B:G,6,FALSE),"")</f>
        <v/>
      </c>
      <c r="J33" s="493"/>
      <c r="K33" s="494"/>
      <c r="L33" s="447"/>
      <c r="M33" s="447"/>
      <c r="N33" s="447"/>
      <c r="O33" s="447"/>
      <c r="P33" s="448"/>
      <c r="Q33" s="447"/>
      <c r="R33" s="449"/>
      <c r="S33" s="449"/>
      <c r="T33" s="449"/>
      <c r="U33" s="447"/>
      <c r="V33" s="447"/>
      <c r="W33" s="447"/>
      <c r="X33" s="447"/>
      <c r="Y33" s="447"/>
      <c r="Z33" s="447"/>
    </row>
    <row r="34" ht="12.75" customHeight="1">
      <c r="A34" s="519">
        <v>1015.0</v>
      </c>
      <c r="B34" s="519" t="str">
        <f t="shared" si="4"/>
        <v>1015</v>
      </c>
      <c r="C34" s="553" t="s">
        <v>677</v>
      </c>
      <c r="D34" s="554">
        <v>49098.39</v>
      </c>
      <c r="E34" s="544">
        <f>SUMIF(AJE_INC!B:B,B34,AJE_INC!D:D)</f>
        <v>0</v>
      </c>
      <c r="F34" s="545">
        <f t="shared" si="3"/>
        <v>49098.39</v>
      </c>
      <c r="G34" s="546">
        <f>IF(ISERROR(VLOOKUP(B34,Accounts_INC!$B:$E,3,FALSE)),"",VLOOKUP(B34,Accounts_INC!$B:$E,3,FALSE))</f>
        <v>1.5</v>
      </c>
      <c r="H34" s="492" t="str">
        <f>IFERROR(IF(G34="","",VLOOKUP(G34,FS!$A$11:$B$241,2,FALSE)),"")</f>
        <v>Cash and cash equivalents US</v>
      </c>
      <c r="I34" s="492" t="str">
        <f>IFERROR(VLOOKUP(#REF!,Accounts_LTD!B:G,6,FALSE),"")</f>
        <v/>
      </c>
      <c r="J34" s="493"/>
      <c r="K34" s="494"/>
      <c r="L34" s="447"/>
      <c r="M34" s="447"/>
      <c r="N34" s="447"/>
      <c r="O34" s="447"/>
      <c r="P34" s="448"/>
      <c r="Q34" s="447"/>
      <c r="R34" s="449"/>
      <c r="S34" s="449"/>
      <c r="T34" s="449"/>
      <c r="U34" s="447"/>
      <c r="V34" s="447"/>
      <c r="W34" s="447"/>
      <c r="X34" s="447"/>
      <c r="Y34" s="447"/>
      <c r="Z34" s="447"/>
    </row>
    <row r="35" ht="12.75" customHeight="1">
      <c r="A35" s="519">
        <v>1025.0</v>
      </c>
      <c r="B35" s="519" t="str">
        <f t="shared" si="4"/>
        <v>1025</v>
      </c>
      <c r="C35" s="553" t="s">
        <v>678</v>
      </c>
      <c r="D35" s="554">
        <v>952.6</v>
      </c>
      <c r="E35" s="544">
        <f>SUMIF(AJE_INC!B:B,B35,AJE_INC!D:D)</f>
        <v>0</v>
      </c>
      <c r="F35" s="545">
        <f t="shared" si="3"/>
        <v>952.6</v>
      </c>
      <c r="G35" s="546">
        <f>IF(ISERROR(VLOOKUP(B35,Accounts_INC!$B:$E,3,FALSE)),"",VLOOKUP(B35,Accounts_INC!$B:$E,3,FALSE))</f>
        <v>1.5</v>
      </c>
      <c r="H35" s="492" t="str">
        <f>IFERROR(IF(G35="","",VLOOKUP(G35,FS!$A$11:$B$241,2,FALSE)),"")</f>
        <v>Cash and cash equivalents US</v>
      </c>
      <c r="I35" s="492"/>
      <c r="J35" s="493"/>
      <c r="K35" s="494"/>
      <c r="L35" s="447"/>
      <c r="M35" s="447"/>
      <c r="N35" s="447"/>
      <c r="O35" s="447"/>
      <c r="P35" s="448"/>
      <c r="Q35" s="447"/>
      <c r="R35" s="449"/>
      <c r="S35" s="449"/>
      <c r="T35" s="449"/>
      <c r="U35" s="447"/>
      <c r="V35" s="447"/>
      <c r="W35" s="447"/>
      <c r="X35" s="447"/>
      <c r="Y35" s="447"/>
      <c r="Z35" s="447"/>
    </row>
    <row r="36" ht="12.75" customHeight="1">
      <c r="A36" s="519">
        <v>1100.0</v>
      </c>
      <c r="B36" s="519" t="str">
        <f t="shared" si="4"/>
        <v>1100</v>
      </c>
      <c r="C36" s="553" t="s">
        <v>679</v>
      </c>
      <c r="D36" s="556">
        <v>0.0</v>
      </c>
      <c r="E36" s="544">
        <f>SUMIF(AJE_INC!B:B,B36,AJE_INC!D:D)</f>
        <v>0</v>
      </c>
      <c r="F36" s="545">
        <f t="shared" si="3"/>
        <v>0</v>
      </c>
      <c r="G36" s="557">
        <f>IF(ISERROR(VLOOKUP(B36,Accounts_INC!$B:$E,3,FALSE)),"",VLOOKUP(B36,Accounts_INC!$B:$E,3,FALSE))</f>
        <v>5.1</v>
      </c>
      <c r="H36" s="492" t="str">
        <f>IFERROR(IF(G36="","",VLOOKUP(G36,FS!$A$11:$B$241,2,FALSE)),"")</f>
        <v>Trade receivables</v>
      </c>
      <c r="I36" s="492" t="str">
        <f>IFERROR(VLOOKUP(#REF!,Accounts_LTD!B:G,6,FALSE),"")</f>
        <v/>
      </c>
      <c r="J36" s="493"/>
      <c r="K36" s="494"/>
      <c r="L36" s="447"/>
      <c r="M36" s="447"/>
      <c r="N36" s="447"/>
      <c r="O36" s="447"/>
      <c r="P36" s="448"/>
      <c r="Q36" s="447"/>
      <c r="R36" s="449"/>
      <c r="S36" s="449"/>
      <c r="T36" s="449"/>
      <c r="U36" s="447"/>
      <c r="V36" s="447"/>
      <c r="W36" s="447"/>
      <c r="X36" s="447"/>
      <c r="Y36" s="447"/>
      <c r="Z36" s="447"/>
    </row>
    <row r="37" ht="12.75" customHeight="1">
      <c r="A37" s="519">
        <v>1300.0</v>
      </c>
      <c r="B37" s="519" t="str">
        <f t="shared" si="4"/>
        <v>1300</v>
      </c>
      <c r="C37" s="553" t="s">
        <v>680</v>
      </c>
      <c r="D37" s="554">
        <v>19852.35</v>
      </c>
      <c r="E37" s="544">
        <f>SUMIF(AJE_INC!B:B,B37,AJE_INC!D:D)</f>
        <v>0</v>
      </c>
      <c r="F37" s="545">
        <f t="shared" si="3"/>
        <v>19852.35</v>
      </c>
      <c r="G37" s="546">
        <f>IF(ISERROR(VLOOKUP(B37,Accounts_INC!$B:$E,3,FALSE)),"",VLOOKUP(B37,Accounts_INC!$B:$E,3,FALSE))</f>
        <v>7.1</v>
      </c>
      <c r="H37" s="492" t="str">
        <f>IFERROR(IF(G37="","",VLOOKUP(G37,FS!$A$11:$B$241,2,FALSE)),"")</f>
        <v>Prepaid expenses</v>
      </c>
      <c r="I37" s="492" t="str">
        <f>IFERROR(VLOOKUP(B38,Accounts_LTD!B:G,6,FALSE),"")</f>
        <v/>
      </c>
      <c r="J37" s="493"/>
      <c r="K37" s="494"/>
      <c r="L37" s="447"/>
      <c r="M37" s="447"/>
      <c r="N37" s="447"/>
      <c r="O37" s="447"/>
      <c r="P37" s="448"/>
      <c r="Q37" s="447"/>
      <c r="R37" s="449"/>
      <c r="S37" s="449"/>
      <c r="T37" s="449"/>
      <c r="U37" s="447"/>
      <c r="V37" s="447"/>
      <c r="W37" s="447"/>
      <c r="X37" s="447"/>
      <c r="Y37" s="447"/>
      <c r="Z37" s="447"/>
    </row>
    <row r="38" ht="12.75" customHeight="1">
      <c r="A38" s="519">
        <v>1400.0</v>
      </c>
      <c r="B38" s="519" t="str">
        <f t="shared" si="4"/>
        <v>1400</v>
      </c>
      <c r="C38" s="553" t="s">
        <v>681</v>
      </c>
      <c r="D38" s="554">
        <v>1000.0</v>
      </c>
      <c r="E38" s="544">
        <f>SUMIF(AJE_INC!B:B,B38,AJE_INC!D:D)</f>
        <v>0</v>
      </c>
      <c r="F38" s="545">
        <f t="shared" si="3"/>
        <v>1000</v>
      </c>
      <c r="G38" s="546">
        <f>IF(ISERROR(VLOOKUP(B38,Accounts_INC!$B:$E,3,FALSE)),"",VLOOKUP(B38,Accounts_INC!$B:$E,3,FALSE))</f>
        <v>1.5</v>
      </c>
      <c r="H38" s="492" t="str">
        <f>IFERROR(IF(G38="","",VLOOKUP(G38,FS!$A$11:$B$241,2,FALSE)),"")</f>
        <v>Cash and cash equivalents US</v>
      </c>
      <c r="I38" s="492" t="str">
        <f>IFERROR(VLOOKUP(B39,Accounts_LTD!B:G,6,FALSE),"")</f>
        <v/>
      </c>
      <c r="J38" s="493"/>
      <c r="K38" s="494"/>
      <c r="L38" s="447"/>
      <c r="M38" s="447"/>
      <c r="N38" s="447"/>
      <c r="O38" s="447"/>
      <c r="P38" s="448"/>
      <c r="Q38" s="447"/>
      <c r="R38" s="449"/>
      <c r="S38" s="449"/>
      <c r="T38" s="449"/>
      <c r="U38" s="447"/>
      <c r="V38" s="447"/>
      <c r="W38" s="447"/>
      <c r="X38" s="447"/>
      <c r="Y38" s="447"/>
      <c r="Z38" s="447"/>
    </row>
    <row r="39" ht="12.75" customHeight="1">
      <c r="A39" s="519">
        <v>1410.0</v>
      </c>
      <c r="B39" s="519" t="str">
        <f t="shared" si="4"/>
        <v>1410</v>
      </c>
      <c r="C39" s="558" t="s">
        <v>682</v>
      </c>
      <c r="D39" s="554">
        <v>2.000892392E7</v>
      </c>
      <c r="E39" s="544">
        <f>SUMIF(AJE_INC!B:B,B39,AJE_INC!D:D)</f>
        <v>-30613.83</v>
      </c>
      <c r="F39" s="545">
        <f t="shared" si="3"/>
        <v>19978310.09</v>
      </c>
      <c r="G39" s="546">
        <f>IF(ISERROR(VLOOKUP(B39,Accounts_INC!$B:$E,3,FALSE)),"",VLOOKUP(B39,Accounts_INC!$B:$E,3,FALSE))</f>
        <v>6</v>
      </c>
      <c r="H39" s="492" t="str">
        <f>IFERROR(IF(G39="","",VLOOKUP(G39,FS!$A$11:$B$241,2,FALSE)),"")</f>
        <v>Intercompany</v>
      </c>
      <c r="I39" s="492" t="str">
        <f>IFERROR(VLOOKUP(#REF!,Accounts_LTD!B:G,6,FALSE),"")</f>
        <v/>
      </c>
      <c r="J39" s="493"/>
      <c r="K39" s="494"/>
      <c r="L39" s="447"/>
      <c r="M39" s="447"/>
      <c r="N39" s="447"/>
      <c r="O39" s="447"/>
      <c r="P39" s="448"/>
      <c r="Q39" s="447"/>
      <c r="R39" s="449"/>
      <c r="S39" s="449"/>
      <c r="T39" s="449"/>
      <c r="U39" s="447"/>
      <c r="V39" s="447"/>
      <c r="W39" s="447"/>
      <c r="X39" s="447"/>
      <c r="Y39" s="447"/>
      <c r="Z39" s="447"/>
    </row>
    <row r="40" ht="12.75" customHeight="1">
      <c r="A40" s="519">
        <v>1420.0</v>
      </c>
      <c r="B40" s="519" t="str">
        <f t="shared" si="4"/>
        <v>1420</v>
      </c>
      <c r="C40" s="553" t="s">
        <v>683</v>
      </c>
      <c r="D40" s="554">
        <v>832.04</v>
      </c>
      <c r="E40" s="544">
        <f>SUMIF(AJE_INC!B:B,B40,AJE_INC!D:D)</f>
        <v>0</v>
      </c>
      <c r="F40" s="545">
        <f t="shared" si="3"/>
        <v>832.04</v>
      </c>
      <c r="G40" s="546">
        <f>IF(ISERROR(VLOOKUP(B40,Accounts_INC!$B:$E,3,FALSE)),"",VLOOKUP(B40,Accounts_INC!$B:$E,3,FALSE))</f>
        <v>31.1</v>
      </c>
      <c r="H40" s="492" t="str">
        <f>IFERROR(IF(G40="","",VLOOKUP(G40,FS!$A$11:$B$241,2,FALSE)),"")</f>
        <v>Trade Payables</v>
      </c>
      <c r="I40" s="492" t="str">
        <f>IFERROR(VLOOKUP(#REF!,Accounts_LTD!B:G,6,FALSE),"")</f>
        <v/>
      </c>
      <c r="J40" s="493"/>
      <c r="K40" s="494"/>
      <c r="L40" s="447"/>
      <c r="M40" s="447"/>
      <c r="N40" s="447"/>
      <c r="O40" s="447"/>
      <c r="P40" s="448"/>
      <c r="Q40" s="447"/>
      <c r="R40" s="449"/>
      <c r="S40" s="449"/>
      <c r="T40" s="449"/>
      <c r="U40" s="447"/>
      <c r="V40" s="447"/>
      <c r="W40" s="447"/>
      <c r="X40" s="447"/>
      <c r="Y40" s="447"/>
      <c r="Z40" s="447"/>
    </row>
    <row r="41" ht="12.75" customHeight="1">
      <c r="A41" s="519">
        <v>1430.0</v>
      </c>
      <c r="B41" s="519" t="str">
        <f t="shared" si="4"/>
        <v>1430</v>
      </c>
      <c r="C41" s="553" t="s">
        <v>684</v>
      </c>
      <c r="D41" s="554">
        <v>20000.0</v>
      </c>
      <c r="E41" s="544">
        <f>SUMIF(AJE_INC!B:B,B41,AJE_INC!D:D)</f>
        <v>0</v>
      </c>
      <c r="F41" s="545">
        <f t="shared" si="3"/>
        <v>20000</v>
      </c>
      <c r="G41" s="546">
        <f>IF(ISERROR(VLOOKUP(B41,Accounts_INC!$B:$E,3,FALSE)),"",VLOOKUP(B41,Accounts_INC!$B:$E,3,FALSE))</f>
        <v>1.5</v>
      </c>
      <c r="H41" s="492" t="str">
        <f>IFERROR(IF(G41="","",VLOOKUP(G41,FS!$A$11:$B$241,2,FALSE)),"")</f>
        <v>Cash and cash equivalents US</v>
      </c>
      <c r="I41" s="492" t="str">
        <f>IFERROR(VLOOKUP(B42,Accounts_LTD!B:G,6,FALSE),"")</f>
        <v/>
      </c>
      <c r="J41" s="493"/>
      <c r="K41" s="494"/>
      <c r="L41" s="447"/>
      <c r="M41" s="447"/>
      <c r="N41" s="447"/>
      <c r="O41" s="447"/>
      <c r="P41" s="447"/>
      <c r="Q41" s="447"/>
      <c r="R41" s="447"/>
      <c r="S41" s="447"/>
      <c r="T41" s="447"/>
      <c r="U41" s="447"/>
      <c r="V41" s="447"/>
      <c r="W41" s="447"/>
      <c r="X41" s="531"/>
      <c r="Y41" s="531"/>
      <c r="Z41" s="531"/>
    </row>
    <row r="42" ht="12.75" customHeight="1">
      <c r="A42" s="519">
        <v>1500.0</v>
      </c>
      <c r="B42" s="519" t="str">
        <f t="shared" si="4"/>
        <v>1500</v>
      </c>
      <c r="C42" s="553" t="s">
        <v>685</v>
      </c>
      <c r="D42" s="559">
        <v>1184.94</v>
      </c>
      <c r="E42" s="560">
        <f>SUMIF(AJE_INC!B:B,B42,AJE_INC!D:D)</f>
        <v>0</v>
      </c>
      <c r="F42" s="561">
        <f t="shared" si="3"/>
        <v>1184.94</v>
      </c>
      <c r="G42" s="546">
        <f>IF(ISERROR(VLOOKUP(B42,Accounts_INC!$B:$E,3,FALSE)),"",VLOOKUP(B42,Accounts_INC!$B:$E,3,FALSE))</f>
        <v>7.4</v>
      </c>
      <c r="H42" s="492" t="str">
        <f>IFERROR(IF(G42="","",VLOOKUP(G42,FS!$A$11:$B$241,2,FALSE)),"")</f>
        <v>Other  Receivables</v>
      </c>
      <c r="I42" s="492" t="str">
        <f>IFERROR(VLOOKUP(B43,Accounts_LTD!B:G,6,FALSE),"")</f>
        <v/>
      </c>
      <c r="J42" s="493"/>
      <c r="K42" s="494"/>
      <c r="L42" s="447"/>
      <c r="M42" s="447"/>
      <c r="N42" s="447"/>
      <c r="O42" s="447"/>
      <c r="P42" s="447"/>
      <c r="Q42" s="447"/>
      <c r="R42" s="447"/>
      <c r="S42" s="447"/>
      <c r="T42" s="447"/>
      <c r="U42" s="447"/>
      <c r="V42" s="447"/>
      <c r="W42" s="447"/>
      <c r="X42" s="531"/>
      <c r="Y42" s="531"/>
      <c r="Z42" s="531"/>
    </row>
    <row r="43" ht="12.75" customHeight="1">
      <c r="A43" s="519">
        <v>1510.0</v>
      </c>
      <c r="B43" s="519" t="str">
        <f t="shared" si="4"/>
        <v>1510</v>
      </c>
      <c r="C43" s="553" t="s">
        <v>686</v>
      </c>
      <c r="D43" s="554">
        <v>55781.8</v>
      </c>
      <c r="E43" s="544">
        <f>SUMIF(AJE_INC!B:B,B43,AJE_INC!D:D)</f>
        <v>0</v>
      </c>
      <c r="F43" s="545">
        <f t="shared" si="3"/>
        <v>55781.8</v>
      </c>
      <c r="G43" s="546">
        <f>IF(ISERROR(VLOOKUP(B43,Accounts_INC!$B:$E,3,FALSE)),"",VLOOKUP(B43,Accounts_INC!$B:$E,3,FALSE))</f>
        <v>7.4</v>
      </c>
      <c r="H43" s="492" t="str">
        <f>IFERROR(IF(G43="","",VLOOKUP(G43,FS!$A$11:$B$241,2,FALSE)),"")</f>
        <v>Other  Receivables</v>
      </c>
      <c r="I43" s="492" t="str">
        <f>IFERROR(VLOOKUP(#REF!,Accounts_LTD!B:G,6,FALSE),"")</f>
        <v/>
      </c>
      <c r="J43" s="493"/>
      <c r="K43" s="494"/>
      <c r="L43" s="447"/>
      <c r="M43" s="447"/>
      <c r="N43" s="447"/>
      <c r="O43" s="447"/>
      <c r="P43" s="447"/>
      <c r="Q43" s="447"/>
      <c r="R43" s="447"/>
      <c r="S43" s="447"/>
      <c r="T43" s="447"/>
      <c r="U43" s="447"/>
      <c r="V43" s="447"/>
      <c r="W43" s="447"/>
      <c r="X43" s="531"/>
      <c r="Y43" s="531"/>
      <c r="Z43" s="531"/>
    </row>
    <row r="44" ht="12.75" customHeight="1">
      <c r="A44" s="519">
        <v>1601.0</v>
      </c>
      <c r="B44" s="519" t="str">
        <f t="shared" si="4"/>
        <v>1601</v>
      </c>
      <c r="C44" s="553" t="s">
        <v>687</v>
      </c>
      <c r="D44" s="554">
        <v>12994.45</v>
      </c>
      <c r="E44" s="544">
        <f>SUMIF(AJE_INC!B:B,B44,AJE_INC!D:D)</f>
        <v>0</v>
      </c>
      <c r="F44" s="545">
        <f t="shared" si="3"/>
        <v>12994.45</v>
      </c>
      <c r="G44" s="546">
        <f>IF(ISERROR(VLOOKUP(B44,Accounts_INC!$B:$E,3,FALSE)),"",VLOOKUP(B44,Accounts_INC!$B:$E,3,FALSE))</f>
        <v>21</v>
      </c>
      <c r="H44" s="492" t="str">
        <f>IFERROR(IF(G44="","",VLOOKUP(G44,FS!$A$11:$B$241,2,FALSE)),"")</f>
        <v>Fixed assets</v>
      </c>
      <c r="I44" s="492" t="str">
        <f>IFERROR(VLOOKUP(#REF!,Accounts_LTD!B:G,6,FALSE),"")</f>
        <v/>
      </c>
      <c r="J44" s="493"/>
      <c r="K44" s="494"/>
      <c r="L44" s="447"/>
      <c r="M44" s="447"/>
      <c r="N44" s="447"/>
      <c r="O44" s="447"/>
      <c r="P44" s="447"/>
      <c r="Q44" s="447"/>
      <c r="R44" s="447"/>
      <c r="S44" s="447"/>
      <c r="T44" s="447"/>
      <c r="U44" s="447"/>
      <c r="V44" s="447"/>
      <c r="W44" s="447"/>
      <c r="X44" s="531"/>
      <c r="Y44" s="531"/>
      <c r="Z44" s="531"/>
    </row>
    <row r="45" ht="12.75" customHeight="1">
      <c r="A45" s="519">
        <v>1611.0</v>
      </c>
      <c r="B45" s="519" t="str">
        <f t="shared" si="4"/>
        <v>1611</v>
      </c>
      <c r="C45" s="553" t="s">
        <v>688</v>
      </c>
      <c r="D45" s="554">
        <v>-2382.7</v>
      </c>
      <c r="E45" s="544">
        <f>SUMIF(AJE_INC!B:B,B45,AJE_INC!D:D)</f>
        <v>0</v>
      </c>
      <c r="F45" s="545">
        <f t="shared" si="3"/>
        <v>-2382.7</v>
      </c>
      <c r="G45" s="546">
        <f>IF(ISERROR(VLOOKUP(B45,Accounts_INC!$B:$E,3,FALSE)),"",VLOOKUP(B45,Accounts_INC!$B:$E,3,FALSE))</f>
        <v>22</v>
      </c>
      <c r="H45" s="492" t="str">
        <f>IFERROR(IF(G45="","",VLOOKUP(G45,FS!$A$11:$B$241,2,FALSE)),"")</f>
        <v>Accumulated depreciation</v>
      </c>
      <c r="I45" s="492"/>
      <c r="J45" s="493"/>
      <c r="K45" s="494"/>
      <c r="L45" s="447"/>
      <c r="M45" s="447"/>
      <c r="N45" s="447"/>
      <c r="O45" s="447"/>
      <c r="P45" s="447"/>
      <c r="Q45" s="447"/>
      <c r="R45" s="447"/>
      <c r="S45" s="447"/>
      <c r="T45" s="447"/>
      <c r="U45" s="447"/>
      <c r="V45" s="447"/>
      <c r="W45" s="447"/>
      <c r="X45" s="531"/>
      <c r="Y45" s="531"/>
      <c r="Z45" s="531"/>
    </row>
    <row r="46" ht="12.75" customHeight="1">
      <c r="A46" s="519">
        <v>1700.0</v>
      </c>
      <c r="B46" s="519" t="str">
        <f t="shared" si="4"/>
        <v>1700</v>
      </c>
      <c r="C46" s="553" t="s">
        <v>689</v>
      </c>
      <c r="D46" s="554">
        <v>20000.0</v>
      </c>
      <c r="E46" s="544">
        <f>SUMIF(AJE_INC!B:B,B46,AJE_INC!D:D)</f>
        <v>0</v>
      </c>
      <c r="F46" s="545">
        <f t="shared" si="3"/>
        <v>20000</v>
      </c>
      <c r="G46" s="546">
        <f>IF(ISERROR(VLOOKUP(B46,Accounts_INC!$B:$E,3,FALSE)),"",VLOOKUP(B46,Accounts_INC!$B:$E,3,FALSE))</f>
        <v>7.4</v>
      </c>
      <c r="H46" s="492" t="str">
        <f>IFERROR(IF(G46="","",VLOOKUP(G46,FS!$A$11:$B$241,2,FALSE)),"")</f>
        <v>Other  Receivables</v>
      </c>
      <c r="I46" s="492" t="str">
        <f>IFERROR(VLOOKUP(B47,Accounts_LTD!B:G,6,FALSE),"")</f>
        <v/>
      </c>
      <c r="J46" s="493"/>
      <c r="K46" s="494"/>
      <c r="L46" s="447"/>
      <c r="M46" s="447"/>
      <c r="N46" s="447"/>
      <c r="O46" s="447"/>
      <c r="P46" s="447"/>
      <c r="Q46" s="447"/>
      <c r="R46" s="447"/>
      <c r="S46" s="447"/>
      <c r="T46" s="447"/>
      <c r="U46" s="447"/>
      <c r="V46" s="447"/>
      <c r="W46" s="447"/>
      <c r="X46" s="531"/>
      <c r="Y46" s="531"/>
      <c r="Z46" s="531"/>
    </row>
    <row r="47" ht="12.75" customHeight="1">
      <c r="A47" s="519">
        <v>2000.0</v>
      </c>
      <c r="B47" s="519" t="str">
        <f t="shared" si="4"/>
        <v>2000</v>
      </c>
      <c r="C47" s="553" t="s">
        <v>690</v>
      </c>
      <c r="D47" s="554">
        <v>-3115.0</v>
      </c>
      <c r="E47" s="544">
        <f>SUMIF(AJE_INC!B:B,B47,AJE_INC!D:D)</f>
        <v>0</v>
      </c>
      <c r="F47" s="545">
        <f t="shared" si="3"/>
        <v>-3115</v>
      </c>
      <c r="G47" s="546">
        <f>IF(ISERROR(VLOOKUP(B47,Accounts_INC!$B:$E,3,FALSE)),"",VLOOKUP(B47,Accounts_INC!$B:$E,3,FALSE))</f>
        <v>31.1</v>
      </c>
      <c r="H47" s="492" t="str">
        <f>IFERROR(IF(G47="","",VLOOKUP(G47,FS!$A$11:$B$241,2,FALSE)),"")</f>
        <v>Trade Payables</v>
      </c>
      <c r="I47" s="492" t="str">
        <f>IFERROR(VLOOKUP(B48,Accounts_LTD!B:G,6,FALSE),"")</f>
        <v/>
      </c>
      <c r="J47" s="493"/>
      <c r="K47" s="494"/>
      <c r="L47" s="447"/>
      <c r="M47" s="447"/>
      <c r="N47" s="447"/>
      <c r="O47" s="447"/>
      <c r="P47" s="447"/>
      <c r="Q47" s="447"/>
      <c r="R47" s="447"/>
      <c r="S47" s="447"/>
      <c r="T47" s="447"/>
      <c r="U47" s="447"/>
      <c r="V47" s="447"/>
      <c r="W47" s="447"/>
      <c r="X47" s="531"/>
      <c r="Y47" s="531"/>
      <c r="Z47" s="531"/>
    </row>
    <row r="48" ht="12.75" customHeight="1">
      <c r="A48" s="519">
        <v>2050.0</v>
      </c>
      <c r="B48" s="519" t="str">
        <f t="shared" si="4"/>
        <v>2050</v>
      </c>
      <c r="C48" s="553" t="s">
        <v>691</v>
      </c>
      <c r="D48" s="554">
        <v>-3429.34</v>
      </c>
      <c r="E48" s="544">
        <f>SUMIF(AJE_INC!B:B,B48,AJE_INC!D:D)</f>
        <v>0</v>
      </c>
      <c r="F48" s="545">
        <f t="shared" si="3"/>
        <v>-3429.34</v>
      </c>
      <c r="G48" s="546">
        <f>IF(ISERROR(VLOOKUP(B48,Accounts_INC!$B:$E,3,FALSE)),"",VLOOKUP(B48,Accounts_INC!$B:$E,3,FALSE))</f>
        <v>31.1</v>
      </c>
      <c r="H48" s="492" t="str">
        <f>IFERROR(IF(G48="","",VLOOKUP(G48,FS!$A$11:$B$241,2,FALSE)),"")</f>
        <v>Trade Payables</v>
      </c>
      <c r="I48" s="492" t="str">
        <f>IFERROR(VLOOKUP(B49,Accounts_LTD!B:G,6,FALSE),"")</f>
        <v/>
      </c>
      <c r="J48" s="493"/>
      <c r="K48" s="494"/>
      <c r="L48" s="447"/>
      <c r="M48" s="447"/>
      <c r="N48" s="447"/>
      <c r="O48" s="447"/>
      <c r="P48" s="447"/>
      <c r="Q48" s="447"/>
      <c r="R48" s="447"/>
      <c r="S48" s="447"/>
      <c r="T48" s="447"/>
      <c r="U48" s="447"/>
      <c r="V48" s="447"/>
      <c r="W48" s="447"/>
      <c r="X48" s="531"/>
      <c r="Y48" s="531"/>
      <c r="Z48" s="531"/>
    </row>
    <row r="49" ht="12.75" customHeight="1">
      <c r="A49" s="519" t="s">
        <v>692</v>
      </c>
      <c r="B49" s="519" t="str">
        <f t="shared" si="4"/>
        <v>Acco</v>
      </c>
      <c r="C49" s="553" t="s">
        <v>693</v>
      </c>
      <c r="D49" s="554">
        <v>-2903.52</v>
      </c>
      <c r="E49" s="544">
        <f>SUMIF(AJE_INC!B:B,B49,AJE_INC!D:D)</f>
        <v>0</v>
      </c>
      <c r="F49" s="545">
        <f t="shared" si="3"/>
        <v>-2903.52</v>
      </c>
      <c r="G49" s="546">
        <f>IF(ISERROR(VLOOKUP(B49,Accounts_INC!$B:$E,3,FALSE)),"",VLOOKUP(B49,Accounts_INC!$B:$E,3,FALSE))</f>
        <v>31.1</v>
      </c>
      <c r="H49" s="492" t="str">
        <f>IFERROR(IF(G49="","",VLOOKUP(G49,FS!$A$11:$B$241,2,FALSE)),"")</f>
        <v>Trade Payables</v>
      </c>
      <c r="I49" s="492" t="str">
        <f>IFERROR(VLOOKUP(B50,Accounts_LTD!B:G,6,FALSE),"")</f>
        <v/>
      </c>
      <c r="J49" s="493"/>
      <c r="K49" s="494"/>
      <c r="L49" s="447"/>
      <c r="M49" s="447"/>
      <c r="N49" s="447"/>
      <c r="O49" s="447"/>
      <c r="P49" s="447"/>
      <c r="Q49" s="447"/>
      <c r="R49" s="447"/>
      <c r="S49" s="447"/>
      <c r="T49" s="447"/>
      <c r="U49" s="447"/>
      <c r="V49" s="447"/>
      <c r="W49" s="447"/>
      <c r="X49" s="531"/>
      <c r="Y49" s="531"/>
      <c r="Z49" s="531"/>
    </row>
    <row r="50" ht="12.75" customHeight="1">
      <c r="A50" s="519">
        <v>2110.0</v>
      </c>
      <c r="B50" s="519" t="str">
        <f t="shared" si="4"/>
        <v>2110</v>
      </c>
      <c r="C50" s="553" t="s">
        <v>694</v>
      </c>
      <c r="D50" s="554">
        <v>-11655.73</v>
      </c>
      <c r="E50" s="544">
        <f>SUMIF(AJE_INC!B:B,B50,AJE_INC!D:D)</f>
        <v>0</v>
      </c>
      <c r="F50" s="545">
        <f t="shared" si="3"/>
        <v>-11655.73</v>
      </c>
      <c r="G50" s="546">
        <f>IF(ISERROR(VLOOKUP(B50,Accounts_INC!$B:$E,3,FALSE)),"",VLOOKUP(B50,Accounts_INC!$B:$E,3,FALSE))</f>
        <v>31.3</v>
      </c>
      <c r="H50" s="492" t="str">
        <f>IFERROR(IF(G50="","",VLOOKUP(G50,FS!$A$11:$B$241,2,FALSE)),"")</f>
        <v>Credit Cards</v>
      </c>
      <c r="I50" s="492" t="str">
        <f>IFERROR(VLOOKUP(#REF!,Accounts_LTD!B:G,6,FALSE),"")</f>
        <v/>
      </c>
      <c r="J50" s="493"/>
      <c r="K50" s="494"/>
      <c r="L50" s="447"/>
      <c r="M50" s="447"/>
      <c r="N50" s="447"/>
      <c r="O50" s="447"/>
      <c r="P50" s="447"/>
      <c r="Q50" s="447"/>
      <c r="R50" s="447"/>
      <c r="S50" s="447"/>
      <c r="T50" s="447"/>
      <c r="U50" s="447"/>
      <c r="V50" s="447"/>
      <c r="W50" s="447"/>
      <c r="X50" s="531"/>
      <c r="Y50" s="531"/>
      <c r="Z50" s="531"/>
    </row>
    <row r="51" ht="12.75" customHeight="1">
      <c r="A51" s="519">
        <v>2200.0</v>
      </c>
      <c r="B51" s="519" t="str">
        <f t="shared" si="4"/>
        <v>2200</v>
      </c>
      <c r="C51" s="553" t="s">
        <v>695</v>
      </c>
      <c r="D51" s="559">
        <v>-6775.0</v>
      </c>
      <c r="E51" s="544">
        <f>SUMIF(AJE_INC!B:B,B51,AJE_INC!D:D)</f>
        <v>-135249</v>
      </c>
      <c r="F51" s="545">
        <f t="shared" si="3"/>
        <v>-142024</v>
      </c>
      <c r="G51" s="546">
        <f>IF(ISERROR(VLOOKUP(B51,Accounts_INC!$B:$E,3,FALSE)),"",VLOOKUP(B51,Accounts_INC!$B:$E,3,FALSE))</f>
        <v>38</v>
      </c>
      <c r="H51" s="492" t="str">
        <f>IFERROR(IF(G51="","",VLOOKUP(G51,FS!$A$11:$B$241,2,FALSE)),"")</f>
        <v>Accrued Expenses</v>
      </c>
      <c r="I51" s="492" t="str">
        <f>IFERROR(VLOOKUP(#REF!,Accounts_LTD!B:G,6,FALSE),"")</f>
        <v/>
      </c>
      <c r="J51" s="493"/>
      <c r="K51" s="494"/>
      <c r="L51" s="447"/>
      <c r="M51" s="447"/>
      <c r="N51" s="447"/>
      <c r="O51" s="447"/>
      <c r="P51" s="447"/>
      <c r="Q51" s="447"/>
      <c r="R51" s="447"/>
      <c r="S51" s="447"/>
      <c r="T51" s="447"/>
      <c r="U51" s="447"/>
      <c r="V51" s="447"/>
      <c r="W51" s="447"/>
      <c r="X51" s="531"/>
      <c r="Y51" s="531"/>
      <c r="Z51" s="531"/>
    </row>
    <row r="52" ht="12.75" customHeight="1">
      <c r="A52" s="519">
        <v>2300.0</v>
      </c>
      <c r="B52" s="519" t="str">
        <f t="shared" si="4"/>
        <v>2300</v>
      </c>
      <c r="C52" s="553" t="s">
        <v>696</v>
      </c>
      <c r="D52" s="554">
        <v>0.0</v>
      </c>
      <c r="E52" s="544">
        <f>SUMIF(AJE_INC!B:B,B52,AJE_INC!D:D)</f>
        <v>0</v>
      </c>
      <c r="F52" s="545">
        <f t="shared" si="3"/>
        <v>0</v>
      </c>
      <c r="G52" s="546">
        <f>IF(ISERROR(VLOOKUP(B52,Accounts_INC!$B:$E,3,FALSE)),"",VLOOKUP(B52,Accounts_INC!$B:$E,3,FALSE))</f>
        <v>33</v>
      </c>
      <c r="H52" s="492" t="str">
        <f>IFERROR(IF(G52="","",VLOOKUP(G52,FS!$A$11:$B$241,2,FALSE)),"")</f>
        <v>Employees and related</v>
      </c>
      <c r="I52" s="492" t="str">
        <f>IFERROR(VLOOKUP(B53,Accounts_LTD!B:G,6,FALSE),"")</f>
        <v/>
      </c>
      <c r="J52" s="493"/>
      <c r="K52" s="494"/>
      <c r="L52" s="447"/>
      <c r="M52" s="447"/>
      <c r="N52" s="447"/>
      <c r="O52" s="447"/>
      <c r="P52" s="447"/>
      <c r="Q52" s="447"/>
      <c r="R52" s="447"/>
      <c r="S52" s="447"/>
      <c r="T52" s="447"/>
      <c r="U52" s="447"/>
      <c r="V52" s="447"/>
      <c r="W52" s="447"/>
      <c r="X52" s="531"/>
      <c r="Y52" s="531"/>
      <c r="Z52" s="531"/>
    </row>
    <row r="53" ht="12.75" customHeight="1">
      <c r="A53" s="519">
        <v>2350.0</v>
      </c>
      <c r="B53" s="519" t="str">
        <f t="shared" si="4"/>
        <v>2350</v>
      </c>
      <c r="C53" s="553" t="s">
        <v>697</v>
      </c>
      <c r="D53" s="554">
        <v>-77620.96</v>
      </c>
      <c r="E53" s="544">
        <f>SUMIF(AJE_INC!B:B,B53,AJE_INC!D:D)</f>
        <v>0</v>
      </c>
      <c r="F53" s="545">
        <f t="shared" si="3"/>
        <v>-77620.96</v>
      </c>
      <c r="G53" s="546">
        <f>IF(ISERROR(VLOOKUP(B53,Accounts_INC!$B:$E,3,FALSE)),"",VLOOKUP(B53,Accounts_INC!$B:$E,3,FALSE))</f>
        <v>37</v>
      </c>
      <c r="H53" s="492" t="str">
        <f>IFERROR(IF(G53="","",VLOOKUP(G53,FS!$A$11:$B$241,2,FALSE)),"")</f>
        <v>Deferred revenues</v>
      </c>
      <c r="I53" s="492" t="str">
        <f>IFERROR(VLOOKUP(B54,Accounts_LTD!B:G,6,FALSE),"")</f>
        <v/>
      </c>
      <c r="J53" s="493"/>
      <c r="K53" s="494"/>
      <c r="L53" s="447"/>
      <c r="M53" s="447"/>
      <c r="N53" s="447"/>
      <c r="O53" s="447"/>
      <c r="P53" s="447"/>
      <c r="Q53" s="447"/>
      <c r="R53" s="447"/>
      <c r="S53" s="447"/>
      <c r="T53" s="447"/>
      <c r="U53" s="447"/>
      <c r="V53" s="447"/>
      <c r="W53" s="447"/>
      <c r="X53" s="531"/>
      <c r="Y53" s="531"/>
      <c r="Z53" s="531"/>
    </row>
    <row r="54" ht="12.75" customHeight="1">
      <c r="A54" s="519">
        <v>2450.0</v>
      </c>
      <c r="B54" s="519" t="str">
        <f t="shared" si="4"/>
        <v>2450</v>
      </c>
      <c r="C54" s="553" t="s">
        <v>698</v>
      </c>
      <c r="D54" s="554">
        <v>-2662.5</v>
      </c>
      <c r="E54" s="544">
        <f>SUMIF(AJE_INC!B:B,B54,AJE_INC!D:D)</f>
        <v>0</v>
      </c>
      <c r="F54" s="545">
        <f t="shared" si="3"/>
        <v>-2662.5</v>
      </c>
      <c r="G54" s="546">
        <f>IF(ISERROR(VLOOKUP(B54,Accounts_INC!$B:$E,3,FALSE)),"",VLOOKUP(B54,Accounts_INC!$B:$E,3,FALSE))</f>
        <v>34</v>
      </c>
      <c r="H54" s="492" t="str">
        <f>IFERROR(IF(G54="","",VLOOKUP(G54,FS!$A$11:$B$241,2,FALSE)),"")</f>
        <v>Other current liabilities</v>
      </c>
      <c r="I54" s="492" t="str">
        <f>IFERROR(VLOOKUP(#REF!,Accounts_LTD!B:G,6,FALSE),"")</f>
        <v/>
      </c>
      <c r="J54" s="493"/>
      <c r="K54" s="494"/>
      <c r="L54" s="447"/>
      <c r="M54" s="447"/>
      <c r="N54" s="447"/>
      <c r="O54" s="447"/>
      <c r="P54" s="447"/>
      <c r="Q54" s="447"/>
      <c r="R54" s="447"/>
      <c r="S54" s="447"/>
      <c r="T54" s="447"/>
      <c r="U54" s="447"/>
      <c r="V54" s="447"/>
      <c r="W54" s="447"/>
      <c r="X54" s="531"/>
      <c r="Y54" s="531"/>
      <c r="Z54" s="531"/>
    </row>
    <row r="55" ht="12.75" customHeight="1">
      <c r="A55" s="519">
        <v>3100.0</v>
      </c>
      <c r="B55" s="519" t="str">
        <f t="shared" si="4"/>
        <v>3100</v>
      </c>
      <c r="C55" s="553" t="s">
        <v>699</v>
      </c>
      <c r="D55" s="554">
        <v>-20105.0</v>
      </c>
      <c r="E55" s="544">
        <f>SUMIF(AJE_INC!B:B,B55,AJE_INC!D:D)</f>
        <v>0</v>
      </c>
      <c r="F55" s="545">
        <f t="shared" si="3"/>
        <v>-20105</v>
      </c>
      <c r="G55" s="546">
        <f>IF(ISERROR(VLOOKUP(B55,Accounts_INC!$B:$E,3,FALSE)),"",VLOOKUP(B55,Accounts_INC!$B:$E,3,FALSE))</f>
        <v>51</v>
      </c>
      <c r="H55" s="492" t="str">
        <f>IFERROR(IF(G55="","",VLOOKUP(G55,FS!$A$11:$B$241,2,FALSE)),"")</f>
        <v>Additional paid-in capital</v>
      </c>
      <c r="I55" s="492"/>
      <c r="J55" s="493"/>
      <c r="K55" s="494"/>
      <c r="L55" s="447"/>
      <c r="M55" s="447"/>
      <c r="N55" s="447"/>
      <c r="O55" s="447"/>
      <c r="P55" s="447"/>
      <c r="Q55" s="447"/>
      <c r="R55" s="447"/>
      <c r="S55" s="447"/>
      <c r="T55" s="447"/>
      <c r="U55" s="447"/>
      <c r="V55" s="447"/>
      <c r="W55" s="447"/>
      <c r="X55" s="531"/>
      <c r="Y55" s="531"/>
      <c r="Z55" s="531"/>
    </row>
    <row r="56" ht="12.75" customHeight="1">
      <c r="A56" s="519">
        <v>3110.0</v>
      </c>
      <c r="B56" s="519" t="str">
        <f t="shared" si="4"/>
        <v>3110</v>
      </c>
      <c r="C56" s="553" t="s">
        <v>700</v>
      </c>
      <c r="D56" s="554">
        <v>-7953531.36</v>
      </c>
      <c r="E56" s="544">
        <f>SUMIF(AJE_INC!B:B,B56,AJE_INC!D:D)</f>
        <v>0</v>
      </c>
      <c r="F56" s="545">
        <f t="shared" si="3"/>
        <v>-7953531.36</v>
      </c>
      <c r="G56" s="546">
        <f>IF(ISERROR(VLOOKUP(B56,Accounts_INC!$B:$E,3,FALSE)),"",VLOOKUP(B56,Accounts_INC!$B:$E,3,FALSE))</f>
        <v>51</v>
      </c>
      <c r="H56" s="492" t="str">
        <f>IFERROR(IF(G56="","",VLOOKUP(G56,FS!$A$11:$B$241,2,FALSE)),"")</f>
        <v>Additional paid-in capital</v>
      </c>
      <c r="I56" s="492" t="str">
        <f>IFERROR(VLOOKUP(B57,Accounts_LTD!B:G,6,FALSE),"")</f>
        <v/>
      </c>
      <c r="J56" s="493"/>
      <c r="K56" s="494"/>
      <c r="L56" s="447"/>
      <c r="M56" s="447"/>
      <c r="N56" s="447"/>
      <c r="O56" s="447"/>
      <c r="P56" s="447"/>
      <c r="Q56" s="447"/>
      <c r="R56" s="447"/>
      <c r="S56" s="447"/>
      <c r="T56" s="447"/>
      <c r="U56" s="447"/>
      <c r="V56" s="447"/>
      <c r="W56" s="447"/>
      <c r="X56" s="531"/>
      <c r="Y56" s="531"/>
      <c r="Z56" s="531"/>
    </row>
    <row r="57" ht="12.75" customHeight="1">
      <c r="A57" s="519">
        <v>3120.0</v>
      </c>
      <c r="B57" s="519" t="str">
        <f t="shared" si="4"/>
        <v>3120</v>
      </c>
      <c r="C57" s="553" t="s">
        <v>701</v>
      </c>
      <c r="D57" s="554">
        <v>-10367.5</v>
      </c>
      <c r="E57" s="544">
        <f>SUMIF(AJE_INC!B:B,B57,AJE_INC!D:D)</f>
        <v>0</v>
      </c>
      <c r="F57" s="545">
        <f t="shared" si="3"/>
        <v>-10367.5</v>
      </c>
      <c r="G57" s="546">
        <f>IF(ISERROR(VLOOKUP(B57,Accounts_INC!$B:$E,3,FALSE)),"",VLOOKUP(B57,Accounts_INC!$B:$E,3,FALSE))</f>
        <v>51</v>
      </c>
      <c r="H57" s="492" t="str">
        <f>IFERROR(IF(G57="","",VLOOKUP(G57,FS!$A$11:$B$241,2,FALSE)),"")</f>
        <v>Additional paid-in capital</v>
      </c>
      <c r="I57" s="492" t="str">
        <f>IFERROR(VLOOKUP(B58,Accounts_LTD!B:G,6,FALSE),"")</f>
        <v/>
      </c>
      <c r="J57" s="493"/>
      <c r="K57" s="494"/>
      <c r="L57" s="447"/>
      <c r="M57" s="447"/>
      <c r="N57" s="447"/>
      <c r="O57" s="447"/>
      <c r="P57" s="447"/>
      <c r="Q57" s="447"/>
      <c r="R57" s="447"/>
      <c r="S57" s="447"/>
      <c r="T57" s="447"/>
      <c r="U57" s="447"/>
      <c r="V57" s="447"/>
      <c r="W57" s="447"/>
      <c r="X57" s="531"/>
      <c r="Y57" s="531"/>
      <c r="Z57" s="531"/>
    </row>
    <row r="58" ht="12.75" customHeight="1">
      <c r="A58" s="519">
        <v>3130.0</v>
      </c>
      <c r="B58" s="519" t="str">
        <f t="shared" si="4"/>
        <v>3130</v>
      </c>
      <c r="C58" s="553" t="s">
        <v>702</v>
      </c>
      <c r="D58" s="554">
        <v>208091.78</v>
      </c>
      <c r="E58" s="544">
        <f>SUMIF(AJE_INC!B:B,B58,AJE_INC!D:D)</f>
        <v>0</v>
      </c>
      <c r="F58" s="545">
        <f t="shared" si="3"/>
        <v>208091.78</v>
      </c>
      <c r="G58" s="546">
        <f>IF(ISERROR(VLOOKUP(B58,Accounts_INC!$B:$E,3,FALSE)),"",VLOOKUP(B58,Accounts_INC!$B:$E,3,FALSE))</f>
        <v>55</v>
      </c>
      <c r="H58" s="492" t="str">
        <f>IFERROR(IF(G58="","",VLOOKUP(G58,FS!$A$11:$B$241,2,FALSE)),"")</f>
        <v>Issuance expenses</v>
      </c>
      <c r="I58" s="492" t="str">
        <f>IFERROR(VLOOKUP(B59,Accounts_LTD!B:G,6,FALSE),"")</f>
        <v/>
      </c>
      <c r="J58" s="493"/>
      <c r="K58" s="494"/>
      <c r="L58" s="447"/>
      <c r="M58" s="447"/>
      <c r="N58" s="447"/>
      <c r="O58" s="447"/>
      <c r="P58" s="447"/>
      <c r="Q58" s="447"/>
      <c r="R58" s="447"/>
      <c r="S58" s="447"/>
      <c r="T58" s="447"/>
      <c r="U58" s="447"/>
      <c r="V58" s="447"/>
      <c r="W58" s="447"/>
      <c r="X58" s="531"/>
      <c r="Y58" s="531"/>
      <c r="Z58" s="531"/>
    </row>
    <row r="59" ht="12.75" customHeight="1">
      <c r="A59" s="519">
        <v>3140.0</v>
      </c>
      <c r="B59" s="519" t="str">
        <f t="shared" si="4"/>
        <v>3140</v>
      </c>
      <c r="C59" s="553" t="s">
        <v>703</v>
      </c>
      <c r="D59" s="554">
        <v>-1.49049085E7</v>
      </c>
      <c r="E59" s="544">
        <f>SUMIF(AJE_INC!B:B,B59,AJE_INC!D:D)</f>
        <v>0</v>
      </c>
      <c r="F59" s="545">
        <f t="shared" si="3"/>
        <v>-14904908.5</v>
      </c>
      <c r="G59" s="546">
        <f>IF(ISERROR(VLOOKUP(B59,Accounts_INC!$B:$E,3,FALSE)),"",VLOOKUP(B59,Accounts_INC!$B:$E,3,FALSE))</f>
        <v>51</v>
      </c>
      <c r="H59" s="492" t="str">
        <f>IFERROR(IF(G59="","",VLOOKUP(G59,FS!$A$11:$B$241,2,FALSE)),"")</f>
        <v>Additional paid-in capital</v>
      </c>
      <c r="I59" s="492" t="str">
        <f>IFERROR(VLOOKUP(B60,Accounts_LTD!B:G,6,FALSE),"")</f>
        <v/>
      </c>
      <c r="J59" s="493"/>
      <c r="K59" s="494"/>
      <c r="L59" s="447"/>
      <c r="M59" s="447"/>
      <c r="N59" s="447"/>
      <c r="O59" s="447"/>
      <c r="P59" s="447"/>
      <c r="Q59" s="447"/>
      <c r="R59" s="447"/>
      <c r="S59" s="447"/>
      <c r="T59" s="447"/>
      <c r="U59" s="447"/>
      <c r="V59" s="447"/>
      <c r="W59" s="447"/>
      <c r="X59" s="531"/>
      <c r="Y59" s="531"/>
      <c r="Z59" s="531"/>
    </row>
    <row r="60" ht="12.75" customHeight="1">
      <c r="A60" s="519">
        <v>3200.0</v>
      </c>
      <c r="B60" s="519" t="str">
        <f t="shared" si="4"/>
        <v>3200</v>
      </c>
      <c r="C60" s="553" t="s">
        <v>704</v>
      </c>
      <c r="D60" s="554">
        <v>-23624.69</v>
      </c>
      <c r="E60" s="544">
        <f>SUMIF(AJE_INC!B:B,B60,AJE_INC!D:D)</f>
        <v>0</v>
      </c>
      <c r="F60" s="545">
        <f t="shared" si="3"/>
        <v>-23624.69</v>
      </c>
      <c r="G60" s="546">
        <f>IF(ISERROR(VLOOKUP(B60,Accounts_INC!$B:$E,3,FALSE)),"",VLOOKUP(B60,Accounts_INC!$B:$E,3,FALSE))</f>
        <v>53</v>
      </c>
      <c r="H60" s="492" t="str">
        <f>IFERROR(IF(G60="","",VLOOKUP(G60,FS!$A$11:$B$241,2,FALSE)),"")</f>
        <v>Accumulated loss </v>
      </c>
      <c r="I60" s="492" t="str">
        <f>IFERROR(VLOOKUP(#REF!,Accounts_LTD!B:G,6,FALSE),"")</f>
        <v/>
      </c>
      <c r="J60" s="493"/>
      <c r="K60" s="494"/>
      <c r="L60" s="447"/>
      <c r="M60" s="447"/>
      <c r="N60" s="447"/>
      <c r="O60" s="447"/>
      <c r="P60" s="447"/>
      <c r="Q60" s="447"/>
      <c r="R60" s="447"/>
      <c r="S60" s="447"/>
      <c r="T60" s="447"/>
      <c r="U60" s="447"/>
      <c r="V60" s="447"/>
      <c r="W60" s="447"/>
      <c r="X60" s="531"/>
      <c r="Y60" s="531"/>
      <c r="Z60" s="531"/>
    </row>
    <row r="61" ht="12.75" customHeight="1">
      <c r="A61" s="519">
        <v>3210.0</v>
      </c>
      <c r="B61" s="519" t="str">
        <f t="shared" si="4"/>
        <v>3210</v>
      </c>
      <c r="C61" s="553" t="s">
        <v>705</v>
      </c>
      <c r="D61" s="554">
        <v>-73733.43</v>
      </c>
      <c r="E61" s="544">
        <f>SUMIF(AJE_INC!B:B,B61,AJE_INC!D:D)</f>
        <v>0</v>
      </c>
      <c r="F61" s="545">
        <f t="shared" si="3"/>
        <v>-73733.43</v>
      </c>
      <c r="G61" s="546">
        <f>IF(ISERROR(VLOOKUP(B61,Accounts_INC!$B:$E,3,FALSE)),"",VLOOKUP(B61,Accounts_INC!$B:$E,3,FALSE))</f>
        <v>51</v>
      </c>
      <c r="H61" s="492" t="str">
        <f>IFERROR(IF(G61="","",VLOOKUP(G61,FS!$A$11:$B$241,2,FALSE)),"")</f>
        <v>Additional paid-in capital</v>
      </c>
      <c r="I61" s="492" t="str">
        <f>IFERROR(VLOOKUP(#REF!,Accounts_LTD!B:G,6,FALSE),"")</f>
        <v/>
      </c>
      <c r="J61" s="493"/>
      <c r="K61" s="494"/>
      <c r="L61" s="447"/>
      <c r="M61" s="447"/>
      <c r="N61" s="447"/>
      <c r="O61" s="447"/>
      <c r="P61" s="447"/>
      <c r="Q61" s="447"/>
      <c r="R61" s="447"/>
      <c r="S61" s="447"/>
      <c r="T61" s="447"/>
      <c r="U61" s="447"/>
      <c r="V61" s="447"/>
      <c r="W61" s="447"/>
      <c r="X61" s="531"/>
      <c r="Y61" s="531"/>
      <c r="Z61" s="531"/>
    </row>
    <row r="62" ht="12.75" customHeight="1">
      <c r="A62" s="519">
        <v>3212.0</v>
      </c>
      <c r="B62" s="519" t="str">
        <f t="shared" si="4"/>
        <v>3212</v>
      </c>
      <c r="C62" s="553" t="s">
        <v>706</v>
      </c>
      <c r="D62" s="554">
        <v>-20105.0</v>
      </c>
      <c r="E62" s="544">
        <f>SUMIF(AJE_INC!B:B,B62,AJE_INC!D:D)</f>
        <v>0</v>
      </c>
      <c r="F62" s="545">
        <f t="shared" si="3"/>
        <v>-20105</v>
      </c>
      <c r="G62" s="546">
        <f>IF(ISERROR(VLOOKUP(B62,Accounts_INC!$B:$E,3,FALSE)),"",VLOOKUP(B62,Accounts_INC!$B:$E,3,FALSE))</f>
        <v>51</v>
      </c>
      <c r="H62" s="492" t="str">
        <f>IFERROR(IF(G62="","",VLOOKUP(G62,FS!$A$11:$B$241,2,FALSE)),"")</f>
        <v>Additional paid-in capital</v>
      </c>
      <c r="I62" s="492" t="str">
        <f>IFERROR(VLOOKUP(B63,Accounts_LTD!B:G,6,FALSE),"")</f>
        <v/>
      </c>
      <c r="J62" s="493"/>
      <c r="K62" s="494"/>
      <c r="L62" s="447"/>
      <c r="M62" s="447"/>
      <c r="N62" s="447"/>
      <c r="O62" s="447"/>
      <c r="P62" s="447"/>
      <c r="Q62" s="447"/>
      <c r="R62" s="447"/>
      <c r="S62" s="447"/>
      <c r="T62" s="447"/>
      <c r="U62" s="447"/>
      <c r="V62" s="447"/>
      <c r="W62" s="447"/>
      <c r="X62" s="531"/>
      <c r="Y62" s="531"/>
      <c r="Z62" s="531"/>
    </row>
    <row r="63" ht="12.75" customHeight="1">
      <c r="A63" s="519">
        <v>3213.0</v>
      </c>
      <c r="B63" s="519" t="str">
        <f t="shared" si="4"/>
        <v>3213</v>
      </c>
      <c r="C63" s="553" t="s">
        <v>707</v>
      </c>
      <c r="D63" s="554">
        <v>-16000.0</v>
      </c>
      <c r="E63" s="544">
        <f>SUMIF(AJE_INC!B:B,B63,AJE_INC!D:D)</f>
        <v>0</v>
      </c>
      <c r="F63" s="545">
        <f t="shared" si="3"/>
        <v>-16000</v>
      </c>
      <c r="G63" s="546">
        <f>IF(ISERROR(VLOOKUP(B63,Accounts_INC!$B:$E,3,FALSE)),"",VLOOKUP(B63,Accounts_INC!$B:$E,3,FALSE))</f>
        <v>51</v>
      </c>
      <c r="H63" s="492" t="str">
        <f>IFERROR(IF(G63="","",VLOOKUP(G63,FS!$A$11:$B$241,2,FALSE)),"")</f>
        <v>Additional paid-in capital</v>
      </c>
      <c r="I63" s="492" t="str">
        <f>IFERROR(VLOOKUP(B64,Accounts_LTD!B:G,6,FALSE),"")</f>
        <v/>
      </c>
      <c r="J63" s="493"/>
      <c r="K63" s="494"/>
      <c r="L63" s="447"/>
      <c r="M63" s="447"/>
      <c r="N63" s="447"/>
      <c r="O63" s="447"/>
      <c r="P63" s="447"/>
      <c r="Q63" s="447"/>
      <c r="R63" s="447"/>
      <c r="S63" s="447"/>
      <c r="T63" s="447"/>
      <c r="U63" s="447"/>
      <c r="V63" s="447"/>
      <c r="W63" s="447"/>
      <c r="X63" s="531"/>
      <c r="Y63" s="531"/>
      <c r="Z63" s="531"/>
    </row>
    <row r="64" ht="12.75" customHeight="1">
      <c r="A64" s="519">
        <v>3214.0</v>
      </c>
      <c r="B64" s="519" t="str">
        <f t="shared" si="4"/>
        <v>3214</v>
      </c>
      <c r="C64" s="553" t="s">
        <v>708</v>
      </c>
      <c r="D64" s="554">
        <v>-10363.64</v>
      </c>
      <c r="E64" s="544">
        <f>SUMIF(AJE_INC!B:B,B64,AJE_INC!D:D)</f>
        <v>0</v>
      </c>
      <c r="F64" s="545">
        <f t="shared" si="3"/>
        <v>-10363.64</v>
      </c>
      <c r="G64" s="546">
        <f>IF(ISERROR(VLOOKUP(B64,Accounts_INC!$B:$E,3,FALSE)),"",VLOOKUP(B64,Accounts_INC!$B:$E,3,FALSE))</f>
        <v>51</v>
      </c>
      <c r="H64" s="492" t="str">
        <f>IFERROR(IF(G64="","",VLOOKUP(G64,FS!$A$11:$B$241,2,FALSE)),"")</f>
        <v>Additional paid-in capital</v>
      </c>
      <c r="I64" s="492" t="str">
        <f>IFERROR(VLOOKUP(#REF!,Accounts_LTD!B:G,6,FALSE),"")</f>
        <v/>
      </c>
      <c r="J64" s="493"/>
      <c r="K64" s="494"/>
      <c r="L64" s="447"/>
      <c r="M64" s="447"/>
      <c r="N64" s="447"/>
      <c r="O64" s="447"/>
      <c r="P64" s="447"/>
      <c r="Q64" s="447"/>
      <c r="R64" s="447"/>
      <c r="S64" s="447"/>
      <c r="T64" s="447"/>
      <c r="U64" s="447"/>
      <c r="V64" s="447"/>
      <c r="W64" s="447"/>
      <c r="X64" s="531"/>
      <c r="Y64" s="531"/>
      <c r="Z64" s="531"/>
    </row>
    <row r="65" ht="12.75" customHeight="1">
      <c r="A65" s="519">
        <v>4000.0</v>
      </c>
      <c r="B65" s="519" t="str">
        <f t="shared" si="4"/>
        <v>4000</v>
      </c>
      <c r="C65" s="553" t="s">
        <v>709</v>
      </c>
      <c r="D65" s="554">
        <v>-32379.04</v>
      </c>
      <c r="E65" s="544">
        <f>SUMIF(AJE_INC!B:B,B65,AJE_INC!D:D)</f>
        <v>0</v>
      </c>
      <c r="F65" s="545">
        <f t="shared" si="3"/>
        <v>-32379.04</v>
      </c>
      <c r="G65" s="546">
        <f>IF(ISERROR(VLOOKUP(B65,Accounts_INC!$B:$E,3,FALSE)),"",VLOOKUP(B65,Accounts_INC!$B:$E,3,FALSE))</f>
        <v>100</v>
      </c>
      <c r="H65" s="492" t="str">
        <f>IFERROR(IF(G65="","",VLOOKUP(G65,FS!$A$11:$B$241,2,FALSE)),"")</f>
        <v>Revenues</v>
      </c>
      <c r="I65" s="492" t="str">
        <f>IFERROR(VLOOKUP(#REF!,Accounts_LTD!B:G,6,FALSE),"")</f>
        <v/>
      </c>
      <c r="J65" s="493"/>
      <c r="K65" s="494"/>
      <c r="L65" s="447"/>
      <c r="M65" s="447"/>
      <c r="N65" s="447"/>
      <c r="O65" s="447"/>
      <c r="P65" s="447"/>
      <c r="Q65" s="447"/>
      <c r="R65" s="447"/>
      <c r="S65" s="447"/>
      <c r="T65" s="447"/>
      <c r="U65" s="447"/>
      <c r="V65" s="447"/>
      <c r="W65" s="447"/>
      <c r="X65" s="531"/>
      <c r="Y65" s="531"/>
      <c r="Z65" s="531"/>
    </row>
    <row r="66" ht="12.75" customHeight="1">
      <c r="A66" s="519">
        <v>4010.0</v>
      </c>
      <c r="B66" s="519" t="str">
        <f t="shared" si="4"/>
        <v>4010</v>
      </c>
      <c r="C66" s="553" t="s">
        <v>710</v>
      </c>
      <c r="D66" s="554">
        <v>-1468314.11</v>
      </c>
      <c r="E66" s="544">
        <f>SUMIF(AJE_INC!B:B,B66,AJE_INC!D:D)</f>
        <v>30613.83</v>
      </c>
      <c r="F66" s="545">
        <f t="shared" si="3"/>
        <v>-1437700.28</v>
      </c>
      <c r="G66" s="546">
        <f>IF(ISERROR(VLOOKUP(B66,Accounts_INC!$B:$E,3,FALSE)),"",VLOOKUP(B66,Accounts_INC!$B:$E,3,FALSE))</f>
        <v>101</v>
      </c>
      <c r="H66" s="492" t="str">
        <f>IFERROR(IF(G66="","",VLOOKUP(G66,FS!$A$11:$B$241,2,FALSE)),"")</f>
        <v>LRD Model</v>
      </c>
      <c r="I66" s="492"/>
      <c r="J66" s="493"/>
      <c r="K66" s="494"/>
      <c r="L66" s="447"/>
      <c r="M66" s="447"/>
      <c r="N66" s="531" t="str">
        <f t="shared" ref="N66:N67" si="5">VLOOKUP(B66,#REF!,3,0)</f>
        <v>#REF!</v>
      </c>
      <c r="O66" s="531"/>
      <c r="P66" s="531" t="str">
        <f t="shared" ref="P66:P67" si="6">F66-N66</f>
        <v>#REF!</v>
      </c>
      <c r="Q66" s="531" t="str">
        <f t="shared" ref="Q66:Q67" si="7">P66-N66</f>
        <v>#REF!</v>
      </c>
      <c r="R66" s="447"/>
      <c r="S66" s="447"/>
      <c r="T66" s="447"/>
      <c r="U66" s="447"/>
      <c r="V66" s="447"/>
      <c r="W66" s="447"/>
      <c r="X66" s="531"/>
      <c r="Y66" s="531"/>
      <c r="Z66" s="531"/>
    </row>
    <row r="67" ht="12.75" customHeight="1">
      <c r="A67" s="519">
        <v>6010.0</v>
      </c>
      <c r="B67" s="519" t="str">
        <f t="shared" si="4"/>
        <v>6010</v>
      </c>
      <c r="C67" s="553" t="s">
        <v>711</v>
      </c>
      <c r="D67" s="554">
        <v>247413.08</v>
      </c>
      <c r="E67" s="544">
        <f>SUMIF(AJE_INC!B:B,B67,AJE_INC!D:D)</f>
        <v>0</v>
      </c>
      <c r="F67" s="545">
        <f t="shared" ref="F67:F70" si="8">IF(D64="__________________"," ",IF(ISERROR(E67+D67),"",(E67+D67)))</f>
        <v>247413.08</v>
      </c>
      <c r="G67" s="546">
        <f>IF(ISERROR(VLOOKUP(B67,Accounts_INC!$B:$E,3,FALSE)),"",VLOOKUP(B67,Accounts_INC!$B:$E,3,FALSE))</f>
        <v>400</v>
      </c>
      <c r="H67" s="492" t="str">
        <f>IFERROR(IF(G67="","",VLOOKUP(G67,FS!$A$11:$B$241,2,FALSE)),"")</f>
        <v>Payroll and related (Customer Success)</v>
      </c>
      <c r="I67" s="492" t="str">
        <f>IFERROR(VLOOKUP(B68,Accounts_LTD!B:G,6,FALSE),"")</f>
        <v/>
      </c>
      <c r="J67" s="493"/>
      <c r="K67" s="494"/>
      <c r="L67" s="447"/>
      <c r="M67" s="447"/>
      <c r="N67" s="531" t="str">
        <f t="shared" si="5"/>
        <v>#REF!</v>
      </c>
      <c r="O67" s="531"/>
      <c r="P67" s="531" t="str">
        <f t="shared" si="6"/>
        <v>#REF!</v>
      </c>
      <c r="Q67" s="531" t="str">
        <f t="shared" si="7"/>
        <v>#REF!</v>
      </c>
      <c r="R67" s="447"/>
      <c r="S67" s="447"/>
      <c r="T67" s="447"/>
      <c r="U67" s="447"/>
      <c r="V67" s="447"/>
      <c r="W67" s="447"/>
      <c r="X67" s="531"/>
      <c r="Y67" s="531"/>
      <c r="Z67" s="531"/>
    </row>
    <row r="68" ht="12.75" customHeight="1">
      <c r="A68" s="519">
        <v>6011.0</v>
      </c>
      <c r="B68" s="519" t="str">
        <f t="shared" si="4"/>
        <v>6011</v>
      </c>
      <c r="C68" s="553" t="s">
        <v>712</v>
      </c>
      <c r="D68" s="554">
        <v>103722.66</v>
      </c>
      <c r="E68" s="544">
        <f>SUMIF(AJE_INC!B:B,B68,AJE_INC!D:D)</f>
        <v>0</v>
      </c>
      <c r="F68" s="545">
        <f t="shared" si="8"/>
        <v>103722.66</v>
      </c>
      <c r="G68" s="508">
        <f>IF(ISERROR(VLOOKUP(B68,Accounts_INC!$B:$E,3,FALSE)),"",VLOOKUP(B68,Accounts_INC!$B:$E,3,FALSE))</f>
        <v>400</v>
      </c>
      <c r="H68" s="492" t="str">
        <f>IFERROR(IF(G68="","",VLOOKUP(G68,FS!$A$11:$B$241,2,FALSE)),"")</f>
        <v>Payroll and related (Customer Success)</v>
      </c>
      <c r="I68" s="492" t="str">
        <f>IFERROR(VLOOKUP(B69,Accounts_LTD!B:G,6,FALSE),"")</f>
        <v/>
      </c>
      <c r="J68" s="493"/>
      <c r="K68" s="494"/>
      <c r="L68" s="447"/>
      <c r="M68" s="447"/>
      <c r="N68" s="447"/>
      <c r="O68" s="447"/>
      <c r="P68" s="447"/>
      <c r="Q68" s="447"/>
      <c r="R68" s="447"/>
      <c r="S68" s="447"/>
      <c r="T68" s="447"/>
      <c r="U68" s="447"/>
      <c r="V68" s="447"/>
      <c r="W68" s="447"/>
      <c r="X68" s="531"/>
      <c r="Y68" s="531"/>
      <c r="Z68" s="531"/>
    </row>
    <row r="69" ht="12.75" customHeight="1">
      <c r="A69" s="519">
        <v>6012.0</v>
      </c>
      <c r="B69" s="519" t="str">
        <f t="shared" si="4"/>
        <v>6012</v>
      </c>
      <c r="C69" s="553" t="s">
        <v>713</v>
      </c>
      <c r="D69" s="554">
        <v>164345.94</v>
      </c>
      <c r="E69" s="544">
        <f>SUMIF(AJE_INC!B:B,B69,AJE_INC!D:D)</f>
        <v>0</v>
      </c>
      <c r="F69" s="545">
        <f t="shared" si="8"/>
        <v>164345.94</v>
      </c>
      <c r="G69" s="546">
        <f>IF(ISERROR(VLOOKUP(B69,Accounts_INC!$B:$E,3,FALSE)),"",VLOOKUP(B69,Accounts_INC!$B:$E,3,FALSE))</f>
        <v>600</v>
      </c>
      <c r="H69" s="492" t="str">
        <f>IFERROR(IF(G69="","",VLOOKUP(G69,FS!$A$11:$B$241,2,FALSE)),"")</f>
        <v>Payroll and related (DevEx)</v>
      </c>
      <c r="I69" s="492" t="str">
        <f>IFERROR(VLOOKUP(B70,Accounts_LTD!B:G,6,FALSE),"")</f>
        <v/>
      </c>
      <c r="J69" s="493"/>
      <c r="K69" s="494"/>
      <c r="L69" s="447"/>
      <c r="M69" s="447"/>
      <c r="N69" s="531" t="str">
        <f t="shared" ref="N69:N70" si="9">VLOOKUP(B69,#REF!,3,0)</f>
        <v>#REF!</v>
      </c>
      <c r="O69" s="531"/>
      <c r="P69" s="531" t="str">
        <f t="shared" ref="P69:P70" si="10">F69-N69</f>
        <v>#REF!</v>
      </c>
      <c r="Q69" s="531" t="str">
        <f t="shared" ref="Q69:Q70" si="11">P69-N69</f>
        <v>#REF!</v>
      </c>
      <c r="R69" s="447"/>
      <c r="S69" s="447"/>
      <c r="T69" s="447"/>
      <c r="U69" s="447"/>
      <c r="V69" s="447"/>
      <c r="W69" s="447"/>
      <c r="X69" s="531"/>
      <c r="Y69" s="531"/>
      <c r="Z69" s="531"/>
    </row>
    <row r="70" ht="12.75" customHeight="1">
      <c r="A70" s="519">
        <v>6013.0</v>
      </c>
      <c r="B70" s="519" t="str">
        <f t="shared" si="4"/>
        <v>6013</v>
      </c>
      <c r="C70" s="553" t="s">
        <v>714</v>
      </c>
      <c r="D70" s="554">
        <v>123692.17</v>
      </c>
      <c r="E70" s="544">
        <f>SUMIF(AJE_INC!B:B,B70,AJE_INC!D:D)</f>
        <v>0</v>
      </c>
      <c r="F70" s="545">
        <f t="shared" si="8"/>
        <v>123692.17</v>
      </c>
      <c r="G70" s="546">
        <f>IF(ISERROR(VLOOKUP(B70,Accounts_INC!$B:$E,3,FALSE)),"",VLOOKUP(B70,Accounts_INC!$B:$E,3,FALSE))</f>
        <v>400</v>
      </c>
      <c r="H70" s="492" t="str">
        <f>IFERROR(IF(G70="","",VLOOKUP(G70,FS!$A$11:$B$241,2,FALSE)),"")</f>
        <v>Payroll and related (Customer Success)</v>
      </c>
      <c r="I70" s="492" t="str">
        <f>IFERROR(VLOOKUP(#REF!,Accounts_LTD!B:G,6,FALSE),"")</f>
        <v/>
      </c>
      <c r="J70" s="493"/>
      <c r="K70" s="494"/>
      <c r="L70" s="447"/>
      <c r="M70" s="447"/>
      <c r="N70" s="531" t="str">
        <f t="shared" si="9"/>
        <v>#REF!</v>
      </c>
      <c r="O70" s="531"/>
      <c r="P70" s="531" t="str">
        <f t="shared" si="10"/>
        <v>#REF!</v>
      </c>
      <c r="Q70" s="531" t="str">
        <f t="shared" si="11"/>
        <v>#REF!</v>
      </c>
      <c r="R70" s="447"/>
      <c r="S70" s="447"/>
      <c r="T70" s="447"/>
      <c r="U70" s="447"/>
      <c r="V70" s="447"/>
      <c r="W70" s="447"/>
      <c r="X70" s="531"/>
      <c r="Y70" s="531"/>
      <c r="Z70" s="531"/>
    </row>
    <row r="71" ht="12.75" customHeight="1">
      <c r="A71" s="519">
        <v>6020.0</v>
      </c>
      <c r="B71" s="519" t="str">
        <f t="shared" si="4"/>
        <v>6020</v>
      </c>
      <c r="C71" s="553" t="s">
        <v>715</v>
      </c>
      <c r="D71" s="554">
        <v>12671.23</v>
      </c>
      <c r="E71" s="544">
        <f>SUMIF(AJE_INC!B:B,B71,AJE_INC!D:D)</f>
        <v>0</v>
      </c>
      <c r="F71" s="545">
        <f t="shared" ref="F71:F159" si="12">IF(D67="__________________"," ",IF(ISERROR(E71+D71),"",(E71+D71)))</f>
        <v>12671.23</v>
      </c>
      <c r="G71" s="546">
        <f>IF(ISERROR(VLOOKUP(B71,Accounts_INC!$B:$E,3,FALSE)),"",VLOOKUP(B71,Accounts_INC!$B:$E,3,FALSE))</f>
        <v>420</v>
      </c>
      <c r="H71" s="492" t="str">
        <f>IFERROR(IF(G71="","",VLOOKUP(G71,FS!$A$11:$B$241,2,FALSE)),"")</f>
        <v>Bonus Customer Success</v>
      </c>
      <c r="I71" s="492" t="str">
        <f>IFERROR(VLOOKUP(#REF!,Accounts_LTD!B:G,6,FALSE),"")</f>
        <v/>
      </c>
      <c r="J71" s="493"/>
      <c r="K71" s="494"/>
      <c r="L71" s="447"/>
      <c r="M71" s="447"/>
      <c r="N71" s="447"/>
      <c r="O71" s="447"/>
      <c r="P71" s="447"/>
      <c r="Q71" s="447"/>
      <c r="R71" s="447"/>
      <c r="S71" s="447"/>
      <c r="T71" s="447"/>
      <c r="U71" s="447"/>
      <c r="V71" s="447"/>
      <c r="W71" s="447"/>
      <c r="X71" s="531"/>
      <c r="Y71" s="531"/>
      <c r="Z71" s="531"/>
    </row>
    <row r="72" ht="12.75" customHeight="1">
      <c r="A72" s="519">
        <v>6040.0</v>
      </c>
      <c r="B72" s="519" t="str">
        <f t="shared" si="4"/>
        <v>6040</v>
      </c>
      <c r="C72" s="553" t="s">
        <v>716</v>
      </c>
      <c r="D72" s="554">
        <v>19926.55</v>
      </c>
      <c r="E72" s="544">
        <f>SUMIF(AJE_INC!B:B,B72,AJE_INC!D:D)</f>
        <v>0</v>
      </c>
      <c r="F72" s="545">
        <f t="shared" si="12"/>
        <v>19926.55</v>
      </c>
      <c r="G72" s="546">
        <f>IF(ISERROR(VLOOKUP(B72,Accounts_INC!$B:$E,3,FALSE)),"",VLOOKUP(B72,Accounts_INC!$B:$E,3,FALSE))</f>
        <v>400</v>
      </c>
      <c r="H72" s="492" t="str">
        <f>IFERROR(IF(G72="","",VLOOKUP(G72,FS!$A$11:$B$241,2,FALSE)),"")</f>
        <v>Payroll and related (Customer Success)</v>
      </c>
      <c r="I72" s="492" t="str">
        <f>IFERROR(VLOOKUP(B73,Accounts_LTD!B:G,6,FALSE),"")</f>
        <v/>
      </c>
      <c r="J72" s="493"/>
      <c r="K72" s="494"/>
      <c r="L72" s="447"/>
      <c r="M72" s="447"/>
      <c r="N72" s="531" t="str">
        <f>VLOOKUP(B72,#REF!,3,0)</f>
        <v>#REF!</v>
      </c>
      <c r="O72" s="531"/>
      <c r="P72" s="531" t="str">
        <f>F72-N72</f>
        <v>#REF!</v>
      </c>
      <c r="Q72" s="531" t="str">
        <f>P72-N72</f>
        <v>#REF!</v>
      </c>
      <c r="R72" s="447"/>
      <c r="S72" s="447"/>
      <c r="T72" s="447"/>
      <c r="U72" s="447"/>
      <c r="V72" s="447"/>
      <c r="W72" s="447"/>
      <c r="X72" s="531"/>
      <c r="Y72" s="531"/>
      <c r="Z72" s="531"/>
    </row>
    <row r="73" ht="12.75" customHeight="1">
      <c r="A73" s="519">
        <v>6041.0</v>
      </c>
      <c r="B73" s="519" t="str">
        <f t="shared" si="4"/>
        <v>6041</v>
      </c>
      <c r="C73" s="553" t="s">
        <v>717</v>
      </c>
      <c r="D73" s="554">
        <v>9555.09</v>
      </c>
      <c r="E73" s="544">
        <f>SUMIF(AJE_INC!B:B,B73,AJE_INC!D:D)</f>
        <v>0</v>
      </c>
      <c r="F73" s="545">
        <f t="shared" si="12"/>
        <v>9555.09</v>
      </c>
      <c r="G73" s="546">
        <f>IF(ISERROR(VLOOKUP(B73,Accounts_INC!$B:$E,3,FALSE)),"",VLOOKUP(B73,Accounts_INC!$B:$E,3,FALSE))</f>
        <v>400</v>
      </c>
      <c r="H73" s="492" t="str">
        <f>IFERROR(IF(G73="","",VLOOKUP(G73,FS!$A$11:$B$241,2,FALSE)),"")</f>
        <v>Payroll and related (Customer Success)</v>
      </c>
      <c r="I73" s="492" t="str">
        <f>IFERROR(VLOOKUP(B74,Accounts_LTD!B:G,6,FALSE),"")</f>
        <v/>
      </c>
      <c r="J73" s="493"/>
      <c r="K73" s="494"/>
      <c r="L73" s="447"/>
      <c r="M73" s="447"/>
      <c r="N73" s="447"/>
      <c r="O73" s="447"/>
      <c r="P73" s="447"/>
      <c r="Q73" s="447"/>
      <c r="R73" s="447"/>
      <c r="S73" s="447"/>
      <c r="T73" s="447"/>
      <c r="U73" s="447"/>
      <c r="V73" s="447"/>
      <c r="W73" s="447"/>
      <c r="X73" s="531"/>
      <c r="Y73" s="531"/>
      <c r="Z73" s="531"/>
    </row>
    <row r="74" ht="12.75" customHeight="1">
      <c r="A74" s="519">
        <v>6042.0</v>
      </c>
      <c r="B74" s="519" t="str">
        <f t="shared" si="4"/>
        <v>6042</v>
      </c>
      <c r="C74" s="553" t="s">
        <v>718</v>
      </c>
      <c r="D74" s="554">
        <v>14099.2</v>
      </c>
      <c r="E74" s="544">
        <f>SUMIF(AJE_INC!B:B,B74,AJE_INC!D:D)</f>
        <v>0</v>
      </c>
      <c r="F74" s="545">
        <f t="shared" si="12"/>
        <v>14099.2</v>
      </c>
      <c r="G74" s="546">
        <f>IF(ISERROR(VLOOKUP(B74,Accounts_INC!$B:$E,3,FALSE)),"",VLOOKUP(B74,Accounts_INC!$B:$E,3,FALSE))</f>
        <v>600</v>
      </c>
      <c r="H74" s="492" t="str">
        <f>IFERROR(IF(G74="","",VLOOKUP(G74,FS!$A$11:$B$241,2,FALSE)),"")</f>
        <v>Payroll and related (DevEx)</v>
      </c>
      <c r="I74" s="492" t="str">
        <f>IFERROR(VLOOKUP(#REF!,Accounts_LTD!B:G,6,FALSE),"")</f>
        <v/>
      </c>
      <c r="J74" s="493"/>
      <c r="K74" s="494"/>
      <c r="L74" s="447"/>
      <c r="M74" s="447"/>
      <c r="N74" s="531" t="str">
        <f t="shared" ref="N74:N75" si="13">VLOOKUP(B74,#REF!,3,0)</f>
        <v>#REF!</v>
      </c>
      <c r="O74" s="531"/>
      <c r="P74" s="531" t="str">
        <f t="shared" ref="P74:P75" si="14">F74-N74</f>
        <v>#REF!</v>
      </c>
      <c r="Q74" s="531" t="str">
        <f t="shared" ref="Q74:Q75" si="15">P74-N74</f>
        <v>#REF!</v>
      </c>
      <c r="R74" s="447"/>
      <c r="S74" s="447"/>
      <c r="T74" s="447"/>
      <c r="U74" s="447"/>
      <c r="V74" s="447"/>
      <c r="W74" s="447"/>
      <c r="X74" s="531"/>
      <c r="Y74" s="531"/>
      <c r="Z74" s="531"/>
    </row>
    <row r="75" ht="12.75" customHeight="1">
      <c r="A75" s="519">
        <v>6050.0</v>
      </c>
      <c r="B75" s="519" t="str">
        <f t="shared" si="4"/>
        <v>6050</v>
      </c>
      <c r="C75" s="553" t="s">
        <v>719</v>
      </c>
      <c r="D75" s="554">
        <v>42045.44</v>
      </c>
      <c r="E75" s="544">
        <f>SUMIF(AJE_INC!B:B,B75,AJE_INC!D:D)</f>
        <v>0</v>
      </c>
      <c r="F75" s="545">
        <f t="shared" si="12"/>
        <v>42045.44</v>
      </c>
      <c r="G75" s="546">
        <f>IF(ISERROR(VLOOKUP(B75,Accounts_INC!$B:$E,3,FALSE)),"",VLOOKUP(B75,Accounts_INC!$B:$E,3,FALSE))</f>
        <v>400</v>
      </c>
      <c r="H75" s="492" t="str">
        <f>IFERROR(IF(G75="","",VLOOKUP(G75,FS!$A$11:$B$241,2,FALSE)),"")</f>
        <v>Payroll and related (Customer Success)</v>
      </c>
      <c r="I75" s="492" t="str">
        <f>IFERROR(VLOOKUP(#REF!,Accounts_LTD!B:G,6,FALSE),"")</f>
        <v/>
      </c>
      <c r="J75" s="493"/>
      <c r="K75" s="494"/>
      <c r="L75" s="447"/>
      <c r="M75" s="447"/>
      <c r="N75" s="531" t="str">
        <f t="shared" si="13"/>
        <v>#REF!</v>
      </c>
      <c r="O75" s="531"/>
      <c r="P75" s="531" t="str">
        <f t="shared" si="14"/>
        <v>#REF!</v>
      </c>
      <c r="Q75" s="531" t="str">
        <f t="shared" si="15"/>
        <v>#REF!</v>
      </c>
      <c r="R75" s="447"/>
      <c r="S75" s="447"/>
      <c r="T75" s="447"/>
      <c r="U75" s="447"/>
      <c r="V75" s="447"/>
      <c r="W75" s="447"/>
      <c r="X75" s="531"/>
      <c r="Y75" s="531"/>
      <c r="Z75" s="531"/>
    </row>
    <row r="76" ht="12.75" customHeight="1">
      <c r="A76" s="519">
        <v>6051.0</v>
      </c>
      <c r="B76" s="519" t="str">
        <f t="shared" si="4"/>
        <v>6051</v>
      </c>
      <c r="C76" s="553" t="s">
        <v>720</v>
      </c>
      <c r="D76" s="554">
        <v>9843.33</v>
      </c>
      <c r="E76" s="544">
        <f>SUMIF(AJE_INC!B:B,B76,AJE_INC!D:D)</f>
        <v>0</v>
      </c>
      <c r="F76" s="545">
        <f t="shared" si="12"/>
        <v>9843.33</v>
      </c>
      <c r="G76" s="546">
        <f>IF(ISERROR(VLOOKUP(B76,Accounts_INC!$B:$E,3,FALSE)),"",VLOOKUP(B76,Accounts_INC!$B:$E,3,FALSE))</f>
        <v>600</v>
      </c>
      <c r="H76" s="492" t="str">
        <f>IFERROR(IF(G76="","",VLOOKUP(G76,FS!$A$11:$B$241,2,FALSE)),"")</f>
        <v>Payroll and related (DevEx)</v>
      </c>
      <c r="I76" s="492"/>
      <c r="J76" s="493"/>
      <c r="K76" s="494"/>
      <c r="L76" s="447"/>
      <c r="M76" s="447"/>
      <c r="N76" s="447"/>
      <c r="O76" s="447"/>
      <c r="P76" s="447"/>
      <c r="Q76" s="447"/>
      <c r="R76" s="447"/>
      <c r="S76" s="447"/>
      <c r="T76" s="447"/>
      <c r="U76" s="447"/>
      <c r="V76" s="447"/>
      <c r="W76" s="447"/>
      <c r="X76" s="447"/>
      <c r="Y76" s="447"/>
      <c r="Z76" s="447"/>
    </row>
    <row r="77" ht="12.75" customHeight="1">
      <c r="A77" s="519">
        <v>6052.0</v>
      </c>
      <c r="B77" s="519" t="str">
        <f t="shared" si="4"/>
        <v>6052</v>
      </c>
      <c r="C77" s="553" t="s">
        <v>721</v>
      </c>
      <c r="D77" s="554">
        <v>16307.2</v>
      </c>
      <c r="E77" s="544">
        <f>SUMIF(AJE_INC!B:B,B77,AJE_INC!D:D)</f>
        <v>0</v>
      </c>
      <c r="F77" s="545">
        <f t="shared" si="12"/>
        <v>16307.2</v>
      </c>
      <c r="G77" s="546">
        <f>IF(ISERROR(VLOOKUP(B77,Accounts_INC!$B:$E,3,FALSE)),"",VLOOKUP(B77,Accounts_INC!$B:$E,3,FALSE))</f>
        <v>400</v>
      </c>
      <c r="H77" s="492" t="str">
        <f>IFERROR(IF(G77="","",VLOOKUP(G77,FS!$A$11:$B$241,2,FALSE)),"")</f>
        <v>Payroll and related (Customer Success)</v>
      </c>
      <c r="I77" s="492" t="str">
        <f>IFERROR(VLOOKUP(B78,Accounts_LTD!B:G,6,FALSE),"")</f>
        <v/>
      </c>
      <c r="J77" s="493"/>
      <c r="K77" s="494"/>
      <c r="L77" s="447"/>
      <c r="M77" s="447"/>
      <c r="N77" s="531" t="str">
        <f t="shared" ref="N77:N78" si="16">VLOOKUP(B77,#REF!,3,0)</f>
        <v>#REF!</v>
      </c>
      <c r="O77" s="531"/>
      <c r="P77" s="531" t="str">
        <f t="shared" ref="P77:P78" si="17">F77-N77</f>
        <v>#REF!</v>
      </c>
      <c r="Q77" s="531" t="str">
        <f t="shared" ref="Q77:Q78" si="18">P77-N77</f>
        <v>#REF!</v>
      </c>
      <c r="R77" s="447"/>
      <c r="S77" s="447"/>
      <c r="T77" s="447"/>
      <c r="U77" s="447"/>
      <c r="V77" s="447"/>
      <c r="W77" s="447"/>
      <c r="X77" s="447"/>
      <c r="Y77" s="447"/>
      <c r="Z77" s="447"/>
    </row>
    <row r="78" ht="12.75" customHeight="1">
      <c r="A78" s="519">
        <v>6060.0</v>
      </c>
      <c r="B78" s="519" t="str">
        <f t="shared" si="4"/>
        <v>6060</v>
      </c>
      <c r="C78" s="553" t="s">
        <v>722</v>
      </c>
      <c r="D78" s="554">
        <v>545.84</v>
      </c>
      <c r="E78" s="544">
        <f>SUMIF(AJE_INC!B:B,B78,AJE_INC!D:D)</f>
        <v>0</v>
      </c>
      <c r="F78" s="545">
        <f t="shared" si="12"/>
        <v>545.84</v>
      </c>
      <c r="G78" s="546">
        <f>IF(ISERROR(VLOOKUP(B78,Accounts_INC!$B:$E,3,FALSE)),"",VLOOKUP(B78,Accounts_INC!$B:$E,3,FALSE))</f>
        <v>400</v>
      </c>
      <c r="H78" s="492" t="str">
        <f>IFERROR(IF(G78="","",VLOOKUP(G78,FS!$A$11:$B$241,2,FALSE)),"")</f>
        <v>Payroll and related (Customer Success)</v>
      </c>
      <c r="I78" s="492" t="str">
        <f>IFERROR(VLOOKUP(B79,Accounts_LTD!B:G,6,FALSE),"")</f>
        <v/>
      </c>
      <c r="J78" s="493"/>
      <c r="K78" s="494"/>
      <c r="L78" s="447"/>
      <c r="M78" s="447"/>
      <c r="N78" s="531" t="str">
        <f t="shared" si="16"/>
        <v>#REF!</v>
      </c>
      <c r="O78" s="531"/>
      <c r="P78" s="531" t="str">
        <f t="shared" si="17"/>
        <v>#REF!</v>
      </c>
      <c r="Q78" s="531" t="str">
        <f t="shared" si="18"/>
        <v>#REF!</v>
      </c>
      <c r="R78" s="447"/>
      <c r="S78" s="447"/>
      <c r="T78" s="447"/>
      <c r="U78" s="447"/>
      <c r="V78" s="447"/>
      <c r="W78" s="447"/>
      <c r="X78" s="447"/>
      <c r="Y78" s="447"/>
      <c r="Z78" s="447"/>
    </row>
    <row r="79" ht="12.75" customHeight="1">
      <c r="A79" s="519">
        <v>6061.0</v>
      </c>
      <c r="B79" s="519" t="str">
        <f t="shared" si="4"/>
        <v>6061</v>
      </c>
      <c r="C79" s="553" t="s">
        <v>723</v>
      </c>
      <c r="D79" s="554">
        <v>690.93</v>
      </c>
      <c r="E79" s="544">
        <f>SUMIF(AJE_INC!B:B,B79,AJE_INC!D:D)</f>
        <v>0</v>
      </c>
      <c r="F79" s="545">
        <f t="shared" si="12"/>
        <v>690.93</v>
      </c>
      <c r="G79" s="546">
        <f>IF(ISERROR(VLOOKUP(B79,Accounts_INC!$B:$E,3,FALSE)),"",VLOOKUP(B79,Accounts_INC!$B:$E,3,FALSE))</f>
        <v>600</v>
      </c>
      <c r="H79" s="492" t="str">
        <f>IFERROR(IF(G79="","",VLOOKUP(G79,FS!$A$11:$B$241,2,FALSE)),"")</f>
        <v>Payroll and related (DevEx)</v>
      </c>
      <c r="I79" s="492" t="str">
        <f>IFERROR(VLOOKUP(B80,Accounts_LTD!B:G,6,FALSE),"")</f>
        <v/>
      </c>
      <c r="J79" s="493"/>
      <c r="K79" s="494"/>
      <c r="L79" s="447"/>
      <c r="M79" s="447"/>
      <c r="N79" s="447"/>
      <c r="O79" s="447"/>
      <c r="P79" s="447"/>
      <c r="Q79" s="447"/>
      <c r="R79" s="447"/>
      <c r="S79" s="447"/>
      <c r="T79" s="447"/>
      <c r="U79" s="447"/>
      <c r="V79" s="447"/>
      <c r="W79" s="447"/>
      <c r="X79" s="447"/>
      <c r="Y79" s="447"/>
      <c r="Z79" s="447"/>
    </row>
    <row r="80" ht="12.75" customHeight="1">
      <c r="A80" s="519">
        <v>6062.0</v>
      </c>
      <c r="B80" s="519" t="str">
        <f t="shared" si="4"/>
        <v>6062</v>
      </c>
      <c r="C80" s="553" t="s">
        <v>724</v>
      </c>
      <c r="D80" s="554">
        <v>519.72</v>
      </c>
      <c r="E80" s="544">
        <f>SUMIF(AJE_INC!B:B,B80,AJE_INC!D:D)</f>
        <v>0</v>
      </c>
      <c r="F80" s="545">
        <f t="shared" si="12"/>
        <v>519.72</v>
      </c>
      <c r="G80" s="546">
        <f>IF(ISERROR(VLOOKUP(B80,Accounts_INC!$B:$E,3,FALSE)),"",VLOOKUP(B80,Accounts_INC!$B:$E,3,FALSE))</f>
        <v>400</v>
      </c>
      <c r="H80" s="492" t="str">
        <f>IFERROR(IF(G80="","",VLOOKUP(G80,FS!$A$11:$B$241,2,FALSE)),"")</f>
        <v>Payroll and related (Customer Success)</v>
      </c>
      <c r="I80" s="492" t="str">
        <f>IFERROR(VLOOKUP(B81,Accounts_LTD!B:G,6,FALSE),"")</f>
        <v/>
      </c>
      <c r="J80" s="493"/>
      <c r="K80" s="494"/>
      <c r="L80" s="447"/>
      <c r="M80" s="447"/>
      <c r="N80" s="531" t="str">
        <f>VLOOKUP(B80,#REF!,3,0)</f>
        <v>#REF!</v>
      </c>
      <c r="O80" s="531"/>
      <c r="P80" s="531" t="str">
        <f>F80-N80</f>
        <v>#REF!</v>
      </c>
      <c r="Q80" s="531" t="str">
        <f>P80-N80</f>
        <v>#REF!</v>
      </c>
      <c r="R80" s="447"/>
      <c r="S80" s="447"/>
      <c r="T80" s="447"/>
      <c r="U80" s="447"/>
      <c r="V80" s="447"/>
      <c r="W80" s="447"/>
      <c r="X80" s="447"/>
      <c r="Y80" s="447"/>
      <c r="Z80" s="447"/>
    </row>
    <row r="81" ht="12.75" customHeight="1">
      <c r="A81" s="519">
        <v>6070.0</v>
      </c>
      <c r="B81" s="519" t="str">
        <f t="shared" si="4"/>
        <v>6070</v>
      </c>
      <c r="C81" s="553" t="s">
        <v>725</v>
      </c>
      <c r="D81" s="554">
        <v>4262.38</v>
      </c>
      <c r="E81" s="544">
        <f>SUMIF(AJE_INC!B:B,B81,AJE_INC!D:D)</f>
        <v>0</v>
      </c>
      <c r="F81" s="545">
        <f t="shared" si="12"/>
        <v>4262.38</v>
      </c>
      <c r="G81" s="508">
        <f>IF(ISERROR(VLOOKUP(B81,Accounts_INC!$B:$E,3,FALSE)),"",VLOOKUP(B81,Accounts_INC!$B:$E,3,FALSE))</f>
        <v>400</v>
      </c>
      <c r="H81" s="492" t="str">
        <f>IFERROR(IF(G81="","",VLOOKUP(G81,FS!$A$11:$B$241,2,FALSE)),"")</f>
        <v>Payroll and related (Customer Success)</v>
      </c>
      <c r="I81" s="492" t="str">
        <f>IFERROR(VLOOKUP(#REF!,Accounts_LTD!B:G,6,FALSE),"")</f>
        <v/>
      </c>
      <c r="J81" s="493"/>
      <c r="K81" s="494"/>
      <c r="L81" s="447"/>
      <c r="M81" s="447"/>
      <c r="N81" s="447"/>
      <c r="O81" s="447"/>
      <c r="P81" s="447"/>
      <c r="Q81" s="447"/>
      <c r="R81" s="447"/>
      <c r="S81" s="447"/>
      <c r="T81" s="447"/>
      <c r="U81" s="447"/>
      <c r="V81" s="447"/>
      <c r="W81" s="447"/>
      <c r="X81" s="447"/>
      <c r="Y81" s="447"/>
      <c r="Z81" s="447"/>
    </row>
    <row r="82" ht="12.75" customHeight="1">
      <c r="A82" s="519">
        <v>6090.0</v>
      </c>
      <c r="B82" s="519" t="str">
        <f t="shared" si="4"/>
        <v>6090</v>
      </c>
      <c r="C82" s="553" t="s">
        <v>726</v>
      </c>
      <c r="D82" s="554">
        <v>2385.0</v>
      </c>
      <c r="E82" s="544">
        <f>SUMIF(AJE_INC!B:B,B82,AJE_INC!D:D)</f>
        <v>0</v>
      </c>
      <c r="F82" s="545">
        <f t="shared" si="12"/>
        <v>2385</v>
      </c>
      <c r="G82" s="546">
        <f>IF(ISERROR(VLOOKUP(B82,Accounts_INC!$B:$E,3,FALSE)),"",VLOOKUP(B82,Accounts_INC!$B:$E,3,FALSE))</f>
        <v>400</v>
      </c>
      <c r="H82" s="492" t="str">
        <f>IFERROR(IF(G82="","",VLOOKUP(G82,FS!$A$11:$B$241,2,FALSE)),"")</f>
        <v>Payroll and related (Customer Success)</v>
      </c>
      <c r="I82" s="492" t="str">
        <f>IFERROR(VLOOKUP(#REF!,Accounts_LTD!B:G,6,FALSE),"")</f>
        <v/>
      </c>
      <c r="J82" s="493"/>
      <c r="K82" s="494"/>
      <c r="L82" s="447"/>
      <c r="M82" s="447"/>
      <c r="N82" s="447"/>
      <c r="O82" s="447"/>
      <c r="P82" s="447"/>
      <c r="Q82" s="447"/>
      <c r="R82" s="447"/>
      <c r="S82" s="447"/>
      <c r="T82" s="447"/>
      <c r="U82" s="447"/>
      <c r="V82" s="447"/>
      <c r="W82" s="447"/>
      <c r="X82" s="447"/>
      <c r="Y82" s="447"/>
      <c r="Z82" s="447"/>
    </row>
    <row r="83" ht="12.75" customHeight="1">
      <c r="A83" s="519">
        <v>6091.0</v>
      </c>
      <c r="B83" s="519" t="str">
        <f t="shared" si="4"/>
        <v>6091</v>
      </c>
      <c r="C83" s="553" t="s">
        <v>727</v>
      </c>
      <c r="D83" s="554">
        <v>2087.5</v>
      </c>
      <c r="E83" s="544">
        <f>SUMIF(AJE_INC!B:B,B83,AJE_INC!D:D)</f>
        <v>0</v>
      </c>
      <c r="F83" s="545">
        <f t="shared" si="12"/>
        <v>2087.5</v>
      </c>
      <c r="G83" s="546">
        <f>IF(ISERROR(VLOOKUP(B83,Accounts_INC!$B:$E,3,FALSE)),"",VLOOKUP(B83,Accounts_INC!$B:$E,3,FALSE))</f>
        <v>600</v>
      </c>
      <c r="H83" s="492" t="str">
        <f>IFERROR(IF(G83="","",VLOOKUP(G83,FS!$A$11:$B$241,2,FALSE)),"")</f>
        <v>Payroll and related (DevEx)</v>
      </c>
      <c r="I83" s="492" t="str">
        <f>IFERROR(VLOOKUP(B84,Accounts_LTD!B:G,6,FALSE),"")</f>
        <v/>
      </c>
      <c r="J83" s="493"/>
      <c r="K83" s="494"/>
      <c r="L83" s="447"/>
      <c r="M83" s="447"/>
      <c r="N83" s="447"/>
      <c r="O83" s="447"/>
      <c r="P83" s="447"/>
      <c r="Q83" s="447"/>
      <c r="R83" s="447"/>
      <c r="S83" s="447"/>
      <c r="T83" s="447"/>
      <c r="U83" s="447"/>
      <c r="V83" s="447"/>
      <c r="W83" s="447"/>
      <c r="X83" s="447"/>
      <c r="Y83" s="447"/>
      <c r="Z83" s="447"/>
    </row>
    <row r="84" ht="12.75" customHeight="1">
      <c r="A84" s="519">
        <v>6092.0</v>
      </c>
      <c r="B84" s="519" t="str">
        <f t="shared" si="4"/>
        <v>6092</v>
      </c>
      <c r="C84" s="553" t="s">
        <v>728</v>
      </c>
      <c r="D84" s="554">
        <v>1007.5</v>
      </c>
      <c r="E84" s="544">
        <f>SUMIF(AJE_INC!B:B,B84,AJE_INC!D:D)</f>
        <v>0</v>
      </c>
      <c r="F84" s="545">
        <f t="shared" si="12"/>
        <v>1007.5</v>
      </c>
      <c r="G84" s="546">
        <f>IF(ISERROR(VLOOKUP(B84,Accounts_INC!$B:$E,3,FALSE)),"",VLOOKUP(B84,Accounts_INC!$B:$E,3,FALSE))</f>
        <v>400</v>
      </c>
      <c r="H84" s="492" t="str">
        <f>IFERROR(IF(G84="","",VLOOKUP(G84,FS!$A$11:$B$241,2,FALSE)),"")</f>
        <v>Payroll and related (Customer Success)</v>
      </c>
      <c r="I84" s="492" t="str">
        <f>IFERROR(VLOOKUP(B85,Accounts_LTD!B:G,6,FALSE),"")</f>
        <v/>
      </c>
      <c r="J84" s="493"/>
      <c r="K84" s="494"/>
      <c r="L84" s="447"/>
      <c r="M84" s="447"/>
      <c r="N84" s="447"/>
      <c r="O84" s="447"/>
      <c r="P84" s="447"/>
      <c r="Q84" s="447"/>
      <c r="R84" s="447"/>
      <c r="S84" s="447"/>
      <c r="T84" s="447"/>
      <c r="U84" s="447"/>
      <c r="V84" s="447"/>
      <c r="W84" s="447"/>
      <c r="X84" s="447"/>
      <c r="Y84" s="447"/>
      <c r="Z84" s="447"/>
    </row>
    <row r="85" ht="12.75" customHeight="1">
      <c r="A85" s="519">
        <v>6104.0</v>
      </c>
      <c r="B85" s="519" t="str">
        <f t="shared" si="4"/>
        <v>6104</v>
      </c>
      <c r="C85" s="553" t="s">
        <v>729</v>
      </c>
      <c r="D85" s="554">
        <v>119.0</v>
      </c>
      <c r="E85" s="544">
        <f>SUMIF(AJE_INC!B:B,B85,AJE_INC!D:D)</f>
        <v>0</v>
      </c>
      <c r="F85" s="545">
        <f t="shared" si="12"/>
        <v>119</v>
      </c>
      <c r="G85" s="546">
        <f>IF(ISERROR(VLOOKUP(B85,Accounts_INC!$B:$E,3,FALSE)),"",VLOOKUP(B85,Accounts_INC!$B:$E,3,FALSE))</f>
        <v>503</v>
      </c>
      <c r="H85" s="492" t="str">
        <f>IFERROR(IF(G85="","",VLOOKUP(G85,FS!$A$11:$B$241,2,FALSE)),"")</f>
        <v>Office expenses &amp; other</v>
      </c>
      <c r="I85" s="492" t="str">
        <f>IFERROR(VLOOKUP(#REF!,Accounts_LTD!B:G,6,FALSE),"")</f>
        <v/>
      </c>
      <c r="J85" s="493"/>
      <c r="K85" s="494"/>
      <c r="L85" s="447"/>
      <c r="M85" s="447"/>
      <c r="N85" s="447"/>
      <c r="O85" s="447"/>
      <c r="P85" s="447"/>
      <c r="Q85" s="447"/>
      <c r="R85" s="447"/>
      <c r="S85" s="447"/>
      <c r="T85" s="447"/>
      <c r="U85" s="447"/>
      <c r="V85" s="447"/>
      <c r="W85" s="447"/>
      <c r="X85" s="447"/>
      <c r="Y85" s="447"/>
      <c r="Z85" s="447"/>
    </row>
    <row r="86" ht="12.75" customHeight="1">
      <c r="A86" s="519">
        <v>6109.0</v>
      </c>
      <c r="B86" s="519" t="str">
        <f t="shared" si="4"/>
        <v>6109</v>
      </c>
      <c r="C86" s="553" t="s">
        <v>730</v>
      </c>
      <c r="D86" s="554">
        <v>1840.0</v>
      </c>
      <c r="E86" s="544">
        <f>SUMIF(AJE_INC!B:B,B86,AJE_INC!D:D)</f>
        <v>0</v>
      </c>
      <c r="F86" s="562">
        <f t="shared" si="12"/>
        <v>1840</v>
      </c>
      <c r="G86" s="508">
        <f>IF(ISERROR(VLOOKUP(B86,Accounts_INC!$B:$E,3,FALSE)),"",VLOOKUP(B86,Accounts_INC!$B:$E,3,FALSE))</f>
        <v>501.5</v>
      </c>
      <c r="H86" s="492" t="str">
        <f>IFERROR(IF(G86="","",VLOOKUP(G86,FS!$A$11:$B$241,2,FALSE)),"")</f>
        <v>Professional services US</v>
      </c>
      <c r="I86" s="492" t="str">
        <f>IFERROR(VLOOKUP(#REF!,Accounts_LTD!B:G,6,FALSE),"")</f>
        <v/>
      </c>
      <c r="J86" s="493"/>
      <c r="K86" s="494"/>
      <c r="L86" s="447"/>
      <c r="M86" s="447"/>
      <c r="N86" s="447"/>
      <c r="O86" s="447"/>
      <c r="P86" s="447"/>
      <c r="Q86" s="447"/>
      <c r="R86" s="447"/>
      <c r="S86" s="447"/>
      <c r="T86" s="447"/>
      <c r="U86" s="447"/>
      <c r="V86" s="447"/>
      <c r="W86" s="447"/>
      <c r="X86" s="447"/>
      <c r="Y86" s="447"/>
      <c r="Z86" s="447"/>
    </row>
    <row r="87" ht="12.75" customHeight="1">
      <c r="A87" s="519">
        <v>6110.0</v>
      </c>
      <c r="B87" s="519" t="str">
        <f t="shared" si="4"/>
        <v>6110</v>
      </c>
      <c r="C87" s="553" t="s">
        <v>731</v>
      </c>
      <c r="D87" s="554">
        <v>2000.3</v>
      </c>
      <c r="E87" s="544">
        <f>SUMIF(AJE_INC!B:B,B87,AJE_INC!D:D)</f>
        <v>0</v>
      </c>
      <c r="F87" s="562">
        <f t="shared" si="12"/>
        <v>2000.3</v>
      </c>
      <c r="G87" s="546">
        <f>IF(ISERROR(VLOOKUP(B87,Accounts_INC!$B:$E,3,FALSE)),"",VLOOKUP(B87,Accounts_INC!$B:$E,3,FALSE))</f>
        <v>501.5</v>
      </c>
      <c r="H87" s="492" t="str">
        <f>IFERROR(IF(G87="","",VLOOKUP(G87,FS!$A$11:$B$241,2,FALSE)),"")</f>
        <v>Professional services US</v>
      </c>
      <c r="I87" s="492"/>
      <c r="J87" s="493"/>
      <c r="K87" s="494"/>
      <c r="L87" s="447"/>
      <c r="M87" s="447"/>
      <c r="N87" s="447"/>
      <c r="O87" s="447"/>
      <c r="P87" s="447"/>
      <c r="Q87" s="447"/>
      <c r="R87" s="447"/>
      <c r="S87" s="447"/>
      <c r="T87" s="447"/>
      <c r="U87" s="447"/>
      <c r="V87" s="447"/>
      <c r="W87" s="447"/>
      <c r="X87" s="447"/>
      <c r="Y87" s="447"/>
      <c r="Z87" s="447"/>
    </row>
    <row r="88" ht="12.75" customHeight="1">
      <c r="A88" s="519">
        <v>6115.0</v>
      </c>
      <c r="B88" s="519" t="str">
        <f t="shared" si="4"/>
        <v>6115</v>
      </c>
      <c r="C88" s="553" t="s">
        <v>732</v>
      </c>
      <c r="D88" s="554">
        <v>15696.56</v>
      </c>
      <c r="E88" s="544">
        <f>SUMIF(AJE_INC!B:B,B88,AJE_INC!D:D)</f>
        <v>0</v>
      </c>
      <c r="F88" s="545">
        <f t="shared" si="12"/>
        <v>15696.56</v>
      </c>
      <c r="G88" s="508">
        <f>IF(ISERROR(VLOOKUP(B88,Accounts_INC!$B:$E,3,FALSE)),"",VLOOKUP(B88,Accounts_INC!$B:$E,3,FALSE))</f>
        <v>514</v>
      </c>
      <c r="H88" s="492" t="str">
        <f>IFERROR(IF(G88="","",VLOOKUP(G88,FS!$A$11:$B$241,2,FALSE)),"")</f>
        <v>Recruiting</v>
      </c>
      <c r="I88" s="492" t="str">
        <f>IFERROR(VLOOKUP(B89,Accounts_LTD!B:G,6,FALSE),"")</f>
        <v/>
      </c>
      <c r="J88" s="493"/>
      <c r="K88" s="494"/>
      <c r="L88" s="447"/>
      <c r="M88" s="447"/>
      <c r="N88" s="447"/>
      <c r="O88" s="447"/>
      <c r="P88" s="447"/>
      <c r="Q88" s="447"/>
      <c r="R88" s="447"/>
      <c r="S88" s="447"/>
      <c r="T88" s="447"/>
      <c r="U88" s="447"/>
      <c r="V88" s="447"/>
      <c r="W88" s="447"/>
      <c r="X88" s="447"/>
      <c r="Y88" s="447"/>
      <c r="Z88" s="447"/>
    </row>
    <row r="89" ht="12.75" customHeight="1">
      <c r="A89" s="519">
        <v>6125.0</v>
      </c>
      <c r="B89" s="519" t="str">
        <f t="shared" si="4"/>
        <v>6125</v>
      </c>
      <c r="C89" s="553" t="s">
        <v>733</v>
      </c>
      <c r="D89" s="554">
        <v>653.03</v>
      </c>
      <c r="E89" s="544">
        <f>SUMIF(AJE_INC!B:B,B89,AJE_INC!D:D)</f>
        <v>0</v>
      </c>
      <c r="F89" s="545">
        <f t="shared" si="12"/>
        <v>653.03</v>
      </c>
      <c r="G89" s="508">
        <f>IF(ISERROR(VLOOKUP(B89,Accounts_INC!$B:$E,3,FALSE)),"",VLOOKUP(B89,Accounts_INC!$B:$E,3,FALSE))</f>
        <v>503</v>
      </c>
      <c r="H89" s="492" t="str">
        <f>IFERROR(IF(G89="","",VLOOKUP(G89,FS!$A$11:$B$241,2,FALSE)),"")</f>
        <v>Office expenses &amp; other</v>
      </c>
      <c r="I89" s="492" t="str">
        <f>IFERROR(VLOOKUP(B90,Accounts_LTD!B:G,6,FALSE),"")</f>
        <v/>
      </c>
      <c r="J89" s="493"/>
      <c r="K89" s="494"/>
      <c r="L89" s="447"/>
      <c r="M89" s="447"/>
      <c r="N89" s="447"/>
      <c r="O89" s="447"/>
      <c r="P89" s="447"/>
      <c r="Q89" s="447"/>
      <c r="R89" s="447"/>
      <c r="S89" s="447"/>
      <c r="T89" s="447"/>
      <c r="U89" s="447"/>
      <c r="V89" s="447"/>
      <c r="W89" s="447"/>
      <c r="X89" s="447"/>
      <c r="Y89" s="447"/>
      <c r="Z89" s="447"/>
    </row>
    <row r="90" ht="12.75" customHeight="1">
      <c r="A90" s="519">
        <v>6135.0</v>
      </c>
      <c r="B90" s="519" t="str">
        <f t="shared" si="4"/>
        <v>6135</v>
      </c>
      <c r="C90" s="553" t="s">
        <v>734</v>
      </c>
      <c r="D90" s="554">
        <v>805.82</v>
      </c>
      <c r="E90" s="544">
        <f>SUMIF(AJE_INC!B:B,B90,AJE_INC!D:D)</f>
        <v>0</v>
      </c>
      <c r="F90" s="545">
        <f t="shared" si="12"/>
        <v>805.82</v>
      </c>
      <c r="G90" s="546">
        <f>IF(ISERROR(VLOOKUP(B90,Accounts_INC!$B:$E,3,FALSE)),"",VLOOKUP(B90,Accounts_INC!$B:$E,3,FALSE))</f>
        <v>503</v>
      </c>
      <c r="H90" s="492" t="str">
        <f>IFERROR(IF(G90="","",VLOOKUP(G90,FS!$A$11:$B$241,2,FALSE)),"")</f>
        <v>Office expenses &amp; other</v>
      </c>
      <c r="I90" s="492" t="str">
        <f>IFERROR(VLOOKUP(B91,Accounts_LTD!B:G,6,FALSE),"")</f>
        <v/>
      </c>
      <c r="J90" s="493"/>
      <c r="K90" s="494"/>
      <c r="L90" s="447"/>
      <c r="M90" s="447"/>
      <c r="N90" s="447"/>
      <c r="O90" s="447"/>
      <c r="P90" s="447"/>
      <c r="Q90" s="447"/>
      <c r="R90" s="447"/>
      <c r="S90" s="447"/>
      <c r="T90" s="447"/>
      <c r="U90" s="447"/>
      <c r="V90" s="447"/>
      <c r="W90" s="447"/>
      <c r="X90" s="447"/>
      <c r="Y90" s="447"/>
      <c r="Z90" s="447"/>
    </row>
    <row r="91" ht="12.75" customHeight="1">
      <c r="A91" s="519">
        <v>6145.0</v>
      </c>
      <c r="B91" s="519" t="str">
        <f t="shared" si="4"/>
        <v>6145</v>
      </c>
      <c r="C91" s="553" t="s">
        <v>735</v>
      </c>
      <c r="D91" s="554">
        <v>3134.02</v>
      </c>
      <c r="E91" s="544">
        <f>SUMIF(AJE_INC!B:B,B91,AJE_INC!D:D)</f>
        <v>0</v>
      </c>
      <c r="F91" s="545">
        <f t="shared" si="12"/>
        <v>3134.02</v>
      </c>
      <c r="G91" s="546">
        <f>IF(ISERROR(VLOOKUP(B91,Accounts_INC!$B:$E,3,FALSE)),"",VLOOKUP(B91,Accounts_INC!$B:$E,3,FALSE))</f>
        <v>503</v>
      </c>
      <c r="H91" s="492" t="str">
        <f>IFERROR(IF(G91="","",VLOOKUP(G91,FS!$A$11:$B$241,2,FALSE)),"")</f>
        <v>Office expenses &amp; other</v>
      </c>
      <c r="I91" s="492" t="str">
        <f>IFERROR(VLOOKUP(B92,Accounts_LTD!B:G,6,FALSE),"")</f>
        <v/>
      </c>
      <c r="J91" s="493"/>
      <c r="K91" s="494"/>
      <c r="L91" s="447"/>
      <c r="M91" s="447"/>
      <c r="N91" s="447"/>
      <c r="O91" s="447"/>
      <c r="P91" s="447"/>
      <c r="Q91" s="447"/>
      <c r="R91" s="447"/>
      <c r="S91" s="447"/>
      <c r="T91" s="447"/>
      <c r="U91" s="447"/>
      <c r="V91" s="447"/>
      <c r="W91" s="447"/>
      <c r="X91" s="447"/>
      <c r="Y91" s="447"/>
      <c r="Z91" s="447"/>
    </row>
    <row r="92" ht="12.75" customHeight="1">
      <c r="A92" s="519">
        <v>6150.0</v>
      </c>
      <c r="B92" s="519" t="str">
        <f t="shared" si="4"/>
        <v>6150</v>
      </c>
      <c r="C92" s="553" t="s">
        <v>736</v>
      </c>
      <c r="D92" s="554">
        <v>1080.64</v>
      </c>
      <c r="E92" s="544">
        <f>SUMIF(AJE_INC!B:B,B92,AJE_INC!D:D)</f>
        <v>0</v>
      </c>
      <c r="F92" s="545">
        <f t="shared" si="12"/>
        <v>1080.64</v>
      </c>
      <c r="G92" s="546">
        <f>IF(ISERROR(VLOOKUP(B92,Accounts_INC!$B:$E,3,FALSE)),"",VLOOKUP(B92,Accounts_INC!$B:$E,3,FALSE))</f>
        <v>507</v>
      </c>
      <c r="H92" s="492" t="str">
        <f>IFERROR(IF(G92="","",VLOOKUP(G92,FS!$A$11:$B$241,2,FALSE)),"")</f>
        <v>Insurance</v>
      </c>
      <c r="I92" s="492" t="str">
        <f>IFERROR(VLOOKUP(#REF!,Accounts_LTD!B:G,6,FALSE),"")</f>
        <v/>
      </c>
      <c r="J92" s="493"/>
      <c r="K92" s="494"/>
      <c r="L92" s="447"/>
      <c r="M92" s="447"/>
      <c r="N92" s="447"/>
      <c r="O92" s="447"/>
      <c r="P92" s="447"/>
      <c r="Q92" s="447"/>
      <c r="R92" s="447"/>
      <c r="S92" s="447"/>
      <c r="T92" s="447"/>
      <c r="U92" s="447"/>
      <c r="V92" s="447"/>
      <c r="W92" s="447"/>
      <c r="X92" s="447"/>
      <c r="Y92" s="447"/>
      <c r="Z92" s="447"/>
    </row>
    <row r="93" ht="12.75" customHeight="1">
      <c r="A93" s="519">
        <v>6160.0</v>
      </c>
      <c r="B93" s="519" t="str">
        <f t="shared" si="4"/>
        <v>6160</v>
      </c>
      <c r="C93" s="553" t="s">
        <v>737</v>
      </c>
      <c r="D93" s="554">
        <v>6486.4</v>
      </c>
      <c r="E93" s="544">
        <f>SUMIF(AJE_INC!B:B,B93,AJE_INC!D:D)</f>
        <v>0</v>
      </c>
      <c r="F93" s="545">
        <f t="shared" si="12"/>
        <v>6486.4</v>
      </c>
      <c r="G93" s="546">
        <f>IF(ISERROR(VLOOKUP(B93,Accounts_INC!$B:$E,3,FALSE)),"",VLOOKUP(B93,Accounts_INC!$B:$E,3,FALSE))</f>
        <v>507</v>
      </c>
      <c r="H93" s="492" t="str">
        <f>IFERROR(IF(G93="","",VLOOKUP(G93,FS!$A$11:$B$241,2,FALSE)),"")</f>
        <v>Insurance</v>
      </c>
      <c r="I93" s="492" t="str">
        <f>IFERROR(VLOOKUP(#REF!,Accounts_LTD!B:G,6,FALSE),"")</f>
        <v/>
      </c>
      <c r="J93" s="493"/>
      <c r="K93" s="494"/>
      <c r="L93" s="447"/>
      <c r="M93" s="447"/>
      <c r="N93" s="447"/>
      <c r="O93" s="447"/>
      <c r="P93" s="447"/>
      <c r="Q93" s="447"/>
      <c r="R93" s="447"/>
      <c r="S93" s="447"/>
      <c r="T93" s="447"/>
      <c r="U93" s="447"/>
      <c r="V93" s="447"/>
      <c r="W93" s="447"/>
      <c r="X93" s="447"/>
      <c r="Y93" s="447"/>
      <c r="Z93" s="447"/>
    </row>
    <row r="94" ht="12.75" customHeight="1">
      <c r="A94" s="519">
        <v>6210.0</v>
      </c>
      <c r="B94" s="519" t="str">
        <f t="shared" si="4"/>
        <v>6210</v>
      </c>
      <c r="C94" s="553" t="s">
        <v>738</v>
      </c>
      <c r="D94" s="554">
        <v>6600.0</v>
      </c>
      <c r="E94" s="544">
        <f>SUMIF(AJE_INC!B:B,B94,AJE_INC!D:D)</f>
        <v>0</v>
      </c>
      <c r="F94" s="562">
        <f t="shared" si="12"/>
        <v>6600</v>
      </c>
      <c r="G94" s="546">
        <f>IF(ISERROR(VLOOKUP(B94,Accounts_INC!$B:$E,3,FALSE)),"",VLOOKUP(B94,Accounts_INC!$B:$E,3,FALSE))</f>
        <v>501.5</v>
      </c>
      <c r="H94" s="492" t="str">
        <f>IFERROR(IF(G94="","",VLOOKUP(G94,FS!$A$11:$B$241,2,FALSE)),"")</f>
        <v>Professional services US</v>
      </c>
      <c r="I94" s="492" t="str">
        <f>IFERROR(VLOOKUP(B95,Accounts_LTD!B:G,6,FALSE),"")</f>
        <v/>
      </c>
      <c r="J94" s="493"/>
      <c r="K94" s="494"/>
      <c r="L94" s="447"/>
      <c r="M94" s="447"/>
      <c r="N94" s="447"/>
      <c r="O94" s="447"/>
      <c r="P94" s="447"/>
      <c r="Q94" s="447"/>
      <c r="R94" s="447"/>
      <c r="S94" s="447"/>
      <c r="T94" s="447"/>
      <c r="U94" s="447"/>
      <c r="V94" s="447"/>
      <c r="W94" s="447"/>
      <c r="X94" s="447"/>
      <c r="Y94" s="447"/>
      <c r="Z94" s="447"/>
    </row>
    <row r="95" ht="12.75" customHeight="1">
      <c r="A95" s="519">
        <v>6221.0</v>
      </c>
      <c r="B95" s="519" t="str">
        <f t="shared" si="4"/>
        <v>6221</v>
      </c>
      <c r="C95" s="553" t="s">
        <v>739</v>
      </c>
      <c r="D95" s="554">
        <v>10000.0</v>
      </c>
      <c r="E95" s="544">
        <f>SUMIF(AJE_INC!B:B,B95,AJE_INC!D:D)</f>
        <v>0</v>
      </c>
      <c r="F95" s="562">
        <f t="shared" si="12"/>
        <v>10000</v>
      </c>
      <c r="G95" s="508">
        <f>IF(ISERROR(VLOOKUP(B95,Accounts_INC!$B:$E,3,FALSE)),"",VLOOKUP(B95,Accounts_INC!$B:$E,3,FALSE))</f>
        <v>501.5</v>
      </c>
      <c r="H95" s="492" t="str">
        <f>IFERROR(IF(G95="","",VLOOKUP(G95,FS!$A$11:$B$241,2,FALSE)),"")</f>
        <v>Professional services US</v>
      </c>
      <c r="I95" s="492" t="str">
        <f>IFERROR(VLOOKUP(B96,Accounts_LTD!B:G,6,FALSE),"")</f>
        <v/>
      </c>
      <c r="J95" s="493"/>
      <c r="K95" s="494"/>
      <c r="L95" s="447"/>
      <c r="M95" s="447"/>
      <c r="N95" s="447"/>
      <c r="O95" s="447"/>
      <c r="P95" s="447"/>
      <c r="Q95" s="447"/>
      <c r="R95" s="447"/>
      <c r="S95" s="447"/>
      <c r="T95" s="447"/>
      <c r="U95" s="447"/>
      <c r="V95" s="447"/>
      <c r="W95" s="447"/>
      <c r="X95" s="447"/>
      <c r="Y95" s="447"/>
      <c r="Z95" s="447"/>
    </row>
    <row r="96" ht="12.75" customHeight="1">
      <c r="A96" s="519">
        <v>6230.0</v>
      </c>
      <c r="B96" s="519" t="str">
        <f t="shared" si="4"/>
        <v>6230</v>
      </c>
      <c r="C96" s="553" t="s">
        <v>740</v>
      </c>
      <c r="D96" s="554">
        <v>17198.9</v>
      </c>
      <c r="E96" s="544">
        <f>SUMIF(AJE_INC!B:B,B96,AJE_INC!D:D)</f>
        <v>3555</v>
      </c>
      <c r="F96" s="562">
        <f t="shared" si="12"/>
        <v>20753.9</v>
      </c>
      <c r="G96" s="546">
        <f>IF(ISERROR(VLOOKUP(B96,Accounts_INC!$B:$E,3,FALSE)),"",VLOOKUP(B96,Accounts_INC!$B:$E,3,FALSE))</f>
        <v>501.5</v>
      </c>
      <c r="H96" s="492" t="str">
        <f>IFERROR(IF(G96="","",VLOOKUP(G96,FS!$A$11:$B$241,2,FALSE)),"")</f>
        <v>Professional services US</v>
      </c>
      <c r="I96" s="492" t="str">
        <f>IFERROR(VLOOKUP(#REF!,Accounts_LTD!B:G,6,FALSE),"")</f>
        <v/>
      </c>
      <c r="J96" s="493"/>
      <c r="K96" s="494"/>
      <c r="L96" s="447"/>
      <c r="M96" s="447"/>
      <c r="N96" s="447"/>
      <c r="O96" s="447"/>
      <c r="P96" s="447"/>
      <c r="Q96" s="447"/>
      <c r="R96" s="447"/>
      <c r="S96" s="447"/>
      <c r="T96" s="447"/>
      <c r="U96" s="447"/>
      <c r="V96" s="447"/>
      <c r="W96" s="447"/>
      <c r="X96" s="447"/>
      <c r="Y96" s="447"/>
      <c r="Z96" s="447"/>
    </row>
    <row r="97" ht="12.75" customHeight="1">
      <c r="A97" s="519">
        <v>6240.0</v>
      </c>
      <c r="B97" s="519" t="str">
        <f t="shared" si="4"/>
        <v>6240</v>
      </c>
      <c r="C97" s="553" t="s">
        <v>741</v>
      </c>
      <c r="D97" s="554">
        <v>1000.0</v>
      </c>
      <c r="E97" s="544">
        <f>SUMIF(AJE_INC!B:B,B97,AJE_INC!D:D)</f>
        <v>0</v>
      </c>
      <c r="F97" s="562">
        <f t="shared" si="12"/>
        <v>1000</v>
      </c>
      <c r="G97" s="546">
        <f>IF(ISERROR(VLOOKUP(B97,Accounts_INC!$B:$E,3,FALSE)),"",VLOOKUP(B97,Accounts_INC!$B:$E,3,FALSE))</f>
        <v>501.5</v>
      </c>
      <c r="H97" s="492" t="str">
        <f>IFERROR(IF(G97="","",VLOOKUP(G97,FS!$A$11:$B$241,2,FALSE)),"")</f>
        <v>Professional services US</v>
      </c>
      <c r="I97" s="492" t="str">
        <f>IFERROR(VLOOKUP(#REF!,Accounts_LTD!B:G,6,FALSE),"")</f>
        <v/>
      </c>
      <c r="J97" s="493"/>
      <c r="K97" s="494"/>
      <c r="L97" s="447"/>
      <c r="M97" s="447"/>
      <c r="N97" s="447"/>
      <c r="O97" s="447"/>
      <c r="P97" s="447"/>
      <c r="Q97" s="447"/>
      <c r="R97" s="447"/>
      <c r="S97" s="447"/>
      <c r="T97" s="447"/>
      <c r="U97" s="447"/>
      <c r="V97" s="447"/>
      <c r="W97" s="447"/>
      <c r="X97" s="447"/>
      <c r="Y97" s="447"/>
      <c r="Z97" s="447"/>
    </row>
    <row r="98" ht="12.75" customHeight="1">
      <c r="A98" s="519">
        <v>6260.0</v>
      </c>
      <c r="B98" s="519" t="str">
        <f t="shared" si="4"/>
        <v>6260</v>
      </c>
      <c r="C98" s="553" t="s">
        <v>742</v>
      </c>
      <c r="D98" s="554">
        <v>43625.0</v>
      </c>
      <c r="E98" s="544">
        <f>SUMIF(AJE_INC!B:B,B98,AJE_INC!D:D)</f>
        <v>0</v>
      </c>
      <c r="F98" s="545">
        <f t="shared" si="12"/>
        <v>43625</v>
      </c>
      <c r="G98" s="508">
        <f>IF(ISERROR(VLOOKUP(B98,Accounts_INC!$B:$E,3,FALSE)),"",VLOOKUP(B98,Accounts_INC!$B:$E,3,FALSE))</f>
        <v>615</v>
      </c>
      <c r="H98" s="492" t="str">
        <f>IFERROR(IF(G98="","",VLOOKUP(G98,FS!$A$11:$B$241,2,FALSE)),"")</f>
        <v>Recruting (DevEx)</v>
      </c>
      <c r="I98" s="492"/>
      <c r="J98" s="493"/>
      <c r="K98" s="494"/>
      <c r="L98" s="447"/>
      <c r="M98" s="447"/>
      <c r="N98" s="447"/>
      <c r="O98" s="447"/>
      <c r="P98" s="447"/>
      <c r="Q98" s="447"/>
      <c r="R98" s="447"/>
      <c r="S98" s="447"/>
      <c r="T98" s="447"/>
      <c r="U98" s="447"/>
      <c r="V98" s="447"/>
      <c r="W98" s="447"/>
      <c r="X98" s="447"/>
      <c r="Y98" s="447"/>
      <c r="Z98" s="447"/>
    </row>
    <row r="99" ht="12.75" customHeight="1">
      <c r="A99" s="519">
        <v>6290.0</v>
      </c>
      <c r="B99" s="519" t="str">
        <f t="shared" si="4"/>
        <v>6290</v>
      </c>
      <c r="C99" s="553" t="s">
        <v>743</v>
      </c>
      <c r="D99" s="554">
        <v>1119.37</v>
      </c>
      <c r="E99" s="544">
        <f>SUMIF(AJE_INC!B:B,B99,AJE_INC!D:D)</f>
        <v>0</v>
      </c>
      <c r="F99" s="562">
        <f t="shared" si="12"/>
        <v>1119.37</v>
      </c>
      <c r="G99" s="546">
        <f>IF(ISERROR(VLOOKUP(B99,Accounts_INC!$B:$E,3,FALSE)),"",VLOOKUP(B99,Accounts_INC!$B:$E,3,FALSE))</f>
        <v>501.5</v>
      </c>
      <c r="H99" s="492" t="str">
        <f>IFERROR(IF(G99="","",VLOOKUP(G99,FS!$A$11:$B$241,2,FALSE)),"")</f>
        <v>Professional services US</v>
      </c>
      <c r="I99" s="492" t="str">
        <f>IFERROR(VLOOKUP(B100,Accounts_LTD!B:G,6,FALSE),"")</f>
        <v/>
      </c>
      <c r="J99" s="493"/>
      <c r="K99" s="494"/>
      <c r="L99" s="447"/>
      <c r="M99" s="447"/>
      <c r="N99" s="447"/>
      <c r="O99" s="447"/>
      <c r="P99" s="447"/>
      <c r="Q99" s="447"/>
      <c r="R99" s="447"/>
      <c r="S99" s="447"/>
      <c r="T99" s="447"/>
      <c r="U99" s="447"/>
      <c r="V99" s="447"/>
      <c r="W99" s="447"/>
      <c r="X99" s="447"/>
      <c r="Y99" s="447"/>
      <c r="Z99" s="447"/>
    </row>
    <row r="100" ht="12.75" customHeight="1">
      <c r="A100" s="519">
        <v>6291.0</v>
      </c>
      <c r="B100" s="519" t="str">
        <f t="shared" si="4"/>
        <v>6291</v>
      </c>
      <c r="C100" s="553" t="s">
        <v>744</v>
      </c>
      <c r="D100" s="554">
        <v>35500.0</v>
      </c>
      <c r="E100" s="544">
        <f>SUMIF(AJE_INC!B:B,B100,AJE_INC!D:D)</f>
        <v>0</v>
      </c>
      <c r="F100" s="545">
        <f t="shared" si="12"/>
        <v>35500</v>
      </c>
      <c r="G100" s="508">
        <f>IF(ISERROR(VLOOKUP(B100,Accounts_INC!$B:$E,3,FALSE)),"",VLOOKUP(B100,Accounts_INC!$B:$E,3,FALSE))</f>
        <v>615</v>
      </c>
      <c r="H100" s="492" t="str">
        <f>IFERROR(IF(G100="","",VLOOKUP(G100,FS!$A$11:$B$241,2,FALSE)),"")</f>
        <v>Recruting (DevEx)</v>
      </c>
      <c r="I100" s="492" t="str">
        <f>IFERROR(VLOOKUP(B101,Accounts_LTD!B:G,6,FALSE),"")</f>
        <v/>
      </c>
      <c r="J100" s="493"/>
      <c r="K100" s="494"/>
      <c r="L100" s="447"/>
      <c r="M100" s="447"/>
      <c r="N100" s="447"/>
      <c r="O100" s="447"/>
      <c r="P100" s="447"/>
      <c r="Q100" s="447"/>
      <c r="R100" s="447"/>
      <c r="S100" s="447"/>
      <c r="T100" s="447"/>
      <c r="U100" s="447"/>
      <c r="V100" s="447"/>
      <c r="W100" s="447"/>
      <c r="X100" s="447"/>
      <c r="Y100" s="447"/>
      <c r="Z100" s="447"/>
    </row>
    <row r="101" ht="12.75" customHeight="1">
      <c r="A101" s="519">
        <v>6293.0</v>
      </c>
      <c r="B101" s="519" t="str">
        <f t="shared" si="4"/>
        <v>6293</v>
      </c>
      <c r="C101" s="553" t="s">
        <v>745</v>
      </c>
      <c r="D101" s="554">
        <v>50000.0</v>
      </c>
      <c r="E101" s="544">
        <f>SUMIF(AJE_INC!B:B,B101,AJE_INC!D:D)</f>
        <v>0</v>
      </c>
      <c r="F101" s="545">
        <f t="shared" si="12"/>
        <v>50000</v>
      </c>
      <c r="G101" s="508">
        <f>IF(ISERROR(VLOOKUP(B101,Accounts_INC!$B:$E,3,FALSE)),"",VLOOKUP(B101,Accounts_INC!$B:$E,3,FALSE))</f>
        <v>415</v>
      </c>
      <c r="H101" s="492" t="str">
        <f>IFERROR(IF(G101="","",VLOOKUP(G101,FS!$A$11:$B$241,2,FALSE)),"")</f>
        <v>Recruting (Customer success)</v>
      </c>
      <c r="I101" s="492" t="str">
        <f>IFERROR(VLOOKUP(B102,Accounts_LTD!B:G,6,FALSE),"")</f>
        <v/>
      </c>
      <c r="J101" s="493"/>
      <c r="K101" s="494"/>
      <c r="L101" s="447"/>
      <c r="M101" s="447"/>
      <c r="N101" s="447"/>
      <c r="O101" s="447"/>
      <c r="P101" s="447"/>
      <c r="Q101" s="447"/>
      <c r="R101" s="447"/>
      <c r="S101" s="447"/>
      <c r="T101" s="447"/>
      <c r="U101" s="447"/>
      <c r="V101" s="447"/>
      <c r="W101" s="447"/>
      <c r="X101" s="447"/>
      <c r="Y101" s="447"/>
      <c r="Z101" s="447"/>
    </row>
    <row r="102" ht="12.75" customHeight="1">
      <c r="A102" s="519">
        <v>6294.0</v>
      </c>
      <c r="B102" s="519" t="str">
        <f t="shared" si="4"/>
        <v>6294</v>
      </c>
      <c r="C102" s="553" t="s">
        <v>746</v>
      </c>
      <c r="D102" s="554">
        <v>23000.0</v>
      </c>
      <c r="E102" s="544">
        <f>SUMIF(AJE_INC!B:B,B102,AJE_INC!D:D)</f>
        <v>0</v>
      </c>
      <c r="F102" s="545">
        <f t="shared" si="12"/>
        <v>23000</v>
      </c>
      <c r="G102" s="508">
        <f>IF(ISERROR(VLOOKUP(B102,Accounts_INC!$B:$E,3,FALSE)),"",VLOOKUP(B102,Accounts_INC!$B:$E,3,FALSE))</f>
        <v>308</v>
      </c>
      <c r="H102" s="492" t="str">
        <f>IFERROR(IF(G102="","",VLOOKUP(G102,FS!$A$11:$B$241,2,FALSE)),"")</f>
        <v>Recruting (R&amp;D)</v>
      </c>
      <c r="I102" s="492" t="str">
        <f>IFERROR(VLOOKUP(B103,Accounts_LTD!B:G,6,FALSE),"")</f>
        <v/>
      </c>
      <c r="J102" s="493"/>
      <c r="K102" s="494"/>
      <c r="L102" s="447"/>
      <c r="M102" s="447"/>
      <c r="N102" s="447"/>
      <c r="O102" s="447"/>
      <c r="P102" s="447"/>
      <c r="Q102" s="447"/>
      <c r="R102" s="447"/>
      <c r="S102" s="447"/>
      <c r="T102" s="447"/>
      <c r="U102" s="447"/>
      <c r="V102" s="447"/>
      <c r="W102" s="447"/>
      <c r="X102" s="447"/>
      <c r="Y102" s="447"/>
      <c r="Z102" s="447"/>
    </row>
    <row r="103" ht="12.75" customHeight="1">
      <c r="A103" s="519">
        <v>6310.0</v>
      </c>
      <c r="B103" s="519" t="str">
        <f t="shared" si="4"/>
        <v>6310</v>
      </c>
      <c r="C103" s="553" t="s">
        <v>747</v>
      </c>
      <c r="D103" s="554">
        <v>7015.81</v>
      </c>
      <c r="E103" s="544">
        <f>SUMIF(AJE_INC!B:B,B103,AJE_INC!D:D)</f>
        <v>0</v>
      </c>
      <c r="F103" s="545">
        <f t="shared" si="12"/>
        <v>7015.81</v>
      </c>
      <c r="G103" s="546">
        <f>IF(ISERROR(VLOOKUP(B103,Accounts_INC!$B:$E,3,FALSE)),"",VLOOKUP(B103,Accounts_INC!$B:$E,3,FALSE))</f>
        <v>804</v>
      </c>
      <c r="H103" s="492" t="str">
        <f>IFERROR(IF(G103="","",VLOOKUP(G103,FS!$A$11:$B$241,2,FALSE)),"")</f>
        <v>Travel abroad marketing</v>
      </c>
      <c r="I103" s="492" t="str">
        <f>IFERROR(VLOOKUP(#REF!,Accounts_LTD!B:G,6,FALSE),"")</f>
        <v/>
      </c>
      <c r="J103" s="493"/>
      <c r="K103" s="494"/>
      <c r="L103" s="447"/>
      <c r="M103" s="447"/>
      <c r="N103" s="447"/>
      <c r="O103" s="447"/>
      <c r="P103" s="447"/>
      <c r="Q103" s="447"/>
      <c r="R103" s="447"/>
      <c r="S103" s="447"/>
      <c r="T103" s="447"/>
      <c r="U103" s="447"/>
      <c r="V103" s="447"/>
      <c r="W103" s="447"/>
      <c r="X103" s="447"/>
      <c r="Y103" s="447"/>
      <c r="Z103" s="447"/>
    </row>
    <row r="104" ht="12.75" customHeight="1">
      <c r="A104" s="519">
        <v>6320.0</v>
      </c>
      <c r="B104" s="519" t="str">
        <f t="shared" si="4"/>
        <v>6320</v>
      </c>
      <c r="C104" s="553" t="s">
        <v>748</v>
      </c>
      <c r="D104" s="554">
        <v>413.48</v>
      </c>
      <c r="E104" s="544">
        <f>SUMIF(AJE_INC!B:B,B104,AJE_INC!D:D)</f>
        <v>0</v>
      </c>
      <c r="F104" s="545">
        <f t="shared" si="12"/>
        <v>413.48</v>
      </c>
      <c r="G104" s="546">
        <f>IF(ISERROR(VLOOKUP(B104,Accounts_INC!$B:$E,3,FALSE)),"",VLOOKUP(B104,Accounts_INC!$B:$E,3,FALSE))</f>
        <v>804</v>
      </c>
      <c r="H104" s="492" t="str">
        <f>IFERROR(IF(G104="","",VLOOKUP(G104,FS!$A$11:$B$241,2,FALSE)),"")</f>
        <v>Travel abroad marketing</v>
      </c>
      <c r="I104" s="492" t="str">
        <f>IFERROR(VLOOKUP(#REF!,Accounts_LTD!B:G,6,FALSE),"")</f>
        <v/>
      </c>
      <c r="J104" s="493"/>
      <c r="K104" s="494"/>
      <c r="L104" s="447"/>
      <c r="M104" s="447"/>
      <c r="N104" s="447"/>
      <c r="O104" s="447"/>
      <c r="P104" s="447"/>
      <c r="Q104" s="447"/>
      <c r="R104" s="447"/>
      <c r="S104" s="447"/>
      <c r="T104" s="447"/>
      <c r="U104" s="447"/>
      <c r="V104" s="447"/>
      <c r="W104" s="447"/>
      <c r="X104" s="447"/>
      <c r="Y104" s="447"/>
      <c r="Z104" s="447"/>
    </row>
    <row r="105" ht="12.75" customHeight="1">
      <c r="A105" s="519">
        <v>6340.0</v>
      </c>
      <c r="B105" s="519" t="str">
        <f t="shared" si="4"/>
        <v>6340</v>
      </c>
      <c r="C105" s="553" t="s">
        <v>749</v>
      </c>
      <c r="D105" s="554">
        <v>671.77</v>
      </c>
      <c r="E105" s="544">
        <f>SUMIF(AJE_INC!B:B,B105,AJE_INC!D:D)</f>
        <v>0</v>
      </c>
      <c r="F105" s="545">
        <f t="shared" si="12"/>
        <v>671.77</v>
      </c>
      <c r="G105" s="546">
        <f>IF(ISERROR(VLOOKUP(B105,Accounts_INC!$B:$E,3,FALSE)),"",VLOOKUP(B105,Accounts_INC!$B:$E,3,FALSE))</f>
        <v>508</v>
      </c>
      <c r="H105" s="492" t="str">
        <f>IFERROR(IF(G105="","",VLOOKUP(G105,FS!$A$11:$B$241,2,FALSE)),"")</f>
        <v>Welfare (Meals + transportation)</v>
      </c>
      <c r="I105" s="492" t="str">
        <f>IFERROR(VLOOKUP(B106,Accounts_LTD!B:G,6,FALSE),"")</f>
        <v/>
      </c>
      <c r="J105" s="493"/>
      <c r="K105" s="494"/>
      <c r="L105" s="447"/>
      <c r="M105" s="447"/>
      <c r="N105" s="447"/>
      <c r="O105" s="447"/>
      <c r="P105" s="447"/>
      <c r="Q105" s="447"/>
      <c r="R105" s="447"/>
      <c r="S105" s="447"/>
      <c r="T105" s="447"/>
      <c r="U105" s="447"/>
      <c r="V105" s="447"/>
      <c r="W105" s="447"/>
      <c r="X105" s="447"/>
      <c r="Y105" s="447"/>
      <c r="Z105" s="447"/>
    </row>
    <row r="106" ht="12.75" customHeight="1">
      <c r="A106" s="519">
        <v>6351.0</v>
      </c>
      <c r="B106" s="519" t="str">
        <f t="shared" si="4"/>
        <v>6351</v>
      </c>
      <c r="C106" s="553" t="s">
        <v>750</v>
      </c>
      <c r="D106" s="554">
        <v>1213.44</v>
      </c>
      <c r="E106" s="544">
        <f>SUMIF(AJE_INC!B:B,B106,AJE_INC!D:D)</f>
        <v>0</v>
      </c>
      <c r="F106" s="545">
        <f t="shared" si="12"/>
        <v>1213.44</v>
      </c>
      <c r="G106" s="498">
        <f>IF(ISERROR(VLOOKUP(B106,Accounts_INC!$B:$E,3,FALSE)),"",VLOOKUP(B106,Accounts_INC!$B:$E,3,FALSE))</f>
        <v>604</v>
      </c>
      <c r="H106" s="492" t="str">
        <f>IFERROR(IF(G106="","",VLOOKUP(G106,FS!$A$11:$B$241,2,FALSE)),"")</f>
        <v>Travel abroad DevEx</v>
      </c>
      <c r="I106" s="492" t="str">
        <f>IFERROR(VLOOKUP(B107,Accounts_LTD!B:G,6,FALSE),"")</f>
        <v/>
      </c>
      <c r="J106" s="493"/>
      <c r="K106" s="494"/>
      <c r="L106" s="447"/>
      <c r="M106" s="447"/>
      <c r="N106" s="447"/>
      <c r="O106" s="447"/>
      <c r="P106" s="447"/>
      <c r="Q106" s="447"/>
      <c r="R106" s="447"/>
      <c r="S106" s="447"/>
      <c r="T106" s="447"/>
      <c r="U106" s="447"/>
      <c r="V106" s="447"/>
      <c r="W106" s="447"/>
      <c r="X106" s="447"/>
      <c r="Y106" s="447"/>
      <c r="Z106" s="447"/>
    </row>
    <row r="107" ht="12.75" customHeight="1">
      <c r="A107" s="519">
        <v>6352.0</v>
      </c>
      <c r="B107" s="519" t="str">
        <f t="shared" si="4"/>
        <v>6352</v>
      </c>
      <c r="C107" s="553" t="s">
        <v>751</v>
      </c>
      <c r="D107" s="554">
        <v>504.62</v>
      </c>
      <c r="E107" s="544">
        <f>SUMIF(AJE_INC!B:B,B107,AJE_INC!D:D)</f>
        <v>0</v>
      </c>
      <c r="F107" s="545">
        <f t="shared" si="12"/>
        <v>504.62</v>
      </c>
      <c r="G107" s="546">
        <f>IF(ISERROR(VLOOKUP(B107,Accounts_INC!$B:$E,3,FALSE)),"",VLOOKUP(B107,Accounts_INC!$B:$E,3,FALSE))</f>
        <v>508</v>
      </c>
      <c r="H107" s="492" t="str">
        <f>IFERROR(IF(G107="","",VLOOKUP(G107,FS!$A$11:$B$241,2,FALSE)),"")</f>
        <v>Welfare (Meals + transportation)</v>
      </c>
      <c r="I107" s="492" t="str">
        <f>IFERROR(VLOOKUP(#REF!,Accounts_LTD!B:G,6,FALSE),"")</f>
        <v/>
      </c>
      <c r="J107" s="493"/>
      <c r="K107" s="494"/>
      <c r="L107" s="447"/>
      <c r="M107" s="447"/>
      <c r="N107" s="447"/>
      <c r="O107" s="447"/>
      <c r="P107" s="447"/>
      <c r="Q107" s="447"/>
      <c r="R107" s="447"/>
      <c r="S107" s="447"/>
      <c r="T107" s="447"/>
      <c r="U107" s="447"/>
      <c r="V107" s="447"/>
      <c r="W107" s="447"/>
      <c r="X107" s="447"/>
      <c r="Y107" s="447"/>
      <c r="Z107" s="447"/>
    </row>
    <row r="108" ht="12.75" customHeight="1">
      <c r="A108" s="519">
        <v>6353.0</v>
      </c>
      <c r="B108" s="519" t="str">
        <f t="shared" si="4"/>
        <v>6353</v>
      </c>
      <c r="C108" s="553" t="s">
        <v>752</v>
      </c>
      <c r="D108" s="554">
        <v>4747.53</v>
      </c>
      <c r="E108" s="544">
        <f>SUMIF(AJE_INC!B:B,B108,AJE_INC!D:D)</f>
        <v>0</v>
      </c>
      <c r="F108" s="545">
        <f t="shared" si="12"/>
        <v>4747.53</v>
      </c>
      <c r="G108" s="508">
        <f>IF(ISERROR(VLOOKUP(B108,Accounts_INC!$B:$E,3,FALSE)),"",VLOOKUP(B108,Accounts_INC!$B:$E,3,FALSE))</f>
        <v>801</v>
      </c>
      <c r="H108" s="492" t="str">
        <f>IFERROR(IF(G108="","",VLOOKUP(G108,FS!$A$11:$B$241,2,FALSE)),"")</f>
        <v>Expenses related to employees (marketing)</v>
      </c>
      <c r="I108" s="492" t="str">
        <f>IFERROR(VLOOKUP(#REF!,Accounts_LTD!B:G,6,FALSE),"")</f>
        <v/>
      </c>
      <c r="J108" s="493"/>
      <c r="K108" s="494"/>
      <c r="L108" s="447"/>
      <c r="M108" s="447"/>
      <c r="N108" s="447"/>
      <c r="O108" s="447"/>
      <c r="P108" s="447"/>
      <c r="Q108" s="447"/>
      <c r="R108" s="447"/>
      <c r="S108" s="447"/>
      <c r="T108" s="447"/>
      <c r="U108" s="447"/>
      <c r="V108" s="447"/>
      <c r="W108" s="447"/>
      <c r="X108" s="447"/>
      <c r="Y108" s="447"/>
      <c r="Z108" s="447"/>
    </row>
    <row r="109" ht="12.75" customHeight="1">
      <c r="A109" s="519">
        <v>6406.0</v>
      </c>
      <c r="B109" s="519" t="str">
        <f t="shared" si="4"/>
        <v>6406</v>
      </c>
      <c r="C109" s="553" t="s">
        <v>753</v>
      </c>
      <c r="D109" s="554">
        <v>328.05</v>
      </c>
      <c r="E109" s="544">
        <f>SUMIF(AJE_INC!B:B,B109,AJE_INC!D:D)</f>
        <v>0</v>
      </c>
      <c r="F109" s="545">
        <f t="shared" si="12"/>
        <v>328.05</v>
      </c>
      <c r="G109" s="508">
        <f>IF(ISERROR(VLOOKUP(B109,Accounts_INC!$B:$E,3,FALSE)),"",VLOOKUP(B109,Accounts_INC!$B:$E,3,FALSE))</f>
        <v>801</v>
      </c>
      <c r="H109" s="492" t="str">
        <f>IFERROR(IF(G109="","",VLOOKUP(G109,FS!$A$11:$B$241,2,FALSE)),"")</f>
        <v>Expenses related to employees (marketing)</v>
      </c>
      <c r="I109" s="492"/>
      <c r="J109" s="493"/>
      <c r="K109" s="494"/>
      <c r="L109" s="447"/>
      <c r="M109" s="447"/>
      <c r="N109" s="447"/>
      <c r="O109" s="447"/>
      <c r="P109" s="447"/>
      <c r="Q109" s="447"/>
      <c r="R109" s="447"/>
      <c r="S109" s="447"/>
      <c r="T109" s="447"/>
      <c r="U109" s="447"/>
      <c r="V109" s="447"/>
      <c r="W109" s="447"/>
      <c r="X109" s="447"/>
      <c r="Y109" s="447"/>
      <c r="Z109" s="447"/>
    </row>
    <row r="110" ht="12.75" customHeight="1">
      <c r="A110" s="519">
        <v>6407.0</v>
      </c>
      <c r="B110" s="519" t="str">
        <f t="shared" si="4"/>
        <v>6407</v>
      </c>
      <c r="C110" s="553" t="s">
        <v>754</v>
      </c>
      <c r="D110" s="554">
        <v>328.05</v>
      </c>
      <c r="E110" s="544">
        <f>SUMIF(AJE_INC!B:B,B110,AJE_INC!D:D)</f>
        <v>0</v>
      </c>
      <c r="F110" s="545">
        <f t="shared" si="12"/>
        <v>328.05</v>
      </c>
      <c r="G110" s="508">
        <f>IF(ISERROR(VLOOKUP(B110,Accounts_INC!$B:$E,3,FALSE)),"",VLOOKUP(B110,Accounts_INC!$B:$E,3,FALSE))</f>
        <v>801</v>
      </c>
      <c r="H110" s="492" t="str">
        <f>IFERROR(IF(G110="","",VLOOKUP(G110,FS!$A$11:$B$241,2,FALSE)),"")</f>
        <v>Expenses related to employees (marketing)</v>
      </c>
      <c r="I110" s="492" t="str">
        <f>IFERROR(VLOOKUP(B111,Accounts_LTD!B:G,6,FALSE),"")</f>
        <v/>
      </c>
      <c r="J110" s="493"/>
      <c r="K110" s="494"/>
      <c r="L110" s="447"/>
      <c r="M110" s="447"/>
      <c r="N110" s="447"/>
      <c r="O110" s="447"/>
      <c r="P110" s="447"/>
      <c r="Q110" s="447"/>
      <c r="R110" s="447"/>
      <c r="S110" s="447"/>
      <c r="T110" s="447"/>
      <c r="U110" s="447"/>
      <c r="V110" s="447"/>
      <c r="W110" s="447"/>
      <c r="X110" s="447"/>
      <c r="Y110" s="447"/>
      <c r="Z110" s="447"/>
    </row>
    <row r="111" ht="12.75" customHeight="1">
      <c r="A111" s="519">
        <v>6410.0</v>
      </c>
      <c r="B111" s="519" t="str">
        <f t="shared" si="4"/>
        <v>6410</v>
      </c>
      <c r="C111" s="553" t="s">
        <v>755</v>
      </c>
      <c r="D111" s="554">
        <v>21636.68</v>
      </c>
      <c r="E111" s="544">
        <f>SUMIF(AJE_INC!B:B,B111,AJE_INC!D:D)</f>
        <v>0</v>
      </c>
      <c r="F111" s="545">
        <f t="shared" si="12"/>
        <v>21636.68</v>
      </c>
      <c r="G111" s="508">
        <f>IF(ISERROR(VLOOKUP(B111,Accounts_INC!$B:$E,3,FALSE)),"",VLOOKUP(B111,Accounts_INC!$B:$E,3,FALSE))</f>
        <v>809</v>
      </c>
      <c r="H111" s="492" t="str">
        <f>IFERROR(IF(G111="","",VLOOKUP(G111,FS!$A$11:$B$241,2,FALSE)),"")</f>
        <v>Marketing expenses</v>
      </c>
      <c r="I111" s="492" t="str">
        <f>IFERROR(VLOOKUP(B112,Accounts_LTD!B:G,6,FALSE),"")</f>
        <v/>
      </c>
      <c r="J111" s="493"/>
      <c r="K111" s="494"/>
      <c r="L111" s="447"/>
      <c r="M111" s="447"/>
      <c r="N111" s="447"/>
      <c r="O111" s="447"/>
      <c r="P111" s="447"/>
      <c r="Q111" s="447"/>
      <c r="R111" s="447"/>
      <c r="S111" s="447"/>
      <c r="T111" s="447"/>
      <c r="U111" s="447"/>
      <c r="V111" s="447"/>
      <c r="W111" s="447"/>
      <c r="X111" s="447"/>
      <c r="Y111" s="447"/>
      <c r="Z111" s="447"/>
    </row>
    <row r="112" ht="12.75" customHeight="1">
      <c r="A112" s="519">
        <v>6411.0</v>
      </c>
      <c r="B112" s="519" t="str">
        <f t="shared" si="4"/>
        <v>6411</v>
      </c>
      <c r="C112" s="553" t="s">
        <v>756</v>
      </c>
      <c r="D112" s="554">
        <v>100.0</v>
      </c>
      <c r="E112" s="544">
        <f>SUMIF(AJE_INC!B:B,B112,AJE_INC!D:D)</f>
        <v>0</v>
      </c>
      <c r="F112" s="545">
        <f t="shared" si="12"/>
        <v>100</v>
      </c>
      <c r="G112" s="508">
        <f>IF(ISERROR(VLOOKUP(B112,Accounts_INC!$B:$E,3,FALSE)),"",VLOOKUP(B112,Accounts_INC!$B:$E,3,FALSE))</f>
        <v>803</v>
      </c>
      <c r="H112" s="492" t="str">
        <f>IFERROR(IF(G112="","",VLOOKUP(G112,FS!$A$11:$B$241,2,FALSE)),"")</f>
        <v>Consultant marketing</v>
      </c>
      <c r="I112" s="492" t="str">
        <f>IFERROR(VLOOKUP(B113,Accounts_LTD!B:G,6,FALSE),"")</f>
        <v/>
      </c>
      <c r="J112" s="493"/>
      <c r="K112" s="494"/>
      <c r="L112" s="447"/>
      <c r="M112" s="447"/>
      <c r="N112" s="447"/>
      <c r="O112" s="447"/>
      <c r="P112" s="447"/>
      <c r="Q112" s="447"/>
      <c r="R112" s="447"/>
      <c r="S112" s="447"/>
      <c r="T112" s="447"/>
      <c r="U112" s="447"/>
      <c r="V112" s="447"/>
      <c r="W112" s="447"/>
      <c r="X112" s="447"/>
      <c r="Y112" s="447"/>
      <c r="Z112" s="447"/>
    </row>
    <row r="113" ht="12.75" customHeight="1">
      <c r="A113" s="519">
        <v>6420.0</v>
      </c>
      <c r="B113" s="519" t="str">
        <f t="shared" si="4"/>
        <v>6420</v>
      </c>
      <c r="C113" s="553" t="s">
        <v>757</v>
      </c>
      <c r="D113" s="554">
        <v>80929.52</v>
      </c>
      <c r="E113" s="544">
        <f>SUMIF(AJE_INC!B:B,B113,AJE_INC!D:D)</f>
        <v>0</v>
      </c>
      <c r="F113" s="545">
        <f t="shared" si="12"/>
        <v>80929.52</v>
      </c>
      <c r="G113" s="546">
        <f>IF(ISERROR(VLOOKUP(B113,Accounts_INC!$B:$E,3,FALSE)),"",VLOOKUP(B113,Accounts_INC!$B:$E,3,FALSE))</f>
        <v>811</v>
      </c>
      <c r="H113" s="492" t="str">
        <f>IFERROR(IF(G113="","",VLOOKUP(G113,FS!$A$11:$B$241,2,FALSE)),"")</f>
        <v>Conference Expenses marketing</v>
      </c>
      <c r="I113" s="492" t="str">
        <f>IFERROR(VLOOKUP(B114,Accounts_LTD!B:G,6,FALSE),"")</f>
        <v/>
      </c>
      <c r="J113" s="493"/>
      <c r="K113" s="494"/>
      <c r="L113" s="447"/>
      <c r="M113" s="447"/>
      <c r="N113" s="447"/>
      <c r="O113" s="447"/>
      <c r="P113" s="447"/>
      <c r="Q113" s="447"/>
      <c r="R113" s="447"/>
      <c r="S113" s="447"/>
      <c r="T113" s="447"/>
      <c r="U113" s="447"/>
      <c r="V113" s="447"/>
      <c r="W113" s="447"/>
      <c r="X113" s="447"/>
      <c r="Y113" s="447"/>
      <c r="Z113" s="447"/>
    </row>
    <row r="114" ht="12.75" customHeight="1">
      <c r="A114" s="519">
        <v>6440.0</v>
      </c>
      <c r="B114" s="519" t="str">
        <f t="shared" si="4"/>
        <v>6440</v>
      </c>
      <c r="C114" s="553" t="s">
        <v>758</v>
      </c>
      <c r="D114" s="554">
        <v>2400.0</v>
      </c>
      <c r="E114" s="544">
        <f>SUMIF(AJE_INC!B:B,B114,AJE_INC!D:D)</f>
        <v>0</v>
      </c>
      <c r="F114" s="545">
        <f t="shared" si="12"/>
        <v>2400</v>
      </c>
      <c r="G114" s="508">
        <f>IF(ISERROR(VLOOKUP(B114,Accounts_INC!$B:$E,3,FALSE)),"",VLOOKUP(B114,Accounts_INC!$B:$E,3,FALSE))</f>
        <v>809</v>
      </c>
      <c r="H114" s="492" t="str">
        <f>IFERROR(IF(G114="","",VLOOKUP(G114,FS!$A$11:$B$241,2,FALSE)),"")</f>
        <v>Marketing expenses</v>
      </c>
      <c r="I114" s="492" t="str">
        <f>IFERROR(VLOOKUP(#REF!,Accounts_LTD!B:G,6,FALSE),"")</f>
        <v/>
      </c>
      <c r="J114" s="493"/>
      <c r="K114" s="494"/>
      <c r="L114" s="447"/>
      <c r="M114" s="447"/>
      <c r="N114" s="447"/>
      <c r="O114" s="447"/>
      <c r="P114" s="447"/>
      <c r="Q114" s="447"/>
      <c r="R114" s="447"/>
      <c r="S114" s="447"/>
      <c r="T114" s="447"/>
      <c r="U114" s="447"/>
      <c r="V114" s="447"/>
      <c r="W114" s="447"/>
      <c r="X114" s="447"/>
      <c r="Y114" s="447"/>
      <c r="Z114" s="447"/>
    </row>
    <row r="115" ht="12.75" customHeight="1">
      <c r="A115" s="519">
        <v>6450.0</v>
      </c>
      <c r="B115" s="519" t="str">
        <f t="shared" si="4"/>
        <v>6450</v>
      </c>
      <c r="C115" s="553" t="s">
        <v>759</v>
      </c>
      <c r="D115" s="554">
        <v>25.0</v>
      </c>
      <c r="E115" s="544">
        <f>SUMIF(AJE_INC!B:B,B115,AJE_INC!D:D)</f>
        <v>0</v>
      </c>
      <c r="F115" s="545">
        <f t="shared" si="12"/>
        <v>25</v>
      </c>
      <c r="G115" s="508">
        <f>IF(ISERROR(VLOOKUP(B115,Accounts_INC!$B:$E,3,FALSE)),"",VLOOKUP(B115,Accounts_INC!$B:$E,3,FALSE))</f>
        <v>809</v>
      </c>
      <c r="H115" s="492" t="str">
        <f>IFERROR(IF(G115="","",VLOOKUP(G115,FS!$A$11:$B$241,2,FALSE)),"")</f>
        <v>Marketing expenses</v>
      </c>
      <c r="I115" s="492" t="str">
        <f>IFERROR(VLOOKUP(#REF!,Accounts_LTD!B:G,6,FALSE),"")</f>
        <v/>
      </c>
      <c r="J115" s="493"/>
      <c r="K115" s="494"/>
      <c r="L115" s="447"/>
      <c r="M115" s="447"/>
      <c r="N115" s="447"/>
      <c r="O115" s="447"/>
      <c r="P115" s="447"/>
      <c r="Q115" s="447"/>
      <c r="R115" s="447"/>
      <c r="S115" s="447"/>
      <c r="T115" s="447"/>
      <c r="U115" s="447"/>
      <c r="V115" s="447"/>
      <c r="W115" s="447"/>
      <c r="X115" s="447"/>
      <c r="Y115" s="447"/>
      <c r="Z115" s="447"/>
    </row>
    <row r="116" ht="12.75" customHeight="1">
      <c r="A116" s="519">
        <v>6451.0</v>
      </c>
      <c r="B116" s="519" t="str">
        <f t="shared" si="4"/>
        <v>6451</v>
      </c>
      <c r="C116" s="553" t="s">
        <v>760</v>
      </c>
      <c r="D116" s="554">
        <v>8996.6</v>
      </c>
      <c r="E116" s="544">
        <f>SUMIF(AJE_INC!B:B,B116,AJE_INC!D:D)</f>
        <v>0</v>
      </c>
      <c r="F116" s="545">
        <f t="shared" si="12"/>
        <v>8996.6</v>
      </c>
      <c r="G116" s="508">
        <f>IF(ISERROR(VLOOKUP(B116,Accounts_INC!$B:$E,3,FALSE)),"",VLOOKUP(B116,Accounts_INC!$B:$E,3,FALSE))</f>
        <v>603</v>
      </c>
      <c r="H116" s="492" t="str">
        <f>IFERROR(IF(G116="","",VLOOKUP(G116,FS!$A$11:$B$241,2,FALSE)),"")</f>
        <v>Subcontractors DevEx</v>
      </c>
      <c r="I116" s="492" t="str">
        <f>IFERROR(VLOOKUP(#REF!,Accounts_LTD!B:G,6,FALSE),"")</f>
        <v/>
      </c>
      <c r="J116" s="493"/>
      <c r="K116" s="494"/>
      <c r="L116" s="447"/>
      <c r="M116" s="447"/>
      <c r="N116" s="447"/>
      <c r="O116" s="447"/>
      <c r="P116" s="447"/>
      <c r="Q116" s="447"/>
      <c r="R116" s="447"/>
      <c r="S116" s="447"/>
      <c r="T116" s="447"/>
      <c r="U116" s="447"/>
      <c r="V116" s="447"/>
      <c r="W116" s="447"/>
      <c r="X116" s="447"/>
      <c r="Y116" s="447"/>
      <c r="Z116" s="447"/>
    </row>
    <row r="117" ht="12.75" customHeight="1">
      <c r="A117" s="519">
        <v>6452.0</v>
      </c>
      <c r="B117" s="519" t="str">
        <f t="shared" si="4"/>
        <v>6452</v>
      </c>
      <c r="C117" s="553" t="s">
        <v>761</v>
      </c>
      <c r="D117" s="554">
        <v>45000.0</v>
      </c>
      <c r="E117" s="544">
        <f>SUMIF(AJE_INC!B:B,B117,AJE_INC!D:D)</f>
        <v>0</v>
      </c>
      <c r="F117" s="545">
        <f t="shared" si="12"/>
        <v>45000</v>
      </c>
      <c r="G117" s="546">
        <f>IF(ISERROR(VLOOKUP(B117,Accounts_INC!$B:$E,3,FALSE)),"",VLOOKUP(B117,Accounts_INC!$B:$E,3,FALSE))</f>
        <v>811</v>
      </c>
      <c r="H117" s="492" t="str">
        <f>IFERROR(IF(G117="","",VLOOKUP(G117,FS!$A$11:$B$241,2,FALSE)),"")</f>
        <v>Conference Expenses marketing</v>
      </c>
      <c r="I117" s="492" t="str">
        <f>IFERROR(VLOOKUP(#REF!,Accounts_LTD!B:G,6,FALSE),"")</f>
        <v/>
      </c>
      <c r="J117" s="493"/>
      <c r="K117" s="448"/>
      <c r="L117" s="447"/>
      <c r="M117" s="447"/>
      <c r="N117" s="447"/>
      <c r="O117" s="447"/>
      <c r="P117" s="447"/>
      <c r="Q117" s="447"/>
      <c r="R117" s="447"/>
      <c r="S117" s="447"/>
      <c r="T117" s="447"/>
      <c r="U117" s="447"/>
      <c r="V117" s="447"/>
      <c r="W117" s="447"/>
      <c r="X117" s="447"/>
      <c r="Y117" s="447"/>
      <c r="Z117" s="447"/>
    </row>
    <row r="118" ht="12.75" customHeight="1">
      <c r="A118" s="519">
        <v>6453.0</v>
      </c>
      <c r="B118" s="519" t="str">
        <f t="shared" si="4"/>
        <v>6453</v>
      </c>
      <c r="C118" s="553" t="s">
        <v>762</v>
      </c>
      <c r="D118" s="554">
        <v>262.0</v>
      </c>
      <c r="E118" s="544">
        <f>SUMIF(AJE_INC!B:B,B118,AJE_INC!D:D)</f>
        <v>0</v>
      </c>
      <c r="F118" s="545">
        <f t="shared" si="12"/>
        <v>262</v>
      </c>
      <c r="G118" s="546">
        <f>IF(ISERROR(VLOOKUP(B118,Accounts_INC!$B:$E,3,FALSE)),"",VLOOKUP(B118,Accounts_INC!$B:$E,3,FALSE))</f>
        <v>602</v>
      </c>
      <c r="H118" s="492" t="str">
        <f>IFERROR(IF(G118="","",VLOOKUP(G118,FS!$A$11:$B$241,2,FALSE)),"")</f>
        <v>DevEx Software</v>
      </c>
      <c r="I118" s="492" t="str">
        <f>IFERROR(VLOOKUP(#REF!,Accounts_LTD!B:G,6,FALSE),"")</f>
        <v/>
      </c>
      <c r="J118" s="493"/>
      <c r="K118" s="448"/>
      <c r="L118" s="447"/>
      <c r="M118" s="447"/>
      <c r="N118" s="447"/>
      <c r="O118" s="447"/>
      <c r="P118" s="447"/>
      <c r="Q118" s="447"/>
      <c r="R118" s="447"/>
      <c r="S118" s="447"/>
      <c r="T118" s="447"/>
      <c r="U118" s="447"/>
      <c r="V118" s="447"/>
      <c r="W118" s="447"/>
      <c r="X118" s="447"/>
      <c r="Y118" s="447"/>
      <c r="Z118" s="447"/>
    </row>
    <row r="119" ht="12.75" customHeight="1">
      <c r="A119" s="519">
        <v>6454.0</v>
      </c>
      <c r="B119" s="519" t="str">
        <f t="shared" si="4"/>
        <v>6454</v>
      </c>
      <c r="C119" s="553" t="s">
        <v>763</v>
      </c>
      <c r="D119" s="554">
        <v>24113.23</v>
      </c>
      <c r="E119" s="544">
        <f>SUMIF(AJE_INC!B:B,B119,AJE_INC!D:D)</f>
        <v>0</v>
      </c>
      <c r="F119" s="545">
        <f t="shared" si="12"/>
        <v>24113.23</v>
      </c>
      <c r="G119" s="546">
        <f>IF(ISERROR(VLOOKUP(B119,Accounts_INC!$B:$E,3,FALSE)),"",VLOOKUP(B119,Accounts_INC!$B:$E,3,FALSE))</f>
        <v>802</v>
      </c>
      <c r="H119" s="492" t="str">
        <f>IFERROR(IF(G119="","",VLOOKUP(G119,FS!$A$11:$B$241,2,FALSE)),"")</f>
        <v>Marketing Software</v>
      </c>
      <c r="I119" s="492" t="str">
        <f>IFERROR(VLOOKUP(#REF!,Accounts_LTD!B:G,6,FALSE),"")</f>
        <v/>
      </c>
      <c r="J119" s="493"/>
      <c r="K119" s="448"/>
      <c r="L119" s="447"/>
      <c r="M119" s="447"/>
      <c r="N119" s="447"/>
      <c r="O119" s="447"/>
      <c r="P119" s="447"/>
      <c r="Q119" s="447"/>
      <c r="R119" s="447"/>
      <c r="S119" s="447"/>
      <c r="T119" s="447"/>
      <c r="U119" s="447"/>
      <c r="V119" s="447"/>
      <c r="W119" s="447"/>
      <c r="X119" s="447"/>
      <c r="Y119" s="447"/>
      <c r="Z119" s="447"/>
    </row>
    <row r="120" ht="12.75" customHeight="1">
      <c r="A120" s="519">
        <v>6455.0</v>
      </c>
      <c r="B120" s="519" t="str">
        <f t="shared" si="4"/>
        <v>6455</v>
      </c>
      <c r="C120" s="553" t="s">
        <v>764</v>
      </c>
      <c r="D120" s="563">
        <v>199.1</v>
      </c>
      <c r="E120" s="544">
        <f>SUMIF(AJE_INC!B:B,B120,AJE_INC!D:D)</f>
        <v>0</v>
      </c>
      <c r="F120" s="545">
        <f t="shared" si="12"/>
        <v>199.1</v>
      </c>
      <c r="G120" s="508">
        <f>IF(ISERROR(VLOOKUP(B120,Accounts_INC!$B:$E,3,FALSE)),"",VLOOKUP(B120,Accounts_INC!$B:$E,3,FALSE))</f>
        <v>602</v>
      </c>
      <c r="H120" s="492" t="str">
        <f>IFERROR(IF(G120="","",VLOOKUP(G120,FS!$A$11:$B$241,2,FALSE)),"")</f>
        <v>DevEx Software</v>
      </c>
      <c r="I120" s="492" t="str">
        <f>IFERROR(VLOOKUP(#REF!,Accounts_LTD!B:G,6,FALSE),"")</f>
        <v/>
      </c>
      <c r="J120" s="493"/>
      <c r="K120" s="448"/>
      <c r="L120" s="447"/>
      <c r="M120" s="447"/>
      <c r="N120" s="447"/>
      <c r="O120" s="447"/>
      <c r="P120" s="447"/>
      <c r="Q120" s="447"/>
      <c r="R120" s="447"/>
      <c r="S120" s="447"/>
      <c r="T120" s="447"/>
      <c r="U120" s="447"/>
      <c r="V120" s="447"/>
      <c r="W120" s="447"/>
      <c r="X120" s="447"/>
      <c r="Y120" s="447"/>
      <c r="Z120" s="447"/>
    </row>
    <row r="121" ht="12.75" customHeight="1">
      <c r="A121" s="519">
        <v>6456.0</v>
      </c>
      <c r="B121" s="519" t="str">
        <f t="shared" si="4"/>
        <v>6456</v>
      </c>
      <c r="C121" s="553" t="s">
        <v>765</v>
      </c>
      <c r="D121" s="563">
        <v>603.2</v>
      </c>
      <c r="E121" s="544">
        <f>SUMIF(AJE_INC!B:B,B121,AJE_INC!D:D)</f>
        <v>0</v>
      </c>
      <c r="F121" s="545">
        <f t="shared" si="12"/>
        <v>603.2</v>
      </c>
      <c r="G121" s="546">
        <f>IF(ISERROR(VLOOKUP(B121,Accounts_INC!$B:$E,3,FALSE)),"",VLOOKUP(B121,Accounts_INC!$B:$E,3,FALSE))</f>
        <v>602</v>
      </c>
      <c r="H121" s="492" t="str">
        <f>IFERROR(IF(G121="","",VLOOKUP(G121,FS!$A$11:$B$241,2,FALSE)),"")</f>
        <v>DevEx Software</v>
      </c>
      <c r="I121" s="492" t="str">
        <f>IFERROR(VLOOKUP(#REF!,Accounts_LTD!B:G,6,FALSE),"")</f>
        <v/>
      </c>
      <c r="J121" s="493"/>
      <c r="K121" s="448"/>
      <c r="L121" s="447"/>
      <c r="M121" s="447"/>
      <c r="N121" s="447"/>
      <c r="O121" s="447"/>
      <c r="P121" s="447"/>
      <c r="Q121" s="447"/>
      <c r="R121" s="447"/>
      <c r="S121" s="447"/>
      <c r="T121" s="447"/>
      <c r="U121" s="447"/>
      <c r="V121" s="447"/>
      <c r="W121" s="447"/>
      <c r="X121" s="447"/>
      <c r="Y121" s="447"/>
      <c r="Z121" s="447"/>
    </row>
    <row r="122" ht="12.75" customHeight="1">
      <c r="A122" s="519">
        <v>6457.0</v>
      </c>
      <c r="B122" s="519" t="str">
        <f t="shared" si="4"/>
        <v>6457</v>
      </c>
      <c r="C122" s="553" t="s">
        <v>766</v>
      </c>
      <c r="D122" s="563">
        <v>23894.11</v>
      </c>
      <c r="E122" s="544">
        <f>SUMIF(AJE_INC!B:B,B122,AJE_INC!D:D)</f>
        <v>0</v>
      </c>
      <c r="F122" s="545">
        <f t="shared" si="12"/>
        <v>23894.11</v>
      </c>
      <c r="G122" s="546">
        <f>IF(ISERROR(VLOOKUP(B122,Accounts_INC!$B:$E,3,FALSE)),"",VLOOKUP(B122,Accounts_INC!$B:$E,3,FALSE))</f>
        <v>603</v>
      </c>
      <c r="H122" s="492" t="str">
        <f>IFERROR(IF(G122="","",VLOOKUP(G122,FS!$A$11:$B$241,2,FALSE)),"")</f>
        <v>Subcontractors DevEx</v>
      </c>
      <c r="I122" s="492" t="str">
        <f>IFERROR(VLOOKUP(#REF!,Accounts_LTD!B:G,6,FALSE),"")</f>
        <v/>
      </c>
      <c r="J122" s="493"/>
      <c r="K122" s="448"/>
      <c r="L122" s="447"/>
      <c r="M122" s="447"/>
      <c r="N122" s="447"/>
      <c r="O122" s="447"/>
      <c r="P122" s="447"/>
      <c r="Q122" s="447"/>
      <c r="R122" s="447"/>
      <c r="S122" s="447"/>
      <c r="T122" s="447"/>
      <c r="U122" s="447"/>
      <c r="V122" s="447"/>
      <c r="W122" s="447"/>
      <c r="X122" s="447"/>
      <c r="Y122" s="447"/>
      <c r="Z122" s="447"/>
    </row>
    <row r="123" ht="12.75" customHeight="1">
      <c r="A123" s="519">
        <v>6458.0</v>
      </c>
      <c r="B123" s="519" t="str">
        <f t="shared" si="4"/>
        <v>6458</v>
      </c>
      <c r="C123" s="553" t="s">
        <v>767</v>
      </c>
      <c r="D123" s="563">
        <v>350.0</v>
      </c>
      <c r="E123" s="544">
        <f>SUMIF(AJE_INC!B:B,B123,AJE_INC!D:D)</f>
        <v>0</v>
      </c>
      <c r="F123" s="545">
        <f t="shared" si="12"/>
        <v>350</v>
      </c>
      <c r="G123" s="546">
        <f>IF(ISERROR(VLOOKUP(B123,Accounts_INC!$B:$E,3,FALSE)),"",VLOOKUP(B123,Accounts_INC!$B:$E,3,FALSE))</f>
        <v>602</v>
      </c>
      <c r="H123" s="492" t="str">
        <f>IFERROR(IF(G123="","",VLOOKUP(G123,FS!$A$11:$B$241,2,FALSE)),"")</f>
        <v>DevEx Software</v>
      </c>
      <c r="I123" s="492"/>
      <c r="J123" s="546"/>
      <c r="K123" s="448"/>
      <c r="L123" s="447"/>
      <c r="M123" s="447"/>
      <c r="N123" s="447"/>
      <c r="O123" s="447"/>
      <c r="P123" s="447"/>
      <c r="Q123" s="447"/>
      <c r="R123" s="447"/>
      <c r="S123" s="447"/>
      <c r="T123" s="447"/>
      <c r="U123" s="447"/>
      <c r="V123" s="447"/>
      <c r="W123" s="447"/>
      <c r="X123" s="447"/>
      <c r="Y123" s="447"/>
      <c r="Z123" s="447"/>
    </row>
    <row r="124" ht="12.75" customHeight="1">
      <c r="A124" s="519">
        <v>6459.0</v>
      </c>
      <c r="B124" s="519" t="str">
        <f t="shared" si="4"/>
        <v>6459</v>
      </c>
      <c r="C124" s="553" t="s">
        <v>768</v>
      </c>
      <c r="D124" s="563">
        <v>7878.77</v>
      </c>
      <c r="E124" s="544">
        <f>SUMIF(AJE_INC!B:B,B124,AJE_INC!D:D)</f>
        <v>0</v>
      </c>
      <c r="F124" s="545">
        <f t="shared" si="12"/>
        <v>7878.77</v>
      </c>
      <c r="G124" s="546">
        <f>IF(ISERROR(VLOOKUP(B124,Accounts_INC!$B:$E,3,FALSE)),"",VLOOKUP(B124,Accounts_INC!$B:$E,3,FALSE))</f>
        <v>602</v>
      </c>
      <c r="H124" s="492" t="str">
        <f>IFERROR(IF(G124="","",VLOOKUP(G124,FS!$A$11:$B$241,2,FALSE)),"")</f>
        <v>DevEx Software</v>
      </c>
      <c r="I124" s="492"/>
      <c r="J124" s="546"/>
      <c r="K124" s="448"/>
      <c r="L124" s="447"/>
      <c r="M124" s="447"/>
      <c r="N124" s="447"/>
      <c r="O124" s="447"/>
      <c r="P124" s="447"/>
      <c r="Q124" s="447"/>
      <c r="R124" s="447"/>
      <c r="S124" s="447"/>
      <c r="T124" s="447"/>
      <c r="U124" s="447"/>
      <c r="V124" s="447"/>
      <c r="W124" s="447"/>
      <c r="X124" s="447"/>
      <c r="Y124" s="447"/>
      <c r="Z124" s="447"/>
    </row>
    <row r="125" ht="12.75" customHeight="1">
      <c r="A125" s="519">
        <v>6460.0</v>
      </c>
      <c r="B125" s="519" t="str">
        <f t="shared" si="4"/>
        <v>6460</v>
      </c>
      <c r="C125" s="553" t="s">
        <v>769</v>
      </c>
      <c r="D125" s="563">
        <v>149.99</v>
      </c>
      <c r="E125" s="544">
        <f>SUMIF(AJE_INC!B:B,B125,AJE_INC!D:D)</f>
        <v>0</v>
      </c>
      <c r="F125" s="545">
        <f t="shared" si="12"/>
        <v>149.99</v>
      </c>
      <c r="G125" s="508">
        <f>IF(ISERROR(VLOOKUP(B125,Accounts_INC!$B:$E,3,FALSE)),"",VLOOKUP(B125,Accounts_INC!$B:$E,3,FALSE))</f>
        <v>802</v>
      </c>
      <c r="H125" s="492" t="str">
        <f>IFERROR(IF(G125="","",VLOOKUP(G125,FS!$A$11:$B$241,2,FALSE)),"")</f>
        <v>Marketing Software</v>
      </c>
      <c r="I125" s="492"/>
      <c r="J125" s="546"/>
      <c r="K125" s="448"/>
      <c r="L125" s="447"/>
      <c r="M125" s="447"/>
      <c r="N125" s="447"/>
      <c r="O125" s="447"/>
      <c r="P125" s="447"/>
      <c r="Q125" s="447"/>
      <c r="R125" s="447"/>
      <c r="S125" s="447"/>
      <c r="T125" s="447"/>
      <c r="U125" s="447"/>
      <c r="V125" s="447"/>
      <c r="W125" s="447"/>
      <c r="X125" s="447"/>
      <c r="Y125" s="447"/>
      <c r="Z125" s="447"/>
    </row>
    <row r="126" ht="12.75" customHeight="1">
      <c r="A126" s="519">
        <v>6461.0</v>
      </c>
      <c r="B126" s="519" t="str">
        <f t="shared" si="4"/>
        <v>6461</v>
      </c>
      <c r="C126" s="553" t="s">
        <v>770</v>
      </c>
      <c r="D126" s="563">
        <v>1418.61</v>
      </c>
      <c r="E126" s="544">
        <f>SUMIF(AJE_INC!B:B,B126,AJE_INC!D:D)</f>
        <v>0</v>
      </c>
      <c r="F126" s="545">
        <f t="shared" si="12"/>
        <v>1418.61</v>
      </c>
      <c r="G126" s="546">
        <f>IF(ISERROR(VLOOKUP(B126,Accounts_INC!$B:$E,3,FALSE)),"",VLOOKUP(B126,Accounts_INC!$B:$E,3,FALSE))</f>
        <v>605</v>
      </c>
      <c r="H126" s="492" t="str">
        <f>IFERROR(IF(G126="","",VLOOKUP(G126,FS!$A$11:$B$241,2,FALSE)),"")</f>
        <v>IN PERSOM MEETUPS</v>
      </c>
      <c r="I126" s="492"/>
      <c r="J126" s="546"/>
      <c r="K126" s="448"/>
      <c r="L126" s="447"/>
      <c r="M126" s="447"/>
      <c r="N126" s="447"/>
      <c r="O126" s="447"/>
      <c r="P126" s="447"/>
      <c r="Q126" s="447"/>
      <c r="R126" s="447"/>
      <c r="S126" s="447"/>
      <c r="T126" s="447"/>
      <c r="U126" s="447"/>
      <c r="V126" s="447"/>
      <c r="W126" s="447"/>
      <c r="X126" s="447"/>
      <c r="Y126" s="447"/>
      <c r="Z126" s="447"/>
    </row>
    <row r="127" ht="12.75" customHeight="1">
      <c r="A127" s="519">
        <v>6470.0</v>
      </c>
      <c r="B127" s="519" t="str">
        <f t="shared" si="4"/>
        <v>6470</v>
      </c>
      <c r="C127" s="553" t="s">
        <v>771</v>
      </c>
      <c r="D127" s="563">
        <v>11388.34</v>
      </c>
      <c r="E127" s="544">
        <f>SUMIF(AJE_INC!B:B,B127,AJE_INC!D:D)</f>
        <v>0</v>
      </c>
      <c r="F127" s="545">
        <f t="shared" si="12"/>
        <v>11388.34</v>
      </c>
      <c r="G127" s="546">
        <f>IF(ISERROR(VLOOKUP(B127,Accounts_INC!$B:$E,3,FALSE)),"",VLOOKUP(B127,Accounts_INC!$B:$E,3,FALSE))</f>
        <v>802</v>
      </c>
      <c r="H127" s="492" t="str">
        <f>IFERROR(IF(G127="","",VLOOKUP(G127,FS!$A$11:$B$241,2,FALSE)),"")</f>
        <v>Marketing Software</v>
      </c>
      <c r="I127" s="492"/>
      <c r="J127" s="546"/>
      <c r="K127" s="448"/>
      <c r="L127" s="447"/>
      <c r="M127" s="447"/>
      <c r="N127" s="447"/>
      <c r="O127" s="447"/>
      <c r="P127" s="447"/>
      <c r="Q127" s="447"/>
      <c r="R127" s="447"/>
      <c r="S127" s="447"/>
      <c r="T127" s="447"/>
      <c r="U127" s="447"/>
      <c r="V127" s="447"/>
      <c r="W127" s="447"/>
      <c r="X127" s="447"/>
      <c r="Y127" s="447"/>
      <c r="Z127" s="447"/>
    </row>
    <row r="128" ht="12.75" customHeight="1">
      <c r="A128" s="519">
        <v>6471.0</v>
      </c>
      <c r="B128" s="519" t="str">
        <f t="shared" si="4"/>
        <v>6471</v>
      </c>
      <c r="C128" s="553" t="s">
        <v>772</v>
      </c>
      <c r="D128" s="563">
        <v>451.98</v>
      </c>
      <c r="E128" s="544">
        <f>SUMIF(AJE_INC!B:B,B128,AJE_INC!D:D)</f>
        <v>0</v>
      </c>
      <c r="F128" s="545">
        <f t="shared" si="12"/>
        <v>451.98</v>
      </c>
      <c r="G128" s="546">
        <f>IF(ISERROR(VLOOKUP(B128,Accounts_INC!$B:$E,3,FALSE)),"",VLOOKUP(B128,Accounts_INC!$B:$E,3,FALSE))</f>
        <v>602</v>
      </c>
      <c r="H128" s="492" t="str">
        <f>IFERROR(IF(G128="","",VLOOKUP(G128,FS!$A$11:$B$241,2,FALSE)),"")</f>
        <v>DevEx Software</v>
      </c>
      <c r="I128" s="492"/>
      <c r="J128" s="546"/>
      <c r="K128" s="448"/>
      <c r="L128" s="447"/>
      <c r="M128" s="447"/>
      <c r="N128" s="447"/>
      <c r="O128" s="447"/>
      <c r="P128" s="447"/>
      <c r="Q128" s="447"/>
      <c r="R128" s="447"/>
      <c r="S128" s="447"/>
      <c r="T128" s="447"/>
      <c r="U128" s="447"/>
      <c r="V128" s="447"/>
      <c r="W128" s="447"/>
      <c r="X128" s="447"/>
      <c r="Y128" s="447"/>
      <c r="Z128" s="447"/>
    </row>
    <row r="129" ht="12.75" customHeight="1">
      <c r="A129" s="519">
        <v>6472.0</v>
      </c>
      <c r="B129" s="519" t="str">
        <f t="shared" si="4"/>
        <v>6472</v>
      </c>
      <c r="C129" s="553" t="s">
        <v>773</v>
      </c>
      <c r="D129" s="563">
        <v>20000.0</v>
      </c>
      <c r="E129" s="544">
        <f>SUMIF(AJE_INC!B:B,B129,AJE_INC!D:D)</f>
        <v>0</v>
      </c>
      <c r="F129" s="545">
        <f t="shared" si="12"/>
        <v>20000</v>
      </c>
      <c r="G129" s="508">
        <f>IF(ISERROR(VLOOKUP(B129,Accounts_INC!$B:$E,3,FALSE)),"",VLOOKUP(B129,Accounts_INC!$B:$E,3,FALSE))</f>
        <v>815</v>
      </c>
      <c r="H129" s="492" t="str">
        <f>IFERROR(IF(G129="","",VLOOKUP(G129,FS!$A$11:$B$241,2,FALSE)),"")</f>
        <v>PR</v>
      </c>
      <c r="I129" s="492"/>
      <c r="J129" s="546"/>
      <c r="K129" s="448"/>
      <c r="L129" s="447"/>
      <c r="M129" s="447"/>
      <c r="N129" s="447"/>
      <c r="O129" s="447"/>
      <c r="P129" s="447"/>
      <c r="Q129" s="447"/>
      <c r="R129" s="447"/>
      <c r="S129" s="447"/>
      <c r="T129" s="447"/>
      <c r="U129" s="447"/>
      <c r="V129" s="447"/>
      <c r="W129" s="447"/>
      <c r="X129" s="447"/>
      <c r="Y129" s="447"/>
      <c r="Z129" s="447"/>
    </row>
    <row r="130" ht="12.75" customHeight="1">
      <c r="A130" s="519">
        <v>6473.0</v>
      </c>
      <c r="B130" s="519" t="str">
        <f t="shared" si="4"/>
        <v>6473</v>
      </c>
      <c r="C130" s="553" t="s">
        <v>774</v>
      </c>
      <c r="D130" s="563">
        <v>5000.0</v>
      </c>
      <c r="E130" s="544">
        <f>SUMIF(AJE_INC!B:B,B130,AJE_INC!D:D)</f>
        <v>0</v>
      </c>
      <c r="F130" s="545">
        <f t="shared" si="12"/>
        <v>5000</v>
      </c>
      <c r="G130" s="508">
        <f>IF(ISERROR(VLOOKUP(B130,Accounts_INC!$B:$E,3,FALSE)),"",VLOOKUP(B130,Accounts_INC!$B:$E,3,FALSE))</f>
        <v>803</v>
      </c>
      <c r="H130" s="492" t="str">
        <f>IFERROR(IF(G130="","",VLOOKUP(G130,FS!$A$11:$B$241,2,FALSE)),"")</f>
        <v>Consultant marketing</v>
      </c>
      <c r="I130" s="492"/>
      <c r="J130" s="546"/>
      <c r="K130" s="448"/>
      <c r="L130" s="447"/>
      <c r="M130" s="447"/>
      <c r="N130" s="447"/>
      <c r="O130" s="447"/>
      <c r="P130" s="447"/>
      <c r="Q130" s="447"/>
      <c r="R130" s="447"/>
      <c r="S130" s="447"/>
      <c r="T130" s="447"/>
      <c r="U130" s="447"/>
      <c r="V130" s="447"/>
      <c r="W130" s="447"/>
      <c r="X130" s="447"/>
      <c r="Y130" s="447"/>
      <c r="Z130" s="447"/>
    </row>
    <row r="131" ht="12.75" customHeight="1">
      <c r="A131" s="519">
        <v>6474.0</v>
      </c>
      <c r="B131" s="519" t="str">
        <f t="shared" si="4"/>
        <v>6474</v>
      </c>
      <c r="C131" s="553" t="s">
        <v>775</v>
      </c>
      <c r="D131" s="563">
        <v>5942.78</v>
      </c>
      <c r="E131" s="544">
        <f>SUMIF(AJE_INC!B:B,B131,AJE_INC!D:D)</f>
        <v>0</v>
      </c>
      <c r="F131" s="545">
        <f t="shared" si="12"/>
        <v>5942.78</v>
      </c>
      <c r="G131" s="546">
        <f>IF(ISERROR(VLOOKUP(B131,Accounts_INC!$B:$E,3,FALSE)),"",VLOOKUP(B131,Accounts_INC!$B:$E,3,FALSE))</f>
        <v>802</v>
      </c>
      <c r="H131" s="492" t="str">
        <f>IFERROR(IF(G131="","",VLOOKUP(G131,FS!$A$11:$B$241,2,FALSE)),"")</f>
        <v>Marketing Software</v>
      </c>
      <c r="I131" s="492"/>
      <c r="J131" s="546"/>
      <c r="K131" s="448"/>
      <c r="L131" s="447"/>
      <c r="M131" s="447"/>
      <c r="N131" s="447"/>
      <c r="O131" s="447"/>
      <c r="P131" s="447"/>
      <c r="Q131" s="447"/>
      <c r="R131" s="447"/>
      <c r="S131" s="447"/>
      <c r="T131" s="447"/>
      <c r="U131" s="447"/>
      <c r="V131" s="447"/>
      <c r="W131" s="447"/>
      <c r="X131" s="447"/>
      <c r="Y131" s="447"/>
      <c r="Z131" s="447"/>
    </row>
    <row r="132" ht="12.75" customHeight="1">
      <c r="A132" s="519">
        <v>6475.0</v>
      </c>
      <c r="B132" s="519" t="str">
        <f t="shared" si="4"/>
        <v>6475</v>
      </c>
      <c r="C132" s="553" t="s">
        <v>776</v>
      </c>
      <c r="D132" s="563">
        <v>201.3</v>
      </c>
      <c r="E132" s="544">
        <f>SUMIF(AJE_INC!B:B,B132,AJE_INC!D:D)</f>
        <v>0</v>
      </c>
      <c r="F132" s="545">
        <f t="shared" si="12"/>
        <v>201.3</v>
      </c>
      <c r="G132" s="508">
        <f>IF(ISERROR(VLOOKUP(B132,Accounts_INC!$B:$E,3,FALSE)),"",VLOOKUP(B132,Accounts_INC!$B:$E,3,FALSE))</f>
        <v>811</v>
      </c>
      <c r="H132" s="492" t="str">
        <f>IFERROR(IF(G132="","",VLOOKUP(G132,FS!$A$11:$B$241,2,FALSE)),"")</f>
        <v>Conference Expenses marketing</v>
      </c>
      <c r="I132" s="492"/>
      <c r="J132" s="546"/>
      <c r="K132" s="448"/>
      <c r="L132" s="447"/>
      <c r="M132" s="447"/>
      <c r="N132" s="447"/>
      <c r="O132" s="447"/>
      <c r="P132" s="447"/>
      <c r="Q132" s="447"/>
      <c r="R132" s="447"/>
      <c r="S132" s="447"/>
      <c r="T132" s="447"/>
      <c r="U132" s="447"/>
      <c r="V132" s="447"/>
      <c r="W132" s="447"/>
      <c r="X132" s="447"/>
      <c r="Y132" s="447"/>
      <c r="Z132" s="447"/>
    </row>
    <row r="133" ht="12.75" customHeight="1">
      <c r="A133" s="519">
        <v>6510.0</v>
      </c>
      <c r="B133" s="519" t="str">
        <f t="shared" si="4"/>
        <v>6510</v>
      </c>
      <c r="C133" s="553" t="s">
        <v>777</v>
      </c>
      <c r="D133" s="563">
        <v>44.52</v>
      </c>
      <c r="E133" s="544">
        <f>SUMIF(AJE_INC!B:B,B133,AJE_INC!D:D)</f>
        <v>0</v>
      </c>
      <c r="F133" s="545">
        <f t="shared" si="12"/>
        <v>44.52</v>
      </c>
      <c r="G133" s="546">
        <f>IF(ISERROR(VLOOKUP(B133,Accounts_INC!$B:$E,3,FALSE)),"",VLOOKUP(B133,Accounts_INC!$B:$E,3,FALSE))</f>
        <v>503</v>
      </c>
      <c r="H133" s="492" t="str">
        <f>IFERROR(IF(G133="","",VLOOKUP(G133,FS!$A$11:$B$241,2,FALSE)),"")</f>
        <v>Office expenses &amp; other</v>
      </c>
      <c r="I133" s="492"/>
      <c r="J133" s="546"/>
      <c r="K133" s="448"/>
      <c r="L133" s="447"/>
      <c r="M133" s="447"/>
      <c r="N133" s="447"/>
      <c r="O133" s="447"/>
      <c r="P133" s="447"/>
      <c r="Q133" s="447"/>
      <c r="R133" s="447"/>
      <c r="S133" s="447"/>
      <c r="T133" s="447"/>
      <c r="U133" s="447"/>
      <c r="V133" s="447"/>
      <c r="W133" s="447"/>
      <c r="X133" s="447"/>
      <c r="Y133" s="447"/>
      <c r="Z133" s="447"/>
    </row>
    <row r="134" ht="12.75" customHeight="1">
      <c r="A134" s="519">
        <v>6520.0</v>
      </c>
      <c r="B134" s="519" t="str">
        <f t="shared" si="4"/>
        <v>6520</v>
      </c>
      <c r="C134" s="553" t="s">
        <v>778</v>
      </c>
      <c r="D134" s="563">
        <v>13.5</v>
      </c>
      <c r="E134" s="544">
        <f>SUMIF(AJE_INC!B:B,B134,AJE_INC!D:D)</f>
        <v>0</v>
      </c>
      <c r="F134" s="545">
        <f t="shared" si="12"/>
        <v>13.5</v>
      </c>
      <c r="G134" s="546">
        <f>IF(ISERROR(VLOOKUP(B134,Accounts_INC!$B:$E,3,FALSE)),"",VLOOKUP(B134,Accounts_INC!$B:$E,3,FALSE))</f>
        <v>503</v>
      </c>
      <c r="H134" s="492" t="str">
        <f>IFERROR(IF(G134="","",VLOOKUP(G134,FS!$A$11:$B$241,2,FALSE)),"")</f>
        <v>Office expenses &amp; other</v>
      </c>
      <c r="I134" s="492"/>
      <c r="J134" s="546"/>
      <c r="K134" s="448"/>
      <c r="L134" s="447"/>
      <c r="M134" s="447"/>
      <c r="N134" s="447"/>
      <c r="O134" s="447"/>
      <c r="P134" s="447"/>
      <c r="Q134" s="447"/>
      <c r="R134" s="447"/>
      <c r="S134" s="447"/>
      <c r="T134" s="447"/>
      <c r="U134" s="447"/>
      <c r="V134" s="447"/>
      <c r="W134" s="447"/>
      <c r="X134" s="447"/>
      <c r="Y134" s="447"/>
      <c r="Z134" s="447"/>
    </row>
    <row r="135" ht="12.75" customHeight="1">
      <c r="A135" s="519">
        <v>6530.0</v>
      </c>
      <c r="B135" s="519" t="str">
        <f t="shared" si="4"/>
        <v>6530</v>
      </c>
      <c r="C135" s="553" t="s">
        <v>779</v>
      </c>
      <c r="D135" s="563">
        <v>60.98</v>
      </c>
      <c r="E135" s="544">
        <f>SUMIF(AJE_INC!B:B,B135,AJE_INC!D:D)</f>
        <v>0</v>
      </c>
      <c r="F135" s="545">
        <f t="shared" si="12"/>
        <v>60.98</v>
      </c>
      <c r="G135" s="546">
        <f>IF(ISERROR(VLOOKUP(B135,Accounts_INC!$B:$E,3,FALSE)),"",VLOOKUP(B135,Accounts_INC!$B:$E,3,FALSE))</f>
        <v>806</v>
      </c>
      <c r="H135" s="492" t="str">
        <f>IFERROR(IF(G135="","",VLOOKUP(G135,FS!$A$11:$B$241,2,FALSE)),"")</f>
        <v>Other marketing</v>
      </c>
      <c r="I135" s="492"/>
      <c r="J135" s="546"/>
      <c r="K135" s="448"/>
      <c r="L135" s="447"/>
      <c r="M135" s="447"/>
      <c r="N135" s="447"/>
      <c r="O135" s="447"/>
      <c r="P135" s="447"/>
      <c r="Q135" s="447"/>
      <c r="R135" s="447"/>
      <c r="S135" s="447"/>
      <c r="T135" s="447"/>
      <c r="U135" s="447"/>
      <c r="V135" s="447"/>
      <c r="W135" s="447"/>
      <c r="X135" s="447"/>
      <c r="Y135" s="447"/>
      <c r="Z135" s="447"/>
    </row>
    <row r="136" ht="12.75" customHeight="1">
      <c r="A136" s="519">
        <v>6531.0</v>
      </c>
      <c r="B136" s="519" t="str">
        <f t="shared" si="4"/>
        <v>6531</v>
      </c>
      <c r="C136" s="553" t="s">
        <v>780</v>
      </c>
      <c r="D136" s="563">
        <v>663.0</v>
      </c>
      <c r="E136" s="544">
        <f>SUMIF(AJE_INC!B:B,B136,AJE_INC!D:D)</f>
        <v>0</v>
      </c>
      <c r="F136" s="545">
        <f t="shared" si="12"/>
        <v>663</v>
      </c>
      <c r="G136" s="508">
        <f>IF(ISERROR(VLOOKUP(B136,Accounts_INC!$B:$E,3,FALSE)),"",VLOOKUP(B136,Accounts_INC!$B:$E,3,FALSE))</f>
        <v>302</v>
      </c>
      <c r="H136" s="492" t="str">
        <f>IFERROR(IF(G136="","",VLOOKUP(G136,FS!$A$11:$B$241,2,FALSE)),"")</f>
        <v>R&amp;D Software</v>
      </c>
      <c r="I136" s="492"/>
      <c r="J136" s="546"/>
      <c r="K136" s="448"/>
      <c r="L136" s="447"/>
      <c r="M136" s="447"/>
      <c r="N136" s="447"/>
      <c r="O136" s="447"/>
      <c r="P136" s="447"/>
      <c r="Q136" s="447"/>
      <c r="R136" s="447"/>
      <c r="S136" s="447"/>
      <c r="T136" s="447"/>
      <c r="U136" s="447"/>
      <c r="V136" s="447"/>
      <c r="W136" s="447"/>
      <c r="X136" s="447"/>
      <c r="Y136" s="447"/>
      <c r="Z136" s="447"/>
    </row>
    <row r="137" ht="12.75" customHeight="1">
      <c r="A137" s="519">
        <v>6532.0</v>
      </c>
      <c r="B137" s="519" t="str">
        <f t="shared" si="4"/>
        <v>6532</v>
      </c>
      <c r="C137" s="553" t="s">
        <v>781</v>
      </c>
      <c r="D137" s="563">
        <v>9861.12</v>
      </c>
      <c r="E137" s="544">
        <f>SUMIF(AJE_INC!B:B,B137,AJE_INC!D:D)</f>
        <v>0</v>
      </c>
      <c r="F137" s="545">
        <f t="shared" si="12"/>
        <v>9861.12</v>
      </c>
      <c r="G137" s="508">
        <f>IF(ISERROR(VLOOKUP(B137,Accounts_INC!$B:$E,3,FALSE)),"",VLOOKUP(B137,Accounts_INC!$B:$E,3,FALSE))</f>
        <v>411</v>
      </c>
      <c r="H137" s="492" t="str">
        <f>IFERROR(IF(G137="","",VLOOKUP(G137,FS!$A$11:$B$241,2,FALSE)),"")</f>
        <v>Customer Success Software</v>
      </c>
      <c r="I137" s="492"/>
      <c r="J137" s="546"/>
      <c r="K137" s="448"/>
      <c r="L137" s="447"/>
      <c r="M137" s="447"/>
      <c r="N137" s="447"/>
      <c r="O137" s="447"/>
      <c r="P137" s="447"/>
      <c r="Q137" s="447"/>
      <c r="R137" s="447"/>
      <c r="S137" s="447"/>
      <c r="T137" s="447"/>
      <c r="U137" s="447"/>
      <c r="V137" s="447"/>
      <c r="W137" s="447"/>
      <c r="X137" s="447"/>
      <c r="Y137" s="447"/>
      <c r="Z137" s="447"/>
    </row>
    <row r="138" ht="12.75" customHeight="1">
      <c r="A138" s="519">
        <v>6533.0</v>
      </c>
      <c r="B138" s="519" t="str">
        <f t="shared" si="4"/>
        <v>6533</v>
      </c>
      <c r="C138" s="553" t="s">
        <v>782</v>
      </c>
      <c r="D138" s="563">
        <v>1209.64</v>
      </c>
      <c r="E138" s="544">
        <f>SUMIF(AJE_INC!B:B,B138,AJE_INC!D:D)</f>
        <v>0</v>
      </c>
      <c r="F138" s="545">
        <f t="shared" si="12"/>
        <v>1209.64</v>
      </c>
      <c r="G138" s="508">
        <f>IF(ISERROR(VLOOKUP(B138,Accounts_INC!$B:$E,3,FALSE)),"",VLOOKUP(B138,Accounts_INC!$B:$E,3,FALSE))</f>
        <v>411</v>
      </c>
      <c r="H138" s="492" t="str">
        <f>IFERROR(IF(G138="","",VLOOKUP(G138,FS!$A$11:$B$241,2,FALSE)),"")</f>
        <v>Customer Success Software</v>
      </c>
      <c r="I138" s="492"/>
      <c r="J138" s="546"/>
      <c r="K138" s="448"/>
      <c r="L138" s="447"/>
      <c r="M138" s="447"/>
      <c r="N138" s="447"/>
      <c r="O138" s="447"/>
      <c r="P138" s="447"/>
      <c r="Q138" s="447"/>
      <c r="R138" s="447"/>
      <c r="S138" s="447"/>
      <c r="T138" s="447"/>
      <c r="U138" s="447"/>
      <c r="V138" s="447"/>
      <c r="W138" s="447"/>
      <c r="X138" s="447"/>
      <c r="Y138" s="447"/>
      <c r="Z138" s="447"/>
    </row>
    <row r="139" ht="12.75" customHeight="1">
      <c r="A139" s="519">
        <v>6534.0</v>
      </c>
      <c r="B139" s="519" t="str">
        <f t="shared" si="4"/>
        <v>6534</v>
      </c>
      <c r="C139" s="553" t="s">
        <v>783</v>
      </c>
      <c r="D139" s="563">
        <v>11838.64</v>
      </c>
      <c r="E139" s="544">
        <f>SUMIF(AJE_INC!B:B,B139,AJE_INC!D:D)</f>
        <v>0</v>
      </c>
      <c r="F139" s="545">
        <f t="shared" si="12"/>
        <v>11838.64</v>
      </c>
      <c r="G139" s="546">
        <f>IF(ISERROR(VLOOKUP(B139,Accounts_INC!$B:$E,3,FALSE)),"",VLOOKUP(B139,Accounts_INC!$B:$E,3,FALSE))</f>
        <v>411</v>
      </c>
      <c r="H139" s="492" t="str">
        <f>IFERROR(IF(G139="","",VLOOKUP(G139,FS!$A$11:$B$241,2,FALSE)),"")</f>
        <v>Customer Success Software</v>
      </c>
      <c r="I139" s="492"/>
      <c r="J139" s="546"/>
      <c r="K139" s="448"/>
      <c r="L139" s="447"/>
      <c r="M139" s="447"/>
      <c r="N139" s="447"/>
      <c r="O139" s="447"/>
      <c r="P139" s="447"/>
      <c r="Q139" s="447"/>
      <c r="R139" s="447"/>
      <c r="S139" s="447"/>
      <c r="T139" s="447"/>
      <c r="U139" s="447"/>
      <c r="V139" s="447"/>
      <c r="W139" s="447"/>
      <c r="X139" s="447"/>
      <c r="Y139" s="447"/>
      <c r="Z139" s="447"/>
    </row>
    <row r="140" ht="12.75" customHeight="1">
      <c r="A140" s="519">
        <v>6535.0</v>
      </c>
      <c r="B140" s="519" t="str">
        <f t="shared" si="4"/>
        <v>6535</v>
      </c>
      <c r="C140" s="553" t="s">
        <v>784</v>
      </c>
      <c r="D140" s="563">
        <v>348.45</v>
      </c>
      <c r="E140" s="544">
        <f>SUMIF(AJE_INC!B:B,B140,AJE_INC!D:D)</f>
        <v>0</v>
      </c>
      <c r="F140" s="545">
        <f t="shared" si="12"/>
        <v>348.45</v>
      </c>
      <c r="G140" s="546">
        <f>IF(ISERROR(VLOOKUP(B140,Accounts_INC!$B:$E,3,FALSE)),"",VLOOKUP(B140,Accounts_INC!$B:$E,3,FALSE))</f>
        <v>411</v>
      </c>
      <c r="H140" s="492" t="str">
        <f>IFERROR(IF(G140="","",VLOOKUP(G140,FS!$A$11:$B$241,2,FALSE)),"")</f>
        <v>Customer Success Software</v>
      </c>
      <c r="I140" s="492"/>
      <c r="J140" s="546"/>
      <c r="K140" s="448"/>
      <c r="L140" s="447"/>
      <c r="M140" s="447"/>
      <c r="N140" s="447"/>
      <c r="O140" s="447"/>
      <c r="P140" s="447"/>
      <c r="Q140" s="447"/>
      <c r="R140" s="447"/>
      <c r="S140" s="447"/>
      <c r="T140" s="447"/>
      <c r="U140" s="447"/>
      <c r="V140" s="447"/>
      <c r="W140" s="447"/>
      <c r="X140" s="447"/>
      <c r="Y140" s="447"/>
      <c r="Z140" s="447"/>
    </row>
    <row r="141" ht="12.75" customHeight="1">
      <c r="A141" s="519">
        <v>6536.0</v>
      </c>
      <c r="B141" s="519" t="str">
        <f t="shared" si="4"/>
        <v>6536</v>
      </c>
      <c r="C141" s="553" t="s">
        <v>785</v>
      </c>
      <c r="D141" s="563">
        <v>367.83</v>
      </c>
      <c r="E141" s="544">
        <f>SUMIF(AJE_INC!B:B,B141,AJE_INC!D:D)</f>
        <v>0</v>
      </c>
      <c r="F141" s="545">
        <f t="shared" si="12"/>
        <v>367.83</v>
      </c>
      <c r="G141" s="508">
        <f>IF(ISERROR(VLOOKUP(B141,Accounts_INC!$B:$E,3,FALSE)),"",VLOOKUP(B141,Accounts_INC!$B:$E,3,FALSE))</f>
        <v>405</v>
      </c>
      <c r="H141" s="492" t="str">
        <f>IFERROR(IF(G141="","",VLOOKUP(G141,FS!$A$11:$B$241,2,FALSE)),"")</f>
        <v>Other Customer Success expenses</v>
      </c>
      <c r="I141" s="492"/>
      <c r="J141" s="546"/>
      <c r="K141" s="448"/>
      <c r="L141" s="447"/>
      <c r="M141" s="447"/>
      <c r="N141" s="447"/>
      <c r="O141" s="447"/>
      <c r="P141" s="447"/>
      <c r="Q141" s="447"/>
      <c r="R141" s="447"/>
      <c r="S141" s="447"/>
      <c r="T141" s="447"/>
      <c r="U141" s="447"/>
      <c r="V141" s="447"/>
      <c r="W141" s="447"/>
      <c r="X141" s="447"/>
      <c r="Y141" s="447"/>
      <c r="Z141" s="447"/>
    </row>
    <row r="142" ht="12.75" customHeight="1">
      <c r="A142" s="519">
        <v>6537.0</v>
      </c>
      <c r="B142" s="519" t="str">
        <f t="shared" si="4"/>
        <v>6537</v>
      </c>
      <c r="C142" s="553" t="s">
        <v>786</v>
      </c>
      <c r="D142" s="563">
        <v>18000.0</v>
      </c>
      <c r="E142" s="544">
        <f>SUMIF(AJE_INC!B:B,B142,AJE_INC!D:D)</f>
        <v>0</v>
      </c>
      <c r="F142" s="545">
        <f t="shared" si="12"/>
        <v>18000</v>
      </c>
      <c r="G142" s="546">
        <f>IF(ISERROR(VLOOKUP(B142,Accounts_INC!$B:$E,3,FALSE)),"",VLOOKUP(B142,Accounts_INC!$B:$E,3,FALSE))</f>
        <v>413</v>
      </c>
      <c r="H142" s="492" t="str">
        <f>IFERROR(IF(G142="","",VLOOKUP(G142,FS!$A$11:$B$241,2,FALSE)),"")</f>
        <v>Conference Expenses Customer Success</v>
      </c>
      <c r="I142" s="492"/>
      <c r="J142" s="546"/>
      <c r="K142" s="448"/>
      <c r="L142" s="447"/>
      <c r="M142" s="447"/>
      <c r="N142" s="447"/>
      <c r="O142" s="447"/>
      <c r="P142" s="447"/>
      <c r="Q142" s="447"/>
      <c r="R142" s="447"/>
      <c r="S142" s="447"/>
      <c r="T142" s="447"/>
      <c r="U142" s="447"/>
      <c r="V142" s="447"/>
      <c r="W142" s="447"/>
      <c r="X142" s="447"/>
      <c r="Y142" s="447"/>
      <c r="Z142" s="447"/>
    </row>
    <row r="143" ht="12.75" customHeight="1">
      <c r="A143" s="519">
        <v>6538.0</v>
      </c>
      <c r="B143" s="519" t="str">
        <f t="shared" si="4"/>
        <v>6538</v>
      </c>
      <c r="C143" s="553" t="s">
        <v>787</v>
      </c>
      <c r="D143" s="563">
        <v>153.43</v>
      </c>
      <c r="E143" s="544">
        <f>SUMIF(AJE_INC!B:B,B143,AJE_INC!D:D)</f>
        <v>0</v>
      </c>
      <c r="F143" s="545">
        <f t="shared" si="12"/>
        <v>153.43</v>
      </c>
      <c r="G143" s="546">
        <f>IF(ISERROR(VLOOKUP(B143,Accounts_INC!$B:$E,3,FALSE)),"",VLOOKUP(B143,Accounts_INC!$B:$E,3,FALSE))</f>
        <v>403</v>
      </c>
      <c r="H143" s="492" t="str">
        <f>IFERROR(IF(G143="","",VLOOKUP(G143,FS!$A$11:$B$241,2,FALSE)),"")</f>
        <v>Travel abroad Customer Success</v>
      </c>
      <c r="I143" s="492"/>
      <c r="J143" s="546"/>
      <c r="K143" s="448"/>
      <c r="L143" s="447"/>
      <c r="M143" s="447"/>
      <c r="N143" s="447"/>
      <c r="O143" s="447"/>
      <c r="P143" s="447"/>
      <c r="Q143" s="447"/>
      <c r="R143" s="447"/>
      <c r="S143" s="447"/>
      <c r="T143" s="447"/>
      <c r="U143" s="447"/>
      <c r="V143" s="447"/>
      <c r="W143" s="447"/>
      <c r="X143" s="447"/>
      <c r="Y143" s="447"/>
      <c r="Z143" s="447"/>
    </row>
    <row r="144" ht="12.75" customHeight="1">
      <c r="A144" s="519">
        <v>6539.0</v>
      </c>
      <c r="B144" s="519" t="str">
        <f t="shared" si="4"/>
        <v>6539</v>
      </c>
      <c r="C144" s="553" t="s">
        <v>788</v>
      </c>
      <c r="D144" s="563">
        <v>94.89</v>
      </c>
      <c r="E144" s="544">
        <f>SUMIF(AJE_INC!B:B,B144,AJE_INC!D:D)</f>
        <v>0</v>
      </c>
      <c r="F144" s="545">
        <f t="shared" si="12"/>
        <v>94.89</v>
      </c>
      <c r="G144" s="546">
        <f>IF(ISERROR(VLOOKUP(B144,Accounts_INC!$B:$E,3,FALSE)),"",VLOOKUP(B144,Accounts_INC!$B:$E,3,FALSE))</f>
        <v>405</v>
      </c>
      <c r="H144" s="492" t="str">
        <f>IFERROR(IF(G144="","",VLOOKUP(G144,FS!$A$11:$B$241,2,FALSE)),"")</f>
        <v>Other Customer Success expenses</v>
      </c>
      <c r="I144" s="492"/>
      <c r="J144" s="546"/>
      <c r="K144" s="448"/>
      <c r="L144" s="447"/>
      <c r="M144" s="447"/>
      <c r="N144" s="447"/>
      <c r="O144" s="447"/>
      <c r="P144" s="447"/>
      <c r="Q144" s="447"/>
      <c r="R144" s="447"/>
      <c r="S144" s="447"/>
      <c r="T144" s="447"/>
      <c r="U144" s="447"/>
      <c r="V144" s="447"/>
      <c r="W144" s="447"/>
      <c r="X144" s="447"/>
      <c r="Y144" s="447"/>
      <c r="Z144" s="447"/>
    </row>
    <row r="145" ht="12.75" customHeight="1">
      <c r="A145" s="519">
        <v>6540.0</v>
      </c>
      <c r="B145" s="519" t="str">
        <f t="shared" si="4"/>
        <v>6540</v>
      </c>
      <c r="C145" s="553" t="s">
        <v>789</v>
      </c>
      <c r="D145" s="563">
        <v>22.68</v>
      </c>
      <c r="E145" s="544">
        <f>SUMIF(AJE_INC!B:B,B145,AJE_INC!D:D)</f>
        <v>0</v>
      </c>
      <c r="F145" s="545">
        <f t="shared" si="12"/>
        <v>22.68</v>
      </c>
      <c r="G145" s="508">
        <f>IF(ISERROR(VLOOKUP(B145,Accounts_INC!$B:$E,3,FALSE)),"",VLOOKUP(B145,Accounts_INC!$B:$E,3,FALSE))</f>
        <v>503</v>
      </c>
      <c r="H145" s="492" t="str">
        <f>IFERROR(IF(G145="","",VLOOKUP(G145,FS!$A$11:$B$241,2,FALSE)),"")</f>
        <v>Office expenses &amp; other</v>
      </c>
      <c r="I145" s="492"/>
      <c r="J145" s="546"/>
      <c r="K145" s="448"/>
      <c r="L145" s="447"/>
      <c r="M145" s="447"/>
      <c r="N145" s="447"/>
      <c r="O145" s="447"/>
      <c r="P145" s="447"/>
      <c r="Q145" s="447"/>
      <c r="R145" s="447"/>
      <c r="S145" s="447"/>
      <c r="T145" s="447"/>
      <c r="U145" s="447"/>
      <c r="V145" s="447"/>
      <c r="W145" s="447"/>
      <c r="X145" s="447"/>
      <c r="Y145" s="447"/>
      <c r="Z145" s="447"/>
    </row>
    <row r="146" ht="12.75" customHeight="1">
      <c r="A146" s="519">
        <v>6550.0</v>
      </c>
      <c r="B146" s="519" t="str">
        <f t="shared" si="4"/>
        <v>6550</v>
      </c>
      <c r="C146" s="553" t="s">
        <v>790</v>
      </c>
      <c r="D146" s="563">
        <v>4017.49</v>
      </c>
      <c r="E146" s="544">
        <f>SUMIF(AJE_INC!B:B,B146,AJE_INC!D:D)</f>
        <v>0</v>
      </c>
      <c r="F146" s="545">
        <f t="shared" si="12"/>
        <v>4017.49</v>
      </c>
      <c r="G146" s="546">
        <f>IF(ISERROR(VLOOKUP(B146,Accounts_INC!$B:$E,3,FALSE)),"",VLOOKUP(B146,Accounts_INC!$B:$E,3,FALSE))</f>
        <v>700</v>
      </c>
      <c r="H146" s="492" t="str">
        <f>IFERROR(IF(G146="","",VLOOKUP(G146,FS!$A$11:$B$241,2,FALSE)),"")</f>
        <v>Financial expenses (income), net</v>
      </c>
      <c r="I146" s="492"/>
      <c r="J146" s="546"/>
      <c r="K146" s="448"/>
      <c r="L146" s="447"/>
      <c r="M146" s="447"/>
      <c r="N146" s="447"/>
      <c r="O146" s="447"/>
      <c r="P146" s="447"/>
      <c r="Q146" s="447"/>
      <c r="R146" s="447"/>
      <c r="S146" s="447"/>
      <c r="T146" s="447"/>
      <c r="U146" s="447"/>
      <c r="V146" s="447"/>
      <c r="W146" s="447"/>
      <c r="X146" s="447"/>
      <c r="Y146" s="447"/>
      <c r="Z146" s="447"/>
    </row>
    <row r="147" ht="12.75" customHeight="1">
      <c r="A147" s="519">
        <v>6570.0</v>
      </c>
      <c r="B147" s="519" t="str">
        <f t="shared" si="4"/>
        <v>6570</v>
      </c>
      <c r="C147" s="553" t="s">
        <v>791</v>
      </c>
      <c r="D147" s="563">
        <v>4213.14</v>
      </c>
      <c r="E147" s="544">
        <f>SUMIF(AJE_INC!B:B,B147,AJE_INC!D:D)</f>
        <v>0</v>
      </c>
      <c r="F147" s="545">
        <f t="shared" si="12"/>
        <v>4213.14</v>
      </c>
      <c r="G147" s="508">
        <f>IF(ISERROR(VLOOKUP(B147,Accounts_INC!$B:$E,3,FALSE)),"",VLOOKUP(B147,Accounts_INC!$B:$E,3,FALSE))</f>
        <v>503</v>
      </c>
      <c r="H147" s="492" t="str">
        <f>IFERROR(IF(G147="","",VLOOKUP(G147,FS!$A$11:$B$241,2,FALSE)),"")</f>
        <v>Office expenses &amp; other</v>
      </c>
      <c r="I147" s="492"/>
      <c r="J147" s="546"/>
      <c r="K147" s="448"/>
      <c r="L147" s="447"/>
      <c r="M147" s="447"/>
      <c r="N147" s="447"/>
      <c r="O147" s="447"/>
      <c r="P147" s="447"/>
      <c r="Q147" s="447"/>
      <c r="R147" s="447"/>
      <c r="S147" s="447"/>
      <c r="T147" s="447"/>
      <c r="U147" s="447"/>
      <c r="V147" s="447"/>
      <c r="W147" s="447"/>
      <c r="X147" s="447"/>
      <c r="Y147" s="447"/>
      <c r="Z147" s="447"/>
    </row>
    <row r="148" ht="12.75" customHeight="1">
      <c r="A148" s="519">
        <v>6511.0</v>
      </c>
      <c r="B148" s="519" t="str">
        <f t="shared" si="4"/>
        <v>6511</v>
      </c>
      <c r="C148" s="553" t="s">
        <v>792</v>
      </c>
      <c r="D148" s="563">
        <v>1844.86</v>
      </c>
      <c r="E148" s="544">
        <f>SUMIF(AJE_INC!B:B,B148,AJE_INC!D:D)</f>
        <v>0</v>
      </c>
      <c r="F148" s="545">
        <f t="shared" si="12"/>
        <v>1844.86</v>
      </c>
      <c r="G148" s="546">
        <f>IF(ISERROR(VLOOKUP(B148,Accounts_INC!$B:$E,3,FALSE)),"",VLOOKUP(B148,Accounts_INC!$B:$E,3,FALSE))</f>
        <v>509</v>
      </c>
      <c r="H148" s="492" t="str">
        <f>IFERROR(IF(G148="","",VLOOKUP(G148,FS!$A$11:$B$241,2,FALSE)),"")</f>
        <v>Depreciation</v>
      </c>
      <c r="I148" s="492"/>
      <c r="J148" s="546"/>
      <c r="K148" s="448"/>
      <c r="L148" s="447"/>
      <c r="M148" s="447"/>
      <c r="N148" s="447"/>
      <c r="O148" s="447"/>
      <c r="P148" s="447"/>
      <c r="Q148" s="447"/>
      <c r="R148" s="447"/>
      <c r="S148" s="447"/>
      <c r="T148" s="447"/>
      <c r="U148" s="447"/>
      <c r="V148" s="447"/>
      <c r="W148" s="447"/>
      <c r="X148" s="447"/>
      <c r="Y148" s="447"/>
      <c r="Z148" s="447"/>
    </row>
    <row r="149" ht="12.75" customHeight="1">
      <c r="A149" s="519">
        <v>6610.0</v>
      </c>
      <c r="B149" s="519" t="str">
        <f t="shared" si="4"/>
        <v>6610</v>
      </c>
      <c r="C149" s="553" t="s">
        <v>793</v>
      </c>
      <c r="D149" s="563">
        <v>13336.74</v>
      </c>
      <c r="E149" s="544">
        <f>SUMIF(AJE_INC!B:B,B149,AJE_INC!D:D)</f>
        <v>0</v>
      </c>
      <c r="F149" s="545">
        <f t="shared" si="12"/>
        <v>13336.74</v>
      </c>
      <c r="G149" s="546">
        <f>IF(ISERROR(VLOOKUP(B149,Accounts_INC!$B:$E,3,FALSE)),"",VLOOKUP(B149,Accounts_INC!$B:$E,3,FALSE))</f>
        <v>504</v>
      </c>
      <c r="H149" s="492" t="str">
        <f>IFERROR(IF(G149="","",VLOOKUP(G149,FS!$A$11:$B$241,2,FALSE)),"")</f>
        <v>Rent &amp; Related expenses</v>
      </c>
      <c r="I149" s="492"/>
      <c r="J149" s="546"/>
      <c r="K149" s="448"/>
      <c r="L149" s="447"/>
      <c r="M149" s="447"/>
      <c r="N149" s="447"/>
      <c r="O149" s="447"/>
      <c r="P149" s="447"/>
      <c r="Q149" s="447"/>
      <c r="R149" s="447"/>
      <c r="S149" s="447"/>
      <c r="T149" s="447"/>
      <c r="U149" s="447"/>
      <c r="V149" s="447"/>
      <c r="W149" s="447"/>
      <c r="X149" s="447"/>
      <c r="Y149" s="447"/>
      <c r="Z149" s="447"/>
    </row>
    <row r="150" ht="12.75" customHeight="1">
      <c r="A150" s="519">
        <v>6620.0</v>
      </c>
      <c r="B150" s="519" t="str">
        <f t="shared" si="4"/>
        <v>6620</v>
      </c>
      <c r="C150" s="553" t="s">
        <v>794</v>
      </c>
      <c r="D150" s="563">
        <v>978.14</v>
      </c>
      <c r="E150" s="544">
        <f>SUMIF(AJE_INC!B:B,B150,AJE_INC!D:D)</f>
        <v>0</v>
      </c>
      <c r="F150" s="545">
        <f t="shared" si="12"/>
        <v>978.14</v>
      </c>
      <c r="G150" s="546">
        <f>IF(ISERROR(VLOOKUP(B150,Accounts_INC!$B:$E,3,FALSE)),"",VLOOKUP(B150,Accounts_INC!$B:$E,3,FALSE))</f>
        <v>505</v>
      </c>
      <c r="H150" s="492" t="str">
        <f>IFERROR(IF(G150="","",VLOOKUP(G150,FS!$A$11:$B$241,2,FALSE)),"")</f>
        <v>Communications</v>
      </c>
      <c r="I150" s="492"/>
      <c r="J150" s="546"/>
      <c r="K150" s="448"/>
      <c r="L150" s="447"/>
      <c r="M150" s="447"/>
      <c r="N150" s="447"/>
      <c r="O150" s="447"/>
      <c r="P150" s="447"/>
      <c r="Q150" s="447"/>
      <c r="R150" s="447"/>
      <c r="S150" s="447"/>
      <c r="T150" s="447"/>
      <c r="U150" s="447"/>
      <c r="V150" s="447"/>
      <c r="W150" s="447"/>
      <c r="X150" s="447"/>
      <c r="Y150" s="447"/>
      <c r="Z150" s="447"/>
    </row>
    <row r="151" ht="12.75" customHeight="1">
      <c r="A151" s="519">
        <v>6720.0</v>
      </c>
      <c r="B151" s="519" t="str">
        <f t="shared" si="4"/>
        <v>6720</v>
      </c>
      <c r="C151" s="553" t="s">
        <v>795</v>
      </c>
      <c r="D151" s="563">
        <v>560.0</v>
      </c>
      <c r="E151" s="544">
        <f>SUMIF(AJE_INC!B:B,B151,AJE_INC!D:D)</f>
        <v>0</v>
      </c>
      <c r="F151" s="545">
        <f t="shared" si="12"/>
        <v>560</v>
      </c>
      <c r="G151" s="546">
        <f>IF(ISERROR(VLOOKUP(B151,Accounts_INC!$B:$E,3,FALSE)),"",VLOOKUP(B151,Accounts_INC!$B:$E,3,FALSE))</f>
        <v>511</v>
      </c>
      <c r="H151" s="492" t="str">
        <f>IFERROR(IF(G151="","",VLOOKUP(G151,FS!$A$11:$B$241,2,FALSE)),"")</f>
        <v>G&amp;A Software</v>
      </c>
      <c r="I151" s="492"/>
      <c r="J151" s="546"/>
      <c r="K151" s="448"/>
      <c r="L151" s="447"/>
      <c r="M151" s="447"/>
      <c r="N151" s="447"/>
      <c r="O151" s="447"/>
      <c r="P151" s="447"/>
      <c r="Q151" s="447"/>
      <c r="R151" s="447"/>
      <c r="S151" s="447"/>
      <c r="T151" s="447"/>
      <c r="U151" s="447"/>
      <c r="V151" s="447"/>
      <c r="W151" s="447"/>
      <c r="X151" s="447"/>
      <c r="Y151" s="447"/>
      <c r="Z151" s="447"/>
    </row>
    <row r="152" ht="12.75" customHeight="1">
      <c r="A152" s="519">
        <v>6730.0</v>
      </c>
      <c r="B152" s="519" t="str">
        <f t="shared" si="4"/>
        <v>6730</v>
      </c>
      <c r="C152" s="553" t="s">
        <v>796</v>
      </c>
      <c r="D152" s="563">
        <v>75.0</v>
      </c>
      <c r="E152" s="544">
        <f>SUMIF(AJE_INC!B:B,B152,AJE_INC!D:D)</f>
        <v>0</v>
      </c>
      <c r="F152" s="545">
        <f t="shared" si="12"/>
        <v>75</v>
      </c>
      <c r="G152" s="508">
        <f>IF(ISERROR(VLOOKUP(B152,Accounts_INC!$B:$E,3,FALSE)),"",VLOOKUP(B152,Accounts_INC!$B:$E,3,FALSE))</f>
        <v>511</v>
      </c>
      <c r="H152" s="492" t="str">
        <f>IFERROR(IF(G152="","",VLOOKUP(G152,FS!$A$11:$B$241,2,FALSE)),"")</f>
        <v>G&amp;A Software</v>
      </c>
      <c r="I152" s="492"/>
      <c r="J152" s="546"/>
      <c r="K152" s="448"/>
      <c r="L152" s="447"/>
      <c r="M152" s="447"/>
      <c r="N152" s="447"/>
      <c r="O152" s="447"/>
      <c r="P152" s="447"/>
      <c r="Q152" s="447"/>
      <c r="R152" s="447"/>
      <c r="S152" s="447"/>
      <c r="T152" s="447"/>
      <c r="U152" s="447"/>
      <c r="V152" s="447"/>
      <c r="W152" s="447"/>
      <c r="X152" s="447"/>
      <c r="Y152" s="447"/>
      <c r="Z152" s="447"/>
    </row>
    <row r="153" ht="12.75" customHeight="1">
      <c r="A153" s="519">
        <v>8010.0</v>
      </c>
      <c r="B153" s="519" t="str">
        <f t="shared" si="4"/>
        <v>8010</v>
      </c>
      <c r="C153" s="553" t="s">
        <v>797</v>
      </c>
      <c r="D153" s="563">
        <v>33200.76</v>
      </c>
      <c r="E153" s="544">
        <f>SUMIF(AJE_INC!B:B,B153,AJE_INC!D:D)</f>
        <v>0</v>
      </c>
      <c r="F153" s="545">
        <f t="shared" si="12"/>
        <v>33200.76</v>
      </c>
      <c r="G153" s="546">
        <f>IF(ISERROR(VLOOKUP(B153,Accounts_INC!$B:$E,3,FALSE)),"",VLOOKUP(B153,Accounts_INC!$B:$E,3,FALSE))</f>
        <v>1010</v>
      </c>
      <c r="H153" s="492" t="str">
        <f>IFERROR(IF(G153="","",VLOOKUP(G153,FS!$A$11:$B$241,2,FALSE)),"")</f>
        <v>Taxes:State</v>
      </c>
      <c r="I153" s="492"/>
      <c r="J153" s="546"/>
      <c r="K153" s="448"/>
      <c r="L153" s="447"/>
      <c r="M153" s="447"/>
      <c r="N153" s="447"/>
      <c r="O153" s="447"/>
      <c r="P153" s="447"/>
      <c r="Q153" s="447"/>
      <c r="R153" s="447"/>
      <c r="S153" s="447"/>
      <c r="T153" s="447"/>
      <c r="U153" s="447"/>
      <c r="V153" s="447"/>
      <c r="W153" s="447"/>
      <c r="X153" s="447"/>
      <c r="Y153" s="447"/>
      <c r="Z153" s="447"/>
    </row>
    <row r="154" ht="12.75" customHeight="1">
      <c r="A154" s="519">
        <v>8020.0</v>
      </c>
      <c r="B154" s="519" t="str">
        <f t="shared" si="4"/>
        <v>8020</v>
      </c>
      <c r="C154" s="553" t="s">
        <v>798</v>
      </c>
      <c r="D154" s="563">
        <v>17792.12</v>
      </c>
      <c r="E154" s="544">
        <f>SUMIF(AJE_INC!B:B,B154,AJE_INC!D:D)</f>
        <v>0</v>
      </c>
      <c r="F154" s="545">
        <f t="shared" si="12"/>
        <v>17792.12</v>
      </c>
      <c r="G154" s="546">
        <f>IF(ISERROR(VLOOKUP(B154,Accounts_INC!$B:$E,3,FALSE)),"",VLOOKUP(B154,Accounts_INC!$B:$E,3,FALSE))</f>
        <v>1010</v>
      </c>
      <c r="H154" s="492" t="str">
        <f>IFERROR(IF(G154="","",VLOOKUP(G154,FS!$A$11:$B$241,2,FALSE)),"")</f>
        <v>Taxes:State</v>
      </c>
      <c r="I154" s="492"/>
      <c r="J154" s="546"/>
      <c r="K154" s="448"/>
      <c r="L154" s="447"/>
      <c r="M154" s="447"/>
      <c r="N154" s="447"/>
      <c r="O154" s="447"/>
      <c r="P154" s="447"/>
      <c r="Q154" s="447"/>
      <c r="R154" s="447"/>
      <c r="S154" s="447"/>
      <c r="T154" s="447"/>
      <c r="U154" s="447"/>
      <c r="V154" s="447"/>
      <c r="W154" s="447"/>
      <c r="X154" s="447"/>
      <c r="Y154" s="447"/>
      <c r="Z154" s="447"/>
    </row>
    <row r="155" ht="12.75" customHeight="1">
      <c r="A155" s="519">
        <v>9100.0</v>
      </c>
      <c r="B155" s="519" t="str">
        <f t="shared" si="4"/>
        <v>9100</v>
      </c>
      <c r="C155" s="553" t="s">
        <v>799</v>
      </c>
      <c r="D155" s="563">
        <v>0.0</v>
      </c>
      <c r="E155" s="544">
        <f>SUMIF(AJE_INC!B:B,B155,AJE_INC!D:D)</f>
        <v>0</v>
      </c>
      <c r="F155" s="545">
        <f t="shared" si="12"/>
        <v>0</v>
      </c>
      <c r="G155" s="546">
        <f>IF(ISERROR(VLOOKUP(B155,Accounts_INC!$B:$E,3,FALSE)),"",VLOOKUP(B155,Accounts_INC!$B:$E,3,FALSE))</f>
        <v>503</v>
      </c>
      <c r="H155" s="492" t="str">
        <f>IFERROR(IF(G155="","",VLOOKUP(G155,FS!$A$11:$B$241,2,FALSE)),"")</f>
        <v>Office expenses &amp; other</v>
      </c>
      <c r="I155" s="492"/>
      <c r="J155" s="546"/>
      <c r="K155" s="448"/>
      <c r="L155" s="447"/>
      <c r="M155" s="447"/>
      <c r="N155" s="447"/>
      <c r="O155" s="447"/>
      <c r="P155" s="447"/>
      <c r="Q155" s="447"/>
      <c r="R155" s="447"/>
      <c r="S155" s="447"/>
      <c r="T155" s="447"/>
      <c r="U155" s="447"/>
      <c r="V155" s="447"/>
      <c r="W155" s="447"/>
      <c r="X155" s="447"/>
      <c r="Y155" s="447"/>
      <c r="Z155" s="447"/>
    </row>
    <row r="156" ht="12.75" customHeight="1">
      <c r="A156" s="519">
        <v>7010.0</v>
      </c>
      <c r="B156" s="519" t="str">
        <f t="shared" si="4"/>
        <v>7010</v>
      </c>
      <c r="C156" s="553" t="s">
        <v>800</v>
      </c>
      <c r="D156" s="563">
        <v>-44301.86</v>
      </c>
      <c r="E156" s="544">
        <f>SUMIF(AJE_INC!B:B,B156,AJE_INC!D:D)</f>
        <v>0</v>
      </c>
      <c r="F156" s="545">
        <f t="shared" si="12"/>
        <v>-44301.86</v>
      </c>
      <c r="G156" s="546">
        <f>IF(ISERROR(VLOOKUP(B156,Accounts_INC!$B:$E,3,FALSE)),"",VLOOKUP(B156,Accounts_INC!$B:$E,3,FALSE))</f>
        <v>700</v>
      </c>
      <c r="H156" s="492" t="str">
        <f>IFERROR(IF(G156="","",VLOOKUP(G156,FS!$A$11:$B$241,2,FALSE)),"")</f>
        <v>Financial expenses (income), net</v>
      </c>
      <c r="I156" s="492"/>
      <c r="J156" s="546"/>
      <c r="K156" s="448"/>
      <c r="L156" s="447"/>
      <c r="M156" s="447"/>
      <c r="N156" s="447"/>
      <c r="O156" s="447"/>
      <c r="P156" s="447"/>
      <c r="Q156" s="447"/>
      <c r="R156" s="447"/>
      <c r="S156" s="447"/>
      <c r="T156" s="447"/>
      <c r="U156" s="447"/>
      <c r="V156" s="447"/>
      <c r="W156" s="447"/>
      <c r="X156" s="447"/>
      <c r="Y156" s="447"/>
      <c r="Z156" s="447"/>
    </row>
    <row r="157" ht="12.75" customHeight="1">
      <c r="A157" s="519">
        <v>7020.0</v>
      </c>
      <c r="B157" s="519" t="str">
        <f t="shared" si="4"/>
        <v>7020</v>
      </c>
      <c r="C157" s="553" t="s">
        <v>801</v>
      </c>
      <c r="D157" s="563">
        <v>-30.87</v>
      </c>
      <c r="E157" s="544">
        <f>SUMIF(AJE_INC!B:B,B157,AJE_INC!D:D)</f>
        <v>0</v>
      </c>
      <c r="F157" s="545">
        <f t="shared" si="12"/>
        <v>-30.87</v>
      </c>
      <c r="G157" s="546">
        <f>IF(ISERROR(VLOOKUP(B157,Accounts_INC!$B:$E,3,FALSE)),"",VLOOKUP(B157,Accounts_INC!$B:$E,3,FALSE))</f>
        <v>700</v>
      </c>
      <c r="H157" s="492" t="str">
        <f>IFERROR(IF(G157="","",VLOOKUP(G157,FS!$A$11:$B$241,2,FALSE)),"")</f>
        <v>Financial expenses (income), net</v>
      </c>
      <c r="I157" s="492"/>
      <c r="J157" s="546"/>
      <c r="K157" s="448"/>
      <c r="L157" s="447"/>
      <c r="M157" s="447"/>
      <c r="N157" s="447"/>
      <c r="O157" s="447"/>
      <c r="P157" s="447"/>
      <c r="Q157" s="447"/>
      <c r="R157" s="447"/>
      <c r="S157" s="447"/>
      <c r="T157" s="447"/>
      <c r="U157" s="447"/>
      <c r="V157" s="447"/>
      <c r="W157" s="447"/>
      <c r="X157" s="447"/>
      <c r="Y157" s="447"/>
      <c r="Z157" s="447"/>
    </row>
    <row r="158" ht="12.75" customHeight="1">
      <c r="A158" s="519">
        <v>8500.0</v>
      </c>
      <c r="B158" s="519" t="str">
        <f t="shared" si="4"/>
        <v>8500</v>
      </c>
      <c r="C158" s="553" t="s">
        <v>802</v>
      </c>
      <c r="D158" s="563">
        <v>408.48</v>
      </c>
      <c r="E158" s="544">
        <f>SUMIF(AJE_INC!B:B,B158,AJE_INC!D:D)</f>
        <v>0</v>
      </c>
      <c r="F158" s="545">
        <f t="shared" si="12"/>
        <v>408.48</v>
      </c>
      <c r="G158" s="508">
        <f>IF(ISERROR(VLOOKUP(B158,Accounts_INC!$B:$E,3,FALSE)),"",VLOOKUP(B158,Accounts_INC!$B:$E,3,FALSE))</f>
        <v>700</v>
      </c>
      <c r="H158" s="492" t="str">
        <f>IFERROR(IF(G158="","",VLOOKUP(G158,FS!$A$11:$B$241,2,FALSE)),"")</f>
        <v>Financial expenses (income), net</v>
      </c>
      <c r="I158" s="492"/>
      <c r="J158" s="546"/>
      <c r="K158" s="448"/>
      <c r="L158" s="447"/>
      <c r="M158" s="447"/>
      <c r="N158" s="447"/>
      <c r="O158" s="447"/>
      <c r="P158" s="447"/>
      <c r="Q158" s="447"/>
      <c r="R158" s="447"/>
      <c r="S158" s="447"/>
      <c r="T158" s="447"/>
      <c r="U158" s="447"/>
      <c r="V158" s="447"/>
      <c r="W158" s="447"/>
      <c r="X158" s="447"/>
      <c r="Y158" s="447"/>
      <c r="Z158" s="447"/>
    </row>
    <row r="159" ht="12.75" customHeight="1">
      <c r="A159" s="519">
        <v>8600.0</v>
      </c>
      <c r="B159" s="519" t="str">
        <f t="shared" si="4"/>
        <v>8600</v>
      </c>
      <c r="C159" s="553" t="s">
        <v>803</v>
      </c>
      <c r="D159" s="563">
        <v>3848.58</v>
      </c>
      <c r="E159" s="544">
        <f>SUMIF(AJE_INC!B:B,B159,AJE_INC!D:D)</f>
        <v>0</v>
      </c>
      <c r="F159" s="545">
        <f t="shared" si="12"/>
        <v>3848.58</v>
      </c>
      <c r="G159" s="546">
        <f>IF(ISERROR(VLOOKUP(B159,Accounts_INC!$B:$E,3,FALSE)),"",VLOOKUP(B159,Accounts_INC!$B:$E,3,FALSE))</f>
        <v>700</v>
      </c>
      <c r="H159" s="492" t="str">
        <f>IFERROR(IF(G159="","",VLOOKUP(G159,FS!$A$11:$B$241,2,FALSE)),"")</f>
        <v>Financial expenses (income), net</v>
      </c>
      <c r="I159" s="492"/>
      <c r="J159" s="546"/>
      <c r="K159" s="448"/>
      <c r="L159" s="447"/>
      <c r="M159" s="447"/>
      <c r="N159" s="447"/>
      <c r="O159" s="447"/>
      <c r="P159" s="447"/>
      <c r="Q159" s="447"/>
      <c r="R159" s="447"/>
      <c r="S159" s="447"/>
      <c r="T159" s="447"/>
      <c r="U159" s="447"/>
      <c r="V159" s="447"/>
      <c r="W159" s="447"/>
      <c r="X159" s="447"/>
      <c r="Y159" s="447"/>
      <c r="Z159" s="447"/>
    </row>
    <row r="160" ht="12.75" customHeight="1">
      <c r="A160" s="445"/>
      <c r="B160" s="446"/>
      <c r="C160" s="533"/>
      <c r="D160" s="449"/>
      <c r="E160" s="448"/>
      <c r="F160" s="545"/>
      <c r="G160" s="531"/>
      <c r="H160" s="449"/>
      <c r="I160" s="449"/>
      <c r="J160" s="449"/>
      <c r="K160" s="448"/>
      <c r="L160" s="447"/>
      <c r="M160" s="447"/>
      <c r="N160" s="447"/>
      <c r="O160" s="447"/>
      <c r="P160" s="447"/>
      <c r="Q160" s="447"/>
      <c r="R160" s="447"/>
      <c r="S160" s="447"/>
      <c r="T160" s="447"/>
      <c r="U160" s="447"/>
      <c r="V160" s="447"/>
      <c r="W160" s="447"/>
      <c r="X160" s="447"/>
      <c r="Y160" s="447"/>
      <c r="Z160" s="447"/>
    </row>
    <row r="161" ht="12.75" customHeight="1">
      <c r="A161" s="445"/>
      <c r="B161" s="446"/>
      <c r="C161" s="533"/>
      <c r="D161" s="449"/>
      <c r="E161" s="448"/>
      <c r="F161" s="545"/>
      <c r="G161" s="531"/>
      <c r="H161" s="449"/>
      <c r="I161" s="449"/>
      <c r="J161" s="449"/>
      <c r="K161" s="448"/>
      <c r="L161" s="447"/>
      <c r="M161" s="447"/>
      <c r="N161" s="447"/>
      <c r="O161" s="447"/>
      <c r="P161" s="447"/>
      <c r="Q161" s="447"/>
      <c r="R161" s="447"/>
      <c r="S161" s="447"/>
      <c r="T161" s="447"/>
      <c r="U161" s="447"/>
      <c r="V161" s="447"/>
      <c r="W161" s="447"/>
      <c r="X161" s="447"/>
      <c r="Y161" s="447"/>
      <c r="Z161" s="447"/>
    </row>
    <row r="162" ht="12.75" customHeight="1">
      <c r="A162" s="445"/>
      <c r="B162" s="446"/>
      <c r="C162" s="533"/>
      <c r="D162" s="449"/>
      <c r="E162" s="448"/>
      <c r="F162" s="545"/>
      <c r="G162" s="531"/>
      <c r="H162" s="449"/>
      <c r="I162" s="449"/>
      <c r="J162" s="449"/>
      <c r="K162" s="448"/>
      <c r="L162" s="447"/>
      <c r="M162" s="447"/>
      <c r="N162" s="447"/>
      <c r="O162" s="447"/>
      <c r="P162" s="447"/>
      <c r="Q162" s="447"/>
      <c r="R162" s="447"/>
      <c r="S162" s="447"/>
      <c r="T162" s="447"/>
      <c r="U162" s="447"/>
      <c r="V162" s="447"/>
      <c r="W162" s="447"/>
      <c r="X162" s="447"/>
      <c r="Y162" s="447"/>
      <c r="Z162" s="447"/>
    </row>
    <row r="163" ht="12.75" customHeight="1">
      <c r="A163" s="445"/>
      <c r="B163" s="446"/>
      <c r="C163" s="533"/>
      <c r="D163" s="449"/>
      <c r="E163" s="448"/>
      <c r="F163" s="545"/>
      <c r="G163" s="531"/>
      <c r="H163" s="449"/>
      <c r="I163" s="449"/>
      <c r="J163" s="449"/>
      <c r="K163" s="448"/>
      <c r="L163" s="447"/>
      <c r="M163" s="447"/>
      <c r="N163" s="447"/>
      <c r="O163" s="447"/>
      <c r="P163" s="447"/>
      <c r="Q163" s="447"/>
      <c r="R163" s="447"/>
      <c r="S163" s="447"/>
      <c r="T163" s="447"/>
      <c r="U163" s="447"/>
      <c r="V163" s="447"/>
      <c r="W163" s="447"/>
      <c r="X163" s="447"/>
      <c r="Y163" s="447"/>
      <c r="Z163" s="447"/>
    </row>
    <row r="164" ht="12.75" customHeight="1">
      <c r="A164" s="445"/>
      <c r="B164" s="446"/>
      <c r="C164" s="533"/>
      <c r="D164" s="449"/>
      <c r="E164" s="448"/>
      <c r="F164" s="545"/>
      <c r="G164" s="531"/>
      <c r="H164" s="449"/>
      <c r="I164" s="449"/>
      <c r="J164" s="449"/>
      <c r="K164" s="448"/>
      <c r="L164" s="447"/>
      <c r="M164" s="447"/>
      <c r="N164" s="447"/>
      <c r="O164" s="447"/>
      <c r="P164" s="447"/>
      <c r="Q164" s="447"/>
      <c r="R164" s="447"/>
      <c r="S164" s="447"/>
      <c r="T164" s="447"/>
      <c r="U164" s="447"/>
      <c r="V164" s="447"/>
      <c r="W164" s="447"/>
      <c r="X164" s="447"/>
      <c r="Y164" s="447"/>
      <c r="Z164" s="447"/>
    </row>
    <row r="165" ht="12.75" customHeight="1">
      <c r="A165" s="445"/>
      <c r="B165" s="446"/>
      <c r="C165" s="533"/>
      <c r="D165" s="449"/>
      <c r="E165" s="448"/>
      <c r="F165" s="545"/>
      <c r="G165" s="531"/>
      <c r="H165" s="449"/>
      <c r="I165" s="449"/>
      <c r="J165" s="449"/>
      <c r="K165" s="448"/>
      <c r="L165" s="447"/>
      <c r="M165" s="447"/>
      <c r="N165" s="447"/>
      <c r="O165" s="447"/>
      <c r="P165" s="447"/>
      <c r="Q165" s="447"/>
      <c r="R165" s="447"/>
      <c r="S165" s="447"/>
      <c r="T165" s="447"/>
      <c r="U165" s="447"/>
      <c r="V165" s="447"/>
      <c r="W165" s="447"/>
      <c r="X165" s="447"/>
      <c r="Y165" s="447"/>
      <c r="Z165" s="447"/>
    </row>
    <row r="166" ht="12.75" customHeight="1">
      <c r="A166" s="445"/>
      <c r="B166" s="446"/>
      <c r="C166" s="533"/>
      <c r="D166" s="449"/>
      <c r="E166" s="448"/>
      <c r="F166" s="545"/>
      <c r="G166" s="531"/>
      <c r="H166" s="449"/>
      <c r="I166" s="449"/>
      <c r="J166" s="449"/>
      <c r="K166" s="448"/>
      <c r="L166" s="447"/>
      <c r="M166" s="447"/>
      <c r="N166" s="447"/>
      <c r="O166" s="447"/>
      <c r="P166" s="447"/>
      <c r="Q166" s="447"/>
      <c r="R166" s="447"/>
      <c r="S166" s="447"/>
      <c r="T166" s="447"/>
      <c r="U166" s="447"/>
      <c r="V166" s="447"/>
      <c r="W166" s="447"/>
      <c r="X166" s="447"/>
      <c r="Y166" s="447"/>
      <c r="Z166" s="447"/>
    </row>
    <row r="167" ht="12.75" customHeight="1">
      <c r="A167" s="445"/>
      <c r="B167" s="446"/>
      <c r="C167" s="533"/>
      <c r="D167" s="449"/>
      <c r="E167" s="448"/>
      <c r="F167" s="545"/>
      <c r="G167" s="531"/>
      <c r="H167" s="449"/>
      <c r="I167" s="449"/>
      <c r="J167" s="449"/>
      <c r="K167" s="448"/>
      <c r="L167" s="447"/>
      <c r="M167" s="447"/>
      <c r="N167" s="447"/>
      <c r="O167" s="447"/>
      <c r="P167" s="447"/>
      <c r="Q167" s="447"/>
      <c r="R167" s="447"/>
      <c r="S167" s="447"/>
      <c r="T167" s="447"/>
      <c r="U167" s="447"/>
      <c r="V167" s="447"/>
      <c r="W167" s="447"/>
      <c r="X167" s="447"/>
      <c r="Y167" s="447"/>
      <c r="Z167" s="447"/>
    </row>
    <row r="168" ht="12.75" customHeight="1">
      <c r="A168" s="445"/>
      <c r="B168" s="446"/>
      <c r="C168" s="533"/>
      <c r="D168" s="449"/>
      <c r="E168" s="448"/>
      <c r="F168" s="545"/>
      <c r="G168" s="531"/>
      <c r="H168" s="449"/>
      <c r="I168" s="449"/>
      <c r="J168" s="449"/>
      <c r="K168" s="448"/>
      <c r="L168" s="447"/>
      <c r="M168" s="447"/>
      <c r="N168" s="447"/>
      <c r="O168" s="447"/>
      <c r="P168" s="447"/>
      <c r="Q168" s="447"/>
      <c r="R168" s="447"/>
      <c r="S168" s="447"/>
      <c r="T168" s="447"/>
      <c r="U168" s="447"/>
      <c r="V168" s="447"/>
      <c r="W168" s="447"/>
      <c r="X168" s="447"/>
      <c r="Y168" s="447"/>
      <c r="Z168" s="447"/>
    </row>
    <row r="169" ht="12.75" customHeight="1">
      <c r="A169" s="445"/>
      <c r="B169" s="446"/>
      <c r="C169" s="533"/>
      <c r="D169" s="449"/>
      <c r="E169" s="448"/>
      <c r="F169" s="545"/>
      <c r="G169" s="531"/>
      <c r="H169" s="449"/>
      <c r="I169" s="449"/>
      <c r="J169" s="449"/>
      <c r="K169" s="448"/>
      <c r="L169" s="447"/>
      <c r="M169" s="447"/>
      <c r="N169" s="447"/>
      <c r="O169" s="447"/>
      <c r="P169" s="447"/>
      <c r="Q169" s="447"/>
      <c r="R169" s="447"/>
      <c r="S169" s="447"/>
      <c r="T169" s="447"/>
      <c r="U169" s="447"/>
      <c r="V169" s="447"/>
      <c r="W169" s="447"/>
      <c r="X169" s="447"/>
      <c r="Y169" s="447"/>
      <c r="Z169" s="447"/>
    </row>
    <row r="170" ht="12.75" customHeight="1">
      <c r="A170" s="445"/>
      <c r="B170" s="446"/>
      <c r="C170" s="533"/>
      <c r="D170" s="449"/>
      <c r="E170" s="448"/>
      <c r="F170" s="545"/>
      <c r="G170" s="531"/>
      <c r="H170" s="449"/>
      <c r="I170" s="449"/>
      <c r="J170" s="449"/>
      <c r="K170" s="448"/>
      <c r="L170" s="447"/>
      <c r="M170" s="447"/>
      <c r="N170" s="447"/>
      <c r="O170" s="447"/>
      <c r="P170" s="447"/>
      <c r="Q170" s="447"/>
      <c r="R170" s="447"/>
      <c r="S170" s="447"/>
      <c r="T170" s="447"/>
      <c r="U170" s="447"/>
      <c r="V170" s="447"/>
      <c r="W170" s="447"/>
      <c r="X170" s="447"/>
      <c r="Y170" s="447"/>
      <c r="Z170" s="447"/>
    </row>
    <row r="171" ht="12.75" customHeight="1">
      <c r="A171" s="445"/>
      <c r="B171" s="446"/>
      <c r="C171" s="533"/>
      <c r="D171" s="449"/>
      <c r="E171" s="448"/>
      <c r="F171" s="545"/>
      <c r="G171" s="531"/>
      <c r="H171" s="449"/>
      <c r="I171" s="449"/>
      <c r="J171" s="449"/>
      <c r="K171" s="448"/>
      <c r="L171" s="447"/>
      <c r="M171" s="447"/>
      <c r="N171" s="447"/>
      <c r="O171" s="447"/>
      <c r="P171" s="447"/>
      <c r="Q171" s="447"/>
      <c r="R171" s="447"/>
      <c r="S171" s="447"/>
      <c r="T171" s="447"/>
      <c r="U171" s="447"/>
      <c r="V171" s="447"/>
      <c r="W171" s="447"/>
      <c r="X171" s="447"/>
      <c r="Y171" s="447"/>
      <c r="Z171" s="447"/>
    </row>
    <row r="172" ht="12.75" customHeight="1">
      <c r="A172" s="445"/>
      <c r="B172" s="446"/>
      <c r="C172" s="533"/>
      <c r="D172" s="449"/>
      <c r="E172" s="448"/>
      <c r="F172" s="545"/>
      <c r="G172" s="531"/>
      <c r="H172" s="449"/>
      <c r="I172" s="449"/>
      <c r="J172" s="449"/>
      <c r="K172" s="448"/>
      <c r="L172" s="447"/>
      <c r="M172" s="447"/>
      <c r="N172" s="447"/>
      <c r="O172" s="447"/>
      <c r="P172" s="447"/>
      <c r="Q172" s="447"/>
      <c r="R172" s="447"/>
      <c r="S172" s="447"/>
      <c r="T172" s="447"/>
      <c r="U172" s="447"/>
      <c r="V172" s="447"/>
      <c r="W172" s="447"/>
      <c r="X172" s="447"/>
      <c r="Y172" s="447"/>
      <c r="Z172" s="447"/>
    </row>
    <row r="173" ht="12.75" customHeight="1">
      <c r="A173" s="445"/>
      <c r="B173" s="446"/>
      <c r="C173" s="533"/>
      <c r="D173" s="449"/>
      <c r="E173" s="448"/>
      <c r="F173" s="545"/>
      <c r="G173" s="531"/>
      <c r="H173" s="449"/>
      <c r="I173" s="449"/>
      <c r="J173" s="449"/>
      <c r="K173" s="448"/>
      <c r="L173" s="447"/>
      <c r="M173" s="447"/>
      <c r="N173" s="447"/>
      <c r="O173" s="447"/>
      <c r="P173" s="447"/>
      <c r="Q173" s="447"/>
      <c r="R173" s="447"/>
      <c r="S173" s="447"/>
      <c r="T173" s="447"/>
      <c r="U173" s="447"/>
      <c r="V173" s="447"/>
      <c r="W173" s="447"/>
      <c r="X173" s="447"/>
      <c r="Y173" s="447"/>
      <c r="Z173" s="447"/>
    </row>
    <row r="174" ht="12.75" customHeight="1">
      <c r="A174" s="445"/>
      <c r="B174" s="446"/>
      <c r="C174" s="533"/>
      <c r="D174" s="449"/>
      <c r="E174" s="448"/>
      <c r="F174" s="545"/>
      <c r="G174" s="531"/>
      <c r="H174" s="449"/>
      <c r="I174" s="449"/>
      <c r="J174" s="449"/>
      <c r="K174" s="448"/>
      <c r="L174" s="447"/>
      <c r="M174" s="447"/>
      <c r="N174" s="447"/>
      <c r="O174" s="447"/>
      <c r="P174" s="447"/>
      <c r="Q174" s="447"/>
      <c r="R174" s="447"/>
      <c r="S174" s="447"/>
      <c r="T174" s="447"/>
      <c r="U174" s="447"/>
      <c r="V174" s="447"/>
      <c r="W174" s="447"/>
      <c r="X174" s="447"/>
      <c r="Y174" s="447"/>
      <c r="Z174" s="447"/>
    </row>
    <row r="175" ht="12.75" customHeight="1">
      <c r="A175" s="445"/>
      <c r="B175" s="446"/>
      <c r="C175" s="533"/>
      <c r="D175" s="449"/>
      <c r="E175" s="448"/>
      <c r="F175" s="545"/>
      <c r="G175" s="531"/>
      <c r="H175" s="449"/>
      <c r="I175" s="449"/>
      <c r="J175" s="449"/>
      <c r="K175" s="448"/>
      <c r="L175" s="447"/>
      <c r="M175" s="447"/>
      <c r="N175" s="447"/>
      <c r="O175" s="447"/>
      <c r="P175" s="447"/>
      <c r="Q175" s="447"/>
      <c r="R175" s="447"/>
      <c r="S175" s="447"/>
      <c r="T175" s="447"/>
      <c r="U175" s="447"/>
      <c r="V175" s="447"/>
      <c r="W175" s="447"/>
      <c r="X175" s="447"/>
      <c r="Y175" s="447"/>
      <c r="Z175" s="447"/>
    </row>
    <row r="176" ht="12.75" customHeight="1">
      <c r="A176" s="445"/>
      <c r="B176" s="446"/>
      <c r="C176" s="533"/>
      <c r="D176" s="449"/>
      <c r="E176" s="448"/>
      <c r="F176" s="545"/>
      <c r="G176" s="531"/>
      <c r="H176" s="449"/>
      <c r="I176" s="449"/>
      <c r="J176" s="449"/>
      <c r="K176" s="448"/>
      <c r="L176" s="447"/>
      <c r="M176" s="447"/>
      <c r="N176" s="447"/>
      <c r="O176" s="447"/>
      <c r="P176" s="447"/>
      <c r="Q176" s="447"/>
      <c r="R176" s="447"/>
      <c r="S176" s="447"/>
      <c r="T176" s="447"/>
      <c r="U176" s="447"/>
      <c r="V176" s="447"/>
      <c r="W176" s="447"/>
      <c r="X176" s="447"/>
      <c r="Y176" s="447"/>
      <c r="Z176" s="447"/>
    </row>
    <row r="177" ht="12.75" customHeight="1">
      <c r="A177" s="445"/>
      <c r="B177" s="446"/>
      <c r="C177" s="533"/>
      <c r="D177" s="449"/>
      <c r="E177" s="448"/>
      <c r="F177" s="545"/>
      <c r="G177" s="531"/>
      <c r="H177" s="449"/>
      <c r="I177" s="449"/>
      <c r="J177" s="449"/>
      <c r="K177" s="448"/>
      <c r="L177" s="447"/>
      <c r="M177" s="447"/>
      <c r="N177" s="447"/>
      <c r="O177" s="447"/>
      <c r="P177" s="447"/>
      <c r="Q177" s="447"/>
      <c r="R177" s="447"/>
      <c r="S177" s="447"/>
      <c r="T177" s="447"/>
      <c r="U177" s="447"/>
      <c r="V177" s="447"/>
      <c r="W177" s="447"/>
      <c r="X177" s="447"/>
      <c r="Y177" s="447"/>
      <c r="Z177" s="447"/>
    </row>
    <row r="178" ht="12.75" customHeight="1">
      <c r="A178" s="445"/>
      <c r="B178" s="446"/>
      <c r="C178" s="533"/>
      <c r="D178" s="449"/>
      <c r="E178" s="448"/>
      <c r="F178" s="545"/>
      <c r="G178" s="531"/>
      <c r="H178" s="449"/>
      <c r="I178" s="449"/>
      <c r="J178" s="449"/>
      <c r="K178" s="448"/>
      <c r="L178" s="447"/>
      <c r="M178" s="447"/>
      <c r="N178" s="447"/>
      <c r="O178" s="447"/>
      <c r="P178" s="447"/>
      <c r="Q178" s="447"/>
      <c r="R178" s="447"/>
      <c r="S178" s="447"/>
      <c r="T178" s="447"/>
      <c r="U178" s="447"/>
      <c r="V178" s="447"/>
      <c r="W178" s="447"/>
      <c r="X178" s="447"/>
      <c r="Y178" s="447"/>
      <c r="Z178" s="447"/>
    </row>
    <row r="179" ht="12.75" customHeight="1">
      <c r="A179" s="445"/>
      <c r="B179" s="446"/>
      <c r="C179" s="533"/>
      <c r="D179" s="449"/>
      <c r="E179" s="448"/>
      <c r="F179" s="545"/>
      <c r="G179" s="531"/>
      <c r="H179" s="449"/>
      <c r="I179" s="449"/>
      <c r="J179" s="449"/>
      <c r="K179" s="448"/>
      <c r="L179" s="447"/>
      <c r="M179" s="447"/>
      <c r="N179" s="447"/>
      <c r="O179" s="447"/>
      <c r="P179" s="447"/>
      <c r="Q179" s="447"/>
      <c r="R179" s="447"/>
      <c r="S179" s="447"/>
      <c r="T179" s="447"/>
      <c r="U179" s="447"/>
      <c r="V179" s="447"/>
      <c r="W179" s="447"/>
      <c r="X179" s="447"/>
      <c r="Y179" s="447"/>
      <c r="Z179" s="447"/>
    </row>
    <row r="180" ht="12.75" customHeight="1">
      <c r="A180" s="445"/>
      <c r="B180" s="446"/>
      <c r="C180" s="533"/>
      <c r="D180" s="449"/>
      <c r="E180" s="448"/>
      <c r="F180" s="545"/>
      <c r="G180" s="531"/>
      <c r="H180" s="449"/>
      <c r="I180" s="449"/>
      <c r="J180" s="449"/>
      <c r="K180" s="448"/>
      <c r="L180" s="447"/>
      <c r="M180" s="447"/>
      <c r="N180" s="447"/>
      <c r="O180" s="447"/>
      <c r="P180" s="447"/>
      <c r="Q180" s="447"/>
      <c r="R180" s="447"/>
      <c r="S180" s="447"/>
      <c r="T180" s="447"/>
      <c r="U180" s="447"/>
      <c r="V180" s="447"/>
      <c r="W180" s="447"/>
      <c r="X180" s="447"/>
      <c r="Y180" s="447"/>
      <c r="Z180" s="447"/>
    </row>
    <row r="181" ht="12.75" customHeight="1">
      <c r="A181" s="445"/>
      <c r="B181" s="446"/>
      <c r="C181" s="533"/>
      <c r="D181" s="449"/>
      <c r="E181" s="448"/>
      <c r="F181" s="545"/>
      <c r="G181" s="531"/>
      <c r="H181" s="449"/>
      <c r="I181" s="449"/>
      <c r="J181" s="449"/>
      <c r="K181" s="448"/>
      <c r="L181" s="447"/>
      <c r="M181" s="447"/>
      <c r="N181" s="447"/>
      <c r="O181" s="447"/>
      <c r="P181" s="447"/>
      <c r="Q181" s="447"/>
      <c r="R181" s="447"/>
      <c r="S181" s="447"/>
      <c r="T181" s="447"/>
      <c r="U181" s="447"/>
      <c r="V181" s="447"/>
      <c r="W181" s="447"/>
      <c r="X181" s="447"/>
      <c r="Y181" s="447"/>
      <c r="Z181" s="447"/>
    </row>
    <row r="182" ht="12.75" customHeight="1">
      <c r="A182" s="445"/>
      <c r="B182" s="446"/>
      <c r="C182" s="533"/>
      <c r="D182" s="449"/>
      <c r="E182" s="448"/>
      <c r="F182" s="545"/>
      <c r="G182" s="531"/>
      <c r="H182" s="449"/>
      <c r="I182" s="449"/>
      <c r="J182" s="449"/>
      <c r="K182" s="448"/>
      <c r="L182" s="447"/>
      <c r="M182" s="447"/>
      <c r="N182" s="447"/>
      <c r="O182" s="447"/>
      <c r="P182" s="447"/>
      <c r="Q182" s="447"/>
      <c r="R182" s="447"/>
      <c r="S182" s="447"/>
      <c r="T182" s="447"/>
      <c r="U182" s="447"/>
      <c r="V182" s="447"/>
      <c r="W182" s="447"/>
      <c r="X182" s="447"/>
      <c r="Y182" s="447"/>
      <c r="Z182" s="447"/>
    </row>
    <row r="183" ht="12.75" customHeight="1">
      <c r="A183" s="445"/>
      <c r="B183" s="446"/>
      <c r="C183" s="533"/>
      <c r="D183" s="449"/>
      <c r="E183" s="448"/>
      <c r="F183" s="545"/>
      <c r="G183" s="531"/>
      <c r="H183" s="449"/>
      <c r="I183" s="449"/>
      <c r="J183" s="449"/>
      <c r="K183" s="448"/>
      <c r="L183" s="447"/>
      <c r="M183" s="447"/>
      <c r="N183" s="447"/>
      <c r="O183" s="447"/>
      <c r="P183" s="447"/>
      <c r="Q183" s="447"/>
      <c r="R183" s="447"/>
      <c r="S183" s="447"/>
      <c r="T183" s="447"/>
      <c r="U183" s="447"/>
      <c r="V183" s="447"/>
      <c r="W183" s="447"/>
      <c r="X183" s="447"/>
      <c r="Y183" s="447"/>
      <c r="Z183" s="447"/>
    </row>
    <row r="184" ht="12.75" customHeight="1">
      <c r="A184" s="445"/>
      <c r="B184" s="446"/>
      <c r="C184" s="533"/>
      <c r="D184" s="449"/>
      <c r="E184" s="448"/>
      <c r="F184" s="545"/>
      <c r="G184" s="531"/>
      <c r="H184" s="449"/>
      <c r="I184" s="449"/>
      <c r="J184" s="449"/>
      <c r="K184" s="448"/>
      <c r="L184" s="447"/>
      <c r="M184" s="447"/>
      <c r="N184" s="447"/>
      <c r="O184" s="447"/>
      <c r="P184" s="447"/>
      <c r="Q184" s="447"/>
      <c r="R184" s="447"/>
      <c r="S184" s="447"/>
      <c r="T184" s="447"/>
      <c r="U184" s="447"/>
      <c r="V184" s="447"/>
      <c r="W184" s="447"/>
      <c r="X184" s="447"/>
      <c r="Y184" s="447"/>
      <c r="Z184" s="447"/>
    </row>
    <row r="185" ht="12.75" customHeight="1">
      <c r="A185" s="445"/>
      <c r="B185" s="446"/>
      <c r="C185" s="533"/>
      <c r="D185" s="449"/>
      <c r="E185" s="448"/>
      <c r="F185" s="545"/>
      <c r="G185" s="531"/>
      <c r="H185" s="449"/>
      <c r="I185" s="449"/>
      <c r="J185" s="449"/>
      <c r="K185" s="448"/>
      <c r="L185" s="447"/>
      <c r="M185" s="447"/>
      <c r="N185" s="447"/>
      <c r="O185" s="447"/>
      <c r="P185" s="447"/>
      <c r="Q185" s="447"/>
      <c r="R185" s="447"/>
      <c r="S185" s="447"/>
      <c r="T185" s="447"/>
      <c r="U185" s="447"/>
      <c r="V185" s="447"/>
      <c r="W185" s="447"/>
      <c r="X185" s="447"/>
      <c r="Y185" s="447"/>
      <c r="Z185" s="447"/>
    </row>
    <row r="186" ht="12.75" customHeight="1">
      <c r="A186" s="445"/>
      <c r="B186" s="446"/>
      <c r="C186" s="533"/>
      <c r="D186" s="449"/>
      <c r="E186" s="448"/>
      <c r="F186" s="545"/>
      <c r="G186" s="531"/>
      <c r="H186" s="449"/>
      <c r="I186" s="449"/>
      <c r="J186" s="449"/>
      <c r="K186" s="448"/>
      <c r="L186" s="447"/>
      <c r="M186" s="447"/>
      <c r="N186" s="447"/>
      <c r="O186" s="447"/>
      <c r="P186" s="447"/>
      <c r="Q186" s="447"/>
      <c r="R186" s="447"/>
      <c r="S186" s="447"/>
      <c r="T186" s="447"/>
      <c r="U186" s="447"/>
      <c r="V186" s="447"/>
      <c r="W186" s="447"/>
      <c r="X186" s="447"/>
      <c r="Y186" s="447"/>
      <c r="Z186" s="447"/>
    </row>
    <row r="187" ht="12.75" customHeight="1">
      <c r="A187" s="445"/>
      <c r="B187" s="446"/>
      <c r="C187" s="533"/>
      <c r="D187" s="449"/>
      <c r="E187" s="448"/>
      <c r="F187" s="545"/>
      <c r="G187" s="531"/>
      <c r="H187" s="449"/>
      <c r="I187" s="449"/>
      <c r="J187" s="449"/>
      <c r="K187" s="448"/>
      <c r="L187" s="447"/>
      <c r="M187" s="447"/>
      <c r="N187" s="447"/>
      <c r="O187" s="447"/>
      <c r="P187" s="447"/>
      <c r="Q187" s="447"/>
      <c r="R187" s="447"/>
      <c r="S187" s="447"/>
      <c r="T187" s="447"/>
      <c r="U187" s="447"/>
      <c r="V187" s="447"/>
      <c r="W187" s="447"/>
      <c r="X187" s="447"/>
      <c r="Y187" s="447"/>
      <c r="Z187" s="447"/>
    </row>
    <row r="188" ht="12.75" customHeight="1">
      <c r="A188" s="445"/>
      <c r="B188" s="446"/>
      <c r="C188" s="533"/>
      <c r="D188" s="449"/>
      <c r="E188" s="448"/>
      <c r="F188" s="545"/>
      <c r="G188" s="531"/>
      <c r="H188" s="449"/>
      <c r="I188" s="449"/>
      <c r="J188" s="449"/>
      <c r="K188" s="448"/>
      <c r="L188" s="447"/>
      <c r="M188" s="447"/>
      <c r="N188" s="447"/>
      <c r="O188" s="447"/>
      <c r="P188" s="447"/>
      <c r="Q188" s="447"/>
      <c r="R188" s="447"/>
      <c r="S188" s="447"/>
      <c r="T188" s="447"/>
      <c r="U188" s="447"/>
      <c r="V188" s="447"/>
      <c r="W188" s="447"/>
      <c r="X188" s="447"/>
      <c r="Y188" s="447"/>
      <c r="Z188" s="447"/>
    </row>
    <row r="189" ht="12.75" customHeight="1">
      <c r="A189" s="445"/>
      <c r="B189" s="446"/>
      <c r="C189" s="533"/>
      <c r="D189" s="449"/>
      <c r="E189" s="448"/>
      <c r="F189" s="545"/>
      <c r="G189" s="531"/>
      <c r="H189" s="449"/>
      <c r="I189" s="449"/>
      <c r="J189" s="449"/>
      <c r="K189" s="448"/>
      <c r="L189" s="447"/>
      <c r="M189" s="447"/>
      <c r="N189" s="447"/>
      <c r="O189" s="447"/>
      <c r="P189" s="447"/>
      <c r="Q189" s="447"/>
      <c r="R189" s="447"/>
      <c r="S189" s="447"/>
      <c r="T189" s="447"/>
      <c r="U189" s="447"/>
      <c r="V189" s="447"/>
      <c r="W189" s="447"/>
      <c r="X189" s="447"/>
      <c r="Y189" s="447"/>
      <c r="Z189" s="447"/>
    </row>
    <row r="190" ht="12.75" customHeight="1">
      <c r="A190" s="445"/>
      <c r="B190" s="446"/>
      <c r="C190" s="533"/>
      <c r="D190" s="449"/>
      <c r="E190" s="448"/>
      <c r="F190" s="545"/>
      <c r="G190" s="531"/>
      <c r="H190" s="449"/>
      <c r="I190" s="449"/>
      <c r="J190" s="449"/>
      <c r="K190" s="448"/>
      <c r="L190" s="447"/>
      <c r="M190" s="447"/>
      <c r="N190" s="447"/>
      <c r="O190" s="447"/>
      <c r="P190" s="447"/>
      <c r="Q190" s="447"/>
      <c r="R190" s="447"/>
      <c r="S190" s="447"/>
      <c r="T190" s="447"/>
      <c r="U190" s="447"/>
      <c r="V190" s="447"/>
      <c r="W190" s="447"/>
      <c r="X190" s="447"/>
      <c r="Y190" s="447"/>
      <c r="Z190" s="447"/>
    </row>
    <row r="191" ht="12.75" customHeight="1">
      <c r="A191" s="445"/>
      <c r="B191" s="446"/>
      <c r="C191" s="533"/>
      <c r="D191" s="449"/>
      <c r="E191" s="448"/>
      <c r="F191" s="545"/>
      <c r="G191" s="531"/>
      <c r="H191" s="449"/>
      <c r="I191" s="449"/>
      <c r="J191" s="449"/>
      <c r="K191" s="448"/>
      <c r="L191" s="447"/>
      <c r="M191" s="447"/>
      <c r="N191" s="447"/>
      <c r="O191" s="447"/>
      <c r="P191" s="447"/>
      <c r="Q191" s="447"/>
      <c r="R191" s="447"/>
      <c r="S191" s="447"/>
      <c r="T191" s="447"/>
      <c r="U191" s="447"/>
      <c r="V191" s="447"/>
      <c r="W191" s="447"/>
      <c r="X191" s="447"/>
      <c r="Y191" s="447"/>
      <c r="Z191" s="447"/>
    </row>
    <row r="192" ht="12.75" customHeight="1">
      <c r="A192" s="445"/>
      <c r="B192" s="446"/>
      <c r="C192" s="533"/>
      <c r="D192" s="449"/>
      <c r="E192" s="448"/>
      <c r="F192" s="545"/>
      <c r="G192" s="531"/>
      <c r="H192" s="449"/>
      <c r="I192" s="449"/>
      <c r="J192" s="449"/>
      <c r="K192" s="448"/>
      <c r="L192" s="447"/>
      <c r="M192" s="447"/>
      <c r="N192" s="447"/>
      <c r="O192" s="447"/>
      <c r="P192" s="447"/>
      <c r="Q192" s="447"/>
      <c r="R192" s="447"/>
      <c r="S192" s="447"/>
      <c r="T192" s="447"/>
      <c r="U192" s="447"/>
      <c r="V192" s="447"/>
      <c r="W192" s="447"/>
      <c r="X192" s="447"/>
      <c r="Y192" s="447"/>
      <c r="Z192" s="447"/>
    </row>
    <row r="193" ht="12.75" customHeight="1">
      <c r="A193" s="445"/>
      <c r="B193" s="446"/>
      <c r="C193" s="533"/>
      <c r="D193" s="449"/>
      <c r="E193" s="448"/>
      <c r="F193" s="545"/>
      <c r="G193" s="531"/>
      <c r="H193" s="449"/>
      <c r="I193" s="449"/>
      <c r="J193" s="449"/>
      <c r="K193" s="448"/>
      <c r="L193" s="447"/>
      <c r="M193" s="447"/>
      <c r="N193" s="447"/>
      <c r="O193" s="447"/>
      <c r="P193" s="447"/>
      <c r="Q193" s="447"/>
      <c r="R193" s="447"/>
      <c r="S193" s="447"/>
      <c r="T193" s="447"/>
      <c r="U193" s="447"/>
      <c r="V193" s="447"/>
      <c r="W193" s="447"/>
      <c r="X193" s="447"/>
      <c r="Y193" s="447"/>
      <c r="Z193" s="447"/>
    </row>
    <row r="194" ht="12.75" customHeight="1">
      <c r="A194" s="445"/>
      <c r="B194" s="446"/>
      <c r="C194" s="533"/>
      <c r="D194" s="449"/>
      <c r="E194" s="448"/>
      <c r="F194" s="545"/>
      <c r="G194" s="531"/>
      <c r="H194" s="449"/>
      <c r="I194" s="449"/>
      <c r="J194" s="449"/>
      <c r="K194" s="448"/>
      <c r="L194" s="447"/>
      <c r="M194" s="447"/>
      <c r="N194" s="447"/>
      <c r="O194" s="447"/>
      <c r="P194" s="447"/>
      <c r="Q194" s="447"/>
      <c r="R194" s="447"/>
      <c r="S194" s="447"/>
      <c r="T194" s="447"/>
      <c r="U194" s="447"/>
      <c r="V194" s="447"/>
      <c r="W194" s="447"/>
      <c r="X194" s="447"/>
      <c r="Y194" s="447"/>
      <c r="Z194" s="447"/>
    </row>
    <row r="195" ht="12.75" customHeight="1">
      <c r="A195" s="445"/>
      <c r="B195" s="446"/>
      <c r="C195" s="533"/>
      <c r="D195" s="449"/>
      <c r="E195" s="448"/>
      <c r="F195" s="545"/>
      <c r="G195" s="531"/>
      <c r="H195" s="449"/>
      <c r="I195" s="449"/>
      <c r="J195" s="449"/>
      <c r="K195" s="448"/>
      <c r="L195" s="447"/>
      <c r="M195" s="447"/>
      <c r="N195" s="447"/>
      <c r="O195" s="447"/>
      <c r="P195" s="447"/>
      <c r="Q195" s="447"/>
      <c r="R195" s="447"/>
      <c r="S195" s="447"/>
      <c r="T195" s="447"/>
      <c r="U195" s="447"/>
      <c r="V195" s="447"/>
      <c r="W195" s="447"/>
      <c r="X195" s="447"/>
      <c r="Y195" s="447"/>
      <c r="Z195" s="447"/>
    </row>
    <row r="196" ht="12.75" customHeight="1">
      <c r="A196" s="445"/>
      <c r="B196" s="446"/>
      <c r="C196" s="533"/>
      <c r="D196" s="449"/>
      <c r="E196" s="448"/>
      <c r="F196" s="545"/>
      <c r="G196" s="531"/>
      <c r="H196" s="449"/>
      <c r="I196" s="449"/>
      <c r="J196" s="449"/>
      <c r="K196" s="448"/>
      <c r="L196" s="447"/>
      <c r="M196" s="447"/>
      <c r="N196" s="447"/>
      <c r="O196" s="447"/>
      <c r="P196" s="447"/>
      <c r="Q196" s="447"/>
      <c r="R196" s="447"/>
      <c r="S196" s="447"/>
      <c r="T196" s="447"/>
      <c r="U196" s="447"/>
      <c r="V196" s="447"/>
      <c r="W196" s="447"/>
      <c r="X196" s="447"/>
      <c r="Y196" s="447"/>
      <c r="Z196" s="447"/>
    </row>
    <row r="197" ht="12.75" customHeight="1">
      <c r="A197" s="445"/>
      <c r="B197" s="446"/>
      <c r="C197" s="533"/>
      <c r="D197" s="449"/>
      <c r="E197" s="448"/>
      <c r="F197" s="545"/>
      <c r="G197" s="531"/>
      <c r="H197" s="449"/>
      <c r="I197" s="449"/>
      <c r="J197" s="449"/>
      <c r="K197" s="448"/>
      <c r="L197" s="447"/>
      <c r="M197" s="447"/>
      <c r="N197" s="447"/>
      <c r="O197" s="447"/>
      <c r="P197" s="447"/>
      <c r="Q197" s="447"/>
      <c r="R197" s="447"/>
      <c r="S197" s="447"/>
      <c r="T197" s="447"/>
      <c r="U197" s="447"/>
      <c r="V197" s="447"/>
      <c r="W197" s="447"/>
      <c r="X197" s="447"/>
      <c r="Y197" s="447"/>
      <c r="Z197" s="447"/>
    </row>
    <row r="198" ht="12.75" customHeight="1">
      <c r="A198" s="445"/>
      <c r="B198" s="446"/>
      <c r="C198" s="533"/>
      <c r="D198" s="449"/>
      <c r="E198" s="448"/>
      <c r="F198" s="545"/>
      <c r="G198" s="531"/>
      <c r="H198" s="449"/>
      <c r="I198" s="449"/>
      <c r="J198" s="449"/>
      <c r="K198" s="448"/>
      <c r="L198" s="447"/>
      <c r="M198" s="447"/>
      <c r="N198" s="447"/>
      <c r="O198" s="447"/>
      <c r="P198" s="447"/>
      <c r="Q198" s="447"/>
      <c r="R198" s="447"/>
      <c r="S198" s="447"/>
      <c r="T198" s="447"/>
      <c r="U198" s="447"/>
      <c r="V198" s="447"/>
      <c r="W198" s="447"/>
      <c r="X198" s="447"/>
      <c r="Y198" s="447"/>
      <c r="Z198" s="447"/>
    </row>
    <row r="199" ht="12.75" customHeight="1">
      <c r="A199" s="445"/>
      <c r="B199" s="446"/>
      <c r="C199" s="533"/>
      <c r="D199" s="449"/>
      <c r="E199" s="448"/>
      <c r="F199" s="545"/>
      <c r="G199" s="531"/>
      <c r="H199" s="449"/>
      <c r="I199" s="449"/>
      <c r="J199" s="449"/>
      <c r="K199" s="448"/>
      <c r="L199" s="447"/>
      <c r="M199" s="447"/>
      <c r="N199" s="447"/>
      <c r="O199" s="447"/>
      <c r="P199" s="447"/>
      <c r="Q199" s="447"/>
      <c r="R199" s="447"/>
      <c r="S199" s="447"/>
      <c r="T199" s="447"/>
      <c r="U199" s="447"/>
      <c r="V199" s="447"/>
      <c r="W199" s="447"/>
      <c r="X199" s="447"/>
      <c r="Y199" s="447"/>
      <c r="Z199" s="447"/>
    </row>
    <row r="200" ht="12.75" customHeight="1">
      <c r="A200" s="445"/>
      <c r="B200" s="446"/>
      <c r="C200" s="533"/>
      <c r="D200" s="449"/>
      <c r="E200" s="448"/>
      <c r="F200" s="545"/>
      <c r="G200" s="531"/>
      <c r="H200" s="449"/>
      <c r="I200" s="449"/>
      <c r="J200" s="449"/>
      <c r="K200" s="448"/>
      <c r="L200" s="447"/>
      <c r="M200" s="447"/>
      <c r="N200" s="447"/>
      <c r="O200" s="447"/>
      <c r="P200" s="447"/>
      <c r="Q200" s="447"/>
      <c r="R200" s="447"/>
      <c r="S200" s="447"/>
      <c r="T200" s="447"/>
      <c r="U200" s="447"/>
      <c r="V200" s="447"/>
      <c r="W200" s="447"/>
      <c r="X200" s="447"/>
      <c r="Y200" s="447"/>
      <c r="Z200" s="447"/>
    </row>
    <row r="201" ht="12.75" customHeight="1">
      <c r="A201" s="445"/>
      <c r="B201" s="446"/>
      <c r="C201" s="533"/>
      <c r="D201" s="449"/>
      <c r="E201" s="448"/>
      <c r="F201" s="545"/>
      <c r="G201" s="531"/>
      <c r="H201" s="449"/>
      <c r="I201" s="449"/>
      <c r="J201" s="449"/>
      <c r="K201" s="448"/>
      <c r="L201" s="447"/>
      <c r="M201" s="447"/>
      <c r="N201" s="447"/>
      <c r="O201" s="447"/>
      <c r="P201" s="447"/>
      <c r="Q201" s="447"/>
      <c r="R201" s="447"/>
      <c r="S201" s="447"/>
      <c r="T201" s="447"/>
      <c r="U201" s="447"/>
      <c r="V201" s="447"/>
      <c r="W201" s="447"/>
      <c r="X201" s="447"/>
      <c r="Y201" s="447"/>
      <c r="Z201" s="447"/>
    </row>
    <row r="202" ht="12.75" customHeight="1">
      <c r="A202" s="445"/>
      <c r="B202" s="446"/>
      <c r="C202" s="533"/>
      <c r="D202" s="449"/>
      <c r="E202" s="448"/>
      <c r="F202" s="545"/>
      <c r="G202" s="531"/>
      <c r="H202" s="449"/>
      <c r="I202" s="449"/>
      <c r="J202" s="449"/>
      <c r="K202" s="448"/>
      <c r="L202" s="447"/>
      <c r="M202" s="447"/>
      <c r="N202" s="447"/>
      <c r="O202" s="447"/>
      <c r="P202" s="447"/>
      <c r="Q202" s="447"/>
      <c r="R202" s="447"/>
      <c r="S202" s="447"/>
      <c r="T202" s="447"/>
      <c r="U202" s="447"/>
      <c r="V202" s="447"/>
      <c r="W202" s="447"/>
      <c r="X202" s="447"/>
      <c r="Y202" s="447"/>
      <c r="Z202" s="447"/>
    </row>
    <row r="203" ht="12.75" customHeight="1">
      <c r="A203" s="445"/>
      <c r="B203" s="446"/>
      <c r="C203" s="533"/>
      <c r="D203" s="449"/>
      <c r="E203" s="448"/>
      <c r="F203" s="545"/>
      <c r="G203" s="531"/>
      <c r="H203" s="449"/>
      <c r="I203" s="449"/>
      <c r="J203" s="449"/>
      <c r="K203" s="448"/>
      <c r="L203" s="447"/>
      <c r="M203" s="447"/>
      <c r="N203" s="447"/>
      <c r="O203" s="447"/>
      <c r="P203" s="447"/>
      <c r="Q203" s="447"/>
      <c r="R203" s="447"/>
      <c r="S203" s="447"/>
      <c r="T203" s="447"/>
      <c r="U203" s="447"/>
      <c r="V203" s="447"/>
      <c r="W203" s="447"/>
      <c r="X203" s="447"/>
      <c r="Y203" s="447"/>
      <c r="Z203" s="447"/>
    </row>
    <row r="204" ht="12.75" customHeight="1">
      <c r="A204" s="445"/>
      <c r="B204" s="446"/>
      <c r="C204" s="533"/>
      <c r="D204" s="449"/>
      <c r="E204" s="448"/>
      <c r="F204" s="545"/>
      <c r="G204" s="531"/>
      <c r="H204" s="449"/>
      <c r="I204" s="449"/>
      <c r="J204" s="449"/>
      <c r="K204" s="448"/>
      <c r="L204" s="447"/>
      <c r="M204" s="447"/>
      <c r="N204" s="447"/>
      <c r="O204" s="447"/>
      <c r="P204" s="447"/>
      <c r="Q204" s="447"/>
      <c r="R204" s="447"/>
      <c r="S204" s="447"/>
      <c r="T204" s="447"/>
      <c r="U204" s="447"/>
      <c r="V204" s="447"/>
      <c r="W204" s="447"/>
      <c r="X204" s="447"/>
      <c r="Y204" s="447"/>
      <c r="Z204" s="447"/>
    </row>
    <row r="205" ht="12.75" customHeight="1">
      <c r="A205" s="445"/>
      <c r="B205" s="446"/>
      <c r="C205" s="533"/>
      <c r="D205" s="449"/>
      <c r="E205" s="448"/>
      <c r="F205" s="545"/>
      <c r="G205" s="531"/>
      <c r="H205" s="449"/>
      <c r="I205" s="449"/>
      <c r="J205" s="449"/>
      <c r="K205" s="448"/>
      <c r="L205" s="447"/>
      <c r="M205" s="447"/>
      <c r="N205" s="447"/>
      <c r="O205" s="447"/>
      <c r="P205" s="447"/>
      <c r="Q205" s="447"/>
      <c r="R205" s="447"/>
      <c r="S205" s="447"/>
      <c r="T205" s="447"/>
      <c r="U205" s="447"/>
      <c r="V205" s="447"/>
      <c r="W205" s="447"/>
      <c r="X205" s="447"/>
      <c r="Y205" s="447"/>
      <c r="Z205" s="447"/>
    </row>
    <row r="206" ht="12.75" customHeight="1">
      <c r="A206" s="445"/>
      <c r="B206" s="446"/>
      <c r="C206" s="533"/>
      <c r="D206" s="449"/>
      <c r="E206" s="448"/>
      <c r="F206" s="545"/>
      <c r="G206" s="531"/>
      <c r="H206" s="449"/>
      <c r="I206" s="449"/>
      <c r="J206" s="449"/>
      <c r="K206" s="448"/>
      <c r="L206" s="447"/>
      <c r="M206" s="447"/>
      <c r="N206" s="447"/>
      <c r="O206" s="447"/>
      <c r="P206" s="447"/>
      <c r="Q206" s="447"/>
      <c r="R206" s="447"/>
      <c r="S206" s="447"/>
      <c r="T206" s="447"/>
      <c r="U206" s="447"/>
      <c r="V206" s="447"/>
      <c r="W206" s="447"/>
      <c r="X206" s="447"/>
      <c r="Y206" s="447"/>
      <c r="Z206" s="447"/>
    </row>
    <row r="207" ht="12.75" customHeight="1">
      <c r="A207" s="445"/>
      <c r="B207" s="446"/>
      <c r="C207" s="533"/>
      <c r="D207" s="449"/>
      <c r="E207" s="448"/>
      <c r="F207" s="545"/>
      <c r="G207" s="531"/>
      <c r="H207" s="449"/>
      <c r="I207" s="449"/>
      <c r="J207" s="449"/>
      <c r="K207" s="448"/>
      <c r="L207" s="447"/>
      <c r="M207" s="447"/>
      <c r="N207" s="447"/>
      <c r="O207" s="447"/>
      <c r="P207" s="447"/>
      <c r="Q207" s="447"/>
      <c r="R207" s="447"/>
      <c r="S207" s="447"/>
      <c r="T207" s="447"/>
      <c r="U207" s="447"/>
      <c r="V207" s="447"/>
      <c r="W207" s="447"/>
      <c r="X207" s="447"/>
      <c r="Y207" s="447"/>
      <c r="Z207" s="447"/>
    </row>
    <row r="208" ht="12.75" customHeight="1">
      <c r="A208" s="445"/>
      <c r="B208" s="446"/>
      <c r="C208" s="533"/>
      <c r="D208" s="449"/>
      <c r="E208" s="448"/>
      <c r="F208" s="545"/>
      <c r="G208" s="531"/>
      <c r="H208" s="449"/>
      <c r="I208" s="449"/>
      <c r="J208" s="449"/>
      <c r="K208" s="448"/>
      <c r="L208" s="447"/>
      <c r="M208" s="447"/>
      <c r="N208" s="447"/>
      <c r="O208" s="447"/>
      <c r="P208" s="447"/>
      <c r="Q208" s="447"/>
      <c r="R208" s="447"/>
      <c r="S208" s="447"/>
      <c r="T208" s="447"/>
      <c r="U208" s="447"/>
      <c r="V208" s="447"/>
      <c r="W208" s="447"/>
      <c r="X208" s="447"/>
      <c r="Y208" s="447"/>
      <c r="Z208" s="447"/>
    </row>
    <row r="209" ht="12.75" customHeight="1">
      <c r="A209" s="445"/>
      <c r="B209" s="446"/>
      <c r="C209" s="533"/>
      <c r="D209" s="449"/>
      <c r="E209" s="448"/>
      <c r="F209" s="545"/>
      <c r="G209" s="531"/>
      <c r="H209" s="449"/>
      <c r="I209" s="449"/>
      <c r="J209" s="449"/>
      <c r="K209" s="448"/>
      <c r="L209" s="447"/>
      <c r="M209" s="447"/>
      <c r="N209" s="447"/>
      <c r="O209" s="447"/>
      <c r="P209" s="447"/>
      <c r="Q209" s="447"/>
      <c r="R209" s="447"/>
      <c r="S209" s="447"/>
      <c r="T209" s="447"/>
      <c r="U209" s="447"/>
      <c r="V209" s="447"/>
      <c r="W209" s="447"/>
      <c r="X209" s="447"/>
      <c r="Y209" s="447"/>
      <c r="Z209" s="447"/>
    </row>
    <row r="210" ht="12.75" customHeight="1">
      <c r="A210" s="445"/>
      <c r="B210" s="446"/>
      <c r="C210" s="533"/>
      <c r="D210" s="449"/>
      <c r="E210" s="448"/>
      <c r="F210" s="545"/>
      <c r="G210" s="531"/>
      <c r="H210" s="449"/>
      <c r="I210" s="449"/>
      <c r="J210" s="449"/>
      <c r="K210" s="448"/>
      <c r="L210" s="447"/>
      <c r="M210" s="447"/>
      <c r="N210" s="447"/>
      <c r="O210" s="447"/>
      <c r="P210" s="447"/>
      <c r="Q210" s="447"/>
      <c r="R210" s="447"/>
      <c r="S210" s="447"/>
      <c r="T210" s="447"/>
      <c r="U210" s="447"/>
      <c r="V210" s="447"/>
      <c r="W210" s="447"/>
      <c r="X210" s="447"/>
      <c r="Y210" s="447"/>
      <c r="Z210" s="447"/>
    </row>
    <row r="211" ht="12.75" customHeight="1">
      <c r="A211" s="445"/>
      <c r="B211" s="446"/>
      <c r="C211" s="533"/>
      <c r="D211" s="449"/>
      <c r="E211" s="448"/>
      <c r="F211" s="545"/>
      <c r="G211" s="531"/>
      <c r="H211" s="449"/>
      <c r="I211" s="449"/>
      <c r="J211" s="449"/>
      <c r="K211" s="448"/>
      <c r="L211" s="447"/>
      <c r="M211" s="447"/>
      <c r="N211" s="447"/>
      <c r="O211" s="447"/>
      <c r="P211" s="447"/>
      <c r="Q211" s="447"/>
      <c r="R211" s="447"/>
      <c r="S211" s="447"/>
      <c r="T211" s="447"/>
      <c r="U211" s="447"/>
      <c r="V211" s="447"/>
      <c r="W211" s="447"/>
      <c r="X211" s="447"/>
      <c r="Y211" s="447"/>
      <c r="Z211" s="447"/>
    </row>
    <row r="212" ht="12.75" customHeight="1">
      <c r="A212" s="445"/>
      <c r="B212" s="446"/>
      <c r="C212" s="533"/>
      <c r="D212" s="449"/>
      <c r="E212" s="448"/>
      <c r="F212" s="545"/>
      <c r="G212" s="531"/>
      <c r="H212" s="449"/>
      <c r="I212" s="449"/>
      <c r="J212" s="449"/>
      <c r="K212" s="448"/>
      <c r="L212" s="447"/>
      <c r="M212" s="447"/>
      <c r="N212" s="447"/>
      <c r="O212" s="447"/>
      <c r="P212" s="447"/>
      <c r="Q212" s="447"/>
      <c r="R212" s="447"/>
      <c r="S212" s="447"/>
      <c r="T212" s="447"/>
      <c r="U212" s="447"/>
      <c r="V212" s="447"/>
      <c r="W212" s="447"/>
      <c r="X212" s="447"/>
      <c r="Y212" s="447"/>
      <c r="Z212" s="447"/>
    </row>
    <row r="213" ht="12.75" customHeight="1">
      <c r="A213" s="445"/>
      <c r="B213" s="446"/>
      <c r="C213" s="533"/>
      <c r="D213" s="449"/>
      <c r="E213" s="448"/>
      <c r="F213" s="545"/>
      <c r="G213" s="531"/>
      <c r="H213" s="449"/>
      <c r="I213" s="449"/>
      <c r="J213" s="449"/>
      <c r="K213" s="448"/>
      <c r="L213" s="447"/>
      <c r="M213" s="447"/>
      <c r="N213" s="447"/>
      <c r="O213" s="447"/>
      <c r="P213" s="447"/>
      <c r="Q213" s="447"/>
      <c r="R213" s="447"/>
      <c r="S213" s="447"/>
      <c r="T213" s="447"/>
      <c r="U213" s="447"/>
      <c r="V213" s="447"/>
      <c r="W213" s="447"/>
      <c r="X213" s="447"/>
      <c r="Y213" s="447"/>
      <c r="Z213" s="447"/>
    </row>
    <row r="214" ht="12.75" customHeight="1">
      <c r="A214" s="445"/>
      <c r="B214" s="446"/>
      <c r="C214" s="533"/>
      <c r="D214" s="449"/>
      <c r="E214" s="448"/>
      <c r="F214" s="545"/>
      <c r="G214" s="531"/>
      <c r="H214" s="449"/>
      <c r="I214" s="449"/>
      <c r="J214" s="449"/>
      <c r="K214" s="448"/>
      <c r="L214" s="447"/>
      <c r="M214" s="447"/>
      <c r="N214" s="447"/>
      <c r="O214" s="447"/>
      <c r="P214" s="447"/>
      <c r="Q214" s="447"/>
      <c r="R214" s="447"/>
      <c r="S214" s="447"/>
      <c r="T214" s="447"/>
      <c r="U214" s="447"/>
      <c r="V214" s="447"/>
      <c r="W214" s="447"/>
      <c r="X214" s="447"/>
      <c r="Y214" s="447"/>
      <c r="Z214" s="447"/>
    </row>
    <row r="215" ht="12.75" customHeight="1">
      <c r="A215" s="445"/>
      <c r="B215" s="446"/>
      <c r="C215" s="533"/>
      <c r="D215" s="449"/>
      <c r="E215" s="448"/>
      <c r="F215" s="545"/>
      <c r="G215" s="531"/>
      <c r="H215" s="449"/>
      <c r="I215" s="449"/>
      <c r="J215" s="449"/>
      <c r="K215" s="448"/>
      <c r="L215" s="447"/>
      <c r="M215" s="447"/>
      <c r="N215" s="447"/>
      <c r="O215" s="447"/>
      <c r="P215" s="447"/>
      <c r="Q215" s="447"/>
      <c r="R215" s="447"/>
      <c r="S215" s="447"/>
      <c r="T215" s="447"/>
      <c r="U215" s="447"/>
      <c r="V215" s="447"/>
      <c r="W215" s="447"/>
      <c r="X215" s="447"/>
      <c r="Y215" s="447"/>
      <c r="Z215" s="447"/>
    </row>
    <row r="216" ht="12.75" customHeight="1">
      <c r="A216" s="445"/>
      <c r="B216" s="446"/>
      <c r="C216" s="533"/>
      <c r="D216" s="449"/>
      <c r="E216" s="448"/>
      <c r="F216" s="545"/>
      <c r="G216" s="531"/>
      <c r="H216" s="449"/>
      <c r="I216" s="449"/>
      <c r="J216" s="449"/>
      <c r="K216" s="448"/>
      <c r="L216" s="447"/>
      <c r="M216" s="447"/>
      <c r="N216" s="447"/>
      <c r="O216" s="447"/>
      <c r="P216" s="447"/>
      <c r="Q216" s="447"/>
      <c r="R216" s="447"/>
      <c r="S216" s="447"/>
      <c r="T216" s="447"/>
      <c r="U216" s="447"/>
      <c r="V216" s="447"/>
      <c r="W216" s="447"/>
      <c r="X216" s="447"/>
      <c r="Y216" s="447"/>
      <c r="Z216" s="447"/>
    </row>
    <row r="217" ht="12.75" customHeight="1">
      <c r="A217" s="445"/>
      <c r="B217" s="446"/>
      <c r="C217" s="533"/>
      <c r="D217" s="449"/>
      <c r="E217" s="448"/>
      <c r="F217" s="545"/>
      <c r="G217" s="531"/>
      <c r="H217" s="449"/>
      <c r="I217" s="449"/>
      <c r="J217" s="449"/>
      <c r="K217" s="448"/>
      <c r="L217" s="447"/>
      <c r="M217" s="447"/>
      <c r="N217" s="447"/>
      <c r="O217" s="447"/>
      <c r="P217" s="447"/>
      <c r="Q217" s="447"/>
      <c r="R217" s="447"/>
      <c r="S217" s="447"/>
      <c r="T217" s="447"/>
      <c r="U217" s="447"/>
      <c r="V217" s="447"/>
      <c r="W217" s="447"/>
      <c r="X217" s="447"/>
      <c r="Y217" s="447"/>
      <c r="Z217" s="447"/>
    </row>
    <row r="218" ht="12.75" customHeight="1">
      <c r="A218" s="445"/>
      <c r="B218" s="446"/>
      <c r="C218" s="533"/>
      <c r="D218" s="449"/>
      <c r="E218" s="448"/>
      <c r="F218" s="545"/>
      <c r="G218" s="531"/>
      <c r="H218" s="449"/>
      <c r="I218" s="449"/>
      <c r="J218" s="449"/>
      <c r="K218" s="448"/>
      <c r="L218" s="447"/>
      <c r="M218" s="447"/>
      <c r="N218" s="447"/>
      <c r="O218" s="447"/>
      <c r="P218" s="447"/>
      <c r="Q218" s="447"/>
      <c r="R218" s="447"/>
      <c r="S218" s="447"/>
      <c r="T218" s="447"/>
      <c r="U218" s="447"/>
      <c r="V218" s="447"/>
      <c r="W218" s="447"/>
      <c r="X218" s="447"/>
      <c r="Y218" s="447"/>
      <c r="Z218" s="447"/>
    </row>
    <row r="219" ht="12.75" customHeight="1">
      <c r="A219" s="445"/>
      <c r="B219" s="446"/>
      <c r="C219" s="533"/>
      <c r="D219" s="449"/>
      <c r="E219" s="448"/>
      <c r="F219" s="545"/>
      <c r="G219" s="531"/>
      <c r="H219" s="449"/>
      <c r="I219" s="449"/>
      <c r="J219" s="449"/>
      <c r="K219" s="448"/>
      <c r="L219" s="447"/>
      <c r="M219" s="447"/>
      <c r="N219" s="447"/>
      <c r="O219" s="447"/>
      <c r="P219" s="447"/>
      <c r="Q219" s="447"/>
      <c r="R219" s="447"/>
      <c r="S219" s="447"/>
      <c r="T219" s="447"/>
      <c r="U219" s="447"/>
      <c r="V219" s="447"/>
      <c r="W219" s="447"/>
      <c r="X219" s="447"/>
      <c r="Y219" s="447"/>
      <c r="Z219" s="447"/>
    </row>
    <row r="220" ht="12.75" customHeight="1">
      <c r="A220" s="445"/>
      <c r="B220" s="446"/>
      <c r="C220" s="533"/>
      <c r="D220" s="449"/>
      <c r="E220" s="448"/>
      <c r="F220" s="545"/>
      <c r="G220" s="531"/>
      <c r="H220" s="449"/>
      <c r="I220" s="449"/>
      <c r="J220" s="449"/>
      <c r="K220" s="448"/>
      <c r="L220" s="447"/>
      <c r="M220" s="447"/>
      <c r="N220" s="447"/>
      <c r="O220" s="447"/>
      <c r="P220" s="447"/>
      <c r="Q220" s="447"/>
      <c r="R220" s="447"/>
      <c r="S220" s="447"/>
      <c r="T220" s="447"/>
      <c r="U220" s="447"/>
      <c r="V220" s="447"/>
      <c r="W220" s="447"/>
      <c r="X220" s="447"/>
      <c r="Y220" s="447"/>
      <c r="Z220" s="447"/>
    </row>
    <row r="221" ht="12.75" customHeight="1">
      <c r="A221" s="445"/>
      <c r="B221" s="446"/>
      <c r="C221" s="533"/>
      <c r="D221" s="449"/>
      <c r="E221" s="448"/>
      <c r="F221" s="545"/>
      <c r="G221" s="531"/>
      <c r="H221" s="449"/>
      <c r="I221" s="449"/>
      <c r="J221" s="449"/>
      <c r="K221" s="448"/>
      <c r="L221" s="447"/>
      <c r="M221" s="447"/>
      <c r="N221" s="447"/>
      <c r="O221" s="447"/>
      <c r="P221" s="447"/>
      <c r="Q221" s="447"/>
      <c r="R221" s="447"/>
      <c r="S221" s="447"/>
      <c r="T221" s="447"/>
      <c r="U221" s="447"/>
      <c r="V221" s="447"/>
      <c r="W221" s="447"/>
      <c r="X221" s="447"/>
      <c r="Y221" s="447"/>
      <c r="Z221" s="447"/>
    </row>
    <row r="222" ht="12.75" customHeight="1">
      <c r="A222" s="445"/>
      <c r="B222" s="446"/>
      <c r="C222" s="533"/>
      <c r="D222" s="449"/>
      <c r="E222" s="448"/>
      <c r="F222" s="545"/>
      <c r="G222" s="531"/>
      <c r="H222" s="449"/>
      <c r="I222" s="449"/>
      <c r="J222" s="449"/>
      <c r="K222" s="448"/>
      <c r="L222" s="447"/>
      <c r="M222" s="447"/>
      <c r="N222" s="447"/>
      <c r="O222" s="447"/>
      <c r="P222" s="447"/>
      <c r="Q222" s="447"/>
      <c r="R222" s="447"/>
      <c r="S222" s="447"/>
      <c r="T222" s="447"/>
      <c r="U222" s="447"/>
      <c r="V222" s="447"/>
      <c r="W222" s="447"/>
      <c r="X222" s="447"/>
      <c r="Y222" s="447"/>
      <c r="Z222" s="447"/>
    </row>
    <row r="223" ht="12.75" customHeight="1">
      <c r="A223" s="445"/>
      <c r="B223" s="446"/>
      <c r="C223" s="533"/>
      <c r="D223" s="449"/>
      <c r="E223" s="448"/>
      <c r="F223" s="545"/>
      <c r="G223" s="531"/>
      <c r="H223" s="449"/>
      <c r="I223" s="449"/>
      <c r="J223" s="449"/>
      <c r="K223" s="448"/>
      <c r="L223" s="447"/>
      <c r="M223" s="447"/>
      <c r="N223" s="447"/>
      <c r="O223" s="447"/>
      <c r="P223" s="447"/>
      <c r="Q223" s="447"/>
      <c r="R223" s="447"/>
      <c r="S223" s="447"/>
      <c r="T223" s="447"/>
      <c r="U223" s="447"/>
      <c r="V223" s="447"/>
      <c r="W223" s="447"/>
      <c r="X223" s="447"/>
      <c r="Y223" s="447"/>
      <c r="Z223" s="447"/>
    </row>
    <row r="224" ht="12.75" customHeight="1">
      <c r="A224" s="445"/>
      <c r="B224" s="446"/>
      <c r="C224" s="533"/>
      <c r="D224" s="449"/>
      <c r="E224" s="448"/>
      <c r="F224" s="545"/>
      <c r="G224" s="531"/>
      <c r="H224" s="449"/>
      <c r="I224" s="449"/>
      <c r="J224" s="449"/>
      <c r="K224" s="448"/>
      <c r="L224" s="447"/>
      <c r="M224" s="447"/>
      <c r="N224" s="447"/>
      <c r="O224" s="447"/>
      <c r="P224" s="447"/>
      <c r="Q224" s="447"/>
      <c r="R224" s="447"/>
      <c r="S224" s="447"/>
      <c r="T224" s="447"/>
      <c r="U224" s="447"/>
      <c r="V224" s="447"/>
      <c r="W224" s="447"/>
      <c r="X224" s="447"/>
      <c r="Y224" s="447"/>
      <c r="Z224" s="447"/>
    </row>
    <row r="225" ht="12.75" customHeight="1">
      <c r="A225" s="445"/>
      <c r="B225" s="446"/>
      <c r="C225" s="533"/>
      <c r="D225" s="449"/>
      <c r="E225" s="448"/>
      <c r="F225" s="545"/>
      <c r="G225" s="531"/>
      <c r="H225" s="449"/>
      <c r="I225" s="449"/>
      <c r="J225" s="449"/>
      <c r="K225" s="448"/>
      <c r="L225" s="447"/>
      <c r="M225" s="447"/>
      <c r="N225" s="447"/>
      <c r="O225" s="447"/>
      <c r="P225" s="447"/>
      <c r="Q225" s="447"/>
      <c r="R225" s="447"/>
      <c r="S225" s="447"/>
      <c r="T225" s="447"/>
      <c r="U225" s="447"/>
      <c r="V225" s="447"/>
      <c r="W225" s="447"/>
      <c r="X225" s="447"/>
      <c r="Y225" s="447"/>
      <c r="Z225" s="447"/>
    </row>
    <row r="226" ht="12.75" customHeight="1">
      <c r="A226" s="445"/>
      <c r="B226" s="446"/>
      <c r="C226" s="533"/>
      <c r="D226" s="449"/>
      <c r="E226" s="448"/>
      <c r="F226" s="545"/>
      <c r="G226" s="531"/>
      <c r="H226" s="449"/>
      <c r="I226" s="449"/>
      <c r="J226" s="449"/>
      <c r="K226" s="448"/>
      <c r="L226" s="447"/>
      <c r="M226" s="447"/>
      <c r="N226" s="447"/>
      <c r="O226" s="447"/>
      <c r="P226" s="447"/>
      <c r="Q226" s="447"/>
      <c r="R226" s="447"/>
      <c r="S226" s="447"/>
      <c r="T226" s="447"/>
      <c r="U226" s="447"/>
      <c r="V226" s="447"/>
      <c r="W226" s="447"/>
      <c r="X226" s="447"/>
      <c r="Y226" s="447"/>
      <c r="Z226" s="447"/>
    </row>
    <row r="227" ht="12.75" customHeight="1">
      <c r="A227" s="445"/>
      <c r="B227" s="446"/>
      <c r="C227" s="533"/>
      <c r="D227" s="449"/>
      <c r="E227" s="448"/>
      <c r="F227" s="545"/>
      <c r="G227" s="531"/>
      <c r="H227" s="449"/>
      <c r="I227" s="449"/>
      <c r="J227" s="449"/>
      <c r="K227" s="448"/>
      <c r="L227" s="447"/>
      <c r="M227" s="447"/>
      <c r="N227" s="447"/>
      <c r="O227" s="447"/>
      <c r="P227" s="447"/>
      <c r="Q227" s="447"/>
      <c r="R227" s="447"/>
      <c r="S227" s="447"/>
      <c r="T227" s="447"/>
      <c r="U227" s="447"/>
      <c r="V227" s="447"/>
      <c r="W227" s="447"/>
      <c r="X227" s="447"/>
      <c r="Y227" s="447"/>
      <c r="Z227" s="447"/>
    </row>
    <row r="228" ht="12.75" customHeight="1">
      <c r="A228" s="445"/>
      <c r="B228" s="446"/>
      <c r="C228" s="533"/>
      <c r="D228" s="449"/>
      <c r="E228" s="448"/>
      <c r="F228" s="545"/>
      <c r="G228" s="531"/>
      <c r="H228" s="449"/>
      <c r="I228" s="449"/>
      <c r="J228" s="449"/>
      <c r="K228" s="448"/>
      <c r="L228" s="447"/>
      <c r="M228" s="447"/>
      <c r="N228" s="447"/>
      <c r="O228" s="447"/>
      <c r="P228" s="447"/>
      <c r="Q228" s="447"/>
      <c r="R228" s="447"/>
      <c r="S228" s="447"/>
      <c r="T228" s="447"/>
      <c r="U228" s="447"/>
      <c r="V228" s="447"/>
      <c r="W228" s="447"/>
      <c r="X228" s="447"/>
      <c r="Y228" s="447"/>
      <c r="Z228" s="447"/>
    </row>
    <row r="229" ht="12.75" customHeight="1">
      <c r="A229" s="445"/>
      <c r="B229" s="446"/>
      <c r="C229" s="533"/>
      <c r="D229" s="449"/>
      <c r="E229" s="448"/>
      <c r="F229" s="545"/>
      <c r="G229" s="531"/>
      <c r="H229" s="449"/>
      <c r="I229" s="449"/>
      <c r="J229" s="449"/>
      <c r="K229" s="448"/>
      <c r="L229" s="447"/>
      <c r="M229" s="447"/>
      <c r="N229" s="447"/>
      <c r="O229" s="447"/>
      <c r="P229" s="447"/>
      <c r="Q229" s="447"/>
      <c r="R229" s="447"/>
      <c r="S229" s="447"/>
      <c r="T229" s="447"/>
      <c r="U229" s="447"/>
      <c r="V229" s="447"/>
      <c r="W229" s="447"/>
      <c r="X229" s="447"/>
      <c r="Y229" s="447"/>
      <c r="Z229" s="447"/>
    </row>
    <row r="230" ht="12.75" customHeight="1">
      <c r="A230" s="445"/>
      <c r="B230" s="446"/>
      <c r="C230" s="533"/>
      <c r="D230" s="449"/>
      <c r="E230" s="448"/>
      <c r="F230" s="545"/>
      <c r="G230" s="531"/>
      <c r="H230" s="449"/>
      <c r="I230" s="449"/>
      <c r="J230" s="449"/>
      <c r="K230" s="448"/>
      <c r="L230" s="447"/>
      <c r="M230" s="447"/>
      <c r="N230" s="447"/>
      <c r="O230" s="447"/>
      <c r="P230" s="447"/>
      <c r="Q230" s="447"/>
      <c r="R230" s="447"/>
      <c r="S230" s="447"/>
      <c r="T230" s="447"/>
      <c r="U230" s="447"/>
      <c r="V230" s="447"/>
      <c r="W230" s="447"/>
      <c r="X230" s="447"/>
      <c r="Y230" s="447"/>
      <c r="Z230" s="447"/>
    </row>
    <row r="231" ht="12.75" customHeight="1">
      <c r="A231" s="445"/>
      <c r="B231" s="446"/>
      <c r="C231" s="533"/>
      <c r="D231" s="449"/>
      <c r="E231" s="448"/>
      <c r="F231" s="545"/>
      <c r="G231" s="531"/>
      <c r="H231" s="449"/>
      <c r="I231" s="449"/>
      <c r="J231" s="449"/>
      <c r="K231" s="448"/>
      <c r="L231" s="447"/>
      <c r="M231" s="447"/>
      <c r="N231" s="447"/>
      <c r="O231" s="447"/>
      <c r="P231" s="447"/>
      <c r="Q231" s="447"/>
      <c r="R231" s="447"/>
      <c r="S231" s="447"/>
      <c r="T231" s="447"/>
      <c r="U231" s="447"/>
      <c r="V231" s="447"/>
      <c r="W231" s="447"/>
      <c r="X231" s="447"/>
      <c r="Y231" s="447"/>
      <c r="Z231" s="447"/>
    </row>
    <row r="232" ht="12.75" customHeight="1">
      <c r="A232" s="445"/>
      <c r="B232" s="446"/>
      <c r="C232" s="533"/>
      <c r="D232" s="449"/>
      <c r="E232" s="448"/>
      <c r="F232" s="545"/>
      <c r="G232" s="531"/>
      <c r="H232" s="449"/>
      <c r="I232" s="449"/>
      <c r="J232" s="449"/>
      <c r="K232" s="448"/>
      <c r="L232" s="447"/>
      <c r="M232" s="447"/>
      <c r="N232" s="447"/>
      <c r="O232" s="447"/>
      <c r="P232" s="447"/>
      <c r="Q232" s="447"/>
      <c r="R232" s="447"/>
      <c r="S232" s="447"/>
      <c r="T232" s="447"/>
      <c r="U232" s="447"/>
      <c r="V232" s="447"/>
      <c r="W232" s="447"/>
      <c r="X232" s="447"/>
      <c r="Y232" s="447"/>
      <c r="Z232" s="447"/>
    </row>
    <row r="233" ht="12.75" customHeight="1">
      <c r="A233" s="445"/>
      <c r="B233" s="446"/>
      <c r="C233" s="533"/>
      <c r="D233" s="449"/>
      <c r="E233" s="448"/>
      <c r="F233" s="545"/>
      <c r="G233" s="531"/>
      <c r="H233" s="449"/>
      <c r="I233" s="449"/>
      <c r="J233" s="449"/>
      <c r="K233" s="448"/>
      <c r="L233" s="447"/>
      <c r="M233" s="447"/>
      <c r="N233" s="447"/>
      <c r="O233" s="447"/>
      <c r="P233" s="447"/>
      <c r="Q233" s="447"/>
      <c r="R233" s="447"/>
      <c r="S233" s="447"/>
      <c r="T233" s="447"/>
      <c r="U233" s="447"/>
      <c r="V233" s="447"/>
      <c r="W233" s="447"/>
      <c r="X233" s="447"/>
      <c r="Y233" s="447"/>
      <c r="Z233" s="447"/>
    </row>
    <row r="234" ht="12.75" customHeight="1">
      <c r="A234" s="445"/>
      <c r="B234" s="446"/>
      <c r="C234" s="533"/>
      <c r="D234" s="449"/>
      <c r="E234" s="448"/>
      <c r="F234" s="545"/>
      <c r="G234" s="531"/>
      <c r="H234" s="449"/>
      <c r="I234" s="449"/>
      <c r="J234" s="449"/>
      <c r="K234" s="448"/>
      <c r="L234" s="447"/>
      <c r="M234" s="447"/>
      <c r="N234" s="447"/>
      <c r="O234" s="447"/>
      <c r="P234" s="447"/>
      <c r="Q234" s="447"/>
      <c r="R234" s="447"/>
      <c r="S234" s="447"/>
      <c r="T234" s="447"/>
      <c r="U234" s="447"/>
      <c r="V234" s="447"/>
      <c r="W234" s="447"/>
      <c r="X234" s="447"/>
      <c r="Y234" s="447"/>
      <c r="Z234" s="447"/>
    </row>
    <row r="235" ht="12.75" customHeight="1">
      <c r="A235" s="445"/>
      <c r="B235" s="446"/>
      <c r="C235" s="533"/>
      <c r="D235" s="449"/>
      <c r="E235" s="448"/>
      <c r="F235" s="545"/>
      <c r="G235" s="531"/>
      <c r="H235" s="449"/>
      <c r="I235" s="449"/>
      <c r="J235" s="449"/>
      <c r="K235" s="448"/>
      <c r="L235" s="447"/>
      <c r="M235" s="447"/>
      <c r="N235" s="447"/>
      <c r="O235" s="447"/>
      <c r="P235" s="447"/>
      <c r="Q235" s="447"/>
      <c r="R235" s="447"/>
      <c r="S235" s="447"/>
      <c r="T235" s="447"/>
      <c r="U235" s="447"/>
      <c r="V235" s="447"/>
      <c r="W235" s="447"/>
      <c r="X235" s="447"/>
      <c r="Y235" s="447"/>
      <c r="Z235" s="447"/>
    </row>
    <row r="236" ht="12.75" customHeight="1">
      <c r="A236" s="445"/>
      <c r="B236" s="446"/>
      <c r="C236" s="533"/>
      <c r="D236" s="449"/>
      <c r="E236" s="448"/>
      <c r="F236" s="545"/>
      <c r="G236" s="531"/>
      <c r="H236" s="449"/>
      <c r="I236" s="449"/>
      <c r="J236" s="449"/>
      <c r="K236" s="448"/>
      <c r="L236" s="447"/>
      <c r="M236" s="447"/>
      <c r="N236" s="447"/>
      <c r="O236" s="447"/>
      <c r="P236" s="447"/>
      <c r="Q236" s="447"/>
      <c r="R236" s="447"/>
      <c r="S236" s="447"/>
      <c r="T236" s="447"/>
      <c r="U236" s="447"/>
      <c r="V236" s="447"/>
      <c r="W236" s="447"/>
      <c r="X236" s="447"/>
      <c r="Y236" s="447"/>
      <c r="Z236" s="447"/>
    </row>
    <row r="237" ht="12.75" customHeight="1">
      <c r="A237" s="445"/>
      <c r="B237" s="446"/>
      <c r="C237" s="533"/>
      <c r="D237" s="449"/>
      <c r="E237" s="448"/>
      <c r="F237" s="545"/>
      <c r="G237" s="531"/>
      <c r="H237" s="449"/>
      <c r="I237" s="449"/>
      <c r="J237" s="449"/>
      <c r="K237" s="448"/>
      <c r="L237" s="447"/>
      <c r="M237" s="447"/>
      <c r="N237" s="447"/>
      <c r="O237" s="447"/>
      <c r="P237" s="447"/>
      <c r="Q237" s="447"/>
      <c r="R237" s="447"/>
      <c r="S237" s="447"/>
      <c r="T237" s="447"/>
      <c r="U237" s="447"/>
      <c r="V237" s="447"/>
      <c r="W237" s="447"/>
      <c r="X237" s="447"/>
      <c r="Y237" s="447"/>
      <c r="Z237" s="447"/>
    </row>
    <row r="238" ht="12.75" customHeight="1">
      <c r="A238" s="445"/>
      <c r="B238" s="446"/>
      <c r="C238" s="533"/>
      <c r="D238" s="449"/>
      <c r="E238" s="448"/>
      <c r="F238" s="545"/>
      <c r="G238" s="531"/>
      <c r="H238" s="449"/>
      <c r="I238" s="449"/>
      <c r="J238" s="449"/>
      <c r="K238" s="448"/>
      <c r="L238" s="447"/>
      <c r="M238" s="447"/>
      <c r="N238" s="447"/>
      <c r="O238" s="447"/>
      <c r="P238" s="447"/>
      <c r="Q238" s="447"/>
      <c r="R238" s="447"/>
      <c r="S238" s="447"/>
      <c r="T238" s="447"/>
      <c r="U238" s="447"/>
      <c r="V238" s="447"/>
      <c r="W238" s="447"/>
      <c r="X238" s="447"/>
      <c r="Y238" s="447"/>
      <c r="Z238" s="447"/>
    </row>
    <row r="239" ht="12.75" customHeight="1">
      <c r="A239" s="445"/>
      <c r="B239" s="446"/>
      <c r="C239" s="533"/>
      <c r="D239" s="449"/>
      <c r="E239" s="448"/>
      <c r="F239" s="545"/>
      <c r="G239" s="531"/>
      <c r="H239" s="449"/>
      <c r="I239" s="449"/>
      <c r="J239" s="449"/>
      <c r="K239" s="448"/>
      <c r="L239" s="447"/>
      <c r="M239" s="447"/>
      <c r="N239" s="447"/>
      <c r="O239" s="447"/>
      <c r="P239" s="447"/>
      <c r="Q239" s="447"/>
      <c r="R239" s="447"/>
      <c r="S239" s="447"/>
      <c r="T239" s="447"/>
      <c r="U239" s="447"/>
      <c r="V239" s="447"/>
      <c r="W239" s="447"/>
      <c r="X239" s="447"/>
      <c r="Y239" s="447"/>
      <c r="Z239" s="447"/>
    </row>
    <row r="240" ht="12.75" customHeight="1">
      <c r="A240" s="445"/>
      <c r="B240" s="446"/>
      <c r="C240" s="533"/>
      <c r="D240" s="449"/>
      <c r="E240" s="448"/>
      <c r="F240" s="545"/>
      <c r="G240" s="531"/>
      <c r="H240" s="449"/>
      <c r="I240" s="449"/>
      <c r="J240" s="449"/>
      <c r="K240" s="448"/>
      <c r="L240" s="447"/>
      <c r="M240" s="447"/>
      <c r="N240" s="447"/>
      <c r="O240" s="447"/>
      <c r="P240" s="447"/>
      <c r="Q240" s="447"/>
      <c r="R240" s="447"/>
      <c r="S240" s="447"/>
      <c r="T240" s="447"/>
      <c r="U240" s="447"/>
      <c r="V240" s="447"/>
      <c r="W240" s="447"/>
      <c r="X240" s="447"/>
      <c r="Y240" s="447"/>
      <c r="Z240" s="447"/>
    </row>
    <row r="241" ht="12.75" customHeight="1">
      <c r="A241" s="445"/>
      <c r="B241" s="446"/>
      <c r="C241" s="533"/>
      <c r="D241" s="449"/>
      <c r="E241" s="448"/>
      <c r="F241" s="545"/>
      <c r="G241" s="531"/>
      <c r="H241" s="449"/>
      <c r="I241" s="449"/>
      <c r="J241" s="449"/>
      <c r="K241" s="448"/>
      <c r="L241" s="447"/>
      <c r="M241" s="447"/>
      <c r="N241" s="447"/>
      <c r="O241" s="447"/>
      <c r="P241" s="447"/>
      <c r="Q241" s="447"/>
      <c r="R241" s="447"/>
      <c r="S241" s="447"/>
      <c r="T241" s="447"/>
      <c r="U241" s="447"/>
      <c r="V241" s="447"/>
      <c r="W241" s="447"/>
      <c r="X241" s="447"/>
      <c r="Y241" s="447"/>
      <c r="Z241" s="447"/>
    </row>
    <row r="242" ht="12.75" customHeight="1">
      <c r="A242" s="445"/>
      <c r="B242" s="446"/>
      <c r="C242" s="533"/>
      <c r="D242" s="449"/>
      <c r="E242" s="448"/>
      <c r="F242" s="545"/>
      <c r="G242" s="531"/>
      <c r="H242" s="449"/>
      <c r="I242" s="449"/>
      <c r="J242" s="449"/>
      <c r="K242" s="448"/>
      <c r="L242" s="447"/>
      <c r="M242" s="447"/>
      <c r="N242" s="447"/>
      <c r="O242" s="447"/>
      <c r="P242" s="447"/>
      <c r="Q242" s="447"/>
      <c r="R242" s="447"/>
      <c r="S242" s="447"/>
      <c r="T242" s="447"/>
      <c r="U242" s="447"/>
      <c r="V242" s="447"/>
      <c r="W242" s="447"/>
      <c r="X242" s="447"/>
      <c r="Y242" s="447"/>
      <c r="Z242" s="447"/>
    </row>
    <row r="243" ht="12.75" customHeight="1">
      <c r="A243" s="445"/>
      <c r="B243" s="446"/>
      <c r="C243" s="533"/>
      <c r="D243" s="449"/>
      <c r="E243" s="448"/>
      <c r="F243" s="545"/>
      <c r="G243" s="531"/>
      <c r="H243" s="449"/>
      <c r="I243" s="449"/>
      <c r="J243" s="449"/>
      <c r="K243" s="448"/>
      <c r="L243" s="447"/>
      <c r="M243" s="447"/>
      <c r="N243" s="447"/>
      <c r="O243" s="447"/>
      <c r="P243" s="447"/>
      <c r="Q243" s="447"/>
      <c r="R243" s="447"/>
      <c r="S243" s="447"/>
      <c r="T243" s="447"/>
      <c r="U243" s="447"/>
      <c r="V243" s="447"/>
      <c r="W243" s="447"/>
      <c r="X243" s="447"/>
      <c r="Y243" s="447"/>
      <c r="Z243" s="447"/>
    </row>
    <row r="244" ht="12.75" customHeight="1">
      <c r="A244" s="445"/>
      <c r="B244" s="446"/>
      <c r="C244" s="533"/>
      <c r="D244" s="449"/>
      <c r="E244" s="448"/>
      <c r="F244" s="545"/>
      <c r="G244" s="531"/>
      <c r="H244" s="449"/>
      <c r="I244" s="449"/>
      <c r="J244" s="449"/>
      <c r="K244" s="448"/>
      <c r="L244" s="447"/>
      <c r="M244" s="447"/>
      <c r="N244" s="447"/>
      <c r="O244" s="447"/>
      <c r="P244" s="447"/>
      <c r="Q244" s="447"/>
      <c r="R244" s="447"/>
      <c r="S244" s="447"/>
      <c r="T244" s="447"/>
      <c r="U244" s="447"/>
      <c r="V244" s="447"/>
      <c r="W244" s="447"/>
      <c r="X244" s="447"/>
      <c r="Y244" s="447"/>
      <c r="Z244" s="447"/>
    </row>
    <row r="245" ht="12.75" customHeight="1">
      <c r="A245" s="445"/>
      <c r="B245" s="446"/>
      <c r="C245" s="533"/>
      <c r="D245" s="449"/>
      <c r="E245" s="448"/>
      <c r="F245" s="545"/>
      <c r="G245" s="531"/>
      <c r="H245" s="449"/>
      <c r="I245" s="449"/>
      <c r="J245" s="449"/>
      <c r="K245" s="448"/>
      <c r="L245" s="447"/>
      <c r="M245" s="447"/>
      <c r="N245" s="447"/>
      <c r="O245" s="447"/>
      <c r="P245" s="447"/>
      <c r="Q245" s="447"/>
      <c r="R245" s="447"/>
      <c r="S245" s="447"/>
      <c r="T245" s="447"/>
      <c r="U245" s="447"/>
      <c r="V245" s="447"/>
      <c r="W245" s="447"/>
      <c r="X245" s="447"/>
      <c r="Y245" s="447"/>
      <c r="Z245" s="447"/>
    </row>
    <row r="246" ht="12.75" customHeight="1">
      <c r="A246" s="445"/>
      <c r="B246" s="446"/>
      <c r="C246" s="533"/>
      <c r="D246" s="449"/>
      <c r="E246" s="448"/>
      <c r="F246" s="545"/>
      <c r="G246" s="531"/>
      <c r="H246" s="449"/>
      <c r="I246" s="449"/>
      <c r="J246" s="449"/>
      <c r="K246" s="448"/>
      <c r="L246" s="447"/>
      <c r="M246" s="447"/>
      <c r="N246" s="447"/>
      <c r="O246" s="447"/>
      <c r="P246" s="447"/>
      <c r="Q246" s="447"/>
      <c r="R246" s="447"/>
      <c r="S246" s="447"/>
      <c r="T246" s="447"/>
      <c r="U246" s="447"/>
      <c r="V246" s="447"/>
      <c r="W246" s="447"/>
      <c r="X246" s="447"/>
      <c r="Y246" s="447"/>
      <c r="Z246" s="447"/>
    </row>
    <row r="247" ht="12.75" customHeight="1">
      <c r="A247" s="445"/>
      <c r="B247" s="446"/>
      <c r="C247" s="533"/>
      <c r="D247" s="449"/>
      <c r="E247" s="448"/>
      <c r="F247" s="545"/>
      <c r="G247" s="531"/>
      <c r="H247" s="449"/>
      <c r="I247" s="449"/>
      <c r="J247" s="449"/>
      <c r="K247" s="448"/>
      <c r="L247" s="447"/>
      <c r="M247" s="447"/>
      <c r="N247" s="447"/>
      <c r="O247" s="447"/>
      <c r="P247" s="447"/>
      <c r="Q247" s="447"/>
      <c r="R247" s="447"/>
      <c r="S247" s="447"/>
      <c r="T247" s="447"/>
      <c r="U247" s="447"/>
      <c r="V247" s="447"/>
      <c r="W247" s="447"/>
      <c r="X247" s="447"/>
      <c r="Y247" s="447"/>
      <c r="Z247" s="447"/>
    </row>
    <row r="248" ht="12.75" customHeight="1">
      <c r="A248" s="445"/>
      <c r="B248" s="446"/>
      <c r="C248" s="533"/>
      <c r="D248" s="449"/>
      <c r="E248" s="448"/>
      <c r="F248" s="545"/>
      <c r="G248" s="531"/>
      <c r="H248" s="449"/>
      <c r="I248" s="449"/>
      <c r="J248" s="449"/>
      <c r="K248" s="448"/>
      <c r="L248" s="447"/>
      <c r="M248" s="447"/>
      <c r="N248" s="447"/>
      <c r="O248" s="447"/>
      <c r="P248" s="447"/>
      <c r="Q248" s="447"/>
      <c r="R248" s="447"/>
      <c r="S248" s="447"/>
      <c r="T248" s="447"/>
      <c r="U248" s="447"/>
      <c r="V248" s="447"/>
      <c r="W248" s="447"/>
      <c r="X248" s="447"/>
      <c r="Y248" s="447"/>
      <c r="Z248" s="447"/>
    </row>
    <row r="249" ht="12.75" customHeight="1">
      <c r="A249" s="445"/>
      <c r="B249" s="446"/>
      <c r="C249" s="533"/>
      <c r="D249" s="449"/>
      <c r="E249" s="448"/>
      <c r="F249" s="545"/>
      <c r="G249" s="531"/>
      <c r="H249" s="449"/>
      <c r="I249" s="449"/>
      <c r="J249" s="449"/>
      <c r="K249" s="448"/>
      <c r="L249" s="447"/>
      <c r="M249" s="447"/>
      <c r="N249" s="447"/>
      <c r="O249" s="447"/>
      <c r="P249" s="447"/>
      <c r="Q249" s="447"/>
      <c r="R249" s="447"/>
      <c r="S249" s="447"/>
      <c r="T249" s="447"/>
      <c r="U249" s="447"/>
      <c r="V249" s="447"/>
      <c r="W249" s="447"/>
      <c r="X249" s="447"/>
      <c r="Y249" s="447"/>
      <c r="Z249" s="447"/>
    </row>
    <row r="250" ht="12.75" customHeight="1">
      <c r="A250" s="445"/>
      <c r="B250" s="446"/>
      <c r="C250" s="533"/>
      <c r="D250" s="449"/>
      <c r="E250" s="448"/>
      <c r="F250" s="545"/>
      <c r="G250" s="531"/>
      <c r="H250" s="449"/>
      <c r="I250" s="449"/>
      <c r="J250" s="449"/>
      <c r="K250" s="448"/>
      <c r="L250" s="447"/>
      <c r="M250" s="447"/>
      <c r="N250" s="447"/>
      <c r="O250" s="447"/>
      <c r="P250" s="447"/>
      <c r="Q250" s="447"/>
      <c r="R250" s="447"/>
      <c r="S250" s="447"/>
      <c r="T250" s="447"/>
      <c r="U250" s="447"/>
      <c r="V250" s="447"/>
      <c r="W250" s="447"/>
      <c r="X250" s="447"/>
      <c r="Y250" s="447"/>
      <c r="Z250" s="447"/>
    </row>
    <row r="251" ht="12.75" customHeight="1">
      <c r="A251" s="445"/>
      <c r="B251" s="446"/>
      <c r="C251" s="533"/>
      <c r="D251" s="449"/>
      <c r="E251" s="448"/>
      <c r="F251" s="545"/>
      <c r="G251" s="531"/>
      <c r="H251" s="449"/>
      <c r="I251" s="449"/>
      <c r="J251" s="449"/>
      <c r="K251" s="448"/>
      <c r="L251" s="447"/>
      <c r="M251" s="447"/>
      <c r="N251" s="447"/>
      <c r="O251" s="447"/>
      <c r="P251" s="447"/>
      <c r="Q251" s="447"/>
      <c r="R251" s="447"/>
      <c r="S251" s="447"/>
      <c r="T251" s="447"/>
      <c r="U251" s="447"/>
      <c r="V251" s="447"/>
      <c r="W251" s="447"/>
      <c r="X251" s="447"/>
      <c r="Y251" s="447"/>
      <c r="Z251" s="447"/>
    </row>
    <row r="252" ht="12.75" customHeight="1">
      <c r="A252" s="445"/>
      <c r="B252" s="446"/>
      <c r="C252" s="533"/>
      <c r="D252" s="449"/>
      <c r="E252" s="448"/>
      <c r="F252" s="545"/>
      <c r="G252" s="531"/>
      <c r="H252" s="449"/>
      <c r="I252" s="449"/>
      <c r="J252" s="449"/>
      <c r="K252" s="448"/>
      <c r="L252" s="447"/>
      <c r="M252" s="447"/>
      <c r="N252" s="447"/>
      <c r="O252" s="447"/>
      <c r="P252" s="447"/>
      <c r="Q252" s="447"/>
      <c r="R252" s="447"/>
      <c r="S252" s="447"/>
      <c r="T252" s="447"/>
      <c r="U252" s="447"/>
      <c r="V252" s="447"/>
      <c r="W252" s="447"/>
      <c r="X252" s="447"/>
      <c r="Y252" s="447"/>
      <c r="Z252" s="447"/>
    </row>
    <row r="253" ht="12.75" customHeight="1">
      <c r="A253" s="445"/>
      <c r="B253" s="446"/>
      <c r="C253" s="533"/>
      <c r="D253" s="449"/>
      <c r="E253" s="448"/>
      <c r="F253" s="545"/>
      <c r="G253" s="531"/>
      <c r="H253" s="449"/>
      <c r="I253" s="449"/>
      <c r="J253" s="449"/>
      <c r="K253" s="448"/>
      <c r="L253" s="447"/>
      <c r="M253" s="447"/>
      <c r="N253" s="447"/>
      <c r="O253" s="447"/>
      <c r="P253" s="447"/>
      <c r="Q253" s="447"/>
      <c r="R253" s="447"/>
      <c r="S253" s="447"/>
      <c r="T253" s="447"/>
      <c r="U253" s="447"/>
      <c r="V253" s="447"/>
      <c r="W253" s="447"/>
      <c r="X253" s="447"/>
      <c r="Y253" s="447"/>
      <c r="Z253" s="447"/>
    </row>
    <row r="254" ht="12.75" customHeight="1">
      <c r="A254" s="445"/>
      <c r="B254" s="446"/>
      <c r="C254" s="533"/>
      <c r="D254" s="449"/>
      <c r="E254" s="448"/>
      <c r="F254" s="545"/>
      <c r="G254" s="531"/>
      <c r="H254" s="449"/>
      <c r="I254" s="449"/>
      <c r="J254" s="449"/>
      <c r="K254" s="448"/>
      <c r="L254" s="447"/>
      <c r="M254" s="447"/>
      <c r="N254" s="447"/>
      <c r="O254" s="447"/>
      <c r="P254" s="447"/>
      <c r="Q254" s="447"/>
      <c r="R254" s="447"/>
      <c r="S254" s="447"/>
      <c r="T254" s="447"/>
      <c r="U254" s="447"/>
      <c r="V254" s="447"/>
      <c r="W254" s="447"/>
      <c r="X254" s="447"/>
      <c r="Y254" s="447"/>
      <c r="Z254" s="447"/>
    </row>
    <row r="255" ht="12.75" customHeight="1">
      <c r="A255" s="445"/>
      <c r="B255" s="446"/>
      <c r="C255" s="533"/>
      <c r="D255" s="449"/>
      <c r="E255" s="448"/>
      <c r="F255" s="545"/>
      <c r="G255" s="531"/>
      <c r="H255" s="449"/>
      <c r="I255" s="449"/>
      <c r="J255" s="449"/>
      <c r="K255" s="448"/>
      <c r="L255" s="447"/>
      <c r="M255" s="447"/>
      <c r="N255" s="447"/>
      <c r="O255" s="447"/>
      <c r="P255" s="447"/>
      <c r="Q255" s="447"/>
      <c r="R255" s="447"/>
      <c r="S255" s="447"/>
      <c r="T255" s="447"/>
      <c r="U255" s="447"/>
      <c r="V255" s="447"/>
      <c r="W255" s="447"/>
      <c r="X255" s="447"/>
      <c r="Y255" s="447"/>
      <c r="Z255" s="447"/>
    </row>
    <row r="256" ht="12.75" customHeight="1">
      <c r="A256" s="445"/>
      <c r="B256" s="446"/>
      <c r="C256" s="533"/>
      <c r="D256" s="449"/>
      <c r="E256" s="448"/>
      <c r="F256" s="545"/>
      <c r="G256" s="531"/>
      <c r="H256" s="449"/>
      <c r="I256" s="449"/>
      <c r="J256" s="449"/>
      <c r="K256" s="448"/>
      <c r="L256" s="447"/>
      <c r="M256" s="447"/>
      <c r="N256" s="447"/>
      <c r="O256" s="447"/>
      <c r="P256" s="447"/>
      <c r="Q256" s="447"/>
      <c r="R256" s="447"/>
      <c r="S256" s="447"/>
      <c r="T256" s="447"/>
      <c r="U256" s="447"/>
      <c r="V256" s="447"/>
      <c r="W256" s="447"/>
      <c r="X256" s="447"/>
      <c r="Y256" s="447"/>
      <c r="Z256" s="447"/>
    </row>
    <row r="257" ht="12.75" customHeight="1">
      <c r="A257" s="445"/>
      <c r="B257" s="446"/>
      <c r="C257" s="533"/>
      <c r="D257" s="449"/>
      <c r="E257" s="448"/>
      <c r="F257" s="545"/>
      <c r="G257" s="531"/>
      <c r="H257" s="449"/>
      <c r="I257" s="449"/>
      <c r="J257" s="449"/>
      <c r="K257" s="448"/>
      <c r="L257" s="447"/>
      <c r="M257" s="447"/>
      <c r="N257" s="447"/>
      <c r="O257" s="447"/>
      <c r="P257" s="447"/>
      <c r="Q257" s="447"/>
      <c r="R257" s="447"/>
      <c r="S257" s="447"/>
      <c r="T257" s="447"/>
      <c r="U257" s="447"/>
      <c r="V257" s="447"/>
      <c r="W257" s="447"/>
      <c r="X257" s="447"/>
      <c r="Y257" s="447"/>
      <c r="Z257" s="447"/>
    </row>
    <row r="258" ht="12.75" customHeight="1">
      <c r="A258" s="445"/>
      <c r="B258" s="446"/>
      <c r="C258" s="533"/>
      <c r="D258" s="449"/>
      <c r="E258" s="448"/>
      <c r="F258" s="545"/>
      <c r="G258" s="531"/>
      <c r="H258" s="449"/>
      <c r="I258" s="449"/>
      <c r="J258" s="449"/>
      <c r="K258" s="448"/>
      <c r="L258" s="447"/>
      <c r="M258" s="447"/>
      <c r="N258" s="447"/>
      <c r="O258" s="447"/>
      <c r="P258" s="447"/>
      <c r="Q258" s="447"/>
      <c r="R258" s="447"/>
      <c r="S258" s="447"/>
      <c r="T258" s="447"/>
      <c r="U258" s="447"/>
      <c r="V258" s="447"/>
      <c r="W258" s="447"/>
      <c r="X258" s="447"/>
      <c r="Y258" s="447"/>
      <c r="Z258" s="447"/>
    </row>
    <row r="259" ht="12.75" customHeight="1">
      <c r="A259" s="445"/>
      <c r="B259" s="446"/>
      <c r="C259" s="533"/>
      <c r="D259" s="449"/>
      <c r="E259" s="448"/>
      <c r="F259" s="545"/>
      <c r="G259" s="531"/>
      <c r="H259" s="449"/>
      <c r="I259" s="449"/>
      <c r="J259" s="449"/>
      <c r="K259" s="448"/>
      <c r="L259" s="447"/>
      <c r="M259" s="447"/>
      <c r="N259" s="447"/>
      <c r="O259" s="447"/>
      <c r="P259" s="447"/>
      <c r="Q259" s="447"/>
      <c r="R259" s="447"/>
      <c r="S259" s="447"/>
      <c r="T259" s="447"/>
      <c r="U259" s="447"/>
      <c r="V259" s="447"/>
      <c r="W259" s="447"/>
      <c r="X259" s="447"/>
      <c r="Y259" s="447"/>
      <c r="Z259" s="447"/>
    </row>
    <row r="260" ht="12.75" customHeight="1">
      <c r="A260" s="445"/>
      <c r="B260" s="446"/>
      <c r="C260" s="533"/>
      <c r="D260" s="449"/>
      <c r="E260" s="448"/>
      <c r="F260" s="545"/>
      <c r="G260" s="531"/>
      <c r="H260" s="449"/>
      <c r="I260" s="449"/>
      <c r="J260" s="449"/>
      <c r="K260" s="448"/>
      <c r="L260" s="447"/>
      <c r="M260" s="447"/>
      <c r="N260" s="447"/>
      <c r="O260" s="447"/>
      <c r="P260" s="447"/>
      <c r="Q260" s="447"/>
      <c r="R260" s="447"/>
      <c r="S260" s="447"/>
      <c r="T260" s="447"/>
      <c r="U260" s="447"/>
      <c r="V260" s="447"/>
      <c r="W260" s="447"/>
      <c r="X260" s="447"/>
      <c r="Y260" s="447"/>
      <c r="Z260" s="447"/>
    </row>
    <row r="261" ht="12.75" customHeight="1">
      <c r="A261" s="445"/>
      <c r="B261" s="446"/>
      <c r="C261" s="533"/>
      <c r="D261" s="449"/>
      <c r="E261" s="448"/>
      <c r="F261" s="545"/>
      <c r="G261" s="531"/>
      <c r="H261" s="449"/>
      <c r="I261" s="449"/>
      <c r="J261" s="449"/>
      <c r="K261" s="448"/>
      <c r="L261" s="447"/>
      <c r="M261" s="447"/>
      <c r="N261" s="447"/>
      <c r="O261" s="447"/>
      <c r="P261" s="447"/>
      <c r="Q261" s="447"/>
      <c r="R261" s="447"/>
      <c r="S261" s="447"/>
      <c r="T261" s="447"/>
      <c r="U261" s="447"/>
      <c r="V261" s="447"/>
      <c r="W261" s="447"/>
      <c r="X261" s="447"/>
      <c r="Y261" s="447"/>
      <c r="Z261" s="447"/>
    </row>
    <row r="262" ht="12.75" customHeight="1">
      <c r="A262" s="445"/>
      <c r="B262" s="446"/>
      <c r="C262" s="533"/>
      <c r="D262" s="449"/>
      <c r="E262" s="448"/>
      <c r="F262" s="545"/>
      <c r="G262" s="531"/>
      <c r="H262" s="449"/>
      <c r="I262" s="449"/>
      <c r="J262" s="449"/>
      <c r="K262" s="448"/>
      <c r="L262" s="447"/>
      <c r="M262" s="447"/>
      <c r="N262" s="447"/>
      <c r="O262" s="447"/>
      <c r="P262" s="447"/>
      <c r="Q262" s="447"/>
      <c r="R262" s="447"/>
      <c r="S262" s="447"/>
      <c r="T262" s="447"/>
      <c r="U262" s="447"/>
      <c r="V262" s="447"/>
      <c r="W262" s="447"/>
      <c r="X262" s="447"/>
      <c r="Y262" s="447"/>
      <c r="Z262" s="447"/>
    </row>
    <row r="263" ht="12.75" customHeight="1">
      <c r="A263" s="445"/>
      <c r="B263" s="446"/>
      <c r="C263" s="533"/>
      <c r="D263" s="449"/>
      <c r="E263" s="448"/>
      <c r="F263" s="545"/>
      <c r="G263" s="531"/>
      <c r="H263" s="449"/>
      <c r="I263" s="449"/>
      <c r="J263" s="449"/>
      <c r="K263" s="448"/>
      <c r="L263" s="447"/>
      <c r="M263" s="447"/>
      <c r="N263" s="447"/>
      <c r="O263" s="447"/>
      <c r="P263" s="447"/>
      <c r="Q263" s="447"/>
      <c r="R263" s="447"/>
      <c r="S263" s="447"/>
      <c r="T263" s="447"/>
      <c r="U263" s="447"/>
      <c r="V263" s="447"/>
      <c r="W263" s="447"/>
      <c r="X263" s="447"/>
      <c r="Y263" s="447"/>
      <c r="Z263" s="447"/>
    </row>
    <row r="264" ht="12.75" customHeight="1">
      <c r="A264" s="445"/>
      <c r="B264" s="446"/>
      <c r="C264" s="533"/>
      <c r="D264" s="449"/>
      <c r="E264" s="448"/>
      <c r="F264" s="545"/>
      <c r="G264" s="531"/>
      <c r="H264" s="449"/>
      <c r="I264" s="449"/>
      <c r="J264" s="449"/>
      <c r="K264" s="448"/>
      <c r="L264" s="447"/>
      <c r="M264" s="447"/>
      <c r="N264" s="447"/>
      <c r="O264" s="447"/>
      <c r="P264" s="447"/>
      <c r="Q264" s="447"/>
      <c r="R264" s="447"/>
      <c r="S264" s="447"/>
      <c r="T264" s="447"/>
      <c r="U264" s="447"/>
      <c r="V264" s="447"/>
      <c r="W264" s="447"/>
      <c r="X264" s="447"/>
      <c r="Y264" s="447"/>
      <c r="Z264" s="447"/>
    </row>
    <row r="265" ht="12.75" customHeight="1">
      <c r="A265" s="445"/>
      <c r="B265" s="446"/>
      <c r="C265" s="533"/>
      <c r="D265" s="449"/>
      <c r="E265" s="448"/>
      <c r="F265" s="545"/>
      <c r="G265" s="531"/>
      <c r="H265" s="449"/>
      <c r="I265" s="449"/>
      <c r="J265" s="449"/>
      <c r="K265" s="448"/>
      <c r="L265" s="447"/>
      <c r="M265" s="447"/>
      <c r="N265" s="447"/>
      <c r="O265" s="447"/>
      <c r="P265" s="447"/>
      <c r="Q265" s="447"/>
      <c r="R265" s="447"/>
      <c r="S265" s="447"/>
      <c r="T265" s="447"/>
      <c r="U265" s="447"/>
      <c r="V265" s="447"/>
      <c r="W265" s="447"/>
      <c r="X265" s="447"/>
      <c r="Y265" s="447"/>
      <c r="Z265" s="447"/>
    </row>
    <row r="266" ht="12.75" customHeight="1">
      <c r="A266" s="445"/>
      <c r="B266" s="446"/>
      <c r="C266" s="533"/>
      <c r="D266" s="449"/>
      <c r="E266" s="448"/>
      <c r="F266" s="545"/>
      <c r="G266" s="531"/>
      <c r="H266" s="449"/>
      <c r="I266" s="449"/>
      <c r="J266" s="449"/>
      <c r="K266" s="448"/>
      <c r="L266" s="447"/>
      <c r="M266" s="447"/>
      <c r="N266" s="447"/>
      <c r="O266" s="447"/>
      <c r="P266" s="447"/>
      <c r="Q266" s="447"/>
      <c r="R266" s="447"/>
      <c r="S266" s="447"/>
      <c r="T266" s="447"/>
      <c r="U266" s="447"/>
      <c r="V266" s="447"/>
      <c r="W266" s="447"/>
      <c r="X266" s="447"/>
      <c r="Y266" s="447"/>
      <c r="Z266" s="447"/>
    </row>
    <row r="267" ht="12.75" customHeight="1">
      <c r="A267" s="445"/>
      <c r="B267" s="446"/>
      <c r="C267" s="533"/>
      <c r="D267" s="449"/>
      <c r="E267" s="448"/>
      <c r="F267" s="545"/>
      <c r="G267" s="531"/>
      <c r="H267" s="449"/>
      <c r="I267" s="449"/>
      <c r="J267" s="449"/>
      <c r="K267" s="448"/>
      <c r="L267" s="447"/>
      <c r="M267" s="447"/>
      <c r="N267" s="447"/>
      <c r="O267" s="447"/>
      <c r="P267" s="447"/>
      <c r="Q267" s="447"/>
      <c r="R267" s="447"/>
      <c r="S267" s="447"/>
      <c r="T267" s="447"/>
      <c r="U267" s="447"/>
      <c r="V267" s="447"/>
      <c r="W267" s="447"/>
      <c r="X267" s="447"/>
      <c r="Y267" s="447"/>
      <c r="Z267" s="447"/>
    </row>
    <row r="268" ht="12.75" customHeight="1">
      <c r="A268" s="445"/>
      <c r="B268" s="446"/>
      <c r="C268" s="533"/>
      <c r="D268" s="449"/>
      <c r="E268" s="448"/>
      <c r="F268" s="545"/>
      <c r="G268" s="531"/>
      <c r="H268" s="449"/>
      <c r="I268" s="449"/>
      <c r="J268" s="449"/>
      <c r="K268" s="448"/>
      <c r="L268" s="447"/>
      <c r="M268" s="447"/>
      <c r="N268" s="447"/>
      <c r="O268" s="447"/>
      <c r="P268" s="447"/>
      <c r="Q268" s="447"/>
      <c r="R268" s="447"/>
      <c r="S268" s="447"/>
      <c r="T268" s="447"/>
      <c r="U268" s="447"/>
      <c r="V268" s="447"/>
      <c r="W268" s="447"/>
      <c r="X268" s="447"/>
      <c r="Y268" s="447"/>
      <c r="Z268" s="447"/>
    </row>
    <row r="269" ht="12.75" customHeight="1">
      <c r="A269" s="445"/>
      <c r="B269" s="446"/>
      <c r="C269" s="533"/>
      <c r="D269" s="449"/>
      <c r="E269" s="448"/>
      <c r="F269" s="545"/>
      <c r="G269" s="531"/>
      <c r="H269" s="449"/>
      <c r="I269" s="449"/>
      <c r="J269" s="449"/>
      <c r="K269" s="448"/>
      <c r="L269" s="447"/>
      <c r="M269" s="447"/>
      <c r="N269" s="447"/>
      <c r="O269" s="447"/>
      <c r="P269" s="447"/>
      <c r="Q269" s="447"/>
      <c r="R269" s="447"/>
      <c r="S269" s="447"/>
      <c r="T269" s="447"/>
      <c r="U269" s="447"/>
      <c r="V269" s="447"/>
      <c r="W269" s="447"/>
      <c r="X269" s="447"/>
      <c r="Y269" s="447"/>
      <c r="Z269" s="447"/>
    </row>
    <row r="270" ht="12.75" customHeight="1">
      <c r="A270" s="445"/>
      <c r="B270" s="446"/>
      <c r="C270" s="533"/>
      <c r="D270" s="449"/>
      <c r="E270" s="448"/>
      <c r="F270" s="545"/>
      <c r="G270" s="531"/>
      <c r="H270" s="449"/>
      <c r="I270" s="449"/>
      <c r="J270" s="449"/>
      <c r="K270" s="448"/>
      <c r="L270" s="447"/>
      <c r="M270" s="447"/>
      <c r="N270" s="447"/>
      <c r="O270" s="447"/>
      <c r="P270" s="447"/>
      <c r="Q270" s="447"/>
      <c r="R270" s="447"/>
      <c r="S270" s="447"/>
      <c r="T270" s="447"/>
      <c r="U270" s="447"/>
      <c r="V270" s="447"/>
      <c r="W270" s="447"/>
      <c r="X270" s="447"/>
      <c r="Y270" s="447"/>
      <c r="Z270" s="447"/>
    </row>
    <row r="271" ht="12.75" customHeight="1">
      <c r="A271" s="445"/>
      <c r="B271" s="446"/>
      <c r="C271" s="533"/>
      <c r="D271" s="449"/>
      <c r="E271" s="448"/>
      <c r="F271" s="545"/>
      <c r="G271" s="531"/>
      <c r="H271" s="449"/>
      <c r="I271" s="449"/>
      <c r="J271" s="449"/>
      <c r="K271" s="448"/>
      <c r="L271" s="447"/>
      <c r="M271" s="447"/>
      <c r="N271" s="447"/>
      <c r="O271" s="447"/>
      <c r="P271" s="447"/>
      <c r="Q271" s="447"/>
      <c r="R271" s="447"/>
      <c r="S271" s="447"/>
      <c r="T271" s="447"/>
      <c r="U271" s="447"/>
      <c r="V271" s="447"/>
      <c r="W271" s="447"/>
      <c r="X271" s="447"/>
      <c r="Y271" s="447"/>
      <c r="Z271" s="447"/>
    </row>
    <row r="272" ht="12.75" customHeight="1">
      <c r="A272" s="445"/>
      <c r="B272" s="446"/>
      <c r="C272" s="533"/>
      <c r="D272" s="449"/>
      <c r="E272" s="448"/>
      <c r="F272" s="545"/>
      <c r="G272" s="531"/>
      <c r="H272" s="449"/>
      <c r="I272" s="449"/>
      <c r="J272" s="449"/>
      <c r="K272" s="448"/>
      <c r="L272" s="447"/>
      <c r="M272" s="447"/>
      <c r="N272" s="447"/>
      <c r="O272" s="447"/>
      <c r="P272" s="447"/>
      <c r="Q272" s="447"/>
      <c r="R272" s="447"/>
      <c r="S272" s="447"/>
      <c r="T272" s="447"/>
      <c r="U272" s="447"/>
      <c r="V272" s="447"/>
      <c r="W272" s="447"/>
      <c r="X272" s="447"/>
      <c r="Y272" s="447"/>
      <c r="Z272" s="447"/>
    </row>
    <row r="273" ht="12.75" customHeight="1">
      <c r="A273" s="445"/>
      <c r="B273" s="446"/>
      <c r="C273" s="533"/>
      <c r="D273" s="449"/>
      <c r="E273" s="448"/>
      <c r="F273" s="545"/>
      <c r="G273" s="531"/>
      <c r="H273" s="449"/>
      <c r="I273" s="449"/>
      <c r="J273" s="449"/>
      <c r="K273" s="448"/>
      <c r="L273" s="447"/>
      <c r="M273" s="447"/>
      <c r="N273" s="447"/>
      <c r="O273" s="447"/>
      <c r="P273" s="447"/>
      <c r="Q273" s="447"/>
      <c r="R273" s="447"/>
      <c r="S273" s="447"/>
      <c r="T273" s="447"/>
      <c r="U273" s="447"/>
      <c r="V273" s="447"/>
      <c r="W273" s="447"/>
      <c r="X273" s="447"/>
      <c r="Y273" s="447"/>
      <c r="Z273" s="447"/>
    </row>
    <row r="274" ht="12.75" customHeight="1">
      <c r="A274" s="445"/>
      <c r="B274" s="446"/>
      <c r="C274" s="533"/>
      <c r="D274" s="449"/>
      <c r="E274" s="448"/>
      <c r="F274" s="545"/>
      <c r="G274" s="531"/>
      <c r="H274" s="449"/>
      <c r="I274" s="449"/>
      <c r="J274" s="449"/>
      <c r="K274" s="448"/>
      <c r="L274" s="447"/>
      <c r="M274" s="447"/>
      <c r="N274" s="447"/>
      <c r="O274" s="447"/>
      <c r="P274" s="447"/>
      <c r="Q274" s="447"/>
      <c r="R274" s="447"/>
      <c r="S274" s="447"/>
      <c r="T274" s="447"/>
      <c r="U274" s="447"/>
      <c r="V274" s="447"/>
      <c r="W274" s="447"/>
      <c r="X274" s="447"/>
      <c r="Y274" s="447"/>
      <c r="Z274" s="447"/>
    </row>
    <row r="275" ht="12.75" customHeight="1">
      <c r="A275" s="445"/>
      <c r="B275" s="446"/>
      <c r="C275" s="533"/>
      <c r="D275" s="449"/>
      <c r="E275" s="448"/>
      <c r="F275" s="545"/>
      <c r="G275" s="531"/>
      <c r="H275" s="449"/>
      <c r="I275" s="449"/>
      <c r="J275" s="449"/>
      <c r="K275" s="448"/>
      <c r="L275" s="447"/>
      <c r="M275" s="447"/>
      <c r="N275" s="447"/>
      <c r="O275" s="447"/>
      <c r="P275" s="447"/>
      <c r="Q275" s="447"/>
      <c r="R275" s="447"/>
      <c r="S275" s="447"/>
      <c r="T275" s="447"/>
      <c r="U275" s="447"/>
      <c r="V275" s="447"/>
      <c r="W275" s="447"/>
      <c r="X275" s="447"/>
      <c r="Y275" s="447"/>
      <c r="Z275" s="447"/>
    </row>
    <row r="276" ht="12.75" customHeight="1">
      <c r="A276" s="445"/>
      <c r="B276" s="446"/>
      <c r="C276" s="533"/>
      <c r="D276" s="449"/>
      <c r="E276" s="448"/>
      <c r="F276" s="545"/>
      <c r="G276" s="531"/>
      <c r="H276" s="449"/>
      <c r="I276" s="449"/>
      <c r="J276" s="449"/>
      <c r="K276" s="448"/>
      <c r="L276" s="447"/>
      <c r="M276" s="447"/>
      <c r="N276" s="447"/>
      <c r="O276" s="447"/>
      <c r="P276" s="447"/>
      <c r="Q276" s="447"/>
      <c r="R276" s="447"/>
      <c r="S276" s="447"/>
      <c r="T276" s="447"/>
      <c r="U276" s="447"/>
      <c r="V276" s="447"/>
      <c r="W276" s="447"/>
      <c r="X276" s="447"/>
      <c r="Y276" s="447"/>
      <c r="Z276" s="447"/>
    </row>
    <row r="277" ht="12.75" customHeight="1">
      <c r="A277" s="445"/>
      <c r="B277" s="446"/>
      <c r="C277" s="533"/>
      <c r="D277" s="449"/>
      <c r="E277" s="448"/>
      <c r="F277" s="545"/>
      <c r="G277" s="531"/>
      <c r="H277" s="449"/>
      <c r="I277" s="449"/>
      <c r="J277" s="449"/>
      <c r="K277" s="448"/>
      <c r="L277" s="447"/>
      <c r="M277" s="447"/>
      <c r="N277" s="447"/>
      <c r="O277" s="447"/>
      <c r="P277" s="447"/>
      <c r="Q277" s="447"/>
      <c r="R277" s="447"/>
      <c r="S277" s="447"/>
      <c r="T277" s="447"/>
      <c r="U277" s="447"/>
      <c r="V277" s="447"/>
      <c r="W277" s="447"/>
      <c r="X277" s="447"/>
      <c r="Y277" s="447"/>
      <c r="Z277" s="447"/>
    </row>
    <row r="278" ht="12.75" customHeight="1">
      <c r="A278" s="445"/>
      <c r="B278" s="446"/>
      <c r="C278" s="533"/>
      <c r="D278" s="449"/>
      <c r="E278" s="448"/>
      <c r="F278" s="545"/>
      <c r="G278" s="531"/>
      <c r="H278" s="449"/>
      <c r="I278" s="449"/>
      <c r="J278" s="449"/>
      <c r="K278" s="448"/>
      <c r="L278" s="447"/>
      <c r="M278" s="447"/>
      <c r="N278" s="447"/>
      <c r="O278" s="447"/>
      <c r="P278" s="447"/>
      <c r="Q278" s="447"/>
      <c r="R278" s="447"/>
      <c r="S278" s="447"/>
      <c r="T278" s="447"/>
      <c r="U278" s="447"/>
      <c r="V278" s="447"/>
      <c r="W278" s="447"/>
      <c r="X278" s="447"/>
      <c r="Y278" s="447"/>
      <c r="Z278" s="447"/>
    </row>
    <row r="279" ht="12.75" customHeight="1">
      <c r="A279" s="445"/>
      <c r="B279" s="446"/>
      <c r="C279" s="533"/>
      <c r="D279" s="449"/>
      <c r="E279" s="448"/>
      <c r="F279" s="545"/>
      <c r="G279" s="531"/>
      <c r="H279" s="449"/>
      <c r="I279" s="449"/>
      <c r="J279" s="449"/>
      <c r="K279" s="448"/>
      <c r="L279" s="447"/>
      <c r="M279" s="447"/>
      <c r="N279" s="447"/>
      <c r="O279" s="447"/>
      <c r="P279" s="447"/>
      <c r="Q279" s="447"/>
      <c r="R279" s="447"/>
      <c r="S279" s="447"/>
      <c r="T279" s="447"/>
      <c r="U279" s="447"/>
      <c r="V279" s="447"/>
      <c r="W279" s="447"/>
      <c r="X279" s="447"/>
      <c r="Y279" s="447"/>
      <c r="Z279" s="447"/>
    </row>
    <row r="280" ht="12.75" customHeight="1">
      <c r="A280" s="445"/>
      <c r="B280" s="446"/>
      <c r="C280" s="533"/>
      <c r="D280" s="449"/>
      <c r="E280" s="448"/>
      <c r="F280" s="545"/>
      <c r="G280" s="531"/>
      <c r="H280" s="449"/>
      <c r="I280" s="449"/>
      <c r="J280" s="449"/>
      <c r="K280" s="448"/>
      <c r="L280" s="447"/>
      <c r="M280" s="447"/>
      <c r="N280" s="447"/>
      <c r="O280" s="447"/>
      <c r="P280" s="447"/>
      <c r="Q280" s="447"/>
      <c r="R280" s="447"/>
      <c r="S280" s="447"/>
      <c r="T280" s="447"/>
      <c r="U280" s="447"/>
      <c r="V280" s="447"/>
      <c r="W280" s="447"/>
      <c r="X280" s="447"/>
      <c r="Y280" s="447"/>
      <c r="Z280" s="447"/>
    </row>
    <row r="281" ht="12.75" customHeight="1">
      <c r="A281" s="445"/>
      <c r="B281" s="446"/>
      <c r="C281" s="533"/>
      <c r="D281" s="449"/>
      <c r="E281" s="448"/>
      <c r="F281" s="545"/>
      <c r="G281" s="531"/>
      <c r="H281" s="449"/>
      <c r="I281" s="449"/>
      <c r="J281" s="449"/>
      <c r="K281" s="448"/>
      <c r="L281" s="447"/>
      <c r="M281" s="447"/>
      <c r="N281" s="447"/>
      <c r="O281" s="447"/>
      <c r="P281" s="447"/>
      <c r="Q281" s="447"/>
      <c r="R281" s="447"/>
      <c r="S281" s="447"/>
      <c r="T281" s="447"/>
      <c r="U281" s="447"/>
      <c r="V281" s="447"/>
      <c r="W281" s="447"/>
      <c r="X281" s="447"/>
      <c r="Y281" s="447"/>
      <c r="Z281" s="447"/>
    </row>
    <row r="282" ht="12.75" customHeight="1">
      <c r="A282" s="445"/>
      <c r="B282" s="446"/>
      <c r="C282" s="533"/>
      <c r="D282" s="449"/>
      <c r="E282" s="448"/>
      <c r="F282" s="545"/>
      <c r="G282" s="531"/>
      <c r="H282" s="449"/>
      <c r="I282" s="449"/>
      <c r="J282" s="449"/>
      <c r="K282" s="448"/>
      <c r="L282" s="447"/>
      <c r="M282" s="447"/>
      <c r="N282" s="447"/>
      <c r="O282" s="447"/>
      <c r="P282" s="447"/>
      <c r="Q282" s="447"/>
      <c r="R282" s="447"/>
      <c r="S282" s="447"/>
      <c r="T282" s="447"/>
      <c r="U282" s="447"/>
      <c r="V282" s="447"/>
      <c r="W282" s="447"/>
      <c r="X282" s="447"/>
      <c r="Y282" s="447"/>
      <c r="Z282" s="447"/>
    </row>
    <row r="283" ht="12.75" customHeight="1">
      <c r="A283" s="445"/>
      <c r="B283" s="446"/>
      <c r="C283" s="533"/>
      <c r="D283" s="449"/>
      <c r="E283" s="448"/>
      <c r="F283" s="545"/>
      <c r="G283" s="531"/>
      <c r="H283" s="449"/>
      <c r="I283" s="449"/>
      <c r="J283" s="449"/>
      <c r="K283" s="448"/>
      <c r="L283" s="447"/>
      <c r="M283" s="447"/>
      <c r="N283" s="447"/>
      <c r="O283" s="447"/>
      <c r="P283" s="447"/>
      <c r="Q283" s="447"/>
      <c r="R283" s="447"/>
      <c r="S283" s="447"/>
      <c r="T283" s="447"/>
      <c r="U283" s="447"/>
      <c r="V283" s="447"/>
      <c r="W283" s="447"/>
      <c r="X283" s="447"/>
      <c r="Y283" s="447"/>
      <c r="Z283" s="447"/>
    </row>
    <row r="284" ht="12.75" customHeight="1">
      <c r="A284" s="445"/>
      <c r="B284" s="446"/>
      <c r="C284" s="533"/>
      <c r="D284" s="449"/>
      <c r="E284" s="448"/>
      <c r="F284" s="545"/>
      <c r="G284" s="531"/>
      <c r="H284" s="449"/>
      <c r="I284" s="449"/>
      <c r="J284" s="449"/>
      <c r="K284" s="448"/>
      <c r="L284" s="447"/>
      <c r="M284" s="447"/>
      <c r="N284" s="447"/>
      <c r="O284" s="447"/>
      <c r="P284" s="447"/>
      <c r="Q284" s="447"/>
      <c r="R284" s="447"/>
      <c r="S284" s="447"/>
      <c r="T284" s="447"/>
      <c r="U284" s="447"/>
      <c r="V284" s="447"/>
      <c r="W284" s="447"/>
      <c r="X284" s="447"/>
      <c r="Y284" s="447"/>
      <c r="Z284" s="447"/>
    </row>
    <row r="285" ht="12.75" customHeight="1">
      <c r="A285" s="445"/>
      <c r="B285" s="446"/>
      <c r="C285" s="533"/>
      <c r="D285" s="449"/>
      <c r="E285" s="448"/>
      <c r="F285" s="545"/>
      <c r="G285" s="531"/>
      <c r="H285" s="449"/>
      <c r="I285" s="449"/>
      <c r="J285" s="449"/>
      <c r="K285" s="448"/>
      <c r="L285" s="447"/>
      <c r="M285" s="447"/>
      <c r="N285" s="447"/>
      <c r="O285" s="447"/>
      <c r="P285" s="447"/>
      <c r="Q285" s="447"/>
      <c r="R285" s="447"/>
      <c r="S285" s="447"/>
      <c r="T285" s="447"/>
      <c r="U285" s="447"/>
      <c r="V285" s="447"/>
      <c r="W285" s="447"/>
      <c r="X285" s="447"/>
      <c r="Y285" s="447"/>
      <c r="Z285" s="447"/>
    </row>
    <row r="286" ht="12.75" customHeight="1">
      <c r="A286" s="445"/>
      <c r="B286" s="446"/>
      <c r="C286" s="533"/>
      <c r="D286" s="449"/>
      <c r="E286" s="448"/>
      <c r="F286" s="545"/>
      <c r="G286" s="531"/>
      <c r="H286" s="449"/>
      <c r="I286" s="449"/>
      <c r="J286" s="449"/>
      <c r="K286" s="448"/>
      <c r="L286" s="447"/>
      <c r="M286" s="447"/>
      <c r="N286" s="447"/>
      <c r="O286" s="447"/>
      <c r="P286" s="447"/>
      <c r="Q286" s="447"/>
      <c r="R286" s="447"/>
      <c r="S286" s="447"/>
      <c r="T286" s="447"/>
      <c r="U286" s="447"/>
      <c r="V286" s="447"/>
      <c r="W286" s="447"/>
      <c r="X286" s="447"/>
      <c r="Y286" s="447"/>
      <c r="Z286" s="447"/>
    </row>
    <row r="287" ht="12.75" customHeight="1">
      <c r="A287" s="445"/>
      <c r="B287" s="446"/>
      <c r="C287" s="533"/>
      <c r="D287" s="449"/>
      <c r="E287" s="448"/>
      <c r="F287" s="545"/>
      <c r="G287" s="531"/>
      <c r="H287" s="449"/>
      <c r="I287" s="449"/>
      <c r="J287" s="449"/>
      <c r="K287" s="448"/>
      <c r="L287" s="447"/>
      <c r="M287" s="447"/>
      <c r="N287" s="447"/>
      <c r="O287" s="447"/>
      <c r="P287" s="447"/>
      <c r="Q287" s="447"/>
      <c r="R287" s="447"/>
      <c r="S287" s="447"/>
      <c r="T287" s="447"/>
      <c r="U287" s="447"/>
      <c r="V287" s="447"/>
      <c r="W287" s="447"/>
      <c r="X287" s="447"/>
      <c r="Y287" s="447"/>
      <c r="Z287" s="447"/>
    </row>
    <row r="288" ht="12.75" customHeight="1">
      <c r="A288" s="445"/>
      <c r="B288" s="446"/>
      <c r="C288" s="533"/>
      <c r="D288" s="449"/>
      <c r="E288" s="448"/>
      <c r="F288" s="545"/>
      <c r="G288" s="531"/>
      <c r="H288" s="449"/>
      <c r="I288" s="449"/>
      <c r="J288" s="449"/>
      <c r="K288" s="448"/>
      <c r="L288" s="447"/>
      <c r="M288" s="447"/>
      <c r="N288" s="447"/>
      <c r="O288" s="447"/>
      <c r="P288" s="447"/>
      <c r="Q288" s="447"/>
      <c r="R288" s="447"/>
      <c r="S288" s="447"/>
      <c r="T288" s="447"/>
      <c r="U288" s="447"/>
      <c r="V288" s="447"/>
      <c r="W288" s="447"/>
      <c r="X288" s="447"/>
      <c r="Y288" s="447"/>
      <c r="Z288" s="447"/>
    </row>
    <row r="289" ht="12.75" customHeight="1">
      <c r="A289" s="445"/>
      <c r="B289" s="446"/>
      <c r="C289" s="533"/>
      <c r="D289" s="449"/>
      <c r="E289" s="448"/>
      <c r="F289" s="545"/>
      <c r="G289" s="531"/>
      <c r="H289" s="449"/>
      <c r="I289" s="449"/>
      <c r="J289" s="449"/>
      <c r="K289" s="448"/>
      <c r="L289" s="447"/>
      <c r="M289" s="447"/>
      <c r="N289" s="447"/>
      <c r="O289" s="447"/>
      <c r="P289" s="447"/>
      <c r="Q289" s="447"/>
      <c r="R289" s="447"/>
      <c r="S289" s="447"/>
      <c r="T289" s="447"/>
      <c r="U289" s="447"/>
      <c r="V289" s="447"/>
      <c r="W289" s="447"/>
      <c r="X289" s="447"/>
      <c r="Y289" s="447"/>
      <c r="Z289" s="447"/>
    </row>
    <row r="290" ht="12.75" customHeight="1">
      <c r="A290" s="445"/>
      <c r="B290" s="446"/>
      <c r="C290" s="533"/>
      <c r="D290" s="449"/>
      <c r="E290" s="448"/>
      <c r="F290" s="545"/>
      <c r="G290" s="531"/>
      <c r="H290" s="449"/>
      <c r="I290" s="449"/>
      <c r="J290" s="449"/>
      <c r="K290" s="448"/>
      <c r="L290" s="447"/>
      <c r="M290" s="447"/>
      <c r="N290" s="447"/>
      <c r="O290" s="447"/>
      <c r="P290" s="447"/>
      <c r="Q290" s="447"/>
      <c r="R290" s="447"/>
      <c r="S290" s="447"/>
      <c r="T290" s="447"/>
      <c r="U290" s="447"/>
      <c r="V290" s="447"/>
      <c r="W290" s="447"/>
      <c r="X290" s="447"/>
      <c r="Y290" s="447"/>
      <c r="Z290" s="447"/>
    </row>
    <row r="291" ht="12.75" customHeight="1">
      <c r="A291" s="445"/>
      <c r="B291" s="446"/>
      <c r="C291" s="533"/>
      <c r="D291" s="449"/>
      <c r="E291" s="448"/>
      <c r="F291" s="545"/>
      <c r="G291" s="531"/>
      <c r="H291" s="449"/>
      <c r="I291" s="449"/>
      <c r="J291" s="449"/>
      <c r="K291" s="448"/>
      <c r="L291" s="447"/>
      <c r="M291" s="447"/>
      <c r="N291" s="447"/>
      <c r="O291" s="447"/>
      <c r="P291" s="447"/>
      <c r="Q291" s="447"/>
      <c r="R291" s="447"/>
      <c r="S291" s="447"/>
      <c r="T291" s="447"/>
      <c r="U291" s="447"/>
      <c r="V291" s="447"/>
      <c r="W291" s="447"/>
      <c r="X291" s="447"/>
      <c r="Y291" s="447"/>
      <c r="Z291" s="447"/>
    </row>
    <row r="292" ht="12.75" customHeight="1">
      <c r="A292" s="445"/>
      <c r="B292" s="446"/>
      <c r="C292" s="533"/>
      <c r="D292" s="449"/>
      <c r="E292" s="448"/>
      <c r="F292" s="545"/>
      <c r="G292" s="531"/>
      <c r="H292" s="449"/>
      <c r="I292" s="449"/>
      <c r="J292" s="449"/>
      <c r="K292" s="448"/>
      <c r="L292" s="447"/>
      <c r="M292" s="447"/>
      <c r="N292" s="447"/>
      <c r="O292" s="447"/>
      <c r="P292" s="447"/>
      <c r="Q292" s="447"/>
      <c r="R292" s="447"/>
      <c r="S292" s="447"/>
      <c r="T292" s="447"/>
      <c r="U292" s="447"/>
      <c r="V292" s="447"/>
      <c r="W292" s="447"/>
      <c r="X292" s="447"/>
      <c r="Y292" s="447"/>
      <c r="Z292" s="447"/>
    </row>
    <row r="293" ht="12.75" customHeight="1">
      <c r="A293" s="445"/>
      <c r="B293" s="446"/>
      <c r="C293" s="533"/>
      <c r="D293" s="449"/>
      <c r="E293" s="448"/>
      <c r="F293" s="545"/>
      <c r="G293" s="531"/>
      <c r="H293" s="449"/>
      <c r="I293" s="449"/>
      <c r="J293" s="449"/>
      <c r="K293" s="448"/>
      <c r="L293" s="447"/>
      <c r="M293" s="447"/>
      <c r="N293" s="447"/>
      <c r="O293" s="447"/>
      <c r="P293" s="447"/>
      <c r="Q293" s="447"/>
      <c r="R293" s="447"/>
      <c r="S293" s="447"/>
      <c r="T293" s="447"/>
      <c r="U293" s="447"/>
      <c r="V293" s="447"/>
      <c r="W293" s="447"/>
      <c r="X293" s="447"/>
      <c r="Y293" s="447"/>
      <c r="Z293" s="447"/>
    </row>
    <row r="294" ht="12.75" customHeight="1">
      <c r="A294" s="445"/>
      <c r="B294" s="446"/>
      <c r="C294" s="533"/>
      <c r="D294" s="449"/>
      <c r="E294" s="448"/>
      <c r="F294" s="545"/>
      <c r="G294" s="531"/>
      <c r="H294" s="449"/>
      <c r="I294" s="449"/>
      <c r="J294" s="449"/>
      <c r="K294" s="448"/>
      <c r="L294" s="447"/>
      <c r="M294" s="447"/>
      <c r="N294" s="447"/>
      <c r="O294" s="447"/>
      <c r="P294" s="447"/>
      <c r="Q294" s="447"/>
      <c r="R294" s="447"/>
      <c r="S294" s="447"/>
      <c r="T294" s="447"/>
      <c r="U294" s="447"/>
      <c r="V294" s="447"/>
      <c r="W294" s="447"/>
      <c r="X294" s="447"/>
      <c r="Y294" s="447"/>
      <c r="Z294" s="447"/>
    </row>
    <row r="295" ht="12.75" customHeight="1">
      <c r="A295" s="445"/>
      <c r="B295" s="446"/>
      <c r="C295" s="533"/>
      <c r="D295" s="449"/>
      <c r="E295" s="448"/>
      <c r="F295" s="545"/>
      <c r="G295" s="531"/>
      <c r="H295" s="449"/>
      <c r="I295" s="449"/>
      <c r="J295" s="449"/>
      <c r="K295" s="448"/>
      <c r="L295" s="447"/>
      <c r="M295" s="447"/>
      <c r="N295" s="447"/>
      <c r="O295" s="447"/>
      <c r="P295" s="447"/>
      <c r="Q295" s="447"/>
      <c r="R295" s="447"/>
      <c r="S295" s="447"/>
      <c r="T295" s="447"/>
      <c r="U295" s="447"/>
      <c r="V295" s="447"/>
      <c r="W295" s="447"/>
      <c r="X295" s="447"/>
      <c r="Y295" s="447"/>
      <c r="Z295" s="447"/>
    </row>
    <row r="296" ht="12.75" customHeight="1">
      <c r="A296" s="445"/>
      <c r="B296" s="446"/>
      <c r="C296" s="533"/>
      <c r="D296" s="449"/>
      <c r="E296" s="448"/>
      <c r="F296" s="545"/>
      <c r="G296" s="531"/>
      <c r="H296" s="449"/>
      <c r="I296" s="449"/>
      <c r="J296" s="449"/>
      <c r="K296" s="448"/>
      <c r="L296" s="447"/>
      <c r="M296" s="447"/>
      <c r="N296" s="447"/>
      <c r="O296" s="447"/>
      <c r="P296" s="447"/>
      <c r="Q296" s="447"/>
      <c r="R296" s="447"/>
      <c r="S296" s="447"/>
      <c r="T296" s="447"/>
      <c r="U296" s="447"/>
      <c r="V296" s="447"/>
      <c r="W296" s="447"/>
      <c r="X296" s="447"/>
      <c r="Y296" s="447"/>
      <c r="Z296" s="447"/>
    </row>
    <row r="297" ht="12.75" customHeight="1">
      <c r="A297" s="445"/>
      <c r="B297" s="446"/>
      <c r="C297" s="533"/>
      <c r="D297" s="449"/>
      <c r="E297" s="448"/>
      <c r="F297" s="545"/>
      <c r="G297" s="531"/>
      <c r="H297" s="449"/>
      <c r="I297" s="449"/>
      <c r="J297" s="449"/>
      <c r="K297" s="448"/>
      <c r="L297" s="447"/>
      <c r="M297" s="447"/>
      <c r="N297" s="447"/>
      <c r="O297" s="447"/>
      <c r="P297" s="447"/>
      <c r="Q297" s="447"/>
      <c r="R297" s="447"/>
      <c r="S297" s="447"/>
      <c r="T297" s="447"/>
      <c r="U297" s="447"/>
      <c r="V297" s="447"/>
      <c r="W297" s="447"/>
      <c r="X297" s="447"/>
      <c r="Y297" s="447"/>
      <c r="Z297" s="447"/>
    </row>
    <row r="298" ht="12.75" customHeight="1">
      <c r="A298" s="445"/>
      <c r="B298" s="446"/>
      <c r="C298" s="533"/>
      <c r="D298" s="449"/>
      <c r="E298" s="448"/>
      <c r="F298" s="545"/>
      <c r="G298" s="531"/>
      <c r="H298" s="449"/>
      <c r="I298" s="449"/>
      <c r="J298" s="449"/>
      <c r="K298" s="448"/>
      <c r="L298" s="447"/>
      <c r="M298" s="447"/>
      <c r="N298" s="447"/>
      <c r="O298" s="447"/>
      <c r="P298" s="447"/>
      <c r="Q298" s="447"/>
      <c r="R298" s="447"/>
      <c r="S298" s="447"/>
      <c r="T298" s="447"/>
      <c r="U298" s="447"/>
      <c r="V298" s="447"/>
      <c r="W298" s="447"/>
      <c r="X298" s="447"/>
      <c r="Y298" s="447"/>
      <c r="Z298" s="447"/>
    </row>
    <row r="299" ht="12.75" customHeight="1">
      <c r="A299" s="445"/>
      <c r="B299" s="446"/>
      <c r="C299" s="533"/>
      <c r="D299" s="449"/>
      <c r="E299" s="448"/>
      <c r="F299" s="545"/>
      <c r="G299" s="531"/>
      <c r="H299" s="449"/>
      <c r="I299" s="449"/>
      <c r="J299" s="449"/>
      <c r="K299" s="448"/>
      <c r="L299" s="447"/>
      <c r="M299" s="447"/>
      <c r="N299" s="447"/>
      <c r="O299" s="447"/>
      <c r="P299" s="447"/>
      <c r="Q299" s="447"/>
      <c r="R299" s="447"/>
      <c r="S299" s="447"/>
      <c r="T299" s="447"/>
      <c r="U299" s="447"/>
      <c r="V299" s="447"/>
      <c r="W299" s="447"/>
      <c r="X299" s="447"/>
      <c r="Y299" s="447"/>
      <c r="Z299" s="447"/>
    </row>
    <row r="300" ht="12.75" customHeight="1">
      <c r="A300" s="445"/>
      <c r="B300" s="446"/>
      <c r="C300" s="533"/>
      <c r="D300" s="449"/>
      <c r="E300" s="448"/>
      <c r="F300" s="545"/>
      <c r="G300" s="531"/>
      <c r="H300" s="449"/>
      <c r="I300" s="449"/>
      <c r="J300" s="449"/>
      <c r="K300" s="448"/>
      <c r="L300" s="447"/>
      <c r="M300" s="447"/>
      <c r="N300" s="447"/>
      <c r="O300" s="447"/>
      <c r="P300" s="447"/>
      <c r="Q300" s="447"/>
      <c r="R300" s="447"/>
      <c r="S300" s="447"/>
      <c r="T300" s="447"/>
      <c r="U300" s="447"/>
      <c r="V300" s="447"/>
      <c r="W300" s="447"/>
      <c r="X300" s="447"/>
      <c r="Y300" s="447"/>
      <c r="Z300" s="447"/>
    </row>
    <row r="301" ht="12.75" customHeight="1">
      <c r="A301" s="445"/>
      <c r="B301" s="446"/>
      <c r="C301" s="533"/>
      <c r="D301" s="449"/>
      <c r="E301" s="448"/>
      <c r="F301" s="545"/>
      <c r="G301" s="531"/>
      <c r="H301" s="449"/>
      <c r="I301" s="449"/>
      <c r="J301" s="449"/>
      <c r="K301" s="448"/>
      <c r="L301" s="447"/>
      <c r="M301" s="447"/>
      <c r="N301" s="447"/>
      <c r="O301" s="447"/>
      <c r="P301" s="447"/>
      <c r="Q301" s="447"/>
      <c r="R301" s="447"/>
      <c r="S301" s="447"/>
      <c r="T301" s="447"/>
      <c r="U301" s="447"/>
      <c r="V301" s="447"/>
      <c r="W301" s="447"/>
      <c r="X301" s="447"/>
      <c r="Y301" s="447"/>
      <c r="Z301" s="447"/>
    </row>
    <row r="302" ht="12.75" customHeight="1">
      <c r="A302" s="445"/>
      <c r="B302" s="446"/>
      <c r="C302" s="533"/>
      <c r="D302" s="449"/>
      <c r="E302" s="448"/>
      <c r="F302" s="545"/>
      <c r="G302" s="531"/>
      <c r="H302" s="449"/>
      <c r="I302" s="449"/>
      <c r="J302" s="449"/>
      <c r="K302" s="448"/>
      <c r="L302" s="447"/>
      <c r="M302" s="447"/>
      <c r="N302" s="447"/>
      <c r="O302" s="447"/>
      <c r="P302" s="447"/>
      <c r="Q302" s="447"/>
      <c r="R302" s="447"/>
      <c r="S302" s="447"/>
      <c r="T302" s="447"/>
      <c r="U302" s="447"/>
      <c r="V302" s="447"/>
      <c r="W302" s="447"/>
      <c r="X302" s="447"/>
      <c r="Y302" s="447"/>
      <c r="Z302" s="447"/>
    </row>
    <row r="303" ht="12.75" customHeight="1">
      <c r="A303" s="445"/>
      <c r="B303" s="446"/>
      <c r="C303" s="533"/>
      <c r="D303" s="449"/>
      <c r="E303" s="448"/>
      <c r="F303" s="545"/>
      <c r="G303" s="531"/>
      <c r="H303" s="449"/>
      <c r="I303" s="449"/>
      <c r="J303" s="449"/>
      <c r="K303" s="448"/>
      <c r="L303" s="447"/>
      <c r="M303" s="447"/>
      <c r="N303" s="447"/>
      <c r="O303" s="447"/>
      <c r="P303" s="447"/>
      <c r="Q303" s="447"/>
      <c r="R303" s="447"/>
      <c r="S303" s="447"/>
      <c r="T303" s="447"/>
      <c r="U303" s="447"/>
      <c r="V303" s="447"/>
      <c r="W303" s="447"/>
      <c r="X303" s="447"/>
      <c r="Y303" s="447"/>
      <c r="Z303" s="447"/>
    </row>
    <row r="304" ht="12.75" customHeight="1">
      <c r="A304" s="445"/>
      <c r="B304" s="446"/>
      <c r="C304" s="533"/>
      <c r="D304" s="449"/>
      <c r="E304" s="448"/>
      <c r="F304" s="545"/>
      <c r="G304" s="531"/>
      <c r="H304" s="449"/>
      <c r="I304" s="449"/>
      <c r="J304" s="449"/>
      <c r="K304" s="448"/>
      <c r="L304" s="447"/>
      <c r="M304" s="447"/>
      <c r="N304" s="447"/>
      <c r="O304" s="447"/>
      <c r="P304" s="447"/>
      <c r="Q304" s="447"/>
      <c r="R304" s="447"/>
      <c r="S304" s="447"/>
      <c r="T304" s="447"/>
      <c r="U304" s="447"/>
      <c r="V304" s="447"/>
      <c r="W304" s="447"/>
      <c r="X304" s="447"/>
      <c r="Y304" s="447"/>
      <c r="Z304" s="447"/>
    </row>
    <row r="305" ht="12.75" customHeight="1">
      <c r="A305" s="445"/>
      <c r="B305" s="446"/>
      <c r="C305" s="533"/>
      <c r="D305" s="449"/>
      <c r="E305" s="448"/>
      <c r="F305" s="545"/>
      <c r="G305" s="531"/>
      <c r="H305" s="449"/>
      <c r="I305" s="449"/>
      <c r="J305" s="449"/>
      <c r="K305" s="448"/>
      <c r="L305" s="447"/>
      <c r="M305" s="447"/>
      <c r="N305" s="447"/>
      <c r="O305" s="447"/>
      <c r="P305" s="447"/>
      <c r="Q305" s="447"/>
      <c r="R305" s="447"/>
      <c r="S305" s="447"/>
      <c r="T305" s="447"/>
      <c r="U305" s="447"/>
      <c r="V305" s="447"/>
      <c r="W305" s="447"/>
      <c r="X305" s="447"/>
      <c r="Y305" s="447"/>
      <c r="Z305" s="447"/>
    </row>
    <row r="306" ht="12.75" customHeight="1">
      <c r="A306" s="445"/>
      <c r="B306" s="446"/>
      <c r="C306" s="533"/>
      <c r="D306" s="449"/>
      <c r="E306" s="448"/>
      <c r="F306" s="545"/>
      <c r="G306" s="531"/>
      <c r="H306" s="449"/>
      <c r="I306" s="449"/>
      <c r="J306" s="449"/>
      <c r="K306" s="448"/>
      <c r="L306" s="447"/>
      <c r="M306" s="447"/>
      <c r="N306" s="447"/>
      <c r="O306" s="447"/>
      <c r="P306" s="447"/>
      <c r="Q306" s="447"/>
      <c r="R306" s="447"/>
      <c r="S306" s="447"/>
      <c r="T306" s="447"/>
      <c r="U306" s="447"/>
      <c r="V306" s="447"/>
      <c r="W306" s="447"/>
      <c r="X306" s="447"/>
      <c r="Y306" s="447"/>
      <c r="Z306" s="447"/>
    </row>
    <row r="307" ht="12.75" customHeight="1">
      <c r="A307" s="445"/>
      <c r="B307" s="446"/>
      <c r="C307" s="533"/>
      <c r="D307" s="449"/>
      <c r="E307" s="448"/>
      <c r="F307" s="545"/>
      <c r="G307" s="531"/>
      <c r="H307" s="449"/>
      <c r="I307" s="449"/>
      <c r="J307" s="449"/>
      <c r="K307" s="448"/>
      <c r="L307" s="447"/>
      <c r="M307" s="447"/>
      <c r="N307" s="447"/>
      <c r="O307" s="447"/>
      <c r="P307" s="447"/>
      <c r="Q307" s="447"/>
      <c r="R307" s="447"/>
      <c r="S307" s="447"/>
      <c r="T307" s="447"/>
      <c r="U307" s="447"/>
      <c r="V307" s="447"/>
      <c r="W307" s="447"/>
      <c r="X307" s="447"/>
      <c r="Y307" s="447"/>
      <c r="Z307" s="447"/>
    </row>
    <row r="308" ht="12.75" customHeight="1">
      <c r="A308" s="445"/>
      <c r="B308" s="446"/>
      <c r="C308" s="533"/>
      <c r="D308" s="449"/>
      <c r="E308" s="448"/>
      <c r="F308" s="545"/>
      <c r="G308" s="531"/>
      <c r="H308" s="449"/>
      <c r="I308" s="449"/>
      <c r="J308" s="449"/>
      <c r="K308" s="448"/>
      <c r="L308" s="447"/>
      <c r="M308" s="447"/>
      <c r="N308" s="447"/>
      <c r="O308" s="447"/>
      <c r="P308" s="447"/>
      <c r="Q308" s="447"/>
      <c r="R308" s="447"/>
      <c r="S308" s="447"/>
      <c r="T308" s="447"/>
      <c r="U308" s="447"/>
      <c r="V308" s="447"/>
      <c r="W308" s="447"/>
      <c r="X308" s="447"/>
      <c r="Y308" s="447"/>
      <c r="Z308" s="447"/>
    </row>
    <row r="309" ht="12.75" customHeight="1">
      <c r="A309" s="445"/>
      <c r="B309" s="446"/>
      <c r="C309" s="533"/>
      <c r="D309" s="449"/>
      <c r="E309" s="448"/>
      <c r="F309" s="545"/>
      <c r="G309" s="531"/>
      <c r="H309" s="449"/>
      <c r="I309" s="449"/>
      <c r="J309" s="449"/>
      <c r="K309" s="448"/>
      <c r="L309" s="447"/>
      <c r="M309" s="447"/>
      <c r="N309" s="447"/>
      <c r="O309" s="447"/>
      <c r="P309" s="447"/>
      <c r="Q309" s="447"/>
      <c r="R309" s="447"/>
      <c r="S309" s="447"/>
      <c r="T309" s="447"/>
      <c r="U309" s="447"/>
      <c r="V309" s="447"/>
      <c r="W309" s="447"/>
      <c r="X309" s="447"/>
      <c r="Y309" s="447"/>
      <c r="Z309" s="447"/>
    </row>
    <row r="310" ht="12.75" customHeight="1">
      <c r="A310" s="445"/>
      <c r="B310" s="446"/>
      <c r="C310" s="533"/>
      <c r="D310" s="449"/>
      <c r="E310" s="448"/>
      <c r="F310" s="545"/>
      <c r="G310" s="531"/>
      <c r="H310" s="449"/>
      <c r="I310" s="449"/>
      <c r="J310" s="449"/>
      <c r="K310" s="448"/>
      <c r="L310" s="447"/>
      <c r="M310" s="447"/>
      <c r="N310" s="447"/>
      <c r="O310" s="447"/>
      <c r="P310" s="447"/>
      <c r="Q310" s="447"/>
      <c r="R310" s="447"/>
      <c r="S310" s="447"/>
      <c r="T310" s="447"/>
      <c r="U310" s="447"/>
      <c r="V310" s="447"/>
      <c r="W310" s="447"/>
      <c r="X310" s="447"/>
      <c r="Y310" s="447"/>
      <c r="Z310" s="447"/>
    </row>
    <row r="311" ht="12.75" customHeight="1">
      <c r="A311" s="445"/>
      <c r="B311" s="446"/>
      <c r="C311" s="533"/>
      <c r="D311" s="449"/>
      <c r="E311" s="448"/>
      <c r="F311" s="545"/>
      <c r="G311" s="531"/>
      <c r="H311" s="449"/>
      <c r="I311" s="449"/>
      <c r="J311" s="449"/>
      <c r="K311" s="448"/>
      <c r="L311" s="447"/>
      <c r="M311" s="447"/>
      <c r="N311" s="447"/>
      <c r="O311" s="447"/>
      <c r="P311" s="447"/>
      <c r="Q311" s="447"/>
      <c r="R311" s="447"/>
      <c r="S311" s="447"/>
      <c r="T311" s="447"/>
      <c r="U311" s="447"/>
      <c r="V311" s="447"/>
      <c r="W311" s="447"/>
      <c r="X311" s="447"/>
      <c r="Y311" s="447"/>
      <c r="Z311" s="447"/>
    </row>
    <row r="312" ht="12.75" customHeight="1">
      <c r="A312" s="445"/>
      <c r="B312" s="446"/>
      <c r="C312" s="533"/>
      <c r="D312" s="449"/>
      <c r="E312" s="448"/>
      <c r="F312" s="545"/>
      <c r="G312" s="531"/>
      <c r="H312" s="449"/>
      <c r="I312" s="449"/>
      <c r="J312" s="449"/>
      <c r="K312" s="448"/>
      <c r="L312" s="447"/>
      <c r="M312" s="447"/>
      <c r="N312" s="447"/>
      <c r="O312" s="447"/>
      <c r="P312" s="447"/>
      <c r="Q312" s="447"/>
      <c r="R312" s="447"/>
      <c r="S312" s="447"/>
      <c r="T312" s="447"/>
      <c r="U312" s="447"/>
      <c r="V312" s="447"/>
      <c r="W312" s="447"/>
      <c r="X312" s="447"/>
      <c r="Y312" s="447"/>
      <c r="Z312" s="447"/>
    </row>
    <row r="313" ht="12.75" customHeight="1">
      <c r="A313" s="445"/>
      <c r="B313" s="446"/>
      <c r="C313" s="533"/>
      <c r="D313" s="449"/>
      <c r="E313" s="448"/>
      <c r="F313" s="545"/>
      <c r="G313" s="531"/>
      <c r="H313" s="449"/>
      <c r="I313" s="449"/>
      <c r="J313" s="449"/>
      <c r="K313" s="448"/>
      <c r="L313" s="447"/>
      <c r="M313" s="447"/>
      <c r="N313" s="447"/>
      <c r="O313" s="447"/>
      <c r="P313" s="447"/>
      <c r="Q313" s="447"/>
      <c r="R313" s="447"/>
      <c r="S313" s="447"/>
      <c r="T313" s="447"/>
      <c r="U313" s="447"/>
      <c r="V313" s="447"/>
      <c r="W313" s="447"/>
      <c r="X313" s="447"/>
      <c r="Y313" s="447"/>
      <c r="Z313" s="447"/>
    </row>
    <row r="314" ht="12.75" customHeight="1">
      <c r="A314" s="445"/>
      <c r="B314" s="446"/>
      <c r="C314" s="533"/>
      <c r="D314" s="449"/>
      <c r="E314" s="448"/>
      <c r="F314" s="545"/>
      <c r="G314" s="531"/>
      <c r="H314" s="449"/>
      <c r="I314" s="449"/>
      <c r="J314" s="449"/>
      <c r="K314" s="448"/>
      <c r="L314" s="447"/>
      <c r="M314" s="447"/>
      <c r="N314" s="447"/>
      <c r="O314" s="447"/>
      <c r="P314" s="447"/>
      <c r="Q314" s="447"/>
      <c r="R314" s="447"/>
      <c r="S314" s="447"/>
      <c r="T314" s="447"/>
      <c r="U314" s="447"/>
      <c r="V314" s="447"/>
      <c r="W314" s="447"/>
      <c r="X314" s="447"/>
      <c r="Y314" s="447"/>
      <c r="Z314" s="447"/>
    </row>
    <row r="315" ht="12.75" customHeight="1">
      <c r="A315" s="445"/>
      <c r="B315" s="446"/>
      <c r="C315" s="533"/>
      <c r="D315" s="449"/>
      <c r="E315" s="448"/>
      <c r="F315" s="545"/>
      <c r="G315" s="531"/>
      <c r="H315" s="449"/>
      <c r="I315" s="449"/>
      <c r="J315" s="449"/>
      <c r="K315" s="448"/>
      <c r="L315" s="447"/>
      <c r="M315" s="447"/>
      <c r="N315" s="447"/>
      <c r="O315" s="447"/>
      <c r="P315" s="447"/>
      <c r="Q315" s="447"/>
      <c r="R315" s="447"/>
      <c r="S315" s="447"/>
      <c r="T315" s="447"/>
      <c r="U315" s="447"/>
      <c r="V315" s="447"/>
      <c r="W315" s="447"/>
      <c r="X315" s="447"/>
      <c r="Y315" s="447"/>
      <c r="Z315" s="447"/>
    </row>
    <row r="316" ht="12.75" customHeight="1">
      <c r="A316" s="445"/>
      <c r="B316" s="446"/>
      <c r="C316" s="533"/>
      <c r="D316" s="449"/>
      <c r="E316" s="448"/>
      <c r="F316" s="545"/>
      <c r="G316" s="531"/>
      <c r="H316" s="449"/>
      <c r="I316" s="449"/>
      <c r="J316" s="449"/>
      <c r="K316" s="448"/>
      <c r="L316" s="447"/>
      <c r="M316" s="447"/>
      <c r="N316" s="447"/>
      <c r="O316" s="447"/>
      <c r="P316" s="447"/>
      <c r="Q316" s="447"/>
      <c r="R316" s="447"/>
      <c r="S316" s="447"/>
      <c r="T316" s="447"/>
      <c r="U316" s="447"/>
      <c r="V316" s="447"/>
      <c r="W316" s="447"/>
      <c r="X316" s="447"/>
      <c r="Y316" s="447"/>
      <c r="Z316" s="447"/>
    </row>
    <row r="317" ht="12.75" customHeight="1">
      <c r="A317" s="445"/>
      <c r="B317" s="446"/>
      <c r="C317" s="533"/>
      <c r="D317" s="449"/>
      <c r="E317" s="448"/>
      <c r="F317" s="545"/>
      <c r="G317" s="531"/>
      <c r="H317" s="449"/>
      <c r="I317" s="449"/>
      <c r="J317" s="449"/>
      <c r="K317" s="448"/>
      <c r="L317" s="447"/>
      <c r="M317" s="447"/>
      <c r="N317" s="447"/>
      <c r="O317" s="447"/>
      <c r="P317" s="447"/>
      <c r="Q317" s="447"/>
      <c r="R317" s="447"/>
      <c r="S317" s="447"/>
      <c r="T317" s="447"/>
      <c r="U317" s="447"/>
      <c r="V317" s="447"/>
      <c r="W317" s="447"/>
      <c r="X317" s="447"/>
      <c r="Y317" s="447"/>
      <c r="Z317" s="447"/>
    </row>
    <row r="318" ht="12.75" customHeight="1">
      <c r="A318" s="445"/>
      <c r="B318" s="446"/>
      <c r="C318" s="533"/>
      <c r="D318" s="449"/>
      <c r="E318" s="448"/>
      <c r="F318" s="545"/>
      <c r="G318" s="531"/>
      <c r="H318" s="449"/>
      <c r="I318" s="449"/>
      <c r="J318" s="449"/>
      <c r="K318" s="448"/>
      <c r="L318" s="447"/>
      <c r="M318" s="447"/>
      <c r="N318" s="447"/>
      <c r="O318" s="447"/>
      <c r="P318" s="447"/>
      <c r="Q318" s="447"/>
      <c r="R318" s="447"/>
      <c r="S318" s="447"/>
      <c r="T318" s="447"/>
      <c r="U318" s="447"/>
      <c r="V318" s="447"/>
      <c r="W318" s="447"/>
      <c r="X318" s="447"/>
      <c r="Y318" s="447"/>
      <c r="Z318" s="447"/>
    </row>
    <row r="319" ht="12.75" customHeight="1">
      <c r="A319" s="445"/>
      <c r="B319" s="446"/>
      <c r="C319" s="533"/>
      <c r="D319" s="449"/>
      <c r="E319" s="448"/>
      <c r="F319" s="545"/>
      <c r="G319" s="531"/>
      <c r="H319" s="449"/>
      <c r="I319" s="449"/>
      <c r="J319" s="449"/>
      <c r="K319" s="448"/>
      <c r="L319" s="447"/>
      <c r="M319" s="447"/>
      <c r="N319" s="447"/>
      <c r="O319" s="447"/>
      <c r="P319" s="447"/>
      <c r="Q319" s="447"/>
      <c r="R319" s="447"/>
      <c r="S319" s="447"/>
      <c r="T319" s="447"/>
      <c r="U319" s="447"/>
      <c r="V319" s="447"/>
      <c r="W319" s="447"/>
      <c r="X319" s="447"/>
      <c r="Y319" s="447"/>
      <c r="Z319" s="447"/>
    </row>
    <row r="320" ht="12.75" customHeight="1">
      <c r="A320" s="445"/>
      <c r="B320" s="446"/>
      <c r="C320" s="533"/>
      <c r="D320" s="449"/>
      <c r="E320" s="448"/>
      <c r="F320" s="545"/>
      <c r="G320" s="531"/>
      <c r="H320" s="449"/>
      <c r="I320" s="449"/>
      <c r="J320" s="449"/>
      <c r="K320" s="448"/>
      <c r="L320" s="447"/>
      <c r="M320" s="447"/>
      <c r="N320" s="447"/>
      <c r="O320" s="447"/>
      <c r="P320" s="447"/>
      <c r="Q320" s="447"/>
      <c r="R320" s="447"/>
      <c r="S320" s="447"/>
      <c r="T320" s="447"/>
      <c r="U320" s="447"/>
      <c r="V320" s="447"/>
      <c r="W320" s="447"/>
      <c r="X320" s="447"/>
      <c r="Y320" s="447"/>
      <c r="Z320" s="447"/>
    </row>
    <row r="321" ht="12.75" customHeight="1">
      <c r="A321" s="445"/>
      <c r="B321" s="446"/>
      <c r="C321" s="533"/>
      <c r="D321" s="449"/>
      <c r="E321" s="448"/>
      <c r="F321" s="545"/>
      <c r="G321" s="531"/>
      <c r="H321" s="449"/>
      <c r="I321" s="449"/>
      <c r="J321" s="449"/>
      <c r="K321" s="448"/>
      <c r="L321" s="447"/>
      <c r="M321" s="447"/>
      <c r="N321" s="447"/>
      <c r="O321" s="447"/>
      <c r="P321" s="447"/>
      <c r="Q321" s="447"/>
      <c r="R321" s="447"/>
      <c r="S321" s="447"/>
      <c r="T321" s="447"/>
      <c r="U321" s="447"/>
      <c r="V321" s="447"/>
      <c r="W321" s="447"/>
      <c r="X321" s="447"/>
      <c r="Y321" s="447"/>
      <c r="Z321" s="447"/>
    </row>
    <row r="322" ht="12.75" customHeight="1">
      <c r="A322" s="445"/>
      <c r="B322" s="446"/>
      <c r="C322" s="533"/>
      <c r="D322" s="449"/>
      <c r="E322" s="448"/>
      <c r="F322" s="545"/>
      <c r="G322" s="531"/>
      <c r="H322" s="449"/>
      <c r="I322" s="449"/>
      <c r="J322" s="449"/>
      <c r="K322" s="448"/>
      <c r="L322" s="447"/>
      <c r="M322" s="447"/>
      <c r="N322" s="447"/>
      <c r="O322" s="447"/>
      <c r="P322" s="447"/>
      <c r="Q322" s="447"/>
      <c r="R322" s="447"/>
      <c r="S322" s="447"/>
      <c r="T322" s="447"/>
      <c r="U322" s="447"/>
      <c r="V322" s="447"/>
      <c r="W322" s="447"/>
      <c r="X322" s="447"/>
      <c r="Y322" s="447"/>
      <c r="Z322" s="447"/>
    </row>
    <row r="323" ht="12.75" customHeight="1">
      <c r="A323" s="445"/>
      <c r="B323" s="446"/>
      <c r="C323" s="533"/>
      <c r="D323" s="449"/>
      <c r="E323" s="448"/>
      <c r="F323" s="545"/>
      <c r="G323" s="531"/>
      <c r="H323" s="449"/>
      <c r="I323" s="449"/>
      <c r="J323" s="449"/>
      <c r="K323" s="448"/>
      <c r="L323" s="447"/>
      <c r="M323" s="447"/>
      <c r="N323" s="447"/>
      <c r="O323" s="447"/>
      <c r="P323" s="447"/>
      <c r="Q323" s="447"/>
      <c r="R323" s="447"/>
      <c r="S323" s="447"/>
      <c r="T323" s="447"/>
      <c r="U323" s="447"/>
      <c r="V323" s="447"/>
      <c r="W323" s="447"/>
      <c r="X323" s="447"/>
      <c r="Y323" s="447"/>
      <c r="Z323" s="447"/>
    </row>
    <row r="324" ht="12.75" customHeight="1">
      <c r="A324" s="445"/>
      <c r="B324" s="446"/>
      <c r="C324" s="533"/>
      <c r="D324" s="449"/>
      <c r="E324" s="448"/>
      <c r="F324" s="545"/>
      <c r="G324" s="531"/>
      <c r="H324" s="449"/>
      <c r="I324" s="449"/>
      <c r="J324" s="449"/>
      <c r="K324" s="448"/>
      <c r="L324" s="447"/>
      <c r="M324" s="447"/>
      <c r="N324" s="447"/>
      <c r="O324" s="447"/>
      <c r="P324" s="447"/>
      <c r="Q324" s="447"/>
      <c r="R324" s="447"/>
      <c r="S324" s="447"/>
      <c r="T324" s="447"/>
      <c r="U324" s="447"/>
      <c r="V324" s="447"/>
      <c r="W324" s="447"/>
      <c r="X324" s="447"/>
      <c r="Y324" s="447"/>
      <c r="Z324" s="447"/>
    </row>
    <row r="325" ht="12.75" customHeight="1">
      <c r="A325" s="445"/>
      <c r="B325" s="446"/>
      <c r="C325" s="533"/>
      <c r="D325" s="449"/>
      <c r="E325" s="448"/>
      <c r="F325" s="545"/>
      <c r="G325" s="531"/>
      <c r="H325" s="449"/>
      <c r="I325" s="449"/>
      <c r="J325" s="449"/>
      <c r="K325" s="448"/>
      <c r="L325" s="447"/>
      <c r="M325" s="447"/>
      <c r="N325" s="447"/>
      <c r="O325" s="447"/>
      <c r="P325" s="447"/>
      <c r="Q325" s="447"/>
      <c r="R325" s="447"/>
      <c r="S325" s="447"/>
      <c r="T325" s="447"/>
      <c r="U325" s="447"/>
      <c r="V325" s="447"/>
      <c r="W325" s="447"/>
      <c r="X325" s="447"/>
      <c r="Y325" s="447"/>
      <c r="Z325" s="447"/>
    </row>
    <row r="326" ht="12.75" customHeight="1">
      <c r="A326" s="445"/>
      <c r="B326" s="446"/>
      <c r="C326" s="533"/>
      <c r="D326" s="449"/>
      <c r="E326" s="448"/>
      <c r="F326" s="545"/>
      <c r="G326" s="531"/>
      <c r="H326" s="449"/>
      <c r="I326" s="449"/>
      <c r="J326" s="449"/>
      <c r="K326" s="448"/>
      <c r="L326" s="447"/>
      <c r="M326" s="447"/>
      <c r="N326" s="447"/>
      <c r="O326" s="447"/>
      <c r="P326" s="447"/>
      <c r="Q326" s="447"/>
      <c r="R326" s="447"/>
      <c r="S326" s="447"/>
      <c r="T326" s="447"/>
      <c r="U326" s="447"/>
      <c r="V326" s="447"/>
      <c r="W326" s="447"/>
      <c r="X326" s="447"/>
      <c r="Y326" s="447"/>
      <c r="Z326" s="447"/>
    </row>
    <row r="327" ht="12.75" customHeight="1">
      <c r="A327" s="445"/>
      <c r="B327" s="446"/>
      <c r="C327" s="533"/>
      <c r="D327" s="449"/>
      <c r="E327" s="448"/>
      <c r="F327" s="545"/>
      <c r="G327" s="531"/>
      <c r="H327" s="449"/>
      <c r="I327" s="449"/>
      <c r="J327" s="449"/>
      <c r="K327" s="448"/>
      <c r="L327" s="447"/>
      <c r="M327" s="447"/>
      <c r="N327" s="447"/>
      <c r="O327" s="447"/>
      <c r="P327" s="447"/>
      <c r="Q327" s="447"/>
      <c r="R327" s="447"/>
      <c r="S327" s="447"/>
      <c r="T327" s="447"/>
      <c r="U327" s="447"/>
      <c r="V327" s="447"/>
      <c r="W327" s="447"/>
      <c r="X327" s="447"/>
      <c r="Y327" s="447"/>
      <c r="Z327" s="447"/>
    </row>
    <row r="328" ht="12.75" customHeight="1">
      <c r="A328" s="445"/>
      <c r="B328" s="446"/>
      <c r="C328" s="533"/>
      <c r="D328" s="449"/>
      <c r="E328" s="448"/>
      <c r="F328" s="545"/>
      <c r="G328" s="531"/>
      <c r="H328" s="449"/>
      <c r="I328" s="449"/>
      <c r="J328" s="449"/>
      <c r="K328" s="448"/>
      <c r="L328" s="447"/>
      <c r="M328" s="447"/>
      <c r="N328" s="447"/>
      <c r="O328" s="447"/>
      <c r="P328" s="447"/>
      <c r="Q328" s="447"/>
      <c r="R328" s="447"/>
      <c r="S328" s="447"/>
      <c r="T328" s="447"/>
      <c r="U328" s="447"/>
      <c r="V328" s="447"/>
      <c r="W328" s="447"/>
      <c r="X328" s="447"/>
      <c r="Y328" s="447"/>
      <c r="Z328" s="447"/>
    </row>
    <row r="329" ht="12.75" customHeight="1">
      <c r="A329" s="445"/>
      <c r="B329" s="446"/>
      <c r="C329" s="533"/>
      <c r="D329" s="449"/>
      <c r="E329" s="448"/>
      <c r="F329" s="545"/>
      <c r="G329" s="531"/>
      <c r="H329" s="449"/>
      <c r="I329" s="449"/>
      <c r="J329" s="449"/>
      <c r="K329" s="448"/>
      <c r="L329" s="447"/>
      <c r="M329" s="447"/>
      <c r="N329" s="447"/>
      <c r="O329" s="447"/>
      <c r="P329" s="447"/>
      <c r="Q329" s="447"/>
      <c r="R329" s="447"/>
      <c r="S329" s="447"/>
      <c r="T329" s="447"/>
      <c r="U329" s="447"/>
      <c r="V329" s="447"/>
      <c r="W329" s="447"/>
      <c r="X329" s="447"/>
      <c r="Y329" s="447"/>
      <c r="Z329" s="447"/>
    </row>
    <row r="330" ht="12.75" customHeight="1">
      <c r="A330" s="445"/>
      <c r="B330" s="446"/>
      <c r="C330" s="533"/>
      <c r="D330" s="449"/>
      <c r="E330" s="448"/>
      <c r="F330" s="545"/>
      <c r="G330" s="531"/>
      <c r="H330" s="449"/>
      <c r="I330" s="449"/>
      <c r="J330" s="449"/>
      <c r="K330" s="448"/>
      <c r="L330" s="447"/>
      <c r="M330" s="447"/>
      <c r="N330" s="447"/>
      <c r="O330" s="447"/>
      <c r="P330" s="447"/>
      <c r="Q330" s="447"/>
      <c r="R330" s="447"/>
      <c r="S330" s="447"/>
      <c r="T330" s="447"/>
      <c r="U330" s="447"/>
      <c r="V330" s="447"/>
      <c r="W330" s="447"/>
      <c r="X330" s="447"/>
      <c r="Y330" s="447"/>
      <c r="Z330" s="447"/>
    </row>
    <row r="331" ht="12.75" customHeight="1">
      <c r="A331" s="445"/>
      <c r="B331" s="446"/>
      <c r="C331" s="533"/>
      <c r="D331" s="449"/>
      <c r="E331" s="448"/>
      <c r="F331" s="545"/>
      <c r="G331" s="531"/>
      <c r="H331" s="449"/>
      <c r="I331" s="449"/>
      <c r="J331" s="449"/>
      <c r="K331" s="448"/>
      <c r="L331" s="447"/>
      <c r="M331" s="447"/>
      <c r="N331" s="447"/>
      <c r="O331" s="447"/>
      <c r="P331" s="447"/>
      <c r="Q331" s="447"/>
      <c r="R331" s="447"/>
      <c r="S331" s="447"/>
      <c r="T331" s="447"/>
      <c r="U331" s="447"/>
      <c r="V331" s="447"/>
      <c r="W331" s="447"/>
      <c r="X331" s="447"/>
      <c r="Y331" s="447"/>
      <c r="Z331" s="447"/>
    </row>
    <row r="332" ht="12.75" customHeight="1">
      <c r="A332" s="445"/>
      <c r="B332" s="446"/>
      <c r="C332" s="533"/>
      <c r="D332" s="449"/>
      <c r="E332" s="448"/>
      <c r="F332" s="545"/>
      <c r="G332" s="531"/>
      <c r="H332" s="449"/>
      <c r="I332" s="449"/>
      <c r="J332" s="449"/>
      <c r="K332" s="448"/>
      <c r="L332" s="447"/>
      <c r="M332" s="447"/>
      <c r="N332" s="447"/>
      <c r="O332" s="447"/>
      <c r="P332" s="447"/>
      <c r="Q332" s="447"/>
      <c r="R332" s="447"/>
      <c r="S332" s="447"/>
      <c r="T332" s="447"/>
      <c r="U332" s="447"/>
      <c r="V332" s="447"/>
      <c r="W332" s="447"/>
      <c r="X332" s="447"/>
      <c r="Y332" s="447"/>
      <c r="Z332" s="447"/>
    </row>
    <row r="333" ht="12.75" customHeight="1">
      <c r="A333" s="445"/>
      <c r="B333" s="446"/>
      <c r="C333" s="533"/>
      <c r="D333" s="449"/>
      <c r="E333" s="448"/>
      <c r="F333" s="545"/>
      <c r="G333" s="531"/>
      <c r="H333" s="449"/>
      <c r="I333" s="449"/>
      <c r="J333" s="449"/>
      <c r="K333" s="448"/>
      <c r="L333" s="447"/>
      <c r="M333" s="447"/>
      <c r="N333" s="447"/>
      <c r="O333" s="447"/>
      <c r="P333" s="447"/>
      <c r="Q333" s="447"/>
      <c r="R333" s="447"/>
      <c r="S333" s="447"/>
      <c r="T333" s="447"/>
      <c r="U333" s="447"/>
      <c r="V333" s="447"/>
      <c r="W333" s="447"/>
      <c r="X333" s="447"/>
      <c r="Y333" s="447"/>
      <c r="Z333" s="447"/>
    </row>
    <row r="334" ht="12.75" customHeight="1">
      <c r="A334" s="445"/>
      <c r="B334" s="446"/>
      <c r="C334" s="533"/>
      <c r="D334" s="449"/>
      <c r="E334" s="448"/>
      <c r="F334" s="545"/>
      <c r="G334" s="531"/>
      <c r="H334" s="449"/>
      <c r="I334" s="449"/>
      <c r="J334" s="449"/>
      <c r="K334" s="448"/>
      <c r="L334" s="447"/>
      <c r="M334" s="447"/>
      <c r="N334" s="447"/>
      <c r="O334" s="447"/>
      <c r="P334" s="447"/>
      <c r="Q334" s="447"/>
      <c r="R334" s="447"/>
      <c r="S334" s="447"/>
      <c r="T334" s="447"/>
      <c r="U334" s="447"/>
      <c r="V334" s="447"/>
      <c r="W334" s="447"/>
      <c r="X334" s="447"/>
      <c r="Y334" s="447"/>
      <c r="Z334" s="447"/>
    </row>
    <row r="335" ht="12.75" customHeight="1">
      <c r="A335" s="445"/>
      <c r="B335" s="446"/>
      <c r="C335" s="533"/>
      <c r="D335" s="449"/>
      <c r="E335" s="448"/>
      <c r="F335" s="545"/>
      <c r="G335" s="531"/>
      <c r="H335" s="449"/>
      <c r="I335" s="449"/>
      <c r="J335" s="449"/>
      <c r="K335" s="448"/>
      <c r="L335" s="447"/>
      <c r="M335" s="447"/>
      <c r="N335" s="447"/>
      <c r="O335" s="447"/>
      <c r="P335" s="447"/>
      <c r="Q335" s="447"/>
      <c r="R335" s="447"/>
      <c r="S335" s="447"/>
      <c r="T335" s="447"/>
      <c r="U335" s="447"/>
      <c r="V335" s="447"/>
      <c r="W335" s="447"/>
      <c r="X335" s="447"/>
      <c r="Y335" s="447"/>
      <c r="Z335" s="447"/>
    </row>
    <row r="336" ht="12.75" customHeight="1">
      <c r="A336" s="445"/>
      <c r="B336" s="446"/>
      <c r="C336" s="533"/>
      <c r="D336" s="449"/>
      <c r="E336" s="448"/>
      <c r="F336" s="545"/>
      <c r="G336" s="531"/>
      <c r="H336" s="449"/>
      <c r="I336" s="449"/>
      <c r="J336" s="449"/>
      <c r="K336" s="448"/>
      <c r="L336" s="447"/>
      <c r="M336" s="447"/>
      <c r="N336" s="447"/>
      <c r="O336" s="447"/>
      <c r="P336" s="447"/>
      <c r="Q336" s="447"/>
      <c r="R336" s="447"/>
      <c r="S336" s="447"/>
      <c r="T336" s="447"/>
      <c r="U336" s="447"/>
      <c r="V336" s="447"/>
      <c r="W336" s="447"/>
      <c r="X336" s="447"/>
      <c r="Y336" s="447"/>
      <c r="Z336" s="447"/>
    </row>
    <row r="337" ht="12.75" customHeight="1">
      <c r="A337" s="445"/>
      <c r="B337" s="446"/>
      <c r="C337" s="533"/>
      <c r="D337" s="449"/>
      <c r="E337" s="448"/>
      <c r="F337" s="545"/>
      <c r="G337" s="531"/>
      <c r="H337" s="449"/>
      <c r="I337" s="449"/>
      <c r="J337" s="449"/>
      <c r="K337" s="448"/>
      <c r="L337" s="447"/>
      <c r="M337" s="447"/>
      <c r="N337" s="447"/>
      <c r="O337" s="447"/>
      <c r="P337" s="447"/>
      <c r="Q337" s="447"/>
      <c r="R337" s="447"/>
      <c r="S337" s="447"/>
      <c r="T337" s="447"/>
      <c r="U337" s="447"/>
      <c r="V337" s="447"/>
      <c r="W337" s="447"/>
      <c r="X337" s="447"/>
      <c r="Y337" s="447"/>
      <c r="Z337" s="447"/>
    </row>
    <row r="338" ht="12.75" customHeight="1">
      <c r="A338" s="445"/>
      <c r="B338" s="446"/>
      <c r="C338" s="533"/>
      <c r="D338" s="449"/>
      <c r="E338" s="448"/>
      <c r="F338" s="545"/>
      <c r="G338" s="531"/>
      <c r="H338" s="449"/>
      <c r="I338" s="449"/>
      <c r="J338" s="449"/>
      <c r="K338" s="448"/>
      <c r="L338" s="447"/>
      <c r="M338" s="447"/>
      <c r="N338" s="447"/>
      <c r="O338" s="447"/>
      <c r="P338" s="447"/>
      <c r="Q338" s="447"/>
      <c r="R338" s="447"/>
      <c r="S338" s="447"/>
      <c r="T338" s="447"/>
      <c r="U338" s="447"/>
      <c r="V338" s="447"/>
      <c r="W338" s="447"/>
      <c r="X338" s="447"/>
      <c r="Y338" s="447"/>
      <c r="Z338" s="447"/>
    </row>
    <row r="339" ht="12.75" customHeight="1">
      <c r="A339" s="445"/>
      <c r="B339" s="446"/>
      <c r="C339" s="533"/>
      <c r="D339" s="449"/>
      <c r="E339" s="448"/>
      <c r="F339" s="545"/>
      <c r="G339" s="531"/>
      <c r="H339" s="449"/>
      <c r="I339" s="449"/>
      <c r="J339" s="449"/>
      <c r="K339" s="448"/>
      <c r="L339" s="447"/>
      <c r="M339" s="447"/>
      <c r="N339" s="447"/>
      <c r="O339" s="447"/>
      <c r="P339" s="447"/>
      <c r="Q339" s="447"/>
      <c r="R339" s="447"/>
      <c r="S339" s="447"/>
      <c r="T339" s="447"/>
      <c r="U339" s="447"/>
      <c r="V339" s="447"/>
      <c r="W339" s="447"/>
      <c r="X339" s="447"/>
      <c r="Y339" s="447"/>
      <c r="Z339" s="447"/>
    </row>
    <row r="340" ht="12.75" customHeight="1">
      <c r="A340" s="445"/>
      <c r="B340" s="446"/>
      <c r="C340" s="533"/>
      <c r="D340" s="449"/>
      <c r="E340" s="448"/>
      <c r="F340" s="545"/>
      <c r="G340" s="531"/>
      <c r="H340" s="449"/>
      <c r="I340" s="449"/>
      <c r="J340" s="449"/>
      <c r="K340" s="448"/>
      <c r="L340" s="447"/>
      <c r="M340" s="447"/>
      <c r="N340" s="447"/>
      <c r="O340" s="447"/>
      <c r="P340" s="447"/>
      <c r="Q340" s="447"/>
      <c r="R340" s="447"/>
      <c r="S340" s="447"/>
      <c r="T340" s="447"/>
      <c r="U340" s="447"/>
      <c r="V340" s="447"/>
      <c r="W340" s="447"/>
      <c r="X340" s="447"/>
      <c r="Y340" s="447"/>
      <c r="Z340" s="447"/>
    </row>
    <row r="341" ht="12.75" customHeight="1">
      <c r="A341" s="445"/>
      <c r="B341" s="446"/>
      <c r="C341" s="533"/>
      <c r="D341" s="449"/>
      <c r="E341" s="448"/>
      <c r="F341" s="545"/>
      <c r="G341" s="531"/>
      <c r="H341" s="449"/>
      <c r="I341" s="449"/>
      <c r="J341" s="449"/>
      <c r="K341" s="448"/>
      <c r="L341" s="447"/>
      <c r="M341" s="447"/>
      <c r="N341" s="447"/>
      <c r="O341" s="447"/>
      <c r="P341" s="447"/>
      <c r="Q341" s="447"/>
      <c r="R341" s="447"/>
      <c r="S341" s="447"/>
      <c r="T341" s="447"/>
      <c r="U341" s="447"/>
      <c r="V341" s="447"/>
      <c r="W341" s="447"/>
      <c r="X341" s="447"/>
      <c r="Y341" s="447"/>
      <c r="Z341" s="447"/>
    </row>
    <row r="342" ht="12.75" customHeight="1">
      <c r="A342" s="445"/>
      <c r="B342" s="446"/>
      <c r="C342" s="533"/>
      <c r="D342" s="449"/>
      <c r="E342" s="448"/>
      <c r="F342" s="545"/>
      <c r="G342" s="531"/>
      <c r="H342" s="449"/>
      <c r="I342" s="449"/>
      <c r="J342" s="449"/>
      <c r="K342" s="448"/>
      <c r="L342" s="447"/>
      <c r="M342" s="447"/>
      <c r="N342" s="447"/>
      <c r="O342" s="447"/>
      <c r="P342" s="447"/>
      <c r="Q342" s="447"/>
      <c r="R342" s="447"/>
      <c r="S342" s="447"/>
      <c r="T342" s="447"/>
      <c r="U342" s="447"/>
      <c r="V342" s="447"/>
      <c r="W342" s="447"/>
      <c r="X342" s="447"/>
      <c r="Y342" s="447"/>
      <c r="Z342" s="447"/>
    </row>
    <row r="343" ht="12.75" customHeight="1">
      <c r="A343" s="445"/>
      <c r="B343" s="446"/>
      <c r="C343" s="533"/>
      <c r="D343" s="449"/>
      <c r="E343" s="448"/>
      <c r="F343" s="545"/>
      <c r="G343" s="531"/>
      <c r="H343" s="449"/>
      <c r="I343" s="449"/>
      <c r="J343" s="449"/>
      <c r="K343" s="448"/>
      <c r="L343" s="447"/>
      <c r="M343" s="447"/>
      <c r="N343" s="447"/>
      <c r="O343" s="447"/>
      <c r="P343" s="447"/>
      <c r="Q343" s="447"/>
      <c r="R343" s="447"/>
      <c r="S343" s="447"/>
      <c r="T343" s="447"/>
      <c r="U343" s="447"/>
      <c r="V343" s="447"/>
      <c r="W343" s="447"/>
      <c r="X343" s="447"/>
      <c r="Y343" s="447"/>
      <c r="Z343" s="447"/>
    </row>
    <row r="344" ht="12.75" customHeight="1">
      <c r="A344" s="445"/>
      <c r="B344" s="446"/>
      <c r="C344" s="533"/>
      <c r="D344" s="449"/>
      <c r="E344" s="448"/>
      <c r="F344" s="545"/>
      <c r="G344" s="531"/>
      <c r="H344" s="449"/>
      <c r="I344" s="449"/>
      <c r="J344" s="449"/>
      <c r="K344" s="448"/>
      <c r="L344" s="447"/>
      <c r="M344" s="447"/>
      <c r="N344" s="447"/>
      <c r="O344" s="447"/>
      <c r="P344" s="447"/>
      <c r="Q344" s="447"/>
      <c r="R344" s="447"/>
      <c r="S344" s="447"/>
      <c r="T344" s="447"/>
      <c r="U344" s="447"/>
      <c r="V344" s="447"/>
      <c r="W344" s="447"/>
      <c r="X344" s="447"/>
      <c r="Y344" s="447"/>
      <c r="Z344" s="447"/>
    </row>
    <row r="345" ht="12.75" customHeight="1">
      <c r="A345" s="445"/>
      <c r="B345" s="446"/>
      <c r="C345" s="533"/>
      <c r="D345" s="449"/>
      <c r="E345" s="448"/>
      <c r="F345" s="545"/>
      <c r="G345" s="531"/>
      <c r="H345" s="449"/>
      <c r="I345" s="449"/>
      <c r="J345" s="449"/>
      <c r="K345" s="448"/>
      <c r="L345" s="447"/>
      <c r="M345" s="447"/>
      <c r="N345" s="447"/>
      <c r="O345" s="447"/>
      <c r="P345" s="447"/>
      <c r="Q345" s="447"/>
      <c r="R345" s="447"/>
      <c r="S345" s="447"/>
      <c r="T345" s="447"/>
      <c r="U345" s="447"/>
      <c r="V345" s="447"/>
      <c r="W345" s="447"/>
      <c r="X345" s="447"/>
      <c r="Y345" s="447"/>
      <c r="Z345" s="447"/>
    </row>
    <row r="346" ht="12.75" customHeight="1">
      <c r="A346" s="445"/>
      <c r="B346" s="446"/>
      <c r="C346" s="533"/>
      <c r="D346" s="449"/>
      <c r="E346" s="448"/>
      <c r="F346" s="545"/>
      <c r="G346" s="531"/>
      <c r="H346" s="449"/>
      <c r="I346" s="449"/>
      <c r="J346" s="449"/>
      <c r="K346" s="448"/>
      <c r="L346" s="447"/>
      <c r="M346" s="447"/>
      <c r="N346" s="447"/>
      <c r="O346" s="447"/>
      <c r="P346" s="447"/>
      <c r="Q346" s="447"/>
      <c r="R346" s="447"/>
      <c r="S346" s="447"/>
      <c r="T346" s="447"/>
      <c r="U346" s="447"/>
      <c r="V346" s="447"/>
      <c r="W346" s="447"/>
      <c r="X346" s="447"/>
      <c r="Y346" s="447"/>
      <c r="Z346" s="447"/>
    </row>
    <row r="347" ht="12.75" customHeight="1">
      <c r="A347" s="445"/>
      <c r="B347" s="446"/>
      <c r="C347" s="533"/>
      <c r="D347" s="449"/>
      <c r="E347" s="448"/>
      <c r="F347" s="545"/>
      <c r="G347" s="531"/>
      <c r="H347" s="449"/>
      <c r="I347" s="449"/>
      <c r="J347" s="449"/>
      <c r="K347" s="448"/>
      <c r="L347" s="447"/>
      <c r="M347" s="447"/>
      <c r="N347" s="447"/>
      <c r="O347" s="447"/>
      <c r="P347" s="447"/>
      <c r="Q347" s="447"/>
      <c r="R347" s="447"/>
      <c r="S347" s="447"/>
      <c r="T347" s="447"/>
      <c r="U347" s="447"/>
      <c r="V347" s="447"/>
      <c r="W347" s="447"/>
      <c r="X347" s="447"/>
      <c r="Y347" s="447"/>
      <c r="Z347" s="447"/>
    </row>
    <row r="348" ht="12.75" customHeight="1">
      <c r="A348" s="445"/>
      <c r="B348" s="446"/>
      <c r="C348" s="533"/>
      <c r="D348" s="449"/>
      <c r="E348" s="448"/>
      <c r="F348" s="545"/>
      <c r="G348" s="531"/>
      <c r="H348" s="449"/>
      <c r="I348" s="449"/>
      <c r="J348" s="449"/>
      <c r="K348" s="448"/>
      <c r="L348" s="447"/>
      <c r="M348" s="447"/>
      <c r="N348" s="447"/>
      <c r="O348" s="447"/>
      <c r="P348" s="447"/>
      <c r="Q348" s="447"/>
      <c r="R348" s="447"/>
      <c r="S348" s="447"/>
      <c r="T348" s="447"/>
      <c r="U348" s="447"/>
      <c r="V348" s="447"/>
      <c r="W348" s="447"/>
      <c r="X348" s="447"/>
      <c r="Y348" s="447"/>
      <c r="Z348" s="447"/>
    </row>
    <row r="349" ht="12.75" customHeight="1">
      <c r="A349" s="445"/>
      <c r="B349" s="446"/>
      <c r="C349" s="533"/>
      <c r="D349" s="449"/>
      <c r="E349" s="448"/>
      <c r="F349" s="545"/>
      <c r="G349" s="531"/>
      <c r="H349" s="449"/>
      <c r="I349" s="449"/>
      <c r="J349" s="449"/>
      <c r="K349" s="448"/>
      <c r="L349" s="447"/>
      <c r="M349" s="447"/>
      <c r="N349" s="447"/>
      <c r="O349" s="447"/>
      <c r="P349" s="447"/>
      <c r="Q349" s="447"/>
      <c r="R349" s="447"/>
      <c r="S349" s="447"/>
      <c r="T349" s="447"/>
      <c r="U349" s="447"/>
      <c r="V349" s="447"/>
      <c r="W349" s="447"/>
      <c r="X349" s="447"/>
      <c r="Y349" s="447"/>
      <c r="Z349" s="447"/>
    </row>
    <row r="350" ht="12.75" customHeight="1">
      <c r="A350" s="445"/>
      <c r="B350" s="446"/>
      <c r="C350" s="533"/>
      <c r="D350" s="449"/>
      <c r="E350" s="448"/>
      <c r="F350" s="545"/>
      <c r="G350" s="531"/>
      <c r="H350" s="449"/>
      <c r="I350" s="449"/>
      <c r="J350" s="449"/>
      <c r="K350" s="448"/>
      <c r="L350" s="447"/>
      <c r="M350" s="447"/>
      <c r="N350" s="447"/>
      <c r="O350" s="447"/>
      <c r="P350" s="447"/>
      <c r="Q350" s="447"/>
      <c r="R350" s="447"/>
      <c r="S350" s="447"/>
      <c r="T350" s="447"/>
      <c r="U350" s="447"/>
      <c r="V350" s="447"/>
      <c r="W350" s="447"/>
      <c r="X350" s="447"/>
      <c r="Y350" s="447"/>
      <c r="Z350" s="447"/>
    </row>
    <row r="351" ht="12.75" customHeight="1">
      <c r="A351" s="445"/>
      <c r="B351" s="446"/>
      <c r="C351" s="533"/>
      <c r="D351" s="449"/>
      <c r="E351" s="448"/>
      <c r="F351" s="545"/>
      <c r="G351" s="531"/>
      <c r="H351" s="449"/>
      <c r="I351" s="449"/>
      <c r="J351" s="449"/>
      <c r="K351" s="448"/>
      <c r="L351" s="447"/>
      <c r="M351" s="447"/>
      <c r="N351" s="447"/>
      <c r="O351" s="447"/>
      <c r="P351" s="447"/>
      <c r="Q351" s="447"/>
      <c r="R351" s="447"/>
      <c r="S351" s="447"/>
      <c r="T351" s="447"/>
      <c r="U351" s="447"/>
      <c r="V351" s="447"/>
      <c r="W351" s="447"/>
      <c r="X351" s="447"/>
      <c r="Y351" s="447"/>
      <c r="Z351" s="447"/>
    </row>
    <row r="352" ht="12.75" customHeight="1">
      <c r="A352" s="445"/>
      <c r="B352" s="446"/>
      <c r="C352" s="533"/>
      <c r="D352" s="449"/>
      <c r="E352" s="448"/>
      <c r="F352" s="545"/>
      <c r="G352" s="531"/>
      <c r="H352" s="449"/>
      <c r="I352" s="449"/>
      <c r="J352" s="449"/>
      <c r="K352" s="448"/>
      <c r="L352" s="447"/>
      <c r="M352" s="447"/>
      <c r="N352" s="447"/>
      <c r="O352" s="447"/>
      <c r="P352" s="447"/>
      <c r="Q352" s="447"/>
      <c r="R352" s="447"/>
      <c r="S352" s="447"/>
      <c r="T352" s="447"/>
      <c r="U352" s="447"/>
      <c r="V352" s="447"/>
      <c r="W352" s="447"/>
      <c r="X352" s="447"/>
      <c r="Y352" s="447"/>
      <c r="Z352" s="447"/>
    </row>
    <row r="353" ht="12.75" customHeight="1">
      <c r="A353" s="445"/>
      <c r="B353" s="446"/>
      <c r="C353" s="533"/>
      <c r="D353" s="449"/>
      <c r="E353" s="448"/>
      <c r="F353" s="545"/>
      <c r="G353" s="531"/>
      <c r="H353" s="449"/>
      <c r="I353" s="449"/>
      <c r="J353" s="449"/>
      <c r="K353" s="448"/>
      <c r="L353" s="447"/>
      <c r="M353" s="447"/>
      <c r="N353" s="447"/>
      <c r="O353" s="447"/>
      <c r="P353" s="447"/>
      <c r="Q353" s="447"/>
      <c r="R353" s="447"/>
      <c r="S353" s="447"/>
      <c r="T353" s="447"/>
      <c r="U353" s="447"/>
      <c r="V353" s="447"/>
      <c r="W353" s="447"/>
      <c r="X353" s="447"/>
      <c r="Y353" s="447"/>
      <c r="Z353" s="447"/>
    </row>
    <row r="354" ht="12.75" customHeight="1">
      <c r="A354" s="445"/>
      <c r="B354" s="446"/>
      <c r="C354" s="533"/>
      <c r="D354" s="449"/>
      <c r="E354" s="448"/>
      <c r="F354" s="545"/>
      <c r="G354" s="531"/>
      <c r="H354" s="449"/>
      <c r="I354" s="449"/>
      <c r="J354" s="449"/>
      <c r="K354" s="448"/>
      <c r="L354" s="447"/>
      <c r="M354" s="447"/>
      <c r="N354" s="447"/>
      <c r="O354" s="447"/>
      <c r="P354" s="447"/>
      <c r="Q354" s="447"/>
      <c r="R354" s="447"/>
      <c r="S354" s="447"/>
      <c r="T354" s="447"/>
      <c r="U354" s="447"/>
      <c r="V354" s="447"/>
      <c r="W354" s="447"/>
      <c r="X354" s="447"/>
      <c r="Y354" s="447"/>
      <c r="Z354" s="447"/>
    </row>
    <row r="355" ht="12.75" customHeight="1">
      <c r="A355" s="445"/>
      <c r="B355" s="446"/>
      <c r="C355" s="533"/>
      <c r="D355" s="449"/>
      <c r="E355" s="448"/>
      <c r="F355" s="545"/>
      <c r="G355" s="531"/>
      <c r="H355" s="449"/>
      <c r="I355" s="449"/>
      <c r="J355" s="449"/>
      <c r="K355" s="448"/>
      <c r="L355" s="447"/>
      <c r="M355" s="447"/>
      <c r="N355" s="447"/>
      <c r="O355" s="447"/>
      <c r="P355" s="447"/>
      <c r="Q355" s="447"/>
      <c r="R355" s="447"/>
      <c r="S355" s="447"/>
      <c r="T355" s="447"/>
      <c r="U355" s="447"/>
      <c r="V355" s="447"/>
      <c r="W355" s="447"/>
      <c r="X355" s="447"/>
      <c r="Y355" s="447"/>
      <c r="Z355" s="447"/>
    </row>
    <row r="356" ht="12.75" customHeight="1">
      <c r="A356" s="445"/>
      <c r="B356" s="446"/>
      <c r="C356" s="533"/>
      <c r="D356" s="449"/>
      <c r="E356" s="448"/>
      <c r="F356" s="545"/>
      <c r="G356" s="531"/>
      <c r="H356" s="449"/>
      <c r="I356" s="449"/>
      <c r="J356" s="449"/>
      <c r="K356" s="448"/>
      <c r="L356" s="447"/>
      <c r="M356" s="447"/>
      <c r="N356" s="447"/>
      <c r="O356" s="447"/>
      <c r="P356" s="447"/>
      <c r="Q356" s="447"/>
      <c r="R356" s="447"/>
      <c r="S356" s="447"/>
      <c r="T356" s="447"/>
      <c r="U356" s="447"/>
      <c r="V356" s="447"/>
      <c r="W356" s="447"/>
      <c r="X356" s="447"/>
      <c r="Y356" s="447"/>
      <c r="Z356" s="447"/>
    </row>
    <row r="357" ht="12.75" customHeight="1">
      <c r="A357" s="445"/>
      <c r="B357" s="446"/>
      <c r="C357" s="533"/>
      <c r="D357" s="449"/>
      <c r="E357" s="448"/>
      <c r="F357" s="545"/>
      <c r="G357" s="531"/>
      <c r="H357" s="449"/>
      <c r="I357" s="449"/>
      <c r="J357" s="449"/>
      <c r="K357" s="448"/>
      <c r="L357" s="447"/>
      <c r="M357" s="447"/>
      <c r="N357" s="447"/>
      <c r="O357" s="447"/>
      <c r="P357" s="447"/>
      <c r="Q357" s="447"/>
      <c r="R357" s="447"/>
      <c r="S357" s="447"/>
      <c r="T357" s="447"/>
      <c r="U357" s="447"/>
      <c r="V357" s="447"/>
      <c r="W357" s="447"/>
      <c r="X357" s="447"/>
      <c r="Y357" s="447"/>
      <c r="Z357" s="447"/>
    </row>
    <row r="358" ht="12.75" customHeight="1">
      <c r="A358" s="445"/>
      <c r="B358" s="446"/>
      <c r="C358" s="533"/>
      <c r="D358" s="449"/>
      <c r="E358" s="448"/>
      <c r="F358" s="545"/>
      <c r="G358" s="531"/>
      <c r="H358" s="449"/>
      <c r="I358" s="449"/>
      <c r="J358" s="449"/>
      <c r="K358" s="448"/>
      <c r="L358" s="447"/>
      <c r="M358" s="447"/>
      <c r="N358" s="447"/>
      <c r="O358" s="447"/>
      <c r="P358" s="447"/>
      <c r="Q358" s="447"/>
      <c r="R358" s="447"/>
      <c r="S358" s="447"/>
      <c r="T358" s="447"/>
      <c r="U358" s="447"/>
      <c r="V358" s="447"/>
      <c r="W358" s="447"/>
      <c r="X358" s="447"/>
      <c r="Y358" s="447"/>
      <c r="Z358" s="447"/>
    </row>
    <row r="359" ht="12.75" customHeight="1">
      <c r="A359" s="445"/>
      <c r="B359" s="446"/>
      <c r="C359" s="533"/>
      <c r="D359" s="449"/>
      <c r="E359" s="448"/>
      <c r="F359" s="545"/>
      <c r="G359" s="531"/>
      <c r="H359" s="449"/>
      <c r="I359" s="449"/>
      <c r="J359" s="449"/>
      <c r="K359" s="448"/>
      <c r="L359" s="447"/>
      <c r="M359" s="447"/>
      <c r="N359" s="447"/>
      <c r="O359" s="447"/>
      <c r="P359" s="447"/>
      <c r="Q359" s="447"/>
      <c r="R359" s="447"/>
      <c r="S359" s="447"/>
      <c r="T359" s="447"/>
      <c r="U359" s="447"/>
      <c r="V359" s="447"/>
      <c r="W359" s="447"/>
      <c r="X359" s="447"/>
      <c r="Y359" s="447"/>
      <c r="Z359" s="447"/>
    </row>
    <row r="360" ht="12.75" customHeight="1">
      <c r="A360" s="445"/>
      <c r="B360" s="446"/>
      <c r="C360" s="533"/>
      <c r="D360" s="449"/>
      <c r="E360" s="448"/>
      <c r="F360" s="545"/>
      <c r="G360" s="531"/>
      <c r="H360" s="449"/>
      <c r="I360" s="449"/>
      <c r="J360" s="449"/>
      <c r="K360" s="448"/>
      <c r="L360" s="447"/>
      <c r="M360" s="447"/>
      <c r="N360" s="447"/>
      <c r="O360" s="447"/>
      <c r="P360" s="447"/>
      <c r="Q360" s="447"/>
      <c r="R360" s="447"/>
      <c r="S360" s="447"/>
      <c r="T360" s="447"/>
      <c r="U360" s="447"/>
      <c r="V360" s="447"/>
      <c r="W360" s="447"/>
      <c r="X360" s="447"/>
      <c r="Y360" s="447"/>
      <c r="Z360" s="447"/>
    </row>
    <row r="361" ht="12.75" customHeight="1">
      <c r="A361" s="445"/>
      <c r="B361" s="446"/>
      <c r="C361" s="533"/>
      <c r="D361" s="449"/>
      <c r="E361" s="448"/>
      <c r="F361" s="545"/>
      <c r="G361" s="531"/>
      <c r="H361" s="449"/>
      <c r="I361" s="449"/>
      <c r="J361" s="449"/>
      <c r="K361" s="448"/>
      <c r="L361" s="447"/>
      <c r="M361" s="447"/>
      <c r="N361" s="447"/>
      <c r="O361" s="447"/>
      <c r="P361" s="447"/>
      <c r="Q361" s="447"/>
      <c r="R361" s="447"/>
      <c r="S361" s="447"/>
      <c r="T361" s="447"/>
      <c r="U361" s="447"/>
      <c r="V361" s="447"/>
      <c r="W361" s="447"/>
      <c r="X361" s="447"/>
      <c r="Y361" s="447"/>
      <c r="Z361" s="447"/>
    </row>
    <row r="362" ht="12.75" customHeight="1">
      <c r="A362" s="445"/>
      <c r="B362" s="446"/>
      <c r="C362" s="533"/>
      <c r="D362" s="449"/>
      <c r="E362" s="448"/>
      <c r="F362" s="545"/>
      <c r="G362" s="531"/>
      <c r="H362" s="449"/>
      <c r="I362" s="449"/>
      <c r="J362" s="449"/>
      <c r="K362" s="448"/>
      <c r="L362" s="447"/>
      <c r="M362" s="447"/>
      <c r="N362" s="447"/>
      <c r="O362" s="447"/>
      <c r="P362" s="447"/>
      <c r="Q362" s="447"/>
      <c r="R362" s="447"/>
      <c r="S362" s="447"/>
      <c r="T362" s="447"/>
      <c r="U362" s="447"/>
      <c r="V362" s="447"/>
      <c r="W362" s="447"/>
      <c r="X362" s="447"/>
      <c r="Y362" s="447"/>
      <c r="Z362" s="447"/>
    </row>
    <row r="363" ht="12.75" customHeight="1">
      <c r="A363" s="445"/>
      <c r="B363" s="446"/>
      <c r="C363" s="533"/>
      <c r="D363" s="449"/>
      <c r="E363" s="448"/>
      <c r="F363" s="545"/>
      <c r="G363" s="531"/>
      <c r="H363" s="449"/>
      <c r="I363" s="449"/>
      <c r="J363" s="449"/>
      <c r="K363" s="448"/>
      <c r="L363" s="447"/>
      <c r="M363" s="447"/>
      <c r="N363" s="447"/>
      <c r="O363" s="447"/>
      <c r="P363" s="447"/>
      <c r="Q363" s="447"/>
      <c r="R363" s="447"/>
      <c r="S363" s="447"/>
      <c r="T363" s="447"/>
      <c r="U363" s="447"/>
      <c r="V363" s="447"/>
      <c r="W363" s="447"/>
      <c r="X363" s="447"/>
      <c r="Y363" s="447"/>
      <c r="Z363" s="447"/>
    </row>
    <row r="364" ht="12.75" customHeight="1">
      <c r="A364" s="445"/>
      <c r="B364" s="446"/>
      <c r="C364" s="533"/>
      <c r="D364" s="449"/>
      <c r="E364" s="448"/>
      <c r="F364" s="545"/>
      <c r="G364" s="531"/>
      <c r="H364" s="449"/>
      <c r="I364" s="449"/>
      <c r="J364" s="449"/>
      <c r="K364" s="448"/>
      <c r="L364" s="447"/>
      <c r="M364" s="447"/>
      <c r="N364" s="447"/>
      <c r="O364" s="447"/>
      <c r="P364" s="447"/>
      <c r="Q364" s="447"/>
      <c r="R364" s="447"/>
      <c r="S364" s="447"/>
      <c r="T364" s="447"/>
      <c r="U364" s="447"/>
      <c r="V364" s="447"/>
      <c r="W364" s="447"/>
      <c r="X364" s="447"/>
      <c r="Y364" s="447"/>
      <c r="Z364" s="447"/>
    </row>
    <row r="365" ht="12.75" customHeight="1">
      <c r="A365" s="445"/>
      <c r="B365" s="446"/>
      <c r="C365" s="533"/>
      <c r="D365" s="449"/>
      <c r="E365" s="448"/>
      <c r="F365" s="545"/>
      <c r="G365" s="531"/>
      <c r="H365" s="449"/>
      <c r="I365" s="449"/>
      <c r="J365" s="449"/>
      <c r="K365" s="448"/>
      <c r="L365" s="447"/>
      <c r="M365" s="447"/>
      <c r="N365" s="447"/>
      <c r="O365" s="447"/>
      <c r="P365" s="447"/>
      <c r="Q365" s="447"/>
      <c r="R365" s="447"/>
      <c r="S365" s="447"/>
      <c r="T365" s="447"/>
      <c r="U365" s="447"/>
      <c r="V365" s="447"/>
      <c r="W365" s="447"/>
      <c r="X365" s="447"/>
      <c r="Y365" s="447"/>
      <c r="Z365" s="447"/>
    </row>
    <row r="366" ht="12.75" customHeight="1">
      <c r="A366" s="445"/>
      <c r="B366" s="446"/>
      <c r="C366" s="533"/>
      <c r="D366" s="449"/>
      <c r="E366" s="448"/>
      <c r="F366" s="545"/>
      <c r="G366" s="531"/>
      <c r="H366" s="449"/>
      <c r="I366" s="449"/>
      <c r="J366" s="449"/>
      <c r="K366" s="448"/>
      <c r="L366" s="447"/>
      <c r="M366" s="447"/>
      <c r="N366" s="447"/>
      <c r="O366" s="447"/>
      <c r="P366" s="447"/>
      <c r="Q366" s="447"/>
      <c r="R366" s="447"/>
      <c r="S366" s="447"/>
      <c r="T366" s="447"/>
      <c r="U366" s="447"/>
      <c r="V366" s="447"/>
      <c r="W366" s="447"/>
      <c r="X366" s="447"/>
      <c r="Y366" s="447"/>
      <c r="Z366" s="447"/>
    </row>
    <row r="367" ht="12.75" customHeight="1">
      <c r="A367" s="445"/>
      <c r="B367" s="446"/>
      <c r="C367" s="533"/>
      <c r="D367" s="449"/>
      <c r="E367" s="448"/>
      <c r="F367" s="545"/>
      <c r="G367" s="531"/>
      <c r="H367" s="449"/>
      <c r="I367" s="449"/>
      <c r="J367" s="449"/>
      <c r="K367" s="448"/>
      <c r="L367" s="447"/>
      <c r="M367" s="447"/>
      <c r="N367" s="447"/>
      <c r="O367" s="447"/>
      <c r="P367" s="447"/>
      <c r="Q367" s="447"/>
      <c r="R367" s="447"/>
      <c r="S367" s="447"/>
      <c r="T367" s="447"/>
      <c r="U367" s="447"/>
      <c r="V367" s="447"/>
      <c r="W367" s="447"/>
      <c r="X367" s="447"/>
      <c r="Y367" s="447"/>
      <c r="Z367" s="447"/>
    </row>
    <row r="368" ht="12.75" customHeight="1">
      <c r="A368" s="445"/>
      <c r="B368" s="446"/>
      <c r="C368" s="533"/>
      <c r="D368" s="449"/>
      <c r="E368" s="448"/>
      <c r="F368" s="545"/>
      <c r="G368" s="531"/>
      <c r="H368" s="449"/>
      <c r="I368" s="449"/>
      <c r="J368" s="449"/>
      <c r="K368" s="448"/>
      <c r="L368" s="447"/>
      <c r="M368" s="447"/>
      <c r="N368" s="447"/>
      <c r="O368" s="447"/>
      <c r="P368" s="447"/>
      <c r="Q368" s="447"/>
      <c r="R368" s="447"/>
      <c r="S368" s="447"/>
      <c r="T368" s="447"/>
      <c r="U368" s="447"/>
      <c r="V368" s="447"/>
      <c r="W368" s="447"/>
      <c r="X368" s="447"/>
      <c r="Y368" s="447"/>
      <c r="Z368" s="447"/>
    </row>
    <row r="369" ht="12.75" customHeight="1">
      <c r="A369" s="445"/>
      <c r="B369" s="446"/>
      <c r="C369" s="533"/>
      <c r="D369" s="449"/>
      <c r="E369" s="448"/>
      <c r="F369" s="545"/>
      <c r="G369" s="531"/>
      <c r="H369" s="449"/>
      <c r="I369" s="449"/>
      <c r="J369" s="449"/>
      <c r="K369" s="448"/>
      <c r="L369" s="447"/>
      <c r="M369" s="447"/>
      <c r="N369" s="447"/>
      <c r="O369" s="447"/>
      <c r="P369" s="447"/>
      <c r="Q369" s="447"/>
      <c r="R369" s="447"/>
      <c r="S369" s="447"/>
      <c r="T369" s="447"/>
      <c r="U369" s="447"/>
      <c r="V369" s="447"/>
      <c r="W369" s="447"/>
      <c r="X369" s="447"/>
      <c r="Y369" s="447"/>
      <c r="Z369" s="447"/>
    </row>
    <row r="370" ht="12.75" customHeight="1">
      <c r="A370" s="445"/>
      <c r="B370" s="446"/>
      <c r="C370" s="533"/>
      <c r="D370" s="449"/>
      <c r="E370" s="448"/>
      <c r="F370" s="545"/>
      <c r="G370" s="531"/>
      <c r="H370" s="449"/>
      <c r="I370" s="449"/>
      <c r="J370" s="449"/>
      <c r="K370" s="448"/>
      <c r="L370" s="447"/>
      <c r="M370" s="447"/>
      <c r="N370" s="447"/>
      <c r="O370" s="447"/>
      <c r="P370" s="447"/>
      <c r="Q370" s="447"/>
      <c r="R370" s="447"/>
      <c r="S370" s="447"/>
      <c r="T370" s="447"/>
      <c r="U370" s="447"/>
      <c r="V370" s="447"/>
      <c r="W370" s="447"/>
      <c r="X370" s="447"/>
      <c r="Y370" s="447"/>
      <c r="Z370" s="447"/>
    </row>
    <row r="371" ht="12.75" customHeight="1">
      <c r="A371" s="445"/>
      <c r="B371" s="446"/>
      <c r="C371" s="533"/>
      <c r="D371" s="449"/>
      <c r="E371" s="448"/>
      <c r="F371" s="545"/>
      <c r="G371" s="531"/>
      <c r="H371" s="449"/>
      <c r="I371" s="449"/>
      <c r="J371" s="449"/>
      <c r="K371" s="448"/>
      <c r="L371" s="447"/>
      <c r="M371" s="447"/>
      <c r="N371" s="447"/>
      <c r="O371" s="447"/>
      <c r="P371" s="447"/>
      <c r="Q371" s="447"/>
      <c r="R371" s="447"/>
      <c r="S371" s="447"/>
      <c r="T371" s="447"/>
      <c r="U371" s="447"/>
      <c r="V371" s="447"/>
      <c r="W371" s="447"/>
      <c r="X371" s="447"/>
      <c r="Y371" s="447"/>
      <c r="Z371" s="447"/>
    </row>
    <row r="372" ht="12.75" customHeight="1">
      <c r="A372" s="445"/>
      <c r="B372" s="446"/>
      <c r="C372" s="533"/>
      <c r="D372" s="449"/>
      <c r="E372" s="448"/>
      <c r="F372" s="545"/>
      <c r="G372" s="531"/>
      <c r="H372" s="449"/>
      <c r="I372" s="449"/>
      <c r="J372" s="449"/>
      <c r="K372" s="448"/>
      <c r="L372" s="447"/>
      <c r="M372" s="447"/>
      <c r="N372" s="447"/>
      <c r="O372" s="447"/>
      <c r="P372" s="447"/>
      <c r="Q372" s="447"/>
      <c r="R372" s="447"/>
      <c r="S372" s="447"/>
      <c r="T372" s="447"/>
      <c r="U372" s="447"/>
      <c r="V372" s="447"/>
      <c r="W372" s="447"/>
      <c r="X372" s="447"/>
      <c r="Y372" s="447"/>
      <c r="Z372" s="447"/>
    </row>
    <row r="373" ht="12.75" customHeight="1">
      <c r="A373" s="445"/>
      <c r="B373" s="446"/>
      <c r="C373" s="533"/>
      <c r="D373" s="449"/>
      <c r="E373" s="448"/>
      <c r="F373" s="545"/>
      <c r="G373" s="531"/>
      <c r="H373" s="449"/>
      <c r="I373" s="449"/>
      <c r="J373" s="449"/>
      <c r="K373" s="448"/>
      <c r="L373" s="447"/>
      <c r="M373" s="447"/>
      <c r="N373" s="447"/>
      <c r="O373" s="447"/>
      <c r="P373" s="447"/>
      <c r="Q373" s="447"/>
      <c r="R373" s="447"/>
      <c r="S373" s="447"/>
      <c r="T373" s="447"/>
      <c r="U373" s="447"/>
      <c r="V373" s="447"/>
      <c r="W373" s="447"/>
      <c r="X373" s="447"/>
      <c r="Y373" s="447"/>
      <c r="Z373" s="447"/>
    </row>
    <row r="374" ht="12.75" customHeight="1">
      <c r="A374" s="445"/>
      <c r="B374" s="446"/>
      <c r="C374" s="533"/>
      <c r="D374" s="449"/>
      <c r="E374" s="448"/>
      <c r="F374" s="545"/>
      <c r="G374" s="531"/>
      <c r="H374" s="449"/>
      <c r="I374" s="449"/>
      <c r="J374" s="449"/>
      <c r="K374" s="448"/>
      <c r="L374" s="447"/>
      <c r="M374" s="447"/>
      <c r="N374" s="447"/>
      <c r="O374" s="447"/>
      <c r="P374" s="447"/>
      <c r="Q374" s="447"/>
      <c r="R374" s="447"/>
      <c r="S374" s="447"/>
      <c r="T374" s="447"/>
      <c r="U374" s="447"/>
      <c r="V374" s="447"/>
      <c r="W374" s="447"/>
      <c r="X374" s="447"/>
      <c r="Y374" s="447"/>
      <c r="Z374" s="447"/>
    </row>
    <row r="375" ht="12.75" customHeight="1">
      <c r="A375" s="445"/>
      <c r="B375" s="446"/>
      <c r="C375" s="533"/>
      <c r="D375" s="449"/>
      <c r="E375" s="448"/>
      <c r="F375" s="545"/>
      <c r="G375" s="531"/>
      <c r="H375" s="449"/>
      <c r="I375" s="449"/>
      <c r="J375" s="449"/>
      <c r="K375" s="448"/>
      <c r="L375" s="447"/>
      <c r="M375" s="447"/>
      <c r="N375" s="447"/>
      <c r="O375" s="447"/>
      <c r="P375" s="447"/>
      <c r="Q375" s="447"/>
      <c r="R375" s="447"/>
      <c r="S375" s="447"/>
      <c r="T375" s="447"/>
      <c r="U375" s="447"/>
      <c r="V375" s="447"/>
      <c r="W375" s="447"/>
      <c r="X375" s="447"/>
      <c r="Y375" s="447"/>
      <c r="Z375" s="447"/>
    </row>
    <row r="376" ht="12.75" customHeight="1">
      <c r="A376" s="445"/>
      <c r="B376" s="446"/>
      <c r="C376" s="533"/>
      <c r="D376" s="449"/>
      <c r="E376" s="448"/>
      <c r="F376" s="545"/>
      <c r="G376" s="531"/>
      <c r="H376" s="449"/>
      <c r="I376" s="449"/>
      <c r="J376" s="449"/>
      <c r="K376" s="448"/>
      <c r="L376" s="447"/>
      <c r="M376" s="447"/>
      <c r="N376" s="447"/>
      <c r="O376" s="447"/>
      <c r="P376" s="447"/>
      <c r="Q376" s="447"/>
      <c r="R376" s="447"/>
      <c r="S376" s="447"/>
      <c r="T376" s="447"/>
      <c r="U376" s="447"/>
      <c r="V376" s="447"/>
      <c r="W376" s="447"/>
      <c r="X376" s="447"/>
      <c r="Y376" s="447"/>
      <c r="Z376" s="447"/>
    </row>
    <row r="377" ht="12.75" customHeight="1">
      <c r="A377" s="445"/>
      <c r="B377" s="446"/>
      <c r="C377" s="533"/>
      <c r="D377" s="449"/>
      <c r="E377" s="448"/>
      <c r="F377" s="545"/>
      <c r="G377" s="531"/>
      <c r="H377" s="449"/>
      <c r="I377" s="449"/>
      <c r="J377" s="449"/>
      <c r="K377" s="448"/>
      <c r="L377" s="447"/>
      <c r="M377" s="447"/>
      <c r="N377" s="447"/>
      <c r="O377" s="447"/>
      <c r="P377" s="447"/>
      <c r="Q377" s="447"/>
      <c r="R377" s="447"/>
      <c r="S377" s="447"/>
      <c r="T377" s="447"/>
      <c r="U377" s="447"/>
      <c r="V377" s="447"/>
      <c r="W377" s="447"/>
      <c r="X377" s="447"/>
      <c r="Y377" s="447"/>
      <c r="Z377" s="447"/>
    </row>
    <row r="378" ht="12.75" customHeight="1">
      <c r="A378" s="445"/>
      <c r="B378" s="446"/>
      <c r="C378" s="533"/>
      <c r="D378" s="449"/>
      <c r="E378" s="448"/>
      <c r="F378" s="545"/>
      <c r="G378" s="531"/>
      <c r="H378" s="449"/>
      <c r="I378" s="449"/>
      <c r="J378" s="449"/>
      <c r="K378" s="448"/>
      <c r="L378" s="447"/>
      <c r="M378" s="447"/>
      <c r="N378" s="447"/>
      <c r="O378" s="447"/>
      <c r="P378" s="447"/>
      <c r="Q378" s="447"/>
      <c r="R378" s="447"/>
      <c r="S378" s="447"/>
      <c r="T378" s="447"/>
      <c r="U378" s="447"/>
      <c r="V378" s="447"/>
      <c r="W378" s="447"/>
      <c r="X378" s="447"/>
      <c r="Y378" s="447"/>
      <c r="Z378" s="447"/>
    </row>
    <row r="379" ht="12.75" customHeight="1">
      <c r="A379" s="445"/>
      <c r="B379" s="446"/>
      <c r="C379" s="533"/>
      <c r="D379" s="449"/>
      <c r="E379" s="448"/>
      <c r="F379" s="545"/>
      <c r="G379" s="531"/>
      <c r="H379" s="449"/>
      <c r="I379" s="449"/>
      <c r="J379" s="449"/>
      <c r="K379" s="448"/>
      <c r="L379" s="447"/>
      <c r="M379" s="447"/>
      <c r="N379" s="447"/>
      <c r="O379" s="447"/>
      <c r="P379" s="447"/>
      <c r="Q379" s="447"/>
      <c r="R379" s="447"/>
      <c r="S379" s="447"/>
      <c r="T379" s="447"/>
      <c r="U379" s="447"/>
      <c r="V379" s="447"/>
      <c r="W379" s="447"/>
      <c r="X379" s="447"/>
      <c r="Y379" s="447"/>
      <c r="Z379" s="447"/>
    </row>
    <row r="380" ht="12.75" customHeight="1">
      <c r="A380" s="445"/>
      <c r="B380" s="446"/>
      <c r="C380" s="533"/>
      <c r="D380" s="449"/>
      <c r="E380" s="448"/>
      <c r="F380" s="545"/>
      <c r="G380" s="531"/>
      <c r="H380" s="449"/>
      <c r="I380" s="449"/>
      <c r="J380" s="449"/>
      <c r="K380" s="448"/>
      <c r="L380" s="447"/>
      <c r="M380" s="447"/>
      <c r="N380" s="447"/>
      <c r="O380" s="447"/>
      <c r="P380" s="447"/>
      <c r="Q380" s="447"/>
      <c r="R380" s="447"/>
      <c r="S380" s="447"/>
      <c r="T380" s="447"/>
      <c r="U380" s="447"/>
      <c r="V380" s="447"/>
      <c r="W380" s="447"/>
      <c r="X380" s="447"/>
      <c r="Y380" s="447"/>
      <c r="Z380" s="447"/>
    </row>
    <row r="381" ht="12.75" customHeight="1">
      <c r="A381" s="445"/>
      <c r="B381" s="446"/>
      <c r="C381" s="533"/>
      <c r="D381" s="449"/>
      <c r="E381" s="448"/>
      <c r="F381" s="545"/>
      <c r="G381" s="531"/>
      <c r="H381" s="449"/>
      <c r="I381" s="449"/>
      <c r="J381" s="449"/>
      <c r="K381" s="448"/>
      <c r="L381" s="447"/>
      <c r="M381" s="447"/>
      <c r="N381" s="447"/>
      <c r="O381" s="447"/>
      <c r="P381" s="447"/>
      <c r="Q381" s="447"/>
      <c r="R381" s="447"/>
      <c r="S381" s="447"/>
      <c r="T381" s="447"/>
      <c r="U381" s="447"/>
      <c r="V381" s="447"/>
      <c r="W381" s="447"/>
      <c r="X381" s="447"/>
      <c r="Y381" s="447"/>
      <c r="Z381" s="447"/>
    </row>
    <row r="382" ht="12.75" customHeight="1">
      <c r="A382" s="445"/>
      <c r="B382" s="446"/>
      <c r="C382" s="533"/>
      <c r="D382" s="449"/>
      <c r="E382" s="448"/>
      <c r="F382" s="545"/>
      <c r="G382" s="531"/>
      <c r="H382" s="449"/>
      <c r="I382" s="449"/>
      <c r="J382" s="449"/>
      <c r="K382" s="448"/>
      <c r="L382" s="447"/>
      <c r="M382" s="447"/>
      <c r="N382" s="447"/>
      <c r="O382" s="447"/>
      <c r="P382" s="447"/>
      <c r="Q382" s="447"/>
      <c r="R382" s="447"/>
      <c r="S382" s="447"/>
      <c r="T382" s="447"/>
      <c r="U382" s="447"/>
      <c r="V382" s="447"/>
      <c r="W382" s="447"/>
      <c r="X382" s="447"/>
      <c r="Y382" s="447"/>
      <c r="Z382" s="447"/>
    </row>
    <row r="383" ht="12.75" customHeight="1">
      <c r="A383" s="445"/>
      <c r="B383" s="446"/>
      <c r="C383" s="533"/>
      <c r="D383" s="449"/>
      <c r="E383" s="448"/>
      <c r="F383" s="545"/>
      <c r="G383" s="531"/>
      <c r="H383" s="449"/>
      <c r="I383" s="449"/>
      <c r="J383" s="449"/>
      <c r="K383" s="448"/>
      <c r="L383" s="447"/>
      <c r="M383" s="447"/>
      <c r="N383" s="447"/>
      <c r="O383" s="447"/>
      <c r="P383" s="447"/>
      <c r="Q383" s="447"/>
      <c r="R383" s="447"/>
      <c r="S383" s="447"/>
      <c r="T383" s="447"/>
      <c r="U383" s="447"/>
      <c r="V383" s="447"/>
      <c r="W383" s="447"/>
      <c r="X383" s="447"/>
      <c r="Y383" s="447"/>
      <c r="Z383" s="447"/>
    </row>
    <row r="384" ht="12.75" customHeight="1">
      <c r="A384" s="445"/>
      <c r="B384" s="446"/>
      <c r="C384" s="533"/>
      <c r="D384" s="449"/>
      <c r="E384" s="448"/>
      <c r="F384" s="545"/>
      <c r="G384" s="531"/>
      <c r="H384" s="449"/>
      <c r="I384" s="449"/>
      <c r="J384" s="449"/>
      <c r="K384" s="448"/>
      <c r="L384" s="447"/>
      <c r="M384" s="447"/>
      <c r="N384" s="447"/>
      <c r="O384" s="447"/>
      <c r="P384" s="447"/>
      <c r="Q384" s="447"/>
      <c r="R384" s="447"/>
      <c r="S384" s="447"/>
      <c r="T384" s="447"/>
      <c r="U384" s="447"/>
      <c r="V384" s="447"/>
      <c r="W384" s="447"/>
      <c r="X384" s="447"/>
      <c r="Y384" s="447"/>
      <c r="Z384" s="447"/>
    </row>
    <row r="385" ht="12.75" customHeight="1">
      <c r="A385" s="445"/>
      <c r="B385" s="446"/>
      <c r="C385" s="533"/>
      <c r="D385" s="449"/>
      <c r="E385" s="448"/>
      <c r="F385" s="545"/>
      <c r="G385" s="531"/>
      <c r="H385" s="449"/>
      <c r="I385" s="449"/>
      <c r="J385" s="449"/>
      <c r="K385" s="448"/>
      <c r="L385" s="447"/>
      <c r="M385" s="447"/>
      <c r="N385" s="447"/>
      <c r="O385" s="447"/>
      <c r="P385" s="447"/>
      <c r="Q385" s="447"/>
      <c r="R385" s="447"/>
      <c r="S385" s="447"/>
      <c r="T385" s="447"/>
      <c r="U385" s="447"/>
      <c r="V385" s="447"/>
      <c r="W385" s="447"/>
      <c r="X385" s="447"/>
      <c r="Y385" s="447"/>
      <c r="Z385" s="447"/>
    </row>
    <row r="386" ht="12.75" customHeight="1">
      <c r="A386" s="445"/>
      <c r="B386" s="446"/>
      <c r="C386" s="533"/>
      <c r="D386" s="449"/>
      <c r="E386" s="448"/>
      <c r="F386" s="545"/>
      <c r="G386" s="531"/>
      <c r="H386" s="449"/>
      <c r="I386" s="449"/>
      <c r="J386" s="449"/>
      <c r="K386" s="448"/>
      <c r="L386" s="447"/>
      <c r="M386" s="447"/>
      <c r="N386" s="447"/>
      <c r="O386" s="447"/>
      <c r="P386" s="447"/>
      <c r="Q386" s="447"/>
      <c r="R386" s="447"/>
      <c r="S386" s="447"/>
      <c r="T386" s="447"/>
      <c r="U386" s="447"/>
      <c r="V386" s="447"/>
      <c r="W386" s="447"/>
      <c r="X386" s="447"/>
      <c r="Y386" s="447"/>
      <c r="Z386" s="447"/>
    </row>
    <row r="387" ht="12.75" customHeight="1">
      <c r="A387" s="445"/>
      <c r="B387" s="446"/>
      <c r="C387" s="533"/>
      <c r="D387" s="449"/>
      <c r="E387" s="448"/>
      <c r="F387" s="545"/>
      <c r="G387" s="531"/>
      <c r="H387" s="449"/>
      <c r="I387" s="449"/>
      <c r="J387" s="449"/>
      <c r="K387" s="448"/>
      <c r="L387" s="447"/>
      <c r="M387" s="447"/>
      <c r="N387" s="447"/>
      <c r="O387" s="447"/>
      <c r="P387" s="447"/>
      <c r="Q387" s="447"/>
      <c r="R387" s="447"/>
      <c r="S387" s="447"/>
      <c r="T387" s="447"/>
      <c r="U387" s="447"/>
      <c r="V387" s="447"/>
      <c r="W387" s="447"/>
      <c r="X387" s="447"/>
      <c r="Y387" s="447"/>
      <c r="Z387" s="447"/>
    </row>
    <row r="388" ht="12.75" customHeight="1">
      <c r="A388" s="445"/>
      <c r="B388" s="446"/>
      <c r="C388" s="533"/>
      <c r="D388" s="449"/>
      <c r="E388" s="448"/>
      <c r="F388" s="545"/>
      <c r="G388" s="531"/>
      <c r="H388" s="449"/>
      <c r="I388" s="449"/>
      <c r="J388" s="449"/>
      <c r="K388" s="448"/>
      <c r="L388" s="447"/>
      <c r="M388" s="447"/>
      <c r="N388" s="447"/>
      <c r="O388" s="447"/>
      <c r="P388" s="447"/>
      <c r="Q388" s="447"/>
      <c r="R388" s="447"/>
      <c r="S388" s="447"/>
      <c r="T388" s="447"/>
      <c r="U388" s="447"/>
      <c r="V388" s="447"/>
      <c r="W388" s="447"/>
      <c r="X388" s="447"/>
      <c r="Y388" s="447"/>
      <c r="Z388" s="447"/>
    </row>
    <row r="389" ht="12.75" customHeight="1">
      <c r="A389" s="445"/>
      <c r="B389" s="446"/>
      <c r="C389" s="533"/>
      <c r="D389" s="449"/>
      <c r="E389" s="448"/>
      <c r="F389" s="545"/>
      <c r="G389" s="531"/>
      <c r="H389" s="449"/>
      <c r="I389" s="449"/>
      <c r="J389" s="449"/>
      <c r="K389" s="448"/>
      <c r="L389" s="447"/>
      <c r="M389" s="447"/>
      <c r="N389" s="447"/>
      <c r="O389" s="447"/>
      <c r="P389" s="447"/>
      <c r="Q389" s="447"/>
      <c r="R389" s="447"/>
      <c r="S389" s="447"/>
      <c r="T389" s="447"/>
      <c r="U389" s="447"/>
      <c r="V389" s="447"/>
      <c r="W389" s="447"/>
      <c r="X389" s="447"/>
      <c r="Y389" s="447"/>
      <c r="Z389" s="447"/>
    </row>
    <row r="390" ht="12.75" customHeight="1">
      <c r="A390" s="445"/>
      <c r="B390" s="446"/>
      <c r="C390" s="533"/>
      <c r="D390" s="449"/>
      <c r="E390" s="448"/>
      <c r="F390" s="545"/>
      <c r="G390" s="531"/>
      <c r="H390" s="449"/>
      <c r="I390" s="449"/>
      <c r="J390" s="449"/>
      <c r="K390" s="448"/>
      <c r="L390" s="447"/>
      <c r="M390" s="447"/>
      <c r="N390" s="447"/>
      <c r="O390" s="447"/>
      <c r="P390" s="447"/>
      <c r="Q390" s="447"/>
      <c r="R390" s="447"/>
      <c r="S390" s="447"/>
      <c r="T390" s="447"/>
      <c r="U390" s="447"/>
      <c r="V390" s="447"/>
      <c r="W390" s="447"/>
      <c r="X390" s="447"/>
      <c r="Y390" s="447"/>
      <c r="Z390" s="447"/>
    </row>
    <row r="391" ht="12.75" customHeight="1">
      <c r="A391" s="445"/>
      <c r="B391" s="446"/>
      <c r="C391" s="533"/>
      <c r="D391" s="449"/>
      <c r="E391" s="448"/>
      <c r="F391" s="545"/>
      <c r="G391" s="531"/>
      <c r="H391" s="449"/>
      <c r="I391" s="449"/>
      <c r="J391" s="449"/>
      <c r="K391" s="448"/>
      <c r="L391" s="447"/>
      <c r="M391" s="447"/>
      <c r="N391" s="447"/>
      <c r="O391" s="447"/>
      <c r="P391" s="447"/>
      <c r="Q391" s="447"/>
      <c r="R391" s="447"/>
      <c r="S391" s="447"/>
      <c r="T391" s="447"/>
      <c r="U391" s="447"/>
      <c r="V391" s="447"/>
      <c r="W391" s="447"/>
      <c r="X391" s="447"/>
      <c r="Y391" s="447"/>
      <c r="Z391" s="447"/>
    </row>
    <row r="392" ht="12.75" customHeight="1">
      <c r="A392" s="445"/>
      <c r="B392" s="446"/>
      <c r="C392" s="533"/>
      <c r="D392" s="449"/>
      <c r="E392" s="448"/>
      <c r="F392" s="545"/>
      <c r="G392" s="531"/>
      <c r="H392" s="449"/>
      <c r="I392" s="449"/>
      <c r="J392" s="449"/>
      <c r="K392" s="448"/>
      <c r="L392" s="447"/>
      <c r="M392" s="447"/>
      <c r="N392" s="447"/>
      <c r="O392" s="447"/>
      <c r="P392" s="447"/>
      <c r="Q392" s="447"/>
      <c r="R392" s="447"/>
      <c r="S392" s="447"/>
      <c r="T392" s="447"/>
      <c r="U392" s="447"/>
      <c r="V392" s="447"/>
      <c r="W392" s="447"/>
      <c r="X392" s="447"/>
      <c r="Y392" s="447"/>
      <c r="Z392" s="447"/>
    </row>
    <row r="393" ht="12.75" customHeight="1">
      <c r="A393" s="445"/>
      <c r="B393" s="446"/>
      <c r="C393" s="533"/>
      <c r="D393" s="449"/>
      <c r="E393" s="448"/>
      <c r="F393" s="545"/>
      <c r="G393" s="531"/>
      <c r="H393" s="449"/>
      <c r="I393" s="449"/>
      <c r="J393" s="449"/>
      <c r="K393" s="448"/>
      <c r="L393" s="447"/>
      <c r="M393" s="447"/>
      <c r="N393" s="447"/>
      <c r="O393" s="447"/>
      <c r="P393" s="447"/>
      <c r="Q393" s="447"/>
      <c r="R393" s="447"/>
      <c r="S393" s="447"/>
      <c r="T393" s="447"/>
      <c r="U393" s="447"/>
      <c r="V393" s="447"/>
      <c r="W393" s="447"/>
      <c r="X393" s="447"/>
      <c r="Y393" s="447"/>
      <c r="Z393" s="447"/>
    </row>
    <row r="394" ht="12.75" customHeight="1">
      <c r="A394" s="445"/>
      <c r="B394" s="446"/>
      <c r="C394" s="533"/>
      <c r="D394" s="449"/>
      <c r="E394" s="448"/>
      <c r="F394" s="545"/>
      <c r="G394" s="531"/>
      <c r="H394" s="449"/>
      <c r="I394" s="449"/>
      <c r="J394" s="449"/>
      <c r="K394" s="448"/>
      <c r="L394" s="447"/>
      <c r="M394" s="447"/>
      <c r="N394" s="447"/>
      <c r="O394" s="447"/>
      <c r="P394" s="447"/>
      <c r="Q394" s="447"/>
      <c r="R394" s="447"/>
      <c r="S394" s="447"/>
      <c r="T394" s="447"/>
      <c r="U394" s="447"/>
      <c r="V394" s="447"/>
      <c r="W394" s="447"/>
      <c r="X394" s="447"/>
      <c r="Y394" s="447"/>
      <c r="Z394" s="447"/>
    </row>
    <row r="395" ht="12.75" customHeight="1">
      <c r="A395" s="445"/>
      <c r="B395" s="446"/>
      <c r="C395" s="533"/>
      <c r="D395" s="449"/>
      <c r="E395" s="448"/>
      <c r="F395" s="545"/>
      <c r="G395" s="531"/>
      <c r="H395" s="449"/>
      <c r="I395" s="449"/>
      <c r="J395" s="449"/>
      <c r="K395" s="448"/>
      <c r="L395" s="447"/>
      <c r="M395" s="447"/>
      <c r="N395" s="447"/>
      <c r="O395" s="447"/>
      <c r="P395" s="447"/>
      <c r="Q395" s="447"/>
      <c r="R395" s="447"/>
      <c r="S395" s="447"/>
      <c r="T395" s="447"/>
      <c r="U395" s="447"/>
      <c r="V395" s="447"/>
      <c r="W395" s="447"/>
      <c r="X395" s="447"/>
      <c r="Y395" s="447"/>
      <c r="Z395" s="447"/>
    </row>
    <row r="396" ht="12.75" customHeight="1">
      <c r="A396" s="445"/>
      <c r="B396" s="446"/>
      <c r="C396" s="533"/>
      <c r="D396" s="449"/>
      <c r="E396" s="448"/>
      <c r="F396" s="545"/>
      <c r="G396" s="531"/>
      <c r="H396" s="449"/>
      <c r="I396" s="449"/>
      <c r="J396" s="449"/>
      <c r="K396" s="448"/>
      <c r="L396" s="447"/>
      <c r="M396" s="447"/>
      <c r="N396" s="447"/>
      <c r="O396" s="447"/>
      <c r="P396" s="447"/>
      <c r="Q396" s="447"/>
      <c r="R396" s="447"/>
      <c r="S396" s="447"/>
      <c r="T396" s="447"/>
      <c r="U396" s="447"/>
      <c r="V396" s="447"/>
      <c r="W396" s="447"/>
      <c r="X396" s="447"/>
      <c r="Y396" s="447"/>
      <c r="Z396" s="447"/>
    </row>
    <row r="397" ht="12.75" customHeight="1">
      <c r="A397" s="445"/>
      <c r="B397" s="446"/>
      <c r="C397" s="533"/>
      <c r="D397" s="449"/>
      <c r="E397" s="448"/>
      <c r="F397" s="545"/>
      <c r="G397" s="531"/>
      <c r="H397" s="449"/>
      <c r="I397" s="449"/>
      <c r="J397" s="449"/>
      <c r="K397" s="448"/>
      <c r="L397" s="447"/>
      <c r="M397" s="447"/>
      <c r="N397" s="447"/>
      <c r="O397" s="447"/>
      <c r="P397" s="447"/>
      <c r="Q397" s="447"/>
      <c r="R397" s="447"/>
      <c r="S397" s="447"/>
      <c r="T397" s="447"/>
      <c r="U397" s="447"/>
      <c r="V397" s="447"/>
      <c r="W397" s="447"/>
      <c r="X397" s="447"/>
      <c r="Y397" s="447"/>
      <c r="Z397" s="447"/>
    </row>
    <row r="398" ht="12.75" customHeight="1">
      <c r="A398" s="445"/>
      <c r="B398" s="446"/>
      <c r="C398" s="533"/>
      <c r="D398" s="449"/>
      <c r="E398" s="448"/>
      <c r="F398" s="545"/>
      <c r="G398" s="531"/>
      <c r="H398" s="449"/>
      <c r="I398" s="449"/>
      <c r="J398" s="449"/>
      <c r="K398" s="448"/>
      <c r="L398" s="447"/>
      <c r="M398" s="447"/>
      <c r="N398" s="447"/>
      <c r="O398" s="447"/>
      <c r="P398" s="447"/>
      <c r="Q398" s="447"/>
      <c r="R398" s="447"/>
      <c r="S398" s="447"/>
      <c r="T398" s="447"/>
      <c r="U398" s="447"/>
      <c r="V398" s="447"/>
      <c r="W398" s="447"/>
      <c r="X398" s="447"/>
      <c r="Y398" s="447"/>
      <c r="Z398" s="447"/>
    </row>
    <row r="399" ht="12.75" customHeight="1">
      <c r="A399" s="445"/>
      <c r="B399" s="446"/>
      <c r="C399" s="533"/>
      <c r="D399" s="449"/>
      <c r="E399" s="448"/>
      <c r="F399" s="545"/>
      <c r="G399" s="531"/>
      <c r="H399" s="449"/>
      <c r="I399" s="449"/>
      <c r="J399" s="449"/>
      <c r="K399" s="448"/>
      <c r="L399" s="447"/>
      <c r="M399" s="447"/>
      <c r="N399" s="447"/>
      <c r="O399" s="447"/>
      <c r="P399" s="447"/>
      <c r="Q399" s="447"/>
      <c r="R399" s="447"/>
      <c r="S399" s="447"/>
      <c r="T399" s="447"/>
      <c r="U399" s="447"/>
      <c r="V399" s="447"/>
      <c r="W399" s="447"/>
      <c r="X399" s="447"/>
      <c r="Y399" s="447"/>
      <c r="Z399" s="447"/>
    </row>
    <row r="400" ht="12.75" customHeight="1">
      <c r="A400" s="445"/>
      <c r="B400" s="446"/>
      <c r="C400" s="533"/>
      <c r="D400" s="449"/>
      <c r="E400" s="448"/>
      <c r="F400" s="545"/>
      <c r="G400" s="531"/>
      <c r="H400" s="449"/>
      <c r="I400" s="449"/>
      <c r="J400" s="449"/>
      <c r="K400" s="448"/>
      <c r="L400" s="447"/>
      <c r="M400" s="447"/>
      <c r="N400" s="447"/>
      <c r="O400" s="447"/>
      <c r="P400" s="447"/>
      <c r="Q400" s="447"/>
      <c r="R400" s="447"/>
      <c r="S400" s="447"/>
      <c r="T400" s="447"/>
      <c r="U400" s="447"/>
      <c r="V400" s="447"/>
      <c r="W400" s="447"/>
      <c r="X400" s="447"/>
      <c r="Y400" s="447"/>
      <c r="Z400" s="447"/>
    </row>
    <row r="401" ht="12.75" customHeight="1">
      <c r="A401" s="445"/>
      <c r="B401" s="446"/>
      <c r="C401" s="533"/>
      <c r="D401" s="449"/>
      <c r="E401" s="448"/>
      <c r="F401" s="545"/>
      <c r="G401" s="531"/>
      <c r="H401" s="449"/>
      <c r="I401" s="449"/>
      <c r="J401" s="449"/>
      <c r="K401" s="448"/>
      <c r="L401" s="447"/>
      <c r="M401" s="447"/>
      <c r="N401" s="447"/>
      <c r="O401" s="447"/>
      <c r="P401" s="447"/>
      <c r="Q401" s="447"/>
      <c r="R401" s="447"/>
      <c r="S401" s="447"/>
      <c r="T401" s="447"/>
      <c r="U401" s="447"/>
      <c r="V401" s="447"/>
      <c r="W401" s="447"/>
      <c r="X401" s="447"/>
      <c r="Y401" s="447"/>
      <c r="Z401" s="447"/>
    </row>
    <row r="402" ht="12.75" customHeight="1">
      <c r="A402" s="445"/>
      <c r="B402" s="446"/>
      <c r="C402" s="533"/>
      <c r="D402" s="449"/>
      <c r="E402" s="448"/>
      <c r="F402" s="545"/>
      <c r="G402" s="531"/>
      <c r="H402" s="449"/>
      <c r="I402" s="449"/>
      <c r="J402" s="449"/>
      <c r="K402" s="448"/>
      <c r="L402" s="447"/>
      <c r="M402" s="447"/>
      <c r="N402" s="447"/>
      <c r="O402" s="447"/>
      <c r="P402" s="447"/>
      <c r="Q402" s="447"/>
      <c r="R402" s="447"/>
      <c r="S402" s="447"/>
      <c r="T402" s="447"/>
      <c r="U402" s="447"/>
      <c r="V402" s="447"/>
      <c r="W402" s="447"/>
      <c r="X402" s="447"/>
      <c r="Y402" s="447"/>
      <c r="Z402" s="447"/>
    </row>
    <row r="403" ht="12.75" customHeight="1">
      <c r="A403" s="445"/>
      <c r="B403" s="446"/>
      <c r="C403" s="533"/>
      <c r="D403" s="449"/>
      <c r="E403" s="448"/>
      <c r="F403" s="545"/>
      <c r="G403" s="531"/>
      <c r="H403" s="449"/>
      <c r="I403" s="449"/>
      <c r="J403" s="449"/>
      <c r="K403" s="448"/>
      <c r="L403" s="447"/>
      <c r="M403" s="447"/>
      <c r="N403" s="447"/>
      <c r="O403" s="447"/>
      <c r="P403" s="447"/>
      <c r="Q403" s="447"/>
      <c r="R403" s="447"/>
      <c r="S403" s="447"/>
      <c r="T403" s="447"/>
      <c r="U403" s="447"/>
      <c r="V403" s="447"/>
      <c r="W403" s="447"/>
      <c r="X403" s="447"/>
      <c r="Y403" s="447"/>
      <c r="Z403" s="447"/>
    </row>
    <row r="404" ht="12.75" customHeight="1">
      <c r="A404" s="445"/>
      <c r="B404" s="446"/>
      <c r="C404" s="533"/>
      <c r="D404" s="449"/>
      <c r="E404" s="448"/>
      <c r="F404" s="545"/>
      <c r="G404" s="531"/>
      <c r="H404" s="449"/>
      <c r="I404" s="449"/>
      <c r="J404" s="449"/>
      <c r="K404" s="448"/>
      <c r="L404" s="447"/>
      <c r="M404" s="447"/>
      <c r="N404" s="447"/>
      <c r="O404" s="447"/>
      <c r="P404" s="447"/>
      <c r="Q404" s="447"/>
      <c r="R404" s="447"/>
      <c r="S404" s="447"/>
      <c r="T404" s="447"/>
      <c r="U404" s="447"/>
      <c r="V404" s="447"/>
      <c r="W404" s="447"/>
      <c r="X404" s="447"/>
      <c r="Y404" s="447"/>
      <c r="Z404" s="447"/>
    </row>
    <row r="405" ht="12.75" customHeight="1">
      <c r="A405" s="445"/>
      <c r="B405" s="446"/>
      <c r="C405" s="533"/>
      <c r="D405" s="449"/>
      <c r="E405" s="448"/>
      <c r="F405" s="545"/>
      <c r="G405" s="531"/>
      <c r="H405" s="449"/>
      <c r="I405" s="449"/>
      <c r="J405" s="449"/>
      <c r="K405" s="448"/>
      <c r="L405" s="447"/>
      <c r="M405" s="447"/>
      <c r="N405" s="447"/>
      <c r="O405" s="447"/>
      <c r="P405" s="447"/>
      <c r="Q405" s="447"/>
      <c r="R405" s="447"/>
      <c r="S405" s="447"/>
      <c r="T405" s="447"/>
      <c r="U405" s="447"/>
      <c r="V405" s="447"/>
      <c r="W405" s="447"/>
      <c r="X405" s="447"/>
      <c r="Y405" s="447"/>
      <c r="Z405" s="447"/>
    </row>
    <row r="406" ht="12.75" customHeight="1">
      <c r="A406" s="445"/>
      <c r="B406" s="446"/>
      <c r="C406" s="533"/>
      <c r="D406" s="449"/>
      <c r="E406" s="448"/>
      <c r="F406" s="545"/>
      <c r="G406" s="531"/>
      <c r="H406" s="449"/>
      <c r="I406" s="449"/>
      <c r="J406" s="449"/>
      <c r="K406" s="448"/>
      <c r="L406" s="447"/>
      <c r="M406" s="447"/>
      <c r="N406" s="447"/>
      <c r="O406" s="447"/>
      <c r="P406" s="447"/>
      <c r="Q406" s="447"/>
      <c r="R406" s="447"/>
      <c r="S406" s="447"/>
      <c r="T406" s="447"/>
      <c r="U406" s="447"/>
      <c r="V406" s="447"/>
      <c r="W406" s="447"/>
      <c r="X406" s="447"/>
      <c r="Y406" s="447"/>
      <c r="Z406" s="447"/>
    </row>
    <row r="407" ht="12.75" customHeight="1">
      <c r="A407" s="445"/>
      <c r="B407" s="446"/>
      <c r="C407" s="533"/>
      <c r="D407" s="449"/>
      <c r="E407" s="448"/>
      <c r="F407" s="545"/>
      <c r="G407" s="531"/>
      <c r="H407" s="449"/>
      <c r="I407" s="449"/>
      <c r="J407" s="449"/>
      <c r="K407" s="448"/>
      <c r="L407" s="447"/>
      <c r="M407" s="447"/>
      <c r="N407" s="447"/>
      <c r="O407" s="447"/>
      <c r="P407" s="447"/>
      <c r="Q407" s="447"/>
      <c r="R407" s="447"/>
      <c r="S407" s="447"/>
      <c r="T407" s="447"/>
      <c r="U407" s="447"/>
      <c r="V407" s="447"/>
      <c r="W407" s="447"/>
      <c r="X407" s="447"/>
      <c r="Y407" s="447"/>
      <c r="Z407" s="447"/>
    </row>
    <row r="408" ht="12.75" customHeight="1">
      <c r="A408" s="445"/>
      <c r="B408" s="446"/>
      <c r="C408" s="533"/>
      <c r="D408" s="449"/>
      <c r="E408" s="448"/>
      <c r="F408" s="545"/>
      <c r="G408" s="531"/>
      <c r="H408" s="449"/>
      <c r="I408" s="449"/>
      <c r="J408" s="449"/>
      <c r="K408" s="448"/>
      <c r="L408" s="447"/>
      <c r="M408" s="447"/>
      <c r="N408" s="447"/>
      <c r="O408" s="447"/>
      <c r="P408" s="447"/>
      <c r="Q408" s="447"/>
      <c r="R408" s="447"/>
      <c r="S408" s="447"/>
      <c r="T408" s="447"/>
      <c r="U408" s="447"/>
      <c r="V408" s="447"/>
      <c r="W408" s="447"/>
      <c r="X408" s="447"/>
      <c r="Y408" s="447"/>
      <c r="Z408" s="447"/>
    </row>
    <row r="409" ht="12.75" customHeight="1">
      <c r="A409" s="445"/>
      <c r="B409" s="446"/>
      <c r="C409" s="533"/>
      <c r="D409" s="449"/>
      <c r="E409" s="448"/>
      <c r="F409" s="545"/>
      <c r="G409" s="531"/>
      <c r="H409" s="449"/>
      <c r="I409" s="449"/>
      <c r="J409" s="449"/>
      <c r="K409" s="448"/>
      <c r="L409" s="447"/>
      <c r="M409" s="447"/>
      <c r="N409" s="447"/>
      <c r="O409" s="447"/>
      <c r="P409" s="447"/>
      <c r="Q409" s="447"/>
      <c r="R409" s="447"/>
      <c r="S409" s="447"/>
      <c r="T409" s="447"/>
      <c r="U409" s="447"/>
      <c r="V409" s="447"/>
      <c r="W409" s="447"/>
      <c r="X409" s="447"/>
      <c r="Y409" s="447"/>
      <c r="Z409" s="447"/>
    </row>
    <row r="410" ht="12.75" customHeight="1">
      <c r="A410" s="445"/>
      <c r="B410" s="446"/>
      <c r="C410" s="533"/>
      <c r="D410" s="449"/>
      <c r="E410" s="448"/>
      <c r="F410" s="545"/>
      <c r="G410" s="531"/>
      <c r="H410" s="449"/>
      <c r="I410" s="449"/>
      <c r="J410" s="449"/>
      <c r="K410" s="448"/>
      <c r="L410" s="447"/>
      <c r="M410" s="447"/>
      <c r="N410" s="447"/>
      <c r="O410" s="447"/>
      <c r="P410" s="447"/>
      <c r="Q410" s="447"/>
      <c r="R410" s="447"/>
      <c r="S410" s="447"/>
      <c r="T410" s="447"/>
      <c r="U410" s="447"/>
      <c r="V410" s="447"/>
      <c r="W410" s="447"/>
      <c r="X410" s="447"/>
      <c r="Y410" s="447"/>
      <c r="Z410" s="447"/>
    </row>
    <row r="411" ht="12.75" customHeight="1">
      <c r="A411" s="445"/>
      <c r="B411" s="446"/>
      <c r="C411" s="533"/>
      <c r="D411" s="449"/>
      <c r="E411" s="448"/>
      <c r="F411" s="545"/>
      <c r="G411" s="531"/>
      <c r="H411" s="449"/>
      <c r="I411" s="449"/>
      <c r="J411" s="449"/>
      <c r="K411" s="448"/>
      <c r="L411" s="447"/>
      <c r="M411" s="447"/>
      <c r="N411" s="447"/>
      <c r="O411" s="447"/>
      <c r="P411" s="447"/>
      <c r="Q411" s="447"/>
      <c r="R411" s="447"/>
      <c r="S411" s="447"/>
      <c r="T411" s="447"/>
      <c r="U411" s="447"/>
      <c r="V411" s="447"/>
      <c r="W411" s="447"/>
      <c r="X411" s="447"/>
      <c r="Y411" s="447"/>
      <c r="Z411" s="447"/>
    </row>
    <row r="412" ht="12.75" customHeight="1">
      <c r="A412" s="445"/>
      <c r="B412" s="446"/>
      <c r="C412" s="533"/>
      <c r="D412" s="449"/>
      <c r="E412" s="448"/>
      <c r="F412" s="545"/>
      <c r="G412" s="531"/>
      <c r="H412" s="449"/>
      <c r="I412" s="449"/>
      <c r="J412" s="449"/>
      <c r="K412" s="448"/>
      <c r="L412" s="447"/>
      <c r="M412" s="447"/>
      <c r="N412" s="447"/>
      <c r="O412" s="447"/>
      <c r="P412" s="447"/>
      <c r="Q412" s="447"/>
      <c r="R412" s="447"/>
      <c r="S412" s="447"/>
      <c r="T412" s="447"/>
      <c r="U412" s="447"/>
      <c r="V412" s="447"/>
      <c r="W412" s="447"/>
      <c r="X412" s="447"/>
      <c r="Y412" s="447"/>
      <c r="Z412" s="447"/>
    </row>
    <row r="413" ht="12.75" customHeight="1">
      <c r="A413" s="445"/>
      <c r="B413" s="446"/>
      <c r="C413" s="533"/>
      <c r="D413" s="449"/>
      <c r="E413" s="448"/>
      <c r="F413" s="545"/>
      <c r="G413" s="531"/>
      <c r="H413" s="449"/>
      <c r="I413" s="449"/>
      <c r="J413" s="449"/>
      <c r="K413" s="448"/>
      <c r="L413" s="447"/>
      <c r="M413" s="447"/>
      <c r="N413" s="447"/>
      <c r="O413" s="447"/>
      <c r="P413" s="447"/>
      <c r="Q413" s="447"/>
      <c r="R413" s="447"/>
      <c r="S413" s="447"/>
      <c r="T413" s="447"/>
      <c r="U413" s="447"/>
      <c r="V413" s="447"/>
      <c r="W413" s="447"/>
      <c r="X413" s="447"/>
      <c r="Y413" s="447"/>
      <c r="Z413" s="447"/>
    </row>
    <row r="414" ht="12.75" customHeight="1">
      <c r="A414" s="445"/>
      <c r="B414" s="446"/>
      <c r="C414" s="533"/>
      <c r="D414" s="449"/>
      <c r="E414" s="448"/>
      <c r="F414" s="545"/>
      <c r="G414" s="531"/>
      <c r="H414" s="449"/>
      <c r="I414" s="449"/>
      <c r="J414" s="449"/>
      <c r="K414" s="448"/>
      <c r="L414" s="447"/>
      <c r="M414" s="447"/>
      <c r="N414" s="447"/>
      <c r="O414" s="447"/>
      <c r="P414" s="447"/>
      <c r="Q414" s="447"/>
      <c r="R414" s="447"/>
      <c r="S414" s="447"/>
      <c r="T414" s="447"/>
      <c r="U414" s="447"/>
      <c r="V414" s="447"/>
      <c r="W414" s="447"/>
      <c r="X414" s="447"/>
      <c r="Y414" s="447"/>
      <c r="Z414" s="447"/>
    </row>
    <row r="415" ht="12.75" customHeight="1">
      <c r="A415" s="445"/>
      <c r="B415" s="446"/>
      <c r="C415" s="533"/>
      <c r="D415" s="449"/>
      <c r="E415" s="448"/>
      <c r="F415" s="545"/>
      <c r="G415" s="531"/>
      <c r="H415" s="449"/>
      <c r="I415" s="449"/>
      <c r="J415" s="449"/>
      <c r="K415" s="448"/>
      <c r="L415" s="447"/>
      <c r="M415" s="447"/>
      <c r="N415" s="447"/>
      <c r="O415" s="447"/>
      <c r="P415" s="447"/>
      <c r="Q415" s="447"/>
      <c r="R415" s="447"/>
      <c r="S415" s="447"/>
      <c r="T415" s="447"/>
      <c r="U415" s="447"/>
      <c r="V415" s="447"/>
      <c r="W415" s="447"/>
      <c r="X415" s="447"/>
      <c r="Y415" s="447"/>
      <c r="Z415" s="447"/>
    </row>
    <row r="416" ht="12.75" customHeight="1">
      <c r="A416" s="445"/>
      <c r="B416" s="446"/>
      <c r="C416" s="533"/>
      <c r="D416" s="449"/>
      <c r="E416" s="448"/>
      <c r="F416" s="545"/>
      <c r="G416" s="531"/>
      <c r="H416" s="449"/>
      <c r="I416" s="449"/>
      <c r="J416" s="449"/>
      <c r="K416" s="448"/>
      <c r="L416" s="447"/>
      <c r="M416" s="447"/>
      <c r="N416" s="447"/>
      <c r="O416" s="447"/>
      <c r="P416" s="447"/>
      <c r="Q416" s="447"/>
      <c r="R416" s="447"/>
      <c r="S416" s="447"/>
      <c r="T416" s="447"/>
      <c r="U416" s="447"/>
      <c r="V416" s="447"/>
      <c r="W416" s="447"/>
      <c r="X416" s="447"/>
      <c r="Y416" s="447"/>
      <c r="Z416" s="447"/>
    </row>
    <row r="417" ht="12.75" customHeight="1">
      <c r="A417" s="445"/>
      <c r="B417" s="446"/>
      <c r="C417" s="533"/>
      <c r="D417" s="449"/>
      <c r="E417" s="448"/>
      <c r="F417" s="545"/>
      <c r="G417" s="531"/>
      <c r="H417" s="449"/>
      <c r="I417" s="449"/>
      <c r="J417" s="449"/>
      <c r="K417" s="448"/>
      <c r="L417" s="447"/>
      <c r="M417" s="447"/>
      <c r="N417" s="447"/>
      <c r="O417" s="447"/>
      <c r="P417" s="447"/>
      <c r="Q417" s="447"/>
      <c r="R417" s="447"/>
      <c r="S417" s="447"/>
      <c r="T417" s="447"/>
      <c r="U417" s="447"/>
      <c r="V417" s="447"/>
      <c r="W417" s="447"/>
      <c r="X417" s="447"/>
      <c r="Y417" s="447"/>
      <c r="Z417" s="447"/>
    </row>
    <row r="418" ht="12.75" customHeight="1">
      <c r="A418" s="445"/>
      <c r="B418" s="446"/>
      <c r="C418" s="533"/>
      <c r="D418" s="449"/>
      <c r="E418" s="448"/>
      <c r="F418" s="545"/>
      <c r="G418" s="531"/>
      <c r="H418" s="449"/>
      <c r="I418" s="449"/>
      <c r="J418" s="449"/>
      <c r="K418" s="448"/>
      <c r="L418" s="447"/>
      <c r="M418" s="447"/>
      <c r="N418" s="447"/>
      <c r="O418" s="447"/>
      <c r="P418" s="447"/>
      <c r="Q418" s="447"/>
      <c r="R418" s="447"/>
      <c r="S418" s="447"/>
      <c r="T418" s="447"/>
      <c r="U418" s="447"/>
      <c r="V418" s="447"/>
      <c r="W418" s="447"/>
      <c r="X418" s="447"/>
      <c r="Y418" s="447"/>
      <c r="Z418" s="447"/>
    </row>
    <row r="419" ht="12.75" customHeight="1">
      <c r="A419" s="445"/>
      <c r="B419" s="446"/>
      <c r="C419" s="533"/>
      <c r="D419" s="449"/>
      <c r="E419" s="448"/>
      <c r="F419" s="545"/>
      <c r="G419" s="531"/>
      <c r="H419" s="449"/>
      <c r="I419" s="449"/>
      <c r="J419" s="449"/>
      <c r="K419" s="448"/>
      <c r="L419" s="447"/>
      <c r="M419" s="447"/>
      <c r="N419" s="447"/>
      <c r="O419" s="447"/>
      <c r="P419" s="447"/>
      <c r="Q419" s="447"/>
      <c r="R419" s="447"/>
      <c r="S419" s="447"/>
      <c r="T419" s="447"/>
      <c r="U419" s="447"/>
      <c r="V419" s="447"/>
      <c r="W419" s="447"/>
      <c r="X419" s="447"/>
      <c r="Y419" s="447"/>
      <c r="Z419" s="447"/>
    </row>
    <row r="420" ht="12.75" customHeight="1">
      <c r="A420" s="445"/>
      <c r="B420" s="446"/>
      <c r="C420" s="533"/>
      <c r="D420" s="449"/>
      <c r="E420" s="448"/>
      <c r="F420" s="545"/>
      <c r="G420" s="531"/>
      <c r="H420" s="449"/>
      <c r="I420" s="449"/>
      <c r="J420" s="449"/>
      <c r="K420" s="448"/>
      <c r="L420" s="447"/>
      <c r="M420" s="447"/>
      <c r="N420" s="447"/>
      <c r="O420" s="447"/>
      <c r="P420" s="447"/>
      <c r="Q420" s="447"/>
      <c r="R420" s="447"/>
      <c r="S420" s="447"/>
      <c r="T420" s="447"/>
      <c r="U420" s="447"/>
      <c r="V420" s="447"/>
      <c r="W420" s="447"/>
      <c r="X420" s="447"/>
      <c r="Y420" s="447"/>
      <c r="Z420" s="447"/>
    </row>
    <row r="421" ht="12.75" customHeight="1">
      <c r="A421" s="445"/>
      <c r="B421" s="446"/>
      <c r="C421" s="533"/>
      <c r="D421" s="449"/>
      <c r="E421" s="448"/>
      <c r="F421" s="545"/>
      <c r="G421" s="531"/>
      <c r="H421" s="449"/>
      <c r="I421" s="449"/>
      <c r="J421" s="449"/>
      <c r="K421" s="448"/>
      <c r="L421" s="447"/>
      <c r="M421" s="447"/>
      <c r="N421" s="447"/>
      <c r="O421" s="447"/>
      <c r="P421" s="447"/>
      <c r="Q421" s="447"/>
      <c r="R421" s="447"/>
      <c r="S421" s="447"/>
      <c r="T421" s="447"/>
      <c r="U421" s="447"/>
      <c r="V421" s="447"/>
      <c r="W421" s="447"/>
      <c r="X421" s="447"/>
      <c r="Y421" s="447"/>
      <c r="Z421" s="447"/>
    </row>
    <row r="422" ht="12.75" customHeight="1">
      <c r="A422" s="445"/>
      <c r="B422" s="446"/>
      <c r="C422" s="533"/>
      <c r="D422" s="449"/>
      <c r="E422" s="448"/>
      <c r="F422" s="545"/>
      <c r="G422" s="531"/>
      <c r="H422" s="449"/>
      <c r="I422" s="449"/>
      <c r="J422" s="449"/>
      <c r="K422" s="448"/>
      <c r="L422" s="447"/>
      <c r="M422" s="447"/>
      <c r="N422" s="447"/>
      <c r="O422" s="447"/>
      <c r="P422" s="447"/>
      <c r="Q422" s="447"/>
      <c r="R422" s="447"/>
      <c r="S422" s="447"/>
      <c r="T422" s="447"/>
      <c r="U422" s="447"/>
      <c r="V422" s="447"/>
      <c r="W422" s="447"/>
      <c r="X422" s="447"/>
      <c r="Y422" s="447"/>
      <c r="Z422" s="447"/>
    </row>
    <row r="423" ht="12.75" customHeight="1">
      <c r="A423" s="445"/>
      <c r="B423" s="446"/>
      <c r="C423" s="533"/>
      <c r="D423" s="449"/>
      <c r="E423" s="448"/>
      <c r="F423" s="545"/>
      <c r="G423" s="531"/>
      <c r="H423" s="449"/>
      <c r="I423" s="449"/>
      <c r="J423" s="449"/>
      <c r="K423" s="448"/>
      <c r="L423" s="447"/>
      <c r="M423" s="447"/>
      <c r="N423" s="447"/>
      <c r="O423" s="447"/>
      <c r="P423" s="447"/>
      <c r="Q423" s="447"/>
      <c r="R423" s="447"/>
      <c r="S423" s="447"/>
      <c r="T423" s="447"/>
      <c r="U423" s="447"/>
      <c r="V423" s="447"/>
      <c r="W423" s="447"/>
      <c r="X423" s="447"/>
      <c r="Y423" s="447"/>
      <c r="Z423" s="447"/>
    </row>
    <row r="424" ht="12.75" customHeight="1">
      <c r="A424" s="445"/>
      <c r="B424" s="446"/>
      <c r="C424" s="533"/>
      <c r="D424" s="449"/>
      <c r="E424" s="448"/>
      <c r="F424" s="545"/>
      <c r="G424" s="531"/>
      <c r="H424" s="449"/>
      <c r="I424" s="449"/>
      <c r="J424" s="449"/>
      <c r="K424" s="448"/>
      <c r="L424" s="447"/>
      <c r="M424" s="447"/>
      <c r="N424" s="447"/>
      <c r="O424" s="447"/>
      <c r="P424" s="447"/>
      <c r="Q424" s="447"/>
      <c r="R424" s="447"/>
      <c r="S424" s="447"/>
      <c r="T424" s="447"/>
      <c r="U424" s="447"/>
      <c r="V424" s="447"/>
      <c r="W424" s="447"/>
      <c r="X424" s="447"/>
      <c r="Y424" s="447"/>
      <c r="Z424" s="447"/>
    </row>
    <row r="425" ht="12.75" customHeight="1">
      <c r="A425" s="445"/>
      <c r="B425" s="446"/>
      <c r="C425" s="533"/>
      <c r="D425" s="449"/>
      <c r="E425" s="448"/>
      <c r="F425" s="545"/>
      <c r="G425" s="531"/>
      <c r="H425" s="449"/>
      <c r="I425" s="449"/>
      <c r="J425" s="449"/>
      <c r="K425" s="448"/>
      <c r="L425" s="447"/>
      <c r="M425" s="447"/>
      <c r="N425" s="447"/>
      <c r="O425" s="447"/>
      <c r="P425" s="447"/>
      <c r="Q425" s="447"/>
      <c r="R425" s="447"/>
      <c r="S425" s="447"/>
      <c r="T425" s="447"/>
      <c r="U425" s="447"/>
      <c r="V425" s="447"/>
      <c r="W425" s="447"/>
      <c r="X425" s="447"/>
      <c r="Y425" s="447"/>
      <c r="Z425" s="447"/>
    </row>
    <row r="426" ht="12.75" customHeight="1">
      <c r="A426" s="445"/>
      <c r="B426" s="446"/>
      <c r="C426" s="533"/>
      <c r="D426" s="449"/>
      <c r="E426" s="448"/>
      <c r="F426" s="545"/>
      <c r="G426" s="531"/>
      <c r="H426" s="449"/>
      <c r="I426" s="449"/>
      <c r="J426" s="449"/>
      <c r="K426" s="448"/>
      <c r="L426" s="447"/>
      <c r="M426" s="447"/>
      <c r="N426" s="447"/>
      <c r="O426" s="447"/>
      <c r="P426" s="447"/>
      <c r="Q426" s="447"/>
      <c r="R426" s="447"/>
      <c r="S426" s="447"/>
      <c r="T426" s="447"/>
      <c r="U426" s="447"/>
      <c r="V426" s="447"/>
      <c r="W426" s="447"/>
      <c r="X426" s="447"/>
      <c r="Y426" s="447"/>
      <c r="Z426" s="447"/>
    </row>
    <row r="427" ht="12.75" customHeight="1">
      <c r="A427" s="445"/>
      <c r="B427" s="446"/>
      <c r="C427" s="533"/>
      <c r="D427" s="449"/>
      <c r="E427" s="448"/>
      <c r="F427" s="545"/>
      <c r="G427" s="531"/>
      <c r="H427" s="449"/>
      <c r="I427" s="449"/>
      <c r="J427" s="449"/>
      <c r="K427" s="448"/>
      <c r="L427" s="447"/>
      <c r="M427" s="447"/>
      <c r="N427" s="447"/>
      <c r="O427" s="447"/>
      <c r="P427" s="447"/>
      <c r="Q427" s="447"/>
      <c r="R427" s="447"/>
      <c r="S427" s="447"/>
      <c r="T427" s="447"/>
      <c r="U427" s="447"/>
      <c r="V427" s="447"/>
      <c r="W427" s="447"/>
      <c r="X427" s="447"/>
      <c r="Y427" s="447"/>
      <c r="Z427" s="447"/>
    </row>
    <row r="428" ht="12.75" customHeight="1">
      <c r="A428" s="445"/>
      <c r="B428" s="446"/>
      <c r="C428" s="533"/>
      <c r="D428" s="449"/>
      <c r="E428" s="448"/>
      <c r="F428" s="545"/>
      <c r="G428" s="531"/>
      <c r="H428" s="449"/>
      <c r="I428" s="449"/>
      <c r="J428" s="449"/>
      <c r="K428" s="448"/>
      <c r="L428" s="447"/>
      <c r="M428" s="447"/>
      <c r="N428" s="447"/>
      <c r="O428" s="447"/>
      <c r="P428" s="447"/>
      <c r="Q428" s="447"/>
      <c r="R428" s="447"/>
      <c r="S428" s="447"/>
      <c r="T428" s="447"/>
      <c r="U428" s="447"/>
      <c r="V428" s="447"/>
      <c r="W428" s="447"/>
      <c r="X428" s="447"/>
      <c r="Y428" s="447"/>
      <c r="Z428" s="447"/>
    </row>
    <row r="429" ht="12.75" customHeight="1">
      <c r="A429" s="445"/>
      <c r="B429" s="446"/>
      <c r="C429" s="533"/>
      <c r="D429" s="449"/>
      <c r="E429" s="448"/>
      <c r="F429" s="545"/>
      <c r="G429" s="531"/>
      <c r="H429" s="449"/>
      <c r="I429" s="449"/>
      <c r="J429" s="449"/>
      <c r="K429" s="448"/>
      <c r="L429" s="447"/>
      <c r="M429" s="447"/>
      <c r="N429" s="447"/>
      <c r="O429" s="447"/>
      <c r="P429" s="447"/>
      <c r="Q429" s="447"/>
      <c r="R429" s="447"/>
      <c r="S429" s="447"/>
      <c r="T429" s="447"/>
      <c r="U429" s="447"/>
      <c r="V429" s="447"/>
      <c r="W429" s="447"/>
      <c r="X429" s="447"/>
      <c r="Y429" s="447"/>
      <c r="Z429" s="447"/>
    </row>
    <row r="430" ht="12.75" customHeight="1">
      <c r="A430" s="445"/>
      <c r="B430" s="446"/>
      <c r="C430" s="533"/>
      <c r="D430" s="449"/>
      <c r="E430" s="448"/>
      <c r="F430" s="545"/>
      <c r="G430" s="531"/>
      <c r="H430" s="449"/>
      <c r="I430" s="449"/>
      <c r="J430" s="449"/>
      <c r="K430" s="448"/>
      <c r="L430" s="447"/>
      <c r="M430" s="447"/>
      <c r="N430" s="447"/>
      <c r="O430" s="447"/>
      <c r="P430" s="447"/>
      <c r="Q430" s="447"/>
      <c r="R430" s="447"/>
      <c r="S430" s="447"/>
      <c r="T430" s="447"/>
      <c r="U430" s="447"/>
      <c r="V430" s="447"/>
      <c r="W430" s="447"/>
      <c r="X430" s="447"/>
      <c r="Y430" s="447"/>
      <c r="Z430" s="447"/>
    </row>
    <row r="431" ht="12.75" customHeight="1">
      <c r="A431" s="445"/>
      <c r="B431" s="446"/>
      <c r="C431" s="533"/>
      <c r="D431" s="449"/>
      <c r="E431" s="448"/>
      <c r="F431" s="545"/>
      <c r="G431" s="531"/>
      <c r="H431" s="449"/>
      <c r="I431" s="449"/>
      <c r="J431" s="449"/>
      <c r="K431" s="448"/>
      <c r="L431" s="447"/>
      <c r="M431" s="447"/>
      <c r="N431" s="447"/>
      <c r="O431" s="447"/>
      <c r="P431" s="447"/>
      <c r="Q431" s="447"/>
      <c r="R431" s="447"/>
      <c r="S431" s="447"/>
      <c r="T431" s="447"/>
      <c r="U431" s="447"/>
      <c r="V431" s="447"/>
      <c r="W431" s="447"/>
      <c r="X431" s="447"/>
      <c r="Y431" s="447"/>
      <c r="Z431" s="447"/>
    </row>
    <row r="432" ht="12.75" customHeight="1">
      <c r="A432" s="445"/>
      <c r="B432" s="446"/>
      <c r="C432" s="533"/>
      <c r="D432" s="449"/>
      <c r="E432" s="448"/>
      <c r="F432" s="545"/>
      <c r="G432" s="531"/>
      <c r="H432" s="449"/>
      <c r="I432" s="449"/>
      <c r="J432" s="449"/>
      <c r="K432" s="448"/>
      <c r="L432" s="447"/>
      <c r="M432" s="447"/>
      <c r="N432" s="447"/>
      <c r="O432" s="447"/>
      <c r="P432" s="447"/>
      <c r="Q432" s="447"/>
      <c r="R432" s="447"/>
      <c r="S432" s="447"/>
      <c r="T432" s="447"/>
      <c r="U432" s="447"/>
      <c r="V432" s="447"/>
      <c r="W432" s="447"/>
      <c r="X432" s="447"/>
      <c r="Y432" s="447"/>
      <c r="Z432" s="447"/>
    </row>
    <row r="433" ht="12.75" customHeight="1">
      <c r="A433" s="445"/>
      <c r="B433" s="446"/>
      <c r="C433" s="533"/>
      <c r="D433" s="449"/>
      <c r="E433" s="448"/>
      <c r="F433" s="545"/>
      <c r="G433" s="531"/>
      <c r="H433" s="449"/>
      <c r="I433" s="449"/>
      <c r="J433" s="449"/>
      <c r="K433" s="448"/>
      <c r="L433" s="447"/>
      <c r="M433" s="447"/>
      <c r="N433" s="447"/>
      <c r="O433" s="447"/>
      <c r="P433" s="447"/>
      <c r="Q433" s="447"/>
      <c r="R433" s="447"/>
      <c r="S433" s="447"/>
      <c r="T433" s="447"/>
      <c r="U433" s="447"/>
      <c r="V433" s="447"/>
      <c r="W433" s="447"/>
      <c r="X433" s="447"/>
      <c r="Y433" s="447"/>
      <c r="Z433" s="447"/>
    </row>
    <row r="434" ht="12.75" customHeight="1">
      <c r="A434" s="445"/>
      <c r="B434" s="446"/>
      <c r="C434" s="533"/>
      <c r="D434" s="449"/>
      <c r="E434" s="448"/>
      <c r="F434" s="545"/>
      <c r="G434" s="531"/>
      <c r="H434" s="449"/>
      <c r="I434" s="449"/>
      <c r="J434" s="449"/>
      <c r="K434" s="448"/>
      <c r="L434" s="447"/>
      <c r="M434" s="447"/>
      <c r="N434" s="447"/>
      <c r="O434" s="447"/>
      <c r="P434" s="447"/>
      <c r="Q434" s="447"/>
      <c r="R434" s="447"/>
      <c r="S434" s="447"/>
      <c r="T434" s="447"/>
      <c r="U434" s="447"/>
      <c r="V434" s="447"/>
      <c r="W434" s="447"/>
      <c r="X434" s="447"/>
      <c r="Y434" s="447"/>
      <c r="Z434" s="447"/>
    </row>
    <row r="435" ht="12.75" customHeight="1">
      <c r="A435" s="445"/>
      <c r="B435" s="446"/>
      <c r="C435" s="533"/>
      <c r="D435" s="449"/>
      <c r="E435" s="448"/>
      <c r="F435" s="545"/>
      <c r="G435" s="531"/>
      <c r="H435" s="449"/>
      <c r="I435" s="449"/>
      <c r="J435" s="449"/>
      <c r="K435" s="448"/>
      <c r="L435" s="447"/>
      <c r="M435" s="447"/>
      <c r="N435" s="447"/>
      <c r="O435" s="447"/>
      <c r="P435" s="447"/>
      <c r="Q435" s="447"/>
      <c r="R435" s="447"/>
      <c r="S435" s="447"/>
      <c r="T435" s="447"/>
      <c r="U435" s="447"/>
      <c r="V435" s="447"/>
      <c r="W435" s="447"/>
      <c r="X435" s="447"/>
      <c r="Y435" s="447"/>
      <c r="Z435" s="447"/>
    </row>
    <row r="436" ht="12.75" customHeight="1">
      <c r="A436" s="445"/>
      <c r="B436" s="446"/>
      <c r="C436" s="533"/>
      <c r="D436" s="449"/>
      <c r="E436" s="448"/>
      <c r="F436" s="545"/>
      <c r="G436" s="531"/>
      <c r="H436" s="449"/>
      <c r="I436" s="449"/>
      <c r="J436" s="449"/>
      <c r="K436" s="448"/>
      <c r="L436" s="447"/>
      <c r="M436" s="447"/>
      <c r="N436" s="447"/>
      <c r="O436" s="447"/>
      <c r="P436" s="447"/>
      <c r="Q436" s="447"/>
      <c r="R436" s="447"/>
      <c r="S436" s="447"/>
      <c r="T436" s="447"/>
      <c r="U436" s="447"/>
      <c r="V436" s="447"/>
      <c r="W436" s="447"/>
      <c r="X436" s="447"/>
      <c r="Y436" s="447"/>
      <c r="Z436" s="447"/>
    </row>
    <row r="437" ht="12.75" customHeight="1">
      <c r="A437" s="445"/>
      <c r="B437" s="446"/>
      <c r="C437" s="533"/>
      <c r="D437" s="449"/>
      <c r="E437" s="448"/>
      <c r="F437" s="545"/>
      <c r="G437" s="531"/>
      <c r="H437" s="449"/>
      <c r="I437" s="449"/>
      <c r="J437" s="449"/>
      <c r="K437" s="448"/>
      <c r="L437" s="447"/>
      <c r="M437" s="447"/>
      <c r="N437" s="447"/>
      <c r="O437" s="447"/>
      <c r="P437" s="447"/>
      <c r="Q437" s="447"/>
      <c r="R437" s="447"/>
      <c r="S437" s="447"/>
      <c r="T437" s="447"/>
      <c r="U437" s="447"/>
      <c r="V437" s="447"/>
      <c r="W437" s="447"/>
      <c r="X437" s="447"/>
      <c r="Y437" s="447"/>
      <c r="Z437" s="447"/>
    </row>
    <row r="438" ht="12.75" customHeight="1">
      <c r="A438" s="445"/>
      <c r="B438" s="446"/>
      <c r="C438" s="533"/>
      <c r="D438" s="449"/>
      <c r="E438" s="448"/>
      <c r="F438" s="545"/>
      <c r="G438" s="531"/>
      <c r="H438" s="449"/>
      <c r="I438" s="449"/>
      <c r="J438" s="449"/>
      <c r="K438" s="448"/>
      <c r="L438" s="447"/>
      <c r="M438" s="447"/>
      <c r="N438" s="447"/>
      <c r="O438" s="447"/>
      <c r="P438" s="447"/>
      <c r="Q438" s="447"/>
      <c r="R438" s="447"/>
      <c r="S438" s="447"/>
      <c r="T438" s="447"/>
      <c r="U438" s="447"/>
      <c r="V438" s="447"/>
      <c r="W438" s="447"/>
      <c r="X438" s="447"/>
      <c r="Y438" s="447"/>
      <c r="Z438" s="447"/>
    </row>
    <row r="439" ht="12.75" customHeight="1">
      <c r="A439" s="445"/>
      <c r="B439" s="446"/>
      <c r="C439" s="533"/>
      <c r="D439" s="449"/>
      <c r="E439" s="448"/>
      <c r="F439" s="545"/>
      <c r="G439" s="531"/>
      <c r="H439" s="449"/>
      <c r="I439" s="449"/>
      <c r="J439" s="449"/>
      <c r="K439" s="448"/>
      <c r="L439" s="447"/>
      <c r="M439" s="447"/>
      <c r="N439" s="447"/>
      <c r="O439" s="447"/>
      <c r="P439" s="447"/>
      <c r="Q439" s="447"/>
      <c r="R439" s="447"/>
      <c r="S439" s="447"/>
      <c r="T439" s="447"/>
      <c r="U439" s="447"/>
      <c r="V439" s="447"/>
      <c r="W439" s="447"/>
      <c r="X439" s="447"/>
      <c r="Y439" s="447"/>
      <c r="Z439" s="447"/>
    </row>
    <row r="440" ht="12.75" customHeight="1">
      <c r="A440" s="445"/>
      <c r="B440" s="446"/>
      <c r="C440" s="533"/>
      <c r="D440" s="449"/>
      <c r="E440" s="448"/>
      <c r="F440" s="545"/>
      <c r="G440" s="531"/>
      <c r="H440" s="449"/>
      <c r="I440" s="449"/>
      <c r="J440" s="449"/>
      <c r="K440" s="448"/>
      <c r="L440" s="447"/>
      <c r="M440" s="447"/>
      <c r="N440" s="447"/>
      <c r="O440" s="447"/>
      <c r="P440" s="447"/>
      <c r="Q440" s="447"/>
      <c r="R440" s="447"/>
      <c r="S440" s="447"/>
      <c r="T440" s="447"/>
      <c r="U440" s="447"/>
      <c r="V440" s="447"/>
      <c r="W440" s="447"/>
      <c r="X440" s="447"/>
      <c r="Y440" s="447"/>
      <c r="Z440" s="447"/>
    </row>
    <row r="441" ht="12.75" customHeight="1">
      <c r="A441" s="445"/>
      <c r="B441" s="446"/>
      <c r="C441" s="533"/>
      <c r="D441" s="449"/>
      <c r="E441" s="448"/>
      <c r="F441" s="545"/>
      <c r="G441" s="531"/>
      <c r="H441" s="449"/>
      <c r="I441" s="449"/>
      <c r="J441" s="449"/>
      <c r="K441" s="448"/>
      <c r="L441" s="447"/>
      <c r="M441" s="447"/>
      <c r="N441" s="447"/>
      <c r="O441" s="447"/>
      <c r="P441" s="447"/>
      <c r="Q441" s="447"/>
      <c r="R441" s="447"/>
      <c r="S441" s="447"/>
      <c r="T441" s="447"/>
      <c r="U441" s="447"/>
      <c r="V441" s="447"/>
      <c r="W441" s="447"/>
      <c r="X441" s="447"/>
      <c r="Y441" s="447"/>
      <c r="Z441" s="447"/>
    </row>
    <row r="442" ht="12.75" customHeight="1">
      <c r="A442" s="445"/>
      <c r="B442" s="446"/>
      <c r="C442" s="533"/>
      <c r="D442" s="449"/>
      <c r="E442" s="448"/>
      <c r="F442" s="545"/>
      <c r="G442" s="531"/>
      <c r="H442" s="449"/>
      <c r="I442" s="449"/>
      <c r="J442" s="449"/>
      <c r="K442" s="448"/>
      <c r="L442" s="447"/>
      <c r="M442" s="447"/>
      <c r="N442" s="447"/>
      <c r="O442" s="447"/>
      <c r="P442" s="447"/>
      <c r="Q442" s="447"/>
      <c r="R442" s="447"/>
      <c r="S442" s="447"/>
      <c r="T442" s="447"/>
      <c r="U442" s="447"/>
      <c r="V442" s="447"/>
      <c r="W442" s="447"/>
      <c r="X442" s="447"/>
      <c r="Y442" s="447"/>
      <c r="Z442" s="447"/>
    </row>
    <row r="443" ht="12.75" customHeight="1">
      <c r="A443" s="445"/>
      <c r="B443" s="446"/>
      <c r="C443" s="533"/>
      <c r="D443" s="449"/>
      <c r="E443" s="448"/>
      <c r="F443" s="545"/>
      <c r="G443" s="531"/>
      <c r="H443" s="449"/>
      <c r="I443" s="449"/>
      <c r="J443" s="449"/>
      <c r="K443" s="448"/>
      <c r="L443" s="447"/>
      <c r="M443" s="447"/>
      <c r="N443" s="447"/>
      <c r="O443" s="447"/>
      <c r="P443" s="447"/>
      <c r="Q443" s="447"/>
      <c r="R443" s="447"/>
      <c r="S443" s="447"/>
      <c r="T443" s="447"/>
      <c r="U443" s="447"/>
      <c r="V443" s="447"/>
      <c r="W443" s="447"/>
      <c r="X443" s="447"/>
      <c r="Y443" s="447"/>
      <c r="Z443" s="447"/>
    </row>
    <row r="444" ht="12.75" customHeight="1">
      <c r="A444" s="445"/>
      <c r="B444" s="446"/>
      <c r="C444" s="533"/>
      <c r="D444" s="449"/>
      <c r="E444" s="448"/>
      <c r="F444" s="545"/>
      <c r="G444" s="531"/>
      <c r="H444" s="449"/>
      <c r="I444" s="449"/>
      <c r="J444" s="449"/>
      <c r="K444" s="448"/>
      <c r="L444" s="447"/>
      <c r="M444" s="447"/>
      <c r="N444" s="447"/>
      <c r="O444" s="447"/>
      <c r="P444" s="447"/>
      <c r="Q444" s="447"/>
      <c r="R444" s="447"/>
      <c r="S444" s="447"/>
      <c r="T444" s="447"/>
      <c r="U444" s="447"/>
      <c r="V444" s="447"/>
      <c r="W444" s="447"/>
      <c r="X444" s="447"/>
      <c r="Y444" s="447"/>
      <c r="Z444" s="447"/>
    </row>
    <row r="445" ht="12.75" customHeight="1">
      <c r="A445" s="445"/>
      <c r="B445" s="446"/>
      <c r="C445" s="533"/>
      <c r="D445" s="449"/>
      <c r="E445" s="448"/>
      <c r="F445" s="545"/>
      <c r="G445" s="531"/>
      <c r="H445" s="449"/>
      <c r="I445" s="449"/>
      <c r="J445" s="449"/>
      <c r="K445" s="448"/>
      <c r="L445" s="447"/>
      <c r="M445" s="447"/>
      <c r="N445" s="447"/>
      <c r="O445" s="447"/>
      <c r="P445" s="447"/>
      <c r="Q445" s="447"/>
      <c r="R445" s="447"/>
      <c r="S445" s="447"/>
      <c r="T445" s="447"/>
      <c r="U445" s="447"/>
      <c r="V445" s="447"/>
      <c r="W445" s="447"/>
      <c r="X445" s="447"/>
      <c r="Y445" s="447"/>
      <c r="Z445" s="447"/>
    </row>
    <row r="446" ht="12.75" customHeight="1">
      <c r="A446" s="445"/>
      <c r="B446" s="446"/>
      <c r="C446" s="533"/>
      <c r="D446" s="449"/>
      <c r="E446" s="448"/>
      <c r="F446" s="545"/>
      <c r="G446" s="531"/>
      <c r="H446" s="449"/>
      <c r="I446" s="449"/>
      <c r="J446" s="449"/>
      <c r="K446" s="448"/>
      <c r="L446" s="447"/>
      <c r="M446" s="447"/>
      <c r="N446" s="447"/>
      <c r="O446" s="447"/>
      <c r="P446" s="447"/>
      <c r="Q446" s="447"/>
      <c r="R446" s="447"/>
      <c r="S446" s="447"/>
      <c r="T446" s="447"/>
      <c r="U446" s="447"/>
      <c r="V446" s="447"/>
      <c r="W446" s="447"/>
      <c r="X446" s="447"/>
      <c r="Y446" s="447"/>
      <c r="Z446" s="447"/>
    </row>
    <row r="447" ht="12.75" customHeight="1">
      <c r="A447" s="445"/>
      <c r="B447" s="446"/>
      <c r="C447" s="533"/>
      <c r="D447" s="449"/>
      <c r="E447" s="448"/>
      <c r="F447" s="545"/>
      <c r="G447" s="531"/>
      <c r="H447" s="449"/>
      <c r="I447" s="449"/>
      <c r="J447" s="449"/>
      <c r="K447" s="448"/>
      <c r="L447" s="447"/>
      <c r="M447" s="447"/>
      <c r="N447" s="447"/>
      <c r="O447" s="447"/>
      <c r="P447" s="447"/>
      <c r="Q447" s="447"/>
      <c r="R447" s="447"/>
      <c r="S447" s="447"/>
      <c r="T447" s="447"/>
      <c r="U447" s="447"/>
      <c r="V447" s="447"/>
      <c r="W447" s="447"/>
      <c r="X447" s="447"/>
      <c r="Y447" s="447"/>
      <c r="Z447" s="447"/>
    </row>
    <row r="448" ht="12.75" customHeight="1">
      <c r="A448" s="445"/>
      <c r="B448" s="446"/>
      <c r="C448" s="533"/>
      <c r="D448" s="449"/>
      <c r="E448" s="448"/>
      <c r="F448" s="545"/>
      <c r="G448" s="531"/>
      <c r="H448" s="449"/>
      <c r="I448" s="449"/>
      <c r="J448" s="449"/>
      <c r="K448" s="448"/>
      <c r="L448" s="447"/>
      <c r="M448" s="447"/>
      <c r="N448" s="447"/>
      <c r="O448" s="447"/>
      <c r="P448" s="447"/>
      <c r="Q448" s="447"/>
      <c r="R448" s="447"/>
      <c r="S448" s="447"/>
      <c r="T448" s="447"/>
      <c r="U448" s="447"/>
      <c r="V448" s="447"/>
      <c r="W448" s="447"/>
      <c r="X448" s="447"/>
      <c r="Y448" s="447"/>
      <c r="Z448" s="447"/>
    </row>
    <row r="449" ht="12.75" customHeight="1">
      <c r="A449" s="445"/>
      <c r="B449" s="446"/>
      <c r="C449" s="533"/>
      <c r="D449" s="449"/>
      <c r="E449" s="448"/>
      <c r="F449" s="545"/>
      <c r="G449" s="531"/>
      <c r="H449" s="449"/>
      <c r="I449" s="449"/>
      <c r="J449" s="449"/>
      <c r="K449" s="448"/>
      <c r="L449" s="447"/>
      <c r="M449" s="447"/>
      <c r="N449" s="447"/>
      <c r="O449" s="447"/>
      <c r="P449" s="447"/>
      <c r="Q449" s="447"/>
      <c r="R449" s="447"/>
      <c r="S449" s="447"/>
      <c r="T449" s="447"/>
      <c r="U449" s="447"/>
      <c r="V449" s="447"/>
      <c r="W449" s="447"/>
      <c r="X449" s="447"/>
      <c r="Y449" s="447"/>
      <c r="Z449" s="447"/>
    </row>
    <row r="450" ht="12.75" customHeight="1">
      <c r="A450" s="445"/>
      <c r="B450" s="446"/>
      <c r="C450" s="533"/>
      <c r="D450" s="449"/>
      <c r="E450" s="448"/>
      <c r="F450" s="545"/>
      <c r="G450" s="531"/>
      <c r="H450" s="449"/>
      <c r="I450" s="449"/>
      <c r="J450" s="449"/>
      <c r="K450" s="448"/>
      <c r="L450" s="447"/>
      <c r="M450" s="447"/>
      <c r="N450" s="447"/>
      <c r="O450" s="447"/>
      <c r="P450" s="447"/>
      <c r="Q450" s="447"/>
      <c r="R450" s="447"/>
      <c r="S450" s="447"/>
      <c r="T450" s="447"/>
      <c r="U450" s="447"/>
      <c r="V450" s="447"/>
      <c r="W450" s="447"/>
      <c r="X450" s="447"/>
      <c r="Y450" s="447"/>
      <c r="Z450" s="447"/>
    </row>
    <row r="451" ht="12.75" customHeight="1">
      <c r="A451" s="445"/>
      <c r="B451" s="446"/>
      <c r="C451" s="533"/>
      <c r="D451" s="449"/>
      <c r="E451" s="448"/>
      <c r="F451" s="545"/>
      <c r="G451" s="531"/>
      <c r="H451" s="449"/>
      <c r="I451" s="449"/>
      <c r="J451" s="449"/>
      <c r="K451" s="448"/>
      <c r="L451" s="447"/>
      <c r="M451" s="447"/>
      <c r="N451" s="447"/>
      <c r="O451" s="447"/>
      <c r="P451" s="447"/>
      <c r="Q451" s="447"/>
      <c r="R451" s="447"/>
      <c r="S451" s="447"/>
      <c r="T451" s="447"/>
      <c r="U451" s="447"/>
      <c r="V451" s="447"/>
      <c r="W451" s="447"/>
      <c r="X451" s="447"/>
      <c r="Y451" s="447"/>
      <c r="Z451" s="447"/>
    </row>
    <row r="452" ht="12.75" customHeight="1">
      <c r="A452" s="445"/>
      <c r="B452" s="446"/>
      <c r="C452" s="533"/>
      <c r="D452" s="449"/>
      <c r="E452" s="448"/>
      <c r="F452" s="545"/>
      <c r="G452" s="531"/>
      <c r="H452" s="449"/>
      <c r="I452" s="449"/>
      <c r="J452" s="449"/>
      <c r="K452" s="448"/>
      <c r="L452" s="447"/>
      <c r="M452" s="447"/>
      <c r="N452" s="447"/>
      <c r="O452" s="447"/>
      <c r="P452" s="447"/>
      <c r="Q452" s="447"/>
      <c r="R452" s="447"/>
      <c r="S452" s="447"/>
      <c r="T452" s="447"/>
      <c r="U452" s="447"/>
      <c r="V452" s="447"/>
      <c r="W452" s="447"/>
      <c r="X452" s="447"/>
      <c r="Y452" s="447"/>
      <c r="Z452" s="447"/>
    </row>
    <row r="453" ht="12.75" customHeight="1">
      <c r="A453" s="445"/>
      <c r="B453" s="446"/>
      <c r="C453" s="533"/>
      <c r="D453" s="449"/>
      <c r="E453" s="448"/>
      <c r="F453" s="545"/>
      <c r="G453" s="531"/>
      <c r="H453" s="449"/>
      <c r="I453" s="449"/>
      <c r="J453" s="449"/>
      <c r="K453" s="448"/>
      <c r="L453" s="447"/>
      <c r="M453" s="447"/>
      <c r="N453" s="447"/>
      <c r="O453" s="447"/>
      <c r="P453" s="447"/>
      <c r="Q453" s="447"/>
      <c r="R453" s="447"/>
      <c r="S453" s="447"/>
      <c r="T453" s="447"/>
      <c r="U453" s="447"/>
      <c r="V453" s="447"/>
      <c r="W453" s="447"/>
      <c r="X453" s="447"/>
      <c r="Y453" s="447"/>
      <c r="Z453" s="447"/>
    </row>
    <row r="454" ht="12.75" customHeight="1">
      <c r="A454" s="445"/>
      <c r="B454" s="446"/>
      <c r="C454" s="533"/>
      <c r="D454" s="449"/>
      <c r="E454" s="448"/>
      <c r="F454" s="545"/>
      <c r="G454" s="531"/>
      <c r="H454" s="449"/>
      <c r="I454" s="449"/>
      <c r="J454" s="449"/>
      <c r="K454" s="448"/>
      <c r="L454" s="447"/>
      <c r="M454" s="447"/>
      <c r="N454" s="447"/>
      <c r="O454" s="447"/>
      <c r="P454" s="447"/>
      <c r="Q454" s="447"/>
      <c r="R454" s="447"/>
      <c r="S454" s="447"/>
      <c r="T454" s="447"/>
      <c r="U454" s="447"/>
      <c r="V454" s="447"/>
      <c r="W454" s="447"/>
      <c r="X454" s="447"/>
      <c r="Y454" s="447"/>
      <c r="Z454" s="447"/>
    </row>
    <row r="455" ht="12.75" customHeight="1">
      <c r="A455" s="445"/>
      <c r="B455" s="446"/>
      <c r="C455" s="533"/>
      <c r="D455" s="449"/>
      <c r="E455" s="448"/>
      <c r="F455" s="545"/>
      <c r="G455" s="531"/>
      <c r="H455" s="449"/>
      <c r="I455" s="449"/>
      <c r="J455" s="449"/>
      <c r="K455" s="448"/>
      <c r="L455" s="447"/>
      <c r="M455" s="447"/>
      <c r="N455" s="447"/>
      <c r="O455" s="447"/>
      <c r="P455" s="447"/>
      <c r="Q455" s="447"/>
      <c r="R455" s="447"/>
      <c r="S455" s="447"/>
      <c r="T455" s="447"/>
      <c r="U455" s="447"/>
      <c r="V455" s="447"/>
      <c r="W455" s="447"/>
      <c r="X455" s="447"/>
      <c r="Y455" s="447"/>
      <c r="Z455" s="447"/>
    </row>
    <row r="456" ht="12.75" customHeight="1">
      <c r="A456" s="445"/>
      <c r="B456" s="446"/>
      <c r="C456" s="533"/>
      <c r="D456" s="449"/>
      <c r="E456" s="448"/>
      <c r="F456" s="545"/>
      <c r="G456" s="531"/>
      <c r="H456" s="449"/>
      <c r="I456" s="449"/>
      <c r="J456" s="449"/>
      <c r="K456" s="448"/>
      <c r="L456" s="447"/>
      <c r="M456" s="447"/>
      <c r="N456" s="447"/>
      <c r="O456" s="447"/>
      <c r="P456" s="447"/>
      <c r="Q456" s="447"/>
      <c r="R456" s="447"/>
      <c r="S456" s="447"/>
      <c r="T456" s="447"/>
      <c r="U456" s="447"/>
      <c r="V456" s="447"/>
      <c r="W456" s="447"/>
      <c r="X456" s="447"/>
      <c r="Y456" s="447"/>
      <c r="Z456" s="447"/>
    </row>
    <row r="457" ht="12.75" customHeight="1">
      <c r="A457" s="445"/>
      <c r="B457" s="446"/>
      <c r="C457" s="533"/>
      <c r="D457" s="449"/>
      <c r="E457" s="448"/>
      <c r="F457" s="545"/>
      <c r="G457" s="531"/>
      <c r="H457" s="449"/>
      <c r="I457" s="449"/>
      <c r="J457" s="449"/>
      <c r="K457" s="448"/>
      <c r="L457" s="447"/>
      <c r="M457" s="447"/>
      <c r="N457" s="447"/>
      <c r="O457" s="447"/>
      <c r="P457" s="447"/>
      <c r="Q457" s="447"/>
      <c r="R457" s="447"/>
      <c r="S457" s="447"/>
      <c r="T457" s="447"/>
      <c r="U457" s="447"/>
      <c r="V457" s="447"/>
      <c r="W457" s="447"/>
      <c r="X457" s="447"/>
      <c r="Y457" s="447"/>
      <c r="Z457" s="447"/>
    </row>
    <row r="458" ht="12.75" customHeight="1">
      <c r="A458" s="445"/>
      <c r="B458" s="446"/>
      <c r="C458" s="533"/>
      <c r="D458" s="449"/>
      <c r="E458" s="448"/>
      <c r="F458" s="545"/>
      <c r="G458" s="531"/>
      <c r="H458" s="449"/>
      <c r="I458" s="449"/>
      <c r="J458" s="449"/>
      <c r="K458" s="448"/>
      <c r="L458" s="447"/>
      <c r="M458" s="447"/>
      <c r="N458" s="447"/>
      <c r="O458" s="447"/>
      <c r="P458" s="447"/>
      <c r="Q458" s="447"/>
      <c r="R458" s="447"/>
      <c r="S458" s="447"/>
      <c r="T458" s="447"/>
      <c r="U458" s="447"/>
      <c r="V458" s="447"/>
      <c r="W458" s="447"/>
      <c r="X458" s="447"/>
      <c r="Y458" s="447"/>
      <c r="Z458" s="447"/>
    </row>
    <row r="459" ht="12.75" customHeight="1">
      <c r="A459" s="445"/>
      <c r="B459" s="446"/>
      <c r="C459" s="533"/>
      <c r="D459" s="449"/>
      <c r="E459" s="448"/>
      <c r="F459" s="545"/>
      <c r="G459" s="531"/>
      <c r="H459" s="449"/>
      <c r="I459" s="449"/>
      <c r="J459" s="449"/>
      <c r="K459" s="448"/>
      <c r="L459" s="447"/>
      <c r="M459" s="447"/>
      <c r="N459" s="447"/>
      <c r="O459" s="447"/>
      <c r="P459" s="447"/>
      <c r="Q459" s="447"/>
      <c r="R459" s="447"/>
      <c r="S459" s="447"/>
      <c r="T459" s="447"/>
      <c r="U459" s="447"/>
      <c r="V459" s="447"/>
      <c r="W459" s="447"/>
      <c r="X459" s="447"/>
      <c r="Y459" s="447"/>
      <c r="Z459" s="447"/>
    </row>
    <row r="460" ht="12.75" customHeight="1">
      <c r="A460" s="445"/>
      <c r="B460" s="446"/>
      <c r="C460" s="533"/>
      <c r="D460" s="449"/>
      <c r="E460" s="448"/>
      <c r="F460" s="545"/>
      <c r="G460" s="531"/>
      <c r="H460" s="449"/>
      <c r="I460" s="449"/>
      <c r="J460" s="449"/>
      <c r="K460" s="448"/>
      <c r="L460" s="447"/>
      <c r="M460" s="447"/>
      <c r="N460" s="447"/>
      <c r="O460" s="447"/>
      <c r="P460" s="447"/>
      <c r="Q460" s="447"/>
      <c r="R460" s="447"/>
      <c r="S460" s="447"/>
      <c r="T460" s="447"/>
      <c r="U460" s="447"/>
      <c r="V460" s="447"/>
      <c r="W460" s="447"/>
      <c r="X460" s="447"/>
      <c r="Y460" s="447"/>
      <c r="Z460" s="447"/>
    </row>
    <row r="461" ht="12.75" customHeight="1">
      <c r="A461" s="445"/>
      <c r="B461" s="446"/>
      <c r="C461" s="533"/>
      <c r="D461" s="449"/>
      <c r="E461" s="448"/>
      <c r="F461" s="545"/>
      <c r="G461" s="531"/>
      <c r="H461" s="449"/>
      <c r="I461" s="449"/>
      <c r="J461" s="449"/>
      <c r="K461" s="448"/>
      <c r="L461" s="447"/>
      <c r="M461" s="447"/>
      <c r="N461" s="447"/>
      <c r="O461" s="447"/>
      <c r="P461" s="447"/>
      <c r="Q461" s="447"/>
      <c r="R461" s="447"/>
      <c r="S461" s="447"/>
      <c r="T461" s="447"/>
      <c r="U461" s="447"/>
      <c r="V461" s="447"/>
      <c r="W461" s="447"/>
      <c r="X461" s="447"/>
      <c r="Y461" s="447"/>
      <c r="Z461" s="447"/>
    </row>
    <row r="462" ht="12.75" customHeight="1">
      <c r="A462" s="445"/>
      <c r="B462" s="446"/>
      <c r="C462" s="533"/>
      <c r="D462" s="449"/>
      <c r="E462" s="448"/>
      <c r="F462" s="545"/>
      <c r="G462" s="531"/>
      <c r="H462" s="449"/>
      <c r="I462" s="449"/>
      <c r="J462" s="449"/>
      <c r="K462" s="448"/>
      <c r="L462" s="447"/>
      <c r="M462" s="447"/>
      <c r="N462" s="447"/>
      <c r="O462" s="447"/>
      <c r="P462" s="447"/>
      <c r="Q462" s="447"/>
      <c r="R462" s="447"/>
      <c r="S462" s="447"/>
      <c r="T462" s="447"/>
      <c r="U462" s="447"/>
      <c r="V462" s="447"/>
      <c r="W462" s="447"/>
      <c r="X462" s="447"/>
      <c r="Y462" s="447"/>
      <c r="Z462" s="447"/>
    </row>
    <row r="463" ht="12.75" customHeight="1">
      <c r="A463" s="445"/>
      <c r="B463" s="446"/>
      <c r="C463" s="533"/>
      <c r="D463" s="449"/>
      <c r="E463" s="448"/>
      <c r="F463" s="545"/>
      <c r="G463" s="531"/>
      <c r="H463" s="449"/>
      <c r="I463" s="449"/>
      <c r="J463" s="449"/>
      <c r="K463" s="448"/>
      <c r="L463" s="447"/>
      <c r="M463" s="447"/>
      <c r="N463" s="447"/>
      <c r="O463" s="447"/>
      <c r="P463" s="447"/>
      <c r="Q463" s="447"/>
      <c r="R463" s="447"/>
      <c r="S463" s="447"/>
      <c r="T463" s="447"/>
      <c r="U463" s="447"/>
      <c r="V463" s="447"/>
      <c r="W463" s="447"/>
      <c r="X463" s="447"/>
      <c r="Y463" s="447"/>
      <c r="Z463" s="447"/>
    </row>
    <row r="464" ht="12.75" customHeight="1">
      <c r="A464" s="445"/>
      <c r="B464" s="446"/>
      <c r="C464" s="533"/>
      <c r="D464" s="449"/>
      <c r="E464" s="448"/>
      <c r="F464" s="545"/>
      <c r="G464" s="531"/>
      <c r="H464" s="449"/>
      <c r="I464" s="449"/>
      <c r="J464" s="449"/>
      <c r="K464" s="448"/>
      <c r="L464" s="447"/>
      <c r="M464" s="447"/>
      <c r="N464" s="447"/>
      <c r="O464" s="447"/>
      <c r="P464" s="447"/>
      <c r="Q464" s="447"/>
      <c r="R464" s="447"/>
      <c r="S464" s="447"/>
      <c r="T464" s="447"/>
      <c r="U464" s="447"/>
      <c r="V464" s="447"/>
      <c r="W464" s="447"/>
      <c r="X464" s="447"/>
      <c r="Y464" s="447"/>
      <c r="Z464" s="447"/>
    </row>
    <row r="465" ht="12.75" customHeight="1">
      <c r="A465" s="445"/>
      <c r="B465" s="446"/>
      <c r="C465" s="533"/>
      <c r="D465" s="449"/>
      <c r="E465" s="448"/>
      <c r="F465" s="545"/>
      <c r="G465" s="531"/>
      <c r="H465" s="449"/>
      <c r="I465" s="449"/>
      <c r="J465" s="449"/>
      <c r="K465" s="448"/>
      <c r="L465" s="447"/>
      <c r="M465" s="447"/>
      <c r="N465" s="447"/>
      <c r="O465" s="447"/>
      <c r="P465" s="447"/>
      <c r="Q465" s="447"/>
      <c r="R465" s="447"/>
      <c r="S465" s="447"/>
      <c r="T465" s="447"/>
      <c r="U465" s="447"/>
      <c r="V465" s="447"/>
      <c r="W465" s="447"/>
      <c r="X465" s="447"/>
      <c r="Y465" s="447"/>
      <c r="Z465" s="447"/>
    </row>
    <row r="466" ht="12.75" customHeight="1">
      <c r="A466" s="445"/>
      <c r="B466" s="446"/>
      <c r="C466" s="533"/>
      <c r="D466" s="449"/>
      <c r="E466" s="448"/>
      <c r="F466" s="545"/>
      <c r="G466" s="531"/>
      <c r="H466" s="449"/>
      <c r="I466" s="449"/>
      <c r="J466" s="449"/>
      <c r="K466" s="448"/>
      <c r="L466" s="447"/>
      <c r="M466" s="447"/>
      <c r="N466" s="447"/>
      <c r="O466" s="447"/>
      <c r="P466" s="447"/>
      <c r="Q466" s="447"/>
      <c r="R466" s="447"/>
      <c r="S466" s="447"/>
      <c r="T466" s="447"/>
      <c r="U466" s="447"/>
      <c r="V466" s="447"/>
      <c r="W466" s="447"/>
      <c r="X466" s="447"/>
      <c r="Y466" s="447"/>
      <c r="Z466" s="447"/>
    </row>
    <row r="467" ht="12.75" customHeight="1">
      <c r="A467" s="445"/>
      <c r="B467" s="446"/>
      <c r="C467" s="533"/>
      <c r="D467" s="449"/>
      <c r="E467" s="448"/>
      <c r="F467" s="545"/>
      <c r="G467" s="531"/>
      <c r="H467" s="449"/>
      <c r="I467" s="449"/>
      <c r="J467" s="449"/>
      <c r="K467" s="448"/>
      <c r="L467" s="447"/>
      <c r="M467" s="447"/>
      <c r="N467" s="447"/>
      <c r="O467" s="447"/>
      <c r="P467" s="447"/>
      <c r="Q467" s="447"/>
      <c r="R467" s="447"/>
      <c r="S467" s="447"/>
      <c r="T467" s="447"/>
      <c r="U467" s="447"/>
      <c r="V467" s="447"/>
      <c r="W467" s="447"/>
      <c r="X467" s="447"/>
      <c r="Y467" s="447"/>
      <c r="Z467" s="447"/>
    </row>
    <row r="468" ht="12.75" customHeight="1">
      <c r="A468" s="445"/>
      <c r="B468" s="446"/>
      <c r="C468" s="533"/>
      <c r="D468" s="449"/>
      <c r="E468" s="448"/>
      <c r="F468" s="545"/>
      <c r="G468" s="531"/>
      <c r="H468" s="449"/>
      <c r="I468" s="449"/>
      <c r="J468" s="449"/>
      <c r="K468" s="448"/>
      <c r="L468" s="447"/>
      <c r="M468" s="447"/>
      <c r="N468" s="447"/>
      <c r="O468" s="447"/>
      <c r="P468" s="447"/>
      <c r="Q468" s="447"/>
      <c r="R468" s="447"/>
      <c r="S468" s="447"/>
      <c r="T468" s="447"/>
      <c r="U468" s="447"/>
      <c r="V468" s="447"/>
      <c r="W468" s="447"/>
      <c r="X468" s="447"/>
      <c r="Y468" s="447"/>
      <c r="Z468" s="447"/>
    </row>
    <row r="469" ht="12.75" customHeight="1">
      <c r="A469" s="445"/>
      <c r="B469" s="446"/>
      <c r="C469" s="533"/>
      <c r="D469" s="449"/>
      <c r="E469" s="448"/>
      <c r="F469" s="545"/>
      <c r="G469" s="531"/>
      <c r="H469" s="449"/>
      <c r="I469" s="449"/>
      <c r="J469" s="449"/>
      <c r="K469" s="448"/>
      <c r="L469" s="447"/>
      <c r="M469" s="447"/>
      <c r="N469" s="447"/>
      <c r="O469" s="447"/>
      <c r="P469" s="447"/>
      <c r="Q469" s="447"/>
      <c r="R469" s="447"/>
      <c r="S469" s="447"/>
      <c r="T469" s="447"/>
      <c r="U469" s="447"/>
      <c r="V469" s="447"/>
      <c r="W469" s="447"/>
      <c r="X469" s="447"/>
      <c r="Y469" s="447"/>
      <c r="Z469" s="447"/>
    </row>
    <row r="470" ht="12.75" customHeight="1">
      <c r="A470" s="445"/>
      <c r="B470" s="446"/>
      <c r="C470" s="533"/>
      <c r="D470" s="449"/>
      <c r="E470" s="448"/>
      <c r="F470" s="545"/>
      <c r="G470" s="531"/>
      <c r="H470" s="449"/>
      <c r="I470" s="449"/>
      <c r="J470" s="449"/>
      <c r="K470" s="448"/>
      <c r="L470" s="447"/>
      <c r="M470" s="447"/>
      <c r="N470" s="447"/>
      <c r="O470" s="447"/>
      <c r="P470" s="447"/>
      <c r="Q470" s="447"/>
      <c r="R470" s="447"/>
      <c r="S470" s="447"/>
      <c r="T470" s="447"/>
      <c r="U470" s="447"/>
      <c r="V470" s="447"/>
      <c r="W470" s="447"/>
      <c r="X470" s="447"/>
      <c r="Y470" s="447"/>
      <c r="Z470" s="447"/>
    </row>
    <row r="471" ht="12.75" customHeight="1">
      <c r="A471" s="445"/>
      <c r="B471" s="446"/>
      <c r="C471" s="533"/>
      <c r="D471" s="449"/>
      <c r="E471" s="448"/>
      <c r="F471" s="545"/>
      <c r="G471" s="531"/>
      <c r="H471" s="449"/>
      <c r="I471" s="449"/>
      <c r="J471" s="449"/>
      <c r="K471" s="448"/>
      <c r="L471" s="447"/>
      <c r="M471" s="447"/>
      <c r="N471" s="447"/>
      <c r="O471" s="447"/>
      <c r="P471" s="447"/>
      <c r="Q471" s="447"/>
      <c r="R471" s="447"/>
      <c r="S471" s="447"/>
      <c r="T471" s="447"/>
      <c r="U471" s="447"/>
      <c r="V471" s="447"/>
      <c r="W471" s="447"/>
      <c r="X471" s="447"/>
      <c r="Y471" s="447"/>
      <c r="Z471" s="447"/>
    </row>
    <row r="472" ht="12.75" customHeight="1">
      <c r="A472" s="445"/>
      <c r="B472" s="446"/>
      <c r="C472" s="533"/>
      <c r="D472" s="449"/>
      <c r="E472" s="448"/>
      <c r="F472" s="545"/>
      <c r="G472" s="531"/>
      <c r="H472" s="449"/>
      <c r="I472" s="449"/>
      <c r="J472" s="449"/>
      <c r="K472" s="448"/>
      <c r="L472" s="447"/>
      <c r="M472" s="447"/>
      <c r="N472" s="447"/>
      <c r="O472" s="447"/>
      <c r="P472" s="447"/>
      <c r="Q472" s="447"/>
      <c r="R472" s="447"/>
      <c r="S472" s="447"/>
      <c r="T472" s="447"/>
      <c r="U472" s="447"/>
      <c r="V472" s="447"/>
      <c r="W472" s="447"/>
      <c r="X472" s="447"/>
      <c r="Y472" s="447"/>
      <c r="Z472" s="447"/>
    </row>
    <row r="473" ht="12.75" customHeight="1">
      <c r="A473" s="445"/>
      <c r="B473" s="446"/>
      <c r="C473" s="533"/>
      <c r="D473" s="449"/>
      <c r="E473" s="448"/>
      <c r="F473" s="545"/>
      <c r="G473" s="531"/>
      <c r="H473" s="449"/>
      <c r="I473" s="449"/>
      <c r="J473" s="449"/>
      <c r="K473" s="448"/>
      <c r="L473" s="447"/>
      <c r="M473" s="447"/>
      <c r="N473" s="447"/>
      <c r="O473" s="447"/>
      <c r="P473" s="447"/>
      <c r="Q473" s="447"/>
      <c r="R473" s="447"/>
      <c r="S473" s="447"/>
      <c r="T473" s="447"/>
      <c r="U473" s="447"/>
      <c r="V473" s="447"/>
      <c r="W473" s="447"/>
      <c r="X473" s="447"/>
      <c r="Y473" s="447"/>
      <c r="Z473" s="447"/>
    </row>
    <row r="474" ht="12.75" customHeight="1">
      <c r="A474" s="445"/>
      <c r="B474" s="446"/>
      <c r="C474" s="533"/>
      <c r="D474" s="449"/>
      <c r="E474" s="448"/>
      <c r="F474" s="545"/>
      <c r="G474" s="531"/>
      <c r="H474" s="449"/>
      <c r="I474" s="449"/>
      <c r="J474" s="449"/>
      <c r="K474" s="448"/>
      <c r="L474" s="447"/>
      <c r="M474" s="447"/>
      <c r="N474" s="447"/>
      <c r="O474" s="447"/>
      <c r="P474" s="447"/>
      <c r="Q474" s="447"/>
      <c r="R474" s="447"/>
      <c r="S474" s="447"/>
      <c r="T474" s="447"/>
      <c r="U474" s="447"/>
      <c r="V474" s="447"/>
      <c r="W474" s="447"/>
      <c r="X474" s="447"/>
      <c r="Y474" s="447"/>
      <c r="Z474" s="447"/>
    </row>
    <row r="475" ht="12.75" customHeight="1">
      <c r="A475" s="445"/>
      <c r="B475" s="446"/>
      <c r="C475" s="533"/>
      <c r="D475" s="449"/>
      <c r="E475" s="448"/>
      <c r="F475" s="545"/>
      <c r="G475" s="531"/>
      <c r="H475" s="449"/>
      <c r="I475" s="449"/>
      <c r="J475" s="449"/>
      <c r="K475" s="448"/>
      <c r="L475" s="447"/>
      <c r="M475" s="447"/>
      <c r="N475" s="447"/>
      <c r="O475" s="447"/>
      <c r="P475" s="447"/>
      <c r="Q475" s="447"/>
      <c r="R475" s="447"/>
      <c r="S475" s="447"/>
      <c r="T475" s="447"/>
      <c r="U475" s="447"/>
      <c r="V475" s="447"/>
      <c r="W475" s="447"/>
      <c r="X475" s="447"/>
      <c r="Y475" s="447"/>
      <c r="Z475" s="447"/>
    </row>
    <row r="476" ht="12.75" customHeight="1">
      <c r="A476" s="445"/>
      <c r="B476" s="446"/>
      <c r="C476" s="533"/>
      <c r="D476" s="449"/>
      <c r="E476" s="448"/>
      <c r="F476" s="545"/>
      <c r="G476" s="531"/>
      <c r="H476" s="449"/>
      <c r="I476" s="449"/>
      <c r="J476" s="449"/>
      <c r="K476" s="448"/>
      <c r="L476" s="447"/>
      <c r="M476" s="447"/>
      <c r="N476" s="447"/>
      <c r="O476" s="447"/>
      <c r="P476" s="447"/>
      <c r="Q476" s="447"/>
      <c r="R476" s="447"/>
      <c r="S476" s="447"/>
      <c r="T476" s="447"/>
      <c r="U476" s="447"/>
      <c r="V476" s="447"/>
      <c r="W476" s="447"/>
      <c r="X476" s="447"/>
      <c r="Y476" s="447"/>
      <c r="Z476" s="447"/>
    </row>
    <row r="477" ht="12.75" customHeight="1">
      <c r="A477" s="445"/>
      <c r="B477" s="446"/>
      <c r="C477" s="533"/>
      <c r="D477" s="449"/>
      <c r="E477" s="448"/>
      <c r="F477" s="545"/>
      <c r="G477" s="531"/>
      <c r="H477" s="449"/>
      <c r="I477" s="449"/>
      <c r="J477" s="449"/>
      <c r="K477" s="448"/>
      <c r="L477" s="447"/>
      <c r="M477" s="447"/>
      <c r="N477" s="447"/>
      <c r="O477" s="447"/>
      <c r="P477" s="447"/>
      <c r="Q477" s="447"/>
      <c r="R477" s="447"/>
      <c r="S477" s="447"/>
      <c r="T477" s="447"/>
      <c r="U477" s="447"/>
      <c r="V477" s="447"/>
      <c r="W477" s="447"/>
      <c r="X477" s="447"/>
      <c r="Y477" s="447"/>
      <c r="Z477" s="447"/>
    </row>
    <row r="478" ht="12.75" customHeight="1">
      <c r="A478" s="445"/>
      <c r="B478" s="446"/>
      <c r="C478" s="533"/>
      <c r="D478" s="449"/>
      <c r="E478" s="448"/>
      <c r="F478" s="545"/>
      <c r="G478" s="531"/>
      <c r="H478" s="449"/>
      <c r="I478" s="449"/>
      <c r="J478" s="449"/>
      <c r="K478" s="448"/>
      <c r="L478" s="447"/>
      <c r="M478" s="447"/>
      <c r="N478" s="447"/>
      <c r="O478" s="447"/>
      <c r="P478" s="447"/>
      <c r="Q478" s="447"/>
      <c r="R478" s="447"/>
      <c r="S478" s="447"/>
      <c r="T478" s="447"/>
      <c r="U478" s="447"/>
      <c r="V478" s="447"/>
      <c r="W478" s="447"/>
      <c r="X478" s="447"/>
      <c r="Y478" s="447"/>
      <c r="Z478" s="447"/>
    </row>
    <row r="479" ht="12.75" customHeight="1">
      <c r="A479" s="445"/>
      <c r="B479" s="446"/>
      <c r="C479" s="533"/>
      <c r="D479" s="449"/>
      <c r="E479" s="448"/>
      <c r="F479" s="545"/>
      <c r="G479" s="531"/>
      <c r="H479" s="449"/>
      <c r="I479" s="449"/>
      <c r="J479" s="449"/>
      <c r="K479" s="448"/>
      <c r="L479" s="447"/>
      <c r="M479" s="447"/>
      <c r="N479" s="447"/>
      <c r="O479" s="447"/>
      <c r="P479" s="447"/>
      <c r="Q479" s="447"/>
      <c r="R479" s="447"/>
      <c r="S479" s="447"/>
      <c r="T479" s="447"/>
      <c r="U479" s="447"/>
      <c r="V479" s="447"/>
      <c r="W479" s="447"/>
      <c r="X479" s="447"/>
      <c r="Y479" s="447"/>
      <c r="Z479" s="447"/>
    </row>
    <row r="480" ht="12.75" customHeight="1">
      <c r="A480" s="445"/>
      <c r="B480" s="446"/>
      <c r="C480" s="533"/>
      <c r="D480" s="449"/>
      <c r="E480" s="448"/>
      <c r="F480" s="545"/>
      <c r="G480" s="531"/>
      <c r="H480" s="449"/>
      <c r="I480" s="449"/>
      <c r="J480" s="449"/>
      <c r="K480" s="448"/>
      <c r="L480" s="447"/>
      <c r="M480" s="447"/>
      <c r="N480" s="447"/>
      <c r="O480" s="447"/>
      <c r="P480" s="447"/>
      <c r="Q480" s="447"/>
      <c r="R480" s="447"/>
      <c r="S480" s="447"/>
      <c r="T480" s="447"/>
      <c r="U480" s="447"/>
      <c r="V480" s="447"/>
      <c r="W480" s="447"/>
      <c r="X480" s="447"/>
      <c r="Y480" s="447"/>
      <c r="Z480" s="447"/>
    </row>
    <row r="481" ht="12.75" customHeight="1">
      <c r="A481" s="445"/>
      <c r="B481" s="446"/>
      <c r="C481" s="533"/>
      <c r="D481" s="449"/>
      <c r="E481" s="448"/>
      <c r="F481" s="545"/>
      <c r="G481" s="531"/>
      <c r="H481" s="449"/>
      <c r="I481" s="449"/>
      <c r="J481" s="449"/>
      <c r="K481" s="448"/>
      <c r="L481" s="447"/>
      <c r="M481" s="447"/>
      <c r="N481" s="447"/>
      <c r="O481" s="447"/>
      <c r="P481" s="447"/>
      <c r="Q481" s="447"/>
      <c r="R481" s="447"/>
      <c r="S481" s="447"/>
      <c r="T481" s="447"/>
      <c r="U481" s="447"/>
      <c r="V481" s="447"/>
      <c r="W481" s="447"/>
      <c r="X481" s="447"/>
      <c r="Y481" s="447"/>
      <c r="Z481" s="447"/>
    </row>
    <row r="482" ht="12.75" customHeight="1">
      <c r="A482" s="445"/>
      <c r="B482" s="446"/>
      <c r="C482" s="533"/>
      <c r="D482" s="449"/>
      <c r="E482" s="448"/>
      <c r="F482" s="545"/>
      <c r="G482" s="531"/>
      <c r="H482" s="449"/>
      <c r="I482" s="449"/>
      <c r="J482" s="449"/>
      <c r="K482" s="448"/>
      <c r="L482" s="447"/>
      <c r="M482" s="447"/>
      <c r="N482" s="447"/>
      <c r="O482" s="447"/>
      <c r="P482" s="447"/>
      <c r="Q482" s="447"/>
      <c r="R482" s="447"/>
      <c r="S482" s="447"/>
      <c r="T482" s="447"/>
      <c r="U482" s="447"/>
      <c r="V482" s="447"/>
      <c r="W482" s="447"/>
      <c r="X482" s="447"/>
      <c r="Y482" s="447"/>
      <c r="Z482" s="447"/>
    </row>
    <row r="483" ht="12.75" customHeight="1">
      <c r="A483" s="445"/>
      <c r="B483" s="446"/>
      <c r="C483" s="533"/>
      <c r="D483" s="449"/>
      <c r="E483" s="448"/>
      <c r="F483" s="545"/>
      <c r="G483" s="531"/>
      <c r="H483" s="449"/>
      <c r="I483" s="449"/>
      <c r="J483" s="449"/>
      <c r="K483" s="448"/>
      <c r="L483" s="447"/>
      <c r="M483" s="447"/>
      <c r="N483" s="447"/>
      <c r="O483" s="447"/>
      <c r="P483" s="447"/>
      <c r="Q483" s="447"/>
      <c r="R483" s="447"/>
      <c r="S483" s="447"/>
      <c r="T483" s="447"/>
      <c r="U483" s="447"/>
      <c r="V483" s="447"/>
      <c r="W483" s="447"/>
      <c r="X483" s="447"/>
      <c r="Y483" s="447"/>
      <c r="Z483" s="447"/>
    </row>
    <row r="484" ht="12.75" customHeight="1">
      <c r="A484" s="445"/>
      <c r="B484" s="446"/>
      <c r="C484" s="533"/>
      <c r="D484" s="449"/>
      <c r="E484" s="448"/>
      <c r="F484" s="545"/>
      <c r="G484" s="531"/>
      <c r="H484" s="449"/>
      <c r="I484" s="449"/>
      <c r="J484" s="449"/>
      <c r="K484" s="448"/>
      <c r="L484" s="447"/>
      <c r="M484" s="447"/>
      <c r="N484" s="447"/>
      <c r="O484" s="447"/>
      <c r="P484" s="447"/>
      <c r="Q484" s="447"/>
      <c r="R484" s="447"/>
      <c r="S484" s="447"/>
      <c r="T484" s="447"/>
      <c r="U484" s="447"/>
      <c r="V484" s="447"/>
      <c r="W484" s="447"/>
      <c r="X484" s="447"/>
      <c r="Y484" s="447"/>
      <c r="Z484" s="447"/>
    </row>
    <row r="485" ht="12.75" customHeight="1">
      <c r="A485" s="445"/>
      <c r="B485" s="446"/>
      <c r="C485" s="533"/>
      <c r="D485" s="449"/>
      <c r="E485" s="448"/>
      <c r="F485" s="545"/>
      <c r="G485" s="531"/>
      <c r="H485" s="449"/>
      <c r="I485" s="449"/>
      <c r="J485" s="449"/>
      <c r="K485" s="448"/>
      <c r="L485" s="447"/>
      <c r="M485" s="447"/>
      <c r="N485" s="447"/>
      <c r="O485" s="447"/>
      <c r="P485" s="447"/>
      <c r="Q485" s="447"/>
      <c r="R485" s="447"/>
      <c r="S485" s="447"/>
      <c r="T485" s="447"/>
      <c r="U485" s="447"/>
      <c r="V485" s="447"/>
      <c r="W485" s="447"/>
      <c r="X485" s="447"/>
      <c r="Y485" s="447"/>
      <c r="Z485" s="447"/>
    </row>
    <row r="486" ht="12.75" customHeight="1">
      <c r="A486" s="445"/>
      <c r="B486" s="446"/>
      <c r="C486" s="533"/>
      <c r="D486" s="449"/>
      <c r="E486" s="448"/>
      <c r="F486" s="545"/>
      <c r="G486" s="531"/>
      <c r="H486" s="449"/>
      <c r="I486" s="449"/>
      <c r="J486" s="449"/>
      <c r="K486" s="448"/>
      <c r="L486" s="447"/>
      <c r="M486" s="447"/>
      <c r="N486" s="447"/>
      <c r="O486" s="447"/>
      <c r="P486" s="447"/>
      <c r="Q486" s="447"/>
      <c r="R486" s="447"/>
      <c r="S486" s="447"/>
      <c r="T486" s="447"/>
      <c r="U486" s="447"/>
      <c r="V486" s="447"/>
      <c r="W486" s="447"/>
      <c r="X486" s="447"/>
      <c r="Y486" s="447"/>
      <c r="Z486" s="447"/>
    </row>
    <row r="487" ht="12.75" customHeight="1">
      <c r="A487" s="445"/>
      <c r="B487" s="446"/>
      <c r="C487" s="533"/>
      <c r="D487" s="449"/>
      <c r="E487" s="448"/>
      <c r="F487" s="545"/>
      <c r="G487" s="531"/>
      <c r="H487" s="449"/>
      <c r="I487" s="449"/>
      <c r="J487" s="449"/>
      <c r="K487" s="448"/>
      <c r="L487" s="447"/>
      <c r="M487" s="447"/>
      <c r="N487" s="447"/>
      <c r="O487" s="447"/>
      <c r="P487" s="447"/>
      <c r="Q487" s="447"/>
      <c r="R487" s="447"/>
      <c r="S487" s="447"/>
      <c r="T487" s="447"/>
      <c r="U487" s="447"/>
      <c r="V487" s="447"/>
      <c r="W487" s="447"/>
      <c r="X487" s="447"/>
      <c r="Y487" s="447"/>
      <c r="Z487" s="447"/>
    </row>
    <row r="488" ht="12.75" customHeight="1">
      <c r="A488" s="445"/>
      <c r="B488" s="446"/>
      <c r="C488" s="533"/>
      <c r="D488" s="449"/>
      <c r="E488" s="448"/>
      <c r="F488" s="545"/>
      <c r="G488" s="531"/>
      <c r="H488" s="449"/>
      <c r="I488" s="449"/>
      <c r="J488" s="449"/>
      <c r="K488" s="448"/>
      <c r="L488" s="447"/>
      <c r="M488" s="447"/>
      <c r="N488" s="447"/>
      <c r="O488" s="447"/>
      <c r="P488" s="447"/>
      <c r="Q488" s="447"/>
      <c r="R488" s="447"/>
      <c r="S488" s="447"/>
      <c r="T488" s="447"/>
      <c r="U488" s="447"/>
      <c r="V488" s="447"/>
      <c r="W488" s="447"/>
      <c r="X488" s="447"/>
      <c r="Y488" s="447"/>
      <c r="Z488" s="447"/>
    </row>
    <row r="489" ht="12.75" customHeight="1">
      <c r="A489" s="445"/>
      <c r="B489" s="446"/>
      <c r="C489" s="533"/>
      <c r="D489" s="449"/>
      <c r="E489" s="448"/>
      <c r="F489" s="545"/>
      <c r="G489" s="531"/>
      <c r="H489" s="449"/>
      <c r="I489" s="449"/>
      <c r="J489" s="449"/>
      <c r="K489" s="448"/>
      <c r="L489" s="447"/>
      <c r="M489" s="447"/>
      <c r="N489" s="447"/>
      <c r="O489" s="447"/>
      <c r="P489" s="447"/>
      <c r="Q489" s="447"/>
      <c r="R489" s="447"/>
      <c r="S489" s="447"/>
      <c r="T489" s="447"/>
      <c r="U489" s="447"/>
      <c r="V489" s="447"/>
      <c r="W489" s="447"/>
      <c r="X489" s="447"/>
      <c r="Y489" s="447"/>
      <c r="Z489" s="447"/>
    </row>
    <row r="490" ht="12.75" customHeight="1">
      <c r="A490" s="445"/>
      <c r="B490" s="446"/>
      <c r="C490" s="533"/>
      <c r="D490" s="449"/>
      <c r="E490" s="448"/>
      <c r="F490" s="545"/>
      <c r="G490" s="531"/>
      <c r="H490" s="449"/>
      <c r="I490" s="449"/>
      <c r="J490" s="449"/>
      <c r="K490" s="448"/>
      <c r="L490" s="447"/>
      <c r="M490" s="447"/>
      <c r="N490" s="447"/>
      <c r="O490" s="447"/>
      <c r="P490" s="447"/>
      <c r="Q490" s="447"/>
      <c r="R490" s="447"/>
      <c r="S490" s="447"/>
      <c r="T490" s="447"/>
      <c r="U490" s="447"/>
      <c r="V490" s="447"/>
      <c r="W490" s="447"/>
      <c r="X490" s="447"/>
      <c r="Y490" s="447"/>
      <c r="Z490" s="447"/>
    </row>
    <row r="491" ht="12.75" customHeight="1">
      <c r="A491" s="445"/>
      <c r="B491" s="446"/>
      <c r="C491" s="533"/>
      <c r="D491" s="449"/>
      <c r="E491" s="448"/>
      <c r="F491" s="545"/>
      <c r="G491" s="531"/>
      <c r="H491" s="449"/>
      <c r="I491" s="449"/>
      <c r="J491" s="449"/>
      <c r="K491" s="448"/>
      <c r="L491" s="447"/>
      <c r="M491" s="447"/>
      <c r="N491" s="447"/>
      <c r="O491" s="447"/>
      <c r="P491" s="447"/>
      <c r="Q491" s="447"/>
      <c r="R491" s="447"/>
      <c r="S491" s="447"/>
      <c r="T491" s="447"/>
      <c r="U491" s="447"/>
      <c r="V491" s="447"/>
      <c r="W491" s="447"/>
      <c r="X491" s="447"/>
      <c r="Y491" s="447"/>
      <c r="Z491" s="447"/>
    </row>
    <row r="492" ht="12.75" customHeight="1">
      <c r="A492" s="445"/>
      <c r="B492" s="446"/>
      <c r="C492" s="533"/>
      <c r="D492" s="449"/>
      <c r="E492" s="448"/>
      <c r="F492" s="545"/>
      <c r="G492" s="531"/>
      <c r="H492" s="449"/>
      <c r="I492" s="449"/>
      <c r="J492" s="449"/>
      <c r="K492" s="448"/>
      <c r="L492" s="447"/>
      <c r="M492" s="447"/>
      <c r="N492" s="447"/>
      <c r="O492" s="447"/>
      <c r="P492" s="447"/>
      <c r="Q492" s="447"/>
      <c r="R492" s="447"/>
      <c r="S492" s="447"/>
      <c r="T492" s="447"/>
      <c r="U492" s="447"/>
      <c r="V492" s="447"/>
      <c r="W492" s="447"/>
      <c r="X492" s="447"/>
      <c r="Y492" s="447"/>
      <c r="Z492" s="447"/>
    </row>
    <row r="493" ht="12.75" customHeight="1">
      <c r="A493" s="445"/>
      <c r="B493" s="446"/>
      <c r="C493" s="533"/>
      <c r="D493" s="449"/>
      <c r="E493" s="448"/>
      <c r="F493" s="545"/>
      <c r="G493" s="531"/>
      <c r="H493" s="449"/>
      <c r="I493" s="449"/>
      <c r="J493" s="449"/>
      <c r="K493" s="448"/>
      <c r="L493" s="447"/>
      <c r="M493" s="447"/>
      <c r="N493" s="447"/>
      <c r="O493" s="447"/>
      <c r="P493" s="447"/>
      <c r="Q493" s="447"/>
      <c r="R493" s="447"/>
      <c r="S493" s="447"/>
      <c r="T493" s="447"/>
      <c r="U493" s="447"/>
      <c r="V493" s="447"/>
      <c r="W493" s="447"/>
      <c r="X493" s="447"/>
      <c r="Y493" s="447"/>
      <c r="Z493" s="447"/>
    </row>
    <row r="494" ht="12.75" customHeight="1">
      <c r="A494" s="445"/>
      <c r="B494" s="446"/>
      <c r="C494" s="533"/>
      <c r="D494" s="449"/>
      <c r="E494" s="448"/>
      <c r="F494" s="545"/>
      <c r="G494" s="531"/>
      <c r="H494" s="449"/>
      <c r="I494" s="449"/>
      <c r="J494" s="449"/>
      <c r="K494" s="448"/>
      <c r="L494" s="447"/>
      <c r="M494" s="447"/>
      <c r="N494" s="447"/>
      <c r="O494" s="447"/>
      <c r="P494" s="447"/>
      <c r="Q494" s="447"/>
      <c r="R494" s="447"/>
      <c r="S494" s="447"/>
      <c r="T494" s="447"/>
      <c r="U494" s="447"/>
      <c r="V494" s="447"/>
      <c r="W494" s="447"/>
      <c r="X494" s="447"/>
      <c r="Y494" s="447"/>
      <c r="Z494" s="447"/>
    </row>
    <row r="495" ht="12.75" customHeight="1">
      <c r="A495" s="445"/>
      <c r="B495" s="446"/>
      <c r="C495" s="533"/>
      <c r="D495" s="449"/>
      <c r="E495" s="448"/>
      <c r="F495" s="545"/>
      <c r="G495" s="531"/>
      <c r="H495" s="449"/>
      <c r="I495" s="449"/>
      <c r="J495" s="449"/>
      <c r="K495" s="448"/>
      <c r="L495" s="447"/>
      <c r="M495" s="447"/>
      <c r="N495" s="447"/>
      <c r="O495" s="447"/>
      <c r="P495" s="447"/>
      <c r="Q495" s="447"/>
      <c r="R495" s="447"/>
      <c r="S495" s="447"/>
      <c r="T495" s="447"/>
      <c r="U495" s="447"/>
      <c r="V495" s="447"/>
      <c r="W495" s="447"/>
      <c r="X495" s="447"/>
      <c r="Y495" s="447"/>
      <c r="Z495" s="447"/>
    </row>
    <row r="496" ht="12.75" customHeight="1">
      <c r="A496" s="445"/>
      <c r="B496" s="446"/>
      <c r="C496" s="533"/>
      <c r="D496" s="449"/>
      <c r="E496" s="448"/>
      <c r="F496" s="545"/>
      <c r="G496" s="531"/>
      <c r="H496" s="449"/>
      <c r="I496" s="449"/>
      <c r="J496" s="449"/>
      <c r="K496" s="448"/>
      <c r="L496" s="447"/>
      <c r="M496" s="447"/>
      <c r="N496" s="447"/>
      <c r="O496" s="447"/>
      <c r="P496" s="447"/>
      <c r="Q496" s="447"/>
      <c r="R496" s="447"/>
      <c r="S496" s="447"/>
      <c r="T496" s="447"/>
      <c r="U496" s="447"/>
      <c r="V496" s="447"/>
      <c r="W496" s="447"/>
      <c r="X496" s="447"/>
      <c r="Y496" s="447"/>
      <c r="Z496" s="447"/>
    </row>
    <row r="497" ht="12.75" customHeight="1">
      <c r="A497" s="445"/>
      <c r="B497" s="446"/>
      <c r="C497" s="533"/>
      <c r="D497" s="449"/>
      <c r="E497" s="448"/>
      <c r="F497" s="545"/>
      <c r="G497" s="531"/>
      <c r="H497" s="449"/>
      <c r="I497" s="449"/>
      <c r="J497" s="449"/>
      <c r="K497" s="448"/>
      <c r="L497" s="447"/>
      <c r="M497" s="447"/>
      <c r="N497" s="447"/>
      <c r="O497" s="447"/>
      <c r="P497" s="447"/>
      <c r="Q497" s="447"/>
      <c r="R497" s="447"/>
      <c r="S497" s="447"/>
      <c r="T497" s="447"/>
      <c r="U497" s="447"/>
      <c r="V497" s="447"/>
      <c r="W497" s="447"/>
      <c r="X497" s="447"/>
      <c r="Y497" s="447"/>
      <c r="Z497" s="447"/>
    </row>
    <row r="498" ht="12.75" customHeight="1">
      <c r="A498" s="445"/>
      <c r="B498" s="446"/>
      <c r="C498" s="533"/>
      <c r="D498" s="449"/>
      <c r="E498" s="448"/>
      <c r="F498" s="545"/>
      <c r="G498" s="531"/>
      <c r="H498" s="449"/>
      <c r="I498" s="449"/>
      <c r="J498" s="449"/>
      <c r="K498" s="448"/>
      <c r="L498" s="447"/>
      <c r="M498" s="447"/>
      <c r="N498" s="447"/>
      <c r="O498" s="447"/>
      <c r="P498" s="447"/>
      <c r="Q498" s="447"/>
      <c r="R498" s="447"/>
      <c r="S498" s="447"/>
      <c r="T498" s="447"/>
      <c r="U498" s="447"/>
      <c r="V498" s="447"/>
      <c r="W498" s="447"/>
      <c r="X498" s="447"/>
      <c r="Y498" s="447"/>
      <c r="Z498" s="447"/>
    </row>
    <row r="499" ht="12.75" customHeight="1">
      <c r="A499" s="445"/>
      <c r="B499" s="446"/>
      <c r="C499" s="533"/>
      <c r="D499" s="449"/>
      <c r="E499" s="448"/>
      <c r="F499" s="545"/>
      <c r="G499" s="531"/>
      <c r="H499" s="449"/>
      <c r="I499" s="449"/>
      <c r="J499" s="449"/>
      <c r="K499" s="448"/>
      <c r="L499" s="447"/>
      <c r="M499" s="447"/>
      <c r="N499" s="447"/>
      <c r="O499" s="447"/>
      <c r="P499" s="447"/>
      <c r="Q499" s="447"/>
      <c r="R499" s="447"/>
      <c r="S499" s="447"/>
      <c r="T499" s="447"/>
      <c r="U499" s="447"/>
      <c r="V499" s="447"/>
      <c r="W499" s="447"/>
      <c r="X499" s="447"/>
      <c r="Y499" s="447"/>
      <c r="Z499" s="447"/>
    </row>
    <row r="500" ht="12.75" customHeight="1">
      <c r="A500" s="445"/>
      <c r="B500" s="446"/>
      <c r="C500" s="533"/>
      <c r="D500" s="449"/>
      <c r="E500" s="448"/>
      <c r="F500" s="545"/>
      <c r="G500" s="531"/>
      <c r="H500" s="449"/>
      <c r="I500" s="449"/>
      <c r="J500" s="449"/>
      <c r="K500" s="448"/>
      <c r="L500" s="447"/>
      <c r="M500" s="447"/>
      <c r="N500" s="447"/>
      <c r="O500" s="447"/>
      <c r="P500" s="447"/>
      <c r="Q500" s="447"/>
      <c r="R500" s="447"/>
      <c r="S500" s="447"/>
      <c r="T500" s="447"/>
      <c r="U500" s="447"/>
      <c r="V500" s="447"/>
      <c r="W500" s="447"/>
      <c r="X500" s="447"/>
      <c r="Y500" s="447"/>
      <c r="Z500" s="447"/>
    </row>
    <row r="501" ht="12.75" customHeight="1">
      <c r="A501" s="445"/>
      <c r="B501" s="446"/>
      <c r="C501" s="533"/>
      <c r="D501" s="449"/>
      <c r="E501" s="448"/>
      <c r="F501" s="545"/>
      <c r="G501" s="531"/>
      <c r="H501" s="449"/>
      <c r="I501" s="449"/>
      <c r="J501" s="449"/>
      <c r="K501" s="448"/>
      <c r="L501" s="447"/>
      <c r="M501" s="447"/>
      <c r="N501" s="447"/>
      <c r="O501" s="447"/>
      <c r="P501" s="447"/>
      <c r="Q501" s="447"/>
      <c r="R501" s="447"/>
      <c r="S501" s="447"/>
      <c r="T501" s="447"/>
      <c r="U501" s="447"/>
      <c r="V501" s="447"/>
      <c r="W501" s="447"/>
      <c r="X501" s="447"/>
      <c r="Y501" s="447"/>
      <c r="Z501" s="447"/>
    </row>
    <row r="502" ht="12.75" customHeight="1">
      <c r="A502" s="445"/>
      <c r="B502" s="446"/>
      <c r="C502" s="533"/>
      <c r="D502" s="449"/>
      <c r="E502" s="448"/>
      <c r="F502" s="545"/>
      <c r="G502" s="531"/>
      <c r="H502" s="449"/>
      <c r="I502" s="449"/>
      <c r="J502" s="449"/>
      <c r="K502" s="448"/>
      <c r="L502" s="447"/>
      <c r="M502" s="447"/>
      <c r="N502" s="447"/>
      <c r="O502" s="447"/>
      <c r="P502" s="447"/>
      <c r="Q502" s="447"/>
      <c r="R502" s="447"/>
      <c r="S502" s="447"/>
      <c r="T502" s="447"/>
      <c r="U502" s="447"/>
      <c r="V502" s="447"/>
      <c r="W502" s="447"/>
      <c r="X502" s="447"/>
      <c r="Y502" s="447"/>
      <c r="Z502" s="447"/>
    </row>
    <row r="503" ht="12.75" customHeight="1">
      <c r="A503" s="445"/>
      <c r="B503" s="446"/>
      <c r="C503" s="533"/>
      <c r="D503" s="449"/>
      <c r="E503" s="448"/>
      <c r="F503" s="545"/>
      <c r="G503" s="531"/>
      <c r="H503" s="449"/>
      <c r="I503" s="449"/>
      <c r="J503" s="449"/>
      <c r="K503" s="448"/>
      <c r="L503" s="447"/>
      <c r="M503" s="447"/>
      <c r="N503" s="447"/>
      <c r="O503" s="447"/>
      <c r="P503" s="447"/>
      <c r="Q503" s="447"/>
      <c r="R503" s="447"/>
      <c r="S503" s="447"/>
      <c r="T503" s="447"/>
      <c r="U503" s="447"/>
      <c r="V503" s="447"/>
      <c r="W503" s="447"/>
      <c r="X503" s="447"/>
      <c r="Y503" s="447"/>
      <c r="Z503" s="447"/>
    </row>
    <row r="504" ht="12.75" customHeight="1">
      <c r="A504" s="445"/>
      <c r="B504" s="446"/>
      <c r="C504" s="533"/>
      <c r="D504" s="449"/>
      <c r="E504" s="448"/>
      <c r="F504" s="545"/>
      <c r="G504" s="531"/>
      <c r="H504" s="449"/>
      <c r="I504" s="449"/>
      <c r="J504" s="449"/>
      <c r="K504" s="448"/>
      <c r="L504" s="447"/>
      <c r="M504" s="447"/>
      <c r="N504" s="447"/>
      <c r="O504" s="447"/>
      <c r="P504" s="447"/>
      <c r="Q504" s="447"/>
      <c r="R504" s="447"/>
      <c r="S504" s="447"/>
      <c r="T504" s="447"/>
      <c r="U504" s="447"/>
      <c r="V504" s="447"/>
      <c r="W504" s="447"/>
      <c r="X504" s="447"/>
      <c r="Y504" s="447"/>
      <c r="Z504" s="447"/>
    </row>
    <row r="505" ht="12.75" customHeight="1">
      <c r="A505" s="445"/>
      <c r="B505" s="446"/>
      <c r="C505" s="533"/>
      <c r="D505" s="449"/>
      <c r="E505" s="448"/>
      <c r="F505" s="545"/>
      <c r="G505" s="531"/>
      <c r="H505" s="449"/>
      <c r="I505" s="449"/>
      <c r="J505" s="449"/>
      <c r="K505" s="448"/>
      <c r="L505" s="447"/>
      <c r="M505" s="447"/>
      <c r="N505" s="447"/>
      <c r="O505" s="447"/>
      <c r="P505" s="447"/>
      <c r="Q505" s="447"/>
      <c r="R505" s="447"/>
      <c r="S505" s="447"/>
      <c r="T505" s="447"/>
      <c r="U505" s="447"/>
      <c r="V505" s="447"/>
      <c r="W505" s="447"/>
      <c r="X505" s="447"/>
      <c r="Y505" s="447"/>
      <c r="Z505" s="447"/>
    </row>
    <row r="506" ht="12.75" customHeight="1">
      <c r="A506" s="445"/>
      <c r="B506" s="446"/>
      <c r="C506" s="533"/>
      <c r="D506" s="449"/>
      <c r="E506" s="448"/>
      <c r="F506" s="545"/>
      <c r="G506" s="531"/>
      <c r="H506" s="449"/>
      <c r="I506" s="449"/>
      <c r="J506" s="449"/>
      <c r="K506" s="448"/>
      <c r="L506" s="447"/>
      <c r="M506" s="447"/>
      <c r="N506" s="447"/>
      <c r="O506" s="447"/>
      <c r="P506" s="447"/>
      <c r="Q506" s="447"/>
      <c r="R506" s="447"/>
      <c r="S506" s="447"/>
      <c r="T506" s="447"/>
      <c r="U506" s="447"/>
      <c r="V506" s="447"/>
      <c r="W506" s="447"/>
      <c r="X506" s="447"/>
      <c r="Y506" s="447"/>
      <c r="Z506" s="447"/>
    </row>
    <row r="507" ht="12.75" customHeight="1">
      <c r="A507" s="445"/>
      <c r="B507" s="446"/>
      <c r="C507" s="533"/>
      <c r="D507" s="449"/>
      <c r="E507" s="448"/>
      <c r="F507" s="545"/>
      <c r="G507" s="531"/>
      <c r="H507" s="449"/>
      <c r="I507" s="449"/>
      <c r="J507" s="449"/>
      <c r="K507" s="448"/>
      <c r="L507" s="447"/>
      <c r="M507" s="447"/>
      <c r="N507" s="447"/>
      <c r="O507" s="447"/>
      <c r="P507" s="447"/>
      <c r="Q507" s="447"/>
      <c r="R507" s="447"/>
      <c r="S507" s="447"/>
      <c r="T507" s="447"/>
      <c r="U507" s="447"/>
      <c r="V507" s="447"/>
      <c r="W507" s="447"/>
      <c r="X507" s="447"/>
      <c r="Y507" s="447"/>
      <c r="Z507" s="447"/>
    </row>
    <row r="508" ht="12.75" customHeight="1">
      <c r="A508" s="445"/>
      <c r="B508" s="446"/>
      <c r="C508" s="533"/>
      <c r="D508" s="449"/>
      <c r="E508" s="448"/>
      <c r="F508" s="545"/>
      <c r="G508" s="531"/>
      <c r="H508" s="449"/>
      <c r="I508" s="449"/>
      <c r="J508" s="449"/>
      <c r="K508" s="448"/>
      <c r="L508" s="447"/>
      <c r="M508" s="447"/>
      <c r="N508" s="447"/>
      <c r="O508" s="447"/>
      <c r="P508" s="447"/>
      <c r="Q508" s="447"/>
      <c r="R508" s="447"/>
      <c r="S508" s="447"/>
      <c r="T508" s="447"/>
      <c r="U508" s="447"/>
      <c r="V508" s="447"/>
      <c r="W508" s="447"/>
      <c r="X508" s="447"/>
      <c r="Y508" s="447"/>
      <c r="Z508" s="447"/>
    </row>
    <row r="509" ht="12.75" customHeight="1">
      <c r="A509" s="445"/>
      <c r="B509" s="446"/>
      <c r="C509" s="533"/>
      <c r="D509" s="449"/>
      <c r="E509" s="448"/>
      <c r="F509" s="545"/>
      <c r="G509" s="531"/>
      <c r="H509" s="449"/>
      <c r="I509" s="449"/>
      <c r="J509" s="449"/>
      <c r="K509" s="448"/>
      <c r="L509" s="447"/>
      <c r="M509" s="447"/>
      <c r="N509" s="447"/>
      <c r="O509" s="447"/>
      <c r="P509" s="447"/>
      <c r="Q509" s="447"/>
      <c r="R509" s="447"/>
      <c r="S509" s="447"/>
      <c r="T509" s="447"/>
      <c r="U509" s="447"/>
      <c r="V509" s="447"/>
      <c r="W509" s="447"/>
      <c r="X509" s="447"/>
      <c r="Y509" s="447"/>
      <c r="Z509" s="447"/>
    </row>
    <row r="510" ht="12.75" customHeight="1">
      <c r="A510" s="445"/>
      <c r="B510" s="446"/>
      <c r="C510" s="533"/>
      <c r="D510" s="449"/>
      <c r="E510" s="448"/>
      <c r="F510" s="545"/>
      <c r="G510" s="531"/>
      <c r="H510" s="449"/>
      <c r="I510" s="449"/>
      <c r="J510" s="449"/>
      <c r="K510" s="448"/>
      <c r="L510" s="447"/>
      <c r="M510" s="447"/>
      <c r="N510" s="447"/>
      <c r="O510" s="447"/>
      <c r="P510" s="447"/>
      <c r="Q510" s="447"/>
      <c r="R510" s="447"/>
      <c r="S510" s="447"/>
      <c r="T510" s="447"/>
      <c r="U510" s="447"/>
      <c r="V510" s="447"/>
      <c r="W510" s="447"/>
      <c r="X510" s="447"/>
      <c r="Y510" s="447"/>
      <c r="Z510" s="447"/>
    </row>
    <row r="511" ht="12.75" customHeight="1">
      <c r="A511" s="445"/>
      <c r="B511" s="446"/>
      <c r="C511" s="533"/>
      <c r="D511" s="449"/>
      <c r="E511" s="448"/>
      <c r="F511" s="545"/>
      <c r="G511" s="531"/>
      <c r="H511" s="449"/>
      <c r="I511" s="449"/>
      <c r="J511" s="449"/>
      <c r="K511" s="448"/>
      <c r="L511" s="447"/>
      <c r="M511" s="447"/>
      <c r="N511" s="447"/>
      <c r="O511" s="447"/>
      <c r="P511" s="447"/>
      <c r="Q511" s="447"/>
      <c r="R511" s="447"/>
      <c r="S511" s="447"/>
      <c r="T511" s="447"/>
      <c r="U511" s="447"/>
      <c r="V511" s="447"/>
      <c r="W511" s="447"/>
      <c r="X511" s="447"/>
      <c r="Y511" s="447"/>
      <c r="Z511" s="447"/>
    </row>
    <row r="512" ht="12.75" customHeight="1">
      <c r="A512" s="445"/>
      <c r="B512" s="446"/>
      <c r="C512" s="533"/>
      <c r="D512" s="449"/>
      <c r="E512" s="448"/>
      <c r="F512" s="545"/>
      <c r="G512" s="531"/>
      <c r="H512" s="449"/>
      <c r="I512" s="449"/>
      <c r="J512" s="449"/>
      <c r="K512" s="448"/>
      <c r="L512" s="447"/>
      <c r="M512" s="447"/>
      <c r="N512" s="447"/>
      <c r="O512" s="447"/>
      <c r="P512" s="447"/>
      <c r="Q512" s="447"/>
      <c r="R512" s="447"/>
      <c r="S512" s="447"/>
      <c r="T512" s="447"/>
      <c r="U512" s="447"/>
      <c r="V512" s="447"/>
      <c r="W512" s="447"/>
      <c r="X512" s="447"/>
      <c r="Y512" s="447"/>
      <c r="Z512" s="447"/>
    </row>
    <row r="513" ht="12.75" customHeight="1">
      <c r="A513" s="445"/>
      <c r="B513" s="446"/>
      <c r="C513" s="533"/>
      <c r="D513" s="449"/>
      <c r="E513" s="448"/>
      <c r="F513" s="545"/>
      <c r="G513" s="531"/>
      <c r="H513" s="449"/>
      <c r="I513" s="449"/>
      <c r="J513" s="449"/>
      <c r="K513" s="448"/>
      <c r="L513" s="447"/>
      <c r="M513" s="447"/>
      <c r="N513" s="447"/>
      <c r="O513" s="447"/>
      <c r="P513" s="447"/>
      <c r="Q513" s="447"/>
      <c r="R513" s="447"/>
      <c r="S513" s="447"/>
      <c r="T513" s="447"/>
      <c r="U513" s="447"/>
      <c r="V513" s="447"/>
      <c r="W513" s="447"/>
      <c r="X513" s="447"/>
      <c r="Y513" s="447"/>
      <c r="Z513" s="447"/>
    </row>
    <row r="514" ht="12.75" customHeight="1">
      <c r="A514" s="445"/>
      <c r="B514" s="446"/>
      <c r="C514" s="533"/>
      <c r="D514" s="449"/>
      <c r="E514" s="448"/>
      <c r="F514" s="545"/>
      <c r="G514" s="531"/>
      <c r="H514" s="449"/>
      <c r="I514" s="449"/>
      <c r="J514" s="449"/>
      <c r="K514" s="448"/>
      <c r="L514" s="447"/>
      <c r="M514" s="447"/>
      <c r="N514" s="447"/>
      <c r="O514" s="447"/>
      <c r="P514" s="447"/>
      <c r="Q514" s="447"/>
      <c r="R514" s="447"/>
      <c r="S514" s="447"/>
      <c r="T514" s="447"/>
      <c r="U514" s="447"/>
      <c r="V514" s="447"/>
      <c r="W514" s="447"/>
      <c r="X514" s="447"/>
      <c r="Y514" s="447"/>
      <c r="Z514" s="447"/>
    </row>
    <row r="515" ht="12.75" customHeight="1">
      <c r="A515" s="445"/>
      <c r="B515" s="446"/>
      <c r="C515" s="533"/>
      <c r="D515" s="449"/>
      <c r="E515" s="448"/>
      <c r="F515" s="545"/>
      <c r="G515" s="531"/>
      <c r="H515" s="449"/>
      <c r="I515" s="449"/>
      <c r="J515" s="449"/>
      <c r="K515" s="448"/>
      <c r="L515" s="447"/>
      <c r="M515" s="447"/>
      <c r="N515" s="447"/>
      <c r="O515" s="447"/>
      <c r="P515" s="447"/>
      <c r="Q515" s="447"/>
      <c r="R515" s="447"/>
      <c r="S515" s="447"/>
      <c r="T515" s="447"/>
      <c r="U515" s="447"/>
      <c r="V515" s="447"/>
      <c r="W515" s="447"/>
      <c r="X515" s="447"/>
      <c r="Y515" s="447"/>
      <c r="Z515" s="447"/>
    </row>
    <row r="516" ht="12.75" customHeight="1">
      <c r="A516" s="445"/>
      <c r="B516" s="446"/>
      <c r="C516" s="533"/>
      <c r="D516" s="449"/>
      <c r="E516" s="448"/>
      <c r="F516" s="545"/>
      <c r="G516" s="531"/>
      <c r="H516" s="449"/>
      <c r="I516" s="449"/>
      <c r="J516" s="449"/>
      <c r="K516" s="448"/>
      <c r="L516" s="447"/>
      <c r="M516" s="447"/>
      <c r="N516" s="447"/>
      <c r="O516" s="447"/>
      <c r="P516" s="447"/>
      <c r="Q516" s="447"/>
      <c r="R516" s="447"/>
      <c r="S516" s="447"/>
      <c r="T516" s="447"/>
      <c r="U516" s="447"/>
      <c r="V516" s="447"/>
      <c r="W516" s="447"/>
      <c r="X516" s="447"/>
      <c r="Y516" s="447"/>
      <c r="Z516" s="447"/>
    </row>
    <row r="517" ht="12.75" customHeight="1">
      <c r="A517" s="445"/>
      <c r="B517" s="446"/>
      <c r="C517" s="533"/>
      <c r="D517" s="449"/>
      <c r="E517" s="448"/>
      <c r="F517" s="545"/>
      <c r="G517" s="531"/>
      <c r="H517" s="449"/>
      <c r="I517" s="449"/>
      <c r="J517" s="449"/>
      <c r="K517" s="448"/>
      <c r="L517" s="447"/>
      <c r="M517" s="447"/>
      <c r="N517" s="447"/>
      <c r="O517" s="447"/>
      <c r="P517" s="447"/>
      <c r="Q517" s="447"/>
      <c r="R517" s="447"/>
      <c r="S517" s="447"/>
      <c r="T517" s="447"/>
      <c r="U517" s="447"/>
      <c r="V517" s="447"/>
      <c r="W517" s="447"/>
      <c r="X517" s="447"/>
      <c r="Y517" s="447"/>
      <c r="Z517" s="447"/>
    </row>
    <row r="518" ht="12.75" customHeight="1">
      <c r="A518" s="445"/>
      <c r="B518" s="446"/>
      <c r="C518" s="533"/>
      <c r="D518" s="449"/>
      <c r="E518" s="448"/>
      <c r="F518" s="545"/>
      <c r="G518" s="531"/>
      <c r="H518" s="449"/>
      <c r="I518" s="449"/>
      <c r="J518" s="449"/>
      <c r="K518" s="448"/>
      <c r="L518" s="447"/>
      <c r="M518" s="447"/>
      <c r="N518" s="447"/>
      <c r="O518" s="447"/>
      <c r="P518" s="447"/>
      <c r="Q518" s="447"/>
      <c r="R518" s="447"/>
      <c r="S518" s="447"/>
      <c r="T518" s="447"/>
      <c r="U518" s="447"/>
      <c r="V518" s="447"/>
      <c r="W518" s="447"/>
      <c r="X518" s="447"/>
      <c r="Y518" s="447"/>
      <c r="Z518" s="447"/>
    </row>
    <row r="519" ht="12.75" customHeight="1">
      <c r="A519" s="445"/>
      <c r="B519" s="446"/>
      <c r="C519" s="533"/>
      <c r="D519" s="449"/>
      <c r="E519" s="448"/>
      <c r="F519" s="545"/>
      <c r="G519" s="531"/>
      <c r="H519" s="449"/>
      <c r="I519" s="449"/>
      <c r="J519" s="449"/>
      <c r="K519" s="448"/>
      <c r="L519" s="447"/>
      <c r="M519" s="447"/>
      <c r="N519" s="447"/>
      <c r="O519" s="447"/>
      <c r="P519" s="447"/>
      <c r="Q519" s="447"/>
      <c r="R519" s="447"/>
      <c r="S519" s="447"/>
      <c r="T519" s="447"/>
      <c r="U519" s="447"/>
      <c r="V519" s="447"/>
      <c r="W519" s="447"/>
      <c r="X519" s="447"/>
      <c r="Y519" s="447"/>
      <c r="Z519" s="447"/>
    </row>
    <row r="520" ht="12.75" customHeight="1">
      <c r="A520" s="445"/>
      <c r="B520" s="446"/>
      <c r="C520" s="533"/>
      <c r="D520" s="449"/>
      <c r="E520" s="448"/>
      <c r="F520" s="545"/>
      <c r="G520" s="531"/>
      <c r="H520" s="449"/>
      <c r="I520" s="449"/>
      <c r="J520" s="449"/>
      <c r="K520" s="448"/>
      <c r="L520" s="447"/>
      <c r="M520" s="447"/>
      <c r="N520" s="447"/>
      <c r="O520" s="447"/>
      <c r="P520" s="447"/>
      <c r="Q520" s="447"/>
      <c r="R520" s="447"/>
      <c r="S520" s="447"/>
      <c r="T520" s="447"/>
      <c r="U520" s="447"/>
      <c r="V520" s="447"/>
      <c r="W520" s="447"/>
      <c r="X520" s="447"/>
      <c r="Y520" s="447"/>
      <c r="Z520" s="447"/>
    </row>
    <row r="521" ht="12.75" customHeight="1">
      <c r="A521" s="445"/>
      <c r="B521" s="446"/>
      <c r="C521" s="533"/>
      <c r="D521" s="449"/>
      <c r="E521" s="448"/>
      <c r="F521" s="545"/>
      <c r="G521" s="531"/>
      <c r="H521" s="449"/>
      <c r="I521" s="449"/>
      <c r="J521" s="449"/>
      <c r="K521" s="448"/>
      <c r="L521" s="447"/>
      <c r="M521" s="447"/>
      <c r="N521" s="447"/>
      <c r="O521" s="447"/>
      <c r="P521" s="447"/>
      <c r="Q521" s="447"/>
      <c r="R521" s="447"/>
      <c r="S521" s="447"/>
      <c r="T521" s="447"/>
      <c r="U521" s="447"/>
      <c r="V521" s="447"/>
      <c r="W521" s="447"/>
      <c r="X521" s="447"/>
      <c r="Y521" s="447"/>
      <c r="Z521" s="447"/>
    </row>
    <row r="522" ht="12.75" customHeight="1">
      <c r="A522" s="445"/>
      <c r="B522" s="446"/>
      <c r="C522" s="533"/>
      <c r="D522" s="449"/>
      <c r="E522" s="448"/>
      <c r="F522" s="545"/>
      <c r="G522" s="531"/>
      <c r="H522" s="449"/>
      <c r="I522" s="449"/>
      <c r="J522" s="449"/>
      <c r="K522" s="448"/>
      <c r="L522" s="447"/>
      <c r="M522" s="447"/>
      <c r="N522" s="447"/>
      <c r="O522" s="447"/>
      <c r="P522" s="447"/>
      <c r="Q522" s="447"/>
      <c r="R522" s="447"/>
      <c r="S522" s="447"/>
      <c r="T522" s="447"/>
      <c r="U522" s="447"/>
      <c r="V522" s="447"/>
      <c r="W522" s="447"/>
      <c r="X522" s="447"/>
      <c r="Y522" s="447"/>
      <c r="Z522" s="447"/>
    </row>
    <row r="523" ht="12.75" customHeight="1">
      <c r="A523" s="445"/>
      <c r="B523" s="446"/>
      <c r="C523" s="533"/>
      <c r="D523" s="449"/>
      <c r="E523" s="448"/>
      <c r="F523" s="545"/>
      <c r="G523" s="531"/>
      <c r="H523" s="449"/>
      <c r="I523" s="449"/>
      <c r="J523" s="449"/>
      <c r="K523" s="448"/>
      <c r="L523" s="447"/>
      <c r="M523" s="447"/>
      <c r="N523" s="447"/>
      <c r="O523" s="447"/>
      <c r="P523" s="447"/>
      <c r="Q523" s="447"/>
      <c r="R523" s="447"/>
      <c r="S523" s="447"/>
      <c r="T523" s="447"/>
      <c r="U523" s="447"/>
      <c r="V523" s="447"/>
      <c r="W523" s="447"/>
      <c r="X523" s="447"/>
      <c r="Y523" s="447"/>
      <c r="Z523" s="447"/>
    </row>
    <row r="524" ht="12.75" customHeight="1">
      <c r="A524" s="445"/>
      <c r="B524" s="446"/>
      <c r="C524" s="533"/>
      <c r="D524" s="449"/>
      <c r="E524" s="448"/>
      <c r="F524" s="545"/>
      <c r="G524" s="531"/>
      <c r="H524" s="449"/>
      <c r="I524" s="449"/>
      <c r="J524" s="449"/>
      <c r="K524" s="448"/>
      <c r="L524" s="447"/>
      <c r="M524" s="447"/>
      <c r="N524" s="447"/>
      <c r="O524" s="447"/>
      <c r="P524" s="447"/>
      <c r="Q524" s="447"/>
      <c r="R524" s="447"/>
      <c r="S524" s="447"/>
      <c r="T524" s="447"/>
      <c r="U524" s="447"/>
      <c r="V524" s="447"/>
      <c r="W524" s="447"/>
      <c r="X524" s="447"/>
      <c r="Y524" s="447"/>
      <c r="Z524" s="447"/>
    </row>
    <row r="525" ht="12.75" customHeight="1">
      <c r="A525" s="445"/>
      <c r="B525" s="446"/>
      <c r="C525" s="533"/>
      <c r="D525" s="449"/>
      <c r="E525" s="448"/>
      <c r="F525" s="545"/>
      <c r="G525" s="531"/>
      <c r="H525" s="449"/>
      <c r="I525" s="449"/>
      <c r="J525" s="449"/>
      <c r="K525" s="448"/>
      <c r="L525" s="447"/>
      <c r="M525" s="447"/>
      <c r="N525" s="447"/>
      <c r="O525" s="447"/>
      <c r="P525" s="447"/>
      <c r="Q525" s="447"/>
      <c r="R525" s="447"/>
      <c r="S525" s="447"/>
      <c r="T525" s="447"/>
      <c r="U525" s="447"/>
      <c r="V525" s="447"/>
      <c r="W525" s="447"/>
      <c r="X525" s="447"/>
      <c r="Y525" s="447"/>
      <c r="Z525" s="447"/>
    </row>
    <row r="526" ht="12.75" customHeight="1">
      <c r="A526" s="445"/>
      <c r="B526" s="446"/>
      <c r="C526" s="533"/>
      <c r="D526" s="449"/>
      <c r="E526" s="448"/>
      <c r="F526" s="545"/>
      <c r="G526" s="531"/>
      <c r="H526" s="449"/>
      <c r="I526" s="449"/>
      <c r="J526" s="449"/>
      <c r="K526" s="448"/>
      <c r="L526" s="447"/>
      <c r="M526" s="447"/>
      <c r="N526" s="447"/>
      <c r="O526" s="447"/>
      <c r="P526" s="447"/>
      <c r="Q526" s="447"/>
      <c r="R526" s="447"/>
      <c r="S526" s="447"/>
      <c r="T526" s="447"/>
      <c r="U526" s="447"/>
      <c r="V526" s="447"/>
      <c r="W526" s="447"/>
      <c r="X526" s="447"/>
      <c r="Y526" s="447"/>
      <c r="Z526" s="447"/>
    </row>
    <row r="527" ht="12.75" customHeight="1">
      <c r="A527" s="445"/>
      <c r="B527" s="446"/>
      <c r="C527" s="533"/>
      <c r="D527" s="449"/>
      <c r="E527" s="448"/>
      <c r="F527" s="545"/>
      <c r="G527" s="531"/>
      <c r="H527" s="449"/>
      <c r="I527" s="449"/>
      <c r="J527" s="449"/>
      <c r="K527" s="448"/>
      <c r="L527" s="447"/>
      <c r="M527" s="447"/>
      <c r="N527" s="447"/>
      <c r="O527" s="447"/>
      <c r="P527" s="447"/>
      <c r="Q527" s="447"/>
      <c r="R527" s="447"/>
      <c r="S527" s="447"/>
      <c r="T527" s="447"/>
      <c r="U527" s="447"/>
      <c r="V527" s="447"/>
      <c r="W527" s="447"/>
      <c r="X527" s="447"/>
      <c r="Y527" s="447"/>
      <c r="Z527" s="447"/>
    </row>
    <row r="528" ht="12.75" customHeight="1">
      <c r="A528" s="445"/>
      <c r="B528" s="446"/>
      <c r="C528" s="533"/>
      <c r="D528" s="449"/>
      <c r="E528" s="448"/>
      <c r="F528" s="545"/>
      <c r="G528" s="531"/>
      <c r="H528" s="449"/>
      <c r="I528" s="449"/>
      <c r="J528" s="449"/>
      <c r="K528" s="448"/>
      <c r="L528" s="447"/>
      <c r="M528" s="447"/>
      <c r="N528" s="447"/>
      <c r="O528" s="447"/>
      <c r="P528" s="447"/>
      <c r="Q528" s="447"/>
      <c r="R528" s="447"/>
      <c r="S528" s="447"/>
      <c r="T528" s="447"/>
      <c r="U528" s="447"/>
      <c r="V528" s="447"/>
      <c r="W528" s="447"/>
      <c r="X528" s="447"/>
      <c r="Y528" s="447"/>
      <c r="Z528" s="447"/>
    </row>
    <row r="529" ht="12.75" customHeight="1">
      <c r="A529" s="445"/>
      <c r="B529" s="446"/>
      <c r="C529" s="533"/>
      <c r="D529" s="449"/>
      <c r="E529" s="448"/>
      <c r="F529" s="545"/>
      <c r="G529" s="531"/>
      <c r="H529" s="449"/>
      <c r="I529" s="449"/>
      <c r="J529" s="449"/>
      <c r="K529" s="448"/>
      <c r="L529" s="447"/>
      <c r="M529" s="447"/>
      <c r="N529" s="447"/>
      <c r="O529" s="447"/>
      <c r="P529" s="447"/>
      <c r="Q529" s="447"/>
      <c r="R529" s="447"/>
      <c r="S529" s="447"/>
      <c r="T529" s="447"/>
      <c r="U529" s="447"/>
      <c r="V529" s="447"/>
      <c r="W529" s="447"/>
      <c r="X529" s="447"/>
      <c r="Y529" s="447"/>
      <c r="Z529" s="447"/>
    </row>
    <row r="530" ht="12.75" customHeight="1">
      <c r="A530" s="445"/>
      <c r="B530" s="446"/>
      <c r="C530" s="533"/>
      <c r="D530" s="449"/>
      <c r="E530" s="448"/>
      <c r="F530" s="545"/>
      <c r="G530" s="531"/>
      <c r="H530" s="449"/>
      <c r="I530" s="449"/>
      <c r="J530" s="449"/>
      <c r="K530" s="448"/>
      <c r="L530" s="447"/>
      <c r="M530" s="447"/>
      <c r="N530" s="447"/>
      <c r="O530" s="447"/>
      <c r="P530" s="447"/>
      <c r="Q530" s="447"/>
      <c r="R530" s="447"/>
      <c r="S530" s="447"/>
      <c r="T530" s="447"/>
      <c r="U530" s="447"/>
      <c r="V530" s="447"/>
      <c r="W530" s="447"/>
      <c r="X530" s="447"/>
      <c r="Y530" s="447"/>
      <c r="Z530" s="447"/>
    </row>
    <row r="531" ht="12.75" customHeight="1">
      <c r="A531" s="445"/>
      <c r="B531" s="446"/>
      <c r="C531" s="533"/>
      <c r="D531" s="449"/>
      <c r="E531" s="448"/>
      <c r="F531" s="545"/>
      <c r="G531" s="531"/>
      <c r="H531" s="449"/>
      <c r="I531" s="449"/>
      <c r="J531" s="449"/>
      <c r="K531" s="448"/>
      <c r="L531" s="447"/>
      <c r="M531" s="447"/>
      <c r="N531" s="447"/>
      <c r="O531" s="447"/>
      <c r="P531" s="447"/>
      <c r="Q531" s="447"/>
      <c r="R531" s="447"/>
      <c r="S531" s="447"/>
      <c r="T531" s="447"/>
      <c r="U531" s="447"/>
      <c r="V531" s="447"/>
      <c r="W531" s="447"/>
      <c r="X531" s="447"/>
      <c r="Y531" s="447"/>
      <c r="Z531" s="447"/>
    </row>
    <row r="532" ht="12.75" customHeight="1">
      <c r="A532" s="445"/>
      <c r="B532" s="446"/>
      <c r="C532" s="533"/>
      <c r="D532" s="449"/>
      <c r="E532" s="448"/>
      <c r="F532" s="545"/>
      <c r="G532" s="531"/>
      <c r="H532" s="449"/>
      <c r="I532" s="449"/>
      <c r="J532" s="449"/>
      <c r="K532" s="448"/>
      <c r="L532" s="447"/>
      <c r="M532" s="447"/>
      <c r="N532" s="447"/>
      <c r="O532" s="447"/>
      <c r="P532" s="447"/>
      <c r="Q532" s="447"/>
      <c r="R532" s="447"/>
      <c r="S532" s="447"/>
      <c r="T532" s="447"/>
      <c r="U532" s="447"/>
      <c r="V532" s="447"/>
      <c r="W532" s="447"/>
      <c r="X532" s="447"/>
      <c r="Y532" s="447"/>
      <c r="Z532" s="447"/>
    </row>
    <row r="533" ht="12.75" customHeight="1">
      <c r="A533" s="445"/>
      <c r="B533" s="446"/>
      <c r="C533" s="533"/>
      <c r="D533" s="449"/>
      <c r="E533" s="448"/>
      <c r="F533" s="545"/>
      <c r="G533" s="531"/>
      <c r="H533" s="449"/>
      <c r="I533" s="449"/>
      <c r="J533" s="449"/>
      <c r="K533" s="448"/>
      <c r="L533" s="447"/>
      <c r="M533" s="447"/>
      <c r="N533" s="447"/>
      <c r="O533" s="447"/>
      <c r="P533" s="447"/>
      <c r="Q533" s="447"/>
      <c r="R533" s="447"/>
      <c r="S533" s="447"/>
      <c r="T533" s="447"/>
      <c r="U533" s="447"/>
      <c r="V533" s="447"/>
      <c r="W533" s="447"/>
      <c r="X533" s="447"/>
      <c r="Y533" s="447"/>
      <c r="Z533" s="447"/>
    </row>
    <row r="534" ht="12.75" customHeight="1">
      <c r="A534" s="445"/>
      <c r="B534" s="446"/>
      <c r="C534" s="533"/>
      <c r="D534" s="449"/>
      <c r="E534" s="448"/>
      <c r="F534" s="545"/>
      <c r="G534" s="531"/>
      <c r="H534" s="449"/>
      <c r="I534" s="449"/>
      <c r="J534" s="449"/>
      <c r="K534" s="448"/>
      <c r="L534" s="447"/>
      <c r="M534" s="447"/>
      <c r="N534" s="447"/>
      <c r="O534" s="447"/>
      <c r="P534" s="447"/>
      <c r="Q534" s="447"/>
      <c r="R534" s="447"/>
      <c r="S534" s="447"/>
      <c r="T534" s="447"/>
      <c r="U534" s="447"/>
      <c r="V534" s="447"/>
      <c r="W534" s="447"/>
      <c r="X534" s="447"/>
      <c r="Y534" s="447"/>
      <c r="Z534" s="447"/>
    </row>
    <row r="535" ht="12.75" customHeight="1">
      <c r="A535" s="445"/>
      <c r="B535" s="446"/>
      <c r="C535" s="533"/>
      <c r="D535" s="449"/>
      <c r="E535" s="448"/>
      <c r="F535" s="545"/>
      <c r="G535" s="531"/>
      <c r="H535" s="449"/>
      <c r="I535" s="449"/>
      <c r="J535" s="449"/>
      <c r="K535" s="448"/>
      <c r="L535" s="447"/>
      <c r="M535" s="447"/>
      <c r="N535" s="447"/>
      <c r="O535" s="447"/>
      <c r="P535" s="447"/>
      <c r="Q535" s="447"/>
      <c r="R535" s="447"/>
      <c r="S535" s="447"/>
      <c r="T535" s="447"/>
      <c r="U535" s="447"/>
      <c r="V535" s="447"/>
      <c r="W535" s="447"/>
      <c r="X535" s="447"/>
      <c r="Y535" s="447"/>
      <c r="Z535" s="447"/>
    </row>
    <row r="536" ht="12.75" customHeight="1">
      <c r="A536" s="445"/>
      <c r="B536" s="446"/>
      <c r="C536" s="533"/>
      <c r="D536" s="449"/>
      <c r="E536" s="448"/>
      <c r="F536" s="545"/>
      <c r="G536" s="531"/>
      <c r="H536" s="449"/>
      <c r="I536" s="449"/>
      <c r="J536" s="449"/>
      <c r="K536" s="448"/>
      <c r="L536" s="447"/>
      <c r="M536" s="447"/>
      <c r="N536" s="447"/>
      <c r="O536" s="447"/>
      <c r="P536" s="447"/>
      <c r="Q536" s="447"/>
      <c r="R536" s="447"/>
      <c r="S536" s="447"/>
      <c r="T536" s="447"/>
      <c r="U536" s="447"/>
      <c r="V536" s="447"/>
      <c r="W536" s="447"/>
      <c r="X536" s="447"/>
      <c r="Y536" s="447"/>
      <c r="Z536" s="447"/>
    </row>
    <row r="537" ht="12.75" customHeight="1">
      <c r="A537" s="445"/>
      <c r="B537" s="446"/>
      <c r="C537" s="533"/>
      <c r="D537" s="449"/>
      <c r="E537" s="448"/>
      <c r="F537" s="545"/>
      <c r="G537" s="531"/>
      <c r="H537" s="449"/>
      <c r="I537" s="449"/>
      <c r="J537" s="449"/>
      <c r="K537" s="448"/>
      <c r="L537" s="447"/>
      <c r="M537" s="447"/>
      <c r="N537" s="447"/>
      <c r="O537" s="447"/>
      <c r="P537" s="447"/>
      <c r="Q537" s="447"/>
      <c r="R537" s="447"/>
      <c r="S537" s="447"/>
      <c r="T537" s="447"/>
      <c r="U537" s="447"/>
      <c r="V537" s="447"/>
      <c r="W537" s="447"/>
      <c r="X537" s="447"/>
      <c r="Y537" s="447"/>
      <c r="Z537" s="447"/>
    </row>
    <row r="538" ht="12.75" customHeight="1">
      <c r="A538" s="445"/>
      <c r="B538" s="446"/>
      <c r="C538" s="533"/>
      <c r="D538" s="449"/>
      <c r="E538" s="448"/>
      <c r="F538" s="545"/>
      <c r="G538" s="531"/>
      <c r="H538" s="449"/>
      <c r="I538" s="449"/>
      <c r="J538" s="449"/>
      <c r="K538" s="448"/>
      <c r="L538" s="447"/>
      <c r="M538" s="447"/>
      <c r="N538" s="447"/>
      <c r="O538" s="447"/>
      <c r="P538" s="447"/>
      <c r="Q538" s="447"/>
      <c r="R538" s="447"/>
      <c r="S538" s="447"/>
      <c r="T538" s="447"/>
      <c r="U538" s="447"/>
      <c r="V538" s="447"/>
      <c r="W538" s="447"/>
      <c r="X538" s="447"/>
      <c r="Y538" s="447"/>
      <c r="Z538" s="447"/>
    </row>
    <row r="539" ht="12.75" customHeight="1">
      <c r="A539" s="445"/>
      <c r="B539" s="446"/>
      <c r="C539" s="533"/>
      <c r="D539" s="449"/>
      <c r="E539" s="448"/>
      <c r="F539" s="545"/>
      <c r="G539" s="531"/>
      <c r="H539" s="449"/>
      <c r="I539" s="449"/>
      <c r="J539" s="449"/>
      <c r="K539" s="448"/>
      <c r="L539" s="447"/>
      <c r="M539" s="447"/>
      <c r="N539" s="447"/>
      <c r="O539" s="447"/>
      <c r="P539" s="447"/>
      <c r="Q539" s="447"/>
      <c r="R539" s="447"/>
      <c r="S539" s="447"/>
      <c r="T539" s="447"/>
      <c r="U539" s="447"/>
      <c r="V539" s="447"/>
      <c r="W539" s="447"/>
      <c r="X539" s="447"/>
      <c r="Y539" s="447"/>
      <c r="Z539" s="447"/>
    </row>
    <row r="540" ht="12.75" customHeight="1">
      <c r="A540" s="445"/>
      <c r="B540" s="446"/>
      <c r="C540" s="533"/>
      <c r="D540" s="449"/>
      <c r="E540" s="448"/>
      <c r="F540" s="545"/>
      <c r="G540" s="531"/>
      <c r="H540" s="449"/>
      <c r="I540" s="449"/>
      <c r="J540" s="449"/>
      <c r="K540" s="448"/>
      <c r="L540" s="447"/>
      <c r="M540" s="447"/>
      <c r="N540" s="447"/>
      <c r="O540" s="447"/>
      <c r="P540" s="447"/>
      <c r="Q540" s="447"/>
      <c r="R540" s="447"/>
      <c r="S540" s="447"/>
      <c r="T540" s="447"/>
      <c r="U540" s="447"/>
      <c r="V540" s="447"/>
      <c r="W540" s="447"/>
      <c r="X540" s="447"/>
      <c r="Y540" s="447"/>
      <c r="Z540" s="447"/>
    </row>
    <row r="541" ht="12.75" customHeight="1">
      <c r="A541" s="445"/>
      <c r="B541" s="446"/>
      <c r="C541" s="533"/>
      <c r="D541" s="449"/>
      <c r="E541" s="448"/>
      <c r="F541" s="545"/>
      <c r="G541" s="531"/>
      <c r="H541" s="449"/>
      <c r="I541" s="449"/>
      <c r="J541" s="449"/>
      <c r="K541" s="448"/>
      <c r="L541" s="447"/>
      <c r="M541" s="447"/>
      <c r="N541" s="447"/>
      <c r="O541" s="447"/>
      <c r="P541" s="447"/>
      <c r="Q541" s="447"/>
      <c r="R541" s="447"/>
      <c r="S541" s="447"/>
      <c r="T541" s="447"/>
      <c r="U541" s="447"/>
      <c r="V541" s="447"/>
      <c r="W541" s="447"/>
      <c r="X541" s="447"/>
      <c r="Y541" s="447"/>
      <c r="Z541" s="447"/>
    </row>
    <row r="542" ht="12.75" customHeight="1">
      <c r="A542" s="445"/>
      <c r="B542" s="446"/>
      <c r="C542" s="533"/>
      <c r="D542" s="449"/>
      <c r="E542" s="448"/>
      <c r="F542" s="545"/>
      <c r="G542" s="531"/>
      <c r="H542" s="449"/>
      <c r="I542" s="449"/>
      <c r="J542" s="449"/>
      <c r="K542" s="448"/>
      <c r="L542" s="447"/>
      <c r="M542" s="447"/>
      <c r="N542" s="447"/>
      <c r="O542" s="447"/>
      <c r="P542" s="447"/>
      <c r="Q542" s="447"/>
      <c r="R542" s="447"/>
      <c r="S542" s="447"/>
      <c r="T542" s="447"/>
      <c r="U542" s="447"/>
      <c r="V542" s="447"/>
      <c r="W542" s="447"/>
      <c r="X542" s="447"/>
      <c r="Y542" s="447"/>
      <c r="Z542" s="447"/>
    </row>
    <row r="543" ht="12.75" customHeight="1">
      <c r="A543" s="445"/>
      <c r="B543" s="446"/>
      <c r="C543" s="533"/>
      <c r="D543" s="449"/>
      <c r="E543" s="448"/>
      <c r="F543" s="545"/>
      <c r="G543" s="531"/>
      <c r="H543" s="449"/>
      <c r="I543" s="449"/>
      <c r="J543" s="449"/>
      <c r="K543" s="448"/>
      <c r="L543" s="447"/>
      <c r="M543" s="447"/>
      <c r="N543" s="447"/>
      <c r="O543" s="447"/>
      <c r="P543" s="447"/>
      <c r="Q543" s="447"/>
      <c r="R543" s="447"/>
      <c r="S543" s="447"/>
      <c r="T543" s="447"/>
      <c r="U543" s="447"/>
      <c r="V543" s="447"/>
      <c r="W543" s="447"/>
      <c r="X543" s="447"/>
      <c r="Y543" s="447"/>
      <c r="Z543" s="447"/>
    </row>
    <row r="544" ht="12.75" customHeight="1">
      <c r="A544" s="445"/>
      <c r="B544" s="446"/>
      <c r="C544" s="533"/>
      <c r="D544" s="449"/>
      <c r="E544" s="448"/>
      <c r="F544" s="545"/>
      <c r="G544" s="531"/>
      <c r="H544" s="449"/>
      <c r="I544" s="449"/>
      <c r="J544" s="449"/>
      <c r="K544" s="448"/>
      <c r="L544" s="447"/>
      <c r="M544" s="447"/>
      <c r="N544" s="447"/>
      <c r="O544" s="447"/>
      <c r="P544" s="447"/>
      <c r="Q544" s="447"/>
      <c r="R544" s="447"/>
      <c r="S544" s="447"/>
      <c r="T544" s="447"/>
      <c r="U544" s="447"/>
      <c r="V544" s="447"/>
      <c r="W544" s="447"/>
      <c r="X544" s="447"/>
      <c r="Y544" s="447"/>
      <c r="Z544" s="447"/>
    </row>
    <row r="545" ht="12.75" customHeight="1">
      <c r="A545" s="445"/>
      <c r="B545" s="446"/>
      <c r="C545" s="533"/>
      <c r="D545" s="449"/>
      <c r="E545" s="448"/>
      <c r="F545" s="545"/>
      <c r="G545" s="531"/>
      <c r="H545" s="449"/>
      <c r="I545" s="449"/>
      <c r="J545" s="449"/>
      <c r="K545" s="448"/>
      <c r="L545" s="447"/>
      <c r="M545" s="447"/>
      <c r="N545" s="447"/>
      <c r="O545" s="447"/>
      <c r="P545" s="447"/>
      <c r="Q545" s="447"/>
      <c r="R545" s="447"/>
      <c r="S545" s="447"/>
      <c r="T545" s="447"/>
      <c r="U545" s="447"/>
      <c r="V545" s="447"/>
      <c r="W545" s="447"/>
      <c r="X545" s="447"/>
      <c r="Y545" s="447"/>
      <c r="Z545" s="447"/>
    </row>
    <row r="546" ht="12.75" customHeight="1">
      <c r="A546" s="445"/>
      <c r="B546" s="446"/>
      <c r="C546" s="533"/>
      <c r="D546" s="449"/>
      <c r="E546" s="448"/>
      <c r="F546" s="545"/>
      <c r="G546" s="531"/>
      <c r="H546" s="449"/>
      <c r="I546" s="449"/>
      <c r="J546" s="449"/>
      <c r="K546" s="448"/>
      <c r="L546" s="447"/>
      <c r="M546" s="447"/>
      <c r="N546" s="447"/>
      <c r="O546" s="447"/>
      <c r="P546" s="447"/>
      <c r="Q546" s="447"/>
      <c r="R546" s="447"/>
      <c r="S546" s="447"/>
      <c r="T546" s="447"/>
      <c r="U546" s="447"/>
      <c r="V546" s="447"/>
      <c r="W546" s="447"/>
      <c r="X546" s="447"/>
      <c r="Y546" s="447"/>
      <c r="Z546" s="447"/>
    </row>
    <row r="547" ht="12.75" customHeight="1">
      <c r="A547" s="445"/>
      <c r="B547" s="446"/>
      <c r="C547" s="533"/>
      <c r="D547" s="449"/>
      <c r="E547" s="448"/>
      <c r="F547" s="545"/>
      <c r="G547" s="531"/>
      <c r="H547" s="449"/>
      <c r="I547" s="449"/>
      <c r="J547" s="449"/>
      <c r="K547" s="448"/>
      <c r="L547" s="447"/>
      <c r="M547" s="447"/>
      <c r="N547" s="447"/>
      <c r="O547" s="447"/>
      <c r="P547" s="447"/>
      <c r="Q547" s="447"/>
      <c r="R547" s="447"/>
      <c r="S547" s="447"/>
      <c r="T547" s="447"/>
      <c r="U547" s="447"/>
      <c r="V547" s="447"/>
      <c r="W547" s="447"/>
      <c r="X547" s="447"/>
      <c r="Y547" s="447"/>
      <c r="Z547" s="447"/>
    </row>
    <row r="548" ht="12.75" customHeight="1">
      <c r="A548" s="445"/>
      <c r="B548" s="446"/>
      <c r="C548" s="533"/>
      <c r="D548" s="449"/>
      <c r="E548" s="448"/>
      <c r="F548" s="545"/>
      <c r="G548" s="531"/>
      <c r="H548" s="449"/>
      <c r="I548" s="449"/>
      <c r="J548" s="449"/>
      <c r="K548" s="448"/>
      <c r="L548" s="447"/>
      <c r="M548" s="447"/>
      <c r="N548" s="447"/>
      <c r="O548" s="447"/>
      <c r="P548" s="447"/>
      <c r="Q548" s="447"/>
      <c r="R548" s="447"/>
      <c r="S548" s="447"/>
      <c r="T548" s="447"/>
      <c r="U548" s="447"/>
      <c r="V548" s="447"/>
      <c r="W548" s="447"/>
      <c r="X548" s="447"/>
      <c r="Y548" s="447"/>
      <c r="Z548" s="447"/>
    </row>
    <row r="549" ht="12.75" customHeight="1">
      <c r="A549" s="445"/>
      <c r="B549" s="446"/>
      <c r="C549" s="533"/>
      <c r="D549" s="449"/>
      <c r="E549" s="448"/>
      <c r="F549" s="545"/>
      <c r="G549" s="531"/>
      <c r="H549" s="449"/>
      <c r="I549" s="449"/>
      <c r="J549" s="449"/>
      <c r="K549" s="448"/>
      <c r="L549" s="447"/>
      <c r="M549" s="447"/>
      <c r="N549" s="447"/>
      <c r="O549" s="447"/>
      <c r="P549" s="447"/>
      <c r="Q549" s="447"/>
      <c r="R549" s="447"/>
      <c r="S549" s="447"/>
      <c r="T549" s="447"/>
      <c r="U549" s="447"/>
      <c r="V549" s="447"/>
      <c r="W549" s="447"/>
      <c r="X549" s="447"/>
      <c r="Y549" s="447"/>
      <c r="Z549" s="447"/>
    </row>
    <row r="550" ht="12.75" customHeight="1">
      <c r="A550" s="445"/>
      <c r="B550" s="446"/>
      <c r="C550" s="533"/>
      <c r="D550" s="449"/>
      <c r="E550" s="448"/>
      <c r="F550" s="545"/>
      <c r="G550" s="531"/>
      <c r="H550" s="449"/>
      <c r="I550" s="449"/>
      <c r="J550" s="449"/>
      <c r="K550" s="448"/>
      <c r="L550" s="447"/>
      <c r="M550" s="447"/>
      <c r="N550" s="447"/>
      <c r="O550" s="447"/>
      <c r="P550" s="447"/>
      <c r="Q550" s="447"/>
      <c r="R550" s="447"/>
      <c r="S550" s="447"/>
      <c r="T550" s="447"/>
      <c r="U550" s="447"/>
      <c r="V550" s="447"/>
      <c r="W550" s="447"/>
      <c r="X550" s="447"/>
      <c r="Y550" s="447"/>
      <c r="Z550" s="447"/>
    </row>
    <row r="551" ht="12.75" customHeight="1">
      <c r="A551" s="445"/>
      <c r="B551" s="446"/>
      <c r="C551" s="533"/>
      <c r="D551" s="449"/>
      <c r="E551" s="448"/>
      <c r="F551" s="545"/>
      <c r="G551" s="531"/>
      <c r="H551" s="449"/>
      <c r="I551" s="449"/>
      <c r="J551" s="449"/>
      <c r="K551" s="448"/>
      <c r="L551" s="447"/>
      <c r="M551" s="447"/>
      <c r="N551" s="447"/>
      <c r="O551" s="447"/>
      <c r="P551" s="447"/>
      <c r="Q551" s="447"/>
      <c r="R551" s="447"/>
      <c r="S551" s="447"/>
      <c r="T551" s="447"/>
      <c r="U551" s="447"/>
      <c r="V551" s="447"/>
      <c r="W551" s="447"/>
      <c r="X551" s="447"/>
      <c r="Y551" s="447"/>
      <c r="Z551" s="447"/>
    </row>
    <row r="552" ht="12.75" customHeight="1">
      <c r="A552" s="445"/>
      <c r="B552" s="446"/>
      <c r="C552" s="533"/>
      <c r="D552" s="449"/>
      <c r="E552" s="448"/>
      <c r="F552" s="545"/>
      <c r="G552" s="531"/>
      <c r="H552" s="449"/>
      <c r="I552" s="449"/>
      <c r="J552" s="449"/>
      <c r="K552" s="448"/>
      <c r="L552" s="447"/>
      <c r="M552" s="447"/>
      <c r="N552" s="447"/>
      <c r="O552" s="447"/>
      <c r="P552" s="447"/>
      <c r="Q552" s="447"/>
      <c r="R552" s="447"/>
      <c r="S552" s="447"/>
      <c r="T552" s="447"/>
      <c r="U552" s="447"/>
      <c r="V552" s="447"/>
      <c r="W552" s="447"/>
      <c r="X552" s="447"/>
      <c r="Y552" s="447"/>
      <c r="Z552" s="447"/>
    </row>
    <row r="553" ht="12.75" customHeight="1">
      <c r="A553" s="445"/>
      <c r="B553" s="446"/>
      <c r="C553" s="533"/>
      <c r="D553" s="449"/>
      <c r="E553" s="448"/>
      <c r="F553" s="545"/>
      <c r="G553" s="531"/>
      <c r="H553" s="449"/>
      <c r="I553" s="449"/>
      <c r="J553" s="449"/>
      <c r="K553" s="448"/>
      <c r="L553" s="447"/>
      <c r="M553" s="447"/>
      <c r="N553" s="447"/>
      <c r="O553" s="447"/>
      <c r="P553" s="447"/>
      <c r="Q553" s="447"/>
      <c r="R553" s="447"/>
      <c r="S553" s="447"/>
      <c r="T553" s="447"/>
      <c r="U553" s="447"/>
      <c r="V553" s="447"/>
      <c r="W553" s="447"/>
      <c r="X553" s="447"/>
      <c r="Y553" s="447"/>
      <c r="Z553" s="447"/>
    </row>
    <row r="554" ht="12.75" customHeight="1">
      <c r="A554" s="445"/>
      <c r="B554" s="446"/>
      <c r="C554" s="533"/>
      <c r="D554" s="449"/>
      <c r="E554" s="448"/>
      <c r="F554" s="545"/>
      <c r="G554" s="531"/>
      <c r="H554" s="449"/>
      <c r="I554" s="449"/>
      <c r="J554" s="449"/>
      <c r="K554" s="448"/>
      <c r="L554" s="447"/>
      <c r="M554" s="447"/>
      <c r="N554" s="447"/>
      <c r="O554" s="447"/>
      <c r="P554" s="447"/>
      <c r="Q554" s="447"/>
      <c r="R554" s="447"/>
      <c r="S554" s="447"/>
      <c r="T554" s="447"/>
      <c r="U554" s="447"/>
      <c r="V554" s="447"/>
      <c r="W554" s="447"/>
      <c r="X554" s="447"/>
      <c r="Y554" s="447"/>
      <c r="Z554" s="447"/>
    </row>
    <row r="555" ht="12.75" customHeight="1">
      <c r="A555" s="445"/>
      <c r="B555" s="446"/>
      <c r="C555" s="533"/>
      <c r="D555" s="449"/>
      <c r="E555" s="448"/>
      <c r="F555" s="545"/>
      <c r="G555" s="531"/>
      <c r="H555" s="449"/>
      <c r="I555" s="449"/>
      <c r="J555" s="449"/>
      <c r="K555" s="448"/>
      <c r="L555" s="447"/>
      <c r="M555" s="447"/>
      <c r="N555" s="447"/>
      <c r="O555" s="447"/>
      <c r="P555" s="447"/>
      <c r="Q555" s="447"/>
      <c r="R555" s="447"/>
      <c r="S555" s="447"/>
      <c r="T555" s="447"/>
      <c r="U555" s="447"/>
      <c r="V555" s="447"/>
      <c r="W555" s="447"/>
      <c r="X555" s="447"/>
      <c r="Y555" s="447"/>
      <c r="Z555" s="447"/>
    </row>
    <row r="556" ht="12.75" customHeight="1">
      <c r="A556" s="445"/>
      <c r="B556" s="446"/>
      <c r="C556" s="533"/>
      <c r="D556" s="449"/>
      <c r="E556" s="448"/>
      <c r="F556" s="545"/>
      <c r="G556" s="531"/>
      <c r="H556" s="449"/>
      <c r="I556" s="449"/>
      <c r="J556" s="449"/>
      <c r="K556" s="448"/>
      <c r="L556" s="447"/>
      <c r="M556" s="447"/>
      <c r="N556" s="447"/>
      <c r="O556" s="447"/>
      <c r="P556" s="447"/>
      <c r="Q556" s="447"/>
      <c r="R556" s="447"/>
      <c r="S556" s="447"/>
      <c r="T556" s="447"/>
      <c r="U556" s="447"/>
      <c r="V556" s="447"/>
      <c r="W556" s="447"/>
      <c r="X556" s="447"/>
      <c r="Y556" s="447"/>
      <c r="Z556" s="447"/>
    </row>
    <row r="557" ht="12.75" customHeight="1">
      <c r="A557" s="445"/>
      <c r="B557" s="446"/>
      <c r="C557" s="533"/>
      <c r="D557" s="449"/>
      <c r="E557" s="448"/>
      <c r="F557" s="545"/>
      <c r="G557" s="531"/>
      <c r="H557" s="449"/>
      <c r="I557" s="449"/>
      <c r="J557" s="449"/>
      <c r="K557" s="448"/>
      <c r="L557" s="447"/>
      <c r="M557" s="447"/>
      <c r="N557" s="447"/>
      <c r="O557" s="447"/>
      <c r="P557" s="447"/>
      <c r="Q557" s="447"/>
      <c r="R557" s="447"/>
      <c r="S557" s="447"/>
      <c r="T557" s="447"/>
      <c r="U557" s="447"/>
      <c r="V557" s="447"/>
      <c r="W557" s="447"/>
      <c r="X557" s="447"/>
      <c r="Y557" s="447"/>
      <c r="Z557" s="447"/>
    </row>
    <row r="558" ht="12.75" customHeight="1">
      <c r="A558" s="445"/>
      <c r="B558" s="446"/>
      <c r="C558" s="533"/>
      <c r="D558" s="449"/>
      <c r="E558" s="448"/>
      <c r="F558" s="545"/>
      <c r="G558" s="531"/>
      <c r="H558" s="449"/>
      <c r="I558" s="449"/>
      <c r="J558" s="449"/>
      <c r="K558" s="448"/>
      <c r="L558" s="447"/>
      <c r="M558" s="447"/>
      <c r="N558" s="447"/>
      <c r="O558" s="447"/>
      <c r="P558" s="447"/>
      <c r="Q558" s="447"/>
      <c r="R558" s="447"/>
      <c r="S558" s="447"/>
      <c r="T558" s="447"/>
      <c r="U558" s="447"/>
      <c r="V558" s="447"/>
      <c r="W558" s="447"/>
      <c r="X558" s="447"/>
      <c r="Y558" s="447"/>
      <c r="Z558" s="447"/>
    </row>
    <row r="559" ht="12.75" customHeight="1">
      <c r="A559" s="445"/>
      <c r="B559" s="446"/>
      <c r="C559" s="533"/>
      <c r="D559" s="449"/>
      <c r="E559" s="448"/>
      <c r="F559" s="545"/>
      <c r="G559" s="531"/>
      <c r="H559" s="449"/>
      <c r="I559" s="449"/>
      <c r="J559" s="449"/>
      <c r="K559" s="448"/>
      <c r="L559" s="447"/>
      <c r="M559" s="447"/>
      <c r="N559" s="447"/>
      <c r="O559" s="447"/>
      <c r="P559" s="447"/>
      <c r="Q559" s="447"/>
      <c r="R559" s="447"/>
      <c r="S559" s="447"/>
      <c r="T559" s="447"/>
      <c r="U559" s="447"/>
      <c r="V559" s="447"/>
      <c r="W559" s="447"/>
      <c r="X559" s="447"/>
      <c r="Y559" s="447"/>
      <c r="Z559" s="447"/>
    </row>
    <row r="560" ht="12.75" customHeight="1">
      <c r="A560" s="445"/>
      <c r="B560" s="446"/>
      <c r="C560" s="533"/>
      <c r="D560" s="449"/>
      <c r="E560" s="448"/>
      <c r="F560" s="545"/>
      <c r="G560" s="531"/>
      <c r="H560" s="449"/>
      <c r="I560" s="449"/>
      <c r="J560" s="449"/>
      <c r="K560" s="448"/>
      <c r="L560" s="447"/>
      <c r="M560" s="447"/>
      <c r="N560" s="447"/>
      <c r="O560" s="447"/>
      <c r="P560" s="447"/>
      <c r="Q560" s="447"/>
      <c r="R560" s="447"/>
      <c r="S560" s="447"/>
      <c r="T560" s="447"/>
      <c r="U560" s="447"/>
      <c r="V560" s="447"/>
      <c r="W560" s="447"/>
      <c r="X560" s="447"/>
      <c r="Y560" s="447"/>
      <c r="Z560" s="447"/>
    </row>
    <row r="561" ht="12.75" customHeight="1">
      <c r="A561" s="445"/>
      <c r="B561" s="446"/>
      <c r="C561" s="533"/>
      <c r="D561" s="449"/>
      <c r="E561" s="448"/>
      <c r="F561" s="545"/>
      <c r="G561" s="531"/>
      <c r="H561" s="449"/>
      <c r="I561" s="449"/>
      <c r="J561" s="449"/>
      <c r="K561" s="448"/>
      <c r="L561" s="447"/>
      <c r="M561" s="447"/>
      <c r="N561" s="447"/>
      <c r="O561" s="447"/>
      <c r="P561" s="447"/>
      <c r="Q561" s="447"/>
      <c r="R561" s="447"/>
      <c r="S561" s="447"/>
      <c r="T561" s="447"/>
      <c r="U561" s="447"/>
      <c r="V561" s="447"/>
      <c r="W561" s="447"/>
      <c r="X561" s="447"/>
      <c r="Y561" s="447"/>
      <c r="Z561" s="447"/>
    </row>
    <row r="562" ht="12.75" customHeight="1">
      <c r="A562" s="445"/>
      <c r="B562" s="446"/>
      <c r="C562" s="533"/>
      <c r="D562" s="449"/>
      <c r="E562" s="448"/>
      <c r="F562" s="545"/>
      <c r="G562" s="531"/>
      <c r="H562" s="449"/>
      <c r="I562" s="449"/>
      <c r="J562" s="449"/>
      <c r="K562" s="448"/>
      <c r="L562" s="447"/>
      <c r="M562" s="447"/>
      <c r="N562" s="447"/>
      <c r="O562" s="447"/>
      <c r="P562" s="447"/>
      <c r="Q562" s="447"/>
      <c r="R562" s="447"/>
      <c r="S562" s="447"/>
      <c r="T562" s="447"/>
      <c r="U562" s="447"/>
      <c r="V562" s="447"/>
      <c r="W562" s="447"/>
      <c r="X562" s="447"/>
      <c r="Y562" s="447"/>
      <c r="Z562" s="447"/>
    </row>
    <row r="563" ht="12.75" customHeight="1">
      <c r="A563" s="445"/>
      <c r="B563" s="446"/>
      <c r="C563" s="533"/>
      <c r="D563" s="449"/>
      <c r="E563" s="448"/>
      <c r="F563" s="545"/>
      <c r="G563" s="531"/>
      <c r="H563" s="449"/>
      <c r="I563" s="449"/>
      <c r="J563" s="449"/>
      <c r="K563" s="448"/>
      <c r="L563" s="447"/>
      <c r="M563" s="447"/>
      <c r="N563" s="447"/>
      <c r="O563" s="447"/>
      <c r="P563" s="447"/>
      <c r="Q563" s="447"/>
      <c r="R563" s="447"/>
      <c r="S563" s="447"/>
      <c r="T563" s="447"/>
      <c r="U563" s="447"/>
      <c r="V563" s="447"/>
      <c r="W563" s="447"/>
      <c r="X563" s="447"/>
      <c r="Y563" s="447"/>
      <c r="Z563" s="447"/>
    </row>
    <row r="564" ht="12.75" customHeight="1">
      <c r="A564" s="445"/>
      <c r="B564" s="446"/>
      <c r="C564" s="533"/>
      <c r="D564" s="449"/>
      <c r="E564" s="448"/>
      <c r="F564" s="545"/>
      <c r="G564" s="531"/>
      <c r="H564" s="449"/>
      <c r="I564" s="449"/>
      <c r="J564" s="449"/>
      <c r="K564" s="448"/>
      <c r="L564" s="447"/>
      <c r="M564" s="447"/>
      <c r="N564" s="447"/>
      <c r="O564" s="447"/>
      <c r="P564" s="447"/>
      <c r="Q564" s="447"/>
      <c r="R564" s="447"/>
      <c r="S564" s="447"/>
      <c r="T564" s="447"/>
      <c r="U564" s="447"/>
      <c r="V564" s="447"/>
      <c r="W564" s="447"/>
      <c r="X564" s="447"/>
      <c r="Y564" s="447"/>
      <c r="Z564" s="447"/>
    </row>
    <row r="565" ht="12.75" customHeight="1">
      <c r="A565" s="445"/>
      <c r="B565" s="446"/>
      <c r="C565" s="533"/>
      <c r="D565" s="449"/>
      <c r="E565" s="448"/>
      <c r="F565" s="545"/>
      <c r="G565" s="531"/>
      <c r="H565" s="449"/>
      <c r="I565" s="449"/>
      <c r="J565" s="449"/>
      <c r="K565" s="448"/>
      <c r="L565" s="447"/>
      <c r="M565" s="447"/>
      <c r="N565" s="447"/>
      <c r="O565" s="447"/>
      <c r="P565" s="447"/>
      <c r="Q565" s="447"/>
      <c r="R565" s="447"/>
      <c r="S565" s="447"/>
      <c r="T565" s="447"/>
      <c r="U565" s="447"/>
      <c r="V565" s="447"/>
      <c r="W565" s="447"/>
      <c r="X565" s="447"/>
      <c r="Y565" s="447"/>
      <c r="Z565" s="447"/>
    </row>
    <row r="566" ht="12.75" customHeight="1">
      <c r="A566" s="445"/>
      <c r="B566" s="446"/>
      <c r="C566" s="533"/>
      <c r="D566" s="449"/>
      <c r="E566" s="448"/>
      <c r="F566" s="545"/>
      <c r="G566" s="531"/>
      <c r="H566" s="449"/>
      <c r="I566" s="449"/>
      <c r="J566" s="449"/>
      <c r="K566" s="448"/>
      <c r="L566" s="447"/>
      <c r="M566" s="447"/>
      <c r="N566" s="447"/>
      <c r="O566" s="447"/>
      <c r="P566" s="447"/>
      <c r="Q566" s="447"/>
      <c r="R566" s="447"/>
      <c r="S566" s="447"/>
      <c r="T566" s="447"/>
      <c r="U566" s="447"/>
      <c r="V566" s="447"/>
      <c r="W566" s="447"/>
      <c r="X566" s="447"/>
      <c r="Y566" s="447"/>
      <c r="Z566" s="447"/>
    </row>
    <row r="567" ht="12.75" customHeight="1">
      <c r="A567" s="445"/>
      <c r="B567" s="446"/>
      <c r="C567" s="533"/>
      <c r="D567" s="449"/>
      <c r="E567" s="448"/>
      <c r="F567" s="545"/>
      <c r="G567" s="531"/>
      <c r="H567" s="449"/>
      <c r="I567" s="449"/>
      <c r="J567" s="449"/>
      <c r="K567" s="448"/>
      <c r="L567" s="447"/>
      <c r="M567" s="447"/>
      <c r="N567" s="447"/>
      <c r="O567" s="447"/>
      <c r="P567" s="447"/>
      <c r="Q567" s="447"/>
      <c r="R567" s="447"/>
      <c r="S567" s="447"/>
      <c r="T567" s="447"/>
      <c r="U567" s="447"/>
      <c r="V567" s="447"/>
      <c r="W567" s="447"/>
      <c r="X567" s="447"/>
      <c r="Y567" s="447"/>
      <c r="Z567" s="447"/>
    </row>
    <row r="568" ht="12.75" customHeight="1">
      <c r="A568" s="445"/>
      <c r="B568" s="446"/>
      <c r="C568" s="533"/>
      <c r="D568" s="449"/>
      <c r="E568" s="448"/>
      <c r="F568" s="545"/>
      <c r="G568" s="531"/>
      <c r="H568" s="449"/>
      <c r="I568" s="449"/>
      <c r="J568" s="449"/>
      <c r="K568" s="448"/>
      <c r="L568" s="447"/>
      <c r="M568" s="447"/>
      <c r="N568" s="447"/>
      <c r="O568" s="447"/>
      <c r="P568" s="447"/>
      <c r="Q568" s="447"/>
      <c r="R568" s="447"/>
      <c r="S568" s="447"/>
      <c r="T568" s="447"/>
      <c r="U568" s="447"/>
      <c r="V568" s="447"/>
      <c r="W568" s="447"/>
      <c r="X568" s="447"/>
      <c r="Y568" s="447"/>
      <c r="Z568" s="447"/>
    </row>
    <row r="569" ht="12.75" customHeight="1">
      <c r="A569" s="445"/>
      <c r="B569" s="446"/>
      <c r="C569" s="533"/>
      <c r="D569" s="449"/>
      <c r="E569" s="448"/>
      <c r="F569" s="545"/>
      <c r="G569" s="531"/>
      <c r="H569" s="449"/>
      <c r="I569" s="449"/>
      <c r="J569" s="449"/>
      <c r="K569" s="448"/>
      <c r="L569" s="447"/>
      <c r="M569" s="447"/>
      <c r="N569" s="447"/>
      <c r="O569" s="447"/>
      <c r="P569" s="447"/>
      <c r="Q569" s="447"/>
      <c r="R569" s="447"/>
      <c r="S569" s="447"/>
      <c r="T569" s="447"/>
      <c r="U569" s="447"/>
      <c r="V569" s="447"/>
      <c r="W569" s="447"/>
      <c r="X569" s="447"/>
      <c r="Y569" s="447"/>
      <c r="Z569" s="447"/>
    </row>
    <row r="570" ht="12.75" customHeight="1">
      <c r="A570" s="445"/>
      <c r="B570" s="446"/>
      <c r="C570" s="533"/>
      <c r="D570" s="449"/>
      <c r="E570" s="448"/>
      <c r="F570" s="545"/>
      <c r="G570" s="531"/>
      <c r="H570" s="449"/>
      <c r="I570" s="449"/>
      <c r="J570" s="449"/>
      <c r="K570" s="448"/>
      <c r="L570" s="447"/>
      <c r="M570" s="447"/>
      <c r="N570" s="447"/>
      <c r="O570" s="447"/>
      <c r="P570" s="447"/>
      <c r="Q570" s="447"/>
      <c r="R570" s="447"/>
      <c r="S570" s="447"/>
      <c r="T570" s="447"/>
      <c r="U570" s="447"/>
      <c r="V570" s="447"/>
      <c r="W570" s="447"/>
      <c r="X570" s="447"/>
      <c r="Y570" s="447"/>
      <c r="Z570" s="447"/>
    </row>
    <row r="571" ht="12.75" customHeight="1">
      <c r="A571" s="445"/>
      <c r="B571" s="446"/>
      <c r="C571" s="533"/>
      <c r="D571" s="449"/>
      <c r="E571" s="448"/>
      <c r="F571" s="545"/>
      <c r="G571" s="531"/>
      <c r="H571" s="449"/>
      <c r="I571" s="449"/>
      <c r="J571" s="449"/>
      <c r="K571" s="448"/>
      <c r="L571" s="447"/>
      <c r="M571" s="447"/>
      <c r="N571" s="447"/>
      <c r="O571" s="447"/>
      <c r="P571" s="447"/>
      <c r="Q571" s="447"/>
      <c r="R571" s="447"/>
      <c r="S571" s="447"/>
      <c r="T571" s="447"/>
      <c r="U571" s="447"/>
      <c r="V571" s="447"/>
      <c r="W571" s="447"/>
      <c r="X571" s="447"/>
      <c r="Y571" s="447"/>
      <c r="Z571" s="447"/>
    </row>
    <row r="572" ht="12.75" customHeight="1">
      <c r="A572" s="445"/>
      <c r="B572" s="446"/>
      <c r="C572" s="533"/>
      <c r="D572" s="449"/>
      <c r="E572" s="448"/>
      <c r="F572" s="545"/>
      <c r="G572" s="531"/>
      <c r="H572" s="449"/>
      <c r="I572" s="449"/>
      <c r="J572" s="449"/>
      <c r="K572" s="448"/>
      <c r="L572" s="447"/>
      <c r="M572" s="447"/>
      <c r="N572" s="447"/>
      <c r="O572" s="447"/>
      <c r="P572" s="447"/>
      <c r="Q572" s="447"/>
      <c r="R572" s="447"/>
      <c r="S572" s="447"/>
      <c r="T572" s="447"/>
      <c r="U572" s="447"/>
      <c r="V572" s="447"/>
      <c r="W572" s="447"/>
      <c r="X572" s="447"/>
      <c r="Y572" s="447"/>
      <c r="Z572" s="447"/>
    </row>
    <row r="573" ht="12.75" customHeight="1">
      <c r="A573" s="445"/>
      <c r="B573" s="446"/>
      <c r="C573" s="533"/>
      <c r="D573" s="449"/>
      <c r="E573" s="448"/>
      <c r="F573" s="545"/>
      <c r="G573" s="531"/>
      <c r="H573" s="449"/>
      <c r="I573" s="449"/>
      <c r="J573" s="449"/>
      <c r="K573" s="448"/>
      <c r="L573" s="447"/>
      <c r="M573" s="447"/>
      <c r="N573" s="447"/>
      <c r="O573" s="447"/>
      <c r="P573" s="447"/>
      <c r="Q573" s="447"/>
      <c r="R573" s="447"/>
      <c r="S573" s="447"/>
      <c r="T573" s="447"/>
      <c r="U573" s="447"/>
      <c r="V573" s="447"/>
      <c r="W573" s="447"/>
      <c r="X573" s="447"/>
      <c r="Y573" s="447"/>
      <c r="Z573" s="447"/>
    </row>
    <row r="574" ht="12.75" customHeight="1">
      <c r="A574" s="445"/>
      <c r="B574" s="446"/>
      <c r="C574" s="533"/>
      <c r="D574" s="449"/>
      <c r="E574" s="448"/>
      <c r="F574" s="545"/>
      <c r="G574" s="531"/>
      <c r="H574" s="449"/>
      <c r="I574" s="449"/>
      <c r="J574" s="449"/>
      <c r="K574" s="448"/>
      <c r="L574" s="447"/>
      <c r="M574" s="447"/>
      <c r="N574" s="447"/>
      <c r="O574" s="447"/>
      <c r="P574" s="447"/>
      <c r="Q574" s="447"/>
      <c r="R574" s="447"/>
      <c r="S574" s="447"/>
      <c r="T574" s="447"/>
      <c r="U574" s="447"/>
      <c r="V574" s="447"/>
      <c r="W574" s="447"/>
      <c r="X574" s="447"/>
      <c r="Y574" s="447"/>
      <c r="Z574" s="447"/>
    </row>
    <row r="575" ht="12.75" customHeight="1">
      <c r="A575" s="445"/>
      <c r="B575" s="446"/>
      <c r="C575" s="533"/>
      <c r="D575" s="449"/>
      <c r="E575" s="448"/>
      <c r="F575" s="545"/>
      <c r="G575" s="531"/>
      <c r="H575" s="449"/>
      <c r="I575" s="449"/>
      <c r="J575" s="449"/>
      <c r="K575" s="448"/>
      <c r="L575" s="447"/>
      <c r="M575" s="447"/>
      <c r="N575" s="447"/>
      <c r="O575" s="447"/>
      <c r="P575" s="447"/>
      <c r="Q575" s="447"/>
      <c r="R575" s="447"/>
      <c r="S575" s="447"/>
      <c r="T575" s="447"/>
      <c r="U575" s="447"/>
      <c r="V575" s="447"/>
      <c r="W575" s="447"/>
      <c r="X575" s="447"/>
      <c r="Y575" s="447"/>
      <c r="Z575" s="447"/>
    </row>
    <row r="576" ht="12.75" customHeight="1">
      <c r="A576" s="445"/>
      <c r="B576" s="446"/>
      <c r="C576" s="533"/>
      <c r="D576" s="449"/>
      <c r="E576" s="448"/>
      <c r="F576" s="545"/>
      <c r="G576" s="531"/>
      <c r="H576" s="449"/>
      <c r="I576" s="449"/>
      <c r="J576" s="449"/>
      <c r="K576" s="448"/>
      <c r="L576" s="447"/>
      <c r="M576" s="447"/>
      <c r="N576" s="447"/>
      <c r="O576" s="447"/>
      <c r="P576" s="447"/>
      <c r="Q576" s="447"/>
      <c r="R576" s="447"/>
      <c r="S576" s="447"/>
      <c r="T576" s="447"/>
      <c r="U576" s="447"/>
      <c r="V576" s="447"/>
      <c r="W576" s="447"/>
      <c r="X576" s="447"/>
      <c r="Y576" s="447"/>
      <c r="Z576" s="447"/>
    </row>
    <row r="577" ht="12.75" customHeight="1">
      <c r="A577" s="445"/>
      <c r="B577" s="446"/>
      <c r="C577" s="533"/>
      <c r="D577" s="449"/>
      <c r="E577" s="448"/>
      <c r="F577" s="545"/>
      <c r="G577" s="531"/>
      <c r="H577" s="449"/>
      <c r="I577" s="449"/>
      <c r="J577" s="449"/>
      <c r="K577" s="448"/>
      <c r="L577" s="447"/>
      <c r="M577" s="447"/>
      <c r="N577" s="447"/>
      <c r="O577" s="447"/>
      <c r="P577" s="447"/>
      <c r="Q577" s="447"/>
      <c r="R577" s="447"/>
      <c r="S577" s="447"/>
      <c r="T577" s="447"/>
      <c r="U577" s="447"/>
      <c r="V577" s="447"/>
      <c r="W577" s="447"/>
      <c r="X577" s="447"/>
      <c r="Y577" s="447"/>
      <c r="Z577" s="447"/>
    </row>
    <row r="578" ht="12.75" customHeight="1">
      <c r="A578" s="445"/>
      <c r="B578" s="446"/>
      <c r="C578" s="533"/>
      <c r="D578" s="449"/>
      <c r="E578" s="448"/>
      <c r="F578" s="545"/>
      <c r="G578" s="531"/>
      <c r="H578" s="449"/>
      <c r="I578" s="449"/>
      <c r="J578" s="449"/>
      <c r="K578" s="448"/>
      <c r="L578" s="447"/>
      <c r="M578" s="447"/>
      <c r="N578" s="447"/>
      <c r="O578" s="447"/>
      <c r="P578" s="447"/>
      <c r="Q578" s="447"/>
      <c r="R578" s="447"/>
      <c r="S578" s="447"/>
      <c r="T578" s="447"/>
      <c r="U578" s="447"/>
      <c r="V578" s="447"/>
      <c r="W578" s="447"/>
      <c r="X578" s="447"/>
      <c r="Y578" s="447"/>
      <c r="Z578" s="447"/>
    </row>
    <row r="579" ht="12.75" customHeight="1">
      <c r="A579" s="445"/>
      <c r="B579" s="446"/>
      <c r="C579" s="533"/>
      <c r="D579" s="449"/>
      <c r="E579" s="448"/>
      <c r="F579" s="545"/>
      <c r="G579" s="531"/>
      <c r="H579" s="449"/>
      <c r="I579" s="449"/>
      <c r="J579" s="449"/>
      <c r="K579" s="448"/>
      <c r="L579" s="447"/>
      <c r="M579" s="447"/>
      <c r="N579" s="447"/>
      <c r="O579" s="447"/>
      <c r="P579" s="447"/>
      <c r="Q579" s="447"/>
      <c r="R579" s="447"/>
      <c r="S579" s="447"/>
      <c r="T579" s="447"/>
      <c r="U579" s="447"/>
      <c r="V579" s="447"/>
      <c r="W579" s="447"/>
      <c r="X579" s="447"/>
      <c r="Y579" s="447"/>
      <c r="Z579" s="447"/>
    </row>
    <row r="580" ht="12.75" customHeight="1">
      <c r="A580" s="445"/>
      <c r="B580" s="446"/>
      <c r="C580" s="533"/>
      <c r="D580" s="449"/>
      <c r="E580" s="448"/>
      <c r="F580" s="545"/>
      <c r="G580" s="531"/>
      <c r="H580" s="449"/>
      <c r="I580" s="449"/>
      <c r="J580" s="449"/>
      <c r="K580" s="448"/>
      <c r="L580" s="447"/>
      <c r="M580" s="447"/>
      <c r="N580" s="447"/>
      <c r="O580" s="447"/>
      <c r="P580" s="447"/>
      <c r="Q580" s="447"/>
      <c r="R580" s="447"/>
      <c r="S580" s="447"/>
      <c r="T580" s="447"/>
      <c r="U580" s="447"/>
      <c r="V580" s="447"/>
      <c r="W580" s="447"/>
      <c r="X580" s="447"/>
      <c r="Y580" s="447"/>
      <c r="Z580" s="447"/>
    </row>
    <row r="581" ht="12.75" customHeight="1">
      <c r="A581" s="445"/>
      <c r="B581" s="446"/>
      <c r="C581" s="533"/>
      <c r="D581" s="449"/>
      <c r="E581" s="448"/>
      <c r="F581" s="545"/>
      <c r="G581" s="531"/>
      <c r="H581" s="449"/>
      <c r="I581" s="449"/>
      <c r="J581" s="449"/>
      <c r="K581" s="448"/>
      <c r="L581" s="447"/>
      <c r="M581" s="447"/>
      <c r="N581" s="447"/>
      <c r="O581" s="447"/>
      <c r="P581" s="447"/>
      <c r="Q581" s="447"/>
      <c r="R581" s="447"/>
      <c r="S581" s="447"/>
      <c r="T581" s="447"/>
      <c r="U581" s="447"/>
      <c r="V581" s="447"/>
      <c r="W581" s="447"/>
      <c r="X581" s="447"/>
      <c r="Y581" s="447"/>
      <c r="Z581" s="447"/>
    </row>
    <row r="582" ht="12.75" customHeight="1">
      <c r="A582" s="445"/>
      <c r="B582" s="446"/>
      <c r="C582" s="533"/>
      <c r="D582" s="449"/>
      <c r="E582" s="448"/>
      <c r="F582" s="545"/>
      <c r="G582" s="531"/>
      <c r="H582" s="449"/>
      <c r="I582" s="449"/>
      <c r="J582" s="449"/>
      <c r="K582" s="448"/>
      <c r="L582" s="447"/>
      <c r="M582" s="447"/>
      <c r="N582" s="447"/>
      <c r="O582" s="447"/>
      <c r="P582" s="447"/>
      <c r="Q582" s="447"/>
      <c r="R582" s="447"/>
      <c r="S582" s="447"/>
      <c r="T582" s="447"/>
      <c r="U582" s="447"/>
      <c r="V582" s="447"/>
      <c r="W582" s="447"/>
      <c r="X582" s="447"/>
      <c r="Y582" s="447"/>
      <c r="Z582" s="447"/>
    </row>
    <row r="583" ht="12.75" customHeight="1">
      <c r="A583" s="445"/>
      <c r="B583" s="446"/>
      <c r="C583" s="533"/>
      <c r="D583" s="449"/>
      <c r="E583" s="448"/>
      <c r="F583" s="545"/>
      <c r="G583" s="531"/>
      <c r="H583" s="449"/>
      <c r="I583" s="449"/>
      <c r="J583" s="449"/>
      <c r="K583" s="448"/>
      <c r="L583" s="447"/>
      <c r="M583" s="447"/>
      <c r="N583" s="447"/>
      <c r="O583" s="447"/>
      <c r="P583" s="447"/>
      <c r="Q583" s="447"/>
      <c r="R583" s="447"/>
      <c r="S583" s="447"/>
      <c r="T583" s="447"/>
      <c r="U583" s="447"/>
      <c r="V583" s="447"/>
      <c r="W583" s="447"/>
      <c r="X583" s="447"/>
      <c r="Y583" s="447"/>
      <c r="Z583" s="447"/>
    </row>
    <row r="584" ht="12.75" customHeight="1">
      <c r="A584" s="445"/>
      <c r="B584" s="446"/>
      <c r="C584" s="533"/>
      <c r="D584" s="449"/>
      <c r="E584" s="448"/>
      <c r="F584" s="545"/>
      <c r="G584" s="531"/>
      <c r="H584" s="449"/>
      <c r="I584" s="449"/>
      <c r="J584" s="449"/>
      <c r="K584" s="448"/>
      <c r="L584" s="447"/>
      <c r="M584" s="447"/>
      <c r="N584" s="447"/>
      <c r="O584" s="447"/>
      <c r="P584" s="447"/>
      <c r="Q584" s="447"/>
      <c r="R584" s="447"/>
      <c r="S584" s="447"/>
      <c r="T584" s="447"/>
      <c r="U584" s="447"/>
      <c r="V584" s="447"/>
      <c r="W584" s="447"/>
      <c r="X584" s="447"/>
      <c r="Y584" s="447"/>
      <c r="Z584" s="447"/>
    </row>
    <row r="585" ht="12.75" customHeight="1">
      <c r="A585" s="445"/>
      <c r="B585" s="446"/>
      <c r="C585" s="533"/>
      <c r="D585" s="449"/>
      <c r="E585" s="448"/>
      <c r="F585" s="545"/>
      <c r="G585" s="531"/>
      <c r="H585" s="449"/>
      <c r="I585" s="449"/>
      <c r="J585" s="449"/>
      <c r="K585" s="448"/>
      <c r="L585" s="447"/>
      <c r="M585" s="447"/>
      <c r="N585" s="447"/>
      <c r="O585" s="447"/>
      <c r="P585" s="447"/>
      <c r="Q585" s="447"/>
      <c r="R585" s="447"/>
      <c r="S585" s="447"/>
      <c r="T585" s="447"/>
      <c r="U585" s="447"/>
      <c r="V585" s="447"/>
      <c r="W585" s="447"/>
      <c r="X585" s="447"/>
      <c r="Y585" s="447"/>
      <c r="Z585" s="447"/>
    </row>
    <row r="586" ht="12.75" customHeight="1">
      <c r="A586" s="445"/>
      <c r="B586" s="446"/>
      <c r="C586" s="533"/>
      <c r="D586" s="449"/>
      <c r="E586" s="448"/>
      <c r="F586" s="545"/>
      <c r="G586" s="531"/>
      <c r="H586" s="449"/>
      <c r="I586" s="449"/>
      <c r="J586" s="449"/>
      <c r="K586" s="448"/>
      <c r="L586" s="447"/>
      <c r="M586" s="447"/>
      <c r="N586" s="447"/>
      <c r="O586" s="447"/>
      <c r="P586" s="447"/>
      <c r="Q586" s="447"/>
      <c r="R586" s="447"/>
      <c r="S586" s="447"/>
      <c r="T586" s="447"/>
      <c r="U586" s="447"/>
      <c r="V586" s="447"/>
      <c r="W586" s="447"/>
      <c r="X586" s="447"/>
      <c r="Y586" s="447"/>
      <c r="Z586" s="447"/>
    </row>
    <row r="587" ht="12.75" customHeight="1">
      <c r="A587" s="445"/>
      <c r="B587" s="446"/>
      <c r="C587" s="533"/>
      <c r="D587" s="449"/>
      <c r="E587" s="448"/>
      <c r="F587" s="545"/>
      <c r="G587" s="531"/>
      <c r="H587" s="449"/>
      <c r="I587" s="449"/>
      <c r="J587" s="449"/>
      <c r="K587" s="448"/>
      <c r="L587" s="447"/>
      <c r="M587" s="447"/>
      <c r="N587" s="447"/>
      <c r="O587" s="447"/>
      <c r="P587" s="447"/>
      <c r="Q587" s="447"/>
      <c r="R587" s="447"/>
      <c r="S587" s="447"/>
      <c r="T587" s="447"/>
      <c r="U587" s="447"/>
      <c r="V587" s="447"/>
      <c r="W587" s="447"/>
      <c r="X587" s="447"/>
      <c r="Y587" s="447"/>
      <c r="Z587" s="447"/>
    </row>
    <row r="588" ht="12.75" customHeight="1">
      <c r="A588" s="445"/>
      <c r="B588" s="446"/>
      <c r="C588" s="533"/>
      <c r="D588" s="449"/>
      <c r="E588" s="448"/>
      <c r="F588" s="545"/>
      <c r="G588" s="531"/>
      <c r="H588" s="449"/>
      <c r="I588" s="449"/>
      <c r="J588" s="449"/>
      <c r="K588" s="448"/>
      <c r="L588" s="447"/>
      <c r="M588" s="447"/>
      <c r="N588" s="447"/>
      <c r="O588" s="447"/>
      <c r="P588" s="447"/>
      <c r="Q588" s="447"/>
      <c r="R588" s="447"/>
      <c r="S588" s="447"/>
      <c r="T588" s="447"/>
      <c r="U588" s="447"/>
      <c r="V588" s="447"/>
      <c r="W588" s="447"/>
      <c r="X588" s="447"/>
      <c r="Y588" s="447"/>
      <c r="Z588" s="447"/>
    </row>
    <row r="589" ht="12.75" customHeight="1">
      <c r="A589" s="445"/>
      <c r="B589" s="446"/>
      <c r="C589" s="533"/>
      <c r="D589" s="449"/>
      <c r="E589" s="448"/>
      <c r="F589" s="545"/>
      <c r="G589" s="531"/>
      <c r="H589" s="449"/>
      <c r="I589" s="449"/>
      <c r="J589" s="449"/>
      <c r="K589" s="448"/>
      <c r="L589" s="447"/>
      <c r="M589" s="447"/>
      <c r="N589" s="447"/>
      <c r="O589" s="447"/>
      <c r="P589" s="447"/>
      <c r="Q589" s="447"/>
      <c r="R589" s="447"/>
      <c r="S589" s="447"/>
      <c r="T589" s="447"/>
      <c r="U589" s="447"/>
      <c r="V589" s="447"/>
      <c r="W589" s="447"/>
      <c r="X589" s="447"/>
      <c r="Y589" s="447"/>
      <c r="Z589" s="447"/>
    </row>
    <row r="590" ht="12.75" customHeight="1">
      <c r="A590" s="445"/>
      <c r="B590" s="446"/>
      <c r="C590" s="533"/>
      <c r="D590" s="449"/>
      <c r="E590" s="448"/>
      <c r="F590" s="545"/>
      <c r="G590" s="531"/>
      <c r="H590" s="449"/>
      <c r="I590" s="449"/>
      <c r="J590" s="449"/>
      <c r="K590" s="448"/>
      <c r="L590" s="447"/>
      <c r="M590" s="447"/>
      <c r="N590" s="447"/>
      <c r="O590" s="447"/>
      <c r="P590" s="447"/>
      <c r="Q590" s="447"/>
      <c r="R590" s="447"/>
      <c r="S590" s="447"/>
      <c r="T590" s="447"/>
      <c r="U590" s="447"/>
      <c r="V590" s="447"/>
      <c r="W590" s="447"/>
      <c r="X590" s="447"/>
      <c r="Y590" s="447"/>
      <c r="Z590" s="447"/>
    </row>
    <row r="591" ht="12.75" customHeight="1">
      <c r="A591" s="445"/>
      <c r="B591" s="446"/>
      <c r="C591" s="533"/>
      <c r="D591" s="449"/>
      <c r="E591" s="448"/>
      <c r="F591" s="545"/>
      <c r="G591" s="531"/>
      <c r="H591" s="449"/>
      <c r="I591" s="449"/>
      <c r="J591" s="449"/>
      <c r="K591" s="448"/>
      <c r="L591" s="447"/>
      <c r="M591" s="447"/>
      <c r="N591" s="447"/>
      <c r="O591" s="447"/>
      <c r="P591" s="447"/>
      <c r="Q591" s="447"/>
      <c r="R591" s="447"/>
      <c r="S591" s="447"/>
      <c r="T591" s="447"/>
      <c r="U591" s="447"/>
      <c r="V591" s="447"/>
      <c r="W591" s="447"/>
      <c r="X591" s="447"/>
      <c r="Y591" s="447"/>
      <c r="Z591" s="447"/>
    </row>
    <row r="592" ht="12.75" customHeight="1">
      <c r="A592" s="445"/>
      <c r="B592" s="446"/>
      <c r="C592" s="533"/>
      <c r="D592" s="449"/>
      <c r="E592" s="448"/>
      <c r="F592" s="545"/>
      <c r="G592" s="531"/>
      <c r="H592" s="449"/>
      <c r="I592" s="449"/>
      <c r="J592" s="449"/>
      <c r="K592" s="448"/>
      <c r="L592" s="447"/>
      <c r="M592" s="447"/>
      <c r="N592" s="447"/>
      <c r="O592" s="447"/>
      <c r="P592" s="447"/>
      <c r="Q592" s="447"/>
      <c r="R592" s="447"/>
      <c r="S592" s="447"/>
      <c r="T592" s="447"/>
      <c r="U592" s="447"/>
      <c r="V592" s="447"/>
      <c r="W592" s="447"/>
      <c r="X592" s="447"/>
      <c r="Y592" s="447"/>
      <c r="Z592" s="447"/>
    </row>
    <row r="593" ht="12.75" customHeight="1">
      <c r="A593" s="445"/>
      <c r="B593" s="446"/>
      <c r="C593" s="533"/>
      <c r="D593" s="449"/>
      <c r="E593" s="448"/>
      <c r="F593" s="545"/>
      <c r="G593" s="531"/>
      <c r="H593" s="449"/>
      <c r="I593" s="449"/>
      <c r="J593" s="449"/>
      <c r="K593" s="448"/>
      <c r="L593" s="447"/>
      <c r="M593" s="447"/>
      <c r="N593" s="447"/>
      <c r="O593" s="447"/>
      <c r="P593" s="447"/>
      <c r="Q593" s="447"/>
      <c r="R593" s="447"/>
      <c r="S593" s="447"/>
      <c r="T593" s="447"/>
      <c r="U593" s="447"/>
      <c r="V593" s="447"/>
      <c r="W593" s="447"/>
      <c r="X593" s="447"/>
      <c r="Y593" s="447"/>
      <c r="Z593" s="447"/>
    </row>
    <row r="594" ht="12.75" customHeight="1">
      <c r="A594" s="445"/>
      <c r="B594" s="446"/>
      <c r="C594" s="533"/>
      <c r="D594" s="449"/>
      <c r="E594" s="448"/>
      <c r="F594" s="545"/>
      <c r="G594" s="531"/>
      <c r="H594" s="449"/>
      <c r="I594" s="449"/>
      <c r="J594" s="449"/>
      <c r="K594" s="448"/>
      <c r="L594" s="447"/>
      <c r="M594" s="447"/>
      <c r="N594" s="447"/>
      <c r="O594" s="447"/>
      <c r="P594" s="447"/>
      <c r="Q594" s="447"/>
      <c r="R594" s="447"/>
      <c r="S594" s="447"/>
      <c r="T594" s="447"/>
      <c r="U594" s="447"/>
      <c r="V594" s="447"/>
      <c r="W594" s="447"/>
      <c r="X594" s="447"/>
      <c r="Y594" s="447"/>
      <c r="Z594" s="447"/>
    </row>
    <row r="595" ht="12.75" customHeight="1">
      <c r="A595" s="445"/>
      <c r="B595" s="446"/>
      <c r="C595" s="533"/>
      <c r="D595" s="449"/>
      <c r="E595" s="448"/>
      <c r="F595" s="545"/>
      <c r="G595" s="531"/>
      <c r="H595" s="449"/>
      <c r="I595" s="449"/>
      <c r="J595" s="449"/>
      <c r="K595" s="448"/>
      <c r="L595" s="447"/>
      <c r="M595" s="447"/>
      <c r="N595" s="447"/>
      <c r="O595" s="447"/>
      <c r="P595" s="447"/>
      <c r="Q595" s="447"/>
      <c r="R595" s="447"/>
      <c r="S595" s="447"/>
      <c r="T595" s="447"/>
      <c r="U595" s="447"/>
      <c r="V595" s="447"/>
      <c r="W595" s="447"/>
      <c r="X595" s="447"/>
      <c r="Y595" s="447"/>
      <c r="Z595" s="447"/>
    </row>
    <row r="596" ht="12.75" customHeight="1">
      <c r="A596" s="445"/>
      <c r="B596" s="446"/>
      <c r="C596" s="533"/>
      <c r="D596" s="449"/>
      <c r="E596" s="448"/>
      <c r="F596" s="545"/>
      <c r="G596" s="531"/>
      <c r="H596" s="449"/>
      <c r="I596" s="449"/>
      <c r="J596" s="449"/>
      <c r="K596" s="448"/>
      <c r="L596" s="447"/>
      <c r="M596" s="447"/>
      <c r="N596" s="447"/>
      <c r="O596" s="447"/>
      <c r="P596" s="447"/>
      <c r="Q596" s="447"/>
      <c r="R596" s="447"/>
      <c r="S596" s="447"/>
      <c r="T596" s="447"/>
      <c r="U596" s="447"/>
      <c r="V596" s="447"/>
      <c r="W596" s="447"/>
      <c r="X596" s="447"/>
      <c r="Y596" s="447"/>
      <c r="Z596" s="447"/>
    </row>
    <row r="597" ht="12.75" customHeight="1">
      <c r="A597" s="445"/>
      <c r="B597" s="446"/>
      <c r="C597" s="533"/>
      <c r="D597" s="449"/>
      <c r="E597" s="448"/>
      <c r="F597" s="545"/>
      <c r="G597" s="531"/>
      <c r="H597" s="449"/>
      <c r="I597" s="449"/>
      <c r="J597" s="449"/>
      <c r="K597" s="448"/>
      <c r="L597" s="447"/>
      <c r="M597" s="447"/>
      <c r="N597" s="447"/>
      <c r="O597" s="447"/>
      <c r="P597" s="447"/>
      <c r="Q597" s="447"/>
      <c r="R597" s="447"/>
      <c r="S597" s="447"/>
      <c r="T597" s="447"/>
      <c r="U597" s="447"/>
      <c r="V597" s="447"/>
      <c r="W597" s="447"/>
      <c r="X597" s="447"/>
      <c r="Y597" s="447"/>
      <c r="Z597" s="447"/>
    </row>
    <row r="598" ht="12.75" customHeight="1">
      <c r="A598" s="445"/>
      <c r="B598" s="446"/>
      <c r="C598" s="533"/>
      <c r="D598" s="449"/>
      <c r="E598" s="448"/>
      <c r="F598" s="545"/>
      <c r="G598" s="531"/>
      <c r="H598" s="449"/>
      <c r="I598" s="449"/>
      <c r="J598" s="449"/>
      <c r="K598" s="448"/>
      <c r="L598" s="447"/>
      <c r="M598" s="447"/>
      <c r="N598" s="447"/>
      <c r="O598" s="447"/>
      <c r="P598" s="447"/>
      <c r="Q598" s="447"/>
      <c r="R598" s="447"/>
      <c r="S598" s="447"/>
      <c r="T598" s="447"/>
      <c r="U598" s="447"/>
      <c r="V598" s="447"/>
      <c r="W598" s="447"/>
      <c r="X598" s="447"/>
      <c r="Y598" s="447"/>
      <c r="Z598" s="447"/>
    </row>
    <row r="599" ht="12.75" customHeight="1">
      <c r="A599" s="445"/>
      <c r="B599" s="446"/>
      <c r="C599" s="533"/>
      <c r="D599" s="449"/>
      <c r="E599" s="448"/>
      <c r="F599" s="545"/>
      <c r="G599" s="531"/>
      <c r="H599" s="449"/>
      <c r="I599" s="449"/>
      <c r="J599" s="449"/>
      <c r="K599" s="448"/>
      <c r="L599" s="447"/>
      <c r="M599" s="447"/>
      <c r="N599" s="447"/>
      <c r="O599" s="447"/>
      <c r="P599" s="447"/>
      <c r="Q599" s="447"/>
      <c r="R599" s="447"/>
      <c r="S599" s="447"/>
      <c r="T599" s="447"/>
      <c r="U599" s="447"/>
      <c r="V599" s="447"/>
      <c r="W599" s="447"/>
      <c r="X599" s="447"/>
      <c r="Y599" s="447"/>
      <c r="Z599" s="447"/>
    </row>
    <row r="600" ht="12.75" customHeight="1">
      <c r="A600" s="445"/>
      <c r="B600" s="446"/>
      <c r="C600" s="533"/>
      <c r="D600" s="449"/>
      <c r="E600" s="448"/>
      <c r="F600" s="545"/>
      <c r="G600" s="531"/>
      <c r="H600" s="449"/>
      <c r="I600" s="449"/>
      <c r="J600" s="449"/>
      <c r="K600" s="448"/>
      <c r="L600" s="447"/>
      <c r="M600" s="447"/>
      <c r="N600" s="447"/>
      <c r="O600" s="447"/>
      <c r="P600" s="447"/>
      <c r="Q600" s="447"/>
      <c r="R600" s="447"/>
      <c r="S600" s="447"/>
      <c r="T600" s="447"/>
      <c r="U600" s="447"/>
      <c r="V600" s="447"/>
      <c r="W600" s="447"/>
      <c r="X600" s="447"/>
      <c r="Y600" s="447"/>
      <c r="Z600" s="447"/>
    </row>
    <row r="601" ht="12.75" customHeight="1">
      <c r="A601" s="445"/>
      <c r="B601" s="446"/>
      <c r="C601" s="533"/>
      <c r="D601" s="449"/>
      <c r="E601" s="448"/>
      <c r="F601" s="545"/>
      <c r="G601" s="531"/>
      <c r="H601" s="449"/>
      <c r="I601" s="449"/>
      <c r="J601" s="449"/>
      <c r="K601" s="448"/>
      <c r="L601" s="447"/>
      <c r="M601" s="447"/>
      <c r="N601" s="447"/>
      <c r="O601" s="447"/>
      <c r="P601" s="447"/>
      <c r="Q601" s="447"/>
      <c r="R601" s="447"/>
      <c r="S601" s="447"/>
      <c r="T601" s="447"/>
      <c r="U601" s="447"/>
      <c r="V601" s="447"/>
      <c r="W601" s="447"/>
      <c r="X601" s="447"/>
      <c r="Y601" s="447"/>
      <c r="Z601" s="447"/>
    </row>
    <row r="602" ht="12.75" customHeight="1">
      <c r="A602" s="445"/>
      <c r="B602" s="446"/>
      <c r="C602" s="533"/>
      <c r="D602" s="449"/>
      <c r="E602" s="448"/>
      <c r="F602" s="545"/>
      <c r="G602" s="531"/>
      <c r="H602" s="449"/>
      <c r="I602" s="449"/>
      <c r="J602" s="449"/>
      <c r="K602" s="448"/>
      <c r="L602" s="447"/>
      <c r="M602" s="447"/>
      <c r="N602" s="447"/>
      <c r="O602" s="447"/>
      <c r="P602" s="447"/>
      <c r="Q602" s="447"/>
      <c r="R602" s="447"/>
      <c r="S602" s="447"/>
      <c r="T602" s="447"/>
      <c r="U602" s="447"/>
      <c r="V602" s="447"/>
      <c r="W602" s="447"/>
      <c r="X602" s="447"/>
      <c r="Y602" s="447"/>
      <c r="Z602" s="447"/>
    </row>
    <row r="603" ht="12.75" customHeight="1">
      <c r="A603" s="445"/>
      <c r="B603" s="446"/>
      <c r="C603" s="533"/>
      <c r="D603" s="449"/>
      <c r="E603" s="448"/>
      <c r="F603" s="545"/>
      <c r="G603" s="531"/>
      <c r="H603" s="449"/>
      <c r="I603" s="449"/>
      <c r="J603" s="449"/>
      <c r="K603" s="448"/>
      <c r="L603" s="447"/>
      <c r="M603" s="447"/>
      <c r="N603" s="447"/>
      <c r="O603" s="447"/>
      <c r="P603" s="447"/>
      <c r="Q603" s="447"/>
      <c r="R603" s="447"/>
      <c r="S603" s="447"/>
      <c r="T603" s="447"/>
      <c r="U603" s="447"/>
      <c r="V603" s="447"/>
      <c r="W603" s="447"/>
      <c r="X603" s="447"/>
      <c r="Y603" s="447"/>
      <c r="Z603" s="447"/>
    </row>
    <row r="604" ht="12.75" customHeight="1">
      <c r="A604" s="445"/>
      <c r="B604" s="446"/>
      <c r="C604" s="533"/>
      <c r="D604" s="449"/>
      <c r="E604" s="448"/>
      <c r="F604" s="545"/>
      <c r="G604" s="531"/>
      <c r="H604" s="449"/>
      <c r="I604" s="449"/>
      <c r="J604" s="449"/>
      <c r="K604" s="448"/>
      <c r="L604" s="447"/>
      <c r="M604" s="447"/>
      <c r="N604" s="447"/>
      <c r="O604" s="447"/>
      <c r="P604" s="447"/>
      <c r="Q604" s="447"/>
      <c r="R604" s="447"/>
      <c r="S604" s="447"/>
      <c r="T604" s="447"/>
      <c r="U604" s="447"/>
      <c r="V604" s="447"/>
      <c r="W604" s="447"/>
      <c r="X604" s="447"/>
      <c r="Y604" s="447"/>
      <c r="Z604" s="447"/>
    </row>
    <row r="605" ht="12.75" customHeight="1">
      <c r="A605" s="445"/>
      <c r="B605" s="446"/>
      <c r="C605" s="533"/>
      <c r="D605" s="449"/>
      <c r="E605" s="448"/>
      <c r="F605" s="545"/>
      <c r="G605" s="531"/>
      <c r="H605" s="449"/>
      <c r="I605" s="449"/>
      <c r="J605" s="449"/>
      <c r="K605" s="448"/>
      <c r="L605" s="447"/>
      <c r="M605" s="447"/>
      <c r="N605" s="447"/>
      <c r="O605" s="447"/>
      <c r="P605" s="447"/>
      <c r="Q605" s="447"/>
      <c r="R605" s="447"/>
      <c r="S605" s="447"/>
      <c r="T605" s="447"/>
      <c r="U605" s="447"/>
      <c r="V605" s="447"/>
      <c r="W605" s="447"/>
      <c r="X605" s="447"/>
      <c r="Y605" s="447"/>
      <c r="Z605" s="447"/>
    </row>
    <row r="606" ht="12.75" customHeight="1">
      <c r="A606" s="445"/>
      <c r="B606" s="446"/>
      <c r="C606" s="533"/>
      <c r="D606" s="449"/>
      <c r="E606" s="448"/>
      <c r="F606" s="545"/>
      <c r="G606" s="531"/>
      <c r="H606" s="449"/>
      <c r="I606" s="449"/>
      <c r="J606" s="449"/>
      <c r="K606" s="448"/>
      <c r="L606" s="447"/>
      <c r="M606" s="447"/>
      <c r="N606" s="447"/>
      <c r="O606" s="447"/>
      <c r="P606" s="447"/>
      <c r="Q606" s="447"/>
      <c r="R606" s="447"/>
      <c r="S606" s="447"/>
      <c r="T606" s="447"/>
      <c r="U606" s="447"/>
      <c r="V606" s="447"/>
      <c r="W606" s="447"/>
      <c r="X606" s="447"/>
      <c r="Y606" s="447"/>
      <c r="Z606" s="447"/>
    </row>
    <row r="607" ht="12.75" customHeight="1">
      <c r="A607" s="445"/>
      <c r="B607" s="446"/>
      <c r="C607" s="533"/>
      <c r="D607" s="449"/>
      <c r="E607" s="448"/>
      <c r="F607" s="545"/>
      <c r="G607" s="531"/>
      <c r="H607" s="449"/>
      <c r="I607" s="449"/>
      <c r="J607" s="449"/>
      <c r="K607" s="448"/>
      <c r="L607" s="447"/>
      <c r="M607" s="447"/>
      <c r="N607" s="447"/>
      <c r="O607" s="447"/>
      <c r="P607" s="447"/>
      <c r="Q607" s="447"/>
      <c r="R607" s="447"/>
      <c r="S607" s="447"/>
      <c r="T607" s="447"/>
      <c r="U607" s="447"/>
      <c r="V607" s="447"/>
      <c r="W607" s="447"/>
      <c r="X607" s="447"/>
      <c r="Y607" s="447"/>
      <c r="Z607" s="447"/>
    </row>
    <row r="608" ht="12.75" customHeight="1">
      <c r="A608" s="445"/>
      <c r="B608" s="446"/>
      <c r="C608" s="533"/>
      <c r="D608" s="449"/>
      <c r="E608" s="448"/>
      <c r="F608" s="545"/>
      <c r="G608" s="531"/>
      <c r="H608" s="449"/>
      <c r="I608" s="449"/>
      <c r="J608" s="449"/>
      <c r="K608" s="448"/>
      <c r="L608" s="447"/>
      <c r="M608" s="447"/>
      <c r="N608" s="447"/>
      <c r="O608" s="447"/>
      <c r="P608" s="447"/>
      <c r="Q608" s="447"/>
      <c r="R608" s="447"/>
      <c r="S608" s="447"/>
      <c r="T608" s="447"/>
      <c r="U608" s="447"/>
      <c r="V608" s="447"/>
      <c r="W608" s="447"/>
      <c r="X608" s="447"/>
      <c r="Y608" s="447"/>
      <c r="Z608" s="447"/>
    </row>
    <row r="609" ht="12.75" customHeight="1">
      <c r="A609" s="445"/>
      <c r="B609" s="446"/>
      <c r="C609" s="533"/>
      <c r="D609" s="449"/>
      <c r="E609" s="448"/>
      <c r="F609" s="545"/>
      <c r="G609" s="531"/>
      <c r="H609" s="449"/>
      <c r="I609" s="449"/>
      <c r="J609" s="449"/>
      <c r="K609" s="448"/>
      <c r="L609" s="447"/>
      <c r="M609" s="447"/>
      <c r="N609" s="447"/>
      <c r="O609" s="447"/>
      <c r="P609" s="447"/>
      <c r="Q609" s="447"/>
      <c r="R609" s="447"/>
      <c r="S609" s="447"/>
      <c r="T609" s="447"/>
      <c r="U609" s="447"/>
      <c r="V609" s="447"/>
      <c r="W609" s="447"/>
      <c r="X609" s="447"/>
      <c r="Y609" s="447"/>
      <c r="Z609" s="447"/>
    </row>
    <row r="610" ht="12.75" customHeight="1">
      <c r="A610" s="445"/>
      <c r="B610" s="446"/>
      <c r="C610" s="533"/>
      <c r="D610" s="449"/>
      <c r="E610" s="448"/>
      <c r="F610" s="545"/>
      <c r="G610" s="531"/>
      <c r="H610" s="449"/>
      <c r="I610" s="449"/>
      <c r="J610" s="449"/>
      <c r="K610" s="448"/>
      <c r="L610" s="447"/>
      <c r="M610" s="447"/>
      <c r="N610" s="447"/>
      <c r="O610" s="447"/>
      <c r="P610" s="447"/>
      <c r="Q610" s="447"/>
      <c r="R610" s="447"/>
      <c r="S610" s="447"/>
      <c r="T610" s="447"/>
      <c r="U610" s="447"/>
      <c r="V610" s="447"/>
      <c r="W610" s="447"/>
      <c r="X610" s="447"/>
      <c r="Y610" s="447"/>
      <c r="Z610" s="447"/>
    </row>
    <row r="611" ht="12.75" customHeight="1">
      <c r="A611" s="445"/>
      <c r="B611" s="446"/>
      <c r="C611" s="533"/>
      <c r="D611" s="449"/>
      <c r="E611" s="448"/>
      <c r="F611" s="545"/>
      <c r="G611" s="531"/>
      <c r="H611" s="449"/>
      <c r="I611" s="449"/>
      <c r="J611" s="449"/>
      <c r="K611" s="448"/>
      <c r="L611" s="447"/>
      <c r="M611" s="447"/>
      <c r="N611" s="447"/>
      <c r="O611" s="447"/>
      <c r="P611" s="447"/>
      <c r="Q611" s="447"/>
      <c r="R611" s="447"/>
      <c r="S611" s="447"/>
      <c r="T611" s="447"/>
      <c r="U611" s="447"/>
      <c r="V611" s="447"/>
      <c r="W611" s="447"/>
      <c r="X611" s="447"/>
      <c r="Y611" s="447"/>
      <c r="Z611" s="447"/>
    </row>
    <row r="612" ht="12.75" customHeight="1">
      <c r="A612" s="445"/>
      <c r="B612" s="446"/>
      <c r="C612" s="533"/>
      <c r="D612" s="449"/>
      <c r="E612" s="448"/>
      <c r="F612" s="545"/>
      <c r="G612" s="531"/>
      <c r="H612" s="449"/>
      <c r="I612" s="449"/>
      <c r="J612" s="449"/>
      <c r="K612" s="448"/>
      <c r="L612" s="447"/>
      <c r="M612" s="447"/>
      <c r="N612" s="447"/>
      <c r="O612" s="447"/>
      <c r="P612" s="447"/>
      <c r="Q612" s="447"/>
      <c r="R612" s="447"/>
      <c r="S612" s="447"/>
      <c r="T612" s="447"/>
      <c r="U612" s="447"/>
      <c r="V612" s="447"/>
      <c r="W612" s="447"/>
      <c r="X612" s="447"/>
      <c r="Y612" s="447"/>
      <c r="Z612" s="447"/>
    </row>
    <row r="613" ht="12.75" customHeight="1">
      <c r="A613" s="445"/>
      <c r="B613" s="446"/>
      <c r="C613" s="533"/>
      <c r="D613" s="449"/>
      <c r="E613" s="448"/>
      <c r="F613" s="545"/>
      <c r="G613" s="531"/>
      <c r="H613" s="449"/>
      <c r="I613" s="449"/>
      <c r="J613" s="449"/>
      <c r="K613" s="448"/>
      <c r="L613" s="447"/>
      <c r="M613" s="447"/>
      <c r="N613" s="447"/>
      <c r="O613" s="447"/>
      <c r="P613" s="447"/>
      <c r="Q613" s="447"/>
      <c r="R613" s="447"/>
      <c r="S613" s="447"/>
      <c r="T613" s="447"/>
      <c r="U613" s="447"/>
      <c r="V613" s="447"/>
      <c r="W613" s="447"/>
      <c r="X613" s="447"/>
      <c r="Y613" s="447"/>
      <c r="Z613" s="447"/>
    </row>
    <row r="614" ht="12.75" customHeight="1">
      <c r="A614" s="445"/>
      <c r="B614" s="446"/>
      <c r="C614" s="533"/>
      <c r="D614" s="449"/>
      <c r="E614" s="448"/>
      <c r="F614" s="545"/>
      <c r="G614" s="531"/>
      <c r="H614" s="449"/>
      <c r="I614" s="449"/>
      <c r="J614" s="449"/>
      <c r="K614" s="448"/>
      <c r="L614" s="447"/>
      <c r="M614" s="447"/>
      <c r="N614" s="447"/>
      <c r="O614" s="447"/>
      <c r="P614" s="447"/>
      <c r="Q614" s="447"/>
      <c r="R614" s="447"/>
      <c r="S614" s="447"/>
      <c r="T614" s="447"/>
      <c r="U614" s="447"/>
      <c r="V614" s="447"/>
      <c r="W614" s="447"/>
      <c r="X614" s="447"/>
      <c r="Y614" s="447"/>
      <c r="Z614" s="447"/>
    </row>
    <row r="615" ht="12.75" customHeight="1">
      <c r="A615" s="445"/>
      <c r="B615" s="446"/>
      <c r="C615" s="533"/>
      <c r="D615" s="449"/>
      <c r="E615" s="448"/>
      <c r="F615" s="545"/>
      <c r="G615" s="531"/>
      <c r="H615" s="449"/>
      <c r="I615" s="449"/>
      <c r="J615" s="449"/>
      <c r="K615" s="448"/>
      <c r="L615" s="447"/>
      <c r="M615" s="447"/>
      <c r="N615" s="447"/>
      <c r="O615" s="447"/>
      <c r="P615" s="447"/>
      <c r="Q615" s="447"/>
      <c r="R615" s="447"/>
      <c r="S615" s="447"/>
      <c r="T615" s="447"/>
      <c r="U615" s="447"/>
      <c r="V615" s="447"/>
      <c r="W615" s="447"/>
      <c r="X615" s="447"/>
      <c r="Y615" s="447"/>
      <c r="Z615" s="447"/>
    </row>
    <row r="616" ht="12.75" customHeight="1">
      <c r="A616" s="445"/>
      <c r="B616" s="446"/>
      <c r="C616" s="533"/>
      <c r="D616" s="449"/>
      <c r="E616" s="448"/>
      <c r="F616" s="545"/>
      <c r="G616" s="531"/>
      <c r="H616" s="449"/>
      <c r="I616" s="449"/>
      <c r="J616" s="449"/>
      <c r="K616" s="448"/>
      <c r="L616" s="447"/>
      <c r="M616" s="447"/>
      <c r="N616" s="447"/>
      <c r="O616" s="447"/>
      <c r="P616" s="447"/>
      <c r="Q616" s="447"/>
      <c r="R616" s="447"/>
      <c r="S616" s="447"/>
      <c r="T616" s="447"/>
      <c r="U616" s="447"/>
      <c r="V616" s="447"/>
      <c r="W616" s="447"/>
      <c r="X616" s="447"/>
      <c r="Y616" s="447"/>
      <c r="Z616" s="447"/>
    </row>
    <row r="617" ht="12.75" customHeight="1">
      <c r="A617" s="445"/>
      <c r="B617" s="446"/>
      <c r="C617" s="533"/>
      <c r="D617" s="449"/>
      <c r="E617" s="448"/>
      <c r="F617" s="545"/>
      <c r="G617" s="531"/>
      <c r="H617" s="449"/>
      <c r="I617" s="449"/>
      <c r="J617" s="449"/>
      <c r="K617" s="448"/>
      <c r="L617" s="447"/>
      <c r="M617" s="447"/>
      <c r="N617" s="447"/>
      <c r="O617" s="447"/>
      <c r="P617" s="447"/>
      <c r="Q617" s="447"/>
      <c r="R617" s="447"/>
      <c r="S617" s="447"/>
      <c r="T617" s="447"/>
      <c r="U617" s="447"/>
      <c r="V617" s="447"/>
      <c r="W617" s="447"/>
      <c r="X617" s="447"/>
      <c r="Y617" s="447"/>
      <c r="Z617" s="447"/>
    </row>
    <row r="618" ht="12.75" customHeight="1">
      <c r="A618" s="445"/>
      <c r="B618" s="446"/>
      <c r="C618" s="533"/>
      <c r="D618" s="449"/>
      <c r="E618" s="448"/>
      <c r="F618" s="545"/>
      <c r="G618" s="531"/>
      <c r="H618" s="449"/>
      <c r="I618" s="449"/>
      <c r="J618" s="449"/>
      <c r="K618" s="448"/>
      <c r="L618" s="447"/>
      <c r="M618" s="447"/>
      <c r="N618" s="447"/>
      <c r="O618" s="447"/>
      <c r="P618" s="447"/>
      <c r="Q618" s="447"/>
      <c r="R618" s="447"/>
      <c r="S618" s="447"/>
      <c r="T618" s="447"/>
      <c r="U618" s="447"/>
      <c r="V618" s="447"/>
      <c r="W618" s="447"/>
      <c r="X618" s="447"/>
      <c r="Y618" s="447"/>
      <c r="Z618" s="447"/>
    </row>
    <row r="619" ht="12.75" customHeight="1">
      <c r="A619" s="445"/>
      <c r="B619" s="446"/>
      <c r="C619" s="533"/>
      <c r="D619" s="449"/>
      <c r="E619" s="448"/>
      <c r="F619" s="545"/>
      <c r="G619" s="531"/>
      <c r="H619" s="449"/>
      <c r="I619" s="449"/>
      <c r="J619" s="449"/>
      <c r="K619" s="448"/>
      <c r="L619" s="447"/>
      <c r="M619" s="447"/>
      <c r="N619" s="447"/>
      <c r="O619" s="447"/>
      <c r="P619" s="447"/>
      <c r="Q619" s="447"/>
      <c r="R619" s="447"/>
      <c r="S619" s="447"/>
      <c r="T619" s="447"/>
      <c r="U619" s="447"/>
      <c r="V619" s="447"/>
      <c r="W619" s="447"/>
      <c r="X619" s="447"/>
      <c r="Y619" s="447"/>
      <c r="Z619" s="447"/>
    </row>
    <row r="620" ht="12.75" customHeight="1">
      <c r="A620" s="445"/>
      <c r="B620" s="446"/>
      <c r="C620" s="533"/>
      <c r="D620" s="449"/>
      <c r="E620" s="448"/>
      <c r="F620" s="545"/>
      <c r="G620" s="531"/>
      <c r="H620" s="449"/>
      <c r="I620" s="449"/>
      <c r="J620" s="449"/>
      <c r="K620" s="448"/>
      <c r="L620" s="447"/>
      <c r="M620" s="447"/>
      <c r="N620" s="447"/>
      <c r="O620" s="447"/>
      <c r="P620" s="447"/>
      <c r="Q620" s="447"/>
      <c r="R620" s="447"/>
      <c r="S620" s="447"/>
      <c r="T620" s="447"/>
      <c r="U620" s="447"/>
      <c r="V620" s="447"/>
      <c r="W620" s="447"/>
      <c r="X620" s="447"/>
      <c r="Y620" s="447"/>
      <c r="Z620" s="447"/>
    </row>
    <row r="621" ht="12.75" customHeight="1">
      <c r="A621" s="445"/>
      <c r="B621" s="446"/>
      <c r="C621" s="533"/>
      <c r="D621" s="449"/>
      <c r="E621" s="448"/>
      <c r="F621" s="545"/>
      <c r="G621" s="531"/>
      <c r="H621" s="449"/>
      <c r="I621" s="449"/>
      <c r="J621" s="449"/>
      <c r="K621" s="448"/>
      <c r="L621" s="447"/>
      <c r="M621" s="447"/>
      <c r="N621" s="447"/>
      <c r="O621" s="447"/>
      <c r="P621" s="447"/>
      <c r="Q621" s="447"/>
      <c r="R621" s="447"/>
      <c r="S621" s="447"/>
      <c r="T621" s="447"/>
      <c r="U621" s="447"/>
      <c r="V621" s="447"/>
      <c r="W621" s="447"/>
      <c r="X621" s="447"/>
      <c r="Y621" s="447"/>
      <c r="Z621" s="447"/>
    </row>
    <row r="622" ht="12.75" customHeight="1">
      <c r="A622" s="445"/>
      <c r="B622" s="446"/>
      <c r="C622" s="533"/>
      <c r="D622" s="449"/>
      <c r="E622" s="448"/>
      <c r="F622" s="545"/>
      <c r="G622" s="531"/>
      <c r="H622" s="449"/>
      <c r="I622" s="449"/>
      <c r="J622" s="449"/>
      <c r="K622" s="448"/>
      <c r="L622" s="447"/>
      <c r="M622" s="447"/>
      <c r="N622" s="447"/>
      <c r="O622" s="447"/>
      <c r="P622" s="447"/>
      <c r="Q622" s="447"/>
      <c r="R622" s="447"/>
      <c r="S622" s="447"/>
      <c r="T622" s="447"/>
      <c r="U622" s="447"/>
      <c r="V622" s="447"/>
      <c r="W622" s="447"/>
      <c r="X622" s="447"/>
      <c r="Y622" s="447"/>
      <c r="Z622" s="447"/>
    </row>
    <row r="623" ht="12.75" customHeight="1">
      <c r="A623" s="445"/>
      <c r="B623" s="446"/>
      <c r="C623" s="533"/>
      <c r="D623" s="449"/>
      <c r="E623" s="448"/>
      <c r="F623" s="545"/>
      <c r="G623" s="531"/>
      <c r="H623" s="449"/>
      <c r="I623" s="449"/>
      <c r="J623" s="449"/>
      <c r="K623" s="448"/>
      <c r="L623" s="447"/>
      <c r="M623" s="447"/>
      <c r="N623" s="447"/>
      <c r="O623" s="447"/>
      <c r="P623" s="447"/>
      <c r="Q623" s="447"/>
      <c r="R623" s="447"/>
      <c r="S623" s="447"/>
      <c r="T623" s="447"/>
      <c r="U623" s="447"/>
      <c r="V623" s="447"/>
      <c r="W623" s="447"/>
      <c r="X623" s="447"/>
      <c r="Y623" s="447"/>
      <c r="Z623" s="447"/>
    </row>
    <row r="624" ht="12.75" customHeight="1">
      <c r="A624" s="445"/>
      <c r="B624" s="446"/>
      <c r="C624" s="533"/>
      <c r="D624" s="449"/>
      <c r="E624" s="448"/>
      <c r="F624" s="545"/>
      <c r="G624" s="531"/>
      <c r="H624" s="449"/>
      <c r="I624" s="449"/>
      <c r="J624" s="449"/>
      <c r="K624" s="448"/>
      <c r="L624" s="447"/>
      <c r="M624" s="447"/>
      <c r="N624" s="447"/>
      <c r="O624" s="447"/>
      <c r="P624" s="447"/>
      <c r="Q624" s="447"/>
      <c r="R624" s="447"/>
      <c r="S624" s="447"/>
      <c r="T624" s="447"/>
      <c r="U624" s="447"/>
      <c r="V624" s="447"/>
      <c r="W624" s="447"/>
      <c r="X624" s="447"/>
      <c r="Y624" s="447"/>
      <c r="Z624" s="447"/>
    </row>
    <row r="625" ht="12.75" customHeight="1">
      <c r="A625" s="445"/>
      <c r="B625" s="446"/>
      <c r="C625" s="533"/>
      <c r="D625" s="449"/>
      <c r="E625" s="448"/>
      <c r="F625" s="545"/>
      <c r="G625" s="531"/>
      <c r="H625" s="449"/>
      <c r="I625" s="449"/>
      <c r="J625" s="449"/>
      <c r="K625" s="448"/>
      <c r="L625" s="447"/>
      <c r="M625" s="447"/>
      <c r="N625" s="447"/>
      <c r="O625" s="447"/>
      <c r="P625" s="447"/>
      <c r="Q625" s="447"/>
      <c r="R625" s="447"/>
      <c r="S625" s="447"/>
      <c r="T625" s="447"/>
      <c r="U625" s="447"/>
      <c r="V625" s="447"/>
      <c r="W625" s="447"/>
      <c r="X625" s="447"/>
      <c r="Y625" s="447"/>
      <c r="Z625" s="447"/>
    </row>
    <row r="626" ht="12.75" customHeight="1">
      <c r="A626" s="445"/>
      <c r="B626" s="446"/>
      <c r="C626" s="533"/>
      <c r="D626" s="449"/>
      <c r="E626" s="448"/>
      <c r="F626" s="545"/>
      <c r="G626" s="531"/>
      <c r="H626" s="449"/>
      <c r="I626" s="449"/>
      <c r="J626" s="449"/>
      <c r="K626" s="448"/>
      <c r="L626" s="447"/>
      <c r="M626" s="447"/>
      <c r="N626" s="447"/>
      <c r="O626" s="447"/>
      <c r="P626" s="447"/>
      <c r="Q626" s="447"/>
      <c r="R626" s="447"/>
      <c r="S626" s="447"/>
      <c r="T626" s="447"/>
      <c r="U626" s="447"/>
      <c r="V626" s="447"/>
      <c r="W626" s="447"/>
      <c r="X626" s="447"/>
      <c r="Y626" s="447"/>
      <c r="Z626" s="447"/>
    </row>
    <row r="627" ht="12.75" customHeight="1">
      <c r="A627" s="445"/>
      <c r="B627" s="446"/>
      <c r="C627" s="533"/>
      <c r="D627" s="449"/>
      <c r="E627" s="448"/>
      <c r="F627" s="545"/>
      <c r="G627" s="531"/>
      <c r="H627" s="449"/>
      <c r="I627" s="449"/>
      <c r="J627" s="449"/>
      <c r="K627" s="448"/>
      <c r="L627" s="447"/>
      <c r="M627" s="447"/>
      <c r="N627" s="447"/>
      <c r="O627" s="447"/>
      <c r="P627" s="447"/>
      <c r="Q627" s="447"/>
      <c r="R627" s="447"/>
      <c r="S627" s="447"/>
      <c r="T627" s="447"/>
      <c r="U627" s="447"/>
      <c r="V627" s="447"/>
      <c r="W627" s="447"/>
      <c r="X627" s="447"/>
      <c r="Y627" s="447"/>
      <c r="Z627" s="447"/>
    </row>
    <row r="628" ht="12.75" customHeight="1">
      <c r="A628" s="445"/>
      <c r="B628" s="446"/>
      <c r="C628" s="533"/>
      <c r="D628" s="449"/>
      <c r="E628" s="448"/>
      <c r="F628" s="545"/>
      <c r="G628" s="531"/>
      <c r="H628" s="449"/>
      <c r="I628" s="449"/>
      <c r="J628" s="449"/>
      <c r="K628" s="448"/>
      <c r="L628" s="447"/>
      <c r="M628" s="447"/>
      <c r="N628" s="447"/>
      <c r="O628" s="447"/>
      <c r="P628" s="447"/>
      <c r="Q628" s="447"/>
      <c r="R628" s="447"/>
      <c r="S628" s="447"/>
      <c r="T628" s="447"/>
      <c r="U628" s="447"/>
      <c r="V628" s="447"/>
      <c r="W628" s="447"/>
      <c r="X628" s="447"/>
      <c r="Y628" s="447"/>
      <c r="Z628" s="447"/>
    </row>
    <row r="629" ht="12.75" customHeight="1">
      <c r="A629" s="445"/>
      <c r="B629" s="446"/>
      <c r="C629" s="533"/>
      <c r="D629" s="449"/>
      <c r="E629" s="448"/>
      <c r="F629" s="545"/>
      <c r="G629" s="531"/>
      <c r="H629" s="449"/>
      <c r="I629" s="449"/>
      <c r="J629" s="449"/>
      <c r="K629" s="448"/>
      <c r="L629" s="447"/>
      <c r="M629" s="447"/>
      <c r="N629" s="447"/>
      <c r="O629" s="447"/>
      <c r="P629" s="447"/>
      <c r="Q629" s="447"/>
      <c r="R629" s="447"/>
      <c r="S629" s="447"/>
      <c r="T629" s="447"/>
      <c r="U629" s="447"/>
      <c r="V629" s="447"/>
      <c r="W629" s="447"/>
      <c r="X629" s="447"/>
      <c r="Y629" s="447"/>
      <c r="Z629" s="447"/>
    </row>
    <row r="630" ht="12.75" customHeight="1">
      <c r="A630" s="445"/>
      <c r="B630" s="446"/>
      <c r="C630" s="533"/>
      <c r="D630" s="449"/>
      <c r="E630" s="448"/>
      <c r="F630" s="545"/>
      <c r="G630" s="531"/>
      <c r="H630" s="449"/>
      <c r="I630" s="449"/>
      <c r="J630" s="449"/>
      <c r="K630" s="448"/>
      <c r="L630" s="447"/>
      <c r="M630" s="447"/>
      <c r="N630" s="447"/>
      <c r="O630" s="447"/>
      <c r="P630" s="447"/>
      <c r="Q630" s="447"/>
      <c r="R630" s="447"/>
      <c r="S630" s="447"/>
      <c r="T630" s="447"/>
      <c r="U630" s="447"/>
      <c r="V630" s="447"/>
      <c r="W630" s="447"/>
      <c r="X630" s="447"/>
      <c r="Y630" s="447"/>
      <c r="Z630" s="447"/>
    </row>
    <row r="631" ht="12.75" customHeight="1">
      <c r="A631" s="445"/>
      <c r="B631" s="446"/>
      <c r="C631" s="533"/>
      <c r="D631" s="449"/>
      <c r="E631" s="448"/>
      <c r="F631" s="545"/>
      <c r="G631" s="531"/>
      <c r="H631" s="449"/>
      <c r="I631" s="449"/>
      <c r="J631" s="449"/>
      <c r="K631" s="448"/>
      <c r="L631" s="447"/>
      <c r="M631" s="447"/>
      <c r="N631" s="447"/>
      <c r="O631" s="447"/>
      <c r="P631" s="447"/>
      <c r="Q631" s="447"/>
      <c r="R631" s="447"/>
      <c r="S631" s="447"/>
      <c r="T631" s="447"/>
      <c r="U631" s="447"/>
      <c r="V631" s="447"/>
      <c r="W631" s="447"/>
      <c r="X631" s="447"/>
      <c r="Y631" s="447"/>
      <c r="Z631" s="447"/>
    </row>
    <row r="632" ht="12.75" customHeight="1">
      <c r="A632" s="445"/>
      <c r="B632" s="446"/>
      <c r="C632" s="533"/>
      <c r="D632" s="449"/>
      <c r="E632" s="448"/>
      <c r="F632" s="545"/>
      <c r="G632" s="531"/>
      <c r="H632" s="449"/>
      <c r="I632" s="449"/>
      <c r="J632" s="449"/>
      <c r="K632" s="448"/>
      <c r="L632" s="447"/>
      <c r="M632" s="447"/>
      <c r="N632" s="447"/>
      <c r="O632" s="447"/>
      <c r="P632" s="447"/>
      <c r="Q632" s="447"/>
      <c r="R632" s="447"/>
      <c r="S632" s="447"/>
      <c r="T632" s="447"/>
      <c r="U632" s="447"/>
      <c r="V632" s="447"/>
      <c r="W632" s="447"/>
      <c r="X632" s="447"/>
      <c r="Y632" s="447"/>
      <c r="Z632" s="447"/>
    </row>
    <row r="633" ht="12.75" customHeight="1">
      <c r="A633" s="445"/>
      <c r="B633" s="446"/>
      <c r="C633" s="533"/>
      <c r="D633" s="449"/>
      <c r="E633" s="448"/>
      <c r="F633" s="545"/>
      <c r="G633" s="531"/>
      <c r="H633" s="449"/>
      <c r="I633" s="449"/>
      <c r="J633" s="449"/>
      <c r="K633" s="448"/>
      <c r="L633" s="447"/>
      <c r="M633" s="447"/>
      <c r="N633" s="447"/>
      <c r="O633" s="447"/>
      <c r="P633" s="447"/>
      <c r="Q633" s="447"/>
      <c r="R633" s="447"/>
      <c r="S633" s="447"/>
      <c r="T633" s="447"/>
      <c r="U633" s="447"/>
      <c r="V633" s="447"/>
      <c r="W633" s="447"/>
      <c r="X633" s="447"/>
      <c r="Y633" s="447"/>
      <c r="Z633" s="447"/>
    </row>
    <row r="634" ht="12.75" customHeight="1">
      <c r="A634" s="445"/>
      <c r="B634" s="446"/>
      <c r="C634" s="533"/>
      <c r="D634" s="449"/>
      <c r="E634" s="448"/>
      <c r="F634" s="545"/>
      <c r="G634" s="531"/>
      <c r="H634" s="449"/>
      <c r="I634" s="449"/>
      <c r="J634" s="449"/>
      <c r="K634" s="448"/>
      <c r="L634" s="447"/>
      <c r="M634" s="447"/>
      <c r="N634" s="447"/>
      <c r="O634" s="447"/>
      <c r="P634" s="447"/>
      <c r="Q634" s="447"/>
      <c r="R634" s="447"/>
      <c r="S634" s="447"/>
      <c r="T634" s="447"/>
      <c r="U634" s="447"/>
      <c r="V634" s="447"/>
      <c r="W634" s="447"/>
      <c r="X634" s="447"/>
      <c r="Y634" s="447"/>
      <c r="Z634" s="447"/>
    </row>
    <row r="635" ht="12.75" customHeight="1">
      <c r="A635" s="445"/>
      <c r="B635" s="446"/>
      <c r="C635" s="533"/>
      <c r="D635" s="449"/>
      <c r="E635" s="448"/>
      <c r="F635" s="545"/>
      <c r="G635" s="531"/>
      <c r="H635" s="449"/>
      <c r="I635" s="449"/>
      <c r="J635" s="449"/>
      <c r="K635" s="448"/>
      <c r="L635" s="447"/>
      <c r="M635" s="447"/>
      <c r="N635" s="447"/>
      <c r="O635" s="447"/>
      <c r="P635" s="447"/>
      <c r="Q635" s="447"/>
      <c r="R635" s="447"/>
      <c r="S635" s="447"/>
      <c r="T635" s="447"/>
      <c r="U635" s="447"/>
      <c r="V635" s="447"/>
      <c r="W635" s="447"/>
      <c r="X635" s="447"/>
      <c r="Y635" s="447"/>
      <c r="Z635" s="447"/>
    </row>
    <row r="636" ht="12.75" customHeight="1">
      <c r="A636" s="445"/>
      <c r="B636" s="446"/>
      <c r="C636" s="533"/>
      <c r="D636" s="449"/>
      <c r="E636" s="448"/>
      <c r="F636" s="545"/>
      <c r="G636" s="531"/>
      <c r="H636" s="449"/>
      <c r="I636" s="449"/>
      <c r="J636" s="449"/>
      <c r="K636" s="448"/>
      <c r="L636" s="447"/>
      <c r="M636" s="447"/>
      <c r="N636" s="447"/>
      <c r="O636" s="447"/>
      <c r="P636" s="447"/>
      <c r="Q636" s="447"/>
      <c r="R636" s="447"/>
      <c r="S636" s="447"/>
      <c r="T636" s="447"/>
      <c r="U636" s="447"/>
      <c r="V636" s="447"/>
      <c r="W636" s="447"/>
      <c r="X636" s="447"/>
      <c r="Y636" s="447"/>
      <c r="Z636" s="447"/>
    </row>
    <row r="637" ht="12.75" customHeight="1">
      <c r="A637" s="445"/>
      <c r="B637" s="446"/>
      <c r="C637" s="533"/>
      <c r="D637" s="449"/>
      <c r="E637" s="448"/>
      <c r="F637" s="545"/>
      <c r="G637" s="531"/>
      <c r="H637" s="449"/>
      <c r="I637" s="449"/>
      <c r="J637" s="449"/>
      <c r="K637" s="448"/>
      <c r="L637" s="447"/>
      <c r="M637" s="447"/>
      <c r="N637" s="447"/>
      <c r="O637" s="447"/>
      <c r="P637" s="447"/>
      <c r="Q637" s="447"/>
      <c r="R637" s="447"/>
      <c r="S637" s="447"/>
      <c r="T637" s="447"/>
      <c r="U637" s="447"/>
      <c r="V637" s="447"/>
      <c r="W637" s="447"/>
      <c r="X637" s="447"/>
      <c r="Y637" s="447"/>
      <c r="Z637" s="447"/>
    </row>
    <row r="638" ht="12.75" customHeight="1">
      <c r="A638" s="445"/>
      <c r="B638" s="446"/>
      <c r="C638" s="533"/>
      <c r="D638" s="449"/>
      <c r="E638" s="448"/>
      <c r="F638" s="545"/>
      <c r="G638" s="531"/>
      <c r="H638" s="449"/>
      <c r="I638" s="449"/>
      <c r="J638" s="449"/>
      <c r="K638" s="448"/>
      <c r="L638" s="447"/>
      <c r="M638" s="447"/>
      <c r="N638" s="447"/>
      <c r="O638" s="447"/>
      <c r="P638" s="447"/>
      <c r="Q638" s="447"/>
      <c r="R638" s="447"/>
      <c r="S638" s="447"/>
      <c r="T638" s="447"/>
      <c r="U638" s="447"/>
      <c r="V638" s="447"/>
      <c r="W638" s="447"/>
      <c r="X638" s="447"/>
      <c r="Y638" s="447"/>
      <c r="Z638" s="447"/>
    </row>
    <row r="639" ht="12.75" customHeight="1">
      <c r="A639" s="445"/>
      <c r="B639" s="446"/>
      <c r="C639" s="533"/>
      <c r="D639" s="449"/>
      <c r="E639" s="448"/>
      <c r="F639" s="545"/>
      <c r="G639" s="531"/>
      <c r="H639" s="449"/>
      <c r="I639" s="449"/>
      <c r="J639" s="449"/>
      <c r="K639" s="448"/>
      <c r="L639" s="447"/>
      <c r="M639" s="447"/>
      <c r="N639" s="447"/>
      <c r="O639" s="447"/>
      <c r="P639" s="447"/>
      <c r="Q639" s="447"/>
      <c r="R639" s="447"/>
      <c r="S639" s="447"/>
      <c r="T639" s="447"/>
      <c r="U639" s="447"/>
      <c r="V639" s="447"/>
      <c r="W639" s="447"/>
      <c r="X639" s="447"/>
      <c r="Y639" s="447"/>
      <c r="Z639" s="447"/>
    </row>
    <row r="640" ht="12.75" customHeight="1">
      <c r="A640" s="445"/>
      <c r="B640" s="446"/>
      <c r="C640" s="533"/>
      <c r="D640" s="449"/>
      <c r="E640" s="448"/>
      <c r="F640" s="545"/>
      <c r="G640" s="531"/>
      <c r="H640" s="449"/>
      <c r="I640" s="449"/>
      <c r="J640" s="449"/>
      <c r="K640" s="448"/>
      <c r="L640" s="447"/>
      <c r="M640" s="447"/>
      <c r="N640" s="447"/>
      <c r="O640" s="447"/>
      <c r="P640" s="447"/>
      <c r="Q640" s="447"/>
      <c r="R640" s="447"/>
      <c r="S640" s="447"/>
      <c r="T640" s="447"/>
      <c r="U640" s="447"/>
      <c r="V640" s="447"/>
      <c r="W640" s="447"/>
      <c r="X640" s="447"/>
      <c r="Y640" s="447"/>
      <c r="Z640" s="447"/>
    </row>
    <row r="641" ht="12.75" customHeight="1">
      <c r="A641" s="445"/>
      <c r="B641" s="446"/>
      <c r="C641" s="533"/>
      <c r="D641" s="449"/>
      <c r="E641" s="448"/>
      <c r="F641" s="545"/>
      <c r="G641" s="531"/>
      <c r="H641" s="449"/>
      <c r="I641" s="449"/>
      <c r="J641" s="449"/>
      <c r="K641" s="448"/>
      <c r="L641" s="447"/>
      <c r="M641" s="447"/>
      <c r="N641" s="447"/>
      <c r="O641" s="447"/>
      <c r="P641" s="447"/>
      <c r="Q641" s="447"/>
      <c r="R641" s="447"/>
      <c r="S641" s="447"/>
      <c r="T641" s="447"/>
      <c r="U641" s="447"/>
      <c r="V641" s="447"/>
      <c r="W641" s="447"/>
      <c r="X641" s="447"/>
      <c r="Y641" s="447"/>
      <c r="Z641" s="447"/>
    </row>
    <row r="642" ht="12.75" customHeight="1">
      <c r="A642" s="445"/>
      <c r="B642" s="446"/>
      <c r="C642" s="533"/>
      <c r="D642" s="449"/>
      <c r="E642" s="448"/>
      <c r="F642" s="545"/>
      <c r="G642" s="531"/>
      <c r="H642" s="449"/>
      <c r="I642" s="449"/>
      <c r="J642" s="449"/>
      <c r="K642" s="448"/>
      <c r="L642" s="447"/>
      <c r="M642" s="447"/>
      <c r="N642" s="447"/>
      <c r="O642" s="447"/>
      <c r="P642" s="447"/>
      <c r="Q642" s="447"/>
      <c r="R642" s="447"/>
      <c r="S642" s="447"/>
      <c r="T642" s="447"/>
      <c r="U642" s="447"/>
      <c r="V642" s="447"/>
      <c r="W642" s="447"/>
      <c r="X642" s="447"/>
      <c r="Y642" s="447"/>
      <c r="Z642" s="447"/>
    </row>
    <row r="643" ht="12.75" customHeight="1">
      <c r="A643" s="445"/>
      <c r="B643" s="446"/>
      <c r="C643" s="533"/>
      <c r="D643" s="449"/>
      <c r="E643" s="448"/>
      <c r="F643" s="545"/>
      <c r="G643" s="531"/>
      <c r="H643" s="449"/>
      <c r="I643" s="449"/>
      <c r="J643" s="449"/>
      <c r="K643" s="448"/>
      <c r="L643" s="447"/>
      <c r="M643" s="447"/>
      <c r="N643" s="447"/>
      <c r="O643" s="447"/>
      <c r="P643" s="447"/>
      <c r="Q643" s="447"/>
      <c r="R643" s="447"/>
      <c r="S643" s="447"/>
      <c r="T643" s="447"/>
      <c r="U643" s="447"/>
      <c r="V643" s="447"/>
      <c r="W643" s="447"/>
      <c r="X643" s="447"/>
      <c r="Y643" s="447"/>
      <c r="Z643" s="447"/>
    </row>
    <row r="644" ht="12.75" customHeight="1">
      <c r="A644" s="445"/>
      <c r="B644" s="446"/>
      <c r="C644" s="533"/>
      <c r="D644" s="449"/>
      <c r="E644" s="448"/>
      <c r="F644" s="545"/>
      <c r="G644" s="531"/>
      <c r="H644" s="449"/>
      <c r="I644" s="449"/>
      <c r="J644" s="449"/>
      <c r="K644" s="448"/>
      <c r="L644" s="447"/>
      <c r="M644" s="447"/>
      <c r="N644" s="447"/>
      <c r="O644" s="447"/>
      <c r="P644" s="447"/>
      <c r="Q644" s="447"/>
      <c r="R644" s="447"/>
      <c r="S644" s="447"/>
      <c r="T644" s="447"/>
      <c r="U644" s="447"/>
      <c r="V644" s="447"/>
      <c r="W644" s="447"/>
      <c r="X644" s="447"/>
      <c r="Y644" s="447"/>
      <c r="Z644" s="447"/>
    </row>
    <row r="645" ht="12.75" customHeight="1">
      <c r="A645" s="445"/>
      <c r="B645" s="446"/>
      <c r="C645" s="533"/>
      <c r="D645" s="449"/>
      <c r="E645" s="448"/>
      <c r="F645" s="545"/>
      <c r="G645" s="531"/>
      <c r="H645" s="449"/>
      <c r="I645" s="449"/>
      <c r="J645" s="449"/>
      <c r="K645" s="448"/>
      <c r="L645" s="447"/>
      <c r="M645" s="447"/>
      <c r="N645" s="447"/>
      <c r="O645" s="447"/>
      <c r="P645" s="447"/>
      <c r="Q645" s="447"/>
      <c r="R645" s="447"/>
      <c r="S645" s="447"/>
      <c r="T645" s="447"/>
      <c r="U645" s="447"/>
      <c r="V645" s="447"/>
      <c r="W645" s="447"/>
      <c r="X645" s="447"/>
      <c r="Y645" s="447"/>
      <c r="Z645" s="447"/>
    </row>
    <row r="646" ht="12.75" customHeight="1">
      <c r="A646" s="445"/>
      <c r="B646" s="446"/>
      <c r="C646" s="533"/>
      <c r="D646" s="449"/>
      <c r="E646" s="448"/>
      <c r="F646" s="545"/>
      <c r="G646" s="531"/>
      <c r="H646" s="449"/>
      <c r="I646" s="449"/>
      <c r="J646" s="449"/>
      <c r="K646" s="448"/>
      <c r="L646" s="447"/>
      <c r="M646" s="447"/>
      <c r="N646" s="447"/>
      <c r="O646" s="447"/>
      <c r="P646" s="447"/>
      <c r="Q646" s="447"/>
      <c r="R646" s="447"/>
      <c r="S646" s="447"/>
      <c r="T646" s="447"/>
      <c r="U646" s="447"/>
      <c r="V646" s="447"/>
      <c r="W646" s="447"/>
      <c r="X646" s="447"/>
      <c r="Y646" s="447"/>
      <c r="Z646" s="447"/>
    </row>
    <row r="647" ht="12.75" customHeight="1">
      <c r="A647" s="445"/>
      <c r="B647" s="446"/>
      <c r="C647" s="533"/>
      <c r="D647" s="449"/>
      <c r="E647" s="448"/>
      <c r="F647" s="545"/>
      <c r="G647" s="531"/>
      <c r="H647" s="449"/>
      <c r="I647" s="449"/>
      <c r="J647" s="449"/>
      <c r="K647" s="448"/>
      <c r="L647" s="447"/>
      <c r="M647" s="447"/>
      <c r="N647" s="447"/>
      <c r="O647" s="447"/>
      <c r="P647" s="447"/>
      <c r="Q647" s="447"/>
      <c r="R647" s="447"/>
      <c r="S647" s="447"/>
      <c r="T647" s="447"/>
      <c r="U647" s="447"/>
      <c r="V647" s="447"/>
      <c r="W647" s="447"/>
      <c r="X647" s="447"/>
      <c r="Y647" s="447"/>
      <c r="Z647" s="447"/>
    </row>
    <row r="648" ht="12.75" customHeight="1">
      <c r="A648" s="445"/>
      <c r="B648" s="446"/>
      <c r="C648" s="533"/>
      <c r="D648" s="449"/>
      <c r="E648" s="448"/>
      <c r="F648" s="545"/>
      <c r="G648" s="531"/>
      <c r="H648" s="449"/>
      <c r="I648" s="449"/>
      <c r="J648" s="449"/>
      <c r="K648" s="448"/>
      <c r="L648" s="447"/>
      <c r="M648" s="447"/>
      <c r="N648" s="447"/>
      <c r="O648" s="447"/>
      <c r="P648" s="447"/>
      <c r="Q648" s="447"/>
      <c r="R648" s="447"/>
      <c r="S648" s="447"/>
      <c r="T648" s="447"/>
      <c r="U648" s="447"/>
      <c r="V648" s="447"/>
      <c r="W648" s="447"/>
      <c r="X648" s="447"/>
      <c r="Y648" s="447"/>
      <c r="Z648" s="447"/>
    </row>
    <row r="649" ht="12.75" customHeight="1">
      <c r="A649" s="445"/>
      <c r="B649" s="446"/>
      <c r="C649" s="533"/>
      <c r="D649" s="449"/>
      <c r="E649" s="448"/>
      <c r="F649" s="545"/>
      <c r="G649" s="531"/>
      <c r="H649" s="449"/>
      <c r="I649" s="449"/>
      <c r="J649" s="449"/>
      <c r="K649" s="448"/>
      <c r="L649" s="447"/>
      <c r="M649" s="447"/>
      <c r="N649" s="447"/>
      <c r="O649" s="447"/>
      <c r="P649" s="447"/>
      <c r="Q649" s="447"/>
      <c r="R649" s="447"/>
      <c r="S649" s="447"/>
      <c r="T649" s="447"/>
      <c r="U649" s="447"/>
      <c r="V649" s="447"/>
      <c r="W649" s="447"/>
      <c r="X649" s="447"/>
      <c r="Y649" s="447"/>
      <c r="Z649" s="447"/>
    </row>
    <row r="650" ht="12.75" customHeight="1">
      <c r="A650" s="445"/>
      <c r="B650" s="446"/>
      <c r="C650" s="533"/>
      <c r="D650" s="449"/>
      <c r="E650" s="448"/>
      <c r="F650" s="545"/>
      <c r="G650" s="531"/>
      <c r="H650" s="449"/>
      <c r="I650" s="449"/>
      <c r="J650" s="449"/>
      <c r="K650" s="448"/>
      <c r="L650" s="447"/>
      <c r="M650" s="447"/>
      <c r="N650" s="447"/>
      <c r="O650" s="447"/>
      <c r="P650" s="447"/>
      <c r="Q650" s="447"/>
      <c r="R650" s="447"/>
      <c r="S650" s="447"/>
      <c r="T650" s="447"/>
      <c r="U650" s="447"/>
      <c r="V650" s="447"/>
      <c r="W650" s="447"/>
      <c r="X650" s="447"/>
      <c r="Y650" s="447"/>
      <c r="Z650" s="447"/>
    </row>
    <row r="651" ht="12.75" customHeight="1">
      <c r="A651" s="445"/>
      <c r="B651" s="446"/>
      <c r="C651" s="533"/>
      <c r="D651" s="449"/>
      <c r="E651" s="448"/>
      <c r="F651" s="545"/>
      <c r="G651" s="531"/>
      <c r="H651" s="449"/>
      <c r="I651" s="449"/>
      <c r="J651" s="449"/>
      <c r="K651" s="448"/>
      <c r="L651" s="447"/>
      <c r="M651" s="447"/>
      <c r="N651" s="447"/>
      <c r="O651" s="447"/>
      <c r="P651" s="447"/>
      <c r="Q651" s="447"/>
      <c r="R651" s="447"/>
      <c r="S651" s="447"/>
      <c r="T651" s="447"/>
      <c r="U651" s="447"/>
      <c r="V651" s="447"/>
      <c r="W651" s="447"/>
      <c r="X651" s="447"/>
      <c r="Y651" s="447"/>
      <c r="Z651" s="447"/>
    </row>
    <row r="652" ht="12.75" customHeight="1">
      <c r="A652" s="445"/>
      <c r="B652" s="446"/>
      <c r="C652" s="533"/>
      <c r="D652" s="449"/>
      <c r="E652" s="448"/>
      <c r="F652" s="545"/>
      <c r="G652" s="531"/>
      <c r="H652" s="449"/>
      <c r="I652" s="449"/>
      <c r="J652" s="449"/>
      <c r="K652" s="448"/>
      <c r="L652" s="447"/>
      <c r="M652" s="447"/>
      <c r="N652" s="447"/>
      <c r="O652" s="447"/>
      <c r="P652" s="447"/>
      <c r="Q652" s="447"/>
      <c r="R652" s="447"/>
      <c r="S652" s="447"/>
      <c r="T652" s="447"/>
      <c r="U652" s="447"/>
      <c r="V652" s="447"/>
      <c r="W652" s="447"/>
      <c r="X652" s="447"/>
      <c r="Y652" s="447"/>
      <c r="Z652" s="447"/>
    </row>
    <row r="653" ht="12.75" customHeight="1">
      <c r="A653" s="445"/>
      <c r="B653" s="446"/>
      <c r="C653" s="533"/>
      <c r="D653" s="449"/>
      <c r="E653" s="448"/>
      <c r="F653" s="545"/>
      <c r="G653" s="531"/>
      <c r="H653" s="449"/>
      <c r="I653" s="449"/>
      <c r="J653" s="449"/>
      <c r="K653" s="448"/>
      <c r="L653" s="447"/>
      <c r="M653" s="447"/>
      <c r="N653" s="447"/>
      <c r="O653" s="447"/>
      <c r="P653" s="447"/>
      <c r="Q653" s="447"/>
      <c r="R653" s="447"/>
      <c r="S653" s="447"/>
      <c r="T653" s="447"/>
      <c r="U653" s="447"/>
      <c r="V653" s="447"/>
      <c r="W653" s="447"/>
      <c r="X653" s="447"/>
      <c r="Y653" s="447"/>
      <c r="Z653" s="447"/>
    </row>
    <row r="654" ht="12.75" customHeight="1">
      <c r="A654" s="445"/>
      <c r="B654" s="446"/>
      <c r="C654" s="533"/>
      <c r="D654" s="449"/>
      <c r="E654" s="448"/>
      <c r="F654" s="545"/>
      <c r="G654" s="531"/>
      <c r="H654" s="449"/>
      <c r="I654" s="449"/>
      <c r="J654" s="449"/>
      <c r="K654" s="448"/>
      <c r="L654" s="447"/>
      <c r="M654" s="447"/>
      <c r="N654" s="447"/>
      <c r="O654" s="447"/>
      <c r="P654" s="447"/>
      <c r="Q654" s="447"/>
      <c r="R654" s="447"/>
      <c r="S654" s="447"/>
      <c r="T654" s="447"/>
      <c r="U654" s="447"/>
      <c r="V654" s="447"/>
      <c r="W654" s="447"/>
      <c r="X654" s="447"/>
      <c r="Y654" s="447"/>
      <c r="Z654" s="447"/>
    </row>
    <row r="655" ht="12.75" customHeight="1">
      <c r="A655" s="445"/>
      <c r="B655" s="446"/>
      <c r="C655" s="533"/>
      <c r="D655" s="449"/>
      <c r="E655" s="448"/>
      <c r="F655" s="545"/>
      <c r="G655" s="531"/>
      <c r="H655" s="449"/>
      <c r="I655" s="449"/>
      <c r="J655" s="449"/>
      <c r="K655" s="448"/>
      <c r="L655" s="447"/>
      <c r="M655" s="447"/>
      <c r="N655" s="447"/>
      <c r="O655" s="447"/>
      <c r="P655" s="447"/>
      <c r="Q655" s="447"/>
      <c r="R655" s="447"/>
      <c r="S655" s="447"/>
      <c r="T655" s="447"/>
      <c r="U655" s="447"/>
      <c r="V655" s="447"/>
      <c r="W655" s="447"/>
      <c r="X655" s="447"/>
      <c r="Y655" s="447"/>
      <c r="Z655" s="447"/>
    </row>
    <row r="656" ht="12.75" customHeight="1">
      <c r="A656" s="445"/>
      <c r="B656" s="446"/>
      <c r="C656" s="533"/>
      <c r="D656" s="449"/>
      <c r="E656" s="448"/>
      <c r="F656" s="545"/>
      <c r="G656" s="531"/>
      <c r="H656" s="449"/>
      <c r="I656" s="449"/>
      <c r="J656" s="449"/>
      <c r="K656" s="448"/>
      <c r="L656" s="447"/>
      <c r="M656" s="447"/>
      <c r="N656" s="447"/>
      <c r="O656" s="447"/>
      <c r="P656" s="447"/>
      <c r="Q656" s="447"/>
      <c r="R656" s="447"/>
      <c r="S656" s="447"/>
      <c r="T656" s="447"/>
      <c r="U656" s="447"/>
      <c r="V656" s="447"/>
      <c r="W656" s="447"/>
      <c r="X656" s="447"/>
      <c r="Y656" s="447"/>
      <c r="Z656" s="447"/>
    </row>
    <row r="657" ht="12.75" customHeight="1">
      <c r="A657" s="445"/>
      <c r="B657" s="446"/>
      <c r="C657" s="533"/>
      <c r="D657" s="449"/>
      <c r="E657" s="448"/>
      <c r="F657" s="545"/>
      <c r="G657" s="531"/>
      <c r="H657" s="449"/>
      <c r="I657" s="449"/>
      <c r="J657" s="449"/>
      <c r="K657" s="448"/>
      <c r="L657" s="447"/>
      <c r="M657" s="447"/>
      <c r="N657" s="447"/>
      <c r="O657" s="447"/>
      <c r="P657" s="447"/>
      <c r="Q657" s="447"/>
      <c r="R657" s="447"/>
      <c r="S657" s="447"/>
      <c r="T657" s="447"/>
      <c r="U657" s="447"/>
      <c r="V657" s="447"/>
      <c r="W657" s="447"/>
      <c r="X657" s="447"/>
      <c r="Y657" s="447"/>
      <c r="Z657" s="447"/>
    </row>
    <row r="658" ht="12.75" customHeight="1">
      <c r="A658" s="445"/>
      <c r="B658" s="446"/>
      <c r="C658" s="533"/>
      <c r="D658" s="449"/>
      <c r="E658" s="448"/>
      <c r="F658" s="545"/>
      <c r="G658" s="531"/>
      <c r="H658" s="449"/>
      <c r="I658" s="449"/>
      <c r="J658" s="449"/>
      <c r="K658" s="448"/>
      <c r="L658" s="447"/>
      <c r="M658" s="447"/>
      <c r="N658" s="447"/>
      <c r="O658" s="447"/>
      <c r="P658" s="447"/>
      <c r="Q658" s="447"/>
      <c r="R658" s="447"/>
      <c r="S658" s="447"/>
      <c r="T658" s="447"/>
      <c r="U658" s="447"/>
      <c r="V658" s="447"/>
      <c r="W658" s="447"/>
      <c r="X658" s="447"/>
      <c r="Y658" s="447"/>
      <c r="Z658" s="447"/>
    </row>
    <row r="659" ht="12.75" customHeight="1">
      <c r="A659" s="445"/>
      <c r="B659" s="446"/>
      <c r="C659" s="533"/>
      <c r="D659" s="449"/>
      <c r="E659" s="448"/>
      <c r="F659" s="545"/>
      <c r="G659" s="531"/>
      <c r="H659" s="449"/>
      <c r="I659" s="449"/>
      <c r="J659" s="449"/>
      <c r="K659" s="448"/>
      <c r="L659" s="447"/>
      <c r="M659" s="447"/>
      <c r="N659" s="447"/>
      <c r="O659" s="447"/>
      <c r="P659" s="447"/>
      <c r="Q659" s="447"/>
      <c r="R659" s="447"/>
      <c r="S659" s="447"/>
      <c r="T659" s="447"/>
      <c r="U659" s="447"/>
      <c r="V659" s="447"/>
      <c r="W659" s="447"/>
      <c r="X659" s="447"/>
      <c r="Y659" s="447"/>
      <c r="Z659" s="447"/>
    </row>
    <row r="660" ht="12.75" customHeight="1">
      <c r="A660" s="445"/>
      <c r="B660" s="446"/>
      <c r="C660" s="533"/>
      <c r="D660" s="449"/>
      <c r="E660" s="448"/>
      <c r="F660" s="545"/>
      <c r="G660" s="531"/>
      <c r="H660" s="449"/>
      <c r="I660" s="449"/>
      <c r="J660" s="449"/>
      <c r="K660" s="448"/>
      <c r="L660" s="447"/>
      <c r="M660" s="447"/>
      <c r="N660" s="447"/>
      <c r="O660" s="447"/>
      <c r="P660" s="447"/>
      <c r="Q660" s="447"/>
      <c r="R660" s="447"/>
      <c r="S660" s="447"/>
      <c r="T660" s="447"/>
      <c r="U660" s="447"/>
      <c r="V660" s="447"/>
      <c r="W660" s="447"/>
      <c r="X660" s="447"/>
      <c r="Y660" s="447"/>
      <c r="Z660" s="447"/>
    </row>
    <row r="661" ht="12.75" customHeight="1">
      <c r="A661" s="445"/>
      <c r="B661" s="446"/>
      <c r="C661" s="533"/>
      <c r="D661" s="449"/>
      <c r="E661" s="448"/>
      <c r="F661" s="545"/>
      <c r="G661" s="531"/>
      <c r="H661" s="449"/>
      <c r="I661" s="449"/>
      <c r="J661" s="449"/>
      <c r="K661" s="448"/>
      <c r="L661" s="447"/>
      <c r="M661" s="447"/>
      <c r="N661" s="447"/>
      <c r="O661" s="447"/>
      <c r="P661" s="447"/>
      <c r="Q661" s="447"/>
      <c r="R661" s="447"/>
      <c r="S661" s="447"/>
      <c r="T661" s="447"/>
      <c r="U661" s="447"/>
      <c r="V661" s="447"/>
      <c r="W661" s="447"/>
      <c r="X661" s="447"/>
      <c r="Y661" s="447"/>
      <c r="Z661" s="447"/>
    </row>
    <row r="662" ht="12.75" customHeight="1">
      <c r="A662" s="445"/>
      <c r="B662" s="446"/>
      <c r="C662" s="533"/>
      <c r="D662" s="449"/>
      <c r="E662" s="448"/>
      <c r="F662" s="545"/>
      <c r="G662" s="531"/>
      <c r="H662" s="449"/>
      <c r="I662" s="449"/>
      <c r="J662" s="449"/>
      <c r="K662" s="448"/>
      <c r="L662" s="447"/>
      <c r="M662" s="447"/>
      <c r="N662" s="447"/>
      <c r="O662" s="447"/>
      <c r="P662" s="447"/>
      <c r="Q662" s="447"/>
      <c r="R662" s="447"/>
      <c r="S662" s="447"/>
      <c r="T662" s="447"/>
      <c r="U662" s="447"/>
      <c r="V662" s="447"/>
      <c r="W662" s="447"/>
      <c r="X662" s="447"/>
      <c r="Y662" s="447"/>
      <c r="Z662" s="447"/>
    </row>
    <row r="663" ht="12.75" customHeight="1">
      <c r="A663" s="445"/>
      <c r="B663" s="446"/>
      <c r="C663" s="533"/>
      <c r="D663" s="449"/>
      <c r="E663" s="448"/>
      <c r="F663" s="545"/>
      <c r="G663" s="531"/>
      <c r="H663" s="449"/>
      <c r="I663" s="449"/>
      <c r="J663" s="449"/>
      <c r="K663" s="448"/>
      <c r="L663" s="447"/>
      <c r="M663" s="447"/>
      <c r="N663" s="447"/>
      <c r="O663" s="447"/>
      <c r="P663" s="447"/>
      <c r="Q663" s="447"/>
      <c r="R663" s="447"/>
      <c r="S663" s="447"/>
      <c r="T663" s="447"/>
      <c r="U663" s="447"/>
      <c r="V663" s="447"/>
      <c r="W663" s="447"/>
      <c r="X663" s="447"/>
      <c r="Y663" s="447"/>
      <c r="Z663" s="447"/>
    </row>
    <row r="664" ht="12.75" customHeight="1">
      <c r="A664" s="445"/>
      <c r="B664" s="446"/>
      <c r="C664" s="533"/>
      <c r="D664" s="449"/>
      <c r="E664" s="448"/>
      <c r="F664" s="545"/>
      <c r="G664" s="531"/>
      <c r="H664" s="449"/>
      <c r="I664" s="449"/>
      <c r="J664" s="449"/>
      <c r="K664" s="448"/>
      <c r="L664" s="447"/>
      <c r="M664" s="447"/>
      <c r="N664" s="447"/>
      <c r="O664" s="447"/>
      <c r="P664" s="447"/>
      <c r="Q664" s="447"/>
      <c r="R664" s="447"/>
      <c r="S664" s="447"/>
      <c r="T664" s="447"/>
      <c r="U664" s="447"/>
      <c r="V664" s="447"/>
      <c r="W664" s="447"/>
      <c r="X664" s="447"/>
      <c r="Y664" s="447"/>
      <c r="Z664" s="447"/>
    </row>
    <row r="665" ht="12.75" customHeight="1">
      <c r="A665" s="445"/>
      <c r="B665" s="446"/>
      <c r="C665" s="533"/>
      <c r="D665" s="449"/>
      <c r="E665" s="448"/>
      <c r="F665" s="545"/>
      <c r="G665" s="531"/>
      <c r="H665" s="449"/>
      <c r="I665" s="449"/>
      <c r="J665" s="449"/>
      <c r="K665" s="448"/>
      <c r="L665" s="447"/>
      <c r="M665" s="447"/>
      <c r="N665" s="447"/>
      <c r="O665" s="447"/>
      <c r="P665" s="447"/>
      <c r="Q665" s="447"/>
      <c r="R665" s="447"/>
      <c r="S665" s="447"/>
      <c r="T665" s="447"/>
      <c r="U665" s="447"/>
      <c r="V665" s="447"/>
      <c r="W665" s="447"/>
      <c r="X665" s="447"/>
      <c r="Y665" s="447"/>
      <c r="Z665" s="447"/>
    </row>
    <row r="666" ht="12.75" customHeight="1">
      <c r="A666" s="445"/>
      <c r="B666" s="446"/>
      <c r="C666" s="533"/>
      <c r="D666" s="449"/>
      <c r="E666" s="448"/>
      <c r="F666" s="545"/>
      <c r="G666" s="531"/>
      <c r="H666" s="449"/>
      <c r="I666" s="449"/>
      <c r="J666" s="449"/>
      <c r="K666" s="448"/>
      <c r="L666" s="447"/>
      <c r="M666" s="447"/>
      <c r="N666" s="447"/>
      <c r="O666" s="447"/>
      <c r="P666" s="447"/>
      <c r="Q666" s="447"/>
      <c r="R666" s="447"/>
      <c r="S666" s="447"/>
      <c r="T666" s="447"/>
      <c r="U666" s="447"/>
      <c r="V666" s="447"/>
      <c r="W666" s="447"/>
      <c r="X666" s="447"/>
      <c r="Y666" s="447"/>
      <c r="Z666" s="447"/>
    </row>
    <row r="667" ht="12.75" customHeight="1">
      <c r="A667" s="445"/>
      <c r="B667" s="446"/>
      <c r="C667" s="533"/>
      <c r="D667" s="449"/>
      <c r="E667" s="448"/>
      <c r="F667" s="545"/>
      <c r="G667" s="531"/>
      <c r="H667" s="449"/>
      <c r="I667" s="449"/>
      <c r="J667" s="449"/>
      <c r="K667" s="448"/>
      <c r="L667" s="447"/>
      <c r="M667" s="447"/>
      <c r="N667" s="447"/>
      <c r="O667" s="447"/>
      <c r="P667" s="447"/>
      <c r="Q667" s="447"/>
      <c r="R667" s="447"/>
      <c r="S667" s="447"/>
      <c r="T667" s="447"/>
      <c r="U667" s="447"/>
      <c r="V667" s="447"/>
      <c r="W667" s="447"/>
      <c r="X667" s="447"/>
      <c r="Y667" s="447"/>
      <c r="Z667" s="447"/>
    </row>
    <row r="668" ht="12.75" customHeight="1">
      <c r="A668" s="445"/>
      <c r="B668" s="446"/>
      <c r="C668" s="533"/>
      <c r="D668" s="449"/>
      <c r="E668" s="448"/>
      <c r="F668" s="545"/>
      <c r="G668" s="531"/>
      <c r="H668" s="449"/>
      <c r="I668" s="449"/>
      <c r="J668" s="449"/>
      <c r="K668" s="448"/>
      <c r="L668" s="447"/>
      <c r="M668" s="447"/>
      <c r="N668" s="447"/>
      <c r="O668" s="447"/>
      <c r="P668" s="447"/>
      <c r="Q668" s="447"/>
      <c r="R668" s="447"/>
      <c r="S668" s="447"/>
      <c r="T668" s="447"/>
      <c r="U668" s="447"/>
      <c r="V668" s="447"/>
      <c r="W668" s="447"/>
      <c r="X668" s="447"/>
      <c r="Y668" s="447"/>
      <c r="Z668" s="447"/>
    </row>
    <row r="669" ht="12.75" customHeight="1">
      <c r="A669" s="445"/>
      <c r="B669" s="446"/>
      <c r="C669" s="533"/>
      <c r="D669" s="449"/>
      <c r="E669" s="448"/>
      <c r="F669" s="545"/>
      <c r="G669" s="531"/>
      <c r="H669" s="449"/>
      <c r="I669" s="449"/>
      <c r="J669" s="449"/>
      <c r="K669" s="448"/>
      <c r="L669" s="447"/>
      <c r="M669" s="447"/>
      <c r="N669" s="447"/>
      <c r="O669" s="447"/>
      <c r="P669" s="447"/>
      <c r="Q669" s="447"/>
      <c r="R669" s="447"/>
      <c r="S669" s="447"/>
      <c r="T669" s="447"/>
      <c r="U669" s="447"/>
      <c r="V669" s="447"/>
      <c r="W669" s="447"/>
      <c r="X669" s="447"/>
      <c r="Y669" s="447"/>
      <c r="Z669" s="447"/>
    </row>
    <row r="670" ht="12.75" customHeight="1">
      <c r="A670" s="445"/>
      <c r="B670" s="446"/>
      <c r="C670" s="533"/>
      <c r="D670" s="449"/>
      <c r="E670" s="448"/>
      <c r="F670" s="545"/>
      <c r="G670" s="531"/>
      <c r="H670" s="449"/>
      <c r="I670" s="449"/>
      <c r="J670" s="449"/>
      <c r="K670" s="448"/>
      <c r="L670" s="447"/>
      <c r="M670" s="447"/>
      <c r="N670" s="447"/>
      <c r="O670" s="447"/>
      <c r="P670" s="447"/>
      <c r="Q670" s="447"/>
      <c r="R670" s="447"/>
      <c r="S670" s="447"/>
      <c r="T670" s="447"/>
      <c r="U670" s="447"/>
      <c r="V670" s="447"/>
      <c r="W670" s="447"/>
      <c r="X670" s="447"/>
      <c r="Y670" s="447"/>
      <c r="Z670" s="447"/>
    </row>
    <row r="671" ht="12.75" customHeight="1">
      <c r="A671" s="445"/>
      <c r="B671" s="446"/>
      <c r="C671" s="533"/>
      <c r="D671" s="449"/>
      <c r="E671" s="448"/>
      <c r="F671" s="545"/>
      <c r="G671" s="531"/>
      <c r="H671" s="449"/>
      <c r="I671" s="449"/>
      <c r="J671" s="449"/>
      <c r="K671" s="448"/>
      <c r="L671" s="447"/>
      <c r="M671" s="447"/>
      <c r="N671" s="447"/>
      <c r="O671" s="447"/>
      <c r="P671" s="447"/>
      <c r="Q671" s="447"/>
      <c r="R671" s="447"/>
      <c r="S671" s="447"/>
      <c r="T671" s="447"/>
      <c r="U671" s="447"/>
      <c r="V671" s="447"/>
      <c r="W671" s="447"/>
      <c r="X671" s="447"/>
      <c r="Y671" s="447"/>
      <c r="Z671" s="447"/>
    </row>
    <row r="672" ht="12.75" customHeight="1">
      <c r="A672" s="445"/>
      <c r="B672" s="446"/>
      <c r="C672" s="533"/>
      <c r="D672" s="449"/>
      <c r="E672" s="448"/>
      <c r="F672" s="545"/>
      <c r="G672" s="531"/>
      <c r="H672" s="449"/>
      <c r="I672" s="449"/>
      <c r="J672" s="449"/>
      <c r="K672" s="448"/>
      <c r="L672" s="447"/>
      <c r="M672" s="447"/>
      <c r="N672" s="447"/>
      <c r="O672" s="447"/>
      <c r="P672" s="447"/>
      <c r="Q672" s="447"/>
      <c r="R672" s="447"/>
      <c r="S672" s="447"/>
      <c r="T672" s="447"/>
      <c r="U672" s="447"/>
      <c r="V672" s="447"/>
      <c r="W672" s="447"/>
      <c r="X672" s="447"/>
      <c r="Y672" s="447"/>
      <c r="Z672" s="447"/>
    </row>
    <row r="673" ht="12.75" customHeight="1">
      <c r="A673" s="445"/>
      <c r="B673" s="446"/>
      <c r="C673" s="533"/>
      <c r="D673" s="449"/>
      <c r="E673" s="448"/>
      <c r="F673" s="545"/>
      <c r="G673" s="531"/>
      <c r="H673" s="449"/>
      <c r="I673" s="449"/>
      <c r="J673" s="449"/>
      <c r="K673" s="448"/>
      <c r="L673" s="447"/>
      <c r="M673" s="447"/>
      <c r="N673" s="447"/>
      <c r="O673" s="447"/>
      <c r="P673" s="447"/>
      <c r="Q673" s="447"/>
      <c r="R673" s="447"/>
      <c r="S673" s="447"/>
      <c r="T673" s="447"/>
      <c r="U673" s="447"/>
      <c r="V673" s="447"/>
      <c r="W673" s="447"/>
      <c r="X673" s="447"/>
      <c r="Y673" s="447"/>
      <c r="Z673" s="447"/>
    </row>
    <row r="674" ht="12.75" customHeight="1">
      <c r="A674" s="445"/>
      <c r="B674" s="446"/>
      <c r="C674" s="533"/>
      <c r="D674" s="449"/>
      <c r="E674" s="448"/>
      <c r="F674" s="545"/>
      <c r="G674" s="531"/>
      <c r="H674" s="449"/>
      <c r="I674" s="449"/>
      <c r="J674" s="449"/>
      <c r="K674" s="448"/>
      <c r="L674" s="447"/>
      <c r="M674" s="447"/>
      <c r="N674" s="447"/>
      <c r="O674" s="447"/>
      <c r="P674" s="447"/>
      <c r="Q674" s="447"/>
      <c r="R674" s="447"/>
      <c r="S674" s="447"/>
      <c r="T674" s="447"/>
      <c r="U674" s="447"/>
      <c r="V674" s="447"/>
      <c r="W674" s="447"/>
      <c r="X674" s="447"/>
      <c r="Y674" s="447"/>
      <c r="Z674" s="447"/>
    </row>
    <row r="675" ht="12.75" customHeight="1">
      <c r="A675" s="445"/>
      <c r="B675" s="446"/>
      <c r="C675" s="533"/>
      <c r="D675" s="449"/>
      <c r="E675" s="448"/>
      <c r="F675" s="545"/>
      <c r="G675" s="531"/>
      <c r="H675" s="449"/>
      <c r="I675" s="449"/>
      <c r="J675" s="449"/>
      <c r="K675" s="448"/>
      <c r="L675" s="447"/>
      <c r="M675" s="447"/>
      <c r="N675" s="447"/>
      <c r="O675" s="447"/>
      <c r="P675" s="447"/>
      <c r="Q675" s="447"/>
      <c r="R675" s="447"/>
      <c r="S675" s="447"/>
      <c r="T675" s="447"/>
      <c r="U675" s="447"/>
      <c r="V675" s="447"/>
      <c r="W675" s="447"/>
      <c r="X675" s="447"/>
      <c r="Y675" s="447"/>
      <c r="Z675" s="447"/>
    </row>
    <row r="676" ht="12.75" customHeight="1">
      <c r="A676" s="445"/>
      <c r="B676" s="446"/>
      <c r="C676" s="533"/>
      <c r="D676" s="449"/>
      <c r="E676" s="448"/>
      <c r="F676" s="545"/>
      <c r="G676" s="531"/>
      <c r="H676" s="449"/>
      <c r="I676" s="449"/>
      <c r="J676" s="449"/>
      <c r="K676" s="448"/>
      <c r="L676" s="447"/>
      <c r="M676" s="447"/>
      <c r="N676" s="447"/>
      <c r="O676" s="447"/>
      <c r="P676" s="447"/>
      <c r="Q676" s="447"/>
      <c r="R676" s="447"/>
      <c r="S676" s="447"/>
      <c r="T676" s="447"/>
      <c r="U676" s="447"/>
      <c r="V676" s="447"/>
      <c r="W676" s="447"/>
      <c r="X676" s="447"/>
      <c r="Y676" s="447"/>
      <c r="Z676" s="447"/>
    </row>
    <row r="677" ht="12.75" customHeight="1">
      <c r="A677" s="445"/>
      <c r="B677" s="446"/>
      <c r="C677" s="533"/>
      <c r="D677" s="449"/>
      <c r="E677" s="448"/>
      <c r="F677" s="545"/>
      <c r="G677" s="531"/>
      <c r="H677" s="449"/>
      <c r="I677" s="449"/>
      <c r="J677" s="449"/>
      <c r="K677" s="448"/>
      <c r="L677" s="447"/>
      <c r="M677" s="447"/>
      <c r="N677" s="447"/>
      <c r="O677" s="447"/>
      <c r="P677" s="447"/>
      <c r="Q677" s="447"/>
      <c r="R677" s="447"/>
      <c r="S677" s="447"/>
      <c r="T677" s="447"/>
      <c r="U677" s="447"/>
      <c r="V677" s="447"/>
      <c r="W677" s="447"/>
      <c r="X677" s="447"/>
      <c r="Y677" s="447"/>
      <c r="Z677" s="447"/>
    </row>
    <row r="678" ht="12.75" customHeight="1">
      <c r="A678" s="445"/>
      <c r="B678" s="446"/>
      <c r="C678" s="533"/>
      <c r="D678" s="449"/>
      <c r="E678" s="448"/>
      <c r="F678" s="545"/>
      <c r="G678" s="531"/>
      <c r="H678" s="449"/>
      <c r="I678" s="449"/>
      <c r="J678" s="449"/>
      <c r="K678" s="448"/>
      <c r="L678" s="447"/>
      <c r="M678" s="447"/>
      <c r="N678" s="447"/>
      <c r="O678" s="447"/>
      <c r="P678" s="447"/>
      <c r="Q678" s="447"/>
      <c r="R678" s="447"/>
      <c r="S678" s="447"/>
      <c r="T678" s="447"/>
      <c r="U678" s="447"/>
      <c r="V678" s="447"/>
      <c r="W678" s="447"/>
      <c r="X678" s="447"/>
      <c r="Y678" s="447"/>
      <c r="Z678" s="447"/>
    </row>
    <row r="679" ht="12.75" customHeight="1">
      <c r="A679" s="445"/>
      <c r="B679" s="446"/>
      <c r="C679" s="533"/>
      <c r="D679" s="449"/>
      <c r="E679" s="448"/>
      <c r="F679" s="545"/>
      <c r="G679" s="531"/>
      <c r="H679" s="449"/>
      <c r="I679" s="449"/>
      <c r="J679" s="449"/>
      <c r="K679" s="448"/>
      <c r="L679" s="447"/>
      <c r="M679" s="447"/>
      <c r="N679" s="447"/>
      <c r="O679" s="447"/>
      <c r="P679" s="447"/>
      <c r="Q679" s="447"/>
      <c r="R679" s="447"/>
      <c r="S679" s="447"/>
      <c r="T679" s="447"/>
      <c r="U679" s="447"/>
      <c r="V679" s="447"/>
      <c r="W679" s="447"/>
      <c r="X679" s="447"/>
      <c r="Y679" s="447"/>
      <c r="Z679" s="447"/>
    </row>
    <row r="680" ht="12.75" customHeight="1">
      <c r="A680" s="445"/>
      <c r="B680" s="446"/>
      <c r="C680" s="533"/>
      <c r="D680" s="449"/>
      <c r="E680" s="448"/>
      <c r="F680" s="545"/>
      <c r="G680" s="531"/>
      <c r="H680" s="449"/>
      <c r="I680" s="449"/>
      <c r="J680" s="449"/>
      <c r="K680" s="448"/>
      <c r="L680" s="447"/>
      <c r="M680" s="447"/>
      <c r="N680" s="447"/>
      <c r="O680" s="447"/>
      <c r="P680" s="447"/>
      <c r="Q680" s="447"/>
      <c r="R680" s="447"/>
      <c r="S680" s="447"/>
      <c r="T680" s="447"/>
      <c r="U680" s="447"/>
      <c r="V680" s="447"/>
      <c r="W680" s="447"/>
      <c r="X680" s="447"/>
      <c r="Y680" s="447"/>
      <c r="Z680" s="447"/>
    </row>
    <row r="681" ht="12.75" customHeight="1">
      <c r="A681" s="445"/>
      <c r="B681" s="446"/>
      <c r="C681" s="533"/>
      <c r="D681" s="449"/>
      <c r="E681" s="448"/>
      <c r="F681" s="545"/>
      <c r="G681" s="531"/>
      <c r="H681" s="449"/>
      <c r="I681" s="449"/>
      <c r="J681" s="449"/>
      <c r="K681" s="448"/>
      <c r="L681" s="447"/>
      <c r="M681" s="447"/>
      <c r="N681" s="447"/>
      <c r="O681" s="447"/>
      <c r="P681" s="447"/>
      <c r="Q681" s="447"/>
      <c r="R681" s="447"/>
      <c r="S681" s="447"/>
      <c r="T681" s="447"/>
      <c r="U681" s="447"/>
      <c r="V681" s="447"/>
      <c r="W681" s="447"/>
      <c r="X681" s="447"/>
      <c r="Y681" s="447"/>
      <c r="Z681" s="447"/>
    </row>
    <row r="682" ht="12.75" customHeight="1">
      <c r="A682" s="445"/>
      <c r="B682" s="446"/>
      <c r="C682" s="533"/>
      <c r="D682" s="449"/>
      <c r="E682" s="448"/>
      <c r="F682" s="545"/>
      <c r="G682" s="531"/>
      <c r="H682" s="449"/>
      <c r="I682" s="449"/>
      <c r="J682" s="449"/>
      <c r="K682" s="448"/>
      <c r="L682" s="447"/>
      <c r="M682" s="447"/>
      <c r="N682" s="447"/>
      <c r="O682" s="447"/>
      <c r="P682" s="447"/>
      <c r="Q682" s="447"/>
      <c r="R682" s="447"/>
      <c r="S682" s="447"/>
      <c r="T682" s="447"/>
      <c r="U682" s="447"/>
      <c r="V682" s="447"/>
      <c r="W682" s="447"/>
      <c r="X682" s="447"/>
      <c r="Y682" s="447"/>
      <c r="Z682" s="447"/>
    </row>
    <row r="683" ht="12.75" customHeight="1">
      <c r="A683" s="445"/>
      <c r="B683" s="446"/>
      <c r="C683" s="533"/>
      <c r="D683" s="449"/>
      <c r="E683" s="448"/>
      <c r="F683" s="545"/>
      <c r="G683" s="531"/>
      <c r="H683" s="449"/>
      <c r="I683" s="449"/>
      <c r="J683" s="449"/>
      <c r="K683" s="448"/>
      <c r="L683" s="447"/>
      <c r="M683" s="447"/>
      <c r="N683" s="447"/>
      <c r="O683" s="447"/>
      <c r="P683" s="447"/>
      <c r="Q683" s="447"/>
      <c r="R683" s="447"/>
      <c r="S683" s="447"/>
      <c r="T683" s="447"/>
      <c r="U683" s="447"/>
      <c r="V683" s="447"/>
      <c r="W683" s="447"/>
      <c r="X683" s="447"/>
      <c r="Y683" s="447"/>
      <c r="Z683" s="447"/>
    </row>
    <row r="684" ht="12.75" customHeight="1">
      <c r="A684" s="445"/>
      <c r="B684" s="446"/>
      <c r="C684" s="533"/>
      <c r="D684" s="449"/>
      <c r="E684" s="448"/>
      <c r="F684" s="545"/>
      <c r="G684" s="531"/>
      <c r="H684" s="449"/>
      <c r="I684" s="449"/>
      <c r="J684" s="449"/>
      <c r="K684" s="448"/>
      <c r="L684" s="447"/>
      <c r="M684" s="447"/>
      <c r="N684" s="447"/>
      <c r="O684" s="447"/>
      <c r="P684" s="447"/>
      <c r="Q684" s="447"/>
      <c r="R684" s="447"/>
      <c r="S684" s="447"/>
      <c r="T684" s="447"/>
      <c r="U684" s="447"/>
      <c r="V684" s="447"/>
      <c r="W684" s="447"/>
      <c r="X684" s="447"/>
      <c r="Y684" s="447"/>
      <c r="Z684" s="447"/>
    </row>
    <row r="685" ht="12.75" customHeight="1">
      <c r="A685" s="445"/>
      <c r="B685" s="446"/>
      <c r="C685" s="533"/>
      <c r="D685" s="449"/>
      <c r="E685" s="448"/>
      <c r="F685" s="545"/>
      <c r="G685" s="531"/>
      <c r="H685" s="449"/>
      <c r="I685" s="449"/>
      <c r="J685" s="449"/>
      <c r="K685" s="448"/>
      <c r="L685" s="447"/>
      <c r="M685" s="447"/>
      <c r="N685" s="447"/>
      <c r="O685" s="447"/>
      <c r="P685" s="447"/>
      <c r="Q685" s="447"/>
      <c r="R685" s="447"/>
      <c r="S685" s="447"/>
      <c r="T685" s="447"/>
      <c r="U685" s="447"/>
      <c r="V685" s="447"/>
      <c r="W685" s="447"/>
      <c r="X685" s="447"/>
      <c r="Y685" s="447"/>
      <c r="Z685" s="447"/>
    </row>
    <row r="686" ht="12.75" customHeight="1">
      <c r="A686" s="445"/>
      <c r="B686" s="446"/>
      <c r="C686" s="533"/>
      <c r="D686" s="449"/>
      <c r="E686" s="448"/>
      <c r="F686" s="545"/>
      <c r="G686" s="531"/>
      <c r="H686" s="449"/>
      <c r="I686" s="449"/>
      <c r="J686" s="449"/>
      <c r="K686" s="448"/>
      <c r="L686" s="447"/>
      <c r="M686" s="447"/>
      <c r="N686" s="447"/>
      <c r="O686" s="447"/>
      <c r="P686" s="447"/>
      <c r="Q686" s="447"/>
      <c r="R686" s="447"/>
      <c r="S686" s="447"/>
      <c r="T686" s="447"/>
      <c r="U686" s="447"/>
      <c r="V686" s="447"/>
      <c r="W686" s="447"/>
      <c r="X686" s="447"/>
      <c r="Y686" s="447"/>
      <c r="Z686" s="447"/>
    </row>
    <row r="687" ht="12.75" customHeight="1">
      <c r="A687" s="445"/>
      <c r="B687" s="446"/>
      <c r="C687" s="533"/>
      <c r="D687" s="449"/>
      <c r="E687" s="448"/>
      <c r="F687" s="545"/>
      <c r="G687" s="531"/>
      <c r="H687" s="449"/>
      <c r="I687" s="449"/>
      <c r="J687" s="449"/>
      <c r="K687" s="448"/>
      <c r="L687" s="447"/>
      <c r="M687" s="447"/>
      <c r="N687" s="447"/>
      <c r="O687" s="447"/>
      <c r="P687" s="447"/>
      <c r="Q687" s="447"/>
      <c r="R687" s="447"/>
      <c r="S687" s="447"/>
      <c r="T687" s="447"/>
      <c r="U687" s="447"/>
      <c r="V687" s="447"/>
      <c r="W687" s="447"/>
      <c r="X687" s="447"/>
      <c r="Y687" s="447"/>
      <c r="Z687" s="447"/>
    </row>
    <row r="688" ht="12.75" customHeight="1">
      <c r="A688" s="445"/>
      <c r="B688" s="446"/>
      <c r="C688" s="533"/>
      <c r="D688" s="449"/>
      <c r="E688" s="448"/>
      <c r="F688" s="545"/>
      <c r="G688" s="531"/>
      <c r="H688" s="449"/>
      <c r="I688" s="449"/>
      <c r="J688" s="449"/>
      <c r="K688" s="448"/>
      <c r="L688" s="447"/>
      <c r="M688" s="447"/>
      <c r="N688" s="447"/>
      <c r="O688" s="447"/>
      <c r="P688" s="447"/>
      <c r="Q688" s="447"/>
      <c r="R688" s="447"/>
      <c r="S688" s="447"/>
      <c r="T688" s="447"/>
      <c r="U688" s="447"/>
      <c r="V688" s="447"/>
      <c r="W688" s="447"/>
      <c r="X688" s="447"/>
      <c r="Y688" s="447"/>
      <c r="Z688" s="447"/>
    </row>
    <row r="689" ht="12.75" customHeight="1">
      <c r="A689" s="445"/>
      <c r="B689" s="446"/>
      <c r="C689" s="533"/>
      <c r="D689" s="449"/>
      <c r="E689" s="448"/>
      <c r="F689" s="545"/>
      <c r="G689" s="531"/>
      <c r="H689" s="449"/>
      <c r="I689" s="449"/>
      <c r="J689" s="449"/>
      <c r="K689" s="448"/>
      <c r="L689" s="447"/>
      <c r="M689" s="447"/>
      <c r="N689" s="447"/>
      <c r="O689" s="447"/>
      <c r="P689" s="447"/>
      <c r="Q689" s="447"/>
      <c r="R689" s="447"/>
      <c r="S689" s="447"/>
      <c r="T689" s="447"/>
      <c r="U689" s="447"/>
      <c r="V689" s="447"/>
      <c r="W689" s="447"/>
      <c r="X689" s="447"/>
      <c r="Y689" s="447"/>
      <c r="Z689" s="447"/>
    </row>
    <row r="690" ht="12.75" customHeight="1">
      <c r="A690" s="445"/>
      <c r="B690" s="446"/>
      <c r="C690" s="533"/>
      <c r="D690" s="449"/>
      <c r="E690" s="448"/>
      <c r="F690" s="545"/>
      <c r="G690" s="531"/>
      <c r="H690" s="449"/>
      <c r="I690" s="449"/>
      <c r="J690" s="449"/>
      <c r="K690" s="448"/>
      <c r="L690" s="447"/>
      <c r="M690" s="447"/>
      <c r="N690" s="447"/>
      <c r="O690" s="447"/>
      <c r="P690" s="447"/>
      <c r="Q690" s="447"/>
      <c r="R690" s="447"/>
      <c r="S690" s="447"/>
      <c r="T690" s="447"/>
      <c r="U690" s="447"/>
      <c r="V690" s="447"/>
      <c r="W690" s="447"/>
      <c r="X690" s="447"/>
      <c r="Y690" s="447"/>
      <c r="Z690" s="447"/>
    </row>
    <row r="691" ht="12.75" customHeight="1">
      <c r="A691" s="445"/>
      <c r="B691" s="446"/>
      <c r="C691" s="533"/>
      <c r="D691" s="449"/>
      <c r="E691" s="448"/>
      <c r="F691" s="545"/>
      <c r="G691" s="531"/>
      <c r="H691" s="449"/>
      <c r="I691" s="449"/>
      <c r="J691" s="449"/>
      <c r="K691" s="448"/>
      <c r="L691" s="447"/>
      <c r="M691" s="447"/>
      <c r="N691" s="447"/>
      <c r="O691" s="447"/>
      <c r="P691" s="447"/>
      <c r="Q691" s="447"/>
      <c r="R691" s="447"/>
      <c r="S691" s="447"/>
      <c r="T691" s="447"/>
      <c r="U691" s="447"/>
      <c r="V691" s="447"/>
      <c r="W691" s="447"/>
      <c r="X691" s="447"/>
      <c r="Y691" s="447"/>
      <c r="Z691" s="447"/>
    </row>
    <row r="692" ht="12.75" customHeight="1">
      <c r="A692" s="445"/>
      <c r="B692" s="446"/>
      <c r="C692" s="533"/>
      <c r="D692" s="449"/>
      <c r="E692" s="448"/>
      <c r="F692" s="545"/>
      <c r="G692" s="531"/>
      <c r="H692" s="449"/>
      <c r="I692" s="449"/>
      <c r="J692" s="449"/>
      <c r="K692" s="448"/>
      <c r="L692" s="447"/>
      <c r="M692" s="447"/>
      <c r="N692" s="447"/>
      <c r="O692" s="447"/>
      <c r="P692" s="447"/>
      <c r="Q692" s="447"/>
      <c r="R692" s="447"/>
      <c r="S692" s="447"/>
      <c r="T692" s="447"/>
      <c r="U692" s="447"/>
      <c r="V692" s="447"/>
      <c r="W692" s="447"/>
      <c r="X692" s="447"/>
      <c r="Y692" s="447"/>
      <c r="Z692" s="447"/>
    </row>
    <row r="693" ht="12.75" customHeight="1">
      <c r="A693" s="445"/>
      <c r="B693" s="446"/>
      <c r="C693" s="533"/>
      <c r="D693" s="449"/>
      <c r="E693" s="448"/>
      <c r="F693" s="545"/>
      <c r="G693" s="531"/>
      <c r="H693" s="449"/>
      <c r="I693" s="449"/>
      <c r="J693" s="449"/>
      <c r="K693" s="448"/>
      <c r="L693" s="447"/>
      <c r="M693" s="447"/>
      <c r="N693" s="447"/>
      <c r="O693" s="447"/>
      <c r="P693" s="447"/>
      <c r="Q693" s="447"/>
      <c r="R693" s="447"/>
      <c r="S693" s="447"/>
      <c r="T693" s="447"/>
      <c r="U693" s="447"/>
      <c r="V693" s="447"/>
      <c r="W693" s="447"/>
      <c r="X693" s="447"/>
      <c r="Y693" s="447"/>
      <c r="Z693" s="447"/>
    </row>
    <row r="694" ht="12.75" customHeight="1">
      <c r="A694" s="445"/>
      <c r="B694" s="446"/>
      <c r="C694" s="533"/>
      <c r="D694" s="449"/>
      <c r="E694" s="448"/>
      <c r="F694" s="545"/>
      <c r="G694" s="531"/>
      <c r="H694" s="449"/>
      <c r="I694" s="449"/>
      <c r="J694" s="449"/>
      <c r="K694" s="448"/>
      <c r="L694" s="447"/>
      <c r="M694" s="447"/>
      <c r="N694" s="447"/>
      <c r="O694" s="447"/>
      <c r="P694" s="447"/>
      <c r="Q694" s="447"/>
      <c r="R694" s="447"/>
      <c r="S694" s="447"/>
      <c r="T694" s="447"/>
      <c r="U694" s="447"/>
      <c r="V694" s="447"/>
      <c r="W694" s="447"/>
      <c r="X694" s="447"/>
      <c r="Y694" s="447"/>
      <c r="Z694" s="447"/>
    </row>
    <row r="695" ht="12.75" customHeight="1">
      <c r="A695" s="445"/>
      <c r="B695" s="446"/>
      <c r="C695" s="533"/>
      <c r="D695" s="449"/>
      <c r="E695" s="448"/>
      <c r="F695" s="545"/>
      <c r="G695" s="531"/>
      <c r="H695" s="449"/>
      <c r="I695" s="449"/>
      <c r="J695" s="449"/>
      <c r="K695" s="448"/>
      <c r="L695" s="447"/>
      <c r="M695" s="447"/>
      <c r="N695" s="447"/>
      <c r="O695" s="447"/>
      <c r="P695" s="447"/>
      <c r="Q695" s="447"/>
      <c r="R695" s="447"/>
      <c r="S695" s="447"/>
      <c r="T695" s="447"/>
      <c r="U695" s="447"/>
      <c r="V695" s="447"/>
      <c r="W695" s="447"/>
      <c r="X695" s="447"/>
      <c r="Y695" s="447"/>
      <c r="Z695" s="447"/>
    </row>
    <row r="696" ht="12.75" customHeight="1">
      <c r="A696" s="445"/>
      <c r="B696" s="446"/>
      <c r="C696" s="533"/>
      <c r="D696" s="449"/>
      <c r="E696" s="448"/>
      <c r="F696" s="545"/>
      <c r="G696" s="531"/>
      <c r="H696" s="449"/>
      <c r="I696" s="449"/>
      <c r="J696" s="449"/>
      <c r="K696" s="448"/>
      <c r="L696" s="447"/>
      <c r="M696" s="447"/>
      <c r="N696" s="447"/>
      <c r="O696" s="447"/>
      <c r="P696" s="447"/>
      <c r="Q696" s="447"/>
      <c r="R696" s="447"/>
      <c r="S696" s="447"/>
      <c r="T696" s="447"/>
      <c r="U696" s="447"/>
      <c r="V696" s="447"/>
      <c r="W696" s="447"/>
      <c r="X696" s="447"/>
      <c r="Y696" s="447"/>
      <c r="Z696" s="447"/>
    </row>
    <row r="697" ht="12.75" customHeight="1">
      <c r="A697" s="445"/>
      <c r="B697" s="446"/>
      <c r="C697" s="533"/>
      <c r="D697" s="449"/>
      <c r="E697" s="448"/>
      <c r="F697" s="545"/>
      <c r="G697" s="531"/>
      <c r="H697" s="449"/>
      <c r="I697" s="449"/>
      <c r="J697" s="449"/>
      <c r="K697" s="448"/>
      <c r="L697" s="447"/>
      <c r="M697" s="447"/>
      <c r="N697" s="447"/>
      <c r="O697" s="447"/>
      <c r="P697" s="447"/>
      <c r="Q697" s="447"/>
      <c r="R697" s="447"/>
      <c r="S697" s="447"/>
      <c r="T697" s="447"/>
      <c r="U697" s="447"/>
      <c r="V697" s="447"/>
      <c r="W697" s="447"/>
      <c r="X697" s="447"/>
      <c r="Y697" s="447"/>
      <c r="Z697" s="447"/>
    </row>
    <row r="698" ht="12.75" customHeight="1">
      <c r="A698" s="445"/>
      <c r="B698" s="446"/>
      <c r="C698" s="533"/>
      <c r="D698" s="449"/>
      <c r="E698" s="448"/>
      <c r="F698" s="545"/>
      <c r="G698" s="531"/>
      <c r="H698" s="449"/>
      <c r="I698" s="449"/>
      <c r="J698" s="449"/>
      <c r="K698" s="448"/>
      <c r="L698" s="447"/>
      <c r="M698" s="447"/>
      <c r="N698" s="447"/>
      <c r="O698" s="447"/>
      <c r="P698" s="447"/>
      <c r="Q698" s="447"/>
      <c r="R698" s="447"/>
      <c r="S698" s="447"/>
      <c r="T698" s="447"/>
      <c r="U698" s="447"/>
      <c r="V698" s="447"/>
      <c r="W698" s="447"/>
      <c r="X698" s="447"/>
      <c r="Y698" s="447"/>
      <c r="Z698" s="447"/>
    </row>
    <row r="699" ht="12.75" customHeight="1">
      <c r="A699" s="445"/>
      <c r="B699" s="446"/>
      <c r="C699" s="533"/>
      <c r="D699" s="449"/>
      <c r="E699" s="448"/>
      <c r="F699" s="545"/>
      <c r="G699" s="531"/>
      <c r="H699" s="449"/>
      <c r="I699" s="449"/>
      <c r="J699" s="449"/>
      <c r="K699" s="448"/>
      <c r="L699" s="447"/>
      <c r="M699" s="447"/>
      <c r="N699" s="447"/>
      <c r="O699" s="447"/>
      <c r="P699" s="447"/>
      <c r="Q699" s="447"/>
      <c r="R699" s="447"/>
      <c r="S699" s="447"/>
      <c r="T699" s="447"/>
      <c r="U699" s="447"/>
      <c r="V699" s="447"/>
      <c r="W699" s="447"/>
      <c r="X699" s="447"/>
      <c r="Y699" s="447"/>
      <c r="Z699" s="447"/>
    </row>
    <row r="700" ht="12.75" customHeight="1">
      <c r="A700" s="445"/>
      <c r="B700" s="446"/>
      <c r="C700" s="533"/>
      <c r="D700" s="449"/>
      <c r="E700" s="448"/>
      <c r="F700" s="545"/>
      <c r="G700" s="531"/>
      <c r="H700" s="449"/>
      <c r="I700" s="449"/>
      <c r="J700" s="449"/>
      <c r="K700" s="448"/>
      <c r="L700" s="447"/>
      <c r="M700" s="447"/>
      <c r="N700" s="447"/>
      <c r="O700" s="447"/>
      <c r="P700" s="447"/>
      <c r="Q700" s="447"/>
      <c r="R700" s="447"/>
      <c r="S700" s="447"/>
      <c r="T700" s="447"/>
      <c r="U700" s="447"/>
      <c r="V700" s="447"/>
      <c r="W700" s="447"/>
      <c r="X700" s="447"/>
      <c r="Y700" s="447"/>
      <c r="Z700" s="447"/>
    </row>
    <row r="701" ht="12.75" customHeight="1">
      <c r="A701" s="445"/>
      <c r="B701" s="446"/>
      <c r="C701" s="533"/>
      <c r="D701" s="449"/>
      <c r="E701" s="448"/>
      <c r="F701" s="545"/>
      <c r="G701" s="531"/>
      <c r="H701" s="449"/>
      <c r="I701" s="449"/>
      <c r="J701" s="449"/>
      <c r="K701" s="448"/>
      <c r="L701" s="447"/>
      <c r="M701" s="447"/>
      <c r="N701" s="447"/>
      <c r="O701" s="447"/>
      <c r="P701" s="447"/>
      <c r="Q701" s="447"/>
      <c r="R701" s="447"/>
      <c r="S701" s="447"/>
      <c r="T701" s="447"/>
      <c r="U701" s="447"/>
      <c r="V701" s="447"/>
      <c r="W701" s="447"/>
      <c r="X701" s="447"/>
      <c r="Y701" s="447"/>
      <c r="Z701" s="447"/>
    </row>
    <row r="702" ht="12.75" customHeight="1">
      <c r="A702" s="445"/>
      <c r="B702" s="446"/>
      <c r="C702" s="533"/>
      <c r="D702" s="449"/>
      <c r="E702" s="448"/>
      <c r="F702" s="545"/>
      <c r="G702" s="531"/>
      <c r="H702" s="449"/>
      <c r="I702" s="449"/>
      <c r="J702" s="449"/>
      <c r="K702" s="448"/>
      <c r="L702" s="447"/>
      <c r="M702" s="447"/>
      <c r="N702" s="447"/>
      <c r="O702" s="447"/>
      <c r="P702" s="447"/>
      <c r="Q702" s="447"/>
      <c r="R702" s="447"/>
      <c r="S702" s="447"/>
      <c r="T702" s="447"/>
      <c r="U702" s="447"/>
      <c r="V702" s="447"/>
      <c r="W702" s="447"/>
      <c r="X702" s="447"/>
      <c r="Y702" s="447"/>
      <c r="Z702" s="447"/>
    </row>
    <row r="703" ht="12.75" customHeight="1">
      <c r="A703" s="445"/>
      <c r="B703" s="446"/>
      <c r="C703" s="533"/>
      <c r="D703" s="449"/>
      <c r="E703" s="448"/>
      <c r="F703" s="545"/>
      <c r="G703" s="531"/>
      <c r="H703" s="449"/>
      <c r="I703" s="449"/>
      <c r="J703" s="449"/>
      <c r="K703" s="448"/>
      <c r="L703" s="447"/>
      <c r="M703" s="447"/>
      <c r="N703" s="447"/>
      <c r="O703" s="447"/>
      <c r="P703" s="447"/>
      <c r="Q703" s="447"/>
      <c r="R703" s="447"/>
      <c r="S703" s="447"/>
      <c r="T703" s="447"/>
      <c r="U703" s="447"/>
      <c r="V703" s="447"/>
      <c r="W703" s="447"/>
      <c r="X703" s="447"/>
      <c r="Y703" s="447"/>
      <c r="Z703" s="447"/>
    </row>
    <row r="704" ht="12.75" customHeight="1">
      <c r="A704" s="445"/>
      <c r="B704" s="446"/>
      <c r="C704" s="533"/>
      <c r="D704" s="449"/>
      <c r="E704" s="448"/>
      <c r="F704" s="545"/>
      <c r="G704" s="531"/>
      <c r="H704" s="449"/>
      <c r="I704" s="449"/>
      <c r="J704" s="449"/>
      <c r="K704" s="448"/>
      <c r="L704" s="447"/>
      <c r="M704" s="447"/>
      <c r="N704" s="447"/>
      <c r="O704" s="447"/>
      <c r="P704" s="447"/>
      <c r="Q704" s="447"/>
      <c r="R704" s="447"/>
      <c r="S704" s="447"/>
      <c r="T704" s="447"/>
      <c r="U704" s="447"/>
      <c r="V704" s="447"/>
      <c r="W704" s="447"/>
      <c r="X704" s="447"/>
      <c r="Y704" s="447"/>
      <c r="Z704" s="447"/>
    </row>
    <row r="705" ht="12.75" customHeight="1">
      <c r="A705" s="445"/>
      <c r="B705" s="446"/>
      <c r="C705" s="533"/>
      <c r="D705" s="449"/>
      <c r="E705" s="448"/>
      <c r="F705" s="545"/>
      <c r="G705" s="531"/>
      <c r="H705" s="449"/>
      <c r="I705" s="449"/>
      <c r="J705" s="449"/>
      <c r="K705" s="448"/>
      <c r="L705" s="447"/>
      <c r="M705" s="447"/>
      <c r="N705" s="447"/>
      <c r="O705" s="447"/>
      <c r="P705" s="447"/>
      <c r="Q705" s="447"/>
      <c r="R705" s="447"/>
      <c r="S705" s="447"/>
      <c r="T705" s="447"/>
      <c r="U705" s="447"/>
      <c r="V705" s="447"/>
      <c r="W705" s="447"/>
      <c r="X705" s="447"/>
      <c r="Y705" s="447"/>
      <c r="Z705" s="447"/>
    </row>
    <row r="706" ht="12.75" customHeight="1">
      <c r="A706" s="445"/>
      <c r="B706" s="446"/>
      <c r="C706" s="533"/>
      <c r="D706" s="449"/>
      <c r="E706" s="448"/>
      <c r="F706" s="545"/>
      <c r="G706" s="531"/>
      <c r="H706" s="449"/>
      <c r="I706" s="449"/>
      <c r="J706" s="449"/>
      <c r="K706" s="448"/>
      <c r="L706" s="447"/>
      <c r="M706" s="447"/>
      <c r="N706" s="447"/>
      <c r="O706" s="447"/>
      <c r="P706" s="447"/>
      <c r="Q706" s="447"/>
      <c r="R706" s="447"/>
      <c r="S706" s="447"/>
      <c r="T706" s="447"/>
      <c r="U706" s="447"/>
      <c r="V706" s="447"/>
      <c r="W706" s="447"/>
      <c r="X706" s="447"/>
      <c r="Y706" s="447"/>
      <c r="Z706" s="447"/>
    </row>
    <row r="707" ht="12.75" customHeight="1">
      <c r="A707" s="445"/>
      <c r="B707" s="446"/>
      <c r="C707" s="533"/>
      <c r="D707" s="449"/>
      <c r="E707" s="448"/>
      <c r="F707" s="545"/>
      <c r="G707" s="531"/>
      <c r="H707" s="449"/>
      <c r="I707" s="449"/>
      <c r="J707" s="449"/>
      <c r="K707" s="448"/>
      <c r="L707" s="447"/>
      <c r="M707" s="447"/>
      <c r="N707" s="447"/>
      <c r="O707" s="447"/>
      <c r="P707" s="447"/>
      <c r="Q707" s="447"/>
      <c r="R707" s="447"/>
      <c r="S707" s="447"/>
      <c r="T707" s="447"/>
      <c r="U707" s="447"/>
      <c r="V707" s="447"/>
      <c r="W707" s="447"/>
      <c r="X707" s="447"/>
      <c r="Y707" s="447"/>
      <c r="Z707" s="447"/>
    </row>
    <row r="708" ht="12.75" customHeight="1">
      <c r="A708" s="445"/>
      <c r="B708" s="446"/>
      <c r="C708" s="533"/>
      <c r="D708" s="449"/>
      <c r="E708" s="448"/>
      <c r="F708" s="545"/>
      <c r="G708" s="531"/>
      <c r="H708" s="449"/>
      <c r="I708" s="449"/>
      <c r="J708" s="449"/>
      <c r="K708" s="448"/>
      <c r="L708" s="447"/>
      <c r="M708" s="447"/>
      <c r="N708" s="447"/>
      <c r="O708" s="447"/>
      <c r="P708" s="447"/>
      <c r="Q708" s="447"/>
      <c r="R708" s="447"/>
      <c r="S708" s="447"/>
      <c r="T708" s="447"/>
      <c r="U708" s="447"/>
      <c r="V708" s="447"/>
      <c r="W708" s="447"/>
      <c r="X708" s="447"/>
      <c r="Y708" s="447"/>
      <c r="Z708" s="447"/>
    </row>
    <row r="709" ht="12.75" customHeight="1">
      <c r="A709" s="445"/>
      <c r="B709" s="446"/>
      <c r="C709" s="533"/>
      <c r="D709" s="449"/>
      <c r="E709" s="448"/>
      <c r="F709" s="545"/>
      <c r="G709" s="531"/>
      <c r="H709" s="449"/>
      <c r="I709" s="449"/>
      <c r="J709" s="449"/>
      <c r="K709" s="448"/>
      <c r="L709" s="447"/>
      <c r="M709" s="447"/>
      <c r="N709" s="447"/>
      <c r="O709" s="447"/>
      <c r="P709" s="447"/>
      <c r="Q709" s="447"/>
      <c r="R709" s="447"/>
      <c r="S709" s="447"/>
      <c r="T709" s="447"/>
      <c r="U709" s="447"/>
      <c r="V709" s="447"/>
      <c r="W709" s="447"/>
      <c r="X709" s="447"/>
      <c r="Y709" s="447"/>
      <c r="Z709" s="447"/>
    </row>
    <row r="710" ht="12.75" customHeight="1">
      <c r="A710" s="445"/>
      <c r="B710" s="446"/>
      <c r="C710" s="533"/>
      <c r="D710" s="449"/>
      <c r="E710" s="448"/>
      <c r="F710" s="545"/>
      <c r="G710" s="531"/>
      <c r="H710" s="449"/>
      <c r="I710" s="449"/>
      <c r="J710" s="449"/>
      <c r="K710" s="448"/>
      <c r="L710" s="447"/>
      <c r="M710" s="447"/>
      <c r="N710" s="447"/>
      <c r="O710" s="447"/>
      <c r="P710" s="447"/>
      <c r="Q710" s="447"/>
      <c r="R710" s="447"/>
      <c r="S710" s="447"/>
      <c r="T710" s="447"/>
      <c r="U710" s="447"/>
      <c r="V710" s="447"/>
      <c r="W710" s="447"/>
      <c r="X710" s="447"/>
      <c r="Y710" s="447"/>
      <c r="Z710" s="447"/>
    </row>
    <row r="711" ht="12.75" customHeight="1">
      <c r="A711" s="445"/>
      <c r="B711" s="446"/>
      <c r="C711" s="533"/>
      <c r="D711" s="449"/>
      <c r="E711" s="448"/>
      <c r="F711" s="545"/>
      <c r="G711" s="531"/>
      <c r="H711" s="449"/>
      <c r="I711" s="449"/>
      <c r="J711" s="449"/>
      <c r="K711" s="448"/>
      <c r="L711" s="447"/>
      <c r="M711" s="447"/>
      <c r="N711" s="447"/>
      <c r="O711" s="447"/>
      <c r="P711" s="447"/>
      <c r="Q711" s="447"/>
      <c r="R711" s="447"/>
      <c r="S711" s="447"/>
      <c r="T711" s="447"/>
      <c r="U711" s="447"/>
      <c r="V711" s="447"/>
      <c r="W711" s="447"/>
      <c r="X711" s="447"/>
      <c r="Y711" s="447"/>
      <c r="Z711" s="447"/>
    </row>
    <row r="712" ht="12.75" customHeight="1">
      <c r="A712" s="445"/>
      <c r="B712" s="446"/>
      <c r="C712" s="533"/>
      <c r="D712" s="449"/>
      <c r="E712" s="448"/>
      <c r="F712" s="545"/>
      <c r="G712" s="531"/>
      <c r="H712" s="449"/>
      <c r="I712" s="449"/>
      <c r="J712" s="449"/>
      <c r="K712" s="448"/>
      <c r="L712" s="447"/>
      <c r="M712" s="447"/>
      <c r="N712" s="447"/>
      <c r="O712" s="447"/>
      <c r="P712" s="447"/>
      <c r="Q712" s="447"/>
      <c r="R712" s="447"/>
      <c r="S712" s="447"/>
      <c r="T712" s="447"/>
      <c r="U712" s="447"/>
      <c r="V712" s="447"/>
      <c r="W712" s="447"/>
      <c r="X712" s="447"/>
      <c r="Y712" s="447"/>
      <c r="Z712" s="447"/>
    </row>
    <row r="713" ht="12.75" customHeight="1">
      <c r="A713" s="445"/>
      <c r="B713" s="446"/>
      <c r="C713" s="533"/>
      <c r="D713" s="449"/>
      <c r="E713" s="448"/>
      <c r="F713" s="545"/>
      <c r="G713" s="531"/>
      <c r="H713" s="449"/>
      <c r="I713" s="449"/>
      <c r="J713" s="449"/>
      <c r="K713" s="448"/>
      <c r="L713" s="447"/>
      <c r="M713" s="447"/>
      <c r="N713" s="447"/>
      <c r="O713" s="447"/>
      <c r="P713" s="447"/>
      <c r="Q713" s="447"/>
      <c r="R713" s="447"/>
      <c r="S713" s="447"/>
      <c r="T713" s="447"/>
      <c r="U713" s="447"/>
      <c r="V713" s="447"/>
      <c r="W713" s="447"/>
      <c r="X713" s="447"/>
      <c r="Y713" s="447"/>
      <c r="Z713" s="447"/>
    </row>
    <row r="714" ht="12.75" customHeight="1">
      <c r="A714" s="445"/>
      <c r="B714" s="446"/>
      <c r="C714" s="533"/>
      <c r="D714" s="449"/>
      <c r="E714" s="448"/>
      <c r="F714" s="545"/>
      <c r="G714" s="531"/>
      <c r="H714" s="449"/>
      <c r="I714" s="449"/>
      <c r="J714" s="449"/>
      <c r="K714" s="448"/>
      <c r="L714" s="447"/>
      <c r="M714" s="447"/>
      <c r="N714" s="447"/>
      <c r="O714" s="447"/>
      <c r="P714" s="447"/>
      <c r="Q714" s="447"/>
      <c r="R714" s="447"/>
      <c r="S714" s="447"/>
      <c r="T714" s="447"/>
      <c r="U714" s="447"/>
      <c r="V714" s="447"/>
      <c r="W714" s="447"/>
      <c r="X714" s="447"/>
      <c r="Y714" s="447"/>
      <c r="Z714" s="447"/>
    </row>
    <row r="715" ht="12.75" customHeight="1">
      <c r="A715" s="445"/>
      <c r="B715" s="446"/>
      <c r="C715" s="533"/>
      <c r="D715" s="449"/>
      <c r="E715" s="448"/>
      <c r="F715" s="545"/>
      <c r="G715" s="531"/>
      <c r="H715" s="449"/>
      <c r="I715" s="449"/>
      <c r="J715" s="449"/>
      <c r="K715" s="448"/>
      <c r="L715" s="447"/>
      <c r="M715" s="447"/>
      <c r="N715" s="447"/>
      <c r="O715" s="447"/>
      <c r="P715" s="447"/>
      <c r="Q715" s="447"/>
      <c r="R715" s="447"/>
      <c r="S715" s="447"/>
      <c r="T715" s="447"/>
      <c r="U715" s="447"/>
      <c r="V715" s="447"/>
      <c r="W715" s="447"/>
      <c r="X715" s="447"/>
      <c r="Y715" s="447"/>
      <c r="Z715" s="447"/>
    </row>
    <row r="716" ht="12.75" customHeight="1">
      <c r="A716" s="445"/>
      <c r="B716" s="446"/>
      <c r="C716" s="533"/>
      <c r="D716" s="449"/>
      <c r="E716" s="448"/>
      <c r="F716" s="545"/>
      <c r="G716" s="531"/>
      <c r="H716" s="449"/>
      <c r="I716" s="449"/>
      <c r="J716" s="449"/>
      <c r="K716" s="448"/>
      <c r="L716" s="447"/>
      <c r="M716" s="447"/>
      <c r="N716" s="447"/>
      <c r="O716" s="447"/>
      <c r="P716" s="447"/>
      <c r="Q716" s="447"/>
      <c r="R716" s="447"/>
      <c r="S716" s="447"/>
      <c r="T716" s="447"/>
      <c r="U716" s="447"/>
      <c r="V716" s="447"/>
      <c r="W716" s="447"/>
      <c r="X716" s="447"/>
      <c r="Y716" s="447"/>
      <c r="Z716" s="447"/>
    </row>
    <row r="717" ht="12.75" customHeight="1">
      <c r="A717" s="445"/>
      <c r="B717" s="446"/>
      <c r="C717" s="533"/>
      <c r="D717" s="449"/>
      <c r="E717" s="448"/>
      <c r="F717" s="545"/>
      <c r="G717" s="531"/>
      <c r="H717" s="449"/>
      <c r="I717" s="449"/>
      <c r="J717" s="449"/>
      <c r="K717" s="448"/>
      <c r="L717" s="447"/>
      <c r="M717" s="447"/>
      <c r="N717" s="447"/>
      <c r="O717" s="447"/>
      <c r="P717" s="447"/>
      <c r="Q717" s="447"/>
      <c r="R717" s="447"/>
      <c r="S717" s="447"/>
      <c r="T717" s="447"/>
      <c r="U717" s="447"/>
      <c r="V717" s="447"/>
      <c r="W717" s="447"/>
      <c r="X717" s="447"/>
      <c r="Y717" s="447"/>
      <c r="Z717" s="447"/>
    </row>
    <row r="718" ht="12.75" customHeight="1">
      <c r="A718" s="445"/>
      <c r="B718" s="446"/>
      <c r="C718" s="533"/>
      <c r="D718" s="449"/>
      <c r="E718" s="448"/>
      <c r="F718" s="545"/>
      <c r="G718" s="531"/>
      <c r="H718" s="449"/>
      <c r="I718" s="449"/>
      <c r="J718" s="449"/>
      <c r="K718" s="448"/>
      <c r="L718" s="447"/>
      <c r="M718" s="447"/>
      <c r="N718" s="447"/>
      <c r="O718" s="447"/>
      <c r="P718" s="447"/>
      <c r="Q718" s="447"/>
      <c r="R718" s="447"/>
      <c r="S718" s="447"/>
      <c r="T718" s="447"/>
      <c r="U718" s="447"/>
      <c r="V718" s="447"/>
      <c r="W718" s="447"/>
      <c r="X718" s="447"/>
      <c r="Y718" s="447"/>
      <c r="Z718" s="447"/>
    </row>
    <row r="719" ht="12.75" customHeight="1">
      <c r="A719" s="445"/>
      <c r="B719" s="446"/>
      <c r="C719" s="533"/>
      <c r="D719" s="449"/>
      <c r="E719" s="448"/>
      <c r="F719" s="545"/>
      <c r="G719" s="531"/>
      <c r="H719" s="449"/>
      <c r="I719" s="449"/>
      <c r="J719" s="449"/>
      <c r="K719" s="448"/>
      <c r="L719" s="447"/>
      <c r="M719" s="447"/>
      <c r="N719" s="447"/>
      <c r="O719" s="447"/>
      <c r="P719" s="447"/>
      <c r="Q719" s="447"/>
      <c r="R719" s="447"/>
      <c r="S719" s="447"/>
      <c r="T719" s="447"/>
      <c r="U719" s="447"/>
      <c r="V719" s="447"/>
      <c r="W719" s="447"/>
      <c r="X719" s="447"/>
      <c r="Y719" s="447"/>
      <c r="Z719" s="447"/>
    </row>
    <row r="720" ht="12.75" customHeight="1">
      <c r="A720" s="445"/>
      <c r="B720" s="446"/>
      <c r="C720" s="533"/>
      <c r="D720" s="449"/>
      <c r="E720" s="448"/>
      <c r="F720" s="545"/>
      <c r="G720" s="531"/>
      <c r="H720" s="449"/>
      <c r="I720" s="449"/>
      <c r="J720" s="449"/>
      <c r="K720" s="448"/>
      <c r="L720" s="447"/>
      <c r="M720" s="447"/>
      <c r="N720" s="447"/>
      <c r="O720" s="447"/>
      <c r="P720" s="447"/>
      <c r="Q720" s="447"/>
      <c r="R720" s="447"/>
      <c r="S720" s="447"/>
      <c r="T720" s="447"/>
      <c r="U720" s="447"/>
      <c r="V720" s="447"/>
      <c r="W720" s="447"/>
      <c r="X720" s="447"/>
      <c r="Y720" s="447"/>
      <c r="Z720" s="447"/>
    </row>
    <row r="721" ht="12.75" customHeight="1">
      <c r="A721" s="445"/>
      <c r="B721" s="446"/>
      <c r="C721" s="533"/>
      <c r="D721" s="449"/>
      <c r="E721" s="448"/>
      <c r="F721" s="545"/>
      <c r="G721" s="531"/>
      <c r="H721" s="449"/>
      <c r="I721" s="449"/>
      <c r="J721" s="449"/>
      <c r="K721" s="448"/>
      <c r="L721" s="447"/>
      <c r="M721" s="447"/>
      <c r="N721" s="447"/>
      <c r="O721" s="447"/>
      <c r="P721" s="447"/>
      <c r="Q721" s="447"/>
      <c r="R721" s="447"/>
      <c r="S721" s="447"/>
      <c r="T721" s="447"/>
      <c r="U721" s="447"/>
      <c r="V721" s="447"/>
      <c r="W721" s="447"/>
      <c r="X721" s="447"/>
      <c r="Y721" s="447"/>
      <c r="Z721" s="447"/>
    </row>
    <row r="722" ht="12.75" customHeight="1">
      <c r="A722" s="445"/>
      <c r="B722" s="446"/>
      <c r="C722" s="533"/>
      <c r="D722" s="449"/>
      <c r="E722" s="448"/>
      <c r="F722" s="545"/>
      <c r="G722" s="531"/>
      <c r="H722" s="449"/>
      <c r="I722" s="449"/>
      <c r="J722" s="449"/>
      <c r="K722" s="448"/>
      <c r="L722" s="447"/>
      <c r="M722" s="447"/>
      <c r="N722" s="447"/>
      <c r="O722" s="447"/>
      <c r="P722" s="447"/>
      <c r="Q722" s="447"/>
      <c r="R722" s="447"/>
      <c r="S722" s="447"/>
      <c r="T722" s="447"/>
      <c r="U722" s="447"/>
      <c r="V722" s="447"/>
      <c r="W722" s="447"/>
      <c r="X722" s="447"/>
      <c r="Y722" s="447"/>
      <c r="Z722" s="447"/>
    </row>
    <row r="723" ht="12.75" customHeight="1">
      <c r="A723" s="445"/>
      <c r="B723" s="446"/>
      <c r="C723" s="533"/>
      <c r="D723" s="449"/>
      <c r="E723" s="448"/>
      <c r="F723" s="545"/>
      <c r="G723" s="531"/>
      <c r="H723" s="449"/>
      <c r="I723" s="449"/>
      <c r="J723" s="449"/>
      <c r="K723" s="448"/>
      <c r="L723" s="447"/>
      <c r="M723" s="447"/>
      <c r="N723" s="447"/>
      <c r="O723" s="447"/>
      <c r="P723" s="447"/>
      <c r="Q723" s="447"/>
      <c r="R723" s="447"/>
      <c r="S723" s="447"/>
      <c r="T723" s="447"/>
      <c r="U723" s="447"/>
      <c r="V723" s="447"/>
      <c r="W723" s="447"/>
      <c r="X723" s="447"/>
      <c r="Y723" s="447"/>
      <c r="Z723" s="447"/>
    </row>
    <row r="724" ht="12.75" customHeight="1">
      <c r="A724" s="445"/>
      <c r="B724" s="446"/>
      <c r="C724" s="533"/>
      <c r="D724" s="449"/>
      <c r="E724" s="448"/>
      <c r="F724" s="545"/>
      <c r="G724" s="531"/>
      <c r="H724" s="449"/>
      <c r="I724" s="449"/>
      <c r="J724" s="449"/>
      <c r="K724" s="448"/>
      <c r="L724" s="447"/>
      <c r="M724" s="447"/>
      <c r="N724" s="447"/>
      <c r="O724" s="447"/>
      <c r="P724" s="447"/>
      <c r="Q724" s="447"/>
      <c r="R724" s="447"/>
      <c r="S724" s="447"/>
      <c r="T724" s="447"/>
      <c r="U724" s="447"/>
      <c r="V724" s="447"/>
      <c r="W724" s="447"/>
      <c r="X724" s="447"/>
      <c r="Y724" s="447"/>
      <c r="Z724" s="447"/>
    </row>
    <row r="725" ht="12.75" customHeight="1">
      <c r="A725" s="445"/>
      <c r="B725" s="446"/>
      <c r="C725" s="533"/>
      <c r="D725" s="449"/>
      <c r="E725" s="448"/>
      <c r="F725" s="545"/>
      <c r="G725" s="531"/>
      <c r="H725" s="449"/>
      <c r="I725" s="449"/>
      <c r="J725" s="449"/>
      <c r="K725" s="448"/>
      <c r="L725" s="447"/>
      <c r="M725" s="447"/>
      <c r="N725" s="447"/>
      <c r="O725" s="447"/>
      <c r="P725" s="447"/>
      <c r="Q725" s="447"/>
      <c r="R725" s="447"/>
      <c r="S725" s="447"/>
      <c r="T725" s="447"/>
      <c r="U725" s="447"/>
      <c r="V725" s="447"/>
      <c r="W725" s="447"/>
      <c r="X725" s="447"/>
      <c r="Y725" s="447"/>
      <c r="Z725" s="447"/>
    </row>
    <row r="726" ht="12.75" customHeight="1">
      <c r="A726" s="445"/>
      <c r="B726" s="446"/>
      <c r="C726" s="533"/>
      <c r="D726" s="449"/>
      <c r="E726" s="448"/>
      <c r="F726" s="545"/>
      <c r="G726" s="531"/>
      <c r="H726" s="449"/>
      <c r="I726" s="449"/>
      <c r="J726" s="449"/>
      <c r="K726" s="448"/>
      <c r="L726" s="447"/>
      <c r="M726" s="447"/>
      <c r="N726" s="447"/>
      <c r="O726" s="447"/>
      <c r="P726" s="447"/>
      <c r="Q726" s="447"/>
      <c r="R726" s="447"/>
      <c r="S726" s="447"/>
      <c r="T726" s="447"/>
      <c r="U726" s="447"/>
      <c r="V726" s="447"/>
      <c r="W726" s="447"/>
      <c r="X726" s="447"/>
      <c r="Y726" s="447"/>
      <c r="Z726" s="447"/>
    </row>
    <row r="727" ht="12.75" customHeight="1">
      <c r="A727" s="445"/>
      <c r="B727" s="446"/>
      <c r="C727" s="533"/>
      <c r="D727" s="449"/>
      <c r="E727" s="448"/>
      <c r="F727" s="545"/>
      <c r="G727" s="531"/>
      <c r="H727" s="449"/>
      <c r="I727" s="449"/>
      <c r="J727" s="449"/>
      <c r="K727" s="448"/>
      <c r="L727" s="447"/>
      <c r="M727" s="447"/>
      <c r="N727" s="447"/>
      <c r="O727" s="447"/>
      <c r="P727" s="447"/>
      <c r="Q727" s="447"/>
      <c r="R727" s="447"/>
      <c r="S727" s="447"/>
      <c r="T727" s="447"/>
      <c r="U727" s="447"/>
      <c r="V727" s="447"/>
      <c r="W727" s="447"/>
      <c r="X727" s="447"/>
      <c r="Y727" s="447"/>
      <c r="Z727" s="447"/>
    </row>
    <row r="728" ht="12.75" customHeight="1">
      <c r="A728" s="445"/>
      <c r="B728" s="446"/>
      <c r="C728" s="533"/>
      <c r="D728" s="449"/>
      <c r="E728" s="448"/>
      <c r="F728" s="545"/>
      <c r="G728" s="531"/>
      <c r="H728" s="449"/>
      <c r="I728" s="449"/>
      <c r="J728" s="449"/>
      <c r="K728" s="448"/>
      <c r="L728" s="447"/>
      <c r="M728" s="447"/>
      <c r="N728" s="447"/>
      <c r="O728" s="447"/>
      <c r="P728" s="447"/>
      <c r="Q728" s="447"/>
      <c r="R728" s="447"/>
      <c r="S728" s="447"/>
      <c r="T728" s="447"/>
      <c r="U728" s="447"/>
      <c r="V728" s="447"/>
      <c r="W728" s="447"/>
      <c r="X728" s="447"/>
      <c r="Y728" s="447"/>
      <c r="Z728" s="447"/>
    </row>
    <row r="729" ht="12.75" customHeight="1">
      <c r="A729" s="445"/>
      <c r="B729" s="446"/>
      <c r="C729" s="533"/>
      <c r="D729" s="449"/>
      <c r="E729" s="448"/>
      <c r="F729" s="545"/>
      <c r="G729" s="531"/>
      <c r="H729" s="449"/>
      <c r="I729" s="449"/>
      <c r="J729" s="449"/>
      <c r="K729" s="448"/>
      <c r="L729" s="447"/>
      <c r="M729" s="447"/>
      <c r="N729" s="447"/>
      <c r="O729" s="447"/>
      <c r="P729" s="447"/>
      <c r="Q729" s="447"/>
      <c r="R729" s="447"/>
      <c r="S729" s="447"/>
      <c r="T729" s="447"/>
      <c r="U729" s="447"/>
      <c r="V729" s="447"/>
      <c r="W729" s="447"/>
      <c r="X729" s="447"/>
      <c r="Y729" s="447"/>
      <c r="Z729" s="447"/>
    </row>
    <row r="730" ht="12.75" customHeight="1">
      <c r="A730" s="445"/>
      <c r="B730" s="446"/>
      <c r="C730" s="533"/>
      <c r="D730" s="449"/>
      <c r="E730" s="448"/>
      <c r="F730" s="545"/>
      <c r="G730" s="531"/>
      <c r="H730" s="449"/>
      <c r="I730" s="449"/>
      <c r="J730" s="449"/>
      <c r="K730" s="448"/>
      <c r="L730" s="447"/>
      <c r="M730" s="447"/>
      <c r="N730" s="447"/>
      <c r="O730" s="447"/>
      <c r="P730" s="447"/>
      <c r="Q730" s="447"/>
      <c r="R730" s="447"/>
      <c r="S730" s="447"/>
      <c r="T730" s="447"/>
      <c r="U730" s="447"/>
      <c r="V730" s="447"/>
      <c r="W730" s="447"/>
      <c r="X730" s="447"/>
      <c r="Y730" s="447"/>
      <c r="Z730" s="447"/>
    </row>
    <row r="731" ht="12.75" customHeight="1">
      <c r="A731" s="445"/>
      <c r="B731" s="446"/>
      <c r="C731" s="533"/>
      <c r="D731" s="449"/>
      <c r="E731" s="448"/>
      <c r="F731" s="545"/>
      <c r="G731" s="531"/>
      <c r="H731" s="449"/>
      <c r="I731" s="449"/>
      <c r="J731" s="449"/>
      <c r="K731" s="448"/>
      <c r="L731" s="447"/>
      <c r="M731" s="447"/>
      <c r="N731" s="447"/>
      <c r="O731" s="447"/>
      <c r="P731" s="447"/>
      <c r="Q731" s="447"/>
      <c r="R731" s="447"/>
      <c r="S731" s="447"/>
      <c r="T731" s="447"/>
      <c r="U731" s="447"/>
      <c r="V731" s="447"/>
      <c r="W731" s="447"/>
      <c r="X731" s="447"/>
      <c r="Y731" s="447"/>
      <c r="Z731" s="447"/>
    </row>
    <row r="732" ht="12.75" customHeight="1">
      <c r="A732" s="445"/>
      <c r="B732" s="446"/>
      <c r="C732" s="533"/>
      <c r="D732" s="449"/>
      <c r="E732" s="448"/>
      <c r="F732" s="545"/>
      <c r="G732" s="531"/>
      <c r="H732" s="449"/>
      <c r="I732" s="449"/>
      <c r="J732" s="449"/>
      <c r="K732" s="448"/>
      <c r="L732" s="447"/>
      <c r="M732" s="447"/>
      <c r="N732" s="447"/>
      <c r="O732" s="447"/>
      <c r="P732" s="447"/>
      <c r="Q732" s="447"/>
      <c r="R732" s="447"/>
      <c r="S732" s="447"/>
      <c r="T732" s="447"/>
      <c r="U732" s="447"/>
      <c r="V732" s="447"/>
      <c r="W732" s="447"/>
      <c r="X732" s="447"/>
      <c r="Y732" s="447"/>
      <c r="Z732" s="447"/>
    </row>
    <row r="733" ht="12.75" customHeight="1">
      <c r="A733" s="445"/>
      <c r="B733" s="446"/>
      <c r="C733" s="533"/>
      <c r="D733" s="449"/>
      <c r="E733" s="448"/>
      <c r="F733" s="545"/>
      <c r="G733" s="531"/>
      <c r="H733" s="449"/>
      <c r="I733" s="449"/>
      <c r="J733" s="449"/>
      <c r="K733" s="448"/>
      <c r="L733" s="447"/>
      <c r="M733" s="447"/>
      <c r="N733" s="447"/>
      <c r="O733" s="447"/>
      <c r="P733" s="447"/>
      <c r="Q733" s="447"/>
      <c r="R733" s="447"/>
      <c r="S733" s="447"/>
      <c r="T733" s="447"/>
      <c r="U733" s="447"/>
      <c r="V733" s="447"/>
      <c r="W733" s="447"/>
      <c r="X733" s="447"/>
      <c r="Y733" s="447"/>
      <c r="Z733" s="447"/>
    </row>
    <row r="734" ht="12.75" customHeight="1">
      <c r="A734" s="445"/>
      <c r="B734" s="446"/>
      <c r="C734" s="533"/>
      <c r="D734" s="449"/>
      <c r="E734" s="448"/>
      <c r="F734" s="545"/>
      <c r="G734" s="531"/>
      <c r="H734" s="449"/>
      <c r="I734" s="449"/>
      <c r="J734" s="449"/>
      <c r="K734" s="448"/>
      <c r="L734" s="447"/>
      <c r="M734" s="447"/>
      <c r="N734" s="447"/>
      <c r="O734" s="447"/>
      <c r="P734" s="447"/>
      <c r="Q734" s="447"/>
      <c r="R734" s="447"/>
      <c r="S734" s="447"/>
      <c r="T734" s="447"/>
      <c r="U734" s="447"/>
      <c r="V734" s="447"/>
      <c r="W734" s="447"/>
      <c r="X734" s="447"/>
      <c r="Y734" s="447"/>
      <c r="Z734" s="447"/>
    </row>
    <row r="735" ht="12.75" customHeight="1">
      <c r="A735" s="445"/>
      <c r="B735" s="446"/>
      <c r="C735" s="533"/>
      <c r="D735" s="449"/>
      <c r="E735" s="448"/>
      <c r="F735" s="545"/>
      <c r="G735" s="531"/>
      <c r="H735" s="449"/>
      <c r="I735" s="449"/>
      <c r="J735" s="449"/>
      <c r="K735" s="448"/>
      <c r="L735" s="447"/>
      <c r="M735" s="447"/>
      <c r="N735" s="447"/>
      <c r="O735" s="447"/>
      <c r="P735" s="447"/>
      <c r="Q735" s="447"/>
      <c r="R735" s="447"/>
      <c r="S735" s="447"/>
      <c r="T735" s="447"/>
      <c r="U735" s="447"/>
      <c r="V735" s="447"/>
      <c r="W735" s="447"/>
      <c r="X735" s="447"/>
      <c r="Y735" s="447"/>
      <c r="Z735" s="447"/>
    </row>
    <row r="736" ht="12.75" customHeight="1">
      <c r="A736" s="445"/>
      <c r="B736" s="446"/>
      <c r="C736" s="533"/>
      <c r="D736" s="449"/>
      <c r="E736" s="448"/>
      <c r="F736" s="545"/>
      <c r="G736" s="531"/>
      <c r="H736" s="449"/>
      <c r="I736" s="449"/>
      <c r="J736" s="449"/>
      <c r="K736" s="448"/>
      <c r="L736" s="447"/>
      <c r="M736" s="447"/>
      <c r="N736" s="447"/>
      <c r="O736" s="447"/>
      <c r="P736" s="447"/>
      <c r="Q736" s="447"/>
      <c r="R736" s="447"/>
      <c r="S736" s="447"/>
      <c r="T736" s="447"/>
      <c r="U736" s="447"/>
      <c r="V736" s="447"/>
      <c r="W736" s="447"/>
      <c r="X736" s="447"/>
      <c r="Y736" s="447"/>
      <c r="Z736" s="447"/>
    </row>
    <row r="737" ht="12.75" customHeight="1">
      <c r="A737" s="445"/>
      <c r="B737" s="446"/>
      <c r="C737" s="533"/>
      <c r="D737" s="449"/>
      <c r="E737" s="448"/>
      <c r="F737" s="545"/>
      <c r="G737" s="531"/>
      <c r="H737" s="449"/>
      <c r="I737" s="449"/>
      <c r="J737" s="449"/>
      <c r="K737" s="448"/>
      <c r="L737" s="447"/>
      <c r="M737" s="447"/>
      <c r="N737" s="447"/>
      <c r="O737" s="447"/>
      <c r="P737" s="447"/>
      <c r="Q737" s="447"/>
      <c r="R737" s="447"/>
      <c r="S737" s="447"/>
      <c r="T737" s="447"/>
      <c r="U737" s="447"/>
      <c r="V737" s="447"/>
      <c r="W737" s="447"/>
      <c r="X737" s="447"/>
      <c r="Y737" s="447"/>
      <c r="Z737" s="447"/>
    </row>
    <row r="738" ht="12.75" customHeight="1">
      <c r="A738" s="445"/>
      <c r="B738" s="446"/>
      <c r="C738" s="533"/>
      <c r="D738" s="449"/>
      <c r="E738" s="448"/>
      <c r="F738" s="545"/>
      <c r="G738" s="531"/>
      <c r="H738" s="449"/>
      <c r="I738" s="449"/>
      <c r="J738" s="449"/>
      <c r="K738" s="448"/>
      <c r="L738" s="447"/>
      <c r="M738" s="447"/>
      <c r="N738" s="447"/>
      <c r="O738" s="447"/>
      <c r="P738" s="447"/>
      <c r="Q738" s="447"/>
      <c r="R738" s="447"/>
      <c r="S738" s="447"/>
      <c r="T738" s="447"/>
      <c r="U738" s="447"/>
      <c r="V738" s="447"/>
      <c r="W738" s="447"/>
      <c r="X738" s="447"/>
      <c r="Y738" s="447"/>
      <c r="Z738" s="447"/>
    </row>
    <row r="739" ht="12.75" customHeight="1">
      <c r="A739" s="445"/>
      <c r="B739" s="446"/>
      <c r="C739" s="533"/>
      <c r="D739" s="449"/>
      <c r="E739" s="448"/>
      <c r="F739" s="545"/>
      <c r="G739" s="531"/>
      <c r="H739" s="449"/>
      <c r="I739" s="449"/>
      <c r="J739" s="449"/>
      <c r="K739" s="448"/>
      <c r="L739" s="447"/>
      <c r="M739" s="447"/>
      <c r="N739" s="447"/>
      <c r="O739" s="447"/>
      <c r="P739" s="447"/>
      <c r="Q739" s="447"/>
      <c r="R739" s="447"/>
      <c r="S739" s="447"/>
      <c r="T739" s="447"/>
      <c r="U739" s="447"/>
      <c r="V739" s="447"/>
      <c r="W739" s="447"/>
      <c r="X739" s="447"/>
      <c r="Y739" s="447"/>
      <c r="Z739" s="447"/>
    </row>
    <row r="740" ht="12.75" customHeight="1">
      <c r="A740" s="445"/>
      <c r="B740" s="446"/>
      <c r="C740" s="533"/>
      <c r="D740" s="449"/>
      <c r="E740" s="448"/>
      <c r="F740" s="545"/>
      <c r="G740" s="531"/>
      <c r="H740" s="449"/>
      <c r="I740" s="449"/>
      <c r="J740" s="449"/>
      <c r="K740" s="448"/>
      <c r="L740" s="447"/>
      <c r="M740" s="447"/>
      <c r="N740" s="447"/>
      <c r="O740" s="447"/>
      <c r="P740" s="447"/>
      <c r="Q740" s="447"/>
      <c r="R740" s="447"/>
      <c r="S740" s="447"/>
      <c r="T740" s="447"/>
      <c r="U740" s="447"/>
      <c r="V740" s="447"/>
      <c r="W740" s="447"/>
      <c r="X740" s="447"/>
      <c r="Y740" s="447"/>
      <c r="Z740" s="447"/>
    </row>
    <row r="741" ht="12.75" customHeight="1">
      <c r="A741" s="445"/>
      <c r="B741" s="446"/>
      <c r="C741" s="533"/>
      <c r="D741" s="449"/>
      <c r="E741" s="448"/>
      <c r="F741" s="545"/>
      <c r="G741" s="531"/>
      <c r="H741" s="449"/>
      <c r="I741" s="449"/>
      <c r="J741" s="449"/>
      <c r="K741" s="448"/>
      <c r="L741" s="447"/>
      <c r="M741" s="447"/>
      <c r="N741" s="447"/>
      <c r="O741" s="447"/>
      <c r="P741" s="447"/>
      <c r="Q741" s="447"/>
      <c r="R741" s="447"/>
      <c r="S741" s="447"/>
      <c r="T741" s="447"/>
      <c r="U741" s="447"/>
      <c r="V741" s="447"/>
      <c r="W741" s="447"/>
      <c r="X741" s="447"/>
      <c r="Y741" s="447"/>
      <c r="Z741" s="447"/>
    </row>
    <row r="742" ht="12.75" customHeight="1">
      <c r="A742" s="445"/>
      <c r="B742" s="446"/>
      <c r="C742" s="533"/>
      <c r="D742" s="449"/>
      <c r="E742" s="448"/>
      <c r="F742" s="545"/>
      <c r="G742" s="531"/>
      <c r="H742" s="449"/>
      <c r="I742" s="449"/>
      <c r="J742" s="449"/>
      <c r="K742" s="448"/>
      <c r="L742" s="447"/>
      <c r="M742" s="447"/>
      <c r="N742" s="447"/>
      <c r="O742" s="447"/>
      <c r="P742" s="447"/>
      <c r="Q742" s="447"/>
      <c r="R742" s="447"/>
      <c r="S742" s="447"/>
      <c r="T742" s="447"/>
      <c r="U742" s="447"/>
      <c r="V742" s="447"/>
      <c r="W742" s="447"/>
      <c r="X742" s="447"/>
      <c r="Y742" s="447"/>
      <c r="Z742" s="447"/>
    </row>
    <row r="743" ht="12.75" customHeight="1">
      <c r="A743" s="445"/>
      <c r="B743" s="446"/>
      <c r="C743" s="533"/>
      <c r="D743" s="449"/>
      <c r="E743" s="448"/>
      <c r="F743" s="545"/>
      <c r="G743" s="531"/>
      <c r="H743" s="449"/>
      <c r="I743" s="449"/>
      <c r="J743" s="449"/>
      <c r="K743" s="448"/>
      <c r="L743" s="447"/>
      <c r="M743" s="447"/>
      <c r="N743" s="447"/>
      <c r="O743" s="447"/>
      <c r="P743" s="447"/>
      <c r="Q743" s="447"/>
      <c r="R743" s="447"/>
      <c r="S743" s="447"/>
      <c r="T743" s="447"/>
      <c r="U743" s="447"/>
      <c r="V743" s="447"/>
      <c r="W743" s="447"/>
      <c r="X743" s="447"/>
      <c r="Y743" s="447"/>
      <c r="Z743" s="447"/>
    </row>
    <row r="744" ht="12.75" customHeight="1">
      <c r="A744" s="445"/>
      <c r="B744" s="446"/>
      <c r="C744" s="533"/>
      <c r="D744" s="449"/>
      <c r="E744" s="448"/>
      <c r="F744" s="545"/>
      <c r="G744" s="531"/>
      <c r="H744" s="449"/>
      <c r="I744" s="449"/>
      <c r="J744" s="449"/>
      <c r="K744" s="448"/>
      <c r="L744" s="447"/>
      <c r="M744" s="447"/>
      <c r="N744" s="447"/>
      <c r="O744" s="447"/>
      <c r="P744" s="447"/>
      <c r="Q744" s="447"/>
      <c r="R744" s="447"/>
      <c r="S744" s="447"/>
      <c r="T744" s="447"/>
      <c r="U744" s="447"/>
      <c r="V744" s="447"/>
      <c r="W744" s="447"/>
      <c r="X744" s="447"/>
      <c r="Y744" s="447"/>
      <c r="Z744" s="447"/>
    </row>
    <row r="745" ht="12.75" customHeight="1">
      <c r="A745" s="445"/>
      <c r="B745" s="446"/>
      <c r="C745" s="533"/>
      <c r="D745" s="449"/>
      <c r="E745" s="448"/>
      <c r="F745" s="545"/>
      <c r="G745" s="531"/>
      <c r="H745" s="449"/>
      <c r="I745" s="449"/>
      <c r="J745" s="449"/>
      <c r="K745" s="448"/>
      <c r="L745" s="447"/>
      <c r="M745" s="447"/>
      <c r="N745" s="447"/>
      <c r="O745" s="447"/>
      <c r="P745" s="447"/>
      <c r="Q745" s="447"/>
      <c r="R745" s="447"/>
      <c r="S745" s="447"/>
      <c r="T745" s="447"/>
      <c r="U745" s="447"/>
      <c r="V745" s="447"/>
      <c r="W745" s="447"/>
      <c r="X745" s="447"/>
      <c r="Y745" s="447"/>
      <c r="Z745" s="447"/>
    </row>
    <row r="746" ht="12.75" customHeight="1">
      <c r="A746" s="445"/>
      <c r="B746" s="446"/>
      <c r="C746" s="533"/>
      <c r="D746" s="449"/>
      <c r="E746" s="448"/>
      <c r="F746" s="545"/>
      <c r="G746" s="531"/>
      <c r="H746" s="449"/>
      <c r="I746" s="449"/>
      <c r="J746" s="449"/>
      <c r="K746" s="448"/>
      <c r="L746" s="447"/>
      <c r="M746" s="447"/>
      <c r="N746" s="447"/>
      <c r="O746" s="447"/>
      <c r="P746" s="447"/>
      <c r="Q746" s="447"/>
      <c r="R746" s="447"/>
      <c r="S746" s="447"/>
      <c r="T746" s="447"/>
      <c r="U746" s="447"/>
      <c r="V746" s="447"/>
      <c r="W746" s="447"/>
      <c r="X746" s="447"/>
      <c r="Y746" s="447"/>
      <c r="Z746" s="447"/>
    </row>
    <row r="747" ht="12.75" customHeight="1">
      <c r="A747" s="445"/>
      <c r="B747" s="446"/>
      <c r="C747" s="533"/>
      <c r="D747" s="449"/>
      <c r="E747" s="448"/>
      <c r="F747" s="545"/>
      <c r="G747" s="531"/>
      <c r="H747" s="449"/>
      <c r="I747" s="449"/>
      <c r="J747" s="449"/>
      <c r="K747" s="448"/>
      <c r="L747" s="447"/>
      <c r="M747" s="447"/>
      <c r="N747" s="447"/>
      <c r="O747" s="447"/>
      <c r="P747" s="447"/>
      <c r="Q747" s="447"/>
      <c r="R747" s="447"/>
      <c r="S747" s="447"/>
      <c r="T747" s="447"/>
      <c r="U747" s="447"/>
      <c r="V747" s="447"/>
      <c r="W747" s="447"/>
      <c r="X747" s="447"/>
      <c r="Y747" s="447"/>
      <c r="Z747" s="447"/>
    </row>
    <row r="748" ht="12.75" customHeight="1">
      <c r="A748" s="445"/>
      <c r="B748" s="446"/>
      <c r="C748" s="533"/>
      <c r="D748" s="449"/>
      <c r="E748" s="448"/>
      <c r="F748" s="545"/>
      <c r="G748" s="531"/>
      <c r="H748" s="449"/>
      <c r="I748" s="449"/>
      <c r="J748" s="449"/>
      <c r="K748" s="448"/>
      <c r="L748" s="447"/>
      <c r="M748" s="447"/>
      <c r="N748" s="447"/>
      <c r="O748" s="447"/>
      <c r="P748" s="447"/>
      <c r="Q748" s="447"/>
      <c r="R748" s="447"/>
      <c r="S748" s="447"/>
      <c r="T748" s="447"/>
      <c r="U748" s="447"/>
      <c r="V748" s="447"/>
      <c r="W748" s="447"/>
      <c r="X748" s="447"/>
      <c r="Y748" s="447"/>
      <c r="Z748" s="447"/>
    </row>
    <row r="749" ht="12.75" customHeight="1">
      <c r="A749" s="445"/>
      <c r="B749" s="446"/>
      <c r="C749" s="533"/>
      <c r="D749" s="449"/>
      <c r="E749" s="448"/>
      <c r="F749" s="545"/>
      <c r="G749" s="531"/>
      <c r="H749" s="449"/>
      <c r="I749" s="449"/>
      <c r="J749" s="449"/>
      <c r="K749" s="448"/>
      <c r="L749" s="447"/>
      <c r="M749" s="447"/>
      <c r="N749" s="447"/>
      <c r="O749" s="447"/>
      <c r="P749" s="447"/>
      <c r="Q749" s="447"/>
      <c r="R749" s="447"/>
      <c r="S749" s="447"/>
      <c r="T749" s="447"/>
      <c r="U749" s="447"/>
      <c r="V749" s="447"/>
      <c r="W749" s="447"/>
      <c r="X749" s="447"/>
      <c r="Y749" s="447"/>
      <c r="Z749" s="447"/>
    </row>
    <row r="750" ht="12.75" customHeight="1">
      <c r="A750" s="445"/>
      <c r="B750" s="446"/>
      <c r="C750" s="533"/>
      <c r="D750" s="449"/>
      <c r="E750" s="448"/>
      <c r="F750" s="545"/>
      <c r="G750" s="531"/>
      <c r="H750" s="449"/>
      <c r="I750" s="449"/>
      <c r="J750" s="449"/>
      <c r="K750" s="448"/>
      <c r="L750" s="447"/>
      <c r="M750" s="447"/>
      <c r="N750" s="447"/>
      <c r="O750" s="447"/>
      <c r="P750" s="447"/>
      <c r="Q750" s="447"/>
      <c r="R750" s="447"/>
      <c r="S750" s="447"/>
      <c r="T750" s="447"/>
      <c r="U750" s="447"/>
      <c r="V750" s="447"/>
      <c r="W750" s="447"/>
      <c r="X750" s="447"/>
      <c r="Y750" s="447"/>
      <c r="Z750" s="447"/>
    </row>
    <row r="751" ht="12.75" customHeight="1">
      <c r="A751" s="445"/>
      <c r="B751" s="446"/>
      <c r="C751" s="533"/>
      <c r="D751" s="449"/>
      <c r="E751" s="448"/>
      <c r="F751" s="545"/>
      <c r="G751" s="531"/>
      <c r="H751" s="449"/>
      <c r="I751" s="449"/>
      <c r="J751" s="449"/>
      <c r="K751" s="448"/>
      <c r="L751" s="447"/>
      <c r="M751" s="447"/>
      <c r="N751" s="447"/>
      <c r="O751" s="447"/>
      <c r="P751" s="447"/>
      <c r="Q751" s="447"/>
      <c r="R751" s="447"/>
      <c r="S751" s="447"/>
      <c r="T751" s="447"/>
      <c r="U751" s="447"/>
      <c r="V751" s="447"/>
      <c r="W751" s="447"/>
      <c r="X751" s="447"/>
      <c r="Y751" s="447"/>
      <c r="Z751" s="447"/>
    </row>
    <row r="752" ht="12.75" customHeight="1">
      <c r="A752" s="445"/>
      <c r="B752" s="446"/>
      <c r="C752" s="533"/>
      <c r="D752" s="449"/>
      <c r="E752" s="448"/>
      <c r="F752" s="545"/>
      <c r="G752" s="531"/>
      <c r="H752" s="449"/>
      <c r="I752" s="449"/>
      <c r="J752" s="449"/>
      <c r="K752" s="448"/>
      <c r="L752" s="447"/>
      <c r="M752" s="447"/>
      <c r="N752" s="447"/>
      <c r="O752" s="447"/>
      <c r="P752" s="447"/>
      <c r="Q752" s="447"/>
      <c r="R752" s="447"/>
      <c r="S752" s="447"/>
      <c r="T752" s="447"/>
      <c r="U752" s="447"/>
      <c r="V752" s="447"/>
      <c r="W752" s="447"/>
      <c r="X752" s="447"/>
      <c r="Y752" s="447"/>
      <c r="Z752" s="447"/>
    </row>
    <row r="753" ht="12.75" customHeight="1">
      <c r="A753" s="445"/>
      <c r="B753" s="446"/>
      <c r="C753" s="533"/>
      <c r="D753" s="449"/>
      <c r="E753" s="448"/>
      <c r="F753" s="545"/>
      <c r="G753" s="531"/>
      <c r="H753" s="449"/>
      <c r="I753" s="449"/>
      <c r="J753" s="449"/>
      <c r="K753" s="448"/>
      <c r="L753" s="447"/>
      <c r="M753" s="447"/>
      <c r="N753" s="447"/>
      <c r="O753" s="447"/>
      <c r="P753" s="447"/>
      <c r="Q753" s="447"/>
      <c r="R753" s="447"/>
      <c r="S753" s="447"/>
      <c r="T753" s="447"/>
      <c r="U753" s="447"/>
      <c r="V753" s="447"/>
      <c r="W753" s="447"/>
      <c r="X753" s="447"/>
      <c r="Y753" s="447"/>
      <c r="Z753" s="447"/>
    </row>
    <row r="754" ht="12.75" customHeight="1">
      <c r="A754" s="445"/>
      <c r="B754" s="446"/>
      <c r="C754" s="533"/>
      <c r="D754" s="449"/>
      <c r="E754" s="448"/>
      <c r="F754" s="545"/>
      <c r="G754" s="531"/>
      <c r="H754" s="449"/>
      <c r="I754" s="449"/>
      <c r="J754" s="449"/>
      <c r="K754" s="448"/>
      <c r="L754" s="447"/>
      <c r="M754" s="447"/>
      <c r="N754" s="447"/>
      <c r="O754" s="447"/>
      <c r="P754" s="447"/>
      <c r="Q754" s="447"/>
      <c r="R754" s="447"/>
      <c r="S754" s="447"/>
      <c r="T754" s="447"/>
      <c r="U754" s="447"/>
      <c r="V754" s="447"/>
      <c r="W754" s="447"/>
      <c r="X754" s="447"/>
      <c r="Y754" s="447"/>
      <c r="Z754" s="447"/>
    </row>
    <row r="755" ht="12.75" customHeight="1">
      <c r="A755" s="445"/>
      <c r="B755" s="446"/>
      <c r="C755" s="533"/>
      <c r="D755" s="449"/>
      <c r="E755" s="448"/>
      <c r="F755" s="545"/>
      <c r="G755" s="531"/>
      <c r="H755" s="449"/>
      <c r="I755" s="449"/>
      <c r="J755" s="449"/>
      <c r="K755" s="448"/>
      <c r="L755" s="447"/>
      <c r="M755" s="447"/>
      <c r="N755" s="447"/>
      <c r="O755" s="447"/>
      <c r="P755" s="447"/>
      <c r="Q755" s="447"/>
      <c r="R755" s="447"/>
      <c r="S755" s="447"/>
      <c r="T755" s="447"/>
      <c r="U755" s="447"/>
      <c r="V755" s="447"/>
      <c r="W755" s="447"/>
      <c r="X755" s="447"/>
      <c r="Y755" s="447"/>
      <c r="Z755" s="447"/>
    </row>
    <row r="756" ht="12.75" customHeight="1">
      <c r="A756" s="445"/>
      <c r="B756" s="446"/>
      <c r="C756" s="533"/>
      <c r="D756" s="449"/>
      <c r="E756" s="448"/>
      <c r="F756" s="545"/>
      <c r="G756" s="531"/>
      <c r="H756" s="449"/>
      <c r="I756" s="449"/>
      <c r="J756" s="449"/>
      <c r="K756" s="448"/>
      <c r="L756" s="447"/>
      <c r="M756" s="447"/>
      <c r="N756" s="447"/>
      <c r="O756" s="447"/>
      <c r="P756" s="447"/>
      <c r="Q756" s="447"/>
      <c r="R756" s="447"/>
      <c r="S756" s="447"/>
      <c r="T756" s="447"/>
      <c r="U756" s="447"/>
      <c r="V756" s="447"/>
      <c r="W756" s="447"/>
      <c r="X756" s="447"/>
      <c r="Y756" s="447"/>
      <c r="Z756" s="447"/>
    </row>
    <row r="757" ht="12.75" customHeight="1">
      <c r="A757" s="445"/>
      <c r="B757" s="446"/>
      <c r="C757" s="533"/>
      <c r="D757" s="449"/>
      <c r="E757" s="448"/>
      <c r="F757" s="545"/>
      <c r="G757" s="531"/>
      <c r="H757" s="449"/>
      <c r="I757" s="449"/>
      <c r="J757" s="449"/>
      <c r="K757" s="448"/>
      <c r="L757" s="447"/>
      <c r="M757" s="447"/>
      <c r="N757" s="447"/>
      <c r="O757" s="447"/>
      <c r="P757" s="447"/>
      <c r="Q757" s="447"/>
      <c r="R757" s="447"/>
      <c r="S757" s="447"/>
      <c r="T757" s="447"/>
      <c r="U757" s="447"/>
      <c r="V757" s="447"/>
      <c r="W757" s="447"/>
      <c r="X757" s="447"/>
      <c r="Y757" s="447"/>
      <c r="Z757" s="447"/>
    </row>
    <row r="758" ht="12.75" customHeight="1">
      <c r="A758" s="445"/>
      <c r="B758" s="446"/>
      <c r="C758" s="533"/>
      <c r="D758" s="449"/>
      <c r="E758" s="448"/>
      <c r="F758" s="545"/>
      <c r="G758" s="531"/>
      <c r="H758" s="449"/>
      <c r="I758" s="449"/>
      <c r="J758" s="449"/>
      <c r="K758" s="448"/>
      <c r="L758" s="447"/>
      <c r="M758" s="447"/>
      <c r="N758" s="447"/>
      <c r="O758" s="447"/>
      <c r="P758" s="447"/>
      <c r="Q758" s="447"/>
      <c r="R758" s="447"/>
      <c r="S758" s="447"/>
      <c r="T758" s="447"/>
      <c r="U758" s="447"/>
      <c r="V758" s="447"/>
      <c r="W758" s="447"/>
      <c r="X758" s="447"/>
      <c r="Y758" s="447"/>
      <c r="Z758" s="447"/>
    </row>
    <row r="759" ht="12.75" customHeight="1">
      <c r="A759" s="445"/>
      <c r="B759" s="446"/>
      <c r="C759" s="533"/>
      <c r="D759" s="449"/>
      <c r="E759" s="448"/>
      <c r="F759" s="545"/>
      <c r="G759" s="531"/>
      <c r="H759" s="449"/>
      <c r="I759" s="449"/>
      <c r="J759" s="449"/>
      <c r="K759" s="448"/>
      <c r="L759" s="447"/>
      <c r="M759" s="447"/>
      <c r="N759" s="447"/>
      <c r="O759" s="447"/>
      <c r="P759" s="447"/>
      <c r="Q759" s="447"/>
      <c r="R759" s="447"/>
      <c r="S759" s="447"/>
      <c r="T759" s="447"/>
      <c r="U759" s="447"/>
      <c r="V759" s="447"/>
      <c r="W759" s="447"/>
      <c r="X759" s="447"/>
      <c r="Y759" s="447"/>
      <c r="Z759" s="447"/>
    </row>
    <row r="760" ht="12.75" customHeight="1">
      <c r="A760" s="445"/>
      <c r="B760" s="446"/>
      <c r="C760" s="533"/>
      <c r="D760" s="449"/>
      <c r="E760" s="448"/>
      <c r="F760" s="545"/>
      <c r="G760" s="531"/>
      <c r="H760" s="449"/>
      <c r="I760" s="449"/>
      <c r="J760" s="449"/>
      <c r="K760" s="448"/>
      <c r="L760" s="447"/>
      <c r="M760" s="447"/>
      <c r="N760" s="447"/>
      <c r="O760" s="447"/>
      <c r="P760" s="447"/>
      <c r="Q760" s="447"/>
      <c r="R760" s="447"/>
      <c r="S760" s="447"/>
      <c r="T760" s="447"/>
      <c r="U760" s="447"/>
      <c r="V760" s="447"/>
      <c r="W760" s="447"/>
      <c r="X760" s="447"/>
      <c r="Y760" s="447"/>
      <c r="Z760" s="447"/>
    </row>
    <row r="761" ht="12.75" customHeight="1">
      <c r="A761" s="445"/>
      <c r="B761" s="446"/>
      <c r="C761" s="533"/>
      <c r="D761" s="449"/>
      <c r="E761" s="448"/>
      <c r="F761" s="545"/>
      <c r="G761" s="531"/>
      <c r="H761" s="449"/>
      <c r="I761" s="449"/>
      <c r="J761" s="449"/>
      <c r="K761" s="448"/>
      <c r="L761" s="447"/>
      <c r="M761" s="447"/>
      <c r="N761" s="447"/>
      <c r="O761" s="447"/>
      <c r="P761" s="447"/>
      <c r="Q761" s="447"/>
      <c r="R761" s="447"/>
      <c r="S761" s="447"/>
      <c r="T761" s="447"/>
      <c r="U761" s="447"/>
      <c r="V761" s="447"/>
      <c r="W761" s="447"/>
      <c r="X761" s="447"/>
      <c r="Y761" s="447"/>
      <c r="Z761" s="447"/>
    </row>
    <row r="762" ht="12.75" customHeight="1">
      <c r="A762" s="445"/>
      <c r="B762" s="446"/>
      <c r="C762" s="533"/>
      <c r="D762" s="449"/>
      <c r="E762" s="448"/>
      <c r="F762" s="545"/>
      <c r="G762" s="531"/>
      <c r="H762" s="449"/>
      <c r="I762" s="449"/>
      <c r="J762" s="449"/>
      <c r="K762" s="448"/>
      <c r="L762" s="447"/>
      <c r="M762" s="447"/>
      <c r="N762" s="447"/>
      <c r="O762" s="447"/>
      <c r="P762" s="447"/>
      <c r="Q762" s="447"/>
      <c r="R762" s="447"/>
      <c r="S762" s="447"/>
      <c r="T762" s="447"/>
      <c r="U762" s="447"/>
      <c r="V762" s="447"/>
      <c r="W762" s="447"/>
      <c r="X762" s="447"/>
      <c r="Y762" s="447"/>
      <c r="Z762" s="447"/>
    </row>
    <row r="763" ht="12.75" customHeight="1">
      <c r="A763" s="445"/>
      <c r="B763" s="446"/>
      <c r="C763" s="533"/>
      <c r="D763" s="449"/>
      <c r="E763" s="448"/>
      <c r="F763" s="545"/>
      <c r="G763" s="531"/>
      <c r="H763" s="449"/>
      <c r="I763" s="449"/>
      <c r="J763" s="449"/>
      <c r="K763" s="448"/>
      <c r="L763" s="447"/>
      <c r="M763" s="447"/>
      <c r="N763" s="447"/>
      <c r="O763" s="447"/>
      <c r="P763" s="447"/>
      <c r="Q763" s="447"/>
      <c r="R763" s="447"/>
      <c r="S763" s="447"/>
      <c r="T763" s="447"/>
      <c r="U763" s="447"/>
      <c r="V763" s="447"/>
      <c r="W763" s="447"/>
      <c r="X763" s="447"/>
      <c r="Y763" s="447"/>
      <c r="Z763" s="447"/>
    </row>
    <row r="764" ht="12.75" customHeight="1">
      <c r="A764" s="445"/>
      <c r="B764" s="446"/>
      <c r="C764" s="533"/>
      <c r="D764" s="449"/>
      <c r="E764" s="448"/>
      <c r="F764" s="545"/>
      <c r="G764" s="531"/>
      <c r="H764" s="449"/>
      <c r="I764" s="449"/>
      <c r="J764" s="449"/>
      <c r="K764" s="448"/>
      <c r="L764" s="447"/>
      <c r="M764" s="447"/>
      <c r="N764" s="447"/>
      <c r="O764" s="447"/>
      <c r="P764" s="447"/>
      <c r="Q764" s="447"/>
      <c r="R764" s="447"/>
      <c r="S764" s="447"/>
      <c r="T764" s="447"/>
      <c r="U764" s="447"/>
      <c r="V764" s="447"/>
      <c r="W764" s="447"/>
      <c r="X764" s="447"/>
      <c r="Y764" s="447"/>
      <c r="Z764" s="447"/>
    </row>
    <row r="765" ht="12.75" customHeight="1">
      <c r="A765" s="445"/>
      <c r="B765" s="446"/>
      <c r="C765" s="533"/>
      <c r="D765" s="449"/>
      <c r="E765" s="448"/>
      <c r="F765" s="545"/>
      <c r="G765" s="531"/>
      <c r="H765" s="449"/>
      <c r="I765" s="449"/>
      <c r="J765" s="449"/>
      <c r="K765" s="448"/>
      <c r="L765" s="447"/>
      <c r="M765" s="447"/>
      <c r="N765" s="447"/>
      <c r="O765" s="447"/>
      <c r="P765" s="447"/>
      <c r="Q765" s="447"/>
      <c r="R765" s="447"/>
      <c r="S765" s="447"/>
      <c r="T765" s="447"/>
      <c r="U765" s="447"/>
      <c r="V765" s="447"/>
      <c r="W765" s="447"/>
      <c r="X765" s="447"/>
      <c r="Y765" s="447"/>
      <c r="Z765" s="447"/>
    </row>
    <row r="766" ht="12.75" customHeight="1">
      <c r="A766" s="445"/>
      <c r="B766" s="446"/>
      <c r="C766" s="533"/>
      <c r="D766" s="449"/>
      <c r="E766" s="448"/>
      <c r="F766" s="545"/>
      <c r="G766" s="531"/>
      <c r="H766" s="449"/>
      <c r="I766" s="449"/>
      <c r="J766" s="449"/>
      <c r="K766" s="448"/>
      <c r="L766" s="447"/>
      <c r="M766" s="447"/>
      <c r="N766" s="447"/>
      <c r="O766" s="447"/>
      <c r="P766" s="447"/>
      <c r="Q766" s="447"/>
      <c r="R766" s="447"/>
      <c r="S766" s="447"/>
      <c r="T766" s="447"/>
      <c r="U766" s="447"/>
      <c r="V766" s="447"/>
      <c r="W766" s="447"/>
      <c r="X766" s="447"/>
      <c r="Y766" s="447"/>
      <c r="Z766" s="447"/>
    </row>
    <row r="767" ht="12.75" customHeight="1">
      <c r="A767" s="445"/>
      <c r="B767" s="446"/>
      <c r="C767" s="533"/>
      <c r="D767" s="449"/>
      <c r="E767" s="448"/>
      <c r="F767" s="545"/>
      <c r="G767" s="531"/>
      <c r="H767" s="449"/>
      <c r="I767" s="449"/>
      <c r="J767" s="449"/>
      <c r="K767" s="448"/>
      <c r="L767" s="447"/>
      <c r="M767" s="447"/>
      <c r="N767" s="447"/>
      <c r="O767" s="447"/>
      <c r="P767" s="447"/>
      <c r="Q767" s="447"/>
      <c r="R767" s="447"/>
      <c r="S767" s="447"/>
      <c r="T767" s="447"/>
      <c r="U767" s="447"/>
      <c r="V767" s="447"/>
      <c r="W767" s="447"/>
      <c r="X767" s="447"/>
      <c r="Y767" s="447"/>
      <c r="Z767" s="447"/>
    </row>
    <row r="768" ht="12.75" customHeight="1">
      <c r="A768" s="445"/>
      <c r="B768" s="446"/>
      <c r="C768" s="533"/>
      <c r="D768" s="449"/>
      <c r="E768" s="448"/>
      <c r="F768" s="545"/>
      <c r="G768" s="531"/>
      <c r="H768" s="449"/>
      <c r="I768" s="449"/>
      <c r="J768" s="449"/>
      <c r="K768" s="448"/>
      <c r="L768" s="447"/>
      <c r="M768" s="447"/>
      <c r="N768" s="447"/>
      <c r="O768" s="447"/>
      <c r="P768" s="447"/>
      <c r="Q768" s="447"/>
      <c r="R768" s="447"/>
      <c r="S768" s="447"/>
      <c r="T768" s="447"/>
      <c r="U768" s="447"/>
      <c r="V768" s="447"/>
      <c r="W768" s="447"/>
      <c r="X768" s="447"/>
      <c r="Y768" s="447"/>
      <c r="Z768" s="447"/>
    </row>
    <row r="769" ht="12.75" customHeight="1">
      <c r="A769" s="445"/>
      <c r="B769" s="446"/>
      <c r="C769" s="533"/>
      <c r="D769" s="449"/>
      <c r="E769" s="448"/>
      <c r="F769" s="545"/>
      <c r="G769" s="531"/>
      <c r="H769" s="449"/>
      <c r="I769" s="449"/>
      <c r="J769" s="449"/>
      <c r="K769" s="448"/>
      <c r="L769" s="447"/>
      <c r="M769" s="447"/>
      <c r="N769" s="447"/>
      <c r="O769" s="447"/>
      <c r="P769" s="447"/>
      <c r="Q769" s="447"/>
      <c r="R769" s="447"/>
      <c r="S769" s="447"/>
      <c r="T769" s="447"/>
      <c r="U769" s="447"/>
      <c r="V769" s="447"/>
      <c r="W769" s="447"/>
      <c r="X769" s="447"/>
      <c r="Y769" s="447"/>
      <c r="Z769" s="447"/>
    </row>
    <row r="770" ht="12.75" customHeight="1">
      <c r="A770" s="445"/>
      <c r="B770" s="446"/>
      <c r="C770" s="533"/>
      <c r="D770" s="449"/>
      <c r="E770" s="448"/>
      <c r="F770" s="545"/>
      <c r="G770" s="531"/>
      <c r="H770" s="449"/>
      <c r="I770" s="449"/>
      <c r="J770" s="449"/>
      <c r="K770" s="448"/>
      <c r="L770" s="447"/>
      <c r="M770" s="447"/>
      <c r="N770" s="447"/>
      <c r="O770" s="447"/>
      <c r="P770" s="447"/>
      <c r="Q770" s="447"/>
      <c r="R770" s="447"/>
      <c r="S770" s="447"/>
      <c r="T770" s="447"/>
      <c r="U770" s="447"/>
      <c r="V770" s="447"/>
      <c r="W770" s="447"/>
      <c r="X770" s="447"/>
      <c r="Y770" s="447"/>
      <c r="Z770" s="447"/>
    </row>
    <row r="771" ht="12.75" customHeight="1">
      <c r="A771" s="445"/>
      <c r="B771" s="446"/>
      <c r="C771" s="533"/>
      <c r="D771" s="449"/>
      <c r="E771" s="448"/>
      <c r="F771" s="545"/>
      <c r="G771" s="531"/>
      <c r="H771" s="449"/>
      <c r="I771" s="449"/>
      <c r="J771" s="449"/>
      <c r="K771" s="448"/>
      <c r="L771" s="447"/>
      <c r="M771" s="447"/>
      <c r="N771" s="447"/>
      <c r="O771" s="447"/>
      <c r="P771" s="447"/>
      <c r="Q771" s="447"/>
      <c r="R771" s="447"/>
      <c r="S771" s="447"/>
      <c r="T771" s="447"/>
      <c r="U771" s="447"/>
      <c r="V771" s="447"/>
      <c r="W771" s="447"/>
      <c r="X771" s="447"/>
      <c r="Y771" s="447"/>
      <c r="Z771" s="447"/>
    </row>
    <row r="772" ht="12.75" customHeight="1">
      <c r="A772" s="445"/>
      <c r="B772" s="446"/>
      <c r="C772" s="533"/>
      <c r="D772" s="449"/>
      <c r="E772" s="448"/>
      <c r="F772" s="545"/>
      <c r="G772" s="531"/>
      <c r="H772" s="449"/>
      <c r="I772" s="449"/>
      <c r="J772" s="449"/>
      <c r="K772" s="448"/>
      <c r="L772" s="447"/>
      <c r="M772" s="447"/>
      <c r="N772" s="447"/>
      <c r="O772" s="447"/>
      <c r="P772" s="447"/>
      <c r="Q772" s="447"/>
      <c r="R772" s="447"/>
      <c r="S772" s="447"/>
      <c r="T772" s="447"/>
      <c r="U772" s="447"/>
      <c r="V772" s="447"/>
      <c r="W772" s="447"/>
      <c r="X772" s="447"/>
      <c r="Y772" s="447"/>
      <c r="Z772" s="447"/>
    </row>
    <row r="773" ht="12.75" customHeight="1">
      <c r="A773" s="445"/>
      <c r="B773" s="446"/>
      <c r="C773" s="533"/>
      <c r="D773" s="449"/>
      <c r="E773" s="448"/>
      <c r="F773" s="545"/>
      <c r="G773" s="531"/>
      <c r="H773" s="449"/>
      <c r="I773" s="449"/>
      <c r="J773" s="449"/>
      <c r="K773" s="448"/>
      <c r="L773" s="447"/>
      <c r="M773" s="447"/>
      <c r="N773" s="447"/>
      <c r="O773" s="447"/>
      <c r="P773" s="447"/>
      <c r="Q773" s="447"/>
      <c r="R773" s="447"/>
      <c r="S773" s="447"/>
      <c r="T773" s="447"/>
      <c r="U773" s="447"/>
      <c r="V773" s="447"/>
      <c r="W773" s="447"/>
      <c r="X773" s="447"/>
      <c r="Y773" s="447"/>
      <c r="Z773" s="447"/>
    </row>
    <row r="774" ht="12.75" customHeight="1">
      <c r="A774" s="445"/>
      <c r="B774" s="446"/>
      <c r="C774" s="533"/>
      <c r="D774" s="449"/>
      <c r="E774" s="448"/>
      <c r="F774" s="545"/>
      <c r="G774" s="531"/>
      <c r="H774" s="449"/>
      <c r="I774" s="449"/>
      <c r="J774" s="449"/>
      <c r="K774" s="448"/>
      <c r="L774" s="447"/>
      <c r="M774" s="447"/>
      <c r="N774" s="447"/>
      <c r="O774" s="447"/>
      <c r="P774" s="447"/>
      <c r="Q774" s="447"/>
      <c r="R774" s="447"/>
      <c r="S774" s="447"/>
      <c r="T774" s="447"/>
      <c r="U774" s="447"/>
      <c r="V774" s="447"/>
      <c r="W774" s="447"/>
      <c r="X774" s="447"/>
      <c r="Y774" s="447"/>
      <c r="Z774" s="447"/>
    </row>
    <row r="775" ht="12.75" customHeight="1">
      <c r="A775" s="445"/>
      <c r="B775" s="446"/>
      <c r="C775" s="533"/>
      <c r="D775" s="449"/>
      <c r="E775" s="448"/>
      <c r="F775" s="545"/>
      <c r="G775" s="531"/>
      <c r="H775" s="449"/>
      <c r="I775" s="449"/>
      <c r="J775" s="449"/>
      <c r="K775" s="448"/>
      <c r="L775" s="447"/>
      <c r="M775" s="447"/>
      <c r="N775" s="447"/>
      <c r="O775" s="447"/>
      <c r="P775" s="447"/>
      <c r="Q775" s="447"/>
      <c r="R775" s="447"/>
      <c r="S775" s="447"/>
      <c r="T775" s="447"/>
      <c r="U775" s="447"/>
      <c r="V775" s="447"/>
      <c r="W775" s="447"/>
      <c r="X775" s="447"/>
      <c r="Y775" s="447"/>
      <c r="Z775" s="447"/>
    </row>
    <row r="776" ht="12.75" customHeight="1">
      <c r="A776" s="445"/>
      <c r="B776" s="446"/>
      <c r="C776" s="533"/>
      <c r="D776" s="449"/>
      <c r="E776" s="448"/>
      <c r="F776" s="545"/>
      <c r="G776" s="531"/>
      <c r="H776" s="449"/>
      <c r="I776" s="449"/>
      <c r="J776" s="449"/>
      <c r="K776" s="448"/>
      <c r="L776" s="447"/>
      <c r="M776" s="447"/>
      <c r="N776" s="447"/>
      <c r="O776" s="447"/>
      <c r="P776" s="447"/>
      <c r="Q776" s="447"/>
      <c r="R776" s="447"/>
      <c r="S776" s="447"/>
      <c r="T776" s="447"/>
      <c r="U776" s="447"/>
      <c r="V776" s="447"/>
      <c r="W776" s="447"/>
      <c r="X776" s="447"/>
      <c r="Y776" s="447"/>
      <c r="Z776" s="447"/>
    </row>
    <row r="777" ht="12.75" customHeight="1">
      <c r="A777" s="445"/>
      <c r="B777" s="446"/>
      <c r="C777" s="533"/>
      <c r="D777" s="449"/>
      <c r="E777" s="448"/>
      <c r="F777" s="545"/>
      <c r="G777" s="531"/>
      <c r="H777" s="449"/>
      <c r="I777" s="449"/>
      <c r="J777" s="449"/>
      <c r="K777" s="448"/>
      <c r="L777" s="447"/>
      <c r="M777" s="447"/>
      <c r="N777" s="447"/>
      <c r="O777" s="447"/>
      <c r="P777" s="447"/>
      <c r="Q777" s="447"/>
      <c r="R777" s="447"/>
      <c r="S777" s="447"/>
      <c r="T777" s="447"/>
      <c r="U777" s="447"/>
      <c r="V777" s="447"/>
      <c r="W777" s="447"/>
      <c r="X777" s="447"/>
      <c r="Y777" s="447"/>
      <c r="Z777" s="447"/>
    </row>
    <row r="778" ht="12.75" customHeight="1">
      <c r="A778" s="445"/>
      <c r="B778" s="446"/>
      <c r="C778" s="533"/>
      <c r="D778" s="449"/>
      <c r="E778" s="448"/>
      <c r="F778" s="545"/>
      <c r="G778" s="531"/>
      <c r="H778" s="449"/>
      <c r="I778" s="449"/>
      <c r="J778" s="449"/>
      <c r="K778" s="448"/>
      <c r="L778" s="447"/>
      <c r="M778" s="447"/>
      <c r="N778" s="447"/>
      <c r="O778" s="447"/>
      <c r="P778" s="447"/>
      <c r="Q778" s="447"/>
      <c r="R778" s="447"/>
      <c r="S778" s="447"/>
      <c r="T778" s="447"/>
      <c r="U778" s="447"/>
      <c r="V778" s="447"/>
      <c r="W778" s="447"/>
      <c r="X778" s="447"/>
      <c r="Y778" s="447"/>
      <c r="Z778" s="447"/>
    </row>
    <row r="779" ht="12.75" customHeight="1">
      <c r="A779" s="445"/>
      <c r="B779" s="446"/>
      <c r="C779" s="533"/>
      <c r="D779" s="449"/>
      <c r="E779" s="448"/>
      <c r="F779" s="545"/>
      <c r="G779" s="531"/>
      <c r="H779" s="449"/>
      <c r="I779" s="449"/>
      <c r="J779" s="449"/>
      <c r="K779" s="448"/>
      <c r="L779" s="447"/>
      <c r="M779" s="447"/>
      <c r="N779" s="447"/>
      <c r="O779" s="447"/>
      <c r="P779" s="447"/>
      <c r="Q779" s="447"/>
      <c r="R779" s="447"/>
      <c r="S779" s="447"/>
      <c r="T779" s="447"/>
      <c r="U779" s="447"/>
      <c r="V779" s="447"/>
      <c r="W779" s="447"/>
      <c r="X779" s="447"/>
      <c r="Y779" s="447"/>
      <c r="Z779" s="447"/>
    </row>
    <row r="780" ht="12.75" customHeight="1">
      <c r="A780" s="445"/>
      <c r="B780" s="446"/>
      <c r="C780" s="533"/>
      <c r="D780" s="449"/>
      <c r="E780" s="448"/>
      <c r="F780" s="545"/>
      <c r="G780" s="531"/>
      <c r="H780" s="449"/>
      <c r="I780" s="449"/>
      <c r="J780" s="449"/>
      <c r="K780" s="448"/>
      <c r="L780" s="447"/>
      <c r="M780" s="447"/>
      <c r="N780" s="447"/>
      <c r="O780" s="447"/>
      <c r="P780" s="447"/>
      <c r="Q780" s="447"/>
      <c r="R780" s="447"/>
      <c r="S780" s="447"/>
      <c r="T780" s="447"/>
      <c r="U780" s="447"/>
      <c r="V780" s="447"/>
      <c r="W780" s="447"/>
      <c r="X780" s="447"/>
      <c r="Y780" s="447"/>
      <c r="Z780" s="447"/>
    </row>
    <row r="781" ht="12.75" customHeight="1">
      <c r="A781" s="445"/>
      <c r="B781" s="446"/>
      <c r="C781" s="533"/>
      <c r="D781" s="449"/>
      <c r="E781" s="448"/>
      <c r="F781" s="545"/>
      <c r="G781" s="531"/>
      <c r="H781" s="449"/>
      <c r="I781" s="449"/>
      <c r="J781" s="449"/>
      <c r="K781" s="448"/>
      <c r="L781" s="447"/>
      <c r="M781" s="447"/>
      <c r="N781" s="447"/>
      <c r="O781" s="447"/>
      <c r="P781" s="447"/>
      <c r="Q781" s="447"/>
      <c r="R781" s="447"/>
      <c r="S781" s="447"/>
      <c r="T781" s="447"/>
      <c r="U781" s="447"/>
      <c r="V781" s="447"/>
      <c r="W781" s="447"/>
      <c r="X781" s="447"/>
      <c r="Y781" s="447"/>
      <c r="Z781" s="447"/>
    </row>
    <row r="782" ht="12.75" customHeight="1">
      <c r="A782" s="445"/>
      <c r="B782" s="446"/>
      <c r="C782" s="533"/>
      <c r="D782" s="449"/>
      <c r="E782" s="448"/>
      <c r="F782" s="545"/>
      <c r="G782" s="531"/>
      <c r="H782" s="449"/>
      <c r="I782" s="449"/>
      <c r="J782" s="449"/>
      <c r="K782" s="448"/>
      <c r="L782" s="447"/>
      <c r="M782" s="447"/>
      <c r="N782" s="447"/>
      <c r="O782" s="447"/>
      <c r="P782" s="447"/>
      <c r="Q782" s="447"/>
      <c r="R782" s="447"/>
      <c r="S782" s="447"/>
      <c r="T782" s="447"/>
      <c r="U782" s="447"/>
      <c r="V782" s="447"/>
      <c r="W782" s="447"/>
      <c r="X782" s="447"/>
      <c r="Y782" s="447"/>
      <c r="Z782" s="447"/>
    </row>
    <row r="783" ht="12.75" customHeight="1">
      <c r="A783" s="445"/>
      <c r="B783" s="446"/>
      <c r="C783" s="533"/>
      <c r="D783" s="449"/>
      <c r="E783" s="448"/>
      <c r="F783" s="545"/>
      <c r="G783" s="531"/>
      <c r="H783" s="449"/>
      <c r="I783" s="449"/>
      <c r="J783" s="449"/>
      <c r="K783" s="448"/>
      <c r="L783" s="447"/>
      <c r="M783" s="447"/>
      <c r="N783" s="447"/>
      <c r="O783" s="447"/>
      <c r="P783" s="447"/>
      <c r="Q783" s="447"/>
      <c r="R783" s="447"/>
      <c r="S783" s="447"/>
      <c r="T783" s="447"/>
      <c r="U783" s="447"/>
      <c r="V783" s="447"/>
      <c r="W783" s="447"/>
      <c r="X783" s="447"/>
      <c r="Y783" s="447"/>
      <c r="Z783" s="447"/>
    </row>
    <row r="784" ht="12.75" customHeight="1">
      <c r="A784" s="445"/>
      <c r="B784" s="446"/>
      <c r="C784" s="533"/>
      <c r="D784" s="449"/>
      <c r="E784" s="448"/>
      <c r="F784" s="545"/>
      <c r="G784" s="531"/>
      <c r="H784" s="449"/>
      <c r="I784" s="449"/>
      <c r="J784" s="449"/>
      <c r="K784" s="448"/>
      <c r="L784" s="447"/>
      <c r="M784" s="447"/>
      <c r="N784" s="447"/>
      <c r="O784" s="447"/>
      <c r="P784" s="447"/>
      <c r="Q784" s="447"/>
      <c r="R784" s="447"/>
      <c r="S784" s="447"/>
      <c r="T784" s="447"/>
      <c r="U784" s="447"/>
      <c r="V784" s="447"/>
      <c r="W784" s="447"/>
      <c r="X784" s="447"/>
      <c r="Y784" s="447"/>
      <c r="Z784" s="447"/>
    </row>
    <row r="785" ht="12.75" customHeight="1">
      <c r="A785" s="445"/>
      <c r="B785" s="446"/>
      <c r="C785" s="533"/>
      <c r="D785" s="449"/>
      <c r="E785" s="448"/>
      <c r="F785" s="545"/>
      <c r="G785" s="531"/>
      <c r="H785" s="449"/>
      <c r="I785" s="449"/>
      <c r="J785" s="449"/>
      <c r="K785" s="448"/>
      <c r="L785" s="447"/>
      <c r="M785" s="447"/>
      <c r="N785" s="447"/>
      <c r="O785" s="447"/>
      <c r="P785" s="447"/>
      <c r="Q785" s="447"/>
      <c r="R785" s="447"/>
      <c r="S785" s="447"/>
      <c r="T785" s="447"/>
      <c r="U785" s="447"/>
      <c r="V785" s="447"/>
      <c r="W785" s="447"/>
      <c r="X785" s="447"/>
      <c r="Y785" s="447"/>
      <c r="Z785" s="447"/>
    </row>
    <row r="786" ht="12.75" customHeight="1">
      <c r="A786" s="445"/>
      <c r="B786" s="446"/>
      <c r="C786" s="533"/>
      <c r="D786" s="449"/>
      <c r="E786" s="448"/>
      <c r="F786" s="545"/>
      <c r="G786" s="531"/>
      <c r="H786" s="449"/>
      <c r="I786" s="449"/>
      <c r="J786" s="449"/>
      <c r="K786" s="448"/>
      <c r="L786" s="447"/>
      <c r="M786" s="447"/>
      <c r="N786" s="447"/>
      <c r="O786" s="447"/>
      <c r="P786" s="447"/>
      <c r="Q786" s="447"/>
      <c r="R786" s="447"/>
      <c r="S786" s="447"/>
      <c r="T786" s="447"/>
      <c r="U786" s="447"/>
      <c r="V786" s="447"/>
      <c r="W786" s="447"/>
      <c r="X786" s="447"/>
      <c r="Y786" s="447"/>
      <c r="Z786" s="447"/>
    </row>
    <row r="787" ht="12.75" customHeight="1">
      <c r="A787" s="445"/>
      <c r="B787" s="446"/>
      <c r="C787" s="533"/>
      <c r="D787" s="449"/>
      <c r="E787" s="448"/>
      <c r="F787" s="545"/>
      <c r="G787" s="531"/>
      <c r="H787" s="449"/>
      <c r="I787" s="449"/>
      <c r="J787" s="449"/>
      <c r="K787" s="448"/>
      <c r="L787" s="447"/>
      <c r="M787" s="447"/>
      <c r="N787" s="447"/>
      <c r="O787" s="447"/>
      <c r="P787" s="447"/>
      <c r="Q787" s="447"/>
      <c r="R787" s="447"/>
      <c r="S787" s="447"/>
      <c r="T787" s="447"/>
      <c r="U787" s="447"/>
      <c r="V787" s="447"/>
      <c r="W787" s="447"/>
      <c r="X787" s="447"/>
      <c r="Y787" s="447"/>
      <c r="Z787" s="447"/>
    </row>
    <row r="788" ht="12.75" customHeight="1">
      <c r="A788" s="445"/>
      <c r="B788" s="446"/>
      <c r="C788" s="533"/>
      <c r="D788" s="449"/>
      <c r="E788" s="448"/>
      <c r="F788" s="545"/>
      <c r="G788" s="531"/>
      <c r="H788" s="449"/>
      <c r="I788" s="449"/>
      <c r="J788" s="449"/>
      <c r="K788" s="448"/>
      <c r="L788" s="447"/>
      <c r="M788" s="447"/>
      <c r="N788" s="447"/>
      <c r="O788" s="447"/>
      <c r="P788" s="447"/>
      <c r="Q788" s="447"/>
      <c r="R788" s="447"/>
      <c r="S788" s="447"/>
      <c r="T788" s="447"/>
      <c r="U788" s="447"/>
      <c r="V788" s="447"/>
      <c r="W788" s="447"/>
      <c r="X788" s="447"/>
      <c r="Y788" s="447"/>
      <c r="Z788" s="447"/>
    </row>
    <row r="789" ht="12.75" customHeight="1">
      <c r="A789" s="445"/>
      <c r="B789" s="446"/>
      <c r="C789" s="533"/>
      <c r="D789" s="449"/>
      <c r="E789" s="448"/>
      <c r="F789" s="545"/>
      <c r="G789" s="531"/>
      <c r="H789" s="449"/>
      <c r="I789" s="449"/>
      <c r="J789" s="449"/>
      <c r="K789" s="448"/>
      <c r="L789" s="447"/>
      <c r="M789" s="447"/>
      <c r="N789" s="447"/>
      <c r="O789" s="447"/>
      <c r="P789" s="447"/>
      <c r="Q789" s="447"/>
      <c r="R789" s="447"/>
      <c r="S789" s="447"/>
      <c r="T789" s="447"/>
      <c r="U789" s="447"/>
      <c r="V789" s="447"/>
      <c r="W789" s="447"/>
      <c r="X789" s="447"/>
      <c r="Y789" s="447"/>
      <c r="Z789" s="447"/>
    </row>
    <row r="790" ht="12.75" customHeight="1">
      <c r="A790" s="445"/>
      <c r="B790" s="446"/>
      <c r="C790" s="533"/>
      <c r="D790" s="449"/>
      <c r="E790" s="448"/>
      <c r="F790" s="545"/>
      <c r="G790" s="531"/>
      <c r="H790" s="449"/>
      <c r="I790" s="449"/>
      <c r="J790" s="449"/>
      <c r="K790" s="448"/>
      <c r="L790" s="447"/>
      <c r="M790" s="447"/>
      <c r="N790" s="447"/>
      <c r="O790" s="447"/>
      <c r="P790" s="447"/>
      <c r="Q790" s="447"/>
      <c r="R790" s="447"/>
      <c r="S790" s="447"/>
      <c r="T790" s="447"/>
      <c r="U790" s="447"/>
      <c r="V790" s="447"/>
      <c r="W790" s="447"/>
      <c r="X790" s="447"/>
      <c r="Y790" s="447"/>
      <c r="Z790" s="447"/>
    </row>
    <row r="791" ht="12.75" customHeight="1">
      <c r="A791" s="445"/>
      <c r="B791" s="446"/>
      <c r="C791" s="533"/>
      <c r="D791" s="449"/>
      <c r="E791" s="448"/>
      <c r="F791" s="545"/>
      <c r="G791" s="531"/>
      <c r="H791" s="449"/>
      <c r="I791" s="449"/>
      <c r="J791" s="449"/>
      <c r="K791" s="448"/>
      <c r="L791" s="447"/>
      <c r="M791" s="447"/>
      <c r="N791" s="447"/>
      <c r="O791" s="447"/>
      <c r="P791" s="447"/>
      <c r="Q791" s="447"/>
      <c r="R791" s="447"/>
      <c r="S791" s="447"/>
      <c r="T791" s="447"/>
      <c r="U791" s="447"/>
      <c r="V791" s="447"/>
      <c r="W791" s="447"/>
      <c r="X791" s="447"/>
      <c r="Y791" s="447"/>
      <c r="Z791" s="447"/>
    </row>
    <row r="792" ht="12.75" customHeight="1">
      <c r="A792" s="445"/>
      <c r="B792" s="446"/>
      <c r="C792" s="533"/>
      <c r="D792" s="449"/>
      <c r="E792" s="448"/>
      <c r="F792" s="545"/>
      <c r="G792" s="531"/>
      <c r="H792" s="449"/>
      <c r="I792" s="449"/>
      <c r="J792" s="449"/>
      <c r="K792" s="448"/>
      <c r="L792" s="447"/>
      <c r="M792" s="447"/>
      <c r="N792" s="447"/>
      <c r="O792" s="447"/>
      <c r="P792" s="447"/>
      <c r="Q792" s="447"/>
      <c r="R792" s="447"/>
      <c r="S792" s="447"/>
      <c r="T792" s="447"/>
      <c r="U792" s="447"/>
      <c r="V792" s="447"/>
      <c r="W792" s="447"/>
      <c r="X792" s="447"/>
      <c r="Y792" s="447"/>
      <c r="Z792" s="447"/>
    </row>
    <row r="793" ht="12.75" customHeight="1">
      <c r="A793" s="445"/>
      <c r="B793" s="446"/>
      <c r="C793" s="533"/>
      <c r="D793" s="449"/>
      <c r="E793" s="448"/>
      <c r="F793" s="545"/>
      <c r="G793" s="531"/>
      <c r="H793" s="449"/>
      <c r="I793" s="449"/>
      <c r="J793" s="449"/>
      <c r="K793" s="448"/>
      <c r="L793" s="447"/>
      <c r="M793" s="447"/>
      <c r="N793" s="447"/>
      <c r="O793" s="447"/>
      <c r="P793" s="447"/>
      <c r="Q793" s="447"/>
      <c r="R793" s="447"/>
      <c r="S793" s="447"/>
      <c r="T793" s="447"/>
      <c r="U793" s="447"/>
      <c r="V793" s="447"/>
      <c r="W793" s="447"/>
      <c r="X793" s="447"/>
      <c r="Y793" s="447"/>
      <c r="Z793" s="447"/>
    </row>
    <row r="794" ht="12.75" customHeight="1">
      <c r="A794" s="445"/>
      <c r="B794" s="446"/>
      <c r="C794" s="533"/>
      <c r="D794" s="449"/>
      <c r="E794" s="448"/>
      <c r="F794" s="545"/>
      <c r="G794" s="531"/>
      <c r="H794" s="449"/>
      <c r="I794" s="449"/>
      <c r="J794" s="449"/>
      <c r="K794" s="448"/>
      <c r="L794" s="447"/>
      <c r="M794" s="447"/>
      <c r="N794" s="447"/>
      <c r="O794" s="447"/>
      <c r="P794" s="447"/>
      <c r="Q794" s="447"/>
      <c r="R794" s="447"/>
      <c r="S794" s="447"/>
      <c r="T794" s="447"/>
      <c r="U794" s="447"/>
      <c r="V794" s="447"/>
      <c r="W794" s="447"/>
      <c r="X794" s="447"/>
      <c r="Y794" s="447"/>
      <c r="Z794" s="447"/>
    </row>
    <row r="795" ht="12.75" customHeight="1">
      <c r="A795" s="445"/>
      <c r="B795" s="446"/>
      <c r="C795" s="533"/>
      <c r="D795" s="449"/>
      <c r="E795" s="448"/>
      <c r="F795" s="545"/>
      <c r="G795" s="531"/>
      <c r="H795" s="449"/>
      <c r="I795" s="449"/>
      <c r="J795" s="449"/>
      <c r="K795" s="448"/>
      <c r="L795" s="447"/>
      <c r="M795" s="447"/>
      <c r="N795" s="447"/>
      <c r="O795" s="447"/>
      <c r="P795" s="447"/>
      <c r="Q795" s="447"/>
      <c r="R795" s="447"/>
      <c r="S795" s="447"/>
      <c r="T795" s="447"/>
      <c r="U795" s="447"/>
      <c r="V795" s="447"/>
      <c r="W795" s="447"/>
      <c r="X795" s="447"/>
      <c r="Y795" s="447"/>
      <c r="Z795" s="447"/>
    </row>
    <row r="796" ht="12.75" customHeight="1">
      <c r="A796" s="445"/>
      <c r="B796" s="446"/>
      <c r="C796" s="533"/>
      <c r="D796" s="449"/>
      <c r="E796" s="448"/>
      <c r="F796" s="545"/>
      <c r="G796" s="531"/>
      <c r="H796" s="449"/>
      <c r="I796" s="449"/>
      <c r="J796" s="449"/>
      <c r="K796" s="448"/>
      <c r="L796" s="447"/>
      <c r="M796" s="447"/>
      <c r="N796" s="447"/>
      <c r="O796" s="447"/>
      <c r="P796" s="447"/>
      <c r="Q796" s="447"/>
      <c r="R796" s="447"/>
      <c r="S796" s="447"/>
      <c r="T796" s="447"/>
      <c r="U796" s="447"/>
      <c r="V796" s="447"/>
      <c r="W796" s="447"/>
      <c r="X796" s="447"/>
      <c r="Y796" s="447"/>
      <c r="Z796" s="447"/>
    </row>
    <row r="797" ht="12.75" customHeight="1">
      <c r="A797" s="445"/>
      <c r="B797" s="446"/>
      <c r="C797" s="533"/>
      <c r="D797" s="449"/>
      <c r="E797" s="448"/>
      <c r="F797" s="545"/>
      <c r="G797" s="531"/>
      <c r="H797" s="449"/>
      <c r="I797" s="449"/>
      <c r="J797" s="449"/>
      <c r="K797" s="448"/>
      <c r="L797" s="447"/>
      <c r="M797" s="447"/>
      <c r="N797" s="447"/>
      <c r="O797" s="447"/>
      <c r="P797" s="447"/>
      <c r="Q797" s="447"/>
      <c r="R797" s="447"/>
      <c r="S797" s="447"/>
      <c r="T797" s="447"/>
      <c r="U797" s="447"/>
      <c r="V797" s="447"/>
      <c r="W797" s="447"/>
      <c r="X797" s="447"/>
      <c r="Y797" s="447"/>
      <c r="Z797" s="447"/>
    </row>
    <row r="798" ht="12.75" customHeight="1">
      <c r="A798" s="445"/>
      <c r="B798" s="446"/>
      <c r="C798" s="533"/>
      <c r="D798" s="449"/>
      <c r="E798" s="448"/>
      <c r="F798" s="545"/>
      <c r="G798" s="531"/>
      <c r="H798" s="449"/>
      <c r="I798" s="449"/>
      <c r="J798" s="449"/>
      <c r="K798" s="448"/>
      <c r="L798" s="447"/>
      <c r="M798" s="447"/>
      <c r="N798" s="447"/>
      <c r="O798" s="447"/>
      <c r="P798" s="447"/>
      <c r="Q798" s="447"/>
      <c r="R798" s="447"/>
      <c r="S798" s="447"/>
      <c r="T798" s="447"/>
      <c r="U798" s="447"/>
      <c r="V798" s="447"/>
      <c r="W798" s="447"/>
      <c r="X798" s="447"/>
      <c r="Y798" s="447"/>
      <c r="Z798" s="447"/>
    </row>
    <row r="799" ht="12.75" customHeight="1">
      <c r="A799" s="445"/>
      <c r="B799" s="446"/>
      <c r="C799" s="533"/>
      <c r="D799" s="449"/>
      <c r="E799" s="448"/>
      <c r="F799" s="545"/>
      <c r="G799" s="531"/>
      <c r="H799" s="449"/>
      <c r="I799" s="449"/>
      <c r="J799" s="449"/>
      <c r="K799" s="448"/>
      <c r="L799" s="447"/>
      <c r="M799" s="447"/>
      <c r="N799" s="447"/>
      <c r="O799" s="447"/>
      <c r="P799" s="447"/>
      <c r="Q799" s="447"/>
      <c r="R799" s="447"/>
      <c r="S799" s="447"/>
      <c r="T799" s="447"/>
      <c r="U799" s="447"/>
      <c r="V799" s="447"/>
      <c r="W799" s="447"/>
      <c r="X799" s="447"/>
      <c r="Y799" s="447"/>
      <c r="Z799" s="447"/>
    </row>
    <row r="800" ht="12.75" customHeight="1">
      <c r="A800" s="445"/>
      <c r="B800" s="446"/>
      <c r="C800" s="533"/>
      <c r="D800" s="449"/>
      <c r="E800" s="448"/>
      <c r="F800" s="545"/>
      <c r="G800" s="531"/>
      <c r="H800" s="449"/>
      <c r="I800" s="449"/>
      <c r="J800" s="449"/>
      <c r="K800" s="448"/>
      <c r="L800" s="447"/>
      <c r="M800" s="447"/>
      <c r="N800" s="447"/>
      <c r="O800" s="447"/>
      <c r="P800" s="447"/>
      <c r="Q800" s="447"/>
      <c r="R800" s="447"/>
      <c r="S800" s="447"/>
      <c r="T800" s="447"/>
      <c r="U800" s="447"/>
      <c r="V800" s="447"/>
      <c r="W800" s="447"/>
      <c r="X800" s="447"/>
      <c r="Y800" s="447"/>
      <c r="Z800" s="447"/>
    </row>
    <row r="801" ht="12.75" customHeight="1">
      <c r="A801" s="445"/>
      <c r="B801" s="446"/>
      <c r="C801" s="533"/>
      <c r="D801" s="449"/>
      <c r="E801" s="448"/>
      <c r="F801" s="545"/>
      <c r="G801" s="531"/>
      <c r="H801" s="449"/>
      <c r="I801" s="449"/>
      <c r="J801" s="449"/>
      <c r="K801" s="448"/>
      <c r="L801" s="447"/>
      <c r="M801" s="447"/>
      <c r="N801" s="447"/>
      <c r="O801" s="447"/>
      <c r="P801" s="447"/>
      <c r="Q801" s="447"/>
      <c r="R801" s="447"/>
      <c r="S801" s="447"/>
      <c r="T801" s="447"/>
      <c r="U801" s="447"/>
      <c r="V801" s="447"/>
      <c r="W801" s="447"/>
      <c r="X801" s="447"/>
      <c r="Y801" s="447"/>
      <c r="Z801" s="447"/>
    </row>
    <row r="802" ht="12.75" customHeight="1">
      <c r="A802" s="445"/>
      <c r="B802" s="446"/>
      <c r="C802" s="533"/>
      <c r="D802" s="449"/>
      <c r="E802" s="448"/>
      <c r="F802" s="545"/>
      <c r="G802" s="531"/>
      <c r="H802" s="449"/>
      <c r="I802" s="449"/>
      <c r="J802" s="449"/>
      <c r="K802" s="448"/>
      <c r="L802" s="447"/>
      <c r="M802" s="447"/>
      <c r="N802" s="447"/>
      <c r="O802" s="447"/>
      <c r="P802" s="447"/>
      <c r="Q802" s="447"/>
      <c r="R802" s="447"/>
      <c r="S802" s="447"/>
      <c r="T802" s="447"/>
      <c r="U802" s="447"/>
      <c r="V802" s="447"/>
      <c r="W802" s="447"/>
      <c r="X802" s="447"/>
      <c r="Y802" s="447"/>
      <c r="Z802" s="447"/>
    </row>
    <row r="803" ht="12.75" customHeight="1">
      <c r="A803" s="445"/>
      <c r="B803" s="446"/>
      <c r="C803" s="533"/>
      <c r="D803" s="449"/>
      <c r="E803" s="448"/>
      <c r="F803" s="545"/>
      <c r="G803" s="531"/>
      <c r="H803" s="449"/>
      <c r="I803" s="449"/>
      <c r="J803" s="449"/>
      <c r="K803" s="448"/>
      <c r="L803" s="447"/>
      <c r="M803" s="447"/>
      <c r="N803" s="447"/>
      <c r="O803" s="447"/>
      <c r="P803" s="447"/>
      <c r="Q803" s="447"/>
      <c r="R803" s="447"/>
      <c r="S803" s="447"/>
      <c r="T803" s="447"/>
      <c r="U803" s="447"/>
      <c r="V803" s="447"/>
      <c r="W803" s="447"/>
      <c r="X803" s="447"/>
      <c r="Y803" s="447"/>
      <c r="Z803" s="447"/>
    </row>
    <row r="804" ht="12.75" customHeight="1">
      <c r="A804" s="445"/>
      <c r="B804" s="446"/>
      <c r="C804" s="533"/>
      <c r="D804" s="449"/>
      <c r="E804" s="448"/>
      <c r="F804" s="545"/>
      <c r="G804" s="531"/>
      <c r="H804" s="449"/>
      <c r="I804" s="449"/>
      <c r="J804" s="449"/>
      <c r="K804" s="448"/>
      <c r="L804" s="447"/>
      <c r="M804" s="447"/>
      <c r="N804" s="447"/>
      <c r="O804" s="447"/>
      <c r="P804" s="447"/>
      <c r="Q804" s="447"/>
      <c r="R804" s="447"/>
      <c r="S804" s="447"/>
      <c r="T804" s="447"/>
      <c r="U804" s="447"/>
      <c r="V804" s="447"/>
      <c r="W804" s="447"/>
      <c r="X804" s="447"/>
      <c r="Y804" s="447"/>
      <c r="Z804" s="447"/>
    </row>
    <row r="805" ht="12.75" customHeight="1">
      <c r="A805" s="445"/>
      <c r="B805" s="446"/>
      <c r="C805" s="533"/>
      <c r="D805" s="449"/>
      <c r="E805" s="448"/>
      <c r="F805" s="545"/>
      <c r="G805" s="531"/>
      <c r="H805" s="449"/>
      <c r="I805" s="449"/>
      <c r="J805" s="449"/>
      <c r="K805" s="448"/>
      <c r="L805" s="447"/>
      <c r="M805" s="447"/>
      <c r="N805" s="447"/>
      <c r="O805" s="447"/>
      <c r="P805" s="447"/>
      <c r="Q805" s="447"/>
      <c r="R805" s="447"/>
      <c r="S805" s="447"/>
      <c r="T805" s="447"/>
      <c r="U805" s="447"/>
      <c r="V805" s="447"/>
      <c r="W805" s="447"/>
      <c r="X805" s="447"/>
      <c r="Y805" s="447"/>
      <c r="Z805" s="447"/>
    </row>
    <row r="806" ht="12.75" customHeight="1">
      <c r="A806" s="445"/>
      <c r="B806" s="446"/>
      <c r="C806" s="533"/>
      <c r="D806" s="449"/>
      <c r="E806" s="448"/>
      <c r="F806" s="545"/>
      <c r="G806" s="531"/>
      <c r="H806" s="449"/>
      <c r="I806" s="449"/>
      <c r="J806" s="449"/>
      <c r="K806" s="448"/>
      <c r="L806" s="447"/>
      <c r="M806" s="447"/>
      <c r="N806" s="447"/>
      <c r="O806" s="447"/>
      <c r="P806" s="447"/>
      <c r="Q806" s="447"/>
      <c r="R806" s="447"/>
      <c r="S806" s="447"/>
      <c r="T806" s="447"/>
      <c r="U806" s="447"/>
      <c r="V806" s="447"/>
      <c r="W806" s="447"/>
      <c r="X806" s="447"/>
      <c r="Y806" s="447"/>
      <c r="Z806" s="447"/>
    </row>
    <row r="807" ht="12.75" customHeight="1">
      <c r="A807" s="445"/>
      <c r="B807" s="446"/>
      <c r="C807" s="533"/>
      <c r="D807" s="449"/>
      <c r="E807" s="448"/>
      <c r="F807" s="545"/>
      <c r="G807" s="531"/>
      <c r="H807" s="449"/>
      <c r="I807" s="449"/>
      <c r="J807" s="449"/>
      <c r="K807" s="448"/>
      <c r="L807" s="447"/>
      <c r="M807" s="447"/>
      <c r="N807" s="447"/>
      <c r="O807" s="447"/>
      <c r="P807" s="447"/>
      <c r="Q807" s="447"/>
      <c r="R807" s="447"/>
      <c r="S807" s="447"/>
      <c r="T807" s="447"/>
      <c r="U807" s="447"/>
      <c r="V807" s="447"/>
      <c r="W807" s="447"/>
      <c r="X807" s="447"/>
      <c r="Y807" s="447"/>
      <c r="Z807" s="447"/>
    </row>
    <row r="808" ht="12.75" customHeight="1">
      <c r="A808" s="445"/>
      <c r="B808" s="446"/>
      <c r="C808" s="533"/>
      <c r="D808" s="449"/>
      <c r="E808" s="448"/>
      <c r="F808" s="545"/>
      <c r="G808" s="531"/>
      <c r="H808" s="449"/>
      <c r="I808" s="449"/>
      <c r="J808" s="449"/>
      <c r="K808" s="448"/>
      <c r="L808" s="447"/>
      <c r="M808" s="447"/>
      <c r="N808" s="447"/>
      <c r="O808" s="447"/>
      <c r="P808" s="447"/>
      <c r="Q808" s="447"/>
      <c r="R808" s="447"/>
      <c r="S808" s="447"/>
      <c r="T808" s="447"/>
      <c r="U808" s="447"/>
      <c r="V808" s="447"/>
      <c r="W808" s="447"/>
      <c r="X808" s="447"/>
      <c r="Y808" s="447"/>
      <c r="Z808" s="447"/>
    </row>
    <row r="809" ht="12.75" customHeight="1">
      <c r="A809" s="445"/>
      <c r="B809" s="446"/>
      <c r="C809" s="533"/>
      <c r="D809" s="449"/>
      <c r="E809" s="448"/>
      <c r="F809" s="545"/>
      <c r="G809" s="531"/>
      <c r="H809" s="449"/>
      <c r="I809" s="449"/>
      <c r="J809" s="449"/>
      <c r="K809" s="448"/>
      <c r="L809" s="447"/>
      <c r="M809" s="447"/>
      <c r="N809" s="447"/>
      <c r="O809" s="447"/>
      <c r="P809" s="447"/>
      <c r="Q809" s="447"/>
      <c r="R809" s="447"/>
      <c r="S809" s="447"/>
      <c r="T809" s="447"/>
      <c r="U809" s="447"/>
      <c r="V809" s="447"/>
      <c r="W809" s="447"/>
      <c r="X809" s="447"/>
      <c r="Y809" s="447"/>
      <c r="Z809" s="447"/>
    </row>
    <row r="810" ht="12.75" customHeight="1">
      <c r="A810" s="445"/>
      <c r="B810" s="446"/>
      <c r="C810" s="533"/>
      <c r="D810" s="449"/>
      <c r="E810" s="448"/>
      <c r="F810" s="545"/>
      <c r="G810" s="531"/>
      <c r="H810" s="449"/>
      <c r="I810" s="449"/>
      <c r="J810" s="449"/>
      <c r="K810" s="448"/>
      <c r="L810" s="447"/>
      <c r="M810" s="447"/>
      <c r="N810" s="447"/>
      <c r="O810" s="447"/>
      <c r="P810" s="447"/>
      <c r="Q810" s="447"/>
      <c r="R810" s="447"/>
      <c r="S810" s="447"/>
      <c r="T810" s="447"/>
      <c r="U810" s="447"/>
      <c r="V810" s="447"/>
      <c r="W810" s="447"/>
      <c r="X810" s="447"/>
      <c r="Y810" s="447"/>
      <c r="Z810" s="447"/>
    </row>
    <row r="811" ht="12.75" customHeight="1">
      <c r="A811" s="445"/>
      <c r="B811" s="446"/>
      <c r="C811" s="533"/>
      <c r="D811" s="449"/>
      <c r="E811" s="448"/>
      <c r="F811" s="545"/>
      <c r="G811" s="531"/>
      <c r="H811" s="449"/>
      <c r="I811" s="449"/>
      <c r="J811" s="449"/>
      <c r="K811" s="448"/>
      <c r="L811" s="447"/>
      <c r="M811" s="447"/>
      <c r="N811" s="447"/>
      <c r="O811" s="447"/>
      <c r="P811" s="447"/>
      <c r="Q811" s="447"/>
      <c r="R811" s="447"/>
      <c r="S811" s="447"/>
      <c r="T811" s="447"/>
      <c r="U811" s="447"/>
      <c r="V811" s="447"/>
      <c r="W811" s="447"/>
      <c r="X811" s="447"/>
      <c r="Y811" s="447"/>
      <c r="Z811" s="447"/>
    </row>
    <row r="812" ht="12.75" customHeight="1">
      <c r="A812" s="445"/>
      <c r="B812" s="446"/>
      <c r="C812" s="533"/>
      <c r="D812" s="449"/>
      <c r="E812" s="448"/>
      <c r="F812" s="545"/>
      <c r="G812" s="531"/>
      <c r="H812" s="449"/>
      <c r="I812" s="449"/>
      <c r="J812" s="449"/>
      <c r="K812" s="448"/>
      <c r="L812" s="447"/>
      <c r="M812" s="447"/>
      <c r="N812" s="447"/>
      <c r="O812" s="447"/>
      <c r="P812" s="447"/>
      <c r="Q812" s="447"/>
      <c r="R812" s="447"/>
      <c r="S812" s="447"/>
      <c r="T812" s="447"/>
      <c r="U812" s="447"/>
      <c r="V812" s="447"/>
      <c r="W812" s="447"/>
      <c r="X812" s="447"/>
      <c r="Y812" s="447"/>
      <c r="Z812" s="447"/>
    </row>
    <row r="813" ht="12.75" customHeight="1">
      <c r="A813" s="445"/>
      <c r="B813" s="446"/>
      <c r="C813" s="533"/>
      <c r="D813" s="449"/>
      <c r="E813" s="448"/>
      <c r="F813" s="545"/>
      <c r="G813" s="531"/>
      <c r="H813" s="449"/>
      <c r="I813" s="449"/>
      <c r="J813" s="449"/>
      <c r="K813" s="448"/>
      <c r="L813" s="447"/>
      <c r="M813" s="447"/>
      <c r="N813" s="447"/>
      <c r="O813" s="447"/>
      <c r="P813" s="447"/>
      <c r="Q813" s="447"/>
      <c r="R813" s="447"/>
      <c r="S813" s="447"/>
      <c r="T813" s="447"/>
      <c r="U813" s="447"/>
      <c r="V813" s="447"/>
      <c r="W813" s="447"/>
      <c r="X813" s="447"/>
      <c r="Y813" s="447"/>
      <c r="Z813" s="447"/>
    </row>
    <row r="814" ht="12.75" customHeight="1">
      <c r="A814" s="445"/>
      <c r="B814" s="446"/>
      <c r="C814" s="533"/>
      <c r="D814" s="449"/>
      <c r="E814" s="448"/>
      <c r="F814" s="545"/>
      <c r="G814" s="531"/>
      <c r="H814" s="449"/>
      <c r="I814" s="449"/>
      <c r="J814" s="449"/>
      <c r="K814" s="448"/>
      <c r="L814" s="447"/>
      <c r="M814" s="447"/>
      <c r="N814" s="447"/>
      <c r="O814" s="447"/>
      <c r="P814" s="447"/>
      <c r="Q814" s="447"/>
      <c r="R814" s="447"/>
      <c r="S814" s="447"/>
      <c r="T814" s="447"/>
      <c r="U814" s="447"/>
      <c r="V814" s="447"/>
      <c r="W814" s="447"/>
      <c r="X814" s="447"/>
      <c r="Y814" s="447"/>
      <c r="Z814" s="447"/>
    </row>
    <row r="815" ht="12.75" customHeight="1">
      <c r="A815" s="445"/>
      <c r="B815" s="446"/>
      <c r="C815" s="533"/>
      <c r="D815" s="449"/>
      <c r="E815" s="448"/>
      <c r="F815" s="545"/>
      <c r="G815" s="531"/>
      <c r="H815" s="449"/>
      <c r="I815" s="449"/>
      <c r="J815" s="449"/>
      <c r="K815" s="448"/>
      <c r="L815" s="447"/>
      <c r="M815" s="447"/>
      <c r="N815" s="447"/>
      <c r="O815" s="447"/>
      <c r="P815" s="447"/>
      <c r="Q815" s="447"/>
      <c r="R815" s="447"/>
      <c r="S815" s="447"/>
      <c r="T815" s="447"/>
      <c r="U815" s="447"/>
      <c r="V815" s="447"/>
      <c r="W815" s="447"/>
      <c r="X815" s="447"/>
      <c r="Y815" s="447"/>
      <c r="Z815" s="447"/>
    </row>
    <row r="816" ht="12.75" customHeight="1">
      <c r="A816" s="445"/>
      <c r="B816" s="446"/>
      <c r="C816" s="533"/>
      <c r="D816" s="449"/>
      <c r="E816" s="448"/>
      <c r="F816" s="545"/>
      <c r="G816" s="531"/>
      <c r="H816" s="449"/>
      <c r="I816" s="449"/>
      <c r="J816" s="449"/>
      <c r="K816" s="448"/>
      <c r="L816" s="447"/>
      <c r="M816" s="447"/>
      <c r="N816" s="447"/>
      <c r="O816" s="447"/>
      <c r="P816" s="447"/>
      <c r="Q816" s="447"/>
      <c r="R816" s="447"/>
      <c r="S816" s="447"/>
      <c r="T816" s="447"/>
      <c r="U816" s="447"/>
      <c r="V816" s="447"/>
      <c r="W816" s="447"/>
      <c r="X816" s="447"/>
      <c r="Y816" s="447"/>
      <c r="Z816" s="447"/>
    </row>
    <row r="817" ht="12.75" customHeight="1">
      <c r="A817" s="445"/>
      <c r="B817" s="446"/>
      <c r="C817" s="533"/>
      <c r="D817" s="449"/>
      <c r="E817" s="448"/>
      <c r="F817" s="545"/>
      <c r="G817" s="531"/>
      <c r="H817" s="449"/>
      <c r="I817" s="449"/>
      <c r="J817" s="449"/>
      <c r="K817" s="448"/>
      <c r="L817" s="447"/>
      <c r="M817" s="447"/>
      <c r="N817" s="447"/>
      <c r="O817" s="447"/>
      <c r="P817" s="447"/>
      <c r="Q817" s="447"/>
      <c r="R817" s="447"/>
      <c r="S817" s="447"/>
      <c r="T817" s="447"/>
      <c r="U817" s="447"/>
      <c r="V817" s="447"/>
      <c r="W817" s="447"/>
      <c r="X817" s="447"/>
      <c r="Y817" s="447"/>
      <c r="Z817" s="447"/>
    </row>
    <row r="818" ht="12.75" customHeight="1">
      <c r="A818" s="445"/>
      <c r="B818" s="446"/>
      <c r="C818" s="533"/>
      <c r="D818" s="449"/>
      <c r="E818" s="448"/>
      <c r="F818" s="545"/>
      <c r="G818" s="531"/>
      <c r="H818" s="449"/>
      <c r="I818" s="449"/>
      <c r="J818" s="449"/>
      <c r="K818" s="448"/>
      <c r="L818" s="447"/>
      <c r="M818" s="447"/>
      <c r="N818" s="447"/>
      <c r="O818" s="447"/>
      <c r="P818" s="447"/>
      <c r="Q818" s="447"/>
      <c r="R818" s="447"/>
      <c r="S818" s="447"/>
      <c r="T818" s="447"/>
      <c r="U818" s="447"/>
      <c r="V818" s="447"/>
      <c r="W818" s="447"/>
      <c r="X818" s="447"/>
      <c r="Y818" s="447"/>
      <c r="Z818" s="447"/>
    </row>
    <row r="819" ht="12.75" customHeight="1">
      <c r="A819" s="445"/>
      <c r="B819" s="446"/>
      <c r="C819" s="533"/>
      <c r="D819" s="449"/>
      <c r="E819" s="448"/>
      <c r="F819" s="545"/>
      <c r="G819" s="531"/>
      <c r="H819" s="449"/>
      <c r="I819" s="449"/>
      <c r="J819" s="449"/>
      <c r="K819" s="448"/>
      <c r="L819" s="447"/>
      <c r="M819" s="447"/>
      <c r="N819" s="447"/>
      <c r="O819" s="447"/>
      <c r="P819" s="447"/>
      <c r="Q819" s="447"/>
      <c r="R819" s="447"/>
      <c r="S819" s="447"/>
      <c r="T819" s="447"/>
      <c r="U819" s="447"/>
      <c r="V819" s="447"/>
      <c r="W819" s="447"/>
      <c r="X819" s="447"/>
      <c r="Y819" s="447"/>
      <c r="Z819" s="447"/>
    </row>
    <row r="820" ht="12.75" customHeight="1">
      <c r="A820" s="445"/>
      <c r="B820" s="446"/>
      <c r="C820" s="533"/>
      <c r="D820" s="449"/>
      <c r="E820" s="448"/>
      <c r="F820" s="545"/>
      <c r="G820" s="531"/>
      <c r="H820" s="449"/>
      <c r="I820" s="449"/>
      <c r="J820" s="449"/>
      <c r="K820" s="448"/>
      <c r="L820" s="447"/>
      <c r="M820" s="447"/>
      <c r="N820" s="447"/>
      <c r="O820" s="447"/>
      <c r="P820" s="447"/>
      <c r="Q820" s="447"/>
      <c r="R820" s="447"/>
      <c r="S820" s="447"/>
      <c r="T820" s="447"/>
      <c r="U820" s="447"/>
      <c r="V820" s="447"/>
      <c r="W820" s="447"/>
      <c r="X820" s="447"/>
      <c r="Y820" s="447"/>
      <c r="Z820" s="447"/>
    </row>
    <row r="821" ht="12.75" customHeight="1">
      <c r="A821" s="445"/>
      <c r="B821" s="446"/>
      <c r="C821" s="533"/>
      <c r="D821" s="449"/>
      <c r="E821" s="448"/>
      <c r="F821" s="545"/>
      <c r="G821" s="531"/>
      <c r="H821" s="449"/>
      <c r="I821" s="449"/>
      <c r="J821" s="449"/>
      <c r="K821" s="448"/>
      <c r="L821" s="447"/>
      <c r="M821" s="447"/>
      <c r="N821" s="447"/>
      <c r="O821" s="447"/>
      <c r="P821" s="447"/>
      <c r="Q821" s="447"/>
      <c r="R821" s="447"/>
      <c r="S821" s="447"/>
      <c r="T821" s="447"/>
      <c r="U821" s="447"/>
      <c r="V821" s="447"/>
      <c r="W821" s="447"/>
      <c r="X821" s="447"/>
      <c r="Y821" s="447"/>
      <c r="Z821" s="447"/>
    </row>
    <row r="822" ht="12.75" customHeight="1">
      <c r="A822" s="445"/>
      <c r="B822" s="446"/>
      <c r="C822" s="533"/>
      <c r="D822" s="449"/>
      <c r="E822" s="448"/>
      <c r="F822" s="545"/>
      <c r="G822" s="531"/>
      <c r="H822" s="449"/>
      <c r="I822" s="449"/>
      <c r="J822" s="449"/>
      <c r="K822" s="448"/>
      <c r="L822" s="447"/>
      <c r="M822" s="447"/>
      <c r="N822" s="447"/>
      <c r="O822" s="447"/>
      <c r="P822" s="447"/>
      <c r="Q822" s="447"/>
      <c r="R822" s="447"/>
      <c r="S822" s="447"/>
      <c r="T822" s="447"/>
      <c r="U822" s="447"/>
      <c r="V822" s="447"/>
      <c r="W822" s="447"/>
      <c r="X822" s="447"/>
      <c r="Y822" s="447"/>
      <c r="Z822" s="447"/>
    </row>
    <row r="823" ht="12.75" customHeight="1">
      <c r="A823" s="445"/>
      <c r="B823" s="446"/>
      <c r="C823" s="533"/>
      <c r="D823" s="449"/>
      <c r="E823" s="448"/>
      <c r="F823" s="545"/>
      <c r="G823" s="531"/>
      <c r="H823" s="449"/>
      <c r="I823" s="449"/>
      <c r="J823" s="449"/>
      <c r="K823" s="448"/>
      <c r="L823" s="447"/>
      <c r="M823" s="447"/>
      <c r="N823" s="447"/>
      <c r="O823" s="447"/>
      <c r="P823" s="447"/>
      <c r="Q823" s="447"/>
      <c r="R823" s="447"/>
      <c r="S823" s="447"/>
      <c r="T823" s="447"/>
      <c r="U823" s="447"/>
      <c r="V823" s="447"/>
      <c r="W823" s="447"/>
      <c r="X823" s="447"/>
      <c r="Y823" s="447"/>
      <c r="Z823" s="447"/>
    </row>
    <row r="824" ht="12.75" customHeight="1">
      <c r="A824" s="445"/>
      <c r="B824" s="446"/>
      <c r="C824" s="533"/>
      <c r="D824" s="449"/>
      <c r="E824" s="448"/>
      <c r="F824" s="545"/>
      <c r="G824" s="531"/>
      <c r="H824" s="449"/>
      <c r="I824" s="449"/>
      <c r="J824" s="449"/>
      <c r="K824" s="448"/>
      <c r="L824" s="447"/>
      <c r="M824" s="447"/>
      <c r="N824" s="447"/>
      <c r="O824" s="447"/>
      <c r="P824" s="447"/>
      <c r="Q824" s="447"/>
      <c r="R824" s="447"/>
      <c r="S824" s="447"/>
      <c r="T824" s="447"/>
      <c r="U824" s="447"/>
      <c r="V824" s="447"/>
      <c r="W824" s="447"/>
      <c r="X824" s="447"/>
      <c r="Y824" s="447"/>
      <c r="Z824" s="447"/>
    </row>
    <row r="825" ht="12.75" customHeight="1">
      <c r="A825" s="445"/>
      <c r="B825" s="446"/>
      <c r="C825" s="533"/>
      <c r="D825" s="449"/>
      <c r="E825" s="448"/>
      <c r="F825" s="545"/>
      <c r="G825" s="531"/>
      <c r="H825" s="449"/>
      <c r="I825" s="449"/>
      <c r="J825" s="449"/>
      <c r="K825" s="448"/>
      <c r="L825" s="447"/>
      <c r="M825" s="447"/>
      <c r="N825" s="447"/>
      <c r="O825" s="447"/>
      <c r="P825" s="447"/>
      <c r="Q825" s="447"/>
      <c r="R825" s="447"/>
      <c r="S825" s="447"/>
      <c r="T825" s="447"/>
      <c r="U825" s="447"/>
      <c r="V825" s="447"/>
      <c r="W825" s="447"/>
      <c r="X825" s="447"/>
      <c r="Y825" s="447"/>
      <c r="Z825" s="447"/>
    </row>
    <row r="826" ht="12.75" customHeight="1">
      <c r="A826" s="445"/>
      <c r="B826" s="446"/>
      <c r="C826" s="533"/>
      <c r="D826" s="449"/>
      <c r="E826" s="448"/>
      <c r="F826" s="545"/>
      <c r="G826" s="531"/>
      <c r="H826" s="449"/>
      <c r="I826" s="449"/>
      <c r="J826" s="449"/>
      <c r="K826" s="448"/>
      <c r="L826" s="447"/>
      <c r="M826" s="447"/>
      <c r="N826" s="447"/>
      <c r="O826" s="447"/>
      <c r="P826" s="447"/>
      <c r="Q826" s="447"/>
      <c r="R826" s="447"/>
      <c r="S826" s="447"/>
      <c r="T826" s="447"/>
      <c r="U826" s="447"/>
      <c r="V826" s="447"/>
      <c r="W826" s="447"/>
      <c r="X826" s="447"/>
      <c r="Y826" s="447"/>
      <c r="Z826" s="447"/>
    </row>
    <row r="827" ht="12.75" customHeight="1">
      <c r="A827" s="445"/>
      <c r="B827" s="446"/>
      <c r="C827" s="533"/>
      <c r="D827" s="449"/>
      <c r="E827" s="448"/>
      <c r="F827" s="545"/>
      <c r="G827" s="531"/>
      <c r="H827" s="449"/>
      <c r="I827" s="449"/>
      <c r="J827" s="449"/>
      <c r="K827" s="448"/>
      <c r="L827" s="447"/>
      <c r="M827" s="447"/>
      <c r="N827" s="447"/>
      <c r="O827" s="447"/>
      <c r="P827" s="447"/>
      <c r="Q827" s="447"/>
      <c r="R827" s="447"/>
      <c r="S827" s="447"/>
      <c r="T827" s="447"/>
      <c r="U827" s="447"/>
      <c r="V827" s="447"/>
      <c r="W827" s="447"/>
      <c r="X827" s="447"/>
      <c r="Y827" s="447"/>
      <c r="Z827" s="447"/>
    </row>
    <row r="828" ht="12.75" customHeight="1">
      <c r="A828" s="445"/>
      <c r="B828" s="446"/>
      <c r="C828" s="533"/>
      <c r="D828" s="449"/>
      <c r="E828" s="448"/>
      <c r="F828" s="545"/>
      <c r="G828" s="531"/>
      <c r="H828" s="449"/>
      <c r="I828" s="449"/>
      <c r="J828" s="449"/>
      <c r="K828" s="448"/>
      <c r="L828" s="447"/>
      <c r="M828" s="447"/>
      <c r="N828" s="447"/>
      <c r="O828" s="447"/>
      <c r="P828" s="447"/>
      <c r="Q828" s="447"/>
      <c r="R828" s="447"/>
      <c r="S828" s="447"/>
      <c r="T828" s="447"/>
      <c r="U828" s="447"/>
      <c r="V828" s="447"/>
      <c r="W828" s="447"/>
      <c r="X828" s="447"/>
      <c r="Y828" s="447"/>
      <c r="Z828" s="447"/>
    </row>
    <row r="829" ht="12.75" customHeight="1">
      <c r="A829" s="445"/>
      <c r="B829" s="446"/>
      <c r="C829" s="533"/>
      <c r="D829" s="449"/>
      <c r="E829" s="448"/>
      <c r="F829" s="545"/>
      <c r="G829" s="531"/>
      <c r="H829" s="449"/>
      <c r="I829" s="449"/>
      <c r="J829" s="449"/>
      <c r="K829" s="448"/>
      <c r="L829" s="447"/>
      <c r="M829" s="447"/>
      <c r="N829" s="447"/>
      <c r="O829" s="447"/>
      <c r="P829" s="447"/>
      <c r="Q829" s="447"/>
      <c r="R829" s="447"/>
      <c r="S829" s="447"/>
      <c r="T829" s="447"/>
      <c r="U829" s="447"/>
      <c r="V829" s="447"/>
      <c r="W829" s="447"/>
      <c r="X829" s="447"/>
      <c r="Y829" s="447"/>
      <c r="Z829" s="447"/>
    </row>
    <row r="830" ht="12.75" customHeight="1">
      <c r="A830" s="445"/>
      <c r="B830" s="446"/>
      <c r="C830" s="533"/>
      <c r="D830" s="449"/>
      <c r="E830" s="448"/>
      <c r="F830" s="545"/>
      <c r="G830" s="531"/>
      <c r="H830" s="449"/>
      <c r="I830" s="449"/>
      <c r="J830" s="449"/>
      <c r="K830" s="448"/>
      <c r="L830" s="447"/>
      <c r="M830" s="447"/>
      <c r="N830" s="447"/>
      <c r="O830" s="447"/>
      <c r="P830" s="447"/>
      <c r="Q830" s="447"/>
      <c r="R830" s="447"/>
      <c r="S830" s="447"/>
      <c r="T830" s="447"/>
      <c r="U830" s="447"/>
      <c r="V830" s="447"/>
      <c r="W830" s="447"/>
      <c r="X830" s="447"/>
      <c r="Y830" s="447"/>
      <c r="Z830" s="447"/>
    </row>
    <row r="831" ht="12.75" customHeight="1">
      <c r="A831" s="445"/>
      <c r="B831" s="446"/>
      <c r="C831" s="533"/>
      <c r="D831" s="449"/>
      <c r="E831" s="448"/>
      <c r="F831" s="545"/>
      <c r="G831" s="531"/>
      <c r="H831" s="449"/>
      <c r="I831" s="449"/>
      <c r="J831" s="449"/>
      <c r="K831" s="448"/>
      <c r="L831" s="447"/>
      <c r="M831" s="447"/>
      <c r="N831" s="447"/>
      <c r="O831" s="447"/>
      <c r="P831" s="447"/>
      <c r="Q831" s="447"/>
      <c r="R831" s="447"/>
      <c r="S831" s="447"/>
      <c r="T831" s="447"/>
      <c r="U831" s="447"/>
      <c r="V831" s="447"/>
      <c r="W831" s="447"/>
      <c r="X831" s="447"/>
      <c r="Y831" s="447"/>
      <c r="Z831" s="447"/>
    </row>
    <row r="832" ht="12.75" customHeight="1">
      <c r="A832" s="445"/>
      <c r="B832" s="446"/>
      <c r="C832" s="533"/>
      <c r="D832" s="449"/>
      <c r="E832" s="448"/>
      <c r="F832" s="545"/>
      <c r="G832" s="531"/>
      <c r="H832" s="449"/>
      <c r="I832" s="449"/>
      <c r="J832" s="449"/>
      <c r="K832" s="448"/>
      <c r="L832" s="447"/>
      <c r="M832" s="447"/>
      <c r="N832" s="447"/>
      <c r="O832" s="447"/>
      <c r="P832" s="447"/>
      <c r="Q832" s="447"/>
      <c r="R832" s="447"/>
      <c r="S832" s="447"/>
      <c r="T832" s="447"/>
      <c r="U832" s="447"/>
      <c r="V832" s="447"/>
      <c r="W832" s="447"/>
      <c r="X832" s="447"/>
      <c r="Y832" s="447"/>
      <c r="Z832" s="447"/>
    </row>
    <row r="833" ht="12.75" customHeight="1">
      <c r="A833" s="445"/>
      <c r="B833" s="446"/>
      <c r="C833" s="533"/>
      <c r="D833" s="449"/>
      <c r="E833" s="448"/>
      <c r="F833" s="545"/>
      <c r="G833" s="531"/>
      <c r="H833" s="449"/>
      <c r="I833" s="449"/>
      <c r="J833" s="449"/>
      <c r="K833" s="448"/>
      <c r="L833" s="447"/>
      <c r="M833" s="447"/>
      <c r="N833" s="447"/>
      <c r="O833" s="447"/>
      <c r="P833" s="447"/>
      <c r="Q833" s="447"/>
      <c r="R833" s="447"/>
      <c r="S833" s="447"/>
      <c r="T833" s="447"/>
      <c r="U833" s="447"/>
      <c r="V833" s="447"/>
      <c r="W833" s="447"/>
      <c r="X833" s="447"/>
      <c r="Y833" s="447"/>
      <c r="Z833" s="447"/>
    </row>
    <row r="834" ht="12.75" customHeight="1">
      <c r="A834" s="445"/>
      <c r="B834" s="446"/>
      <c r="C834" s="533"/>
      <c r="D834" s="449"/>
      <c r="E834" s="448"/>
      <c r="F834" s="545"/>
      <c r="G834" s="531"/>
      <c r="H834" s="449"/>
      <c r="I834" s="449"/>
      <c r="J834" s="449"/>
      <c r="K834" s="448"/>
      <c r="L834" s="447"/>
      <c r="M834" s="447"/>
      <c r="N834" s="447"/>
      <c r="O834" s="447"/>
      <c r="P834" s="447"/>
      <c r="Q834" s="447"/>
      <c r="R834" s="447"/>
      <c r="S834" s="447"/>
      <c r="T834" s="447"/>
      <c r="U834" s="447"/>
      <c r="V834" s="447"/>
      <c r="W834" s="447"/>
      <c r="X834" s="447"/>
      <c r="Y834" s="447"/>
      <c r="Z834" s="447"/>
    </row>
    <row r="835" ht="12.75" customHeight="1">
      <c r="A835" s="445"/>
      <c r="B835" s="446"/>
      <c r="C835" s="533"/>
      <c r="D835" s="449"/>
      <c r="E835" s="448"/>
      <c r="F835" s="545"/>
      <c r="G835" s="531"/>
      <c r="H835" s="449"/>
      <c r="I835" s="449"/>
      <c r="J835" s="449"/>
      <c r="K835" s="448"/>
      <c r="L835" s="447"/>
      <c r="M835" s="447"/>
      <c r="N835" s="447"/>
      <c r="O835" s="447"/>
      <c r="P835" s="447"/>
      <c r="Q835" s="447"/>
      <c r="R835" s="447"/>
      <c r="S835" s="447"/>
      <c r="T835" s="447"/>
      <c r="U835" s="447"/>
      <c r="V835" s="447"/>
      <c r="W835" s="447"/>
      <c r="X835" s="447"/>
      <c r="Y835" s="447"/>
      <c r="Z835" s="447"/>
    </row>
    <row r="836" ht="12.75" customHeight="1">
      <c r="A836" s="445"/>
      <c r="B836" s="446"/>
      <c r="C836" s="533"/>
      <c r="D836" s="449"/>
      <c r="E836" s="448"/>
      <c r="F836" s="545"/>
      <c r="G836" s="531"/>
      <c r="H836" s="449"/>
      <c r="I836" s="449"/>
      <c r="J836" s="449"/>
      <c r="K836" s="448"/>
      <c r="L836" s="447"/>
      <c r="M836" s="447"/>
      <c r="N836" s="447"/>
      <c r="O836" s="447"/>
      <c r="P836" s="447"/>
      <c r="Q836" s="447"/>
      <c r="R836" s="447"/>
      <c r="S836" s="447"/>
      <c r="T836" s="447"/>
      <c r="U836" s="447"/>
      <c r="V836" s="447"/>
      <c r="W836" s="447"/>
      <c r="X836" s="447"/>
      <c r="Y836" s="447"/>
      <c r="Z836" s="447"/>
    </row>
    <row r="837" ht="12.75" customHeight="1">
      <c r="A837" s="445"/>
      <c r="B837" s="446"/>
      <c r="C837" s="533"/>
      <c r="D837" s="449"/>
      <c r="E837" s="448"/>
      <c r="F837" s="545"/>
      <c r="G837" s="531"/>
      <c r="H837" s="449"/>
      <c r="I837" s="449"/>
      <c r="J837" s="449"/>
      <c r="K837" s="448"/>
      <c r="L837" s="447"/>
      <c r="M837" s="447"/>
      <c r="N837" s="447"/>
      <c r="O837" s="447"/>
      <c r="P837" s="447"/>
      <c r="Q837" s="447"/>
      <c r="R837" s="447"/>
      <c r="S837" s="447"/>
      <c r="T837" s="447"/>
      <c r="U837" s="447"/>
      <c r="V837" s="447"/>
      <c r="W837" s="447"/>
      <c r="X837" s="447"/>
      <c r="Y837" s="447"/>
      <c r="Z837" s="447"/>
    </row>
    <row r="838" ht="12.75" customHeight="1">
      <c r="A838" s="445"/>
      <c r="B838" s="446"/>
      <c r="C838" s="533"/>
      <c r="D838" s="449"/>
      <c r="E838" s="448"/>
      <c r="F838" s="545"/>
      <c r="G838" s="531"/>
      <c r="H838" s="449"/>
      <c r="I838" s="449"/>
      <c r="J838" s="449"/>
      <c r="K838" s="448"/>
      <c r="L838" s="447"/>
      <c r="M838" s="447"/>
      <c r="N838" s="447"/>
      <c r="O838" s="447"/>
      <c r="P838" s="447"/>
      <c r="Q838" s="447"/>
      <c r="R838" s="447"/>
      <c r="S838" s="447"/>
      <c r="T838" s="447"/>
      <c r="U838" s="447"/>
      <c r="V838" s="447"/>
      <c r="W838" s="447"/>
      <c r="X838" s="447"/>
      <c r="Y838" s="447"/>
      <c r="Z838" s="447"/>
    </row>
    <row r="839" ht="12.75" customHeight="1">
      <c r="A839" s="445"/>
      <c r="B839" s="446"/>
      <c r="C839" s="533"/>
      <c r="D839" s="449"/>
      <c r="E839" s="448"/>
      <c r="F839" s="545"/>
      <c r="G839" s="531"/>
      <c r="H839" s="449"/>
      <c r="I839" s="449"/>
      <c r="J839" s="449"/>
      <c r="K839" s="448"/>
      <c r="L839" s="447"/>
      <c r="M839" s="447"/>
      <c r="N839" s="447"/>
      <c r="O839" s="447"/>
      <c r="P839" s="447"/>
      <c r="Q839" s="447"/>
      <c r="R839" s="447"/>
      <c r="S839" s="447"/>
      <c r="T839" s="447"/>
      <c r="U839" s="447"/>
      <c r="V839" s="447"/>
      <c r="W839" s="447"/>
      <c r="X839" s="447"/>
      <c r="Y839" s="447"/>
      <c r="Z839" s="447"/>
    </row>
    <row r="840" ht="12.75" customHeight="1">
      <c r="A840" s="445"/>
      <c r="B840" s="446"/>
      <c r="C840" s="533"/>
      <c r="D840" s="449"/>
      <c r="E840" s="448"/>
      <c r="F840" s="545"/>
      <c r="G840" s="531"/>
      <c r="H840" s="449"/>
      <c r="I840" s="449"/>
      <c r="J840" s="449"/>
      <c r="K840" s="448"/>
      <c r="L840" s="447"/>
      <c r="M840" s="447"/>
      <c r="N840" s="447"/>
      <c r="O840" s="447"/>
      <c r="P840" s="447"/>
      <c r="Q840" s="447"/>
      <c r="R840" s="447"/>
      <c r="S840" s="447"/>
      <c r="T840" s="447"/>
      <c r="U840" s="447"/>
      <c r="V840" s="447"/>
      <c r="W840" s="447"/>
      <c r="X840" s="447"/>
      <c r="Y840" s="447"/>
      <c r="Z840" s="447"/>
    </row>
    <row r="841" ht="12.75" customHeight="1">
      <c r="A841" s="445"/>
      <c r="B841" s="446"/>
      <c r="C841" s="533"/>
      <c r="D841" s="449"/>
      <c r="E841" s="448"/>
      <c r="F841" s="545"/>
      <c r="G841" s="531"/>
      <c r="H841" s="449"/>
      <c r="I841" s="449"/>
      <c r="J841" s="449"/>
      <c r="K841" s="448"/>
      <c r="L841" s="447"/>
      <c r="M841" s="447"/>
      <c r="N841" s="447"/>
      <c r="O841" s="447"/>
      <c r="P841" s="447"/>
      <c r="Q841" s="447"/>
      <c r="R841" s="447"/>
      <c r="S841" s="447"/>
      <c r="T841" s="447"/>
      <c r="U841" s="447"/>
      <c r="V841" s="447"/>
      <c r="W841" s="447"/>
      <c r="X841" s="447"/>
      <c r="Y841" s="447"/>
      <c r="Z841" s="447"/>
    </row>
    <row r="842" ht="12.75" customHeight="1">
      <c r="A842" s="445"/>
      <c r="B842" s="446"/>
      <c r="C842" s="533"/>
      <c r="D842" s="449"/>
      <c r="E842" s="448"/>
      <c r="F842" s="545"/>
      <c r="G842" s="531"/>
      <c r="H842" s="449"/>
      <c r="I842" s="449"/>
      <c r="J842" s="449"/>
      <c r="K842" s="448"/>
      <c r="L842" s="447"/>
      <c r="M842" s="447"/>
      <c r="N842" s="447"/>
      <c r="O842" s="447"/>
      <c r="P842" s="447"/>
      <c r="Q842" s="447"/>
      <c r="R842" s="447"/>
      <c r="S842" s="447"/>
      <c r="T842" s="447"/>
      <c r="U842" s="447"/>
      <c r="V842" s="447"/>
      <c r="W842" s="447"/>
      <c r="X842" s="447"/>
      <c r="Y842" s="447"/>
      <c r="Z842" s="447"/>
    </row>
    <row r="843" ht="12.75" customHeight="1">
      <c r="A843" s="445"/>
      <c r="B843" s="446"/>
      <c r="C843" s="533"/>
      <c r="D843" s="449"/>
      <c r="E843" s="448"/>
      <c r="F843" s="545"/>
      <c r="G843" s="531"/>
      <c r="H843" s="449"/>
      <c r="I843" s="449"/>
      <c r="J843" s="449"/>
      <c r="K843" s="448"/>
      <c r="L843" s="447"/>
      <c r="M843" s="447"/>
      <c r="N843" s="447"/>
      <c r="O843" s="447"/>
      <c r="P843" s="447"/>
      <c r="Q843" s="447"/>
      <c r="R843" s="447"/>
      <c r="S843" s="447"/>
      <c r="T843" s="447"/>
      <c r="U843" s="447"/>
      <c r="V843" s="447"/>
      <c r="W843" s="447"/>
      <c r="X843" s="447"/>
      <c r="Y843" s="447"/>
      <c r="Z843" s="447"/>
    </row>
    <row r="844" ht="12.75" customHeight="1">
      <c r="A844" s="445"/>
      <c r="B844" s="446"/>
      <c r="C844" s="533"/>
      <c r="D844" s="449"/>
      <c r="E844" s="448"/>
      <c r="F844" s="545"/>
      <c r="G844" s="531"/>
      <c r="H844" s="449"/>
      <c r="I844" s="449"/>
      <c r="J844" s="449"/>
      <c r="K844" s="448"/>
      <c r="L844" s="447"/>
      <c r="M844" s="447"/>
      <c r="N844" s="447"/>
      <c r="O844" s="447"/>
      <c r="P844" s="447"/>
      <c r="Q844" s="447"/>
      <c r="R844" s="447"/>
      <c r="S844" s="447"/>
      <c r="T844" s="447"/>
      <c r="U844" s="447"/>
      <c r="V844" s="447"/>
      <c r="W844" s="447"/>
      <c r="X844" s="447"/>
      <c r="Y844" s="447"/>
      <c r="Z844" s="447"/>
    </row>
    <row r="845" ht="12.75" customHeight="1">
      <c r="A845" s="445"/>
      <c r="B845" s="446"/>
      <c r="C845" s="533"/>
      <c r="D845" s="449"/>
      <c r="E845" s="448"/>
      <c r="F845" s="545"/>
      <c r="G845" s="531"/>
      <c r="H845" s="449"/>
      <c r="I845" s="449"/>
      <c r="J845" s="449"/>
      <c r="K845" s="448"/>
      <c r="L845" s="447"/>
      <c r="M845" s="447"/>
      <c r="N845" s="447"/>
      <c r="O845" s="447"/>
      <c r="P845" s="447"/>
      <c r="Q845" s="447"/>
      <c r="R845" s="447"/>
      <c r="S845" s="447"/>
      <c r="T845" s="447"/>
      <c r="U845" s="447"/>
      <c r="V845" s="447"/>
      <c r="W845" s="447"/>
      <c r="X845" s="447"/>
      <c r="Y845" s="447"/>
      <c r="Z845" s="447"/>
    </row>
    <row r="846" ht="12.75" customHeight="1">
      <c r="A846" s="445"/>
      <c r="B846" s="446"/>
      <c r="C846" s="533"/>
      <c r="D846" s="449"/>
      <c r="E846" s="448"/>
      <c r="F846" s="545"/>
      <c r="G846" s="531"/>
      <c r="H846" s="449"/>
      <c r="I846" s="449"/>
      <c r="J846" s="449"/>
      <c r="K846" s="448"/>
      <c r="L846" s="447"/>
      <c r="M846" s="447"/>
      <c r="N846" s="447"/>
      <c r="O846" s="447"/>
      <c r="P846" s="447"/>
      <c r="Q846" s="447"/>
      <c r="R846" s="447"/>
      <c r="S846" s="447"/>
      <c r="T846" s="447"/>
      <c r="U846" s="447"/>
      <c r="V846" s="447"/>
      <c r="W846" s="447"/>
      <c r="X846" s="447"/>
      <c r="Y846" s="447"/>
      <c r="Z846" s="447"/>
    </row>
    <row r="847" ht="12.75" customHeight="1">
      <c r="A847" s="445"/>
      <c r="B847" s="446"/>
      <c r="C847" s="533"/>
      <c r="D847" s="449"/>
      <c r="E847" s="448"/>
      <c r="F847" s="545"/>
      <c r="G847" s="531"/>
      <c r="H847" s="449"/>
      <c r="I847" s="449"/>
      <c r="J847" s="449"/>
      <c r="K847" s="448"/>
      <c r="L847" s="447"/>
      <c r="M847" s="447"/>
      <c r="N847" s="447"/>
      <c r="O847" s="447"/>
      <c r="P847" s="447"/>
      <c r="Q847" s="447"/>
      <c r="R847" s="447"/>
      <c r="S847" s="447"/>
      <c r="T847" s="447"/>
      <c r="U847" s="447"/>
      <c r="V847" s="447"/>
      <c r="W847" s="447"/>
      <c r="X847" s="447"/>
      <c r="Y847" s="447"/>
      <c r="Z847" s="447"/>
    </row>
    <row r="848" ht="12.75" customHeight="1">
      <c r="A848" s="445"/>
      <c r="B848" s="446"/>
      <c r="C848" s="533"/>
      <c r="D848" s="449"/>
      <c r="E848" s="448"/>
      <c r="F848" s="545"/>
      <c r="G848" s="531"/>
      <c r="H848" s="449"/>
      <c r="I848" s="449"/>
      <c r="J848" s="449"/>
      <c r="K848" s="448"/>
      <c r="L848" s="447"/>
      <c r="M848" s="447"/>
      <c r="N848" s="447"/>
      <c r="O848" s="447"/>
      <c r="P848" s="447"/>
      <c r="Q848" s="447"/>
      <c r="R848" s="447"/>
      <c r="S848" s="447"/>
      <c r="T848" s="447"/>
      <c r="U848" s="447"/>
      <c r="V848" s="447"/>
      <c r="W848" s="447"/>
      <c r="X848" s="447"/>
      <c r="Y848" s="447"/>
      <c r="Z848" s="447"/>
    </row>
    <row r="849" ht="12.75" customHeight="1">
      <c r="A849" s="445"/>
      <c r="B849" s="446"/>
      <c r="C849" s="533"/>
      <c r="D849" s="449"/>
      <c r="E849" s="448"/>
      <c r="F849" s="545"/>
      <c r="G849" s="531"/>
      <c r="H849" s="449"/>
      <c r="I849" s="449"/>
      <c r="J849" s="449"/>
      <c r="K849" s="448"/>
      <c r="L849" s="447"/>
      <c r="M849" s="447"/>
      <c r="N849" s="447"/>
      <c r="O849" s="447"/>
      <c r="P849" s="447"/>
      <c r="Q849" s="447"/>
      <c r="R849" s="447"/>
      <c r="S849" s="447"/>
      <c r="T849" s="447"/>
      <c r="U849" s="447"/>
      <c r="V849" s="447"/>
      <c r="W849" s="447"/>
      <c r="X849" s="447"/>
      <c r="Y849" s="447"/>
      <c r="Z849" s="447"/>
    </row>
    <row r="850" ht="12.75" customHeight="1">
      <c r="A850" s="445"/>
      <c r="B850" s="446"/>
      <c r="C850" s="533"/>
      <c r="D850" s="449"/>
      <c r="E850" s="448"/>
      <c r="F850" s="545"/>
      <c r="G850" s="531"/>
      <c r="H850" s="449"/>
      <c r="I850" s="449"/>
      <c r="J850" s="449"/>
      <c r="K850" s="448"/>
      <c r="L850" s="447"/>
      <c r="M850" s="447"/>
      <c r="N850" s="447"/>
      <c r="O850" s="447"/>
      <c r="P850" s="447"/>
      <c r="Q850" s="447"/>
      <c r="R850" s="447"/>
      <c r="S850" s="447"/>
      <c r="T850" s="447"/>
      <c r="U850" s="447"/>
      <c r="V850" s="447"/>
      <c r="W850" s="447"/>
      <c r="X850" s="447"/>
      <c r="Y850" s="447"/>
      <c r="Z850" s="447"/>
    </row>
    <row r="851" ht="12.75" customHeight="1">
      <c r="A851" s="445"/>
      <c r="B851" s="446"/>
      <c r="C851" s="533"/>
      <c r="D851" s="449"/>
      <c r="E851" s="448"/>
      <c r="F851" s="545"/>
      <c r="G851" s="531"/>
      <c r="H851" s="449"/>
      <c r="I851" s="449"/>
      <c r="J851" s="449"/>
      <c r="K851" s="448"/>
      <c r="L851" s="447"/>
      <c r="M851" s="447"/>
      <c r="N851" s="447"/>
      <c r="O851" s="447"/>
      <c r="P851" s="447"/>
      <c r="Q851" s="447"/>
      <c r="R851" s="447"/>
      <c r="S851" s="447"/>
      <c r="T851" s="447"/>
      <c r="U851" s="447"/>
      <c r="V851" s="447"/>
      <c r="W851" s="447"/>
      <c r="X851" s="447"/>
      <c r="Y851" s="447"/>
      <c r="Z851" s="447"/>
    </row>
    <row r="852" ht="12.75" customHeight="1">
      <c r="A852" s="445"/>
      <c r="B852" s="446"/>
      <c r="C852" s="533"/>
      <c r="D852" s="449"/>
      <c r="E852" s="448"/>
      <c r="F852" s="545"/>
      <c r="G852" s="531"/>
      <c r="H852" s="449"/>
      <c r="I852" s="449"/>
      <c r="J852" s="449"/>
      <c r="K852" s="448"/>
      <c r="L852" s="447"/>
      <c r="M852" s="447"/>
      <c r="N852" s="447"/>
      <c r="O852" s="447"/>
      <c r="P852" s="447"/>
      <c r="Q852" s="447"/>
      <c r="R852" s="447"/>
      <c r="S852" s="447"/>
      <c r="T852" s="447"/>
      <c r="U852" s="447"/>
      <c r="V852" s="447"/>
      <c r="W852" s="447"/>
      <c r="X852" s="447"/>
      <c r="Y852" s="447"/>
      <c r="Z852" s="447"/>
    </row>
    <row r="853" ht="12.75" customHeight="1">
      <c r="A853" s="445"/>
      <c r="B853" s="446"/>
      <c r="C853" s="533"/>
      <c r="D853" s="449"/>
      <c r="E853" s="448"/>
      <c r="F853" s="545"/>
      <c r="G853" s="531"/>
      <c r="H853" s="449"/>
      <c r="I853" s="449"/>
      <c r="J853" s="449"/>
      <c r="K853" s="448"/>
      <c r="L853" s="447"/>
      <c r="M853" s="447"/>
      <c r="N853" s="447"/>
      <c r="O853" s="447"/>
      <c r="P853" s="447"/>
      <c r="Q853" s="447"/>
      <c r="R853" s="447"/>
      <c r="S853" s="447"/>
      <c r="T853" s="447"/>
      <c r="U853" s="447"/>
      <c r="V853" s="447"/>
      <c r="W853" s="447"/>
      <c r="X853" s="447"/>
      <c r="Y853" s="447"/>
      <c r="Z853" s="447"/>
    </row>
    <row r="854" ht="12.75" customHeight="1">
      <c r="A854" s="445"/>
      <c r="B854" s="446"/>
      <c r="C854" s="533"/>
      <c r="D854" s="449"/>
      <c r="E854" s="448"/>
      <c r="F854" s="545"/>
      <c r="G854" s="531"/>
      <c r="H854" s="449"/>
      <c r="I854" s="449"/>
      <c r="J854" s="449"/>
      <c r="K854" s="448"/>
      <c r="L854" s="447"/>
      <c r="M854" s="447"/>
      <c r="N854" s="447"/>
      <c r="O854" s="447"/>
      <c r="P854" s="447"/>
      <c r="Q854" s="447"/>
      <c r="R854" s="447"/>
      <c r="S854" s="447"/>
      <c r="T854" s="447"/>
      <c r="U854" s="447"/>
      <c r="V854" s="447"/>
      <c r="W854" s="447"/>
      <c r="X854" s="447"/>
      <c r="Y854" s="447"/>
      <c r="Z854" s="447"/>
    </row>
    <row r="855" ht="12.75" customHeight="1">
      <c r="A855" s="445"/>
      <c r="B855" s="446"/>
      <c r="C855" s="533"/>
      <c r="D855" s="449"/>
      <c r="E855" s="448"/>
      <c r="F855" s="545"/>
      <c r="G855" s="531"/>
      <c r="H855" s="449"/>
      <c r="I855" s="449"/>
      <c r="J855" s="449"/>
      <c r="K855" s="448"/>
      <c r="L855" s="447"/>
      <c r="M855" s="447"/>
      <c r="N855" s="447"/>
      <c r="O855" s="447"/>
      <c r="P855" s="447"/>
      <c r="Q855" s="447"/>
      <c r="R855" s="447"/>
      <c r="S855" s="447"/>
      <c r="T855" s="447"/>
      <c r="U855" s="447"/>
      <c r="V855" s="447"/>
      <c r="W855" s="447"/>
      <c r="X855" s="447"/>
      <c r="Y855" s="447"/>
      <c r="Z855" s="447"/>
    </row>
    <row r="856" ht="12.75" customHeight="1">
      <c r="A856" s="445"/>
      <c r="B856" s="446"/>
      <c r="C856" s="533"/>
      <c r="D856" s="449"/>
      <c r="E856" s="448"/>
      <c r="F856" s="545"/>
      <c r="G856" s="531"/>
      <c r="H856" s="449"/>
      <c r="I856" s="449"/>
      <c r="J856" s="449"/>
      <c r="K856" s="448"/>
      <c r="L856" s="447"/>
      <c r="M856" s="447"/>
      <c r="N856" s="447"/>
      <c r="O856" s="447"/>
      <c r="P856" s="447"/>
      <c r="Q856" s="447"/>
      <c r="R856" s="447"/>
      <c r="S856" s="447"/>
      <c r="T856" s="447"/>
      <c r="U856" s="447"/>
      <c r="V856" s="447"/>
      <c r="W856" s="447"/>
      <c r="X856" s="447"/>
      <c r="Y856" s="447"/>
      <c r="Z856" s="447"/>
    </row>
    <row r="857" ht="12.75" customHeight="1">
      <c r="A857" s="445"/>
      <c r="B857" s="446"/>
      <c r="C857" s="533"/>
      <c r="D857" s="449"/>
      <c r="E857" s="448"/>
      <c r="F857" s="545"/>
      <c r="G857" s="531"/>
      <c r="H857" s="449"/>
      <c r="I857" s="449"/>
      <c r="J857" s="449"/>
      <c r="K857" s="448"/>
      <c r="L857" s="447"/>
      <c r="M857" s="447"/>
      <c r="N857" s="447"/>
      <c r="O857" s="447"/>
      <c r="P857" s="447"/>
      <c r="Q857" s="447"/>
      <c r="R857" s="447"/>
      <c r="S857" s="447"/>
      <c r="T857" s="447"/>
      <c r="U857" s="447"/>
      <c r="V857" s="447"/>
      <c r="W857" s="447"/>
      <c r="X857" s="447"/>
      <c r="Y857" s="447"/>
      <c r="Z857" s="447"/>
    </row>
    <row r="858" ht="12.75" customHeight="1">
      <c r="A858" s="445"/>
      <c r="B858" s="446"/>
      <c r="C858" s="533"/>
      <c r="D858" s="449"/>
      <c r="E858" s="448"/>
      <c r="F858" s="545"/>
      <c r="G858" s="531"/>
      <c r="H858" s="449"/>
      <c r="I858" s="449"/>
      <c r="J858" s="449"/>
      <c r="K858" s="448"/>
      <c r="L858" s="447"/>
      <c r="M858" s="447"/>
      <c r="N858" s="447"/>
      <c r="O858" s="447"/>
      <c r="P858" s="447"/>
      <c r="Q858" s="447"/>
      <c r="R858" s="447"/>
      <c r="S858" s="447"/>
      <c r="T858" s="447"/>
      <c r="U858" s="447"/>
      <c r="V858" s="447"/>
      <c r="W858" s="447"/>
      <c r="X858" s="447"/>
      <c r="Y858" s="447"/>
      <c r="Z858" s="447"/>
    </row>
    <row r="859" ht="12.75" customHeight="1">
      <c r="A859" s="445"/>
      <c r="B859" s="446"/>
      <c r="C859" s="533"/>
      <c r="D859" s="449"/>
      <c r="E859" s="448"/>
      <c r="F859" s="545"/>
      <c r="G859" s="531"/>
      <c r="H859" s="449"/>
      <c r="I859" s="449"/>
      <c r="J859" s="449"/>
      <c r="K859" s="448"/>
      <c r="L859" s="447"/>
      <c r="M859" s="447"/>
      <c r="N859" s="447"/>
      <c r="O859" s="447"/>
      <c r="P859" s="447"/>
      <c r="Q859" s="447"/>
      <c r="R859" s="447"/>
      <c r="S859" s="447"/>
      <c r="T859" s="447"/>
      <c r="U859" s="447"/>
      <c r="V859" s="447"/>
      <c r="W859" s="447"/>
      <c r="X859" s="447"/>
      <c r="Y859" s="447"/>
      <c r="Z859" s="447"/>
    </row>
    <row r="860" ht="12.75" customHeight="1">
      <c r="A860" s="445"/>
      <c r="B860" s="446"/>
      <c r="C860" s="533"/>
      <c r="D860" s="449"/>
      <c r="E860" s="448"/>
      <c r="F860" s="545"/>
      <c r="G860" s="531"/>
      <c r="H860" s="449"/>
      <c r="I860" s="449"/>
      <c r="J860" s="449"/>
      <c r="K860" s="448"/>
      <c r="L860" s="447"/>
      <c r="M860" s="447"/>
      <c r="N860" s="447"/>
      <c r="O860" s="447"/>
      <c r="P860" s="447"/>
      <c r="Q860" s="447"/>
      <c r="R860" s="447"/>
      <c r="S860" s="447"/>
      <c r="T860" s="447"/>
      <c r="U860" s="447"/>
      <c r="V860" s="447"/>
      <c r="W860" s="447"/>
      <c r="X860" s="447"/>
      <c r="Y860" s="447"/>
      <c r="Z860" s="447"/>
    </row>
    <row r="861" ht="12.75" customHeight="1">
      <c r="A861" s="445"/>
      <c r="B861" s="446"/>
      <c r="C861" s="533"/>
      <c r="D861" s="449"/>
      <c r="E861" s="448"/>
      <c r="F861" s="545"/>
      <c r="G861" s="531"/>
      <c r="H861" s="449"/>
      <c r="I861" s="449"/>
      <c r="J861" s="449"/>
      <c r="K861" s="448"/>
      <c r="L861" s="447"/>
      <c r="M861" s="447"/>
      <c r="N861" s="447"/>
      <c r="O861" s="447"/>
      <c r="P861" s="447"/>
      <c r="Q861" s="447"/>
      <c r="R861" s="447"/>
      <c r="S861" s="447"/>
      <c r="T861" s="447"/>
      <c r="U861" s="447"/>
      <c r="V861" s="447"/>
      <c r="W861" s="447"/>
      <c r="X861" s="447"/>
      <c r="Y861" s="447"/>
      <c r="Z861" s="447"/>
    </row>
    <row r="862" ht="12.75" customHeight="1">
      <c r="A862" s="445"/>
      <c r="B862" s="446"/>
      <c r="C862" s="533"/>
      <c r="D862" s="449"/>
      <c r="E862" s="448"/>
      <c r="F862" s="545"/>
      <c r="G862" s="531"/>
      <c r="H862" s="449"/>
      <c r="I862" s="449"/>
      <c r="J862" s="449"/>
      <c r="K862" s="448"/>
      <c r="L862" s="447"/>
      <c r="M862" s="447"/>
      <c r="N862" s="447"/>
      <c r="O862" s="447"/>
      <c r="P862" s="447"/>
      <c r="Q862" s="447"/>
      <c r="R862" s="447"/>
      <c r="S862" s="447"/>
      <c r="T862" s="447"/>
      <c r="U862" s="447"/>
      <c r="V862" s="447"/>
      <c r="W862" s="447"/>
      <c r="X862" s="447"/>
      <c r="Y862" s="447"/>
      <c r="Z862" s="447"/>
    </row>
    <row r="863" ht="12.75" customHeight="1">
      <c r="A863" s="445"/>
      <c r="B863" s="446"/>
      <c r="C863" s="533"/>
      <c r="D863" s="449"/>
      <c r="E863" s="448"/>
      <c r="F863" s="545"/>
      <c r="G863" s="531"/>
      <c r="H863" s="449"/>
      <c r="I863" s="449"/>
      <c r="J863" s="449"/>
      <c r="K863" s="448"/>
      <c r="L863" s="447"/>
      <c r="M863" s="447"/>
      <c r="N863" s="447"/>
      <c r="O863" s="447"/>
      <c r="P863" s="447"/>
      <c r="Q863" s="447"/>
      <c r="R863" s="447"/>
      <c r="S863" s="447"/>
      <c r="T863" s="447"/>
      <c r="U863" s="447"/>
      <c r="V863" s="447"/>
      <c r="W863" s="447"/>
      <c r="X863" s="447"/>
      <c r="Y863" s="447"/>
      <c r="Z863" s="447"/>
    </row>
    <row r="864" ht="12.75" customHeight="1">
      <c r="A864" s="445"/>
      <c r="B864" s="446"/>
      <c r="C864" s="533"/>
      <c r="D864" s="449"/>
      <c r="E864" s="448"/>
      <c r="F864" s="545"/>
      <c r="G864" s="531"/>
      <c r="H864" s="449"/>
      <c r="I864" s="449"/>
      <c r="J864" s="449"/>
      <c r="K864" s="448"/>
      <c r="L864" s="447"/>
      <c r="M864" s="447"/>
      <c r="N864" s="447"/>
      <c r="O864" s="447"/>
      <c r="P864" s="447"/>
      <c r="Q864" s="447"/>
      <c r="R864" s="447"/>
      <c r="S864" s="447"/>
      <c r="T864" s="447"/>
      <c r="U864" s="447"/>
      <c r="V864" s="447"/>
      <c r="W864" s="447"/>
      <c r="X864" s="447"/>
      <c r="Y864" s="447"/>
      <c r="Z864" s="447"/>
    </row>
    <row r="865" ht="12.75" customHeight="1">
      <c r="A865" s="445"/>
      <c r="B865" s="446"/>
      <c r="C865" s="533"/>
      <c r="D865" s="449"/>
      <c r="E865" s="448"/>
      <c r="F865" s="545"/>
      <c r="G865" s="531"/>
      <c r="H865" s="449"/>
      <c r="I865" s="449"/>
      <c r="J865" s="449"/>
      <c r="K865" s="448"/>
      <c r="L865" s="447"/>
      <c r="M865" s="447"/>
      <c r="N865" s="447"/>
      <c r="O865" s="447"/>
      <c r="P865" s="447"/>
      <c r="Q865" s="447"/>
      <c r="R865" s="447"/>
      <c r="S865" s="447"/>
      <c r="T865" s="447"/>
      <c r="U865" s="447"/>
      <c r="V865" s="447"/>
      <c r="W865" s="447"/>
      <c r="X865" s="447"/>
      <c r="Y865" s="447"/>
      <c r="Z865" s="447"/>
    </row>
    <row r="866" ht="12.75" customHeight="1">
      <c r="A866" s="445"/>
      <c r="B866" s="446"/>
      <c r="C866" s="533"/>
      <c r="D866" s="449"/>
      <c r="E866" s="448"/>
      <c r="F866" s="545"/>
      <c r="G866" s="531"/>
      <c r="H866" s="449"/>
      <c r="I866" s="449"/>
      <c r="J866" s="449"/>
      <c r="K866" s="448"/>
      <c r="L866" s="447"/>
      <c r="M866" s="447"/>
      <c r="N866" s="447"/>
      <c r="O866" s="447"/>
      <c r="P866" s="447"/>
      <c r="Q866" s="447"/>
      <c r="R866" s="447"/>
      <c r="S866" s="447"/>
      <c r="T866" s="447"/>
      <c r="U866" s="447"/>
      <c r="V866" s="447"/>
      <c r="W866" s="447"/>
      <c r="X866" s="447"/>
      <c r="Y866" s="447"/>
      <c r="Z866" s="447"/>
    </row>
    <row r="867" ht="12.75" customHeight="1">
      <c r="A867" s="445"/>
      <c r="B867" s="446"/>
      <c r="C867" s="533"/>
      <c r="D867" s="449"/>
      <c r="E867" s="448"/>
      <c r="F867" s="545"/>
      <c r="G867" s="531"/>
      <c r="H867" s="449"/>
      <c r="I867" s="449"/>
      <c r="J867" s="449"/>
      <c r="K867" s="448"/>
      <c r="L867" s="447"/>
      <c r="M867" s="447"/>
      <c r="N867" s="447"/>
      <c r="O867" s="447"/>
      <c r="P867" s="447"/>
      <c r="Q867" s="447"/>
      <c r="R867" s="447"/>
      <c r="S867" s="447"/>
      <c r="T867" s="447"/>
      <c r="U867" s="447"/>
      <c r="V867" s="447"/>
      <c r="W867" s="447"/>
      <c r="X867" s="447"/>
      <c r="Y867" s="447"/>
      <c r="Z867" s="447"/>
    </row>
    <row r="868" ht="12.75" customHeight="1">
      <c r="A868" s="445"/>
      <c r="B868" s="446"/>
      <c r="C868" s="533"/>
      <c r="D868" s="449"/>
      <c r="E868" s="448"/>
      <c r="F868" s="545"/>
      <c r="G868" s="531"/>
      <c r="H868" s="449"/>
      <c r="I868" s="449"/>
      <c r="J868" s="449"/>
      <c r="K868" s="448"/>
      <c r="L868" s="447"/>
      <c r="M868" s="447"/>
      <c r="N868" s="447"/>
      <c r="O868" s="447"/>
      <c r="P868" s="447"/>
      <c r="Q868" s="447"/>
      <c r="R868" s="447"/>
      <c r="S868" s="447"/>
      <c r="T868" s="447"/>
      <c r="U868" s="447"/>
      <c r="V868" s="447"/>
      <c r="W868" s="447"/>
      <c r="X868" s="447"/>
      <c r="Y868" s="447"/>
      <c r="Z868" s="447"/>
    </row>
    <row r="869" ht="12.75" customHeight="1">
      <c r="A869" s="445"/>
      <c r="B869" s="446"/>
      <c r="C869" s="533"/>
      <c r="D869" s="449"/>
      <c r="E869" s="448"/>
      <c r="F869" s="545"/>
      <c r="G869" s="531"/>
      <c r="H869" s="449"/>
      <c r="I869" s="449"/>
      <c r="J869" s="449"/>
      <c r="K869" s="448"/>
      <c r="L869" s="447"/>
      <c r="M869" s="447"/>
      <c r="N869" s="447"/>
      <c r="O869" s="447"/>
      <c r="P869" s="447"/>
      <c r="Q869" s="447"/>
      <c r="R869" s="447"/>
      <c r="S869" s="447"/>
      <c r="T869" s="447"/>
      <c r="U869" s="447"/>
      <c r="V869" s="447"/>
      <c r="W869" s="447"/>
      <c r="X869" s="447"/>
      <c r="Y869" s="447"/>
      <c r="Z869" s="447"/>
    </row>
    <row r="870" ht="12.75" customHeight="1">
      <c r="A870" s="445"/>
      <c r="B870" s="446"/>
      <c r="C870" s="533"/>
      <c r="D870" s="449"/>
      <c r="E870" s="448"/>
      <c r="F870" s="545"/>
      <c r="G870" s="531"/>
      <c r="H870" s="449"/>
      <c r="I870" s="449"/>
      <c r="J870" s="449"/>
      <c r="K870" s="448"/>
      <c r="L870" s="447"/>
      <c r="M870" s="447"/>
      <c r="N870" s="447"/>
      <c r="O870" s="447"/>
      <c r="P870" s="447"/>
      <c r="Q870" s="447"/>
      <c r="R870" s="447"/>
      <c r="S870" s="447"/>
      <c r="T870" s="447"/>
      <c r="U870" s="447"/>
      <c r="V870" s="447"/>
      <c r="W870" s="447"/>
      <c r="X870" s="447"/>
      <c r="Y870" s="447"/>
      <c r="Z870" s="447"/>
    </row>
    <row r="871" ht="12.75" customHeight="1">
      <c r="A871" s="445"/>
      <c r="B871" s="446"/>
      <c r="C871" s="533"/>
      <c r="D871" s="449"/>
      <c r="E871" s="448"/>
      <c r="F871" s="545"/>
      <c r="G871" s="531"/>
      <c r="H871" s="449"/>
      <c r="I871" s="449"/>
      <c r="J871" s="449"/>
      <c r="K871" s="448"/>
      <c r="L871" s="447"/>
      <c r="M871" s="447"/>
      <c r="N871" s="447"/>
      <c r="O871" s="447"/>
      <c r="P871" s="447"/>
      <c r="Q871" s="447"/>
      <c r="R871" s="447"/>
      <c r="S871" s="447"/>
      <c r="T871" s="447"/>
      <c r="U871" s="447"/>
      <c r="V871" s="447"/>
      <c r="W871" s="447"/>
      <c r="X871" s="447"/>
      <c r="Y871" s="447"/>
      <c r="Z871" s="447"/>
    </row>
    <row r="872" ht="12.75" customHeight="1">
      <c r="A872" s="445"/>
      <c r="B872" s="446"/>
      <c r="C872" s="533"/>
      <c r="D872" s="449"/>
      <c r="E872" s="448"/>
      <c r="F872" s="545"/>
      <c r="G872" s="531"/>
      <c r="H872" s="449"/>
      <c r="I872" s="449"/>
      <c r="J872" s="449"/>
      <c r="K872" s="448"/>
      <c r="L872" s="447"/>
      <c r="M872" s="447"/>
      <c r="N872" s="447"/>
      <c r="O872" s="447"/>
      <c r="P872" s="447"/>
      <c r="Q872" s="447"/>
      <c r="R872" s="447"/>
      <c r="S872" s="447"/>
      <c r="T872" s="447"/>
      <c r="U872" s="447"/>
      <c r="V872" s="447"/>
      <c r="W872" s="447"/>
      <c r="X872" s="447"/>
      <c r="Y872" s="447"/>
      <c r="Z872" s="447"/>
    </row>
    <row r="873" ht="12.75" customHeight="1">
      <c r="A873" s="445"/>
      <c r="B873" s="446"/>
      <c r="C873" s="533"/>
      <c r="D873" s="449"/>
      <c r="E873" s="448"/>
      <c r="F873" s="545"/>
      <c r="G873" s="531"/>
      <c r="H873" s="449"/>
      <c r="I873" s="449"/>
      <c r="J873" s="449"/>
      <c r="K873" s="448"/>
      <c r="L873" s="447"/>
      <c r="M873" s="447"/>
      <c r="N873" s="447"/>
      <c r="O873" s="447"/>
      <c r="P873" s="447"/>
      <c r="Q873" s="447"/>
      <c r="R873" s="447"/>
      <c r="S873" s="447"/>
      <c r="T873" s="447"/>
      <c r="U873" s="447"/>
      <c r="V873" s="447"/>
      <c r="W873" s="447"/>
      <c r="X873" s="447"/>
      <c r="Y873" s="447"/>
      <c r="Z873" s="447"/>
    </row>
    <row r="874" ht="12.75" customHeight="1">
      <c r="A874" s="445"/>
      <c r="B874" s="446"/>
      <c r="C874" s="533"/>
      <c r="D874" s="449"/>
      <c r="E874" s="448"/>
      <c r="F874" s="545"/>
      <c r="G874" s="531"/>
      <c r="H874" s="449"/>
      <c r="I874" s="449"/>
      <c r="J874" s="449"/>
      <c r="K874" s="448"/>
      <c r="L874" s="447"/>
      <c r="M874" s="447"/>
      <c r="N874" s="447"/>
      <c r="O874" s="447"/>
      <c r="P874" s="447"/>
      <c r="Q874" s="447"/>
      <c r="R874" s="447"/>
      <c r="S874" s="447"/>
      <c r="T874" s="447"/>
      <c r="U874" s="447"/>
      <c r="V874" s="447"/>
      <c r="W874" s="447"/>
      <c r="X874" s="447"/>
      <c r="Y874" s="447"/>
      <c r="Z874" s="447"/>
    </row>
    <row r="875" ht="12.75" customHeight="1">
      <c r="A875" s="445"/>
      <c r="B875" s="446"/>
      <c r="C875" s="533"/>
      <c r="D875" s="449"/>
      <c r="E875" s="448"/>
      <c r="F875" s="545"/>
      <c r="G875" s="531"/>
      <c r="H875" s="449"/>
      <c r="I875" s="449"/>
      <c r="J875" s="449"/>
      <c r="K875" s="448"/>
      <c r="L875" s="447"/>
      <c r="M875" s="447"/>
      <c r="N875" s="447"/>
      <c r="O875" s="447"/>
      <c r="P875" s="447"/>
      <c r="Q875" s="447"/>
      <c r="R875" s="447"/>
      <c r="S875" s="447"/>
      <c r="T875" s="447"/>
      <c r="U875" s="447"/>
      <c r="V875" s="447"/>
      <c r="W875" s="447"/>
      <c r="X875" s="447"/>
      <c r="Y875" s="447"/>
      <c r="Z875" s="447"/>
    </row>
    <row r="876" ht="12.75" customHeight="1">
      <c r="A876" s="445"/>
      <c r="B876" s="446"/>
      <c r="C876" s="533"/>
      <c r="D876" s="449"/>
      <c r="E876" s="448"/>
      <c r="F876" s="545"/>
      <c r="G876" s="531"/>
      <c r="H876" s="449"/>
      <c r="I876" s="449"/>
      <c r="J876" s="449"/>
      <c r="K876" s="448"/>
      <c r="L876" s="447"/>
      <c r="M876" s="447"/>
      <c r="N876" s="447"/>
      <c r="O876" s="447"/>
      <c r="P876" s="447"/>
      <c r="Q876" s="447"/>
      <c r="R876" s="447"/>
      <c r="S876" s="447"/>
      <c r="T876" s="447"/>
      <c r="U876" s="447"/>
      <c r="V876" s="447"/>
      <c r="W876" s="447"/>
      <c r="X876" s="447"/>
      <c r="Y876" s="447"/>
      <c r="Z876" s="447"/>
    </row>
    <row r="877" ht="12.75" customHeight="1">
      <c r="A877" s="445"/>
      <c r="B877" s="446"/>
      <c r="C877" s="533"/>
      <c r="D877" s="449"/>
      <c r="E877" s="448"/>
      <c r="F877" s="545"/>
      <c r="G877" s="531"/>
      <c r="H877" s="449"/>
      <c r="I877" s="449"/>
      <c r="J877" s="449"/>
      <c r="K877" s="448"/>
      <c r="L877" s="447"/>
      <c r="M877" s="447"/>
      <c r="N877" s="447"/>
      <c r="O877" s="447"/>
      <c r="P877" s="447"/>
      <c r="Q877" s="447"/>
      <c r="R877" s="447"/>
      <c r="S877" s="447"/>
      <c r="T877" s="447"/>
      <c r="U877" s="447"/>
      <c r="V877" s="447"/>
      <c r="W877" s="447"/>
      <c r="X877" s="447"/>
      <c r="Y877" s="447"/>
      <c r="Z877" s="447"/>
    </row>
    <row r="878" ht="12.75" customHeight="1">
      <c r="A878" s="445"/>
      <c r="B878" s="446"/>
      <c r="C878" s="533"/>
      <c r="D878" s="449"/>
      <c r="E878" s="448"/>
      <c r="F878" s="545"/>
      <c r="G878" s="531"/>
      <c r="H878" s="449"/>
      <c r="I878" s="449"/>
      <c r="J878" s="449"/>
      <c r="K878" s="448"/>
      <c r="L878" s="447"/>
      <c r="M878" s="447"/>
      <c r="N878" s="447"/>
      <c r="O878" s="447"/>
      <c r="P878" s="447"/>
      <c r="Q878" s="447"/>
      <c r="R878" s="447"/>
      <c r="S878" s="447"/>
      <c r="T878" s="447"/>
      <c r="U878" s="447"/>
      <c r="V878" s="447"/>
      <c r="W878" s="447"/>
      <c r="X878" s="447"/>
      <c r="Y878" s="447"/>
      <c r="Z878" s="447"/>
    </row>
    <row r="879" ht="12.75" customHeight="1">
      <c r="A879" s="445"/>
      <c r="B879" s="446"/>
      <c r="C879" s="533"/>
      <c r="D879" s="449"/>
      <c r="E879" s="448"/>
      <c r="F879" s="545"/>
      <c r="G879" s="531"/>
      <c r="H879" s="449"/>
      <c r="I879" s="449"/>
      <c r="J879" s="449"/>
      <c r="K879" s="448"/>
      <c r="L879" s="447"/>
      <c r="M879" s="447"/>
      <c r="N879" s="447"/>
      <c r="O879" s="447"/>
      <c r="P879" s="447"/>
      <c r="Q879" s="447"/>
      <c r="R879" s="447"/>
      <c r="S879" s="447"/>
      <c r="T879" s="447"/>
      <c r="U879" s="447"/>
      <c r="V879" s="447"/>
      <c r="W879" s="447"/>
      <c r="X879" s="447"/>
      <c r="Y879" s="447"/>
      <c r="Z879" s="447"/>
    </row>
    <row r="880" ht="12.75" customHeight="1">
      <c r="A880" s="445"/>
      <c r="B880" s="446"/>
      <c r="C880" s="533"/>
      <c r="D880" s="449"/>
      <c r="E880" s="448"/>
      <c r="F880" s="545"/>
      <c r="G880" s="531"/>
      <c r="H880" s="449"/>
      <c r="I880" s="449"/>
      <c r="J880" s="449"/>
      <c r="K880" s="448"/>
      <c r="L880" s="447"/>
      <c r="M880" s="447"/>
      <c r="N880" s="447"/>
      <c r="O880" s="447"/>
      <c r="P880" s="447"/>
      <c r="Q880" s="447"/>
      <c r="R880" s="447"/>
      <c r="S880" s="447"/>
      <c r="T880" s="447"/>
      <c r="U880" s="447"/>
      <c r="V880" s="447"/>
      <c r="W880" s="447"/>
      <c r="X880" s="447"/>
      <c r="Y880" s="447"/>
      <c r="Z880" s="447"/>
    </row>
    <row r="881" ht="12.75" customHeight="1">
      <c r="A881" s="445"/>
      <c r="B881" s="446"/>
      <c r="C881" s="533"/>
      <c r="D881" s="449"/>
      <c r="E881" s="448"/>
      <c r="F881" s="545"/>
      <c r="G881" s="531"/>
      <c r="H881" s="449"/>
      <c r="I881" s="449"/>
      <c r="J881" s="449"/>
      <c r="K881" s="448"/>
      <c r="L881" s="447"/>
      <c r="M881" s="447"/>
      <c r="N881" s="447"/>
      <c r="O881" s="447"/>
      <c r="P881" s="447"/>
      <c r="Q881" s="447"/>
      <c r="R881" s="447"/>
      <c r="S881" s="447"/>
      <c r="T881" s="447"/>
      <c r="U881" s="447"/>
      <c r="V881" s="447"/>
      <c r="W881" s="447"/>
      <c r="X881" s="447"/>
      <c r="Y881" s="447"/>
      <c r="Z881" s="447"/>
    </row>
    <row r="882" ht="12.75" customHeight="1">
      <c r="A882" s="445"/>
      <c r="B882" s="446"/>
      <c r="C882" s="533"/>
      <c r="D882" s="449"/>
      <c r="E882" s="448"/>
      <c r="F882" s="545"/>
      <c r="G882" s="531"/>
      <c r="H882" s="449"/>
      <c r="I882" s="449"/>
      <c r="J882" s="449"/>
      <c r="K882" s="448"/>
      <c r="L882" s="447"/>
      <c r="M882" s="447"/>
      <c r="N882" s="447"/>
      <c r="O882" s="447"/>
      <c r="P882" s="447"/>
      <c r="Q882" s="447"/>
      <c r="R882" s="447"/>
      <c r="S882" s="447"/>
      <c r="T882" s="447"/>
      <c r="U882" s="447"/>
      <c r="V882" s="447"/>
      <c r="W882" s="447"/>
      <c r="X882" s="447"/>
      <c r="Y882" s="447"/>
      <c r="Z882" s="447"/>
    </row>
    <row r="883" ht="12.75" customHeight="1">
      <c r="A883" s="445"/>
      <c r="B883" s="446"/>
      <c r="C883" s="533"/>
      <c r="D883" s="449"/>
      <c r="E883" s="448"/>
      <c r="F883" s="545"/>
      <c r="G883" s="531"/>
      <c r="H883" s="449"/>
      <c r="I883" s="449"/>
      <c r="J883" s="449"/>
      <c r="K883" s="448"/>
      <c r="L883" s="447"/>
      <c r="M883" s="447"/>
      <c r="N883" s="447"/>
      <c r="O883" s="447"/>
      <c r="P883" s="447"/>
      <c r="Q883" s="447"/>
      <c r="R883" s="447"/>
      <c r="S883" s="447"/>
      <c r="T883" s="447"/>
      <c r="U883" s="447"/>
      <c r="V883" s="447"/>
      <c r="W883" s="447"/>
      <c r="X883" s="447"/>
      <c r="Y883" s="447"/>
      <c r="Z883" s="447"/>
    </row>
    <row r="884" ht="12.75" customHeight="1">
      <c r="A884" s="445"/>
      <c r="B884" s="446"/>
      <c r="C884" s="533"/>
      <c r="D884" s="449"/>
      <c r="E884" s="448"/>
      <c r="F884" s="545"/>
      <c r="G884" s="531"/>
      <c r="H884" s="449"/>
      <c r="I884" s="449"/>
      <c r="J884" s="449"/>
      <c r="K884" s="448"/>
      <c r="L884" s="447"/>
      <c r="M884" s="447"/>
      <c r="N884" s="447"/>
      <c r="O884" s="447"/>
      <c r="P884" s="447"/>
      <c r="Q884" s="447"/>
      <c r="R884" s="447"/>
      <c r="S884" s="447"/>
      <c r="T884" s="447"/>
      <c r="U884" s="447"/>
      <c r="V884" s="447"/>
      <c r="W884" s="447"/>
      <c r="X884" s="447"/>
      <c r="Y884" s="447"/>
      <c r="Z884" s="447"/>
    </row>
    <row r="885" ht="12.75" customHeight="1">
      <c r="A885" s="445"/>
      <c r="B885" s="446"/>
      <c r="C885" s="533"/>
      <c r="D885" s="449"/>
      <c r="E885" s="448"/>
      <c r="F885" s="545"/>
      <c r="G885" s="531"/>
      <c r="H885" s="449"/>
      <c r="I885" s="449"/>
      <c r="J885" s="449"/>
      <c r="K885" s="448"/>
      <c r="L885" s="447"/>
      <c r="M885" s="447"/>
      <c r="N885" s="447"/>
      <c r="O885" s="447"/>
      <c r="P885" s="447"/>
      <c r="Q885" s="447"/>
      <c r="R885" s="447"/>
      <c r="S885" s="447"/>
      <c r="T885" s="447"/>
      <c r="U885" s="447"/>
      <c r="V885" s="447"/>
      <c r="W885" s="447"/>
      <c r="X885" s="447"/>
      <c r="Y885" s="447"/>
      <c r="Z885" s="447"/>
    </row>
    <row r="886" ht="12.75" customHeight="1">
      <c r="A886" s="445"/>
      <c r="B886" s="446"/>
      <c r="C886" s="533"/>
      <c r="D886" s="449"/>
      <c r="E886" s="448"/>
      <c r="F886" s="545"/>
      <c r="G886" s="531"/>
      <c r="H886" s="449"/>
      <c r="I886" s="449"/>
      <c r="J886" s="449"/>
      <c r="K886" s="448"/>
      <c r="L886" s="447"/>
      <c r="M886" s="447"/>
      <c r="N886" s="447"/>
      <c r="O886" s="447"/>
      <c r="P886" s="447"/>
      <c r="Q886" s="447"/>
      <c r="R886" s="447"/>
      <c r="S886" s="447"/>
      <c r="T886" s="447"/>
      <c r="U886" s="447"/>
      <c r="V886" s="447"/>
      <c r="W886" s="447"/>
      <c r="X886" s="447"/>
      <c r="Y886" s="447"/>
      <c r="Z886" s="447"/>
    </row>
    <row r="887" ht="12.75" customHeight="1">
      <c r="A887" s="445"/>
      <c r="B887" s="446"/>
      <c r="C887" s="533"/>
      <c r="D887" s="449"/>
      <c r="E887" s="448"/>
      <c r="F887" s="545"/>
      <c r="G887" s="531"/>
      <c r="H887" s="449"/>
      <c r="I887" s="449"/>
      <c r="J887" s="449"/>
      <c r="K887" s="448"/>
      <c r="L887" s="447"/>
      <c r="M887" s="447"/>
      <c r="N887" s="447"/>
      <c r="O887" s="447"/>
      <c r="P887" s="447"/>
      <c r="Q887" s="447"/>
      <c r="R887" s="447"/>
      <c r="S887" s="447"/>
      <c r="T887" s="447"/>
      <c r="U887" s="447"/>
      <c r="V887" s="447"/>
      <c r="W887" s="447"/>
      <c r="X887" s="447"/>
      <c r="Y887" s="447"/>
      <c r="Z887" s="447"/>
    </row>
    <row r="888" ht="12.75" customHeight="1">
      <c r="A888" s="445"/>
      <c r="B888" s="446"/>
      <c r="C888" s="533"/>
      <c r="D888" s="449"/>
      <c r="E888" s="448"/>
      <c r="F888" s="545"/>
      <c r="G888" s="531"/>
      <c r="H888" s="449"/>
      <c r="I888" s="449"/>
      <c r="J888" s="449"/>
      <c r="K888" s="448"/>
      <c r="L888" s="447"/>
      <c r="M888" s="447"/>
      <c r="N888" s="447"/>
      <c r="O888" s="447"/>
      <c r="P888" s="447"/>
      <c r="Q888" s="447"/>
      <c r="R888" s="447"/>
      <c r="S888" s="447"/>
      <c r="T888" s="447"/>
      <c r="U888" s="447"/>
      <c r="V888" s="447"/>
      <c r="W888" s="447"/>
      <c r="X888" s="447"/>
      <c r="Y888" s="447"/>
      <c r="Z888" s="447"/>
    </row>
    <row r="889" ht="12.75" customHeight="1">
      <c r="A889" s="445"/>
      <c r="B889" s="446"/>
      <c r="C889" s="533"/>
      <c r="D889" s="449"/>
      <c r="E889" s="448"/>
      <c r="F889" s="545"/>
      <c r="G889" s="531"/>
      <c r="H889" s="449"/>
      <c r="I889" s="449"/>
      <c r="J889" s="449"/>
      <c r="K889" s="448"/>
      <c r="L889" s="447"/>
      <c r="M889" s="447"/>
      <c r="N889" s="447"/>
      <c r="O889" s="447"/>
      <c r="P889" s="447"/>
      <c r="Q889" s="447"/>
      <c r="R889" s="447"/>
      <c r="S889" s="447"/>
      <c r="T889" s="447"/>
      <c r="U889" s="447"/>
      <c r="V889" s="447"/>
      <c r="W889" s="447"/>
      <c r="X889" s="447"/>
      <c r="Y889" s="447"/>
      <c r="Z889" s="447"/>
    </row>
    <row r="890" ht="12.75" customHeight="1">
      <c r="A890" s="445"/>
      <c r="B890" s="446"/>
      <c r="C890" s="533"/>
      <c r="D890" s="449"/>
      <c r="E890" s="448"/>
      <c r="F890" s="545"/>
      <c r="G890" s="531"/>
      <c r="H890" s="449"/>
      <c r="I890" s="449"/>
      <c r="J890" s="449"/>
      <c r="K890" s="448"/>
      <c r="L890" s="447"/>
      <c r="M890" s="447"/>
      <c r="N890" s="447"/>
      <c r="O890" s="447"/>
      <c r="P890" s="447"/>
      <c r="Q890" s="447"/>
      <c r="R890" s="447"/>
      <c r="S890" s="447"/>
      <c r="T890" s="447"/>
      <c r="U890" s="447"/>
      <c r="V890" s="447"/>
      <c r="W890" s="447"/>
      <c r="X890" s="447"/>
      <c r="Y890" s="447"/>
      <c r="Z890" s="447"/>
    </row>
    <row r="891" ht="12.75" customHeight="1">
      <c r="A891" s="445"/>
      <c r="B891" s="446"/>
      <c r="C891" s="533"/>
      <c r="D891" s="449"/>
      <c r="E891" s="448"/>
      <c r="F891" s="545"/>
      <c r="G891" s="531"/>
      <c r="H891" s="449"/>
      <c r="I891" s="449"/>
      <c r="J891" s="449"/>
      <c r="K891" s="448"/>
      <c r="L891" s="447"/>
      <c r="M891" s="447"/>
      <c r="N891" s="447"/>
      <c r="O891" s="447"/>
      <c r="P891" s="447"/>
      <c r="Q891" s="447"/>
      <c r="R891" s="447"/>
      <c r="S891" s="447"/>
      <c r="T891" s="447"/>
      <c r="U891" s="447"/>
      <c r="V891" s="447"/>
      <c r="W891" s="447"/>
      <c r="X891" s="447"/>
      <c r="Y891" s="447"/>
      <c r="Z891" s="447"/>
    </row>
    <row r="892" ht="12.75" customHeight="1">
      <c r="A892" s="445"/>
      <c r="B892" s="446"/>
      <c r="C892" s="533"/>
      <c r="D892" s="449"/>
      <c r="E892" s="448"/>
      <c r="F892" s="545"/>
      <c r="G892" s="531"/>
      <c r="H892" s="449"/>
      <c r="I892" s="449"/>
      <c r="J892" s="449"/>
      <c r="K892" s="448"/>
      <c r="L892" s="447"/>
      <c r="M892" s="447"/>
      <c r="N892" s="447"/>
      <c r="O892" s="447"/>
      <c r="P892" s="447"/>
      <c r="Q892" s="447"/>
      <c r="R892" s="447"/>
      <c r="S892" s="447"/>
      <c r="T892" s="447"/>
      <c r="U892" s="447"/>
      <c r="V892" s="447"/>
      <c r="W892" s="447"/>
      <c r="X892" s="447"/>
      <c r="Y892" s="447"/>
      <c r="Z892" s="447"/>
    </row>
    <row r="893" ht="12.75" customHeight="1">
      <c r="A893" s="445"/>
      <c r="B893" s="446"/>
      <c r="C893" s="533"/>
      <c r="D893" s="449"/>
      <c r="E893" s="448"/>
      <c r="F893" s="545"/>
      <c r="G893" s="531"/>
      <c r="H893" s="449"/>
      <c r="I893" s="449"/>
      <c r="J893" s="449"/>
      <c r="K893" s="448"/>
      <c r="L893" s="447"/>
      <c r="M893" s="447"/>
      <c r="N893" s="447"/>
      <c r="O893" s="447"/>
      <c r="P893" s="447"/>
      <c r="Q893" s="447"/>
      <c r="R893" s="447"/>
      <c r="S893" s="447"/>
      <c r="T893" s="447"/>
      <c r="U893" s="447"/>
      <c r="V893" s="447"/>
      <c r="W893" s="447"/>
      <c r="X893" s="447"/>
      <c r="Y893" s="447"/>
      <c r="Z893" s="447"/>
    </row>
    <row r="894" ht="12.75" customHeight="1">
      <c r="A894" s="445"/>
      <c r="B894" s="446"/>
      <c r="C894" s="533"/>
      <c r="D894" s="449"/>
      <c r="E894" s="448"/>
      <c r="F894" s="545"/>
      <c r="G894" s="531"/>
      <c r="H894" s="449"/>
      <c r="I894" s="449"/>
      <c r="J894" s="449"/>
      <c r="K894" s="448"/>
      <c r="L894" s="447"/>
      <c r="M894" s="447"/>
      <c r="N894" s="447"/>
      <c r="O894" s="447"/>
      <c r="P894" s="447"/>
      <c r="Q894" s="447"/>
      <c r="R894" s="447"/>
      <c r="S894" s="447"/>
      <c r="T894" s="447"/>
      <c r="U894" s="447"/>
      <c r="V894" s="447"/>
      <c r="W894" s="447"/>
      <c r="X894" s="447"/>
      <c r="Y894" s="447"/>
      <c r="Z894" s="447"/>
    </row>
    <row r="895" ht="12.75" customHeight="1">
      <c r="A895" s="445"/>
      <c r="B895" s="446"/>
      <c r="C895" s="533"/>
      <c r="D895" s="449"/>
      <c r="E895" s="448"/>
      <c r="F895" s="545"/>
      <c r="G895" s="531"/>
      <c r="H895" s="449"/>
      <c r="I895" s="449"/>
      <c r="J895" s="449"/>
      <c r="K895" s="448"/>
      <c r="L895" s="447"/>
      <c r="M895" s="447"/>
      <c r="N895" s="447"/>
      <c r="O895" s="447"/>
      <c r="P895" s="447"/>
      <c r="Q895" s="447"/>
      <c r="R895" s="447"/>
      <c r="S895" s="447"/>
      <c r="T895" s="447"/>
      <c r="U895" s="447"/>
      <c r="V895" s="447"/>
      <c r="W895" s="447"/>
      <c r="X895" s="447"/>
      <c r="Y895" s="447"/>
      <c r="Z895" s="447"/>
    </row>
    <row r="896" ht="12.75" customHeight="1">
      <c r="A896" s="445"/>
      <c r="B896" s="446"/>
      <c r="C896" s="533"/>
      <c r="D896" s="449"/>
      <c r="E896" s="448"/>
      <c r="F896" s="545"/>
      <c r="G896" s="531"/>
      <c r="H896" s="449"/>
      <c r="I896" s="449"/>
      <c r="J896" s="449"/>
      <c r="K896" s="448"/>
      <c r="L896" s="447"/>
      <c r="M896" s="447"/>
      <c r="N896" s="447"/>
      <c r="O896" s="447"/>
      <c r="P896" s="447"/>
      <c r="Q896" s="447"/>
      <c r="R896" s="447"/>
      <c r="S896" s="447"/>
      <c r="T896" s="447"/>
      <c r="U896" s="447"/>
      <c r="V896" s="447"/>
      <c r="W896" s="447"/>
      <c r="X896" s="447"/>
      <c r="Y896" s="447"/>
      <c r="Z896" s="447"/>
    </row>
    <row r="897" ht="12.75" customHeight="1">
      <c r="A897" s="445"/>
      <c r="B897" s="446"/>
      <c r="C897" s="533"/>
      <c r="D897" s="449"/>
      <c r="E897" s="448"/>
      <c r="F897" s="545"/>
      <c r="G897" s="531"/>
      <c r="H897" s="449"/>
      <c r="I897" s="449"/>
      <c r="J897" s="449"/>
      <c r="K897" s="448"/>
      <c r="L897" s="447"/>
      <c r="M897" s="447"/>
      <c r="N897" s="447"/>
      <c r="O897" s="447"/>
      <c r="P897" s="447"/>
      <c r="Q897" s="447"/>
      <c r="R897" s="447"/>
      <c r="S897" s="447"/>
      <c r="T897" s="447"/>
      <c r="U897" s="447"/>
      <c r="V897" s="447"/>
      <c r="W897" s="447"/>
      <c r="X897" s="447"/>
      <c r="Y897" s="447"/>
      <c r="Z897" s="447"/>
    </row>
    <row r="898" ht="12.75" customHeight="1">
      <c r="A898" s="445"/>
      <c r="B898" s="446"/>
      <c r="C898" s="533"/>
      <c r="D898" s="449"/>
      <c r="E898" s="448"/>
      <c r="F898" s="545"/>
      <c r="G898" s="531"/>
      <c r="H898" s="449"/>
      <c r="I898" s="449"/>
      <c r="J898" s="449"/>
      <c r="K898" s="448"/>
      <c r="L898" s="447"/>
      <c r="M898" s="447"/>
      <c r="N898" s="447"/>
      <c r="O898" s="447"/>
      <c r="P898" s="447"/>
      <c r="Q898" s="447"/>
      <c r="R898" s="447"/>
      <c r="S898" s="447"/>
      <c r="T898" s="447"/>
      <c r="U898" s="447"/>
      <c r="V898" s="447"/>
      <c r="W898" s="447"/>
      <c r="X898" s="447"/>
      <c r="Y898" s="447"/>
      <c r="Z898" s="447"/>
    </row>
    <row r="899" ht="12.75" customHeight="1">
      <c r="A899" s="445"/>
      <c r="B899" s="446"/>
      <c r="C899" s="533"/>
      <c r="D899" s="449"/>
      <c r="E899" s="448"/>
      <c r="F899" s="545"/>
      <c r="G899" s="531"/>
      <c r="H899" s="449"/>
      <c r="I899" s="449"/>
      <c r="J899" s="449"/>
      <c r="K899" s="448"/>
      <c r="L899" s="447"/>
      <c r="M899" s="447"/>
      <c r="N899" s="447"/>
      <c r="O899" s="447"/>
      <c r="P899" s="447"/>
      <c r="Q899" s="447"/>
      <c r="R899" s="447"/>
      <c r="S899" s="447"/>
      <c r="T899" s="447"/>
      <c r="U899" s="447"/>
      <c r="V899" s="447"/>
      <c r="W899" s="447"/>
      <c r="X899" s="447"/>
      <c r="Y899" s="447"/>
      <c r="Z899" s="447"/>
    </row>
    <row r="900" ht="12.75" customHeight="1">
      <c r="A900" s="445"/>
      <c r="B900" s="446"/>
      <c r="C900" s="533"/>
      <c r="D900" s="449"/>
      <c r="E900" s="448"/>
      <c r="F900" s="545"/>
      <c r="G900" s="531"/>
      <c r="H900" s="449"/>
      <c r="I900" s="449"/>
      <c r="J900" s="449"/>
      <c r="K900" s="448"/>
      <c r="L900" s="447"/>
      <c r="M900" s="447"/>
      <c r="N900" s="447"/>
      <c r="O900" s="447"/>
      <c r="P900" s="447"/>
      <c r="Q900" s="447"/>
      <c r="R900" s="447"/>
      <c r="S900" s="447"/>
      <c r="T900" s="447"/>
      <c r="U900" s="447"/>
      <c r="V900" s="447"/>
      <c r="W900" s="447"/>
      <c r="X900" s="447"/>
      <c r="Y900" s="447"/>
      <c r="Z900" s="447"/>
    </row>
    <row r="901" ht="12.75" customHeight="1">
      <c r="A901" s="445"/>
      <c r="B901" s="446"/>
      <c r="C901" s="533"/>
      <c r="D901" s="449"/>
      <c r="E901" s="448"/>
      <c r="F901" s="545"/>
      <c r="G901" s="531"/>
      <c r="H901" s="449"/>
      <c r="I901" s="449"/>
      <c r="J901" s="449"/>
      <c r="K901" s="448"/>
      <c r="L901" s="447"/>
      <c r="M901" s="447"/>
      <c r="N901" s="447"/>
      <c r="O901" s="447"/>
      <c r="P901" s="447"/>
      <c r="Q901" s="447"/>
      <c r="R901" s="447"/>
      <c r="S901" s="447"/>
      <c r="T901" s="447"/>
      <c r="U901" s="447"/>
      <c r="V901" s="447"/>
      <c r="W901" s="447"/>
      <c r="X901" s="447"/>
      <c r="Y901" s="447"/>
      <c r="Z901" s="447"/>
    </row>
    <row r="902" ht="12.75" customHeight="1">
      <c r="A902" s="445"/>
      <c r="B902" s="446"/>
      <c r="C902" s="533"/>
      <c r="D902" s="449"/>
      <c r="E902" s="448"/>
      <c r="F902" s="545"/>
      <c r="G902" s="531"/>
      <c r="H902" s="449"/>
      <c r="I902" s="449"/>
      <c r="J902" s="449"/>
      <c r="K902" s="448"/>
      <c r="L902" s="447"/>
      <c r="M902" s="447"/>
      <c r="N902" s="447"/>
      <c r="O902" s="447"/>
      <c r="P902" s="447"/>
      <c r="Q902" s="447"/>
      <c r="R902" s="447"/>
      <c r="S902" s="447"/>
      <c r="T902" s="447"/>
      <c r="U902" s="447"/>
      <c r="V902" s="447"/>
      <c r="W902" s="447"/>
      <c r="X902" s="447"/>
      <c r="Y902" s="447"/>
      <c r="Z902" s="447"/>
    </row>
    <row r="903" ht="12.75" customHeight="1">
      <c r="A903" s="445"/>
      <c r="B903" s="446"/>
      <c r="C903" s="533"/>
      <c r="D903" s="449"/>
      <c r="E903" s="448"/>
      <c r="F903" s="545"/>
      <c r="G903" s="531"/>
      <c r="H903" s="449"/>
      <c r="I903" s="449"/>
      <c r="J903" s="449"/>
      <c r="K903" s="448"/>
      <c r="L903" s="447"/>
      <c r="M903" s="447"/>
      <c r="N903" s="447"/>
      <c r="O903" s="447"/>
      <c r="P903" s="447"/>
      <c r="Q903" s="447"/>
      <c r="R903" s="447"/>
      <c r="S903" s="447"/>
      <c r="T903" s="447"/>
      <c r="U903" s="447"/>
      <c r="V903" s="447"/>
      <c r="W903" s="447"/>
      <c r="X903" s="447"/>
      <c r="Y903" s="447"/>
      <c r="Z903" s="447"/>
    </row>
    <row r="904" ht="12.75" customHeight="1">
      <c r="A904" s="445"/>
      <c r="B904" s="446"/>
      <c r="C904" s="533"/>
      <c r="D904" s="449"/>
      <c r="E904" s="448"/>
      <c r="F904" s="545"/>
      <c r="G904" s="531"/>
      <c r="H904" s="449"/>
      <c r="I904" s="449"/>
      <c r="J904" s="449"/>
      <c r="K904" s="448"/>
      <c r="L904" s="447"/>
      <c r="M904" s="447"/>
      <c r="N904" s="447"/>
      <c r="O904" s="447"/>
      <c r="P904" s="447"/>
      <c r="Q904" s="447"/>
      <c r="R904" s="447"/>
      <c r="S904" s="447"/>
      <c r="T904" s="447"/>
      <c r="U904" s="447"/>
      <c r="V904" s="447"/>
      <c r="W904" s="447"/>
      <c r="X904" s="447"/>
      <c r="Y904" s="447"/>
      <c r="Z904" s="447"/>
    </row>
    <row r="905" ht="12.75" customHeight="1">
      <c r="A905" s="445"/>
      <c r="B905" s="446"/>
      <c r="C905" s="533"/>
      <c r="D905" s="449"/>
      <c r="E905" s="448"/>
      <c r="F905" s="545"/>
      <c r="G905" s="531"/>
      <c r="H905" s="449"/>
      <c r="I905" s="449"/>
      <c r="J905" s="449"/>
      <c r="K905" s="448"/>
      <c r="L905" s="447"/>
      <c r="M905" s="447"/>
      <c r="N905" s="447"/>
      <c r="O905" s="447"/>
      <c r="P905" s="447"/>
      <c r="Q905" s="447"/>
      <c r="R905" s="447"/>
      <c r="S905" s="447"/>
      <c r="T905" s="447"/>
      <c r="U905" s="447"/>
      <c r="V905" s="447"/>
      <c r="W905" s="447"/>
      <c r="X905" s="447"/>
      <c r="Y905" s="447"/>
      <c r="Z905" s="447"/>
    </row>
    <row r="906" ht="12.75" customHeight="1">
      <c r="A906" s="445"/>
      <c r="B906" s="446"/>
      <c r="C906" s="533"/>
      <c r="D906" s="449"/>
      <c r="E906" s="448"/>
      <c r="F906" s="545"/>
      <c r="G906" s="531"/>
      <c r="H906" s="449"/>
      <c r="I906" s="449"/>
      <c r="J906" s="449"/>
      <c r="K906" s="448"/>
      <c r="L906" s="447"/>
      <c r="M906" s="447"/>
      <c r="N906" s="447"/>
      <c r="O906" s="447"/>
      <c r="P906" s="447"/>
      <c r="Q906" s="447"/>
      <c r="R906" s="447"/>
      <c r="S906" s="447"/>
      <c r="T906" s="447"/>
      <c r="U906" s="447"/>
      <c r="V906" s="447"/>
      <c r="W906" s="447"/>
      <c r="X906" s="447"/>
      <c r="Y906" s="447"/>
      <c r="Z906" s="447"/>
    </row>
    <row r="907" ht="12.75" customHeight="1">
      <c r="A907" s="445"/>
      <c r="B907" s="446"/>
      <c r="C907" s="533"/>
      <c r="D907" s="449"/>
      <c r="E907" s="448"/>
      <c r="F907" s="545"/>
      <c r="G907" s="531"/>
      <c r="H907" s="449"/>
      <c r="I907" s="449"/>
      <c r="J907" s="449"/>
      <c r="K907" s="448"/>
      <c r="L907" s="447"/>
      <c r="M907" s="447"/>
      <c r="N907" s="447"/>
      <c r="O907" s="447"/>
      <c r="P907" s="447"/>
      <c r="Q907" s="447"/>
      <c r="R907" s="447"/>
      <c r="S907" s="447"/>
      <c r="T907" s="447"/>
      <c r="U907" s="447"/>
      <c r="V907" s="447"/>
      <c r="W907" s="447"/>
      <c r="X907" s="447"/>
      <c r="Y907" s="447"/>
      <c r="Z907" s="447"/>
    </row>
    <row r="908" ht="12.75" customHeight="1">
      <c r="A908" s="445"/>
      <c r="B908" s="446"/>
      <c r="C908" s="533"/>
      <c r="D908" s="449"/>
      <c r="E908" s="448"/>
      <c r="F908" s="545"/>
      <c r="G908" s="531"/>
      <c r="H908" s="449"/>
      <c r="I908" s="449"/>
      <c r="J908" s="449"/>
      <c r="K908" s="448"/>
      <c r="L908" s="447"/>
      <c r="M908" s="447"/>
      <c r="N908" s="447"/>
      <c r="O908" s="447"/>
      <c r="P908" s="447"/>
      <c r="Q908" s="447"/>
      <c r="R908" s="447"/>
      <c r="S908" s="447"/>
      <c r="T908" s="447"/>
      <c r="U908" s="447"/>
      <c r="V908" s="447"/>
      <c r="W908" s="447"/>
      <c r="X908" s="447"/>
      <c r="Y908" s="447"/>
      <c r="Z908" s="447"/>
    </row>
    <row r="909" ht="12.75" customHeight="1">
      <c r="A909" s="445"/>
      <c r="B909" s="446"/>
      <c r="C909" s="533"/>
      <c r="D909" s="449"/>
      <c r="E909" s="448"/>
      <c r="F909" s="545"/>
      <c r="G909" s="531"/>
      <c r="H909" s="449"/>
      <c r="I909" s="449"/>
      <c r="J909" s="449"/>
      <c r="K909" s="448"/>
      <c r="L909" s="447"/>
      <c r="M909" s="447"/>
      <c r="N909" s="447"/>
      <c r="O909" s="447"/>
      <c r="P909" s="447"/>
      <c r="Q909" s="447"/>
      <c r="R909" s="447"/>
      <c r="S909" s="447"/>
      <c r="T909" s="447"/>
      <c r="U909" s="447"/>
      <c r="V909" s="447"/>
      <c r="W909" s="447"/>
      <c r="X909" s="447"/>
      <c r="Y909" s="447"/>
      <c r="Z909" s="447"/>
    </row>
    <row r="910" ht="12.75" customHeight="1">
      <c r="A910" s="445"/>
      <c r="B910" s="446"/>
      <c r="C910" s="533"/>
      <c r="D910" s="449"/>
      <c r="E910" s="448"/>
      <c r="F910" s="545"/>
      <c r="G910" s="531"/>
      <c r="H910" s="449"/>
      <c r="I910" s="449"/>
      <c r="J910" s="449"/>
      <c r="K910" s="448"/>
      <c r="L910" s="447"/>
      <c r="M910" s="447"/>
      <c r="N910" s="447"/>
      <c r="O910" s="447"/>
      <c r="P910" s="447"/>
      <c r="Q910" s="447"/>
      <c r="R910" s="447"/>
      <c r="S910" s="447"/>
      <c r="T910" s="447"/>
      <c r="U910" s="447"/>
      <c r="V910" s="447"/>
      <c r="W910" s="447"/>
      <c r="X910" s="447"/>
      <c r="Y910" s="447"/>
      <c r="Z910" s="447"/>
    </row>
    <row r="911" ht="12.75" customHeight="1">
      <c r="A911" s="445"/>
      <c r="B911" s="446"/>
      <c r="C911" s="533"/>
      <c r="D911" s="449"/>
      <c r="E911" s="448"/>
      <c r="F911" s="545"/>
      <c r="G911" s="531"/>
      <c r="H911" s="449"/>
      <c r="I911" s="449"/>
      <c r="J911" s="449"/>
      <c r="K911" s="448"/>
      <c r="L911" s="447"/>
      <c r="M911" s="447"/>
      <c r="N911" s="447"/>
      <c r="O911" s="447"/>
      <c r="P911" s="447"/>
      <c r="Q911" s="447"/>
      <c r="R911" s="447"/>
      <c r="S911" s="447"/>
      <c r="T911" s="447"/>
      <c r="U911" s="447"/>
      <c r="V911" s="447"/>
      <c r="W911" s="447"/>
      <c r="X911" s="447"/>
      <c r="Y911" s="447"/>
      <c r="Z911" s="447"/>
    </row>
    <row r="912" ht="12.75" customHeight="1">
      <c r="A912" s="445"/>
      <c r="B912" s="446"/>
      <c r="C912" s="533"/>
      <c r="D912" s="449"/>
      <c r="E912" s="448"/>
      <c r="F912" s="545"/>
      <c r="G912" s="531"/>
      <c r="H912" s="449"/>
      <c r="I912" s="449"/>
      <c r="J912" s="449"/>
      <c r="K912" s="448"/>
      <c r="L912" s="447"/>
      <c r="M912" s="447"/>
      <c r="N912" s="447"/>
      <c r="O912" s="447"/>
      <c r="P912" s="447"/>
      <c r="Q912" s="447"/>
      <c r="R912" s="447"/>
      <c r="S912" s="447"/>
      <c r="T912" s="447"/>
      <c r="U912" s="447"/>
      <c r="V912" s="447"/>
      <c r="W912" s="447"/>
      <c r="X912" s="447"/>
      <c r="Y912" s="447"/>
      <c r="Z912" s="447"/>
    </row>
    <row r="913" ht="12.75" customHeight="1">
      <c r="A913" s="445"/>
      <c r="B913" s="446"/>
      <c r="C913" s="533"/>
      <c r="D913" s="449"/>
      <c r="E913" s="448"/>
      <c r="F913" s="545"/>
      <c r="G913" s="531"/>
      <c r="H913" s="449"/>
      <c r="I913" s="449"/>
      <c r="J913" s="449"/>
      <c r="K913" s="448"/>
      <c r="L913" s="447"/>
      <c r="M913" s="447"/>
      <c r="N913" s="447"/>
      <c r="O913" s="447"/>
      <c r="P913" s="447"/>
      <c r="Q913" s="447"/>
      <c r="R913" s="447"/>
      <c r="S913" s="447"/>
      <c r="T913" s="447"/>
      <c r="U913" s="447"/>
      <c r="V913" s="447"/>
      <c r="W913" s="447"/>
      <c r="X913" s="447"/>
      <c r="Y913" s="447"/>
      <c r="Z913" s="447"/>
    </row>
    <row r="914" ht="12.75" customHeight="1">
      <c r="A914" s="445"/>
      <c r="B914" s="446"/>
      <c r="C914" s="533"/>
      <c r="D914" s="449"/>
      <c r="E914" s="448"/>
      <c r="F914" s="545"/>
      <c r="G914" s="531"/>
      <c r="H914" s="449"/>
      <c r="I914" s="449"/>
      <c r="J914" s="449"/>
      <c r="K914" s="448"/>
      <c r="L914" s="447"/>
      <c r="M914" s="447"/>
      <c r="N914" s="447"/>
      <c r="O914" s="447"/>
      <c r="P914" s="447"/>
      <c r="Q914" s="447"/>
      <c r="R914" s="447"/>
      <c r="S914" s="447"/>
      <c r="T914" s="447"/>
      <c r="U914" s="447"/>
      <c r="V914" s="447"/>
      <c r="W914" s="447"/>
      <c r="X914" s="447"/>
      <c r="Y914" s="447"/>
      <c r="Z914" s="447"/>
    </row>
    <row r="915" ht="12.75" customHeight="1">
      <c r="A915" s="445"/>
      <c r="B915" s="446"/>
      <c r="C915" s="533"/>
      <c r="D915" s="449"/>
      <c r="E915" s="448"/>
      <c r="F915" s="545"/>
      <c r="G915" s="531"/>
      <c r="H915" s="449"/>
      <c r="I915" s="449"/>
      <c r="J915" s="449"/>
      <c r="K915" s="448"/>
      <c r="L915" s="447"/>
      <c r="M915" s="447"/>
      <c r="N915" s="447"/>
      <c r="O915" s="447"/>
      <c r="P915" s="447"/>
      <c r="Q915" s="447"/>
      <c r="R915" s="447"/>
      <c r="S915" s="447"/>
      <c r="T915" s="447"/>
      <c r="U915" s="447"/>
      <c r="V915" s="447"/>
      <c r="W915" s="447"/>
      <c r="X915" s="447"/>
      <c r="Y915" s="447"/>
      <c r="Z915" s="447"/>
    </row>
    <row r="916" ht="12.75" customHeight="1">
      <c r="A916" s="445"/>
      <c r="B916" s="446"/>
      <c r="C916" s="533"/>
      <c r="D916" s="449"/>
      <c r="E916" s="448"/>
      <c r="F916" s="545"/>
      <c r="G916" s="531"/>
      <c r="H916" s="449"/>
      <c r="I916" s="449"/>
      <c r="J916" s="449"/>
      <c r="K916" s="448"/>
      <c r="L916" s="447"/>
      <c r="M916" s="447"/>
      <c r="N916" s="447"/>
      <c r="O916" s="447"/>
      <c r="P916" s="447"/>
      <c r="Q916" s="447"/>
      <c r="R916" s="447"/>
      <c r="S916" s="447"/>
      <c r="T916" s="447"/>
      <c r="U916" s="447"/>
      <c r="V916" s="447"/>
      <c r="W916" s="447"/>
      <c r="X916" s="447"/>
      <c r="Y916" s="447"/>
      <c r="Z916" s="447"/>
    </row>
    <row r="917" ht="12.75" customHeight="1">
      <c r="A917" s="445"/>
      <c r="B917" s="446"/>
      <c r="C917" s="533"/>
      <c r="D917" s="449"/>
      <c r="E917" s="448"/>
      <c r="F917" s="545"/>
      <c r="G917" s="531"/>
      <c r="H917" s="449"/>
      <c r="I917" s="449"/>
      <c r="J917" s="449"/>
      <c r="K917" s="448"/>
      <c r="L917" s="447"/>
      <c r="M917" s="447"/>
      <c r="N917" s="447"/>
      <c r="O917" s="447"/>
      <c r="P917" s="447"/>
      <c r="Q917" s="447"/>
      <c r="R917" s="447"/>
      <c r="S917" s="447"/>
      <c r="T917" s="447"/>
      <c r="U917" s="447"/>
      <c r="V917" s="447"/>
      <c r="W917" s="447"/>
      <c r="X917" s="447"/>
      <c r="Y917" s="447"/>
      <c r="Z917" s="447"/>
    </row>
    <row r="918" ht="12.75" customHeight="1">
      <c r="A918" s="445"/>
      <c r="B918" s="446"/>
      <c r="C918" s="533"/>
      <c r="D918" s="449"/>
      <c r="E918" s="448"/>
      <c r="F918" s="545"/>
      <c r="G918" s="531"/>
      <c r="H918" s="449"/>
      <c r="I918" s="449"/>
      <c r="J918" s="449"/>
      <c r="K918" s="448"/>
      <c r="L918" s="447"/>
      <c r="M918" s="447"/>
      <c r="N918" s="447"/>
      <c r="O918" s="447"/>
      <c r="P918" s="447"/>
      <c r="Q918" s="447"/>
      <c r="R918" s="447"/>
      <c r="S918" s="447"/>
      <c r="T918" s="447"/>
      <c r="U918" s="447"/>
      <c r="V918" s="447"/>
      <c r="W918" s="447"/>
      <c r="X918" s="447"/>
      <c r="Y918" s="447"/>
      <c r="Z918" s="447"/>
    </row>
    <row r="919" ht="12.75" customHeight="1">
      <c r="A919" s="445"/>
      <c r="B919" s="446"/>
      <c r="C919" s="533"/>
      <c r="D919" s="449"/>
      <c r="E919" s="448"/>
      <c r="F919" s="545"/>
      <c r="G919" s="531"/>
      <c r="H919" s="449"/>
      <c r="I919" s="449"/>
      <c r="J919" s="449"/>
      <c r="K919" s="448"/>
      <c r="L919" s="447"/>
      <c r="M919" s="447"/>
      <c r="N919" s="447"/>
      <c r="O919" s="447"/>
      <c r="P919" s="447"/>
      <c r="Q919" s="447"/>
      <c r="R919" s="447"/>
      <c r="S919" s="447"/>
      <c r="T919" s="447"/>
      <c r="U919" s="447"/>
      <c r="V919" s="447"/>
      <c r="W919" s="447"/>
      <c r="X919" s="447"/>
      <c r="Y919" s="447"/>
      <c r="Z919" s="447"/>
    </row>
    <row r="920" ht="12.75" customHeight="1">
      <c r="A920" s="445"/>
      <c r="B920" s="446"/>
      <c r="C920" s="533"/>
      <c r="D920" s="449"/>
      <c r="E920" s="448"/>
      <c r="F920" s="545"/>
      <c r="G920" s="531"/>
      <c r="H920" s="449"/>
      <c r="I920" s="449"/>
      <c r="J920" s="449"/>
      <c r="K920" s="448"/>
      <c r="L920" s="447"/>
      <c r="M920" s="447"/>
      <c r="N920" s="447"/>
      <c r="O920" s="447"/>
      <c r="P920" s="447"/>
      <c r="Q920" s="447"/>
      <c r="R920" s="447"/>
      <c r="S920" s="447"/>
      <c r="T920" s="447"/>
      <c r="U920" s="447"/>
      <c r="V920" s="447"/>
      <c r="W920" s="447"/>
      <c r="X920" s="447"/>
      <c r="Y920" s="447"/>
      <c r="Z920" s="447"/>
    </row>
    <row r="921" ht="12.75" customHeight="1">
      <c r="A921" s="445"/>
      <c r="B921" s="446"/>
      <c r="C921" s="533"/>
      <c r="D921" s="449"/>
      <c r="E921" s="448"/>
      <c r="F921" s="545"/>
      <c r="G921" s="531"/>
      <c r="H921" s="449"/>
      <c r="I921" s="449"/>
      <c r="J921" s="449"/>
      <c r="K921" s="448"/>
      <c r="L921" s="447"/>
      <c r="M921" s="447"/>
      <c r="N921" s="447"/>
      <c r="O921" s="447"/>
      <c r="P921" s="447"/>
      <c r="Q921" s="447"/>
      <c r="R921" s="447"/>
      <c r="S921" s="447"/>
      <c r="T921" s="447"/>
      <c r="U921" s="447"/>
      <c r="V921" s="447"/>
      <c r="W921" s="447"/>
      <c r="X921" s="447"/>
      <c r="Y921" s="447"/>
      <c r="Z921" s="447"/>
    </row>
    <row r="922" ht="12.75" customHeight="1">
      <c r="A922" s="445"/>
      <c r="B922" s="446"/>
      <c r="C922" s="533"/>
      <c r="D922" s="449"/>
      <c r="E922" s="448"/>
      <c r="F922" s="545"/>
      <c r="G922" s="531"/>
      <c r="H922" s="449"/>
      <c r="I922" s="449"/>
      <c r="J922" s="449"/>
      <c r="K922" s="448"/>
      <c r="L922" s="447"/>
      <c r="M922" s="447"/>
      <c r="N922" s="447"/>
      <c r="O922" s="447"/>
      <c r="P922" s="447"/>
      <c r="Q922" s="447"/>
      <c r="R922" s="447"/>
      <c r="S922" s="447"/>
      <c r="T922" s="447"/>
      <c r="U922" s="447"/>
      <c r="V922" s="447"/>
      <c r="W922" s="447"/>
      <c r="X922" s="447"/>
      <c r="Y922" s="447"/>
      <c r="Z922" s="447"/>
    </row>
    <row r="923" ht="12.75" customHeight="1">
      <c r="A923" s="445"/>
      <c r="B923" s="446"/>
      <c r="C923" s="533"/>
      <c r="D923" s="449"/>
      <c r="E923" s="448"/>
      <c r="F923" s="545"/>
      <c r="G923" s="531"/>
      <c r="H923" s="449"/>
      <c r="I923" s="449"/>
      <c r="J923" s="449"/>
      <c r="K923" s="448"/>
      <c r="L923" s="447"/>
      <c r="M923" s="447"/>
      <c r="N923" s="447"/>
      <c r="O923" s="447"/>
      <c r="P923" s="447"/>
      <c r="Q923" s="447"/>
      <c r="R923" s="447"/>
      <c r="S923" s="447"/>
      <c r="T923" s="447"/>
      <c r="U923" s="447"/>
      <c r="V923" s="447"/>
      <c r="W923" s="447"/>
      <c r="X923" s="447"/>
      <c r="Y923" s="447"/>
      <c r="Z923" s="447"/>
    </row>
    <row r="924" ht="12.75" customHeight="1">
      <c r="A924" s="445"/>
      <c r="B924" s="446"/>
      <c r="C924" s="533"/>
      <c r="D924" s="449"/>
      <c r="E924" s="448"/>
      <c r="F924" s="545"/>
      <c r="G924" s="531"/>
      <c r="H924" s="449"/>
      <c r="I924" s="449"/>
      <c r="J924" s="449"/>
      <c r="K924" s="448"/>
      <c r="L924" s="447"/>
      <c r="M924" s="447"/>
      <c r="N924" s="447"/>
      <c r="O924" s="447"/>
      <c r="P924" s="447"/>
      <c r="Q924" s="447"/>
      <c r="R924" s="447"/>
      <c r="S924" s="447"/>
      <c r="T924" s="447"/>
      <c r="U924" s="447"/>
      <c r="V924" s="447"/>
      <c r="W924" s="447"/>
      <c r="X924" s="447"/>
      <c r="Y924" s="447"/>
      <c r="Z924" s="447"/>
    </row>
    <row r="925" ht="12.75" customHeight="1">
      <c r="A925" s="445"/>
      <c r="B925" s="446"/>
      <c r="C925" s="533"/>
      <c r="D925" s="449"/>
      <c r="E925" s="448"/>
      <c r="F925" s="545"/>
      <c r="G925" s="531"/>
      <c r="H925" s="449"/>
      <c r="I925" s="449"/>
      <c r="J925" s="449"/>
      <c r="K925" s="448"/>
      <c r="L925" s="447"/>
      <c r="M925" s="447"/>
      <c r="N925" s="447"/>
      <c r="O925" s="447"/>
      <c r="P925" s="447"/>
      <c r="Q925" s="447"/>
      <c r="R925" s="447"/>
      <c r="S925" s="447"/>
      <c r="T925" s="447"/>
      <c r="U925" s="447"/>
      <c r="V925" s="447"/>
      <c r="W925" s="447"/>
      <c r="X925" s="447"/>
      <c r="Y925" s="447"/>
      <c r="Z925" s="447"/>
    </row>
    <row r="926" ht="12.75" customHeight="1">
      <c r="A926" s="445"/>
      <c r="B926" s="446"/>
      <c r="C926" s="533"/>
      <c r="D926" s="449"/>
      <c r="E926" s="448"/>
      <c r="F926" s="545"/>
      <c r="G926" s="531"/>
      <c r="H926" s="449"/>
      <c r="I926" s="449"/>
      <c r="J926" s="449"/>
      <c r="K926" s="448"/>
      <c r="L926" s="447"/>
      <c r="M926" s="447"/>
      <c r="N926" s="447"/>
      <c r="O926" s="447"/>
      <c r="P926" s="447"/>
      <c r="Q926" s="447"/>
      <c r="R926" s="447"/>
      <c r="S926" s="447"/>
      <c r="T926" s="447"/>
      <c r="U926" s="447"/>
      <c r="V926" s="447"/>
      <c r="W926" s="447"/>
      <c r="X926" s="447"/>
      <c r="Y926" s="447"/>
      <c r="Z926" s="447"/>
    </row>
    <row r="927" ht="12.75" customHeight="1">
      <c r="A927" s="445"/>
      <c r="B927" s="446"/>
      <c r="C927" s="533"/>
      <c r="D927" s="449"/>
      <c r="E927" s="448"/>
      <c r="F927" s="545"/>
      <c r="G927" s="531"/>
      <c r="H927" s="449"/>
      <c r="I927" s="449"/>
      <c r="J927" s="449"/>
      <c r="K927" s="448"/>
      <c r="L927" s="447"/>
      <c r="M927" s="447"/>
      <c r="N927" s="447"/>
      <c r="O927" s="447"/>
      <c r="P927" s="447"/>
      <c r="Q927" s="447"/>
      <c r="R927" s="447"/>
      <c r="S927" s="447"/>
      <c r="T927" s="447"/>
      <c r="U927" s="447"/>
      <c r="V927" s="447"/>
      <c r="W927" s="447"/>
      <c r="X927" s="447"/>
      <c r="Y927" s="447"/>
      <c r="Z927" s="447"/>
    </row>
    <row r="928" ht="12.75" customHeight="1">
      <c r="A928" s="445"/>
      <c r="B928" s="446"/>
      <c r="C928" s="533"/>
      <c r="D928" s="449"/>
      <c r="E928" s="448"/>
      <c r="F928" s="545"/>
      <c r="G928" s="531"/>
      <c r="H928" s="449"/>
      <c r="I928" s="449"/>
      <c r="J928" s="449"/>
      <c r="K928" s="448"/>
      <c r="L928" s="447"/>
      <c r="M928" s="447"/>
      <c r="N928" s="447"/>
      <c r="O928" s="447"/>
      <c r="P928" s="447"/>
      <c r="Q928" s="447"/>
      <c r="R928" s="447"/>
      <c r="S928" s="447"/>
      <c r="T928" s="447"/>
      <c r="U928" s="447"/>
      <c r="V928" s="447"/>
      <c r="W928" s="447"/>
      <c r="X928" s="447"/>
      <c r="Y928" s="447"/>
      <c r="Z928" s="447"/>
    </row>
    <row r="929" ht="12.75" customHeight="1">
      <c r="A929" s="445"/>
      <c r="B929" s="446"/>
      <c r="C929" s="533"/>
      <c r="D929" s="449"/>
      <c r="E929" s="448"/>
      <c r="F929" s="545"/>
      <c r="G929" s="531"/>
      <c r="H929" s="449"/>
      <c r="I929" s="449"/>
      <c r="J929" s="449"/>
      <c r="K929" s="448"/>
      <c r="L929" s="447"/>
      <c r="M929" s="447"/>
      <c r="N929" s="447"/>
      <c r="O929" s="447"/>
      <c r="P929" s="447"/>
      <c r="Q929" s="447"/>
      <c r="R929" s="447"/>
      <c r="S929" s="447"/>
      <c r="T929" s="447"/>
      <c r="U929" s="447"/>
      <c r="V929" s="447"/>
      <c r="W929" s="447"/>
      <c r="X929" s="447"/>
      <c r="Y929" s="447"/>
      <c r="Z929" s="447"/>
    </row>
    <row r="930" ht="12.75" customHeight="1">
      <c r="A930" s="445"/>
      <c r="B930" s="446"/>
      <c r="C930" s="533"/>
      <c r="D930" s="449"/>
      <c r="E930" s="448"/>
      <c r="F930" s="545"/>
      <c r="G930" s="531"/>
      <c r="H930" s="449"/>
      <c r="I930" s="449"/>
      <c r="J930" s="449"/>
      <c r="K930" s="448"/>
      <c r="L930" s="447"/>
      <c r="M930" s="447"/>
      <c r="N930" s="447"/>
      <c r="O930" s="447"/>
      <c r="P930" s="447"/>
      <c r="Q930" s="447"/>
      <c r="R930" s="447"/>
      <c r="S930" s="447"/>
      <c r="T930" s="447"/>
      <c r="U930" s="447"/>
      <c r="V930" s="447"/>
      <c r="W930" s="447"/>
      <c r="X930" s="447"/>
      <c r="Y930" s="447"/>
      <c r="Z930" s="447"/>
    </row>
    <row r="931" ht="12.75" customHeight="1">
      <c r="A931" s="445"/>
      <c r="B931" s="446"/>
      <c r="C931" s="533"/>
      <c r="D931" s="449"/>
      <c r="E931" s="448"/>
      <c r="F931" s="545"/>
      <c r="G931" s="531"/>
      <c r="H931" s="449"/>
      <c r="I931" s="449"/>
      <c r="J931" s="449"/>
      <c r="K931" s="448"/>
      <c r="L931" s="447"/>
      <c r="M931" s="447"/>
      <c r="N931" s="447"/>
      <c r="O931" s="447"/>
      <c r="P931" s="447"/>
      <c r="Q931" s="447"/>
      <c r="R931" s="447"/>
      <c r="S931" s="447"/>
      <c r="T931" s="447"/>
      <c r="U931" s="447"/>
      <c r="V931" s="447"/>
      <c r="W931" s="447"/>
      <c r="X931" s="447"/>
      <c r="Y931" s="447"/>
      <c r="Z931" s="447"/>
    </row>
    <row r="932" ht="12.75" customHeight="1">
      <c r="A932" s="445"/>
      <c r="B932" s="446"/>
      <c r="C932" s="533"/>
      <c r="D932" s="449"/>
      <c r="E932" s="448"/>
      <c r="F932" s="545"/>
      <c r="G932" s="531"/>
      <c r="H932" s="449"/>
      <c r="I932" s="449"/>
      <c r="J932" s="449"/>
      <c r="K932" s="448"/>
      <c r="L932" s="447"/>
      <c r="M932" s="447"/>
      <c r="N932" s="447"/>
      <c r="O932" s="447"/>
      <c r="P932" s="447"/>
      <c r="Q932" s="447"/>
      <c r="R932" s="447"/>
      <c r="S932" s="447"/>
      <c r="T932" s="447"/>
      <c r="U932" s="447"/>
      <c r="V932" s="447"/>
      <c r="W932" s="447"/>
      <c r="X932" s="447"/>
      <c r="Y932" s="447"/>
      <c r="Z932" s="447"/>
    </row>
    <row r="933" ht="12.75" customHeight="1">
      <c r="A933" s="445"/>
      <c r="B933" s="446"/>
      <c r="C933" s="533"/>
      <c r="D933" s="449"/>
      <c r="E933" s="448"/>
      <c r="F933" s="545"/>
      <c r="G933" s="531"/>
      <c r="H933" s="449"/>
      <c r="I933" s="449"/>
      <c r="J933" s="449"/>
      <c r="K933" s="448"/>
      <c r="L933" s="447"/>
      <c r="M933" s="447"/>
      <c r="N933" s="447"/>
      <c r="O933" s="447"/>
      <c r="P933" s="447"/>
      <c r="Q933" s="447"/>
      <c r="R933" s="447"/>
      <c r="S933" s="447"/>
      <c r="T933" s="447"/>
      <c r="U933" s="447"/>
      <c r="V933" s="447"/>
      <c r="W933" s="447"/>
      <c r="X933" s="447"/>
      <c r="Y933" s="447"/>
      <c r="Z933" s="447"/>
    </row>
    <row r="934" ht="12.75" customHeight="1">
      <c r="A934" s="445"/>
      <c r="B934" s="446"/>
      <c r="C934" s="533"/>
      <c r="D934" s="449"/>
      <c r="E934" s="448"/>
      <c r="F934" s="545"/>
      <c r="G934" s="531"/>
      <c r="H934" s="449"/>
      <c r="I934" s="449"/>
      <c r="J934" s="449"/>
      <c r="K934" s="448"/>
      <c r="L934" s="447"/>
      <c r="M934" s="447"/>
      <c r="N934" s="447"/>
      <c r="O934" s="447"/>
      <c r="P934" s="447"/>
      <c r="Q934" s="447"/>
      <c r="R934" s="447"/>
      <c r="S934" s="447"/>
      <c r="T934" s="447"/>
      <c r="U934" s="447"/>
      <c r="V934" s="447"/>
      <c r="W934" s="447"/>
      <c r="X934" s="447"/>
      <c r="Y934" s="447"/>
      <c r="Z934" s="447"/>
    </row>
    <row r="935" ht="12.75" customHeight="1">
      <c r="A935" s="445"/>
      <c r="B935" s="446"/>
      <c r="C935" s="533"/>
      <c r="D935" s="449"/>
      <c r="E935" s="448"/>
      <c r="F935" s="545"/>
      <c r="G935" s="531"/>
      <c r="H935" s="449"/>
      <c r="I935" s="449"/>
      <c r="J935" s="449"/>
      <c r="K935" s="448"/>
      <c r="L935" s="447"/>
      <c r="M935" s="447"/>
      <c r="N935" s="447"/>
      <c r="O935" s="447"/>
      <c r="P935" s="447"/>
      <c r="Q935" s="447"/>
      <c r="R935" s="447"/>
      <c r="S935" s="447"/>
      <c r="T935" s="447"/>
      <c r="U935" s="447"/>
      <c r="V935" s="447"/>
      <c r="W935" s="447"/>
      <c r="X935" s="447"/>
      <c r="Y935" s="447"/>
      <c r="Z935" s="447"/>
    </row>
    <row r="936" ht="12.75" customHeight="1">
      <c r="A936" s="445"/>
      <c r="B936" s="446"/>
      <c r="C936" s="533"/>
      <c r="D936" s="449"/>
      <c r="E936" s="448"/>
      <c r="F936" s="545"/>
      <c r="G936" s="531"/>
      <c r="H936" s="449"/>
      <c r="I936" s="449"/>
      <c r="J936" s="449"/>
      <c r="K936" s="448"/>
      <c r="L936" s="447"/>
      <c r="M936" s="447"/>
      <c r="N936" s="447"/>
      <c r="O936" s="447"/>
      <c r="P936" s="447"/>
      <c r="Q936" s="447"/>
      <c r="R936" s="447"/>
      <c r="S936" s="447"/>
      <c r="T936" s="447"/>
      <c r="U936" s="447"/>
      <c r="V936" s="447"/>
      <c r="W936" s="447"/>
      <c r="X936" s="447"/>
      <c r="Y936" s="447"/>
      <c r="Z936" s="447"/>
    </row>
    <row r="937" ht="12.75" customHeight="1">
      <c r="A937" s="445"/>
      <c r="B937" s="446"/>
      <c r="C937" s="533"/>
      <c r="D937" s="449"/>
      <c r="E937" s="448"/>
      <c r="F937" s="545"/>
      <c r="G937" s="531"/>
      <c r="H937" s="449"/>
      <c r="I937" s="449"/>
      <c r="J937" s="449"/>
      <c r="K937" s="448"/>
      <c r="L937" s="447"/>
      <c r="M937" s="447"/>
      <c r="N937" s="447"/>
      <c r="O937" s="447"/>
      <c r="P937" s="447"/>
      <c r="Q937" s="447"/>
      <c r="R937" s="447"/>
      <c r="S937" s="447"/>
      <c r="T937" s="447"/>
      <c r="U937" s="447"/>
      <c r="V937" s="447"/>
      <c r="W937" s="447"/>
      <c r="X937" s="447"/>
      <c r="Y937" s="447"/>
      <c r="Z937" s="447"/>
    </row>
    <row r="938" ht="12.75" customHeight="1">
      <c r="A938" s="445"/>
      <c r="B938" s="446"/>
      <c r="C938" s="533"/>
      <c r="D938" s="449"/>
      <c r="E938" s="448"/>
      <c r="F938" s="545"/>
      <c r="G938" s="531"/>
      <c r="H938" s="449"/>
      <c r="I938" s="449"/>
      <c r="J938" s="449"/>
      <c r="K938" s="448"/>
      <c r="L938" s="447"/>
      <c r="M938" s="447"/>
      <c r="N938" s="447"/>
      <c r="O938" s="447"/>
      <c r="P938" s="447"/>
      <c r="Q938" s="447"/>
      <c r="R938" s="447"/>
      <c r="S938" s="447"/>
      <c r="T938" s="447"/>
      <c r="U938" s="447"/>
      <c r="V938" s="447"/>
      <c r="W938" s="447"/>
      <c r="X938" s="447"/>
      <c r="Y938" s="447"/>
      <c r="Z938" s="447"/>
    </row>
    <row r="939" ht="12.75" customHeight="1">
      <c r="A939" s="445"/>
      <c r="B939" s="446"/>
      <c r="C939" s="533"/>
      <c r="D939" s="449"/>
      <c r="E939" s="448"/>
      <c r="F939" s="545"/>
      <c r="G939" s="531"/>
      <c r="H939" s="449"/>
      <c r="I939" s="449"/>
      <c r="J939" s="449"/>
      <c r="K939" s="448"/>
      <c r="L939" s="447"/>
      <c r="M939" s="447"/>
      <c r="N939" s="447"/>
      <c r="O939" s="447"/>
      <c r="P939" s="447"/>
      <c r="Q939" s="447"/>
      <c r="R939" s="447"/>
      <c r="S939" s="447"/>
      <c r="T939" s="447"/>
      <c r="U939" s="447"/>
      <c r="V939" s="447"/>
      <c r="W939" s="447"/>
      <c r="X939" s="447"/>
      <c r="Y939" s="447"/>
      <c r="Z939" s="447"/>
    </row>
    <row r="940" ht="12.75" customHeight="1">
      <c r="A940" s="445"/>
      <c r="B940" s="446"/>
      <c r="C940" s="533"/>
      <c r="D940" s="449"/>
      <c r="E940" s="448"/>
      <c r="F940" s="545"/>
      <c r="G940" s="531"/>
      <c r="H940" s="449"/>
      <c r="I940" s="449"/>
      <c r="J940" s="449"/>
      <c r="K940" s="448"/>
      <c r="L940" s="447"/>
      <c r="M940" s="447"/>
      <c r="N940" s="447"/>
      <c r="O940" s="447"/>
      <c r="P940" s="447"/>
      <c r="Q940" s="447"/>
      <c r="R940" s="447"/>
      <c r="S940" s="447"/>
      <c r="T940" s="447"/>
      <c r="U940" s="447"/>
      <c r="V940" s="447"/>
      <c r="W940" s="447"/>
      <c r="X940" s="447"/>
      <c r="Y940" s="447"/>
      <c r="Z940" s="447"/>
    </row>
    <row r="941" ht="12.75" customHeight="1">
      <c r="A941" s="445"/>
      <c r="B941" s="446"/>
      <c r="C941" s="533"/>
      <c r="D941" s="449"/>
      <c r="E941" s="448"/>
      <c r="F941" s="545"/>
      <c r="G941" s="531"/>
      <c r="H941" s="449"/>
      <c r="I941" s="449"/>
      <c r="J941" s="449"/>
      <c r="K941" s="448"/>
      <c r="L941" s="447"/>
      <c r="M941" s="447"/>
      <c r="N941" s="447"/>
      <c r="O941" s="447"/>
      <c r="P941" s="447"/>
      <c r="Q941" s="447"/>
      <c r="R941" s="447"/>
      <c r="S941" s="447"/>
      <c r="T941" s="447"/>
      <c r="U941" s="447"/>
      <c r="V941" s="447"/>
      <c r="W941" s="447"/>
      <c r="X941" s="447"/>
      <c r="Y941" s="447"/>
      <c r="Z941" s="447"/>
    </row>
    <row r="942" ht="12.75" customHeight="1">
      <c r="A942" s="445"/>
      <c r="B942" s="446"/>
      <c r="C942" s="533"/>
      <c r="D942" s="449"/>
      <c r="E942" s="448"/>
      <c r="F942" s="545"/>
      <c r="G942" s="531"/>
      <c r="H942" s="449"/>
      <c r="I942" s="449"/>
      <c r="J942" s="449"/>
      <c r="K942" s="448"/>
      <c r="L942" s="447"/>
      <c r="M942" s="447"/>
      <c r="N942" s="447"/>
      <c r="O942" s="447"/>
      <c r="P942" s="447"/>
      <c r="Q942" s="447"/>
      <c r="R942" s="447"/>
      <c r="S942" s="447"/>
      <c r="T942" s="447"/>
      <c r="U942" s="447"/>
      <c r="V942" s="447"/>
      <c r="W942" s="447"/>
      <c r="X942" s="447"/>
      <c r="Y942" s="447"/>
      <c r="Z942" s="447"/>
    </row>
    <row r="943" ht="12.75" customHeight="1">
      <c r="A943" s="445"/>
      <c r="B943" s="446"/>
      <c r="C943" s="533"/>
      <c r="D943" s="449"/>
      <c r="E943" s="448"/>
      <c r="F943" s="545"/>
      <c r="G943" s="531"/>
      <c r="H943" s="449"/>
      <c r="I943" s="449"/>
      <c r="J943" s="449"/>
      <c r="K943" s="448"/>
      <c r="L943" s="447"/>
      <c r="M943" s="447"/>
      <c r="N943" s="447"/>
      <c r="O943" s="447"/>
      <c r="P943" s="447"/>
      <c r="Q943" s="447"/>
      <c r="R943" s="447"/>
      <c r="S943" s="447"/>
      <c r="T943" s="447"/>
      <c r="U943" s="447"/>
      <c r="V943" s="447"/>
      <c r="W943" s="447"/>
      <c r="X943" s="447"/>
      <c r="Y943" s="447"/>
      <c r="Z943" s="447"/>
    </row>
    <row r="944" ht="12.75" customHeight="1">
      <c r="A944" s="445"/>
      <c r="B944" s="446"/>
      <c r="C944" s="533"/>
      <c r="D944" s="449"/>
      <c r="E944" s="448"/>
      <c r="F944" s="545"/>
      <c r="G944" s="531"/>
      <c r="H944" s="449"/>
      <c r="I944" s="449"/>
      <c r="J944" s="449"/>
      <c r="K944" s="448"/>
      <c r="L944" s="447"/>
      <c r="M944" s="447"/>
      <c r="N944" s="447"/>
      <c r="O944" s="447"/>
      <c r="P944" s="447"/>
      <c r="Q944" s="447"/>
      <c r="R944" s="447"/>
      <c r="S944" s="447"/>
      <c r="T944" s="447"/>
      <c r="U944" s="447"/>
      <c r="V944" s="447"/>
      <c r="W944" s="447"/>
      <c r="X944" s="447"/>
      <c r="Y944" s="447"/>
      <c r="Z944" s="447"/>
    </row>
    <row r="945" ht="12.75" customHeight="1">
      <c r="A945" s="445"/>
      <c r="B945" s="446"/>
      <c r="C945" s="533"/>
      <c r="D945" s="449"/>
      <c r="E945" s="448"/>
      <c r="F945" s="545"/>
      <c r="G945" s="531"/>
      <c r="H945" s="449"/>
      <c r="I945" s="449"/>
      <c r="J945" s="449"/>
      <c r="K945" s="448"/>
      <c r="L945" s="447"/>
      <c r="M945" s="447"/>
      <c r="N945" s="447"/>
      <c r="O945" s="447"/>
      <c r="P945" s="447"/>
      <c r="Q945" s="447"/>
      <c r="R945" s="447"/>
      <c r="S945" s="447"/>
      <c r="T945" s="447"/>
      <c r="U945" s="447"/>
      <c r="V945" s="447"/>
      <c r="W945" s="447"/>
      <c r="X945" s="447"/>
      <c r="Y945" s="447"/>
      <c r="Z945" s="447"/>
    </row>
    <row r="946" ht="12.75" customHeight="1">
      <c r="A946" s="445"/>
      <c r="B946" s="446"/>
      <c r="C946" s="533"/>
      <c r="D946" s="449"/>
      <c r="E946" s="448"/>
      <c r="F946" s="545"/>
      <c r="G946" s="531"/>
      <c r="H946" s="449"/>
      <c r="I946" s="449"/>
      <c r="J946" s="449"/>
      <c r="K946" s="448"/>
      <c r="L946" s="447"/>
      <c r="M946" s="447"/>
      <c r="N946" s="447"/>
      <c r="O946" s="447"/>
      <c r="P946" s="447"/>
      <c r="Q946" s="447"/>
      <c r="R946" s="447"/>
      <c r="S946" s="447"/>
      <c r="T946" s="447"/>
      <c r="U946" s="447"/>
      <c r="V946" s="447"/>
      <c r="W946" s="447"/>
      <c r="X946" s="447"/>
      <c r="Y946" s="447"/>
      <c r="Z946" s="447"/>
    </row>
    <row r="947" ht="12.75" customHeight="1">
      <c r="A947" s="445"/>
      <c r="B947" s="446"/>
      <c r="C947" s="533"/>
      <c r="D947" s="449"/>
      <c r="E947" s="448"/>
      <c r="F947" s="545"/>
      <c r="G947" s="531"/>
      <c r="H947" s="449"/>
      <c r="I947" s="449"/>
      <c r="J947" s="449"/>
      <c r="K947" s="448"/>
      <c r="L947" s="447"/>
      <c r="M947" s="447"/>
      <c r="N947" s="447"/>
      <c r="O947" s="447"/>
      <c r="P947" s="447"/>
      <c r="Q947" s="447"/>
      <c r="R947" s="447"/>
      <c r="S947" s="447"/>
      <c r="T947" s="447"/>
      <c r="U947" s="447"/>
      <c r="V947" s="447"/>
      <c r="W947" s="447"/>
      <c r="X947" s="447"/>
      <c r="Y947" s="447"/>
      <c r="Z947" s="447"/>
    </row>
    <row r="948" ht="12.75" customHeight="1">
      <c r="A948" s="445"/>
      <c r="B948" s="446"/>
      <c r="C948" s="533"/>
      <c r="D948" s="449"/>
      <c r="E948" s="448"/>
      <c r="F948" s="545"/>
      <c r="G948" s="531"/>
      <c r="H948" s="449"/>
      <c r="I948" s="449"/>
      <c r="J948" s="449"/>
      <c r="K948" s="448"/>
      <c r="L948" s="447"/>
      <c r="M948" s="447"/>
      <c r="N948" s="447"/>
      <c r="O948" s="447"/>
      <c r="P948" s="447"/>
      <c r="Q948" s="447"/>
      <c r="R948" s="447"/>
      <c r="S948" s="447"/>
      <c r="T948" s="447"/>
      <c r="U948" s="447"/>
      <c r="V948" s="447"/>
      <c r="W948" s="447"/>
      <c r="X948" s="447"/>
      <c r="Y948" s="447"/>
      <c r="Z948" s="447"/>
    </row>
    <row r="949" ht="12.75" customHeight="1">
      <c r="A949" s="445"/>
      <c r="B949" s="446"/>
      <c r="C949" s="533"/>
      <c r="D949" s="449"/>
      <c r="E949" s="448"/>
      <c r="F949" s="545"/>
      <c r="G949" s="531"/>
      <c r="H949" s="449"/>
      <c r="I949" s="449"/>
      <c r="J949" s="449"/>
      <c r="K949" s="448"/>
      <c r="L949" s="447"/>
      <c r="M949" s="447"/>
      <c r="N949" s="447"/>
      <c r="O949" s="447"/>
      <c r="P949" s="447"/>
      <c r="Q949" s="447"/>
      <c r="R949" s="447"/>
      <c r="S949" s="447"/>
      <c r="T949" s="447"/>
      <c r="U949" s="447"/>
      <c r="V949" s="447"/>
      <c r="W949" s="447"/>
      <c r="X949" s="447"/>
      <c r="Y949" s="447"/>
      <c r="Z949" s="447"/>
    </row>
    <row r="950" ht="12.75" customHeight="1">
      <c r="A950" s="445"/>
      <c r="B950" s="446"/>
      <c r="C950" s="533"/>
      <c r="D950" s="449"/>
      <c r="E950" s="448"/>
      <c r="F950" s="545"/>
      <c r="G950" s="531"/>
      <c r="H950" s="449"/>
      <c r="I950" s="449"/>
      <c r="J950" s="449"/>
      <c r="K950" s="448"/>
      <c r="L950" s="447"/>
      <c r="M950" s="447"/>
      <c r="N950" s="447"/>
      <c r="O950" s="447"/>
      <c r="P950" s="447"/>
      <c r="Q950" s="447"/>
      <c r="R950" s="447"/>
      <c r="S950" s="447"/>
      <c r="T950" s="447"/>
      <c r="U950" s="447"/>
      <c r="V950" s="447"/>
      <c r="W950" s="447"/>
      <c r="X950" s="447"/>
      <c r="Y950" s="447"/>
      <c r="Z950" s="447"/>
    </row>
    <row r="951" ht="12.75" customHeight="1">
      <c r="A951" s="445"/>
      <c r="B951" s="446"/>
      <c r="C951" s="533"/>
      <c r="D951" s="449"/>
      <c r="E951" s="448"/>
      <c r="F951" s="545"/>
      <c r="G951" s="531"/>
      <c r="H951" s="449"/>
      <c r="I951" s="449"/>
      <c r="J951" s="449"/>
      <c r="K951" s="448"/>
      <c r="L951" s="447"/>
      <c r="M951" s="447"/>
      <c r="N951" s="447"/>
      <c r="O951" s="447"/>
      <c r="P951" s="447"/>
      <c r="Q951" s="447"/>
      <c r="R951" s="447"/>
      <c r="S951" s="447"/>
      <c r="T951" s="447"/>
      <c r="U951" s="447"/>
      <c r="V951" s="447"/>
      <c r="W951" s="447"/>
      <c r="X951" s="447"/>
      <c r="Y951" s="447"/>
      <c r="Z951" s="447"/>
    </row>
    <row r="952" ht="12.75" customHeight="1">
      <c r="A952" s="445"/>
      <c r="B952" s="446"/>
      <c r="C952" s="533"/>
      <c r="D952" s="449"/>
      <c r="E952" s="448"/>
      <c r="F952" s="545"/>
      <c r="G952" s="531"/>
      <c r="H952" s="449"/>
      <c r="I952" s="449"/>
      <c r="J952" s="449"/>
      <c r="K952" s="448"/>
      <c r="L952" s="447"/>
      <c r="M952" s="447"/>
      <c r="N952" s="447"/>
      <c r="O952" s="447"/>
      <c r="P952" s="447"/>
      <c r="Q952" s="447"/>
      <c r="R952" s="447"/>
      <c r="S952" s="447"/>
      <c r="T952" s="447"/>
      <c r="U952" s="447"/>
      <c r="V952" s="447"/>
      <c r="W952" s="447"/>
      <c r="X952" s="447"/>
      <c r="Y952" s="447"/>
      <c r="Z952" s="447"/>
    </row>
    <row r="953" ht="12.75" customHeight="1">
      <c r="A953" s="445"/>
      <c r="B953" s="446"/>
      <c r="C953" s="533"/>
      <c r="D953" s="449"/>
      <c r="E953" s="448"/>
      <c r="F953" s="545"/>
      <c r="G953" s="531"/>
      <c r="H953" s="449"/>
      <c r="I953" s="449"/>
      <c r="J953" s="449"/>
      <c r="K953" s="448"/>
      <c r="L953" s="447"/>
      <c r="M953" s="447"/>
      <c r="N953" s="447"/>
      <c r="O953" s="447"/>
      <c r="P953" s="447"/>
      <c r="Q953" s="447"/>
      <c r="R953" s="447"/>
      <c r="S953" s="447"/>
      <c r="T953" s="447"/>
      <c r="U953" s="447"/>
      <c r="V953" s="447"/>
      <c r="W953" s="447"/>
      <c r="X953" s="447"/>
      <c r="Y953" s="447"/>
      <c r="Z953" s="447"/>
    </row>
    <row r="954" ht="12.75" customHeight="1">
      <c r="A954" s="445"/>
      <c r="B954" s="446"/>
      <c r="C954" s="533"/>
      <c r="D954" s="449"/>
      <c r="E954" s="448"/>
      <c r="F954" s="545"/>
      <c r="G954" s="531"/>
      <c r="H954" s="449"/>
      <c r="I954" s="449"/>
      <c r="J954" s="449"/>
      <c r="K954" s="448"/>
      <c r="L954" s="447"/>
      <c r="M954" s="447"/>
      <c r="N954" s="447"/>
      <c r="O954" s="447"/>
      <c r="P954" s="447"/>
      <c r="Q954" s="447"/>
      <c r="R954" s="447"/>
      <c r="S954" s="447"/>
      <c r="T954" s="447"/>
      <c r="U954" s="447"/>
      <c r="V954" s="447"/>
      <c r="W954" s="447"/>
      <c r="X954" s="447"/>
      <c r="Y954" s="447"/>
      <c r="Z954" s="447"/>
    </row>
    <row r="955" ht="12.75" customHeight="1">
      <c r="A955" s="445"/>
      <c r="B955" s="446"/>
      <c r="C955" s="533"/>
      <c r="D955" s="449"/>
      <c r="E955" s="448"/>
      <c r="F955" s="545"/>
      <c r="G955" s="531"/>
      <c r="H955" s="449"/>
      <c r="I955" s="449"/>
      <c r="J955" s="449"/>
      <c r="K955" s="448"/>
      <c r="L955" s="447"/>
      <c r="M955" s="447"/>
      <c r="N955" s="447"/>
      <c r="O955" s="447"/>
      <c r="P955" s="447"/>
      <c r="Q955" s="447"/>
      <c r="R955" s="447"/>
      <c r="S955" s="447"/>
      <c r="T955" s="447"/>
      <c r="U955" s="447"/>
      <c r="V955" s="447"/>
      <c r="W955" s="447"/>
      <c r="X955" s="447"/>
      <c r="Y955" s="447"/>
      <c r="Z955" s="447"/>
    </row>
    <row r="956" ht="12.75" customHeight="1">
      <c r="A956" s="445"/>
      <c r="B956" s="446"/>
      <c r="C956" s="533"/>
      <c r="D956" s="449"/>
      <c r="E956" s="448"/>
      <c r="F956" s="545"/>
      <c r="G956" s="531"/>
      <c r="H956" s="449"/>
      <c r="I956" s="449"/>
      <c r="J956" s="449"/>
      <c r="K956" s="448"/>
      <c r="L956" s="447"/>
      <c r="M956" s="447"/>
      <c r="N956" s="447"/>
      <c r="O956" s="447"/>
      <c r="P956" s="447"/>
      <c r="Q956" s="447"/>
      <c r="R956" s="447"/>
      <c r="S956" s="447"/>
      <c r="T956" s="447"/>
      <c r="U956" s="447"/>
      <c r="V956" s="447"/>
      <c r="W956" s="447"/>
      <c r="X956" s="447"/>
      <c r="Y956" s="447"/>
      <c r="Z956" s="447"/>
    </row>
    <row r="957" ht="12.75" customHeight="1">
      <c r="A957" s="445"/>
      <c r="B957" s="446"/>
      <c r="C957" s="533"/>
      <c r="D957" s="449"/>
      <c r="E957" s="448"/>
      <c r="F957" s="545"/>
      <c r="G957" s="531"/>
      <c r="H957" s="449"/>
      <c r="I957" s="449"/>
      <c r="J957" s="449"/>
      <c r="K957" s="448"/>
      <c r="L957" s="447"/>
      <c r="M957" s="447"/>
      <c r="N957" s="447"/>
      <c r="O957" s="447"/>
      <c r="P957" s="447"/>
      <c r="Q957" s="447"/>
      <c r="R957" s="447"/>
      <c r="S957" s="447"/>
      <c r="T957" s="447"/>
      <c r="U957" s="447"/>
      <c r="V957" s="447"/>
      <c r="W957" s="447"/>
      <c r="X957" s="447"/>
      <c r="Y957" s="447"/>
      <c r="Z957" s="447"/>
    </row>
    <row r="958" ht="12.75" customHeight="1">
      <c r="A958" s="445"/>
      <c r="B958" s="446"/>
      <c r="C958" s="533"/>
      <c r="D958" s="449"/>
      <c r="E958" s="448"/>
      <c r="F958" s="545"/>
      <c r="G958" s="531"/>
      <c r="H958" s="449"/>
      <c r="I958" s="449"/>
      <c r="J958" s="449"/>
      <c r="K958" s="448"/>
      <c r="L958" s="447"/>
      <c r="M958" s="447"/>
      <c r="N958" s="447"/>
      <c r="O958" s="447"/>
      <c r="P958" s="447"/>
      <c r="Q958" s="447"/>
      <c r="R958" s="447"/>
      <c r="S958" s="447"/>
      <c r="T958" s="447"/>
      <c r="U958" s="447"/>
      <c r="V958" s="447"/>
      <c r="W958" s="447"/>
      <c r="X958" s="447"/>
      <c r="Y958" s="447"/>
      <c r="Z958" s="447"/>
    </row>
    <row r="959" ht="12.75" customHeight="1">
      <c r="A959" s="445"/>
      <c r="B959" s="446"/>
      <c r="C959" s="533"/>
      <c r="D959" s="449"/>
      <c r="E959" s="448"/>
      <c r="F959" s="545"/>
      <c r="G959" s="531"/>
      <c r="H959" s="449"/>
      <c r="I959" s="449"/>
      <c r="J959" s="449"/>
      <c r="K959" s="448"/>
      <c r="L959" s="447"/>
      <c r="M959" s="447"/>
      <c r="N959" s="447"/>
      <c r="O959" s="447"/>
      <c r="P959" s="447"/>
      <c r="Q959" s="447"/>
      <c r="R959" s="447"/>
      <c r="S959" s="447"/>
      <c r="T959" s="447"/>
      <c r="U959" s="447"/>
      <c r="V959" s="447"/>
      <c r="W959" s="447"/>
      <c r="X959" s="447"/>
      <c r="Y959" s="447"/>
      <c r="Z959" s="447"/>
    </row>
    <row r="960" ht="12.75" customHeight="1">
      <c r="A960" s="445"/>
      <c r="B960" s="446"/>
      <c r="C960" s="533"/>
      <c r="D960" s="449"/>
      <c r="E960" s="448"/>
      <c r="F960" s="545"/>
      <c r="G960" s="531"/>
      <c r="H960" s="449"/>
      <c r="I960" s="449"/>
      <c r="J960" s="449"/>
      <c r="K960" s="448"/>
      <c r="L960" s="447"/>
      <c r="M960" s="447"/>
      <c r="N960" s="447"/>
      <c r="O960" s="447"/>
      <c r="P960" s="447"/>
      <c r="Q960" s="447"/>
      <c r="R960" s="447"/>
      <c r="S960" s="447"/>
      <c r="T960" s="447"/>
      <c r="U960" s="447"/>
      <c r="V960" s="447"/>
      <c r="W960" s="447"/>
      <c r="X960" s="447"/>
      <c r="Y960" s="447"/>
      <c r="Z960" s="447"/>
    </row>
    <row r="961" ht="12.75" customHeight="1">
      <c r="A961" s="445"/>
      <c r="B961" s="446"/>
      <c r="C961" s="533"/>
      <c r="D961" s="449"/>
      <c r="E961" s="448"/>
      <c r="F961" s="545"/>
      <c r="G961" s="531"/>
      <c r="H961" s="449"/>
      <c r="I961" s="449"/>
      <c r="J961" s="449"/>
      <c r="K961" s="448"/>
      <c r="L961" s="447"/>
      <c r="M961" s="447"/>
      <c r="N961" s="447"/>
      <c r="O961" s="447"/>
      <c r="P961" s="447"/>
      <c r="Q961" s="447"/>
      <c r="R961" s="447"/>
      <c r="S961" s="447"/>
      <c r="T961" s="447"/>
      <c r="U961" s="447"/>
      <c r="V961" s="447"/>
      <c r="W961" s="447"/>
      <c r="X961" s="447"/>
      <c r="Y961" s="447"/>
      <c r="Z961" s="447"/>
    </row>
    <row r="962" ht="12.75" customHeight="1">
      <c r="A962" s="445"/>
      <c r="B962" s="446"/>
      <c r="C962" s="533"/>
      <c r="D962" s="449"/>
      <c r="E962" s="448"/>
      <c r="F962" s="545"/>
      <c r="G962" s="531"/>
      <c r="H962" s="449"/>
      <c r="I962" s="449"/>
      <c r="J962" s="449"/>
      <c r="K962" s="448"/>
      <c r="L962" s="447"/>
      <c r="M962" s="447"/>
      <c r="N962" s="447"/>
      <c r="O962" s="447"/>
      <c r="P962" s="447"/>
      <c r="Q962" s="447"/>
      <c r="R962" s="447"/>
      <c r="S962" s="447"/>
      <c r="T962" s="447"/>
      <c r="U962" s="447"/>
      <c r="V962" s="447"/>
      <c r="W962" s="447"/>
      <c r="X962" s="447"/>
      <c r="Y962" s="447"/>
      <c r="Z962" s="447"/>
    </row>
    <row r="963" ht="12.75" customHeight="1">
      <c r="A963" s="445"/>
      <c r="B963" s="446"/>
      <c r="C963" s="533"/>
      <c r="D963" s="449"/>
      <c r="E963" s="448"/>
      <c r="F963" s="545"/>
      <c r="G963" s="531"/>
      <c r="H963" s="449"/>
      <c r="I963" s="449"/>
      <c r="J963" s="449"/>
      <c r="K963" s="448"/>
      <c r="L963" s="447"/>
      <c r="M963" s="447"/>
      <c r="N963" s="447"/>
      <c r="O963" s="447"/>
      <c r="P963" s="447"/>
      <c r="Q963" s="447"/>
      <c r="R963" s="447"/>
      <c r="S963" s="447"/>
      <c r="T963" s="447"/>
      <c r="U963" s="447"/>
      <c r="V963" s="447"/>
      <c r="W963" s="447"/>
      <c r="X963" s="447"/>
      <c r="Y963" s="447"/>
      <c r="Z963" s="447"/>
    </row>
    <row r="964" ht="12.75" customHeight="1">
      <c r="A964" s="445"/>
      <c r="B964" s="446"/>
      <c r="C964" s="533"/>
      <c r="D964" s="449"/>
      <c r="E964" s="448"/>
      <c r="F964" s="545"/>
      <c r="G964" s="531"/>
      <c r="H964" s="449"/>
      <c r="I964" s="449"/>
      <c r="J964" s="449"/>
      <c r="K964" s="448"/>
      <c r="L964" s="447"/>
      <c r="M964" s="447"/>
      <c r="N964" s="447"/>
      <c r="O964" s="447"/>
      <c r="P964" s="447"/>
      <c r="Q964" s="447"/>
      <c r="R964" s="447"/>
      <c r="S964" s="447"/>
      <c r="T964" s="447"/>
      <c r="U964" s="447"/>
      <c r="V964" s="447"/>
      <c r="W964" s="447"/>
      <c r="X964" s="447"/>
      <c r="Y964" s="447"/>
      <c r="Z964" s="447"/>
    </row>
    <row r="965" ht="12.75" customHeight="1">
      <c r="A965" s="445"/>
      <c r="B965" s="446"/>
      <c r="C965" s="533"/>
      <c r="D965" s="449"/>
      <c r="E965" s="448"/>
      <c r="F965" s="545"/>
      <c r="G965" s="531"/>
      <c r="H965" s="449"/>
      <c r="I965" s="449"/>
      <c r="J965" s="449"/>
      <c r="K965" s="448"/>
      <c r="L965" s="447"/>
      <c r="M965" s="447"/>
      <c r="N965" s="447"/>
      <c r="O965" s="447"/>
      <c r="P965" s="447"/>
      <c r="Q965" s="447"/>
      <c r="R965" s="447"/>
      <c r="S965" s="447"/>
      <c r="T965" s="447"/>
      <c r="U965" s="447"/>
      <c r="V965" s="447"/>
      <c r="W965" s="447"/>
      <c r="X965" s="447"/>
      <c r="Y965" s="447"/>
      <c r="Z965" s="447"/>
    </row>
    <row r="966" ht="12.75" customHeight="1">
      <c r="A966" s="445"/>
      <c r="B966" s="446"/>
      <c r="C966" s="533"/>
      <c r="D966" s="449"/>
      <c r="E966" s="448"/>
      <c r="F966" s="545"/>
      <c r="G966" s="531"/>
      <c r="H966" s="449"/>
      <c r="I966" s="449"/>
      <c r="J966" s="449"/>
      <c r="K966" s="448"/>
      <c r="L966" s="447"/>
      <c r="M966" s="447"/>
      <c r="N966" s="447"/>
      <c r="O966" s="447"/>
      <c r="P966" s="447"/>
      <c r="Q966" s="447"/>
      <c r="R966" s="447"/>
      <c r="S966" s="447"/>
      <c r="T966" s="447"/>
      <c r="U966" s="447"/>
      <c r="V966" s="447"/>
      <c r="W966" s="447"/>
      <c r="X966" s="447"/>
      <c r="Y966" s="447"/>
      <c r="Z966" s="447"/>
    </row>
    <row r="967" ht="12.75" customHeight="1">
      <c r="A967" s="445"/>
      <c r="B967" s="446"/>
      <c r="C967" s="533"/>
      <c r="D967" s="449"/>
      <c r="E967" s="448"/>
      <c r="F967" s="545"/>
      <c r="G967" s="531"/>
      <c r="H967" s="449"/>
      <c r="I967" s="449"/>
      <c r="J967" s="449"/>
      <c r="K967" s="448"/>
      <c r="L967" s="447"/>
      <c r="M967" s="447"/>
      <c r="N967" s="447"/>
      <c r="O967" s="447"/>
      <c r="P967" s="447"/>
      <c r="Q967" s="447"/>
      <c r="R967" s="447"/>
      <c r="S967" s="447"/>
      <c r="T967" s="447"/>
      <c r="U967" s="447"/>
      <c r="V967" s="447"/>
      <c r="W967" s="447"/>
      <c r="X967" s="447"/>
      <c r="Y967" s="447"/>
      <c r="Z967" s="447"/>
    </row>
    <row r="968" ht="12.75" customHeight="1">
      <c r="A968" s="445"/>
      <c r="B968" s="446"/>
      <c r="C968" s="533"/>
      <c r="D968" s="449"/>
      <c r="E968" s="448"/>
      <c r="F968" s="545"/>
      <c r="G968" s="531"/>
      <c r="H968" s="449"/>
      <c r="I968" s="449"/>
      <c r="J968" s="449"/>
      <c r="K968" s="448"/>
      <c r="L968" s="447"/>
      <c r="M968" s="447"/>
      <c r="N968" s="447"/>
      <c r="O968" s="447"/>
      <c r="P968" s="447"/>
      <c r="Q968" s="447"/>
      <c r="R968" s="447"/>
      <c r="S968" s="447"/>
      <c r="T968" s="447"/>
      <c r="U968" s="447"/>
      <c r="V968" s="447"/>
      <c r="W968" s="447"/>
      <c r="X968" s="447"/>
      <c r="Y968" s="447"/>
      <c r="Z968" s="447"/>
    </row>
    <row r="969" ht="12.75" customHeight="1">
      <c r="A969" s="445"/>
      <c r="B969" s="446"/>
      <c r="C969" s="533"/>
      <c r="D969" s="449"/>
      <c r="E969" s="448"/>
      <c r="F969" s="545"/>
      <c r="G969" s="531"/>
      <c r="H969" s="449"/>
      <c r="I969" s="449"/>
      <c r="J969" s="449"/>
      <c r="K969" s="448"/>
      <c r="L969" s="447"/>
      <c r="M969" s="447"/>
      <c r="N969" s="447"/>
      <c r="O969" s="447"/>
      <c r="P969" s="447"/>
      <c r="Q969" s="447"/>
      <c r="R969" s="447"/>
      <c r="S969" s="447"/>
      <c r="T969" s="447"/>
      <c r="U969" s="447"/>
      <c r="V969" s="447"/>
      <c r="W969" s="447"/>
      <c r="X969" s="447"/>
      <c r="Y969" s="447"/>
      <c r="Z969" s="447"/>
    </row>
    <row r="970" ht="12.75" customHeight="1">
      <c r="A970" s="445"/>
      <c r="B970" s="446"/>
      <c r="C970" s="533"/>
      <c r="D970" s="449"/>
      <c r="E970" s="448"/>
      <c r="F970" s="545"/>
      <c r="G970" s="531"/>
      <c r="H970" s="449"/>
      <c r="I970" s="449"/>
      <c r="J970" s="449"/>
      <c r="K970" s="448"/>
      <c r="L970" s="447"/>
      <c r="M970" s="447"/>
      <c r="N970" s="447"/>
      <c r="O970" s="447"/>
      <c r="P970" s="447"/>
      <c r="Q970" s="447"/>
      <c r="R970" s="447"/>
      <c r="S970" s="447"/>
      <c r="T970" s="447"/>
      <c r="U970" s="447"/>
      <c r="V970" s="447"/>
      <c r="W970" s="447"/>
      <c r="X970" s="447"/>
      <c r="Y970" s="447"/>
      <c r="Z970" s="447"/>
    </row>
    <row r="971" ht="12.75" customHeight="1">
      <c r="A971" s="445"/>
      <c r="B971" s="446"/>
      <c r="C971" s="533"/>
      <c r="D971" s="449"/>
      <c r="E971" s="448"/>
      <c r="F971" s="545"/>
      <c r="G971" s="531"/>
      <c r="H971" s="449"/>
      <c r="I971" s="449"/>
      <c r="J971" s="449"/>
      <c r="K971" s="448"/>
      <c r="L971" s="447"/>
      <c r="M971" s="447"/>
      <c r="N971" s="447"/>
      <c r="O971" s="447"/>
      <c r="P971" s="447"/>
      <c r="Q971" s="447"/>
      <c r="R971" s="447"/>
      <c r="S971" s="447"/>
      <c r="T971" s="447"/>
      <c r="U971" s="447"/>
      <c r="V971" s="447"/>
      <c r="W971" s="447"/>
      <c r="X971" s="447"/>
      <c r="Y971" s="447"/>
      <c r="Z971" s="447"/>
    </row>
    <row r="972" ht="12.75" customHeight="1">
      <c r="A972" s="445"/>
      <c r="B972" s="446"/>
      <c r="C972" s="533"/>
      <c r="D972" s="449"/>
      <c r="E972" s="448"/>
      <c r="F972" s="545"/>
      <c r="G972" s="531"/>
      <c r="H972" s="449"/>
      <c r="I972" s="449"/>
      <c r="J972" s="449"/>
      <c r="K972" s="448"/>
      <c r="L972" s="447"/>
      <c r="M972" s="447"/>
      <c r="N972" s="447"/>
      <c r="O972" s="447"/>
      <c r="P972" s="447"/>
      <c r="Q972" s="447"/>
      <c r="R972" s="447"/>
      <c r="S972" s="447"/>
      <c r="T972" s="447"/>
      <c r="U972" s="447"/>
      <c r="V972" s="447"/>
      <c r="W972" s="447"/>
      <c r="X972" s="447"/>
      <c r="Y972" s="447"/>
      <c r="Z972" s="447"/>
    </row>
    <row r="973" ht="12.75" customHeight="1">
      <c r="A973" s="445"/>
      <c r="B973" s="446"/>
      <c r="C973" s="533"/>
      <c r="D973" s="449"/>
      <c r="E973" s="448"/>
      <c r="F973" s="545"/>
      <c r="G973" s="531"/>
      <c r="H973" s="449"/>
      <c r="I973" s="449"/>
      <c r="J973" s="449"/>
      <c r="K973" s="448"/>
      <c r="L973" s="447"/>
      <c r="M973" s="447"/>
      <c r="N973" s="447"/>
      <c r="O973" s="447"/>
      <c r="P973" s="447"/>
      <c r="Q973" s="447"/>
      <c r="R973" s="447"/>
      <c r="S973" s="447"/>
      <c r="T973" s="447"/>
      <c r="U973" s="447"/>
      <c r="V973" s="447"/>
      <c r="W973" s="447"/>
      <c r="X973" s="447"/>
      <c r="Y973" s="447"/>
      <c r="Z973" s="447"/>
    </row>
    <row r="974" ht="12.75" customHeight="1">
      <c r="A974" s="445"/>
      <c r="B974" s="446"/>
      <c r="C974" s="533"/>
      <c r="D974" s="449"/>
      <c r="E974" s="448"/>
      <c r="F974" s="545"/>
      <c r="G974" s="531"/>
      <c r="H974" s="449"/>
      <c r="I974" s="449"/>
      <c r="J974" s="449"/>
      <c r="K974" s="448"/>
      <c r="L974" s="447"/>
      <c r="M974" s="447"/>
      <c r="N974" s="447"/>
      <c r="O974" s="447"/>
      <c r="P974" s="447"/>
      <c r="Q974" s="447"/>
      <c r="R974" s="447"/>
      <c r="S974" s="447"/>
      <c r="T974" s="447"/>
      <c r="U974" s="447"/>
      <c r="V974" s="447"/>
      <c r="W974" s="447"/>
      <c r="X974" s="447"/>
      <c r="Y974" s="447"/>
      <c r="Z974" s="447"/>
    </row>
    <row r="975" ht="12.75" customHeight="1">
      <c r="A975" s="445"/>
      <c r="B975" s="446"/>
      <c r="C975" s="533"/>
      <c r="D975" s="449"/>
      <c r="E975" s="448"/>
      <c r="F975" s="545"/>
      <c r="G975" s="531"/>
      <c r="H975" s="449"/>
      <c r="I975" s="449"/>
      <c r="J975" s="449"/>
      <c r="K975" s="448"/>
      <c r="L975" s="447"/>
      <c r="M975" s="447"/>
      <c r="N975" s="447"/>
      <c r="O975" s="447"/>
      <c r="P975" s="447"/>
      <c r="Q975" s="447"/>
      <c r="R975" s="447"/>
      <c r="S975" s="447"/>
      <c r="T975" s="447"/>
      <c r="U975" s="447"/>
      <c r="V975" s="447"/>
      <c r="W975" s="447"/>
      <c r="X975" s="447"/>
      <c r="Y975" s="447"/>
      <c r="Z975" s="447"/>
    </row>
    <row r="976" ht="12.75" customHeight="1">
      <c r="A976" s="445"/>
      <c r="B976" s="446"/>
      <c r="C976" s="533"/>
      <c r="D976" s="449"/>
      <c r="E976" s="448"/>
      <c r="F976" s="545"/>
      <c r="G976" s="531"/>
      <c r="H976" s="449"/>
      <c r="I976" s="449"/>
      <c r="J976" s="449"/>
      <c r="K976" s="448"/>
      <c r="L976" s="447"/>
      <c r="M976" s="447"/>
      <c r="N976" s="447"/>
      <c r="O976" s="447"/>
      <c r="P976" s="447"/>
      <c r="Q976" s="447"/>
      <c r="R976" s="447"/>
      <c r="S976" s="447"/>
      <c r="T976" s="447"/>
      <c r="U976" s="447"/>
      <c r="V976" s="447"/>
      <c r="W976" s="447"/>
      <c r="X976" s="447"/>
      <c r="Y976" s="447"/>
      <c r="Z976" s="447"/>
    </row>
    <row r="977" ht="12.75" customHeight="1">
      <c r="A977" s="445"/>
      <c r="B977" s="446"/>
      <c r="C977" s="533"/>
      <c r="D977" s="449"/>
      <c r="E977" s="448"/>
      <c r="F977" s="545"/>
      <c r="G977" s="531"/>
      <c r="H977" s="449"/>
      <c r="I977" s="449"/>
      <c r="J977" s="449"/>
      <c r="K977" s="448"/>
      <c r="L977" s="447"/>
      <c r="M977" s="447"/>
      <c r="N977" s="447"/>
      <c r="O977" s="447"/>
      <c r="P977" s="447"/>
      <c r="Q977" s="447"/>
      <c r="R977" s="447"/>
      <c r="S977" s="447"/>
      <c r="T977" s="447"/>
      <c r="U977" s="447"/>
      <c r="V977" s="447"/>
      <c r="W977" s="447"/>
      <c r="X977" s="447"/>
      <c r="Y977" s="447"/>
      <c r="Z977" s="447"/>
    </row>
    <row r="978" ht="12.75" customHeight="1">
      <c r="A978" s="445"/>
      <c r="B978" s="446"/>
      <c r="C978" s="533"/>
      <c r="D978" s="449"/>
      <c r="E978" s="448"/>
      <c r="F978" s="545"/>
      <c r="G978" s="531"/>
      <c r="H978" s="449"/>
      <c r="I978" s="449"/>
      <c r="J978" s="449"/>
      <c r="K978" s="448"/>
      <c r="L978" s="447"/>
      <c r="M978" s="447"/>
      <c r="N978" s="447"/>
      <c r="O978" s="447"/>
      <c r="P978" s="447"/>
      <c r="Q978" s="447"/>
      <c r="R978" s="447"/>
      <c r="S978" s="447"/>
      <c r="T978" s="447"/>
      <c r="U978" s="447"/>
      <c r="V978" s="447"/>
      <c r="W978" s="447"/>
      <c r="X978" s="447"/>
      <c r="Y978" s="447"/>
      <c r="Z978" s="447"/>
    </row>
    <row r="979" ht="12.75" customHeight="1">
      <c r="A979" s="445"/>
      <c r="B979" s="446"/>
      <c r="C979" s="533"/>
      <c r="D979" s="449"/>
      <c r="E979" s="448"/>
      <c r="F979" s="545"/>
      <c r="G979" s="531"/>
      <c r="H979" s="449"/>
      <c r="I979" s="449"/>
      <c r="J979" s="449"/>
      <c r="K979" s="448"/>
      <c r="L979" s="447"/>
      <c r="M979" s="447"/>
      <c r="N979" s="447"/>
      <c r="O979" s="447"/>
      <c r="P979" s="447"/>
      <c r="Q979" s="447"/>
      <c r="R979" s="447"/>
      <c r="S979" s="447"/>
      <c r="T979" s="447"/>
      <c r="U979" s="447"/>
      <c r="V979" s="447"/>
      <c r="W979" s="447"/>
      <c r="X979" s="447"/>
      <c r="Y979" s="447"/>
      <c r="Z979" s="447"/>
    </row>
    <row r="980" ht="12.75" customHeight="1">
      <c r="A980" s="445"/>
      <c r="B980" s="446"/>
      <c r="C980" s="533"/>
      <c r="D980" s="449"/>
      <c r="E980" s="448"/>
      <c r="F980" s="545"/>
      <c r="G980" s="531"/>
      <c r="H980" s="449"/>
      <c r="I980" s="449"/>
      <c r="J980" s="449"/>
      <c r="K980" s="448"/>
      <c r="L980" s="447"/>
      <c r="M980" s="447"/>
      <c r="N980" s="447"/>
      <c r="O980" s="447"/>
      <c r="P980" s="447"/>
      <c r="Q980" s="447"/>
      <c r="R980" s="447"/>
      <c r="S980" s="447"/>
      <c r="T980" s="447"/>
      <c r="U980" s="447"/>
      <c r="V980" s="447"/>
      <c r="W980" s="447"/>
      <c r="X980" s="447"/>
      <c r="Y980" s="447"/>
      <c r="Z980" s="447"/>
    </row>
    <row r="981" ht="12.75" customHeight="1">
      <c r="A981" s="445"/>
      <c r="B981" s="446"/>
      <c r="C981" s="533"/>
      <c r="D981" s="449"/>
      <c r="E981" s="448"/>
      <c r="F981" s="545"/>
      <c r="G981" s="531"/>
      <c r="H981" s="449"/>
      <c r="I981" s="449"/>
      <c r="J981" s="449"/>
      <c r="K981" s="448"/>
      <c r="L981" s="447"/>
      <c r="M981" s="447"/>
      <c r="N981" s="447"/>
      <c r="O981" s="447"/>
      <c r="P981" s="447"/>
      <c r="Q981" s="447"/>
      <c r="R981" s="447"/>
      <c r="S981" s="447"/>
      <c r="T981" s="447"/>
      <c r="U981" s="447"/>
      <c r="V981" s="447"/>
      <c r="W981" s="447"/>
      <c r="X981" s="447"/>
      <c r="Y981" s="447"/>
      <c r="Z981" s="447"/>
    </row>
    <row r="982" ht="12.75" customHeight="1">
      <c r="A982" s="445"/>
      <c r="B982" s="446"/>
      <c r="C982" s="533"/>
      <c r="D982" s="449"/>
      <c r="E982" s="448"/>
      <c r="F982" s="545"/>
      <c r="G982" s="531"/>
      <c r="H982" s="449"/>
      <c r="I982" s="449"/>
      <c r="J982" s="449"/>
      <c r="K982" s="448"/>
      <c r="L982" s="447"/>
      <c r="M982" s="447"/>
      <c r="N982" s="447"/>
      <c r="O982" s="447"/>
      <c r="P982" s="447"/>
      <c r="Q982" s="447"/>
      <c r="R982" s="447"/>
      <c r="S982" s="447"/>
      <c r="T982" s="447"/>
      <c r="U982" s="447"/>
      <c r="V982" s="447"/>
      <c r="W982" s="447"/>
      <c r="X982" s="447"/>
      <c r="Y982" s="447"/>
      <c r="Z982" s="447"/>
    </row>
    <row r="983" ht="12.75" customHeight="1">
      <c r="A983" s="445"/>
      <c r="B983" s="446"/>
      <c r="C983" s="533"/>
      <c r="D983" s="449"/>
      <c r="E983" s="448"/>
      <c r="F983" s="545"/>
      <c r="G983" s="531"/>
      <c r="H983" s="449"/>
      <c r="I983" s="449"/>
      <c r="J983" s="449"/>
      <c r="K983" s="448"/>
      <c r="L983" s="447"/>
      <c r="M983" s="447"/>
      <c r="N983" s="447"/>
      <c r="O983" s="447"/>
      <c r="P983" s="447"/>
      <c r="Q983" s="447"/>
      <c r="R983" s="447"/>
      <c r="S983" s="447"/>
      <c r="T983" s="447"/>
      <c r="U983" s="447"/>
      <c r="V983" s="447"/>
      <c r="W983" s="447"/>
      <c r="X983" s="447"/>
      <c r="Y983" s="447"/>
      <c r="Z983" s="447"/>
    </row>
    <row r="984" ht="12.75" customHeight="1">
      <c r="A984" s="445"/>
      <c r="B984" s="446"/>
      <c r="C984" s="533"/>
      <c r="D984" s="449"/>
      <c r="E984" s="448"/>
      <c r="F984" s="545"/>
      <c r="G984" s="531"/>
      <c r="H984" s="449"/>
      <c r="I984" s="449"/>
      <c r="J984" s="449"/>
      <c r="K984" s="448"/>
      <c r="L984" s="447"/>
      <c r="M984" s="447"/>
      <c r="N984" s="447"/>
      <c r="O984" s="447"/>
      <c r="P984" s="447"/>
      <c r="Q984" s="447"/>
      <c r="R984" s="447"/>
      <c r="S984" s="447"/>
      <c r="T984" s="447"/>
      <c r="U984" s="447"/>
      <c r="V984" s="447"/>
      <c r="W984" s="447"/>
      <c r="X984" s="447"/>
      <c r="Y984" s="447"/>
      <c r="Z984" s="447"/>
    </row>
    <row r="985" ht="12.75" customHeight="1">
      <c r="A985" s="445"/>
      <c r="B985" s="446"/>
      <c r="C985" s="533"/>
      <c r="D985" s="449"/>
      <c r="E985" s="448"/>
      <c r="F985" s="545"/>
      <c r="G985" s="531"/>
      <c r="H985" s="449"/>
      <c r="I985" s="449"/>
      <c r="J985" s="449"/>
      <c r="K985" s="448"/>
      <c r="L985" s="447"/>
      <c r="M985" s="447"/>
      <c r="N985" s="447"/>
      <c r="O985" s="447"/>
      <c r="P985" s="447"/>
      <c r="Q985" s="447"/>
      <c r="R985" s="447"/>
      <c r="S985" s="447"/>
      <c r="T985" s="447"/>
      <c r="U985" s="447"/>
      <c r="V985" s="447"/>
      <c r="W985" s="447"/>
      <c r="X985" s="447"/>
      <c r="Y985" s="447"/>
      <c r="Z985" s="447"/>
    </row>
    <row r="986" ht="12.75" customHeight="1">
      <c r="A986" s="445"/>
      <c r="B986" s="446"/>
      <c r="C986" s="533"/>
      <c r="D986" s="449"/>
      <c r="E986" s="448"/>
      <c r="F986" s="545"/>
      <c r="G986" s="531"/>
      <c r="H986" s="449"/>
      <c r="I986" s="449"/>
      <c r="J986" s="449"/>
      <c r="K986" s="448"/>
      <c r="L986" s="447"/>
      <c r="M986" s="447"/>
      <c r="N986" s="447"/>
      <c r="O986" s="447"/>
      <c r="P986" s="447"/>
      <c r="Q986" s="447"/>
      <c r="R986" s="447"/>
      <c r="S986" s="447"/>
      <c r="T986" s="447"/>
      <c r="U986" s="447"/>
      <c r="V986" s="447"/>
      <c r="W986" s="447"/>
      <c r="X986" s="447"/>
      <c r="Y986" s="447"/>
      <c r="Z986" s="447"/>
    </row>
    <row r="987" ht="12.75" customHeight="1">
      <c r="A987" s="445"/>
      <c r="B987" s="446"/>
      <c r="C987" s="533"/>
      <c r="D987" s="449"/>
      <c r="E987" s="448"/>
      <c r="F987" s="545"/>
      <c r="G987" s="531"/>
      <c r="H987" s="449"/>
      <c r="I987" s="449"/>
      <c r="J987" s="449"/>
      <c r="K987" s="448"/>
      <c r="L987" s="447"/>
      <c r="M987" s="447"/>
      <c r="N987" s="447"/>
      <c r="O987" s="447"/>
      <c r="P987" s="447"/>
      <c r="Q987" s="447"/>
      <c r="R987" s="447"/>
      <c r="S987" s="447"/>
      <c r="T987" s="447"/>
      <c r="U987" s="447"/>
      <c r="V987" s="447"/>
      <c r="W987" s="447"/>
      <c r="X987" s="447"/>
      <c r="Y987" s="447"/>
      <c r="Z987" s="447"/>
    </row>
    <row r="988" ht="12.75" customHeight="1">
      <c r="A988" s="445"/>
      <c r="B988" s="446"/>
      <c r="C988" s="533"/>
      <c r="D988" s="449"/>
      <c r="E988" s="448"/>
      <c r="F988" s="545"/>
      <c r="G988" s="531"/>
      <c r="H988" s="449"/>
      <c r="I988" s="449"/>
      <c r="J988" s="449"/>
      <c r="K988" s="448"/>
      <c r="L988" s="447"/>
      <c r="M988" s="447"/>
      <c r="N988" s="447"/>
      <c r="O988" s="447"/>
      <c r="P988" s="447"/>
      <c r="Q988" s="447"/>
      <c r="R988" s="447"/>
      <c r="S988" s="447"/>
      <c r="T988" s="447"/>
      <c r="U988" s="447"/>
      <c r="V988" s="447"/>
      <c r="W988" s="447"/>
      <c r="X988" s="447"/>
      <c r="Y988" s="447"/>
      <c r="Z988" s="447"/>
    </row>
    <row r="989" ht="12.75" customHeight="1">
      <c r="A989" s="445"/>
      <c r="B989" s="446"/>
      <c r="C989" s="533"/>
      <c r="D989" s="449"/>
      <c r="E989" s="448"/>
      <c r="F989" s="545"/>
      <c r="G989" s="531"/>
      <c r="H989" s="449"/>
      <c r="I989" s="449"/>
      <c r="J989" s="449"/>
      <c r="K989" s="448"/>
      <c r="L989" s="447"/>
      <c r="M989" s="447"/>
      <c r="N989" s="447"/>
      <c r="O989" s="447"/>
      <c r="P989" s="447"/>
      <c r="Q989" s="447"/>
      <c r="R989" s="447"/>
      <c r="S989" s="447"/>
      <c r="T989" s="447"/>
      <c r="U989" s="447"/>
      <c r="V989" s="447"/>
      <c r="W989" s="447"/>
      <c r="X989" s="447"/>
      <c r="Y989" s="447"/>
      <c r="Z989" s="447"/>
    </row>
    <row r="990" ht="12.75" customHeight="1">
      <c r="A990" s="445"/>
      <c r="B990" s="446"/>
      <c r="C990" s="533"/>
      <c r="D990" s="449"/>
      <c r="E990" s="448"/>
      <c r="F990" s="545"/>
      <c r="G990" s="531"/>
      <c r="H990" s="449"/>
      <c r="I990" s="449"/>
      <c r="J990" s="449"/>
      <c r="K990" s="448"/>
      <c r="L990" s="447"/>
      <c r="M990" s="447"/>
      <c r="N990" s="447"/>
      <c r="O990" s="447"/>
      <c r="P990" s="447"/>
      <c r="Q990" s="447"/>
      <c r="R990" s="447"/>
      <c r="S990" s="447"/>
      <c r="T990" s="447"/>
      <c r="U990" s="447"/>
      <c r="V990" s="447"/>
      <c r="W990" s="447"/>
      <c r="X990" s="447"/>
      <c r="Y990" s="447"/>
      <c r="Z990" s="447"/>
    </row>
    <row r="991" ht="12.75" customHeight="1">
      <c r="A991" s="445"/>
      <c r="B991" s="446"/>
      <c r="C991" s="533"/>
      <c r="D991" s="449"/>
      <c r="E991" s="448"/>
      <c r="F991" s="545"/>
      <c r="G991" s="531"/>
      <c r="H991" s="449"/>
      <c r="I991" s="449"/>
      <c r="J991" s="449"/>
      <c r="K991" s="448"/>
      <c r="L991" s="447"/>
      <c r="M991" s="447"/>
      <c r="N991" s="447"/>
      <c r="O991" s="447"/>
      <c r="P991" s="447"/>
      <c r="Q991" s="447"/>
      <c r="R991" s="447"/>
      <c r="S991" s="447"/>
      <c r="T991" s="447"/>
      <c r="U991" s="447"/>
      <c r="V991" s="447"/>
      <c r="W991" s="447"/>
      <c r="X991" s="447"/>
      <c r="Y991" s="447"/>
      <c r="Z991" s="447"/>
    </row>
    <row r="992" ht="12.75" customHeight="1">
      <c r="A992" s="445"/>
      <c r="B992" s="446"/>
      <c r="C992" s="533"/>
      <c r="D992" s="449"/>
      <c r="E992" s="448"/>
      <c r="F992" s="545"/>
      <c r="G992" s="531"/>
      <c r="H992" s="449"/>
      <c r="I992" s="449"/>
      <c r="J992" s="449"/>
      <c r="K992" s="448"/>
      <c r="L992" s="447"/>
      <c r="M992" s="447"/>
      <c r="N992" s="447"/>
      <c r="O992" s="447"/>
      <c r="P992" s="447"/>
      <c r="Q992" s="447"/>
      <c r="R992" s="447"/>
      <c r="S992" s="447"/>
      <c r="T992" s="447"/>
      <c r="U992" s="447"/>
      <c r="V992" s="447"/>
      <c r="W992" s="447"/>
      <c r="X992" s="447"/>
      <c r="Y992" s="447"/>
      <c r="Z992" s="447"/>
    </row>
    <row r="993" ht="12.75" customHeight="1">
      <c r="A993" s="445"/>
      <c r="B993" s="446"/>
      <c r="C993" s="533"/>
      <c r="D993" s="449"/>
      <c r="E993" s="448"/>
      <c r="F993" s="545"/>
      <c r="G993" s="531"/>
      <c r="H993" s="449"/>
      <c r="I993" s="449"/>
      <c r="J993" s="449"/>
      <c r="K993" s="448"/>
      <c r="L993" s="447"/>
      <c r="M993" s="447"/>
      <c r="N993" s="447"/>
      <c r="O993" s="447"/>
      <c r="P993" s="447"/>
      <c r="Q993" s="447"/>
      <c r="R993" s="447"/>
      <c r="S993" s="447"/>
      <c r="T993" s="447"/>
      <c r="U993" s="447"/>
      <c r="V993" s="447"/>
      <c r="W993" s="447"/>
      <c r="X993" s="447"/>
      <c r="Y993" s="447"/>
      <c r="Z993" s="447"/>
    </row>
    <row r="994" ht="12.75" customHeight="1">
      <c r="A994" s="445"/>
      <c r="B994" s="446"/>
      <c r="C994" s="533"/>
      <c r="D994" s="449"/>
      <c r="E994" s="448"/>
      <c r="F994" s="545"/>
      <c r="G994" s="531"/>
      <c r="H994" s="449"/>
      <c r="I994" s="449"/>
      <c r="J994" s="449"/>
      <c r="K994" s="448"/>
      <c r="L994" s="447"/>
      <c r="M994" s="447"/>
      <c r="N994" s="447"/>
      <c r="O994" s="447"/>
      <c r="P994" s="447"/>
      <c r="Q994" s="447"/>
      <c r="R994" s="447"/>
      <c r="S994" s="447"/>
      <c r="T994" s="447"/>
      <c r="U994" s="447"/>
      <c r="V994" s="447"/>
      <c r="W994" s="447"/>
      <c r="X994" s="447"/>
      <c r="Y994" s="447"/>
      <c r="Z994" s="447"/>
    </row>
    <row r="995" ht="12.75" customHeight="1">
      <c r="A995" s="445"/>
      <c r="B995" s="446"/>
      <c r="C995" s="533"/>
      <c r="D995" s="449"/>
      <c r="E995" s="448"/>
      <c r="F995" s="545"/>
      <c r="G995" s="531"/>
      <c r="H995" s="449"/>
      <c r="I995" s="449"/>
      <c r="J995" s="449"/>
      <c r="K995" s="448"/>
      <c r="L995" s="447"/>
      <c r="M995" s="447"/>
      <c r="N995" s="447"/>
      <c r="O995" s="447"/>
      <c r="P995" s="447"/>
      <c r="Q995" s="447"/>
      <c r="R995" s="447"/>
      <c r="S995" s="447"/>
      <c r="T995" s="447"/>
      <c r="U995" s="447"/>
      <c r="V995" s="447"/>
      <c r="W995" s="447"/>
      <c r="X995" s="447"/>
      <c r="Y995" s="447"/>
      <c r="Z995" s="447"/>
    </row>
    <row r="996" ht="12.75" customHeight="1">
      <c r="A996" s="445"/>
      <c r="B996" s="446"/>
      <c r="C996" s="533"/>
      <c r="D996" s="449"/>
      <c r="E996" s="448"/>
      <c r="F996" s="545"/>
      <c r="G996" s="531"/>
      <c r="H996" s="449"/>
      <c r="I996" s="449"/>
      <c r="J996" s="449"/>
      <c r="K996" s="448"/>
      <c r="L996" s="447"/>
      <c r="M996" s="447"/>
      <c r="N996" s="447"/>
      <c r="O996" s="447"/>
      <c r="P996" s="447"/>
      <c r="Q996" s="447"/>
      <c r="R996" s="447"/>
      <c r="S996" s="447"/>
      <c r="T996" s="447"/>
      <c r="U996" s="447"/>
      <c r="V996" s="447"/>
      <c r="W996" s="447"/>
      <c r="X996" s="447"/>
      <c r="Y996" s="447"/>
      <c r="Z996" s="447"/>
    </row>
    <row r="997" ht="12.75" customHeight="1">
      <c r="A997" s="445"/>
      <c r="B997" s="446"/>
      <c r="C997" s="533"/>
      <c r="D997" s="449"/>
      <c r="E997" s="448"/>
      <c r="F997" s="545"/>
      <c r="G997" s="531"/>
      <c r="H997" s="449"/>
      <c r="I997" s="449"/>
      <c r="J997" s="449"/>
      <c r="K997" s="448"/>
      <c r="L997" s="447"/>
      <c r="M997" s="447"/>
      <c r="N997" s="447"/>
      <c r="O997" s="447"/>
      <c r="P997" s="447"/>
      <c r="Q997" s="447"/>
      <c r="R997" s="447"/>
      <c r="S997" s="447"/>
      <c r="T997" s="447"/>
      <c r="U997" s="447"/>
      <c r="V997" s="447"/>
      <c r="W997" s="447"/>
      <c r="X997" s="447"/>
      <c r="Y997" s="447"/>
      <c r="Z997" s="447"/>
    </row>
    <row r="998" ht="12.75" customHeight="1">
      <c r="A998" s="445"/>
      <c r="B998" s="446"/>
      <c r="C998" s="533"/>
      <c r="D998" s="449"/>
      <c r="E998" s="448"/>
      <c r="F998" s="545"/>
      <c r="G998" s="531"/>
      <c r="H998" s="449"/>
      <c r="I998" s="449"/>
      <c r="J998" s="449"/>
      <c r="K998" s="448"/>
      <c r="L998" s="447"/>
      <c r="M998" s="447"/>
      <c r="N998" s="447"/>
      <c r="O998" s="447"/>
      <c r="P998" s="447"/>
      <c r="Q998" s="447"/>
      <c r="R998" s="447"/>
      <c r="S998" s="447"/>
      <c r="T998" s="447"/>
      <c r="U998" s="447"/>
      <c r="V998" s="447"/>
      <c r="W998" s="447"/>
      <c r="X998" s="447"/>
      <c r="Y998" s="447"/>
      <c r="Z998" s="447"/>
    </row>
    <row r="999" ht="12.75" customHeight="1">
      <c r="A999" s="445"/>
      <c r="B999" s="446"/>
      <c r="C999" s="533"/>
      <c r="D999" s="449"/>
      <c r="E999" s="448"/>
      <c r="F999" s="545"/>
      <c r="G999" s="531"/>
      <c r="H999" s="449"/>
      <c r="I999" s="449"/>
      <c r="J999" s="449"/>
      <c r="K999" s="448"/>
      <c r="L999" s="447"/>
      <c r="M999" s="447"/>
      <c r="N999" s="447"/>
      <c r="O999" s="447"/>
      <c r="P999" s="447"/>
      <c r="Q999" s="447"/>
      <c r="R999" s="447"/>
      <c r="S999" s="447"/>
      <c r="T999" s="447"/>
      <c r="U999" s="447"/>
      <c r="V999" s="447"/>
      <c r="W999" s="447"/>
      <c r="X999" s="447"/>
      <c r="Y999" s="447"/>
      <c r="Z999" s="447"/>
    </row>
    <row r="1000" ht="12.75" customHeight="1">
      <c r="A1000" s="445"/>
      <c r="B1000" s="446"/>
      <c r="C1000" s="533"/>
      <c r="D1000" s="449"/>
      <c r="E1000" s="448"/>
      <c r="F1000" s="545"/>
      <c r="G1000" s="531"/>
      <c r="H1000" s="449"/>
      <c r="I1000" s="449"/>
      <c r="J1000" s="449"/>
      <c r="K1000" s="448"/>
      <c r="L1000" s="447"/>
      <c r="M1000" s="447"/>
      <c r="N1000" s="447"/>
      <c r="O1000" s="447"/>
      <c r="P1000" s="447"/>
      <c r="Q1000" s="447"/>
      <c r="R1000" s="447"/>
      <c r="S1000" s="447"/>
      <c r="T1000" s="447"/>
      <c r="U1000" s="447"/>
      <c r="V1000" s="447"/>
      <c r="W1000" s="447"/>
      <c r="X1000" s="447"/>
      <c r="Y1000" s="447"/>
      <c r="Z1000" s="447"/>
    </row>
  </sheetData>
  <autoFilter ref="$B$6:$L$159"/>
  <conditionalFormatting sqref="G29:G159 H1:I1000">
    <cfRule type="cellIs" dxfId="1" priority="1" stopIfTrue="1" operator="equal">
      <formula>""""""</formula>
    </cfRule>
  </conditionalFormatting>
  <conditionalFormatting sqref="J1:J122 J160:J1000">
    <cfRule type="cellIs" dxfId="1" priority="2" stopIfTrue="1" operator="equal">
      <formula>"Error"</formula>
    </cfRule>
  </conditionalFormatting>
  <conditionalFormatting sqref="J123:J159">
    <cfRule type="cellIs" dxfId="1" priority="3" stopIfTrue="1" operator="equal">
      <formula>""""""</formula>
    </cfRule>
  </conditionalFormatting>
  <printOptions/>
  <pageMargins bottom="1.0" footer="0.0" header="0.0" left="0.75" right="0.75" top="1.0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2.38"/>
    <col customWidth="1" min="2" max="2" width="15.13"/>
    <col customWidth="1" min="3" max="3" width="54.63"/>
    <col customWidth="1" min="4" max="4" width="14.63"/>
    <col customWidth="1" min="5" max="5" width="1.63"/>
    <col customWidth="1" min="6" max="6" width="12.63"/>
    <col customWidth="1" min="7" max="7" width="53.38"/>
    <col customWidth="1" hidden="1" min="8" max="8" width="5.63"/>
    <col customWidth="1" min="9" max="9" width="3.63"/>
    <col customWidth="1" min="10" max="10" width="14.13"/>
    <col customWidth="1" min="11" max="11" width="16.13"/>
    <col customWidth="1" min="12" max="12" width="14.13"/>
    <col customWidth="1" min="13" max="13" width="9.13"/>
    <col customWidth="1" min="14" max="14" width="9.88"/>
    <col customWidth="1" min="15" max="26" width="9.13"/>
  </cols>
  <sheetData>
    <row r="1" ht="12.75" customHeight="1">
      <c r="A1" s="564"/>
      <c r="B1" s="565"/>
      <c r="C1" s="565"/>
      <c r="D1" s="566"/>
      <c r="E1" s="566"/>
      <c r="F1" s="566"/>
      <c r="G1" s="567"/>
      <c r="H1" s="564"/>
      <c r="I1" s="568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  <c r="Y1" s="564"/>
      <c r="Z1" s="564"/>
    </row>
    <row r="2" ht="12.75" customHeight="1">
      <c r="A2" s="564"/>
      <c r="B2" s="569"/>
      <c r="C2" s="570"/>
      <c r="D2" s="571"/>
      <c r="E2" s="571"/>
      <c r="F2" s="571"/>
      <c r="G2" s="572"/>
      <c r="H2" s="573"/>
      <c r="I2" s="568"/>
      <c r="J2" s="564"/>
      <c r="K2" s="564"/>
      <c r="L2" s="564"/>
      <c r="M2" s="564"/>
      <c r="N2" s="564"/>
      <c r="O2" s="564"/>
      <c r="P2" s="564"/>
      <c r="Q2" s="564"/>
      <c r="R2" s="564"/>
      <c r="S2" s="564"/>
      <c r="T2" s="564"/>
      <c r="U2" s="564"/>
      <c r="V2" s="564"/>
      <c r="W2" s="564"/>
      <c r="X2" s="564"/>
      <c r="Y2" s="564"/>
      <c r="Z2" s="564"/>
    </row>
    <row r="3" ht="12.75" customHeight="1">
      <c r="A3" s="564"/>
      <c r="B3" s="574"/>
      <c r="C3" s="575" t="s">
        <v>804</v>
      </c>
      <c r="D3" s="576"/>
      <c r="E3" s="576"/>
      <c r="F3" s="576"/>
      <c r="G3" s="577"/>
      <c r="H3" s="573"/>
      <c r="I3" s="568"/>
      <c r="J3" s="564"/>
      <c r="K3" s="564"/>
      <c r="L3" s="564"/>
      <c r="M3" s="564"/>
      <c r="N3" s="564"/>
      <c r="O3" s="564"/>
      <c r="P3" s="564"/>
      <c r="Q3" s="564"/>
      <c r="R3" s="564"/>
      <c r="S3" s="564"/>
      <c r="T3" s="564"/>
      <c r="U3" s="564"/>
      <c r="V3" s="564"/>
      <c r="W3" s="564"/>
      <c r="X3" s="564"/>
      <c r="Y3" s="564"/>
      <c r="Z3" s="564"/>
    </row>
    <row r="4" ht="12.75" customHeight="1">
      <c r="A4" s="564"/>
      <c r="B4" s="578"/>
      <c r="C4" s="579" t="str">
        <f>WP_LTD!B4</f>
        <v>As of Dec 31, 2022</v>
      </c>
      <c r="D4" s="580"/>
      <c r="E4" s="580"/>
      <c r="F4" s="580"/>
      <c r="G4" s="581"/>
      <c r="H4" s="573"/>
      <c r="I4" s="568"/>
      <c r="J4" s="582" t="s">
        <v>805</v>
      </c>
      <c r="K4" s="583">
        <f>FS!C71</f>
        <v>62122733.02</v>
      </c>
      <c r="L4" s="584">
        <f>FS!E71</f>
        <v>18127644.81</v>
      </c>
      <c r="M4" s="564"/>
      <c r="N4" s="564"/>
      <c r="O4" s="564"/>
      <c r="P4" s="564"/>
      <c r="Q4" s="564"/>
      <c r="R4" s="564"/>
      <c r="S4" s="564"/>
      <c r="T4" s="564"/>
      <c r="U4" s="564"/>
      <c r="V4" s="564"/>
      <c r="W4" s="564"/>
      <c r="X4" s="564"/>
      <c r="Y4" s="564"/>
      <c r="Z4" s="564"/>
    </row>
    <row r="5" ht="12.75" customHeight="1">
      <c r="A5" s="564"/>
      <c r="B5" s="569"/>
      <c r="C5" s="585"/>
      <c r="D5" s="571"/>
      <c r="E5" s="571"/>
      <c r="F5" s="571"/>
      <c r="G5" s="572"/>
      <c r="H5" s="573"/>
      <c r="I5" s="568"/>
      <c r="J5" s="564"/>
      <c r="K5" s="564"/>
      <c r="L5" s="564"/>
      <c r="M5" s="564"/>
      <c r="N5" s="564"/>
      <c r="O5" s="564"/>
      <c r="P5" s="564"/>
      <c r="Q5" s="564"/>
      <c r="R5" s="564"/>
      <c r="S5" s="564"/>
      <c r="T5" s="564"/>
      <c r="U5" s="564"/>
      <c r="V5" s="564"/>
      <c r="W5" s="564"/>
      <c r="X5" s="564"/>
      <c r="Y5" s="564"/>
      <c r="Z5" s="564"/>
    </row>
    <row r="6" ht="12.75" customHeight="1">
      <c r="A6" s="564"/>
      <c r="B6" s="586" t="s">
        <v>806</v>
      </c>
      <c r="C6" s="587" t="s">
        <v>807</v>
      </c>
      <c r="D6" s="588" t="s">
        <v>808</v>
      </c>
      <c r="E6" s="589"/>
      <c r="F6" s="588" t="s">
        <v>809</v>
      </c>
      <c r="G6" s="590"/>
      <c r="H6" s="591"/>
      <c r="I6" s="592" t="s">
        <v>810</v>
      </c>
      <c r="J6" s="582" t="s">
        <v>811</v>
      </c>
      <c r="K6" s="583" t="str">
        <f>SUM(D:D)</f>
        <v>#REF!</v>
      </c>
      <c r="L6" s="593" t="str">
        <f>SUM(F:F)</f>
        <v>#REF!</v>
      </c>
      <c r="M6" s="564" t="s">
        <v>806</v>
      </c>
      <c r="N6" s="564" t="s">
        <v>806</v>
      </c>
      <c r="O6" s="564"/>
      <c r="P6" s="564"/>
      <c r="Q6" s="564"/>
      <c r="R6" s="564"/>
      <c r="S6" s="564"/>
      <c r="T6" s="564"/>
      <c r="U6" s="564"/>
      <c r="V6" s="564"/>
      <c r="W6" s="564"/>
      <c r="X6" s="564"/>
      <c r="Y6" s="564"/>
      <c r="Z6" s="564"/>
    </row>
    <row r="7" ht="12.75" customHeight="1">
      <c r="A7" s="564"/>
      <c r="B7" s="594"/>
      <c r="C7" s="595" t="str">
        <f>IF(ISERROR(VLOOKUP(B7,Accounts_LTD!$B:$E,2,FALSE)),"",VLOOKUP(B7,Accounts_LTD!$B:$E,2,FALSE))</f>
        <v/>
      </c>
      <c r="D7" s="596"/>
      <c r="E7" s="571"/>
      <c r="F7" s="596"/>
      <c r="G7" s="597"/>
      <c r="H7" s="598"/>
      <c r="I7" s="568"/>
      <c r="J7" s="564"/>
      <c r="K7" s="564"/>
      <c r="L7" s="564"/>
      <c r="M7" s="564"/>
      <c r="N7" s="564"/>
      <c r="O7" s="564"/>
      <c r="P7" s="564"/>
      <c r="Q7" s="564"/>
      <c r="R7" s="564"/>
      <c r="S7" s="564"/>
      <c r="T7" s="564"/>
      <c r="U7" s="564"/>
      <c r="V7" s="564"/>
      <c r="W7" s="564"/>
      <c r="X7" s="564"/>
      <c r="Y7" s="564"/>
      <c r="Z7" s="564"/>
    </row>
    <row r="8" ht="12.75" customHeight="1">
      <c r="A8" s="564"/>
      <c r="B8" s="599"/>
      <c r="C8" s="600" t="str">
        <f>IF(ISERROR(VLOOKUP(B8,Accounts_LTD!$B:$E,2,FALSE)),"",VLOOKUP(B8,Accounts_LTD!$B:$E,2,FALSE))</f>
        <v/>
      </c>
      <c r="D8" s="601"/>
      <c r="E8" s="580"/>
      <c r="F8" s="601"/>
      <c r="G8" s="602"/>
      <c r="H8" s="603"/>
      <c r="I8" s="568"/>
      <c r="J8" s="564"/>
      <c r="K8" s="564"/>
      <c r="L8" s="564"/>
      <c r="M8" s="564"/>
      <c r="N8" s="564"/>
      <c r="O8" s="564"/>
      <c r="P8" s="564"/>
      <c r="Q8" s="564"/>
      <c r="R8" s="564"/>
      <c r="S8" s="564"/>
      <c r="T8" s="564"/>
      <c r="U8" s="564"/>
      <c r="V8" s="564"/>
      <c r="W8" s="564"/>
      <c r="X8" s="564"/>
      <c r="Y8" s="564"/>
      <c r="Z8" s="564"/>
    </row>
    <row r="9" ht="12.75" customHeight="1">
      <c r="A9" s="564"/>
      <c r="B9" s="604"/>
      <c r="C9" s="604"/>
      <c r="D9" s="605"/>
      <c r="E9" s="605"/>
      <c r="F9" s="605"/>
      <c r="G9" s="606"/>
      <c r="H9" s="568"/>
      <c r="I9" s="568"/>
      <c r="J9" s="568"/>
      <c r="K9" s="568"/>
      <c r="L9" s="568"/>
      <c r="M9" s="568"/>
      <c r="N9" s="568"/>
      <c r="O9" s="568"/>
      <c r="P9" s="568"/>
      <c r="Q9" s="568"/>
      <c r="R9" s="568"/>
      <c r="S9" s="568"/>
      <c r="T9" s="568"/>
      <c r="U9" s="568"/>
      <c r="V9" s="568"/>
      <c r="W9" s="568"/>
      <c r="X9" s="568"/>
      <c r="Y9" s="568"/>
      <c r="Z9" s="568"/>
    </row>
    <row r="10" ht="12.75" customHeight="1">
      <c r="A10" s="607"/>
      <c r="B10" s="608">
        <v>65006.0</v>
      </c>
      <c r="C10" s="608" t="str">
        <f>VLOOKUP(B10,GL_LTD!B:C,2,0)</f>
        <v>הוצאות מחירי העברה  IC EXPENSES</v>
      </c>
      <c r="D10" s="609">
        <v>341309.1099999994</v>
      </c>
      <c r="E10" s="610"/>
      <c r="F10" s="609">
        <f>-F11</f>
        <v>1201066.758</v>
      </c>
      <c r="G10" s="611" t="s">
        <v>812</v>
      </c>
      <c r="H10" s="568"/>
      <c r="I10" s="568"/>
      <c r="J10" s="568"/>
      <c r="K10" s="568"/>
      <c r="L10" s="568"/>
      <c r="M10" s="568"/>
      <c r="N10" s="568"/>
      <c r="O10" s="568"/>
      <c r="P10" s="568"/>
      <c r="Q10" s="568"/>
      <c r="R10" s="568"/>
      <c r="S10" s="568"/>
      <c r="T10" s="568"/>
      <c r="U10" s="568"/>
      <c r="V10" s="568"/>
      <c r="W10" s="568"/>
      <c r="X10" s="568"/>
      <c r="Y10" s="568"/>
      <c r="Z10" s="568"/>
    </row>
    <row r="11" ht="12.75" customHeight="1">
      <c r="A11" s="607"/>
      <c r="B11" s="608">
        <v>200161.0</v>
      </c>
      <c r="C11" s="608" t="str">
        <f>VLOOKUP(B11,GL_LTD!B:C,2,0)</f>
        <v>Treeverse, Inc</v>
      </c>
      <c r="D11" s="609">
        <f>-D10</f>
        <v>-341309.11</v>
      </c>
      <c r="E11" s="610"/>
      <c r="F11" s="609">
        <f>D11*USD</f>
        <v>-1201066.758</v>
      </c>
      <c r="G11" s="611" t="s">
        <v>812</v>
      </c>
      <c r="H11" s="568"/>
      <c r="I11" s="568"/>
      <c r="J11" s="568"/>
      <c r="K11" s="568"/>
      <c r="L11" s="568"/>
      <c r="M11" s="568"/>
      <c r="N11" s="568"/>
      <c r="O11" s="568"/>
      <c r="P11" s="568"/>
      <c r="Q11" s="568"/>
      <c r="R11" s="568"/>
      <c r="S11" s="568"/>
      <c r="T11" s="568"/>
      <c r="U11" s="568"/>
      <c r="V11" s="568"/>
      <c r="W11" s="568"/>
      <c r="X11" s="568"/>
      <c r="Y11" s="568"/>
      <c r="Z11" s="568"/>
    </row>
    <row r="12" ht="12.75" customHeight="1">
      <c r="A12" s="607"/>
      <c r="B12" s="604"/>
      <c r="C12" s="604"/>
      <c r="D12" s="605"/>
      <c r="E12" s="605"/>
      <c r="F12" s="605"/>
      <c r="G12" s="606"/>
      <c r="H12" s="568"/>
      <c r="I12" s="568"/>
      <c r="J12" s="568"/>
      <c r="K12" s="568"/>
      <c r="L12" s="568"/>
      <c r="M12" s="568"/>
      <c r="N12" s="568"/>
      <c r="O12" s="568"/>
      <c r="P12" s="568"/>
      <c r="Q12" s="568"/>
      <c r="R12" s="568"/>
      <c r="S12" s="568"/>
      <c r="T12" s="568"/>
      <c r="U12" s="568"/>
      <c r="V12" s="568"/>
      <c r="W12" s="568"/>
      <c r="X12" s="568"/>
      <c r="Y12" s="568"/>
      <c r="Z12" s="568"/>
    </row>
    <row r="13" ht="12.75" customHeight="1">
      <c r="A13" s="607"/>
      <c r="B13" s="608">
        <v>65006.0</v>
      </c>
      <c r="C13" s="608" t="str">
        <f>VLOOKUP(B13,GL_LTD!B:C,2,0)</f>
        <v>הוצאות מחירי העברה  IC EXPENSES</v>
      </c>
      <c r="D13" s="609">
        <f>-AJE_INC!D14</f>
        <v>-30613.83</v>
      </c>
      <c r="E13" s="610"/>
      <c r="F13" s="609">
        <f>-F14</f>
        <v>-107730.0678</v>
      </c>
      <c r="G13" s="611" t="s">
        <v>813</v>
      </c>
      <c r="H13" s="568"/>
      <c r="I13" s="568"/>
      <c r="J13" s="568"/>
      <c r="K13" s="568"/>
      <c r="L13" s="568"/>
      <c r="M13" s="568"/>
      <c r="N13" s="568"/>
      <c r="O13" s="568"/>
      <c r="P13" s="568"/>
      <c r="Q13" s="568"/>
      <c r="R13" s="568"/>
      <c r="S13" s="568"/>
      <c r="T13" s="568"/>
      <c r="U13" s="568"/>
      <c r="V13" s="568"/>
      <c r="W13" s="568"/>
      <c r="X13" s="568"/>
      <c r="Y13" s="568"/>
      <c r="Z13" s="568"/>
    </row>
    <row r="14" ht="12.75" customHeight="1">
      <c r="A14" s="607"/>
      <c r="B14" s="608">
        <v>200161.0</v>
      </c>
      <c r="C14" s="608" t="str">
        <f>VLOOKUP(B14,GL_LTD!B:C,2,0)</f>
        <v>Treeverse, Inc</v>
      </c>
      <c r="D14" s="609">
        <f>-D13</f>
        <v>30613.83</v>
      </c>
      <c r="E14" s="610"/>
      <c r="F14" s="609">
        <f>D14*USD</f>
        <v>107730.0678</v>
      </c>
      <c r="G14" s="611" t="s">
        <v>813</v>
      </c>
      <c r="H14" s="568"/>
      <c r="I14" s="568"/>
      <c r="J14" s="568"/>
      <c r="K14" s="568"/>
      <c r="L14" s="568"/>
      <c r="M14" s="568"/>
      <c r="N14" s="568"/>
      <c r="O14" s="568"/>
      <c r="P14" s="568"/>
      <c r="Q14" s="568"/>
      <c r="R14" s="568"/>
      <c r="S14" s="568"/>
      <c r="T14" s="568"/>
      <c r="U14" s="568"/>
      <c r="V14" s="568"/>
      <c r="W14" s="568"/>
      <c r="X14" s="568"/>
      <c r="Y14" s="568"/>
      <c r="Z14" s="568"/>
    </row>
    <row r="15" ht="12.75" customHeight="1">
      <c r="A15" s="607"/>
      <c r="B15" s="604"/>
      <c r="C15" s="604"/>
      <c r="D15" s="605"/>
      <c r="E15" s="605"/>
      <c r="F15" s="605"/>
      <c r="G15" s="606"/>
      <c r="H15" s="568"/>
      <c r="I15" s="568"/>
      <c r="J15" s="568"/>
      <c r="K15" s="568"/>
      <c r="L15" s="568"/>
      <c r="M15" s="568"/>
      <c r="N15" s="568"/>
      <c r="O15" s="568"/>
      <c r="P15" s="568"/>
      <c r="Q15" s="568"/>
      <c r="R15" s="568"/>
      <c r="S15" s="568"/>
      <c r="T15" s="568"/>
      <c r="U15" s="568"/>
      <c r="V15" s="568"/>
      <c r="W15" s="568"/>
      <c r="X15" s="568"/>
      <c r="Y15" s="568"/>
      <c r="Z15" s="568"/>
    </row>
    <row r="16" ht="12.75" customHeight="1">
      <c r="A16" s="607"/>
      <c r="B16" s="604"/>
      <c r="C16" s="604"/>
      <c r="D16" s="605"/>
      <c r="E16" s="605"/>
      <c r="F16" s="605"/>
      <c r="G16" s="606"/>
      <c r="H16" s="568"/>
      <c r="I16" s="568"/>
      <c r="J16" s="568"/>
      <c r="K16" s="568"/>
      <c r="L16" s="568"/>
      <c r="M16" s="568"/>
      <c r="N16" s="568"/>
      <c r="O16" s="568"/>
      <c r="P16" s="568"/>
      <c r="Q16" s="568"/>
      <c r="R16" s="568"/>
      <c r="S16" s="568"/>
      <c r="T16" s="568"/>
      <c r="U16" s="568"/>
      <c r="V16" s="568"/>
      <c r="W16" s="568"/>
      <c r="X16" s="568"/>
      <c r="Y16" s="568"/>
      <c r="Z16" s="568"/>
    </row>
    <row r="17" ht="12.75" customHeight="1">
      <c r="A17" s="607"/>
      <c r="B17" s="604"/>
      <c r="C17" s="604"/>
      <c r="D17" s="605"/>
      <c r="E17" s="605"/>
      <c r="F17" s="605"/>
      <c r="G17" s="606"/>
      <c r="H17" s="568"/>
      <c r="I17" s="568"/>
      <c r="J17" s="568"/>
      <c r="K17" s="568"/>
      <c r="L17" s="568"/>
      <c r="M17" s="568"/>
      <c r="N17" s="568"/>
      <c r="O17" s="568"/>
      <c r="P17" s="568"/>
      <c r="Q17" s="568"/>
      <c r="R17" s="568"/>
      <c r="S17" s="568"/>
      <c r="T17" s="568"/>
      <c r="U17" s="568"/>
      <c r="V17" s="568"/>
      <c r="W17" s="568"/>
      <c r="X17" s="568"/>
      <c r="Y17" s="568"/>
      <c r="Z17" s="568"/>
    </row>
    <row r="18" ht="12.75" customHeight="1">
      <c r="A18" s="607"/>
      <c r="B18" s="604"/>
      <c r="C18" s="604"/>
      <c r="D18" s="605"/>
      <c r="E18" s="605"/>
      <c r="F18" s="605"/>
      <c r="G18" s="606"/>
      <c r="H18" s="568"/>
      <c r="I18" s="568"/>
      <c r="J18" s="568"/>
      <c r="K18" s="568"/>
      <c r="L18" s="568"/>
      <c r="M18" s="568"/>
      <c r="N18" s="568"/>
      <c r="O18" s="568"/>
      <c r="P18" s="568"/>
      <c r="Q18" s="568"/>
      <c r="R18" s="568"/>
      <c r="S18" s="568"/>
      <c r="T18" s="568"/>
      <c r="U18" s="568"/>
      <c r="V18" s="568"/>
      <c r="W18" s="568"/>
      <c r="X18" s="568"/>
      <c r="Y18" s="568"/>
      <c r="Z18" s="568"/>
    </row>
    <row r="19" ht="12.75" customHeight="1">
      <c r="A19" s="607"/>
      <c r="B19" s="608">
        <v>200147.0</v>
      </c>
      <c r="C19" s="608" t="str">
        <f>VLOOKUP(B19,GL_LTD!B:C,2,0)</f>
        <v>מפתחים מובילים בהייטק בע"מ</v>
      </c>
      <c r="D19" s="612">
        <f>-GL_LTD!E74</f>
        <v>-7314.58</v>
      </c>
      <c r="E19" s="613"/>
      <c r="F19" s="613">
        <f>-GL_LTD!D74</f>
        <v>-25740</v>
      </c>
      <c r="G19" s="614" t="s">
        <v>814</v>
      </c>
      <c r="H19" s="615"/>
      <c r="I19" s="568"/>
      <c r="J19" s="564"/>
      <c r="K19" s="564"/>
      <c r="L19" s="564"/>
      <c r="M19" s="564"/>
      <c r="N19" s="564"/>
      <c r="O19" s="564"/>
      <c r="P19" s="564"/>
      <c r="Q19" s="564"/>
      <c r="R19" s="564"/>
      <c r="S19" s="564"/>
      <c r="T19" s="564"/>
      <c r="U19" s="564"/>
      <c r="V19" s="564"/>
      <c r="W19" s="564"/>
      <c r="X19" s="564"/>
      <c r="Y19" s="564"/>
      <c r="Z19" s="564"/>
    </row>
    <row r="20" ht="12.75" customHeight="1">
      <c r="A20" s="607"/>
      <c r="B20" s="608">
        <v>50115.0</v>
      </c>
      <c r="C20" s="608" t="str">
        <f>VLOOKUP(B20,GL_LTD!B:C,2,0)</f>
        <v>הוצ יעוץ מפתחים -שימי וידר</v>
      </c>
      <c r="D20" s="616">
        <f>-D19/1.17</f>
        <v>6251.777778</v>
      </c>
      <c r="E20" s="610"/>
      <c r="F20" s="616">
        <f>-F19/1.17</f>
        <v>22000</v>
      </c>
      <c r="G20" s="617"/>
      <c r="H20" s="615"/>
      <c r="I20" s="568"/>
      <c r="J20" s="564"/>
      <c r="K20" s="564"/>
      <c r="L20" s="564"/>
      <c r="M20" s="564"/>
      <c r="N20" s="564"/>
      <c r="O20" s="564"/>
      <c r="P20" s="564"/>
      <c r="Q20" s="564"/>
      <c r="R20" s="564"/>
      <c r="S20" s="564"/>
      <c r="T20" s="564"/>
      <c r="U20" s="564"/>
      <c r="V20" s="564"/>
      <c r="W20" s="564"/>
      <c r="X20" s="564"/>
      <c r="Y20" s="564"/>
      <c r="Z20" s="564"/>
    </row>
    <row r="21" ht="12.75" customHeight="1">
      <c r="A21" s="607"/>
      <c r="B21" s="608"/>
      <c r="C21" s="608"/>
      <c r="D21" s="616"/>
      <c r="E21" s="610"/>
      <c r="F21" s="616"/>
      <c r="G21" s="617"/>
      <c r="H21" s="615"/>
      <c r="I21" s="568"/>
      <c r="J21" s="564"/>
      <c r="K21" s="564"/>
      <c r="L21" s="564"/>
      <c r="M21" s="564"/>
      <c r="N21" s="564"/>
      <c r="O21" s="564"/>
      <c r="P21" s="564"/>
      <c r="Q21" s="564"/>
      <c r="R21" s="564"/>
      <c r="S21" s="564"/>
      <c r="T21" s="564"/>
      <c r="U21" s="564"/>
      <c r="V21" s="564"/>
      <c r="W21" s="564"/>
      <c r="X21" s="564"/>
      <c r="Y21" s="564"/>
      <c r="Z21" s="564"/>
    </row>
    <row r="22" ht="12.75" customHeight="1">
      <c r="A22" s="607"/>
      <c r="B22" s="608">
        <v>200027.0</v>
      </c>
      <c r="C22" s="608" t="str">
        <f>VLOOKUP(B22,GL_LTD!B:C,2,0)</f>
        <v>מגדל חברה לבטוח בע"מ</v>
      </c>
      <c r="D22" s="616">
        <f>-VLOOKUP(B22,GL_LTD!$B:$J,4,0)</f>
        <v>-2433.51</v>
      </c>
      <c r="E22" s="610"/>
      <c r="F22" s="616">
        <f>-VLOOKUP(B22,GL_LTD!$B:$J,3,0)</f>
        <v>-8563.51</v>
      </c>
      <c r="G22" s="617"/>
      <c r="H22" s="615"/>
      <c r="I22" s="568"/>
      <c r="J22" s="564"/>
      <c r="K22" s="564"/>
      <c r="L22" s="564"/>
      <c r="M22" s="564"/>
      <c r="N22" s="564"/>
      <c r="O22" s="564"/>
      <c r="P22" s="564"/>
      <c r="Q22" s="564"/>
      <c r="R22" s="564"/>
      <c r="S22" s="564"/>
      <c r="T22" s="564"/>
      <c r="U22" s="564"/>
      <c r="V22" s="564"/>
      <c r="W22" s="564"/>
      <c r="X22" s="564"/>
      <c r="Y22" s="564"/>
      <c r="Z22" s="564"/>
    </row>
    <row r="23" ht="12.75" customHeight="1">
      <c r="A23" s="607"/>
      <c r="B23" s="608">
        <v>70007.0</v>
      </c>
      <c r="C23" s="608" t="str">
        <f>VLOOKUP(B23,GL_LTD!B:C,2,0)</f>
        <v>ביטוח עסק</v>
      </c>
      <c r="D23" s="616">
        <f>-D22/1.17</f>
        <v>2079.923077</v>
      </c>
      <c r="E23" s="610"/>
      <c r="F23" s="616">
        <f>-F22/1.17</f>
        <v>7319.239316</v>
      </c>
      <c r="G23" s="617"/>
      <c r="H23" s="615"/>
      <c r="I23" s="568"/>
      <c r="J23" s="564"/>
      <c r="K23" s="564"/>
      <c r="L23" s="564"/>
      <c r="M23" s="564"/>
      <c r="N23" s="564"/>
      <c r="O23" s="564"/>
      <c r="P23" s="564"/>
      <c r="Q23" s="564"/>
      <c r="R23" s="564"/>
      <c r="S23" s="564"/>
      <c r="T23" s="564"/>
      <c r="U23" s="564"/>
      <c r="V23" s="564"/>
      <c r="W23" s="564"/>
      <c r="X23" s="564"/>
      <c r="Y23" s="564"/>
      <c r="Z23" s="564"/>
    </row>
    <row r="24" ht="12.75" customHeight="1">
      <c r="A24" s="607"/>
      <c r="B24" s="608"/>
      <c r="C24" s="608"/>
      <c r="D24" s="616"/>
      <c r="E24" s="610"/>
      <c r="F24" s="616"/>
      <c r="G24" s="617"/>
      <c r="H24" s="615"/>
      <c r="I24" s="568"/>
      <c r="J24" s="564"/>
      <c r="K24" s="564"/>
      <c r="L24" s="564"/>
      <c r="M24" s="564"/>
      <c r="N24" s="564"/>
      <c r="O24" s="564"/>
      <c r="P24" s="564"/>
      <c r="Q24" s="564"/>
      <c r="R24" s="564"/>
      <c r="S24" s="564"/>
      <c r="T24" s="564"/>
      <c r="U24" s="564"/>
      <c r="V24" s="564"/>
      <c r="W24" s="564"/>
      <c r="X24" s="564"/>
      <c r="Y24" s="564"/>
      <c r="Z24" s="564"/>
    </row>
    <row r="25" ht="12.75" customHeight="1">
      <c r="A25" s="607"/>
      <c r="B25" s="608">
        <v>200059.0</v>
      </c>
      <c r="C25" s="608" t="str">
        <f>VLOOKUP(B25,GL_LTD!B:C,2,0)</f>
        <v>ג'יטי גט טקסי סרוויסס בע"מ</v>
      </c>
      <c r="D25" s="616">
        <f>-VLOOKUP(B25,GL_LTD!$B:$J,4,0)</f>
        <v>-342.23</v>
      </c>
      <c r="E25" s="610"/>
      <c r="F25" s="616">
        <f>-VLOOKUP(B25,GL_LTD!$B:$J,3,0)</f>
        <v>-1204.3</v>
      </c>
      <c r="G25" s="617"/>
      <c r="H25" s="615"/>
      <c r="I25" s="568"/>
      <c r="J25" s="564"/>
      <c r="K25" s="564"/>
      <c r="L25" s="564"/>
      <c r="M25" s="564"/>
      <c r="N25" s="564"/>
      <c r="O25" s="564"/>
      <c r="P25" s="564"/>
      <c r="Q25" s="564"/>
      <c r="R25" s="564"/>
      <c r="S25" s="564"/>
      <c r="T25" s="564"/>
      <c r="U25" s="564"/>
      <c r="V25" s="564"/>
      <c r="W25" s="564"/>
      <c r="X25" s="564"/>
      <c r="Y25" s="564"/>
      <c r="Z25" s="564"/>
    </row>
    <row r="26" ht="12.75" customHeight="1">
      <c r="A26" s="607"/>
      <c r="B26" s="608">
        <v>70034.0</v>
      </c>
      <c r="C26" s="608" t="str">
        <f>VLOOKUP(B26,GL_LTD!B:C,2,0)</f>
        <v>נסיעות תחבורה ומוניות</v>
      </c>
      <c r="D26" s="616">
        <f>-D25/1.17</f>
        <v>292.5042735</v>
      </c>
      <c r="E26" s="610"/>
      <c r="F26" s="616">
        <f>-F25/1.17</f>
        <v>1029.316239</v>
      </c>
      <c r="G26" s="617"/>
      <c r="H26" s="615"/>
      <c r="I26" s="568"/>
      <c r="J26" s="564"/>
      <c r="K26" s="564"/>
      <c r="L26" s="564"/>
      <c r="M26" s="564"/>
      <c r="N26" s="564"/>
      <c r="O26" s="564"/>
      <c r="P26" s="564"/>
      <c r="Q26" s="564"/>
      <c r="R26" s="564"/>
      <c r="S26" s="564"/>
      <c r="T26" s="564"/>
      <c r="U26" s="564"/>
      <c r="V26" s="564"/>
      <c r="W26" s="564"/>
      <c r="X26" s="564"/>
      <c r="Y26" s="564"/>
      <c r="Z26" s="564"/>
    </row>
    <row r="27" ht="12.75" customHeight="1">
      <c r="A27" s="607"/>
      <c r="B27" s="608"/>
      <c r="C27" s="608"/>
      <c r="D27" s="616"/>
      <c r="E27" s="610"/>
      <c r="F27" s="616"/>
      <c r="G27" s="617"/>
      <c r="H27" s="615"/>
      <c r="I27" s="568"/>
      <c r="J27" s="564"/>
      <c r="K27" s="564"/>
      <c r="L27" s="564"/>
      <c r="M27" s="564"/>
      <c r="N27" s="564"/>
      <c r="O27" s="564"/>
      <c r="P27" s="564"/>
      <c r="Q27" s="564"/>
      <c r="R27" s="564"/>
      <c r="S27" s="564"/>
      <c r="T27" s="564"/>
      <c r="U27" s="564"/>
      <c r="V27" s="564"/>
      <c r="W27" s="564"/>
      <c r="X27" s="564"/>
      <c r="Y27" s="564"/>
      <c r="Z27" s="564"/>
    </row>
    <row r="28" ht="12.75" customHeight="1">
      <c r="A28" s="607"/>
      <c r="B28" s="608">
        <v>200065.0</v>
      </c>
      <c r="C28" s="608" t="str">
        <f>VLOOKUP(B28,GL_LTD!B:C,2,0)</f>
        <v>קיי.אס.פי אקספרס בע"מ</v>
      </c>
      <c r="D28" s="616">
        <f>-VLOOKUP(B28,GL_LTD!$B:$J,4,0)</f>
        <v>-281.05</v>
      </c>
      <c r="E28" s="610"/>
      <c r="F28" s="616">
        <f>-VLOOKUP(B28,GL_LTD!$B:$J,3,0)</f>
        <v>-989</v>
      </c>
      <c r="G28" s="617"/>
      <c r="H28" s="615"/>
      <c r="I28" s="568"/>
      <c r="J28" s="564"/>
      <c r="K28" s="564"/>
      <c r="L28" s="564"/>
      <c r="M28" s="564"/>
      <c r="N28" s="564"/>
      <c r="O28" s="564"/>
      <c r="P28" s="564"/>
      <c r="Q28" s="564"/>
      <c r="R28" s="564"/>
      <c r="S28" s="564"/>
      <c r="T28" s="564"/>
      <c r="U28" s="564"/>
      <c r="V28" s="564"/>
      <c r="W28" s="564"/>
      <c r="X28" s="564"/>
      <c r="Y28" s="564"/>
      <c r="Z28" s="564"/>
    </row>
    <row r="29" ht="12.75" customHeight="1">
      <c r="A29" s="607"/>
      <c r="B29" s="608">
        <v>70022.0</v>
      </c>
      <c r="C29" s="608" t="str">
        <f>VLOOKUP(B29,GL_LTD!B:C,2,0)</f>
        <v>אחזקת מחשב הנה"כ</v>
      </c>
      <c r="D29" s="616">
        <f>-D28/1.17</f>
        <v>240.2136752</v>
      </c>
      <c r="E29" s="610"/>
      <c r="F29" s="616">
        <f>-F28/1.17</f>
        <v>845.2991453</v>
      </c>
      <c r="G29" s="617"/>
      <c r="H29" s="615"/>
      <c r="I29" s="568"/>
      <c r="J29" s="564"/>
      <c r="K29" s="564"/>
      <c r="L29" s="564"/>
      <c r="M29" s="564"/>
      <c r="N29" s="564"/>
      <c r="O29" s="564"/>
      <c r="P29" s="564"/>
      <c r="Q29" s="564"/>
      <c r="R29" s="564"/>
      <c r="S29" s="564"/>
      <c r="T29" s="564"/>
      <c r="U29" s="564"/>
      <c r="V29" s="564"/>
      <c r="W29" s="564"/>
      <c r="X29" s="564"/>
      <c r="Y29" s="564"/>
      <c r="Z29" s="564"/>
    </row>
    <row r="30" ht="12.75" customHeight="1">
      <c r="A30" s="607"/>
      <c r="B30" s="608"/>
      <c r="C30" s="608"/>
      <c r="D30" s="616"/>
      <c r="E30" s="610"/>
      <c r="F30" s="616"/>
      <c r="G30" s="617"/>
      <c r="H30" s="615"/>
      <c r="I30" s="568"/>
      <c r="J30" s="564"/>
      <c r="K30" s="564"/>
      <c r="L30" s="564"/>
      <c r="M30" s="564"/>
      <c r="N30" s="564"/>
      <c r="O30" s="564"/>
      <c r="P30" s="564"/>
      <c r="Q30" s="564"/>
      <c r="R30" s="564"/>
      <c r="S30" s="564"/>
      <c r="T30" s="564"/>
      <c r="U30" s="564"/>
      <c r="V30" s="564"/>
      <c r="W30" s="564"/>
      <c r="X30" s="564"/>
      <c r="Y30" s="564"/>
      <c r="Z30" s="564"/>
    </row>
    <row r="31" ht="12.75" customHeight="1">
      <c r="A31" s="607"/>
      <c r="B31" s="608">
        <v>200099.0</v>
      </c>
      <c r="C31" s="608" t="str">
        <f>VLOOKUP(B31,GL_LTD!B:C,2,0)</f>
        <v>קיי.אס.פי. מחשבים (ראשון לציון) בע"מ</v>
      </c>
      <c r="D31" s="616">
        <f>-VLOOKUP(B31,GL_LTD!$B:$J,4,0)</f>
        <v>-570.62</v>
      </c>
      <c r="E31" s="610"/>
      <c r="F31" s="616">
        <f>-VLOOKUP(B31,GL_LTD!$B:$J,3,0)</f>
        <v>-2008</v>
      </c>
      <c r="G31" s="617"/>
      <c r="H31" s="615"/>
      <c r="I31" s="568"/>
      <c r="J31" s="564"/>
      <c r="K31" s="564"/>
      <c r="L31" s="564"/>
      <c r="M31" s="564"/>
      <c r="N31" s="564"/>
      <c r="O31" s="564"/>
      <c r="P31" s="564"/>
      <c r="Q31" s="564"/>
      <c r="R31" s="564"/>
      <c r="S31" s="564"/>
      <c r="T31" s="564"/>
      <c r="U31" s="564"/>
      <c r="V31" s="564"/>
      <c r="W31" s="564"/>
      <c r="X31" s="564"/>
      <c r="Y31" s="564"/>
      <c r="Z31" s="564"/>
    </row>
    <row r="32" ht="12.75" customHeight="1">
      <c r="A32" s="607"/>
      <c r="B32" s="608">
        <v>70022.0</v>
      </c>
      <c r="C32" s="608" t="str">
        <f>VLOOKUP(B32,GL_LTD!B:C,2,0)</f>
        <v>אחזקת מחשב הנה"כ</v>
      </c>
      <c r="D32" s="616">
        <f>-D31/1.17</f>
        <v>487.7094017</v>
      </c>
      <c r="E32" s="610"/>
      <c r="F32" s="616">
        <f>-F31/1.17</f>
        <v>1716.239316</v>
      </c>
      <c r="G32" s="617"/>
      <c r="H32" s="615"/>
      <c r="I32" s="568"/>
      <c r="J32" s="564"/>
      <c r="K32" s="564"/>
      <c r="L32" s="564"/>
      <c r="M32" s="564"/>
      <c r="N32" s="564"/>
      <c r="O32" s="564"/>
      <c r="P32" s="564"/>
      <c r="Q32" s="564"/>
      <c r="R32" s="564"/>
      <c r="S32" s="564"/>
      <c r="T32" s="564"/>
      <c r="U32" s="564"/>
      <c r="V32" s="564"/>
      <c r="W32" s="564"/>
      <c r="X32" s="564"/>
      <c r="Y32" s="564"/>
      <c r="Z32" s="564"/>
    </row>
    <row r="33" ht="12.75" customHeight="1">
      <c r="A33" s="607"/>
      <c r="B33" s="608"/>
      <c r="C33" s="608"/>
      <c r="D33" s="616"/>
      <c r="E33" s="610"/>
      <c r="F33" s="616"/>
      <c r="G33" s="617"/>
      <c r="H33" s="615"/>
      <c r="I33" s="568"/>
      <c r="J33" s="564"/>
      <c r="K33" s="564"/>
      <c r="L33" s="564"/>
      <c r="M33" s="564"/>
      <c r="N33" s="564"/>
      <c r="O33" s="564"/>
      <c r="P33" s="564"/>
      <c r="Q33" s="564"/>
      <c r="R33" s="564"/>
      <c r="S33" s="564"/>
      <c r="T33" s="564"/>
      <c r="U33" s="564"/>
      <c r="V33" s="564"/>
      <c r="W33" s="564"/>
      <c r="X33" s="564"/>
      <c r="Y33" s="564"/>
      <c r="Z33" s="564"/>
    </row>
    <row r="34" ht="12.75" customHeight="1">
      <c r="A34" s="607"/>
      <c r="B34" s="608">
        <v>200111.0</v>
      </c>
      <c r="C34" s="608" t="str">
        <f>VLOOKUP(B34,GL_LTD!B:C,2,0)</f>
        <v>קיי.אס.פי מחשבים תל אביב בע"מ</v>
      </c>
      <c r="D34" s="616">
        <f>-VLOOKUP(B34,GL_LTD!$B:$J,4,0)</f>
        <v>-519.75</v>
      </c>
      <c r="E34" s="610"/>
      <c r="F34" s="616">
        <f>-VLOOKUP(B34,GL_LTD!$B:$J,3,0)</f>
        <v>-1829</v>
      </c>
      <c r="G34" s="617"/>
      <c r="H34" s="615"/>
      <c r="I34" s="568"/>
      <c r="J34" s="564"/>
      <c r="K34" s="564"/>
      <c r="L34" s="564"/>
      <c r="M34" s="564"/>
      <c r="N34" s="564"/>
      <c r="O34" s="564"/>
      <c r="P34" s="564"/>
      <c r="Q34" s="564"/>
      <c r="R34" s="564"/>
      <c r="S34" s="564"/>
      <c r="T34" s="564"/>
      <c r="U34" s="564"/>
      <c r="V34" s="564"/>
      <c r="W34" s="564"/>
      <c r="X34" s="564"/>
      <c r="Y34" s="564"/>
      <c r="Z34" s="564"/>
    </row>
    <row r="35" ht="12.75" customHeight="1">
      <c r="A35" s="607"/>
      <c r="B35" s="608">
        <v>70022.0</v>
      </c>
      <c r="C35" s="608" t="str">
        <f>VLOOKUP(B35,GL_LTD!B:C,2,0)</f>
        <v>אחזקת מחשב הנה"כ</v>
      </c>
      <c r="D35" s="616">
        <f>-D34/1.17</f>
        <v>444.2307692</v>
      </c>
      <c r="E35" s="610"/>
      <c r="F35" s="616">
        <f>-F34/1.17</f>
        <v>1563.247863</v>
      </c>
      <c r="G35" s="617"/>
      <c r="H35" s="615"/>
      <c r="I35" s="568"/>
      <c r="J35" s="564"/>
      <c r="K35" s="564"/>
      <c r="L35" s="564"/>
      <c r="M35" s="564"/>
      <c r="N35" s="564"/>
      <c r="O35" s="564"/>
      <c r="P35" s="564"/>
      <c r="Q35" s="564"/>
      <c r="R35" s="564"/>
      <c r="S35" s="564"/>
      <c r="T35" s="564"/>
      <c r="U35" s="564"/>
      <c r="V35" s="564"/>
      <c r="W35" s="564"/>
      <c r="X35" s="564"/>
      <c r="Y35" s="564"/>
      <c r="Z35" s="564"/>
    </row>
    <row r="36" ht="12.75" customHeight="1">
      <c r="A36" s="607"/>
      <c r="B36" s="608"/>
      <c r="C36" s="608"/>
      <c r="D36" s="616"/>
      <c r="E36" s="610"/>
      <c r="F36" s="616"/>
      <c r="G36" s="617"/>
      <c r="H36" s="615"/>
      <c r="I36" s="568"/>
      <c r="J36" s="564"/>
      <c r="K36" s="564"/>
      <c r="L36" s="564"/>
      <c r="M36" s="564"/>
      <c r="N36" s="564"/>
      <c r="O36" s="564"/>
      <c r="P36" s="564"/>
      <c r="Q36" s="564"/>
      <c r="R36" s="564"/>
      <c r="S36" s="564"/>
      <c r="T36" s="564"/>
      <c r="U36" s="564"/>
      <c r="V36" s="564"/>
      <c r="W36" s="564"/>
      <c r="X36" s="564"/>
      <c r="Y36" s="564"/>
      <c r="Z36" s="564"/>
    </row>
    <row r="37" ht="12.75" customHeight="1">
      <c r="A37" s="607"/>
      <c r="B37" s="608">
        <v>200221.0</v>
      </c>
      <c r="C37" s="608" t="str">
        <f>VLOOKUP(B37,GL_LTD!B:C,2,0)</f>
        <v>הולו דפוס דיגיטלי בע"מ</v>
      </c>
      <c r="D37" s="616">
        <f>-VLOOKUP(B37,GL_LTD!$B:$J,4,0)</f>
        <v>-62.23</v>
      </c>
      <c r="E37" s="610"/>
      <c r="F37" s="616">
        <f>-VLOOKUP(B37,GL_LTD!$B:$J,3,0)</f>
        <v>-219</v>
      </c>
      <c r="G37" s="617"/>
      <c r="H37" s="615"/>
      <c r="I37" s="568"/>
      <c r="J37" s="564"/>
      <c r="K37" s="564"/>
      <c r="L37" s="564"/>
      <c r="M37" s="564"/>
      <c r="N37" s="564"/>
      <c r="O37" s="564"/>
      <c r="P37" s="564"/>
      <c r="Q37" s="564"/>
      <c r="R37" s="564"/>
      <c r="S37" s="564"/>
      <c r="T37" s="564"/>
      <c r="U37" s="564"/>
      <c r="V37" s="564"/>
      <c r="W37" s="564"/>
      <c r="X37" s="564"/>
      <c r="Y37" s="564"/>
      <c r="Z37" s="564"/>
    </row>
    <row r="38" ht="12.75" customHeight="1">
      <c r="A38" s="607"/>
      <c r="B38" s="608">
        <v>60009.0</v>
      </c>
      <c r="C38" s="608" t="str">
        <f>VLOOKUP(B38,GL_LTD!B:C,2,0)</f>
        <v>הוצMarkting Swag - Worldwide Buddies, Etsy and P</v>
      </c>
      <c r="D38" s="616">
        <f>-D37/1.17</f>
        <v>53.18803419</v>
      </c>
      <c r="E38" s="610"/>
      <c r="F38" s="616">
        <f>-F37/1.17</f>
        <v>187.1794872</v>
      </c>
      <c r="G38" s="617"/>
      <c r="H38" s="615"/>
      <c r="I38" s="568"/>
      <c r="J38" s="564"/>
      <c r="K38" s="564"/>
      <c r="L38" s="564"/>
      <c r="M38" s="564"/>
      <c r="N38" s="564"/>
      <c r="O38" s="564"/>
      <c r="P38" s="564"/>
      <c r="Q38" s="564"/>
      <c r="R38" s="564"/>
      <c r="S38" s="564"/>
      <c r="T38" s="564"/>
      <c r="U38" s="564"/>
      <c r="V38" s="564"/>
      <c r="W38" s="564"/>
      <c r="X38" s="564"/>
      <c r="Y38" s="564"/>
      <c r="Z38" s="564"/>
    </row>
    <row r="39" ht="12.75" customHeight="1">
      <c r="A39" s="607"/>
      <c r="B39" s="608"/>
      <c r="C39" s="608"/>
      <c r="D39" s="616"/>
      <c r="E39" s="610"/>
      <c r="F39" s="616"/>
      <c r="G39" s="617"/>
      <c r="H39" s="615"/>
      <c r="I39" s="568"/>
      <c r="J39" s="564"/>
      <c r="K39" s="564"/>
      <c r="L39" s="564"/>
      <c r="M39" s="564"/>
      <c r="N39" s="564"/>
      <c r="O39" s="564"/>
      <c r="P39" s="564"/>
      <c r="Q39" s="564"/>
      <c r="R39" s="564"/>
      <c r="S39" s="564"/>
      <c r="T39" s="564"/>
      <c r="U39" s="564"/>
      <c r="V39" s="564"/>
      <c r="W39" s="564"/>
      <c r="X39" s="564"/>
      <c r="Y39" s="564"/>
      <c r="Z39" s="564"/>
    </row>
    <row r="40" ht="12.75" customHeight="1">
      <c r="A40" s="607"/>
      <c r="B40" s="608">
        <v>200005.0</v>
      </c>
      <c r="C40" s="608" t="str">
        <f>VLOOKUP(B40,GL_LTD!B:C,2,0)</f>
        <v>ג'ט בריינס jetbrains</v>
      </c>
      <c r="D40" s="616">
        <f>-VLOOKUP(B40,GL_LTD!$B:$J,4,0)</f>
        <v>-45.51</v>
      </c>
      <c r="E40" s="610"/>
      <c r="F40" s="616">
        <f>-VLOOKUP(B40,GL_LTD!$B:$J,3,0)</f>
        <v>-160.15</v>
      </c>
      <c r="G40" s="617"/>
      <c r="H40" s="615"/>
      <c r="I40" s="568"/>
      <c r="J40" s="564"/>
      <c r="K40" s="564"/>
      <c r="L40" s="564"/>
      <c r="M40" s="564"/>
      <c r="N40" s="564"/>
      <c r="O40" s="564"/>
      <c r="P40" s="564"/>
      <c r="Q40" s="564"/>
      <c r="R40" s="564"/>
      <c r="S40" s="564"/>
      <c r="T40" s="564"/>
      <c r="U40" s="564"/>
      <c r="V40" s="564"/>
      <c r="W40" s="564"/>
      <c r="X40" s="564"/>
      <c r="Y40" s="564"/>
      <c r="Z40" s="564"/>
    </row>
    <row r="41" ht="12.75" customHeight="1">
      <c r="A41" s="607"/>
      <c r="B41" s="608">
        <v>50109.0</v>
      </c>
      <c r="C41" s="608" t="str">
        <f>VLOOKUP(B41,GL_LTD!B:C,2,0)</f>
        <v>תוכנה וכילים TOOLS מו"פ</v>
      </c>
      <c r="D41" s="616">
        <f>-D40</f>
        <v>45.51</v>
      </c>
      <c r="E41" s="610"/>
      <c r="F41" s="616">
        <f>-F40</f>
        <v>160.15</v>
      </c>
      <c r="G41" s="617"/>
      <c r="H41" s="615"/>
      <c r="I41" s="568"/>
      <c r="J41" s="564"/>
      <c r="K41" s="564"/>
      <c r="L41" s="564"/>
      <c r="M41" s="564"/>
      <c r="N41" s="564"/>
      <c r="O41" s="564"/>
      <c r="P41" s="564"/>
      <c r="Q41" s="564"/>
      <c r="R41" s="564"/>
      <c r="S41" s="564"/>
      <c r="T41" s="564"/>
      <c r="U41" s="564"/>
      <c r="V41" s="564"/>
      <c r="W41" s="564"/>
      <c r="X41" s="564"/>
      <c r="Y41" s="564"/>
      <c r="Z41" s="564"/>
    </row>
    <row r="42" ht="12.75" customHeight="1">
      <c r="A42" s="607"/>
      <c r="B42" s="608"/>
      <c r="C42" s="608"/>
      <c r="D42" s="616"/>
      <c r="E42" s="610"/>
      <c r="F42" s="616"/>
      <c r="G42" s="617"/>
      <c r="H42" s="615"/>
      <c r="I42" s="568"/>
      <c r="J42" s="564"/>
      <c r="K42" s="564"/>
      <c r="L42" s="564"/>
      <c r="M42" s="564"/>
      <c r="N42" s="564"/>
      <c r="O42" s="564"/>
      <c r="P42" s="564"/>
      <c r="Q42" s="564"/>
      <c r="R42" s="564"/>
      <c r="S42" s="564"/>
      <c r="T42" s="564"/>
      <c r="U42" s="564"/>
      <c r="V42" s="564"/>
      <c r="W42" s="564"/>
      <c r="X42" s="564"/>
      <c r="Y42" s="564"/>
      <c r="Z42" s="564"/>
    </row>
    <row r="43" ht="12.75" customHeight="1">
      <c r="A43" s="607"/>
      <c r="B43" s="608">
        <v>200078.0</v>
      </c>
      <c r="C43" s="608" t="str">
        <f>VLOOKUP(B43,GL_LTD!B:C,2,0)</f>
        <v>Upwork Global Inc</v>
      </c>
      <c r="D43" s="616">
        <f>-VLOOKUP(B43,GL_LTD!$B:$J,4,0)</f>
        <v>-1533</v>
      </c>
      <c r="E43" s="610"/>
      <c r="F43" s="616">
        <f>-VLOOKUP(B43,GL_LTD!$B:$J,3,0)</f>
        <v>-5394.63</v>
      </c>
      <c r="G43" s="617"/>
      <c r="H43" s="615"/>
      <c r="I43" s="568"/>
      <c r="J43" s="564"/>
      <c r="K43" s="564"/>
      <c r="L43" s="564"/>
      <c r="M43" s="564"/>
      <c r="N43" s="564"/>
      <c r="O43" s="564"/>
      <c r="P43" s="564"/>
      <c r="Q43" s="564"/>
      <c r="R43" s="564"/>
      <c r="S43" s="564"/>
      <c r="T43" s="564"/>
      <c r="U43" s="564"/>
      <c r="V43" s="564"/>
      <c r="W43" s="564"/>
      <c r="X43" s="564"/>
      <c r="Y43" s="564"/>
      <c r="Z43" s="564"/>
    </row>
    <row r="44" ht="12.75" customHeight="1">
      <c r="A44" s="607"/>
      <c r="B44" s="608">
        <v>60007.0</v>
      </c>
      <c r="C44" s="608" t="str">
        <f>VLOOKUP(B44,GL_LTD!B:C,2,0)</f>
        <v>הוצאות Marketing - Upwork expenses</v>
      </c>
      <c r="D44" s="616">
        <f>-D43/1.17</f>
        <v>1310.25641</v>
      </c>
      <c r="E44" s="610"/>
      <c r="F44" s="616">
        <f>-F43/1.17</f>
        <v>4610.794872</v>
      </c>
      <c r="G44" s="617"/>
      <c r="H44" s="615"/>
      <c r="I44" s="568"/>
      <c r="J44" s="564"/>
      <c r="K44" s="564"/>
      <c r="L44" s="564"/>
      <c r="M44" s="564"/>
      <c r="N44" s="564"/>
      <c r="O44" s="564"/>
      <c r="P44" s="564"/>
      <c r="Q44" s="564"/>
      <c r="R44" s="564"/>
      <c r="S44" s="564"/>
      <c r="T44" s="564"/>
      <c r="U44" s="564"/>
      <c r="V44" s="564"/>
      <c r="W44" s="564"/>
      <c r="X44" s="564"/>
      <c r="Y44" s="564"/>
      <c r="Z44" s="564"/>
    </row>
    <row r="45" ht="12.75" customHeight="1">
      <c r="A45" s="607"/>
      <c r="B45" s="608"/>
      <c r="C45" s="608"/>
      <c r="D45" s="616"/>
      <c r="E45" s="610"/>
      <c r="F45" s="616"/>
      <c r="G45" s="617"/>
      <c r="H45" s="615"/>
      <c r="I45" s="568"/>
      <c r="J45" s="564"/>
      <c r="K45" s="564"/>
      <c r="L45" s="564"/>
      <c r="M45" s="564"/>
      <c r="N45" s="564"/>
      <c r="O45" s="564"/>
      <c r="P45" s="564"/>
      <c r="Q45" s="564"/>
      <c r="R45" s="564"/>
      <c r="S45" s="564"/>
      <c r="T45" s="564"/>
      <c r="U45" s="564"/>
      <c r="V45" s="564"/>
      <c r="W45" s="564"/>
      <c r="X45" s="564"/>
      <c r="Y45" s="564"/>
      <c r="Z45" s="564"/>
    </row>
    <row r="46" ht="12.75" customHeight="1">
      <c r="A46" s="607"/>
      <c r="B46" s="608">
        <v>200087.0</v>
      </c>
      <c r="C46" s="608" t="str">
        <f>VLOOKUP(B46,GL_LTD!B:C,2,0)</f>
        <v>DOCUSIGN</v>
      </c>
      <c r="D46" s="616">
        <f>-VLOOKUP(B46,GL_LTD!$B:$J,4,0)</f>
        <v>-45</v>
      </c>
      <c r="E46" s="610"/>
      <c r="F46" s="616">
        <f>-VLOOKUP(B46,GL_LTD!$B:$J,3,0)</f>
        <v>-158.36</v>
      </c>
      <c r="G46" s="617"/>
      <c r="H46" s="615"/>
      <c r="I46" s="568"/>
      <c r="J46" s="564"/>
      <c r="K46" s="564"/>
      <c r="L46" s="564"/>
      <c r="M46" s="564"/>
      <c r="N46" s="564"/>
      <c r="O46" s="564"/>
      <c r="P46" s="564"/>
      <c r="Q46" s="564"/>
      <c r="R46" s="564"/>
      <c r="S46" s="564"/>
      <c r="T46" s="564"/>
      <c r="U46" s="564"/>
      <c r="V46" s="564"/>
      <c r="W46" s="564"/>
      <c r="X46" s="564"/>
      <c r="Y46" s="564"/>
      <c r="Z46" s="564"/>
    </row>
    <row r="47" ht="12.75" customHeight="1">
      <c r="A47" s="607"/>
      <c r="B47" s="608">
        <v>70047.0</v>
      </c>
      <c r="C47" s="608" t="str">
        <f>VLOOKUP(B47,GL_LTD!B:C,2,0)</f>
        <v>הוצ Docusign</v>
      </c>
      <c r="D47" s="616">
        <f>-D46</f>
        <v>45</v>
      </c>
      <c r="E47" s="610"/>
      <c r="F47" s="616">
        <f>-F46</f>
        <v>158.36</v>
      </c>
      <c r="G47" s="617"/>
      <c r="H47" s="615"/>
      <c r="I47" s="568"/>
      <c r="J47" s="564"/>
      <c r="K47" s="564"/>
      <c r="L47" s="564"/>
      <c r="M47" s="564"/>
      <c r="N47" s="564"/>
      <c r="O47" s="564"/>
      <c r="P47" s="564"/>
      <c r="Q47" s="564"/>
      <c r="R47" s="564"/>
      <c r="S47" s="564"/>
      <c r="T47" s="564"/>
      <c r="U47" s="564"/>
      <c r="V47" s="564"/>
      <c r="W47" s="564"/>
      <c r="X47" s="564"/>
      <c r="Y47" s="564"/>
      <c r="Z47" s="564"/>
    </row>
    <row r="48" ht="12.75" customHeight="1">
      <c r="A48" s="607"/>
      <c r="B48" s="608"/>
      <c r="C48" s="608"/>
      <c r="D48" s="616"/>
      <c r="E48" s="610"/>
      <c r="F48" s="616"/>
      <c r="G48" s="617"/>
      <c r="H48" s="615"/>
      <c r="I48" s="568"/>
      <c r="J48" s="564"/>
      <c r="K48" s="564"/>
      <c r="L48" s="564"/>
      <c r="M48" s="564"/>
      <c r="N48" s="564"/>
      <c r="O48" s="564"/>
      <c r="P48" s="564"/>
      <c r="Q48" s="564"/>
      <c r="R48" s="564"/>
      <c r="S48" s="564"/>
      <c r="T48" s="564"/>
      <c r="U48" s="564"/>
      <c r="V48" s="564"/>
      <c r="W48" s="564"/>
      <c r="X48" s="564"/>
      <c r="Y48" s="564"/>
      <c r="Z48" s="564"/>
    </row>
    <row r="49" ht="12.75" customHeight="1">
      <c r="A49" s="607"/>
      <c r="B49" s="608">
        <v>200094.0</v>
      </c>
      <c r="C49" s="608" t="str">
        <f>VLOOKUP(B49,GL_LTD!B:C,2,0)</f>
        <v>Microsoft</v>
      </c>
      <c r="D49" s="616">
        <f>-VLOOKUP(B49,GL_LTD!$B:$J,4,0)</f>
        <v>-1500</v>
      </c>
      <c r="E49" s="610"/>
      <c r="F49" s="616">
        <f>-VLOOKUP(B49,GL_LTD!$B:$J,3,0)</f>
        <v>-5278.5</v>
      </c>
      <c r="G49" s="617"/>
      <c r="H49" s="615"/>
      <c r="I49" s="568"/>
      <c r="J49" s="564"/>
      <c r="K49" s="564"/>
      <c r="L49" s="564"/>
      <c r="M49" s="564"/>
      <c r="N49" s="564"/>
      <c r="O49" s="564"/>
      <c r="P49" s="564"/>
      <c r="Q49" s="564"/>
      <c r="R49" s="564"/>
      <c r="S49" s="564"/>
      <c r="T49" s="564"/>
      <c r="U49" s="564"/>
      <c r="V49" s="564"/>
      <c r="W49" s="564"/>
      <c r="X49" s="564"/>
      <c r="Y49" s="564"/>
      <c r="Z49" s="564"/>
    </row>
    <row r="50" ht="12.75" customHeight="1">
      <c r="A50" s="607"/>
      <c r="B50" s="608">
        <v>70042.0</v>
      </c>
      <c r="C50" s="608" t="str">
        <f>VLOOKUP(B50,GL_LTD!B:C,2,0)</f>
        <v>תוכנה וכילים TOOLS הנה"כ</v>
      </c>
      <c r="D50" s="616">
        <f>-D49</f>
        <v>1500</v>
      </c>
      <c r="E50" s="610"/>
      <c r="F50" s="616">
        <f>-F49</f>
        <v>5278.5</v>
      </c>
      <c r="G50" s="617"/>
      <c r="H50" s="615"/>
      <c r="I50" s="568"/>
      <c r="J50" s="564"/>
      <c r="K50" s="564"/>
      <c r="L50" s="564"/>
      <c r="M50" s="564"/>
      <c r="N50" s="564"/>
      <c r="O50" s="564"/>
      <c r="P50" s="564"/>
      <c r="Q50" s="564"/>
      <c r="R50" s="564"/>
      <c r="S50" s="564"/>
      <c r="T50" s="564"/>
      <c r="U50" s="564"/>
      <c r="V50" s="564"/>
      <c r="W50" s="564"/>
      <c r="X50" s="564"/>
      <c r="Y50" s="564"/>
      <c r="Z50" s="564"/>
    </row>
    <row r="51" ht="12.75" customHeight="1">
      <c r="A51" s="607"/>
      <c r="B51" s="608"/>
      <c r="C51" s="608"/>
      <c r="D51" s="616"/>
      <c r="E51" s="610"/>
      <c r="F51" s="616"/>
      <c r="G51" s="617"/>
      <c r="H51" s="615"/>
      <c r="I51" s="568"/>
      <c r="J51" s="564"/>
      <c r="K51" s="564"/>
      <c r="L51" s="564"/>
      <c r="M51" s="564"/>
      <c r="N51" s="564"/>
      <c r="O51" s="564"/>
      <c r="P51" s="564"/>
      <c r="Q51" s="564"/>
      <c r="R51" s="564"/>
      <c r="S51" s="564"/>
      <c r="T51" s="564"/>
      <c r="U51" s="564"/>
      <c r="V51" s="564"/>
      <c r="W51" s="564"/>
      <c r="X51" s="564"/>
      <c r="Y51" s="564"/>
      <c r="Z51" s="564"/>
    </row>
    <row r="52" ht="12.75" customHeight="1">
      <c r="A52" s="607"/>
      <c r="B52" s="608">
        <v>200098.0</v>
      </c>
      <c r="C52" s="608" t="str">
        <f>VLOOKUP(B52,GL_LTD!B:C,2,0)</f>
        <v>DATABRICKS INC</v>
      </c>
      <c r="D52" s="616">
        <f>-VLOOKUP(B52,GL_LTD!$B:$J,4,0)</f>
        <v>-2378.44</v>
      </c>
      <c r="E52" s="610"/>
      <c r="F52" s="616">
        <f>-VLOOKUP(B52,GL_LTD!$B:$J,3,0)</f>
        <v>-8369.73</v>
      </c>
      <c r="G52" s="617"/>
      <c r="H52" s="615"/>
      <c r="I52" s="568"/>
      <c r="J52" s="564"/>
      <c r="K52" s="564"/>
      <c r="L52" s="564"/>
      <c r="M52" s="564"/>
      <c r="N52" s="564"/>
      <c r="O52" s="564"/>
      <c r="P52" s="564"/>
      <c r="Q52" s="564"/>
      <c r="R52" s="564"/>
      <c r="S52" s="564"/>
      <c r="T52" s="564"/>
      <c r="U52" s="564"/>
      <c r="V52" s="564"/>
      <c r="W52" s="564"/>
      <c r="X52" s="564"/>
      <c r="Y52" s="564"/>
      <c r="Z52" s="564"/>
    </row>
    <row r="53" ht="12.75" customHeight="1">
      <c r="A53" s="607"/>
      <c r="B53" s="608">
        <v>50109.0</v>
      </c>
      <c r="C53" s="608" t="str">
        <f>VLOOKUP(B53,GL_LTD!B:C,2,0)</f>
        <v>תוכנה וכילים TOOLS מו"פ</v>
      </c>
      <c r="D53" s="616">
        <f>-D52</f>
        <v>2378.44</v>
      </c>
      <c r="E53" s="610"/>
      <c r="F53" s="616">
        <f>-F52</f>
        <v>8369.73</v>
      </c>
      <c r="G53" s="617"/>
      <c r="H53" s="615"/>
      <c r="I53" s="568"/>
      <c r="J53" s="564"/>
      <c r="K53" s="564"/>
      <c r="L53" s="564"/>
      <c r="M53" s="564"/>
      <c r="N53" s="564"/>
      <c r="O53" s="564"/>
      <c r="P53" s="564"/>
      <c r="Q53" s="564"/>
      <c r="R53" s="564"/>
      <c r="S53" s="564"/>
      <c r="T53" s="564"/>
      <c r="U53" s="564"/>
      <c r="V53" s="564"/>
      <c r="W53" s="564"/>
      <c r="X53" s="564"/>
      <c r="Y53" s="564"/>
      <c r="Z53" s="564"/>
    </row>
    <row r="54" ht="12.75" customHeight="1">
      <c r="A54" s="607"/>
      <c r="B54" s="608"/>
      <c r="C54" s="608"/>
      <c r="D54" s="616"/>
      <c r="E54" s="610"/>
      <c r="F54" s="616"/>
      <c r="G54" s="617"/>
      <c r="H54" s="615"/>
      <c r="I54" s="568"/>
      <c r="J54" s="564"/>
      <c r="K54" s="564"/>
      <c r="L54" s="564"/>
      <c r="M54" s="564"/>
      <c r="N54" s="564"/>
      <c r="O54" s="564"/>
      <c r="P54" s="564"/>
      <c r="Q54" s="564"/>
      <c r="R54" s="564"/>
      <c r="S54" s="564"/>
      <c r="T54" s="564"/>
      <c r="U54" s="564"/>
      <c r="V54" s="564"/>
      <c r="W54" s="564"/>
      <c r="X54" s="564"/>
      <c r="Y54" s="564"/>
      <c r="Z54" s="564"/>
    </row>
    <row r="55" ht="12.75" customHeight="1">
      <c r="A55" s="607"/>
      <c r="B55" s="608">
        <v>200127.0</v>
      </c>
      <c r="C55" s="608" t="str">
        <f>VLOOKUP(B55,GL_LTD!B:C,2,0)</f>
        <v>JumpCloud Inc</v>
      </c>
      <c r="D55" s="616">
        <f>-VLOOKUP(B55,GL_LTD!$B:$J,4,0)</f>
        <v>-391</v>
      </c>
      <c r="E55" s="610"/>
      <c r="F55" s="616">
        <f>-VLOOKUP(B55,GL_LTD!$B:$J,3,0)</f>
        <v>-1375.93</v>
      </c>
      <c r="G55" s="617"/>
      <c r="H55" s="615"/>
      <c r="I55" s="568"/>
      <c r="J55" s="564"/>
      <c r="K55" s="564"/>
      <c r="L55" s="564"/>
      <c r="M55" s="564"/>
      <c r="N55" s="564"/>
      <c r="O55" s="564"/>
      <c r="P55" s="564"/>
      <c r="Q55" s="564"/>
      <c r="R55" s="564"/>
      <c r="S55" s="564"/>
      <c r="T55" s="564"/>
      <c r="U55" s="564"/>
      <c r="V55" s="564"/>
      <c r="W55" s="564"/>
      <c r="X55" s="564"/>
      <c r="Y55" s="564"/>
      <c r="Z55" s="564"/>
    </row>
    <row r="56" ht="12.75" customHeight="1">
      <c r="A56" s="607"/>
      <c r="B56" s="608">
        <v>50109.0</v>
      </c>
      <c r="C56" s="608" t="str">
        <f>VLOOKUP(B56,GL_LTD!B:C,2,0)</f>
        <v>תוכנה וכילים TOOLS מו"פ</v>
      </c>
      <c r="D56" s="616">
        <f>-D55</f>
        <v>391</v>
      </c>
      <c r="E56" s="610"/>
      <c r="F56" s="616">
        <f>-F55</f>
        <v>1375.93</v>
      </c>
      <c r="G56" s="617"/>
      <c r="H56" s="615"/>
      <c r="I56" s="568"/>
      <c r="J56" s="564"/>
      <c r="K56" s="564"/>
      <c r="L56" s="564"/>
      <c r="M56" s="564"/>
      <c r="N56" s="564"/>
      <c r="O56" s="564"/>
      <c r="P56" s="564"/>
      <c r="Q56" s="564"/>
      <c r="R56" s="564"/>
      <c r="S56" s="564"/>
      <c r="T56" s="564"/>
      <c r="U56" s="564"/>
      <c r="V56" s="564"/>
      <c r="W56" s="564"/>
      <c r="X56" s="564"/>
      <c r="Y56" s="564"/>
      <c r="Z56" s="564"/>
    </row>
    <row r="57" ht="12.75" customHeight="1">
      <c r="A57" s="607"/>
      <c r="B57" s="608"/>
      <c r="C57" s="608"/>
      <c r="D57" s="616"/>
      <c r="E57" s="610"/>
      <c r="F57" s="616"/>
      <c r="G57" s="617"/>
      <c r="H57" s="615"/>
      <c r="I57" s="568"/>
      <c r="J57" s="564"/>
      <c r="K57" s="564"/>
      <c r="L57" s="564"/>
      <c r="M57" s="564"/>
      <c r="N57" s="564"/>
      <c r="O57" s="564"/>
      <c r="P57" s="564"/>
      <c r="Q57" s="564"/>
      <c r="R57" s="564"/>
      <c r="S57" s="564"/>
      <c r="T57" s="564"/>
      <c r="U57" s="564"/>
      <c r="V57" s="564"/>
      <c r="W57" s="564"/>
      <c r="X57" s="564"/>
      <c r="Y57" s="564"/>
      <c r="Z57" s="564"/>
    </row>
    <row r="58" ht="12.75" customHeight="1">
      <c r="A58" s="607"/>
      <c r="B58" s="608">
        <v>200131.0</v>
      </c>
      <c r="C58" s="608" t="str">
        <f>VLOOKUP(B58,GL_LTD!B:C,2,0)</f>
        <v>INTERCONTINENTAL SAN</v>
      </c>
      <c r="D58" s="616">
        <f>-VLOOKUP(B58,GL_LTD!$B:$J,4,0)</f>
        <v>-878.81</v>
      </c>
      <c r="E58" s="610"/>
      <c r="F58" s="616">
        <f>-VLOOKUP(B58,GL_LTD!$B:$J,3,0)</f>
        <v>-3092.54</v>
      </c>
      <c r="G58" s="617"/>
      <c r="H58" s="615"/>
      <c r="I58" s="568"/>
      <c r="J58" s="564"/>
      <c r="K58" s="564"/>
      <c r="L58" s="564"/>
      <c r="M58" s="564"/>
      <c r="N58" s="564"/>
      <c r="O58" s="564"/>
      <c r="P58" s="564"/>
      <c r="Q58" s="564"/>
      <c r="R58" s="564"/>
      <c r="S58" s="564"/>
      <c r="T58" s="564"/>
      <c r="U58" s="564"/>
      <c r="V58" s="564"/>
      <c r="W58" s="564"/>
      <c r="X58" s="564"/>
      <c r="Y58" s="564"/>
      <c r="Z58" s="564"/>
    </row>
    <row r="59" ht="12.75" customHeight="1">
      <c r="A59" s="607"/>
      <c r="B59" s="608">
        <v>50503.0</v>
      </c>
      <c r="C59" s="608" t="str">
        <f>VLOOKUP(B59,GL_LTD!B:C,2,0)</f>
        <v>נסיעה לחול יונתן ארגוטן ניו יורק 20.4-06.6.22</v>
      </c>
      <c r="D59" s="616">
        <f>-D58</f>
        <v>878.81</v>
      </c>
      <c r="E59" s="610"/>
      <c r="F59" s="616">
        <f>-F58</f>
        <v>3092.54</v>
      </c>
      <c r="G59" s="617"/>
      <c r="H59" s="615"/>
      <c r="I59" s="568"/>
      <c r="J59" s="564"/>
      <c r="K59" s="564"/>
      <c r="L59" s="564"/>
      <c r="M59" s="564"/>
      <c r="N59" s="564"/>
      <c r="O59" s="564"/>
      <c r="P59" s="564"/>
      <c r="Q59" s="564"/>
      <c r="R59" s="564"/>
      <c r="S59" s="564"/>
      <c r="T59" s="564"/>
      <c r="U59" s="564"/>
      <c r="V59" s="564"/>
      <c r="W59" s="564"/>
      <c r="X59" s="564"/>
      <c r="Y59" s="564"/>
      <c r="Z59" s="564"/>
    </row>
    <row r="60" ht="12.75" customHeight="1">
      <c r="A60" s="607"/>
      <c r="B60" s="608"/>
      <c r="C60" s="608"/>
      <c r="D60" s="616"/>
      <c r="E60" s="610"/>
      <c r="F60" s="616"/>
      <c r="G60" s="617"/>
      <c r="H60" s="615"/>
      <c r="I60" s="568"/>
      <c r="J60" s="564"/>
      <c r="K60" s="564"/>
      <c r="L60" s="564"/>
      <c r="M60" s="564"/>
      <c r="N60" s="564"/>
      <c r="O60" s="564"/>
      <c r="P60" s="564"/>
      <c r="Q60" s="564"/>
      <c r="R60" s="564"/>
      <c r="S60" s="564"/>
      <c r="T60" s="564"/>
      <c r="U60" s="564"/>
      <c r="V60" s="564"/>
      <c r="W60" s="564"/>
      <c r="X60" s="564"/>
      <c r="Y60" s="564"/>
      <c r="Z60" s="564"/>
    </row>
    <row r="61" ht="12.75" customHeight="1">
      <c r="A61" s="607"/>
      <c r="B61" s="608">
        <v>200153.0</v>
      </c>
      <c r="C61" s="608" t="str">
        <f>VLOOKUP(B61,GL_LTD!B:C,2,0)</f>
        <v>Brand24 Global Inc</v>
      </c>
      <c r="D61" s="616">
        <f>-VLOOKUP(B61,GL_LTD!$B:$J,4,0)</f>
        <v>-437.52</v>
      </c>
      <c r="E61" s="610"/>
      <c r="F61" s="616">
        <f>-VLOOKUP(B61,GL_LTD!$B:$J,3,0)</f>
        <v>-1539.63</v>
      </c>
      <c r="G61" s="617"/>
      <c r="H61" s="615"/>
      <c r="I61" s="568"/>
      <c r="J61" s="564"/>
      <c r="K61" s="564"/>
      <c r="L61" s="564"/>
      <c r="M61" s="564"/>
      <c r="N61" s="564"/>
      <c r="O61" s="564"/>
      <c r="P61" s="564"/>
      <c r="Q61" s="564"/>
      <c r="R61" s="564"/>
      <c r="S61" s="564"/>
      <c r="T61" s="564"/>
      <c r="U61" s="564"/>
      <c r="V61" s="564"/>
      <c r="W61" s="564"/>
      <c r="X61" s="564"/>
      <c r="Y61" s="564"/>
      <c r="Z61" s="564"/>
    </row>
    <row r="62" ht="12.75" customHeight="1">
      <c r="A62" s="607"/>
      <c r="B62" s="608">
        <v>67002.0</v>
      </c>
      <c r="C62" s="608" t="str">
        <f>VLOOKUP(B62,GL_LTD!B:C,2,0)</f>
        <v>כילים Developer Experience</v>
      </c>
      <c r="D62" s="616">
        <f>-D61</f>
        <v>437.52</v>
      </c>
      <c r="E62" s="610"/>
      <c r="F62" s="616">
        <f>-F61</f>
        <v>1539.63</v>
      </c>
      <c r="G62" s="617"/>
      <c r="H62" s="615"/>
      <c r="I62" s="568"/>
      <c r="J62" s="564"/>
      <c r="K62" s="564"/>
      <c r="L62" s="564"/>
      <c r="M62" s="564"/>
      <c r="N62" s="564"/>
      <c r="O62" s="564"/>
      <c r="P62" s="564"/>
      <c r="Q62" s="564"/>
      <c r="R62" s="564"/>
      <c r="S62" s="564"/>
      <c r="T62" s="564"/>
      <c r="U62" s="564"/>
      <c r="V62" s="564"/>
      <c r="W62" s="564"/>
      <c r="X62" s="564"/>
      <c r="Y62" s="564"/>
      <c r="Z62" s="564"/>
    </row>
    <row r="63" ht="12.75" customHeight="1">
      <c r="A63" s="607"/>
      <c r="B63" s="608"/>
      <c r="C63" s="608"/>
      <c r="D63" s="616"/>
      <c r="E63" s="610"/>
      <c r="F63" s="616"/>
      <c r="G63" s="617"/>
      <c r="H63" s="615"/>
      <c r="I63" s="568"/>
      <c r="J63" s="564"/>
      <c r="K63" s="564"/>
      <c r="L63" s="564"/>
      <c r="M63" s="564"/>
      <c r="N63" s="564"/>
      <c r="O63" s="564"/>
      <c r="P63" s="564"/>
      <c r="Q63" s="564"/>
      <c r="R63" s="564"/>
      <c r="S63" s="564"/>
      <c r="T63" s="564"/>
      <c r="U63" s="564"/>
      <c r="V63" s="564"/>
      <c r="W63" s="564"/>
      <c r="X63" s="564"/>
      <c r="Y63" s="564"/>
      <c r="Z63" s="564"/>
    </row>
    <row r="64" ht="12.75" customHeight="1">
      <c r="A64" s="607"/>
      <c r="B64" s="608">
        <v>200191.0</v>
      </c>
      <c r="C64" s="608" t="str">
        <f>VLOOKUP(B64,GL_LTD!B:C,2,0)</f>
        <v>Shutterstock Ireland Ltd.</v>
      </c>
      <c r="D64" s="616">
        <f>-VLOOKUP(B64,GL_LTD!$B:$J,4,0)</f>
        <v>-29</v>
      </c>
      <c r="E64" s="610"/>
      <c r="F64" s="616">
        <f>-VLOOKUP(B64,GL_LTD!$B:$J,3,0)</f>
        <v>-102.05</v>
      </c>
      <c r="G64" s="617"/>
      <c r="H64" s="615"/>
      <c r="I64" s="568"/>
      <c r="J64" s="564"/>
      <c r="K64" s="564"/>
      <c r="L64" s="564"/>
      <c r="M64" s="564"/>
      <c r="N64" s="564"/>
      <c r="O64" s="564"/>
      <c r="P64" s="564"/>
      <c r="Q64" s="564"/>
      <c r="R64" s="564"/>
      <c r="S64" s="564"/>
      <c r="T64" s="564"/>
      <c r="U64" s="564"/>
      <c r="V64" s="564"/>
      <c r="W64" s="564"/>
      <c r="X64" s="564"/>
      <c r="Y64" s="564"/>
      <c r="Z64" s="564"/>
    </row>
    <row r="65" ht="12.75" customHeight="1">
      <c r="A65" s="607"/>
      <c r="B65" s="608">
        <v>67002.0</v>
      </c>
      <c r="C65" s="608" t="str">
        <f>VLOOKUP(B65,GL_LTD!B:C,2,0)</f>
        <v>כילים Developer Experience</v>
      </c>
      <c r="D65" s="616">
        <f>-D64</f>
        <v>29</v>
      </c>
      <c r="E65" s="610"/>
      <c r="F65" s="616">
        <f>-F64</f>
        <v>102.05</v>
      </c>
      <c r="G65" s="617"/>
      <c r="H65" s="615"/>
      <c r="I65" s="568"/>
      <c r="J65" s="564"/>
      <c r="K65" s="564"/>
      <c r="L65" s="564"/>
      <c r="M65" s="564"/>
      <c r="N65" s="564"/>
      <c r="O65" s="564"/>
      <c r="P65" s="564"/>
      <c r="Q65" s="564"/>
      <c r="R65" s="564"/>
      <c r="S65" s="564"/>
      <c r="T65" s="564"/>
      <c r="U65" s="564"/>
      <c r="V65" s="564"/>
      <c r="W65" s="564"/>
      <c r="X65" s="564"/>
      <c r="Y65" s="564"/>
      <c r="Z65" s="564"/>
    </row>
    <row r="66" ht="12.75" customHeight="1">
      <c r="A66" s="607"/>
      <c r="B66" s="608"/>
      <c r="C66" s="608"/>
      <c r="D66" s="616"/>
      <c r="E66" s="610"/>
      <c r="F66" s="616"/>
      <c r="G66" s="617"/>
      <c r="H66" s="615"/>
      <c r="I66" s="568"/>
      <c r="J66" s="564"/>
      <c r="K66" s="564"/>
      <c r="L66" s="564"/>
      <c r="M66" s="564"/>
      <c r="N66" s="564"/>
      <c r="O66" s="564"/>
      <c r="P66" s="564"/>
      <c r="Q66" s="564"/>
      <c r="R66" s="564"/>
      <c r="S66" s="564"/>
      <c r="T66" s="564"/>
      <c r="U66" s="564"/>
      <c r="V66" s="564"/>
      <c r="W66" s="564"/>
      <c r="X66" s="564"/>
      <c r="Y66" s="564"/>
      <c r="Z66" s="564"/>
    </row>
    <row r="67" ht="12.75" customHeight="1">
      <c r="A67" s="607"/>
      <c r="B67" s="608">
        <v>21001.0</v>
      </c>
      <c r="C67" s="608" t="str">
        <f>VLOOKUP(B67,GL_LTD!B:C,2,0)</f>
        <v>Amazon</v>
      </c>
      <c r="D67" s="616">
        <f>-VLOOKUP(B67,GL_LTD!$B:$J,4,0)</f>
        <v>-1727.3</v>
      </c>
      <c r="E67" s="610"/>
      <c r="F67" s="616">
        <f>-VLOOKUP(B67,GL_LTD!$B:$J,3,0)</f>
        <v>-6078.37</v>
      </c>
      <c r="G67" s="617"/>
      <c r="H67" s="615"/>
      <c r="I67" s="568"/>
      <c r="J67" s="564"/>
      <c r="K67" s="564"/>
      <c r="L67" s="564"/>
      <c r="M67" s="564"/>
      <c r="N67" s="564"/>
      <c r="O67" s="564"/>
      <c r="P67" s="564"/>
      <c r="Q67" s="564"/>
      <c r="R67" s="564"/>
      <c r="S67" s="564"/>
      <c r="T67" s="564"/>
      <c r="U67" s="564"/>
      <c r="V67" s="564"/>
      <c r="W67" s="564"/>
      <c r="X67" s="564"/>
      <c r="Y67" s="564"/>
      <c r="Z67" s="564"/>
    </row>
    <row r="68" ht="12.75" customHeight="1">
      <c r="A68" s="607"/>
      <c r="B68" s="608">
        <v>70025.0</v>
      </c>
      <c r="C68" s="608" t="str">
        <f>VLOOKUP(B68,GL_LTD!B:C,2,0)</f>
        <v>ספרות מקצועית</v>
      </c>
      <c r="D68" s="616">
        <f>-D67</f>
        <v>1727.3</v>
      </c>
      <c r="E68" s="610"/>
      <c r="F68" s="616">
        <f>-F67</f>
        <v>6078.37</v>
      </c>
      <c r="G68" s="617"/>
      <c r="H68" s="615"/>
      <c r="I68" s="568"/>
      <c r="J68" s="564"/>
      <c r="K68" s="564"/>
      <c r="L68" s="564"/>
      <c r="M68" s="564"/>
      <c r="N68" s="564"/>
      <c r="O68" s="564"/>
      <c r="P68" s="564"/>
      <c r="Q68" s="564"/>
      <c r="R68" s="564"/>
      <c r="S68" s="564"/>
      <c r="T68" s="564"/>
      <c r="U68" s="564"/>
      <c r="V68" s="564"/>
      <c r="W68" s="564"/>
      <c r="X68" s="564"/>
      <c r="Y68" s="564"/>
      <c r="Z68" s="564"/>
    </row>
    <row r="69" ht="12.75" customHeight="1">
      <c r="A69" s="607"/>
      <c r="B69" s="608"/>
      <c r="C69" s="608"/>
      <c r="D69" s="616"/>
      <c r="E69" s="610"/>
      <c r="F69" s="616"/>
      <c r="G69" s="617"/>
      <c r="H69" s="615"/>
      <c r="I69" s="568"/>
      <c r="J69" s="564"/>
      <c r="K69" s="564"/>
      <c r="L69" s="564"/>
      <c r="M69" s="564"/>
      <c r="N69" s="564"/>
      <c r="O69" s="564"/>
      <c r="P69" s="564"/>
      <c r="Q69" s="564"/>
      <c r="R69" s="564"/>
      <c r="S69" s="564"/>
      <c r="T69" s="564"/>
      <c r="U69" s="564"/>
      <c r="V69" s="564"/>
      <c r="W69" s="564"/>
      <c r="X69" s="564"/>
      <c r="Y69" s="564"/>
      <c r="Z69" s="564"/>
    </row>
    <row r="70" ht="12.75" customHeight="1">
      <c r="A70" s="607"/>
      <c r="B70" s="608" t="s">
        <v>359</v>
      </c>
      <c r="C70" s="618" t="str">
        <f>VLOOKUP(B70,GL_LTD!B:C,2,0)</f>
        <v>מעמ ספקים</v>
      </c>
      <c r="D70" s="616">
        <f>-SUM(D19:D68)</f>
        <v>1897.166581</v>
      </c>
      <c r="E70" s="610"/>
      <c r="F70" s="616">
        <f>-SUM(F19:F68)</f>
        <v>6676.123761</v>
      </c>
      <c r="G70" s="617"/>
      <c r="H70" s="615"/>
      <c r="I70" s="568"/>
      <c r="J70" s="564"/>
      <c r="K70" s="564"/>
      <c r="L70" s="564"/>
      <c r="M70" s="564"/>
      <c r="N70" s="564"/>
      <c r="O70" s="564"/>
      <c r="P70" s="564"/>
      <c r="Q70" s="564"/>
      <c r="R70" s="564"/>
      <c r="S70" s="564"/>
      <c r="T70" s="564"/>
      <c r="U70" s="564"/>
      <c r="V70" s="564"/>
      <c r="W70" s="564"/>
      <c r="X70" s="564"/>
      <c r="Y70" s="564"/>
      <c r="Z70" s="564"/>
    </row>
    <row r="71" ht="12.75" customHeight="1">
      <c r="A71" s="607"/>
      <c r="B71" s="604"/>
      <c r="C71" s="604"/>
      <c r="D71" s="604"/>
      <c r="E71" s="604"/>
      <c r="F71" s="604"/>
      <c r="G71" s="606"/>
      <c r="H71" s="568"/>
      <c r="I71" s="568"/>
      <c r="J71" s="564"/>
      <c r="K71" s="564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</row>
    <row r="72" ht="12.0" customHeight="1">
      <c r="A72" s="607"/>
      <c r="B72" s="608">
        <v>50115.0</v>
      </c>
      <c r="C72" s="608" t="str">
        <f>VLOOKUP(B72,GL_LTD!B:C,2,0)</f>
        <v>הוצ יעוץ מפתחים -שימי וידר</v>
      </c>
      <c r="D72" s="616">
        <v>-6811.0</v>
      </c>
      <c r="E72" s="610"/>
      <c r="F72" s="616">
        <f>D72*USD</f>
        <v>-23967.909</v>
      </c>
      <c r="G72" s="611" t="s">
        <v>815</v>
      </c>
      <c r="H72" s="615"/>
      <c r="I72" s="568"/>
      <c r="J72" s="564"/>
      <c r="K72" s="564"/>
      <c r="L72" s="564"/>
      <c r="M72" s="564"/>
      <c r="N72" s="564"/>
      <c r="O72" s="564"/>
      <c r="P72" s="564"/>
      <c r="Q72" s="564"/>
      <c r="R72" s="564"/>
      <c r="S72" s="564"/>
      <c r="T72" s="564"/>
      <c r="U72" s="564"/>
      <c r="V72" s="564"/>
      <c r="W72" s="564"/>
      <c r="X72" s="564"/>
      <c r="Y72" s="564"/>
      <c r="Z72" s="564"/>
    </row>
    <row r="73" ht="12.75" customHeight="1">
      <c r="A73" s="607"/>
      <c r="B73" s="608">
        <v>20200.0</v>
      </c>
      <c r="C73" s="608" t="str">
        <f>VLOOKUP(B73,GL_LTD!B:C,2,0)</f>
        <v>הוצאות לשלם</v>
      </c>
      <c r="D73" s="616">
        <f>-D72</f>
        <v>6811</v>
      </c>
      <c r="E73" s="610"/>
      <c r="F73" s="616">
        <f>-F72</f>
        <v>23967.909</v>
      </c>
      <c r="G73" s="617"/>
      <c r="H73" s="615"/>
      <c r="I73" s="568"/>
      <c r="J73" s="564"/>
      <c r="K73" s="564"/>
      <c r="L73" s="564"/>
      <c r="M73" s="564"/>
      <c r="N73" s="564"/>
      <c r="O73" s="564"/>
      <c r="P73" s="564"/>
      <c r="Q73" s="564"/>
      <c r="R73" s="564"/>
      <c r="S73" s="564"/>
      <c r="T73" s="564"/>
      <c r="U73" s="564"/>
      <c r="V73" s="564"/>
      <c r="W73" s="564"/>
      <c r="X73" s="564"/>
      <c r="Y73" s="564"/>
      <c r="Z73" s="564"/>
    </row>
    <row r="74" ht="12.75" customHeight="1">
      <c r="A74" s="607"/>
      <c r="B74" s="604"/>
      <c r="C74" s="604"/>
      <c r="D74" s="604"/>
      <c r="E74" s="604"/>
      <c r="F74" s="604"/>
      <c r="G74" s="606"/>
      <c r="H74" s="568"/>
      <c r="I74" s="568"/>
      <c r="J74" s="564"/>
      <c r="K74" s="564"/>
      <c r="L74" s="568"/>
      <c r="M74" s="568"/>
      <c r="N74" s="568"/>
      <c r="O74" s="568"/>
      <c r="P74" s="568"/>
      <c r="Q74" s="568"/>
      <c r="R74" s="568"/>
      <c r="S74" s="568"/>
      <c r="T74" s="568"/>
      <c r="U74" s="568"/>
      <c r="V74" s="568"/>
      <c r="W74" s="568"/>
      <c r="X74" s="568"/>
      <c r="Y74" s="568"/>
      <c r="Z74" s="568"/>
    </row>
    <row r="75" ht="12.75" customHeight="1">
      <c r="A75" s="607"/>
      <c r="B75" s="608">
        <v>200032.0</v>
      </c>
      <c r="C75" s="608" t="str">
        <f>VLOOKUP(B75,GL_LTD!B:C,2,0)</f>
        <v>UNITED</v>
      </c>
      <c r="D75" s="612">
        <f>-GL_LTD!E81</f>
        <v>-7645.75</v>
      </c>
      <c r="E75" s="613"/>
      <c r="F75" s="613">
        <f>-GL_LTD!D81</f>
        <v>-26905.39</v>
      </c>
      <c r="G75" s="619" t="s">
        <v>816</v>
      </c>
      <c r="H75" s="568"/>
      <c r="I75" s="568"/>
      <c r="J75" s="564"/>
      <c r="K75" s="564"/>
      <c r="L75" s="568"/>
      <c r="M75" s="568"/>
      <c r="N75" s="568"/>
      <c r="O75" s="568"/>
      <c r="P75" s="568"/>
      <c r="Q75" s="568"/>
      <c r="R75" s="568"/>
      <c r="S75" s="568"/>
      <c r="T75" s="568"/>
      <c r="U75" s="568"/>
      <c r="V75" s="568"/>
      <c r="W75" s="568"/>
      <c r="X75" s="568"/>
      <c r="Y75" s="568"/>
      <c r="Z75" s="568"/>
    </row>
    <row r="76" ht="12.75" customHeight="1">
      <c r="A76" s="607"/>
      <c r="B76" s="608">
        <v>200075.0</v>
      </c>
      <c r="C76" s="608" t="str">
        <f>VLOOKUP(B76,GL_LTD!B:C,2,0)</f>
        <v>YOAST</v>
      </c>
      <c r="D76" s="612">
        <f>-GL_LTD!E82</f>
        <v>-4740.67</v>
      </c>
      <c r="E76" s="613"/>
      <c r="F76" s="613">
        <f>-GL_LTD!D82</f>
        <v>-16682.42</v>
      </c>
      <c r="G76" s="620"/>
      <c r="H76" s="568"/>
      <c r="I76" s="568"/>
      <c r="J76" s="564"/>
      <c r="K76" s="564"/>
      <c r="L76" s="568"/>
      <c r="M76" s="568"/>
      <c r="N76" s="568"/>
      <c r="O76" s="568"/>
      <c r="P76" s="568"/>
      <c r="Q76" s="568"/>
      <c r="R76" s="568"/>
      <c r="S76" s="568"/>
      <c r="T76" s="568"/>
      <c r="U76" s="568"/>
      <c r="V76" s="568"/>
      <c r="W76" s="568"/>
      <c r="X76" s="568"/>
      <c r="Y76" s="568"/>
      <c r="Z76" s="568"/>
    </row>
    <row r="77" ht="12.75" customHeight="1">
      <c r="A77" s="607"/>
      <c r="B77" s="608">
        <v>50500.0</v>
      </c>
      <c r="C77" s="618" t="str">
        <f>VLOOKUP(B77,GL_LTD!B:C,2,0)</f>
        <v>נסיעה לארה"ב עוז כץ 11.10.21-15.10.21</v>
      </c>
      <c r="D77" s="616">
        <f>-D75-D76</f>
        <v>12386.42</v>
      </c>
      <c r="E77" s="610"/>
      <c r="F77" s="616">
        <f>-F75-F76</f>
        <v>43587.81</v>
      </c>
      <c r="G77" s="621"/>
      <c r="H77" s="568"/>
      <c r="I77" s="568"/>
      <c r="J77" s="564"/>
      <c r="K77" s="564"/>
      <c r="L77" s="568"/>
      <c r="M77" s="568"/>
      <c r="N77" s="568"/>
      <c r="O77" s="568"/>
      <c r="P77" s="568"/>
      <c r="Q77" s="568"/>
      <c r="R77" s="568"/>
      <c r="S77" s="568"/>
      <c r="T77" s="568"/>
      <c r="U77" s="568"/>
      <c r="V77" s="568"/>
      <c r="W77" s="568"/>
      <c r="X77" s="568"/>
      <c r="Y77" s="568"/>
      <c r="Z77" s="568"/>
    </row>
    <row r="78" ht="12.75" customHeight="1">
      <c r="A78" s="607"/>
      <c r="B78" s="604"/>
      <c r="C78" s="604"/>
      <c r="D78" s="604"/>
      <c r="E78" s="604"/>
      <c r="F78" s="604"/>
      <c r="G78" s="606"/>
      <c r="H78" s="568"/>
      <c r="I78" s="568"/>
      <c r="J78" s="564"/>
      <c r="K78" s="564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</row>
    <row r="79" ht="12.0" customHeight="1">
      <c r="A79" s="607"/>
      <c r="B79" s="608">
        <v>40101.0</v>
      </c>
      <c r="C79" s="608" t="str">
        <f>VLOOKUP(B79,GL_LTD!B:C,2,0)</f>
        <v>הכנסות תחזוקה - חו"ל</v>
      </c>
      <c r="D79" s="609">
        <v>4300.0</v>
      </c>
      <c r="E79" s="610"/>
      <c r="F79" s="609">
        <f>D79*USD</f>
        <v>15131.7</v>
      </c>
      <c r="G79" s="611" t="s">
        <v>817</v>
      </c>
      <c r="H79" s="615"/>
      <c r="I79" s="568"/>
      <c r="J79" s="564"/>
      <c r="K79" s="564"/>
      <c r="L79" s="564"/>
      <c r="M79" s="564"/>
      <c r="N79" s="564"/>
      <c r="O79" s="564"/>
      <c r="P79" s="564"/>
      <c r="Q79" s="564"/>
      <c r="R79" s="564"/>
      <c r="S79" s="564"/>
      <c r="T79" s="564"/>
      <c r="U79" s="564"/>
      <c r="V79" s="564"/>
      <c r="W79" s="564"/>
      <c r="X79" s="564"/>
      <c r="Y79" s="564"/>
      <c r="Z79" s="564"/>
    </row>
    <row r="80" ht="12.75" customHeight="1">
      <c r="A80" s="607"/>
      <c r="B80" s="608">
        <v>40102.0</v>
      </c>
      <c r="C80" s="608" t="str">
        <f>VLOOKUP(B80,GL_LTD!B:C,2,0)</f>
        <v>הכנסות תחזוקה - חו"ל ללא למעמ</v>
      </c>
      <c r="D80" s="609">
        <f>-D79</f>
        <v>-4300</v>
      </c>
      <c r="E80" s="610"/>
      <c r="F80" s="609">
        <f>-F79</f>
        <v>-15131.7</v>
      </c>
      <c r="G80" s="617"/>
      <c r="H80" s="615"/>
      <c r="I80" s="568"/>
      <c r="J80" s="564"/>
      <c r="K80" s="564"/>
      <c r="L80" s="564"/>
      <c r="M80" s="564"/>
      <c r="N80" s="564"/>
      <c r="O80" s="564"/>
      <c r="P80" s="564"/>
      <c r="Q80" s="564"/>
      <c r="R80" s="564"/>
      <c r="S80" s="564"/>
      <c r="T80" s="564"/>
      <c r="U80" s="564"/>
      <c r="V80" s="564"/>
      <c r="W80" s="564"/>
      <c r="X80" s="564"/>
      <c r="Y80" s="564"/>
      <c r="Z80" s="564"/>
    </row>
    <row r="81" ht="12.75" customHeight="1">
      <c r="A81" s="607"/>
      <c r="B81" s="604"/>
      <c r="C81" s="604"/>
      <c r="D81" s="604"/>
      <c r="E81" s="604"/>
      <c r="F81" s="604"/>
      <c r="G81" s="568"/>
      <c r="H81" s="568"/>
      <c r="I81" s="568"/>
      <c r="J81" s="564"/>
      <c r="K81" s="564"/>
      <c r="L81" s="564"/>
      <c r="M81" s="564"/>
      <c r="N81" s="564"/>
      <c r="O81" s="564"/>
      <c r="P81" s="564"/>
      <c r="Q81" s="564"/>
      <c r="R81" s="564"/>
      <c r="S81" s="564"/>
      <c r="T81" s="564"/>
      <c r="U81" s="564"/>
      <c r="V81" s="564"/>
      <c r="W81" s="564"/>
      <c r="X81" s="564"/>
      <c r="Y81" s="564"/>
      <c r="Z81" s="564"/>
    </row>
    <row r="82" ht="12.75" customHeight="1">
      <c r="A82" s="607"/>
      <c r="B82" s="604"/>
      <c r="C82" s="604"/>
      <c r="D82" s="604"/>
      <c r="E82" s="604"/>
      <c r="F82" s="604"/>
      <c r="G82" s="568"/>
      <c r="H82" s="568"/>
      <c r="I82" s="568"/>
      <c r="J82" s="564"/>
      <c r="K82" s="564"/>
      <c r="L82" s="564"/>
      <c r="M82" s="564"/>
      <c r="N82" s="564"/>
      <c r="O82" s="564"/>
      <c r="P82" s="564"/>
      <c r="Q82" s="564"/>
      <c r="R82" s="564"/>
      <c r="S82" s="564"/>
      <c r="T82" s="564"/>
      <c r="U82" s="564"/>
      <c r="V82" s="564"/>
      <c r="W82" s="564"/>
      <c r="X82" s="564"/>
      <c r="Y82" s="564"/>
      <c r="Z82" s="564"/>
    </row>
    <row r="83" ht="12.75" customHeight="1">
      <c r="A83" s="607"/>
      <c r="B83" s="608">
        <v>50116.0</v>
      </c>
      <c r="C83" s="608" t="str">
        <f>VLOOKUP(B83,GL_LTD!B:C,2,0)</f>
        <v>הוצ איתי דויד MANITOBA contractor -Itay David</v>
      </c>
      <c r="D83" s="616">
        <v>19750.0</v>
      </c>
      <c r="E83" s="610"/>
      <c r="F83" s="616">
        <f>D83*USD</f>
        <v>69500.25</v>
      </c>
      <c r="G83" s="611" t="s">
        <v>818</v>
      </c>
      <c r="H83" s="568"/>
      <c r="I83" s="568"/>
      <c r="J83" s="564"/>
      <c r="K83" s="564"/>
      <c r="L83" s="564"/>
      <c r="M83" s="564"/>
      <c r="N83" s="564"/>
      <c r="O83" s="564"/>
      <c r="P83" s="564"/>
      <c r="Q83" s="564"/>
      <c r="R83" s="564"/>
      <c r="S83" s="564"/>
      <c r="T83" s="564"/>
      <c r="U83" s="564"/>
      <c r="V83" s="564"/>
      <c r="W83" s="564"/>
      <c r="X83" s="564"/>
      <c r="Y83" s="564"/>
      <c r="Z83" s="564"/>
    </row>
    <row r="84" ht="12.75" customHeight="1">
      <c r="A84" s="607"/>
      <c r="B84" s="608">
        <v>20200.0</v>
      </c>
      <c r="C84" s="608" t="str">
        <f>VLOOKUP(B84,GL_LTD!B:C,2,0)</f>
        <v>הוצאות לשלם</v>
      </c>
      <c r="D84" s="616">
        <f>-D83</f>
        <v>-19750</v>
      </c>
      <c r="E84" s="610"/>
      <c r="F84" s="616">
        <f>-F83</f>
        <v>-69500.25</v>
      </c>
      <c r="G84" s="617"/>
      <c r="H84" s="568"/>
      <c r="I84" s="568"/>
      <c r="J84" s="564"/>
      <c r="K84" s="564"/>
      <c r="L84" s="564"/>
      <c r="M84" s="564"/>
      <c r="N84" s="564"/>
      <c r="O84" s="564"/>
      <c r="P84" s="564"/>
      <c r="Q84" s="564"/>
      <c r="R84" s="564"/>
      <c r="S84" s="564"/>
      <c r="T84" s="564"/>
      <c r="U84" s="564"/>
      <c r="V84" s="564"/>
      <c r="W84" s="564"/>
      <c r="X84" s="564"/>
      <c r="Y84" s="564"/>
      <c r="Z84" s="564"/>
    </row>
    <row r="85" ht="12.75" customHeight="1">
      <c r="A85" s="607"/>
      <c r="B85" s="604"/>
      <c r="C85" s="604"/>
      <c r="D85" s="604"/>
      <c r="E85" s="604"/>
      <c r="F85" s="604"/>
      <c r="G85" s="568"/>
      <c r="H85" s="568"/>
      <c r="I85" s="568"/>
      <c r="J85" s="564"/>
      <c r="K85" s="564"/>
      <c r="L85" s="564"/>
      <c r="M85" s="564"/>
      <c r="N85" s="564"/>
      <c r="O85" s="564"/>
      <c r="P85" s="564"/>
      <c r="Q85" s="564"/>
      <c r="R85" s="564"/>
      <c r="S85" s="564"/>
      <c r="T85" s="564"/>
      <c r="U85" s="564"/>
      <c r="V85" s="564"/>
      <c r="W85" s="564"/>
      <c r="X85" s="564"/>
      <c r="Y85" s="564"/>
      <c r="Z85" s="564"/>
    </row>
    <row r="86" ht="12.75" customHeight="1">
      <c r="A86" s="607"/>
      <c r="B86" s="604"/>
      <c r="C86" s="604"/>
      <c r="D86" s="604"/>
      <c r="E86" s="604"/>
      <c r="F86" s="604"/>
      <c r="G86" s="568"/>
      <c r="H86" s="568"/>
      <c r="I86" s="568"/>
      <c r="J86" s="564"/>
      <c r="K86" s="564"/>
      <c r="L86" s="564"/>
      <c r="M86" s="564"/>
      <c r="N86" s="564"/>
      <c r="O86" s="564"/>
      <c r="P86" s="564"/>
      <c r="Q86" s="564"/>
      <c r="R86" s="564"/>
      <c r="S86" s="564"/>
      <c r="T86" s="564"/>
      <c r="U86" s="564"/>
      <c r="V86" s="564"/>
      <c r="W86" s="564"/>
      <c r="X86" s="564"/>
      <c r="Y86" s="564"/>
      <c r="Z86" s="564"/>
    </row>
    <row r="87" ht="12.0" customHeight="1">
      <c r="A87" s="607"/>
      <c r="B87" s="608" t="s">
        <v>365</v>
      </c>
      <c r="C87" s="618" t="str">
        <f>VLOOKUP(B87,GL_LTD!B:C,2,0)</f>
        <v>Bonus DevEx</v>
      </c>
      <c r="D87" s="622">
        <f>F87/USD</f>
        <v>10116.51037</v>
      </c>
      <c r="E87" s="623"/>
      <c r="F87" s="622">
        <v>35600.0</v>
      </c>
      <c r="G87" s="614" t="s">
        <v>819</v>
      </c>
      <c r="H87" s="615"/>
      <c r="I87" s="568"/>
      <c r="J87" s="564"/>
      <c r="K87" s="564"/>
      <c r="L87" s="564"/>
      <c r="M87" s="564"/>
      <c r="N87" s="564"/>
      <c r="O87" s="564"/>
      <c r="P87" s="564"/>
      <c r="Q87" s="564"/>
      <c r="R87" s="564"/>
      <c r="S87" s="564"/>
      <c r="T87" s="564"/>
      <c r="U87" s="564"/>
      <c r="V87" s="564"/>
      <c r="W87" s="564"/>
      <c r="X87" s="564"/>
      <c r="Y87" s="564"/>
      <c r="Z87" s="564"/>
    </row>
    <row r="88" ht="12.75" customHeight="1">
      <c r="A88" s="607"/>
      <c r="B88" s="608">
        <v>20200.0</v>
      </c>
      <c r="C88" s="608" t="str">
        <f>VLOOKUP(B88,GL_LTD!B:C,2,0)</f>
        <v>הוצאות לשלם</v>
      </c>
      <c r="D88" s="622">
        <f>F88/USD</f>
        <v>-10116.51037</v>
      </c>
      <c r="E88" s="623"/>
      <c r="F88" s="622">
        <f>-F87</f>
        <v>-35600</v>
      </c>
      <c r="G88" s="617"/>
      <c r="H88" s="615"/>
      <c r="I88" s="568"/>
      <c r="J88" s="564"/>
      <c r="K88" s="564"/>
      <c r="L88" s="564"/>
      <c r="M88" s="564"/>
      <c r="N88" s="564"/>
      <c r="O88" s="564"/>
      <c r="P88" s="564"/>
      <c r="Q88" s="564"/>
      <c r="R88" s="564"/>
      <c r="S88" s="564"/>
      <c r="T88" s="564"/>
      <c r="U88" s="564"/>
      <c r="V88" s="564"/>
      <c r="W88" s="564"/>
      <c r="X88" s="564"/>
      <c r="Y88" s="564"/>
      <c r="Z88" s="564"/>
    </row>
    <row r="89" ht="12.75" customHeight="1">
      <c r="A89" s="607"/>
      <c r="B89" s="604"/>
      <c r="C89" s="604"/>
      <c r="D89" s="604"/>
      <c r="E89" s="604"/>
      <c r="F89" s="604"/>
      <c r="G89" s="568"/>
      <c r="H89" s="568"/>
      <c r="I89" s="568"/>
      <c r="J89" s="564"/>
      <c r="K89" s="564"/>
      <c r="L89" s="564"/>
      <c r="M89" s="564"/>
      <c r="N89" s="564"/>
      <c r="O89" s="564"/>
      <c r="P89" s="564"/>
      <c r="Q89" s="564"/>
      <c r="R89" s="564"/>
      <c r="S89" s="564"/>
      <c r="T89" s="564"/>
      <c r="U89" s="564"/>
      <c r="V89" s="564"/>
      <c r="W89" s="564"/>
      <c r="X89" s="564"/>
      <c r="Y89" s="564"/>
      <c r="Z89" s="564"/>
    </row>
    <row r="90" ht="12.75" customHeight="1">
      <c r="A90" s="564"/>
      <c r="B90" s="565"/>
      <c r="C90" s="565"/>
      <c r="D90" s="566"/>
      <c r="E90" s="566"/>
      <c r="F90" s="566"/>
      <c r="G90" s="567"/>
      <c r="H90" s="564"/>
      <c r="I90" s="568"/>
      <c r="J90" s="564"/>
      <c r="K90" s="564"/>
      <c r="L90" s="564"/>
      <c r="M90" s="564"/>
      <c r="N90" s="564"/>
      <c r="O90" s="564"/>
      <c r="P90" s="564"/>
      <c r="Q90" s="564"/>
      <c r="R90" s="564"/>
      <c r="S90" s="564"/>
      <c r="T90" s="564"/>
      <c r="U90" s="564"/>
      <c r="V90" s="564"/>
      <c r="W90" s="564"/>
      <c r="X90" s="564"/>
      <c r="Y90" s="564"/>
      <c r="Z90" s="564"/>
    </row>
    <row r="91" ht="12.75" customHeight="1">
      <c r="A91" s="564"/>
      <c r="B91" s="608" t="s">
        <v>338</v>
      </c>
      <c r="C91" s="618" t="str">
        <f>VLOOKUP(B91,GL_LTD!B:C,2,0)</f>
        <v>אלוקציה למופ</v>
      </c>
      <c r="D91" s="616">
        <f>WP_LTD!E314</f>
        <v>159905.7942</v>
      </c>
      <c r="E91" s="616"/>
      <c r="F91" s="616">
        <f>WP_LTD!D314</f>
        <v>533869.5699</v>
      </c>
      <c r="G91" s="614" t="s">
        <v>820</v>
      </c>
      <c r="H91" s="564"/>
      <c r="I91" s="568"/>
      <c r="J91" s="564"/>
      <c r="K91" s="564"/>
      <c r="L91" s="564"/>
      <c r="M91" s="564"/>
      <c r="N91" s="564"/>
      <c r="O91" s="564"/>
      <c r="P91" s="564"/>
      <c r="Q91" s="564"/>
      <c r="R91" s="564"/>
      <c r="S91" s="564"/>
      <c r="T91" s="564"/>
      <c r="U91" s="564"/>
      <c r="V91" s="564"/>
      <c r="W91" s="564"/>
      <c r="X91" s="564"/>
      <c r="Y91" s="564"/>
      <c r="Z91" s="564"/>
    </row>
    <row r="92" ht="12.75" customHeight="1">
      <c r="A92" s="564"/>
      <c r="B92" s="608" t="s">
        <v>340</v>
      </c>
      <c r="C92" s="618" t="str">
        <f>VLOOKUP(B92,GL_LTD!B:C,2,0)</f>
        <v>אלוקציה למרקטינג</v>
      </c>
      <c r="D92" s="616">
        <f>WP_LTD!E316</f>
        <v>10660.38628</v>
      </c>
      <c r="E92" s="616"/>
      <c r="F92" s="616">
        <f>WP_LTD!D316</f>
        <v>35591.30466</v>
      </c>
      <c r="G92" s="617"/>
      <c r="H92" s="564"/>
      <c r="I92" s="568"/>
      <c r="J92" s="564"/>
      <c r="K92" s="564"/>
      <c r="L92" s="564"/>
      <c r="M92" s="564"/>
      <c r="N92" s="564"/>
      <c r="O92" s="564"/>
      <c r="P92" s="564"/>
      <c r="Q92" s="564"/>
      <c r="R92" s="564"/>
      <c r="S92" s="564"/>
      <c r="T92" s="564"/>
      <c r="U92" s="564"/>
      <c r="V92" s="564"/>
      <c r="W92" s="564"/>
      <c r="X92" s="564"/>
      <c r="Y92" s="564"/>
      <c r="Z92" s="564"/>
    </row>
    <row r="93" ht="12.75" customHeight="1">
      <c r="A93" s="564"/>
      <c r="B93" s="608" t="s">
        <v>342</v>
      </c>
      <c r="C93" s="618" t="str">
        <f>VLOOKUP(B93,GL_LTD!B:C,2,0)</f>
        <v>אלוקציה ל DEVEX</v>
      </c>
      <c r="D93" s="616">
        <f>WP_LTD!E315</f>
        <v>10660.38628</v>
      </c>
      <c r="E93" s="616"/>
      <c r="F93" s="616">
        <f>WP_LTD!D315</f>
        <v>35591.30466</v>
      </c>
      <c r="G93" s="617"/>
      <c r="H93" s="564"/>
      <c r="I93" s="568"/>
      <c r="J93" s="564"/>
      <c r="K93" s="564"/>
      <c r="L93" s="564"/>
      <c r="M93" s="564"/>
      <c r="N93" s="564"/>
      <c r="O93" s="564"/>
      <c r="P93" s="564"/>
      <c r="Q93" s="564"/>
      <c r="R93" s="564"/>
      <c r="S93" s="564"/>
      <c r="T93" s="564"/>
      <c r="U93" s="564"/>
      <c r="V93" s="564"/>
      <c r="W93" s="564"/>
      <c r="X93" s="564"/>
      <c r="Y93" s="564"/>
      <c r="Z93" s="564"/>
    </row>
    <row r="94" ht="12.75" customHeight="1">
      <c r="A94" s="564"/>
      <c r="B94" s="608" t="s">
        <v>344</v>
      </c>
      <c r="C94" s="618" t="str">
        <f>VLOOKUP(B94,GL_LTD!B:C,2,0)</f>
        <v>אלוקציה מהנהכ</v>
      </c>
      <c r="D94" s="616">
        <f>-SUM(D91:D93)</f>
        <v>-181226.5667</v>
      </c>
      <c r="E94" s="610"/>
      <c r="F94" s="616">
        <f>-SUM(F91:F93)</f>
        <v>-605052.1793</v>
      </c>
      <c r="G94" s="617"/>
      <c r="H94" s="564"/>
      <c r="I94" s="568"/>
      <c r="J94" s="564"/>
      <c r="K94" s="564"/>
      <c r="L94" s="564"/>
      <c r="M94" s="564"/>
      <c r="N94" s="564"/>
      <c r="O94" s="564"/>
      <c r="P94" s="564"/>
      <c r="Q94" s="564"/>
      <c r="R94" s="564"/>
      <c r="S94" s="564"/>
      <c r="T94" s="564"/>
      <c r="U94" s="564"/>
      <c r="V94" s="564"/>
      <c r="W94" s="564"/>
      <c r="X94" s="564"/>
      <c r="Y94" s="564"/>
      <c r="Z94" s="564"/>
    </row>
    <row r="95" ht="12.75" customHeight="1">
      <c r="A95" s="564"/>
      <c r="B95" s="565"/>
      <c r="C95" s="565"/>
      <c r="D95" s="566"/>
      <c r="E95" s="566"/>
      <c r="F95" s="566"/>
      <c r="G95" s="567"/>
      <c r="H95" s="564"/>
      <c r="I95" s="568"/>
      <c r="J95" s="564"/>
      <c r="K95" s="564"/>
      <c r="L95" s="564"/>
      <c r="M95" s="564"/>
      <c r="N95" s="564"/>
      <c r="O95" s="564"/>
      <c r="P95" s="564"/>
      <c r="Q95" s="564"/>
      <c r="R95" s="564"/>
      <c r="S95" s="564"/>
      <c r="T95" s="564"/>
      <c r="U95" s="564"/>
      <c r="V95" s="564"/>
      <c r="W95" s="564"/>
      <c r="X95" s="564"/>
      <c r="Y95" s="564"/>
      <c r="Z95" s="564"/>
    </row>
    <row r="96" ht="12.75" customHeight="1">
      <c r="A96" s="564"/>
      <c r="B96" s="608">
        <v>20999.0</v>
      </c>
      <c r="C96" s="608" t="str">
        <f>VLOOKUP(B96,GL_LTD!B:C,2,0)</f>
        <v>עתודה להבראה</v>
      </c>
      <c r="D96" s="616">
        <f>-SUM(D97:D99)</f>
        <v>-1835.180449</v>
      </c>
      <c r="E96" s="616"/>
      <c r="F96" s="616">
        <f>-F97-F98</f>
        <v>-6458</v>
      </c>
      <c r="G96" s="614" t="s">
        <v>449</v>
      </c>
      <c r="H96" s="564"/>
      <c r="I96" s="568"/>
      <c r="J96" s="564"/>
      <c r="K96" s="564"/>
      <c r="L96" s="564"/>
      <c r="M96" s="564"/>
      <c r="N96" s="564"/>
      <c r="O96" s="564"/>
      <c r="P96" s="564"/>
      <c r="Q96" s="564"/>
      <c r="R96" s="564"/>
      <c r="S96" s="564"/>
      <c r="T96" s="564"/>
      <c r="U96" s="564"/>
      <c r="V96" s="564"/>
      <c r="W96" s="564"/>
      <c r="X96" s="564"/>
      <c r="Y96" s="564"/>
      <c r="Z96" s="564"/>
    </row>
    <row r="97" ht="12.75" customHeight="1">
      <c r="A97" s="564"/>
      <c r="B97" s="608">
        <v>51097.0</v>
      </c>
      <c r="C97" s="608" t="str">
        <f>VLOOKUP(B97,GL_LTD!B:C,2,0)</f>
        <v>הוצאות הפרשה להבראה מו"פ</v>
      </c>
      <c r="D97" s="616">
        <f>F97/USD</f>
        <v>1566.63825</v>
      </c>
      <c r="E97" s="616"/>
      <c r="F97" s="616">
        <v>5513.0</v>
      </c>
      <c r="G97" s="614" t="s">
        <v>821</v>
      </c>
      <c r="H97" s="564"/>
      <c r="I97" s="568"/>
      <c r="J97" s="564"/>
      <c r="K97" s="564"/>
      <c r="L97" s="564"/>
      <c r="M97" s="564"/>
      <c r="N97" s="564"/>
      <c r="O97" s="564"/>
      <c r="P97" s="564"/>
      <c r="Q97" s="564"/>
      <c r="R97" s="564"/>
      <c r="S97" s="564"/>
      <c r="T97" s="564"/>
      <c r="U97" s="564"/>
      <c r="V97" s="564"/>
      <c r="W97" s="564"/>
      <c r="X97" s="564"/>
      <c r="Y97" s="564"/>
      <c r="Z97" s="564"/>
    </row>
    <row r="98" ht="12.75" customHeight="1">
      <c r="A98" s="564"/>
      <c r="B98" s="608">
        <v>71097.0</v>
      </c>
      <c r="C98" s="608" t="str">
        <f>VLOOKUP(B98,GL_LTD!B:C,2,0)</f>
        <v>הוצאות הפרשה להבראה הנהלה</v>
      </c>
      <c r="D98" s="616">
        <f>F98/USD</f>
        <v>268.5421995</v>
      </c>
      <c r="E98" s="616"/>
      <c r="F98" s="616">
        <v>945.0</v>
      </c>
      <c r="G98" s="617"/>
      <c r="H98" s="564"/>
      <c r="I98" s="568"/>
      <c r="J98" s="564"/>
      <c r="K98" s="564"/>
      <c r="L98" s="564"/>
      <c r="M98" s="564"/>
      <c r="N98" s="564"/>
      <c r="O98" s="564"/>
      <c r="P98" s="564"/>
      <c r="Q98" s="564"/>
      <c r="R98" s="564"/>
      <c r="S98" s="564"/>
      <c r="T98" s="564"/>
      <c r="U98" s="564"/>
      <c r="V98" s="564"/>
      <c r="W98" s="564"/>
      <c r="X98" s="564"/>
      <c r="Y98" s="564"/>
      <c r="Z98" s="564"/>
    </row>
    <row r="99" ht="12.75" customHeight="1">
      <c r="A99" s="564"/>
      <c r="B99" s="608">
        <v>65097.0</v>
      </c>
      <c r="C99" s="608" t="str">
        <f>VLOOKUP(B99,GL_LTD!B:C,2,0)</f>
        <v>הוצאות הפרשה להבראה Marketing</v>
      </c>
      <c r="D99" s="616">
        <f>F99/USD</f>
        <v>0</v>
      </c>
      <c r="E99" s="610"/>
      <c r="F99" s="616"/>
      <c r="G99" s="617"/>
      <c r="H99" s="564"/>
      <c r="I99" s="568"/>
      <c r="J99" s="564"/>
      <c r="K99" s="564"/>
      <c r="L99" s="564"/>
      <c r="M99" s="564"/>
      <c r="N99" s="564"/>
      <c r="O99" s="564"/>
      <c r="P99" s="564"/>
      <c r="Q99" s="564"/>
      <c r="R99" s="564"/>
      <c r="S99" s="564"/>
      <c r="T99" s="564"/>
      <c r="U99" s="564"/>
      <c r="V99" s="564"/>
      <c r="W99" s="564"/>
      <c r="X99" s="564"/>
      <c r="Y99" s="564"/>
      <c r="Z99" s="564"/>
    </row>
    <row r="100" ht="12.75" customHeight="1">
      <c r="A100" s="564"/>
      <c r="B100" s="565"/>
      <c r="C100" s="565"/>
      <c r="D100" s="566"/>
      <c r="E100" s="566"/>
      <c r="F100" s="566"/>
      <c r="G100" s="567"/>
      <c r="H100" s="564"/>
      <c r="I100" s="568"/>
      <c r="J100" s="564"/>
      <c r="K100" s="564"/>
      <c r="L100" s="564"/>
      <c r="M100" s="564"/>
      <c r="N100" s="564"/>
      <c r="O100" s="564"/>
      <c r="P100" s="564"/>
      <c r="Q100" s="564"/>
      <c r="R100" s="564"/>
      <c r="S100" s="564"/>
      <c r="T100" s="564"/>
      <c r="U100" s="564"/>
      <c r="V100" s="564"/>
      <c r="W100" s="564"/>
      <c r="X100" s="564"/>
      <c r="Y100" s="564"/>
      <c r="Z100" s="564"/>
    </row>
    <row r="101" ht="12.75" customHeight="1">
      <c r="A101" s="564"/>
      <c r="B101" s="608" t="s">
        <v>366</v>
      </c>
      <c r="C101" s="618" t="str">
        <f>VLOOKUP(B101,GL_LTD!B:C,2,0)</f>
        <v>אופציות- מו"פ</v>
      </c>
      <c r="D101" s="616" t="str">
        <f>'[75]2022 FAS 123 '!$V$59</f>
        <v>#REF!</v>
      </c>
      <c r="E101" s="616"/>
      <c r="F101" s="616" t="str">
        <f>D101*AVR_USD</f>
        <v>#REF!</v>
      </c>
      <c r="G101" s="614" t="s">
        <v>822</v>
      </c>
      <c r="H101" s="564"/>
      <c r="I101" s="568"/>
      <c r="J101" s="564"/>
      <c r="K101" s="564"/>
      <c r="L101" s="564"/>
      <c r="M101" s="564"/>
      <c r="N101" s="564"/>
      <c r="O101" s="564"/>
      <c r="P101" s="564"/>
      <c r="Q101" s="564"/>
      <c r="R101" s="564"/>
      <c r="S101" s="564"/>
      <c r="T101" s="564"/>
      <c r="U101" s="564"/>
      <c r="V101" s="564"/>
      <c r="W101" s="564"/>
      <c r="X101" s="564"/>
      <c r="Y101" s="564"/>
      <c r="Z101" s="564"/>
    </row>
    <row r="102" ht="12.75" customHeight="1">
      <c r="A102" s="564"/>
      <c r="B102" s="608" t="s">
        <v>368</v>
      </c>
      <c r="C102" s="618" t="str">
        <f>VLOOKUP(B102,GL_LTD!B:C,2,0)</f>
        <v>אופציות-הנה"כ</v>
      </c>
      <c r="D102" s="616" t="str">
        <f>'[75]2022 FAS 123 '!$V$62</f>
        <v>#REF!</v>
      </c>
      <c r="E102" s="616"/>
      <c r="F102" s="616" t="str">
        <f>D102*AVR_USD</f>
        <v>#REF!</v>
      </c>
      <c r="G102" s="617"/>
      <c r="H102" s="564"/>
      <c r="I102" s="568"/>
      <c r="J102" s="564"/>
      <c r="K102" s="564"/>
      <c r="L102" s="564"/>
      <c r="M102" s="564"/>
      <c r="N102" s="564"/>
      <c r="O102" s="564"/>
      <c r="P102" s="564"/>
      <c r="Q102" s="564"/>
      <c r="R102" s="564"/>
      <c r="S102" s="564"/>
      <c r="T102" s="564"/>
      <c r="U102" s="564"/>
      <c r="V102" s="564"/>
      <c r="W102" s="564"/>
      <c r="X102" s="564"/>
      <c r="Y102" s="564"/>
      <c r="Z102" s="564"/>
    </row>
    <row r="103" ht="12.75" customHeight="1">
      <c r="A103" s="564"/>
      <c r="B103" s="608" t="s">
        <v>370</v>
      </c>
      <c r="C103" s="618" t="str">
        <f>VLOOKUP(B103,GL_LTD!B:C,2,0)</f>
        <v>אופציות- מכירה ושיווק</v>
      </c>
      <c r="D103" s="616" t="str">
        <f>'[75]2022 FAS 123 '!$V$60</f>
        <v>#REF!</v>
      </c>
      <c r="E103" s="616"/>
      <c r="F103" s="616" t="str">
        <f>D103*AVR_USD</f>
        <v>#REF!</v>
      </c>
      <c r="G103" s="617"/>
      <c r="H103" s="564"/>
      <c r="I103" s="568"/>
      <c r="J103" s="564"/>
      <c r="K103" s="564"/>
      <c r="L103" s="564"/>
      <c r="M103" s="564"/>
      <c r="N103" s="564"/>
      <c r="O103" s="564"/>
      <c r="P103" s="564"/>
      <c r="Q103" s="564"/>
      <c r="R103" s="564"/>
      <c r="S103" s="564"/>
      <c r="T103" s="564"/>
      <c r="U103" s="564"/>
      <c r="V103" s="564"/>
      <c r="W103" s="564"/>
      <c r="X103" s="564"/>
      <c r="Y103" s="564"/>
      <c r="Z103" s="564"/>
    </row>
    <row r="104" ht="12.75" customHeight="1">
      <c r="A104" s="564"/>
      <c r="B104" s="608" t="s">
        <v>372</v>
      </c>
      <c r="C104" s="618" t="str">
        <f>VLOOKUP(B104,GL_LTD!B:C,2,0)</f>
        <v>קרן הון- אופציות</v>
      </c>
      <c r="D104" s="616" t="str">
        <f>-SUM(D101:D103)</f>
        <v>#REF!</v>
      </c>
      <c r="E104" s="610"/>
      <c r="F104" s="616" t="str">
        <f>D104*AVR_USD</f>
        <v>#REF!</v>
      </c>
      <c r="G104" s="617"/>
      <c r="H104" s="564"/>
      <c r="I104" s="568"/>
      <c r="J104" s="564"/>
      <c r="K104" s="564"/>
      <c r="L104" s="564"/>
      <c r="M104" s="564"/>
      <c r="N104" s="564"/>
      <c r="O104" s="564"/>
      <c r="P104" s="564"/>
      <c r="Q104" s="564"/>
      <c r="R104" s="564"/>
      <c r="S104" s="564"/>
      <c r="T104" s="564"/>
      <c r="U104" s="564"/>
      <c r="V104" s="564"/>
      <c r="W104" s="564"/>
      <c r="X104" s="564"/>
      <c r="Y104" s="564"/>
      <c r="Z104" s="564"/>
    </row>
    <row r="105" ht="12.75" customHeight="1">
      <c r="A105" s="564"/>
      <c r="B105" s="565"/>
      <c r="C105" s="565"/>
      <c r="D105" s="566"/>
      <c r="E105" s="566"/>
      <c r="F105" s="566"/>
      <c r="G105" s="567"/>
      <c r="H105" s="564"/>
      <c r="I105" s="568"/>
      <c r="J105" s="564"/>
      <c r="K105" s="564"/>
      <c r="L105" s="564"/>
      <c r="M105" s="564"/>
      <c r="N105" s="564"/>
      <c r="O105" s="564"/>
      <c r="P105" s="564"/>
      <c r="Q105" s="564"/>
      <c r="R105" s="564"/>
      <c r="S105" s="564"/>
      <c r="T105" s="564"/>
      <c r="U105" s="564"/>
      <c r="V105" s="564"/>
      <c r="W105" s="564"/>
      <c r="X105" s="564"/>
      <c r="Y105" s="564"/>
      <c r="Z105" s="564"/>
    </row>
    <row r="106" ht="12.75" customHeight="1">
      <c r="A106" s="564"/>
      <c r="B106" s="624" t="s">
        <v>362</v>
      </c>
      <c r="C106" s="625" t="str">
        <f>VLOOKUP(B106,GL_LTD!B:C,2,0)</f>
        <v>Additional Paid-In Capital</v>
      </c>
      <c r="D106" s="609" t="str">
        <f>[76]DataSheet!$O$13176</f>
        <v>#ERROR!</v>
      </c>
      <c r="E106" s="626"/>
      <c r="F106" s="609" t="str">
        <f>[77]DataSheet!$G$13177</f>
        <v>#ERROR!</v>
      </c>
      <c r="G106" s="627" t="s">
        <v>823</v>
      </c>
      <c r="H106" s="564"/>
      <c r="I106" s="568"/>
      <c r="J106" s="564"/>
      <c r="K106" s="564"/>
      <c r="L106" s="564"/>
      <c r="M106" s="564"/>
      <c r="N106" s="564"/>
      <c r="O106" s="564"/>
      <c r="P106" s="564"/>
      <c r="Q106" s="564"/>
      <c r="R106" s="564"/>
      <c r="S106" s="564"/>
      <c r="T106" s="564"/>
      <c r="U106" s="564"/>
      <c r="V106" s="564"/>
      <c r="W106" s="564"/>
      <c r="X106" s="564"/>
      <c r="Y106" s="564"/>
      <c r="Z106" s="564"/>
    </row>
    <row r="107" ht="12.75" customHeight="1">
      <c r="A107" s="564"/>
      <c r="B107" s="624">
        <v>20800.0</v>
      </c>
      <c r="C107" s="624" t="str">
        <f>VLOOKUP(B107,GL_LTD!B:C,2,0)</f>
        <v>TREEVERSE INC</v>
      </c>
      <c r="D107" s="609" t="str">
        <f>-D106</f>
        <v>#ERROR!</v>
      </c>
      <c r="E107" s="626"/>
      <c r="F107" s="609" t="str">
        <f>-F106</f>
        <v>#ERROR!</v>
      </c>
      <c r="G107" s="628"/>
      <c r="H107" s="564"/>
      <c r="I107" s="568"/>
      <c r="J107" s="564"/>
      <c r="K107" s="564"/>
      <c r="L107" s="564"/>
      <c r="M107" s="564"/>
      <c r="N107" s="564"/>
      <c r="O107" s="564"/>
      <c r="P107" s="564"/>
      <c r="Q107" s="564"/>
      <c r="R107" s="564"/>
      <c r="S107" s="564"/>
      <c r="T107" s="564"/>
      <c r="U107" s="564"/>
      <c r="V107" s="564"/>
      <c r="W107" s="564"/>
      <c r="X107" s="564"/>
      <c r="Y107" s="564"/>
      <c r="Z107" s="564"/>
    </row>
    <row r="108" ht="12.75" customHeight="1">
      <c r="A108" s="564"/>
      <c r="B108" s="565"/>
      <c r="C108" s="565"/>
      <c r="D108" s="566"/>
      <c r="E108" s="566"/>
      <c r="F108" s="566"/>
      <c r="G108" s="567"/>
      <c r="H108" s="564"/>
      <c r="I108" s="568"/>
      <c r="J108" s="564"/>
      <c r="K108" s="564"/>
      <c r="L108" s="564"/>
      <c r="M108" s="564"/>
      <c r="N108" s="564"/>
      <c r="O108" s="564"/>
      <c r="P108" s="564"/>
      <c r="Q108" s="564"/>
      <c r="R108" s="564"/>
      <c r="S108" s="564"/>
      <c r="T108" s="564"/>
      <c r="U108" s="564"/>
      <c r="V108" s="564"/>
      <c r="W108" s="564"/>
      <c r="X108" s="564"/>
      <c r="Y108" s="564"/>
      <c r="Z108" s="564"/>
    </row>
    <row r="109" ht="12.75" customHeight="1">
      <c r="A109" s="564"/>
      <c r="B109" s="625" t="s">
        <v>362</v>
      </c>
      <c r="C109" s="625" t="str">
        <f>VLOOKUP(B109,GL_LTD!B:C,2,0)</f>
        <v>Additional Paid-In Capital</v>
      </c>
      <c r="D109" s="609">
        <f>'Shareholders Equity'!D23</f>
        <v>58765</v>
      </c>
      <c r="E109" s="626"/>
      <c r="F109" s="609">
        <f>'Shareholders Equity'!C23</f>
        <v>191000</v>
      </c>
      <c r="G109" s="627" t="s">
        <v>824</v>
      </c>
      <c r="H109" s="564"/>
      <c r="I109" s="568"/>
      <c r="J109" s="564"/>
      <c r="K109" s="564"/>
      <c r="L109" s="564"/>
      <c r="M109" s="564"/>
      <c r="N109" s="564"/>
      <c r="O109" s="564"/>
      <c r="P109" s="564"/>
      <c r="Q109" s="564"/>
      <c r="R109" s="564"/>
      <c r="S109" s="564"/>
      <c r="T109" s="564"/>
      <c r="U109" s="564"/>
      <c r="V109" s="564"/>
      <c r="W109" s="564"/>
      <c r="X109" s="564"/>
      <c r="Y109" s="564"/>
      <c r="Z109" s="564"/>
    </row>
    <row r="110" ht="12.75" customHeight="1">
      <c r="A110" s="564"/>
      <c r="B110" s="625" t="s">
        <v>372</v>
      </c>
      <c r="C110" s="625" t="str">
        <f>VLOOKUP(B110,GL_LTD!B:C,2,0)</f>
        <v>קרן הון- אופציות</v>
      </c>
      <c r="D110" s="609">
        <f>-D109</f>
        <v>-58765</v>
      </c>
      <c r="E110" s="626"/>
      <c r="F110" s="609">
        <f>-F109</f>
        <v>-191000</v>
      </c>
      <c r="G110" s="627" t="s">
        <v>825</v>
      </c>
      <c r="H110" s="564"/>
      <c r="I110" s="568"/>
      <c r="J110" s="564"/>
      <c r="K110" s="564"/>
      <c r="L110" s="564"/>
      <c r="M110" s="564"/>
      <c r="N110" s="564"/>
      <c r="O110" s="564"/>
      <c r="P110" s="564"/>
      <c r="Q110" s="564"/>
      <c r="R110" s="564"/>
      <c r="S110" s="564"/>
      <c r="T110" s="564"/>
      <c r="U110" s="564"/>
      <c r="V110" s="564"/>
      <c r="W110" s="564"/>
      <c r="X110" s="564"/>
      <c r="Y110" s="564"/>
      <c r="Z110" s="564"/>
    </row>
    <row r="111" ht="12.75" customHeight="1">
      <c r="A111" s="564"/>
      <c r="B111" s="565"/>
      <c r="C111" s="565"/>
      <c r="D111" s="566"/>
      <c r="E111" s="566"/>
      <c r="F111" s="566"/>
      <c r="G111" s="567"/>
      <c r="H111" s="564"/>
      <c r="I111" s="568"/>
      <c r="J111" s="564"/>
      <c r="K111" s="564"/>
      <c r="L111" s="564"/>
      <c r="M111" s="564"/>
      <c r="N111" s="564"/>
      <c r="O111" s="564"/>
      <c r="P111" s="564"/>
      <c r="Q111" s="564"/>
      <c r="R111" s="564"/>
      <c r="S111" s="564"/>
      <c r="T111" s="564"/>
      <c r="U111" s="564"/>
      <c r="V111" s="564"/>
      <c r="W111" s="564"/>
      <c r="X111" s="564"/>
      <c r="Y111" s="564"/>
      <c r="Z111" s="564"/>
    </row>
    <row r="112" ht="12.75" customHeight="1">
      <c r="A112" s="564"/>
      <c r="B112" s="624">
        <v>20800.0</v>
      </c>
      <c r="C112" s="624" t="str">
        <f>VLOOKUP(B112,GL_LTD!B:C,2,0)</f>
        <v>TREEVERSE INC</v>
      </c>
      <c r="D112" s="609" t="str">
        <f>'Shareholders Equity'!D26</f>
        <v/>
      </c>
      <c r="E112" s="626"/>
      <c r="F112" s="609" t="str">
        <f>[76]DataSheet!$K$13182</f>
        <v>#ERROR!</v>
      </c>
      <c r="G112" s="627" t="s">
        <v>826</v>
      </c>
      <c r="H112" s="564"/>
      <c r="I112" s="568"/>
      <c r="J112" s="564"/>
      <c r="K112" s="564"/>
      <c r="L112" s="564"/>
      <c r="M112" s="564"/>
      <c r="N112" s="564"/>
      <c r="O112" s="564"/>
      <c r="P112" s="564"/>
      <c r="Q112" s="564"/>
      <c r="R112" s="564"/>
      <c r="S112" s="564"/>
      <c r="T112" s="564"/>
      <c r="U112" s="564"/>
      <c r="V112" s="564"/>
      <c r="W112" s="564"/>
      <c r="X112" s="564"/>
      <c r="Y112" s="564"/>
      <c r="Z112" s="564"/>
    </row>
    <row r="113" ht="12.75" customHeight="1">
      <c r="A113" s="564"/>
      <c r="B113" s="624">
        <v>90002.0</v>
      </c>
      <c r="C113" s="624" t="str">
        <f>VLOOKUP(B113,GL_LTD!B:C,2,0)</f>
        <v>הפרשי שער</v>
      </c>
      <c r="D113" s="609">
        <f>-D112</f>
        <v>0</v>
      </c>
      <c r="E113" s="626"/>
      <c r="F113" s="609" t="str">
        <f>-F112</f>
        <v>#ERROR!</v>
      </c>
      <c r="G113" s="628"/>
      <c r="H113" s="564"/>
      <c r="I113" s="568"/>
      <c r="J113" s="564"/>
      <c r="K113" s="564"/>
      <c r="L113" s="564"/>
      <c r="M113" s="564"/>
      <c r="N113" s="564"/>
      <c r="O113" s="564"/>
      <c r="P113" s="564"/>
      <c r="Q113" s="564"/>
      <c r="R113" s="564"/>
      <c r="S113" s="564"/>
      <c r="T113" s="564"/>
      <c r="U113" s="564"/>
      <c r="V113" s="564"/>
      <c r="W113" s="564"/>
      <c r="X113" s="564"/>
      <c r="Y113" s="564"/>
      <c r="Z113" s="564"/>
    </row>
    <row r="114" ht="12.75" customHeight="1">
      <c r="A114" s="564"/>
      <c r="B114" s="565"/>
      <c r="C114" s="565"/>
      <c r="D114" s="566"/>
      <c r="E114" s="566"/>
      <c r="F114" s="566"/>
      <c r="G114" s="567"/>
      <c r="H114" s="564"/>
      <c r="I114" s="568"/>
      <c r="J114" s="564"/>
      <c r="K114" s="564"/>
      <c r="L114" s="564"/>
      <c r="M114" s="564"/>
      <c r="N114" s="564"/>
      <c r="O114" s="564"/>
      <c r="P114" s="564"/>
      <c r="Q114" s="564"/>
      <c r="R114" s="564"/>
      <c r="S114" s="564"/>
      <c r="T114" s="564"/>
      <c r="U114" s="564"/>
      <c r="V114" s="564"/>
      <c r="W114" s="564"/>
      <c r="X114" s="564"/>
      <c r="Y114" s="564"/>
      <c r="Z114" s="564"/>
    </row>
    <row r="115" ht="12.75" customHeight="1">
      <c r="A115" s="564"/>
      <c r="B115" s="565"/>
      <c r="C115" s="565"/>
      <c r="D115" s="566"/>
      <c r="E115" s="566"/>
      <c r="F115" s="566"/>
      <c r="G115" s="567"/>
      <c r="H115" s="564"/>
      <c r="I115" s="568"/>
      <c r="J115" s="564"/>
      <c r="K115" s="564"/>
      <c r="L115" s="564"/>
      <c r="M115" s="564"/>
      <c r="N115" s="564"/>
      <c r="O115" s="564"/>
      <c r="P115" s="564"/>
      <c r="Q115" s="564"/>
      <c r="R115" s="564"/>
      <c r="S115" s="564"/>
      <c r="T115" s="564"/>
      <c r="U115" s="564"/>
      <c r="V115" s="564"/>
      <c r="W115" s="564"/>
      <c r="X115" s="564"/>
      <c r="Y115" s="564"/>
      <c r="Z115" s="564"/>
    </row>
    <row r="116" ht="12.75" customHeight="1">
      <c r="A116" s="564"/>
      <c r="B116" s="565"/>
      <c r="C116" s="565"/>
      <c r="D116" s="566"/>
      <c r="E116" s="566"/>
      <c r="F116" s="566"/>
      <c r="G116" s="567"/>
      <c r="H116" s="564"/>
      <c r="I116" s="568"/>
      <c r="J116" s="564"/>
      <c r="K116" s="564"/>
      <c r="L116" s="564"/>
      <c r="M116" s="564"/>
      <c r="N116" s="564"/>
      <c r="O116" s="564"/>
      <c r="P116" s="564"/>
      <c r="Q116" s="564"/>
      <c r="R116" s="564"/>
      <c r="S116" s="564"/>
      <c r="T116" s="564"/>
      <c r="U116" s="564"/>
      <c r="V116" s="564"/>
      <c r="W116" s="564"/>
      <c r="X116" s="564"/>
      <c r="Y116" s="564"/>
      <c r="Z116" s="564"/>
    </row>
    <row r="117" ht="12.75" customHeight="1">
      <c r="A117" s="564"/>
      <c r="B117" s="565"/>
      <c r="C117" s="565"/>
      <c r="D117" s="566"/>
      <c r="E117" s="566"/>
      <c r="F117" s="566"/>
      <c r="G117" s="567"/>
      <c r="H117" s="564"/>
      <c r="I117" s="568"/>
      <c r="J117" s="564"/>
      <c r="K117" s="564"/>
      <c r="L117" s="564"/>
      <c r="M117" s="564"/>
      <c r="N117" s="564"/>
      <c r="O117" s="564"/>
      <c r="P117" s="564"/>
      <c r="Q117" s="564"/>
      <c r="R117" s="564"/>
      <c r="S117" s="564"/>
      <c r="T117" s="564"/>
      <c r="U117" s="564"/>
      <c r="V117" s="564"/>
      <c r="W117" s="564"/>
      <c r="X117" s="564"/>
      <c r="Y117" s="564"/>
      <c r="Z117" s="564"/>
    </row>
    <row r="118" ht="12.75" customHeight="1">
      <c r="A118" s="564"/>
      <c r="B118" s="565"/>
      <c r="C118" s="565"/>
      <c r="D118" s="566"/>
      <c r="E118" s="566"/>
      <c r="F118" s="566"/>
      <c r="G118" s="567"/>
      <c r="H118" s="564"/>
      <c r="I118" s="568"/>
      <c r="J118" s="564"/>
      <c r="K118" s="564"/>
      <c r="L118" s="564"/>
      <c r="M118" s="564"/>
      <c r="N118" s="564"/>
      <c r="O118" s="564"/>
      <c r="P118" s="564"/>
      <c r="Q118" s="564"/>
      <c r="R118" s="564"/>
      <c r="S118" s="564"/>
      <c r="T118" s="564"/>
      <c r="U118" s="564"/>
      <c r="V118" s="564"/>
      <c r="W118" s="564"/>
      <c r="X118" s="564"/>
      <c r="Y118" s="564"/>
      <c r="Z118" s="564"/>
    </row>
    <row r="119" ht="12.75" customHeight="1">
      <c r="A119" s="564"/>
      <c r="B119" s="565"/>
      <c r="C119" s="565"/>
      <c r="D119" s="566"/>
      <c r="E119" s="566"/>
      <c r="F119" s="566"/>
      <c r="G119" s="567"/>
      <c r="H119" s="564"/>
      <c r="I119" s="568"/>
      <c r="J119" s="564"/>
      <c r="K119" s="564"/>
      <c r="L119" s="564"/>
      <c r="M119" s="564"/>
      <c r="N119" s="564"/>
      <c r="O119" s="564"/>
      <c r="P119" s="564"/>
      <c r="Q119" s="564"/>
      <c r="R119" s="564"/>
      <c r="S119" s="564"/>
      <c r="T119" s="564"/>
      <c r="U119" s="564"/>
      <c r="V119" s="564"/>
      <c r="W119" s="564"/>
      <c r="X119" s="564"/>
      <c r="Y119" s="564"/>
      <c r="Z119" s="564"/>
    </row>
    <row r="120" ht="12.75" customHeight="1">
      <c r="A120" s="564"/>
      <c r="B120" s="565"/>
      <c r="C120" s="565"/>
      <c r="D120" s="566"/>
      <c r="E120" s="566"/>
      <c r="F120" s="566"/>
      <c r="G120" s="567"/>
      <c r="H120" s="564"/>
      <c r="I120" s="568"/>
      <c r="J120" s="564"/>
      <c r="K120" s="564"/>
      <c r="L120" s="564"/>
      <c r="M120" s="564"/>
      <c r="N120" s="564"/>
      <c r="O120" s="564"/>
      <c r="P120" s="564"/>
      <c r="Q120" s="564"/>
      <c r="R120" s="564"/>
      <c r="S120" s="564"/>
      <c r="T120" s="564"/>
      <c r="U120" s="564"/>
      <c r="V120" s="564"/>
      <c r="W120" s="564"/>
      <c r="X120" s="564"/>
      <c r="Y120" s="564"/>
      <c r="Z120" s="564"/>
    </row>
    <row r="121" ht="12.75" customHeight="1">
      <c r="A121" s="564"/>
      <c r="B121" s="565"/>
      <c r="C121" s="565"/>
      <c r="D121" s="566"/>
      <c r="E121" s="566"/>
      <c r="F121" s="566"/>
      <c r="G121" s="567"/>
      <c r="H121" s="564"/>
      <c r="I121" s="568"/>
      <c r="J121" s="564"/>
      <c r="K121" s="564"/>
      <c r="L121" s="564"/>
      <c r="M121" s="564"/>
      <c r="N121" s="564"/>
      <c r="O121" s="564"/>
      <c r="P121" s="564"/>
      <c r="Q121" s="564"/>
      <c r="R121" s="564"/>
      <c r="S121" s="564"/>
      <c r="T121" s="564"/>
      <c r="U121" s="564"/>
      <c r="V121" s="564"/>
      <c r="W121" s="564"/>
      <c r="X121" s="564"/>
      <c r="Y121" s="564"/>
      <c r="Z121" s="564"/>
    </row>
    <row r="122" ht="12.75" customHeight="1">
      <c r="A122" s="564"/>
      <c r="B122" s="565"/>
      <c r="C122" s="565"/>
      <c r="D122" s="566"/>
      <c r="E122" s="566"/>
      <c r="F122" s="566"/>
      <c r="G122" s="567"/>
      <c r="H122" s="564"/>
      <c r="I122" s="568"/>
      <c r="J122" s="564"/>
      <c r="K122" s="564"/>
      <c r="L122" s="564"/>
      <c r="M122" s="564"/>
      <c r="N122" s="564"/>
      <c r="O122" s="564"/>
      <c r="P122" s="564"/>
      <c r="Q122" s="564"/>
      <c r="R122" s="564"/>
      <c r="S122" s="564"/>
      <c r="T122" s="564"/>
      <c r="U122" s="564"/>
      <c r="V122" s="564"/>
      <c r="W122" s="564"/>
      <c r="X122" s="564"/>
      <c r="Y122" s="564"/>
      <c r="Z122" s="564"/>
    </row>
    <row r="123" ht="12.75" customHeight="1">
      <c r="A123" s="564"/>
      <c r="B123" s="565"/>
      <c r="C123" s="565"/>
      <c r="D123" s="566"/>
      <c r="E123" s="566"/>
      <c r="F123" s="566"/>
      <c r="G123" s="567"/>
      <c r="H123" s="564"/>
      <c r="I123" s="568"/>
      <c r="J123" s="564"/>
      <c r="K123" s="564"/>
      <c r="L123" s="564"/>
      <c r="M123" s="564"/>
      <c r="N123" s="564"/>
      <c r="O123" s="564"/>
      <c r="P123" s="564"/>
      <c r="Q123" s="564"/>
      <c r="R123" s="564"/>
      <c r="S123" s="564"/>
      <c r="T123" s="564"/>
      <c r="U123" s="564"/>
      <c r="V123" s="564"/>
      <c r="W123" s="564"/>
      <c r="X123" s="564"/>
      <c r="Y123" s="564"/>
      <c r="Z123" s="564"/>
    </row>
    <row r="124" ht="12.75" customHeight="1">
      <c r="A124" s="564"/>
      <c r="B124" s="565"/>
      <c r="C124" s="565"/>
      <c r="D124" s="566"/>
      <c r="E124" s="566"/>
      <c r="F124" s="566"/>
      <c r="G124" s="567"/>
      <c r="H124" s="564"/>
      <c r="I124" s="568"/>
      <c r="J124" s="564"/>
      <c r="K124" s="564"/>
      <c r="L124" s="564"/>
      <c r="M124" s="564"/>
      <c r="N124" s="564"/>
      <c r="O124" s="564"/>
      <c r="P124" s="564"/>
      <c r="Q124" s="564"/>
      <c r="R124" s="564"/>
      <c r="S124" s="564"/>
      <c r="T124" s="564"/>
      <c r="U124" s="564"/>
      <c r="V124" s="564"/>
      <c r="W124" s="564"/>
      <c r="X124" s="564"/>
      <c r="Y124" s="564"/>
      <c r="Z124" s="564"/>
    </row>
    <row r="125" ht="12.75" customHeight="1">
      <c r="A125" s="564"/>
      <c r="B125" s="565"/>
      <c r="C125" s="565"/>
      <c r="D125" s="566"/>
      <c r="E125" s="566"/>
      <c r="F125" s="566"/>
      <c r="G125" s="567"/>
      <c r="H125" s="564"/>
      <c r="I125" s="568"/>
      <c r="J125" s="564"/>
      <c r="K125" s="564"/>
      <c r="L125" s="564"/>
      <c r="M125" s="564"/>
      <c r="N125" s="564"/>
      <c r="O125" s="564"/>
      <c r="P125" s="564"/>
      <c r="Q125" s="564"/>
      <c r="R125" s="564"/>
      <c r="S125" s="564"/>
      <c r="T125" s="564"/>
      <c r="U125" s="564"/>
      <c r="V125" s="564"/>
      <c r="W125" s="564"/>
      <c r="X125" s="564"/>
      <c r="Y125" s="564"/>
      <c r="Z125" s="564"/>
    </row>
    <row r="126" ht="12.75" customHeight="1">
      <c r="A126" s="564"/>
      <c r="B126" s="565"/>
      <c r="C126" s="565"/>
      <c r="D126" s="566"/>
      <c r="E126" s="566"/>
      <c r="F126" s="566"/>
      <c r="G126" s="567"/>
      <c r="H126" s="564"/>
      <c r="I126" s="568"/>
      <c r="J126" s="564"/>
      <c r="K126" s="564"/>
      <c r="L126" s="564"/>
      <c r="M126" s="564"/>
      <c r="N126" s="564"/>
      <c r="O126" s="564"/>
      <c r="P126" s="564"/>
      <c r="Q126" s="564"/>
      <c r="R126" s="564"/>
      <c r="S126" s="564"/>
      <c r="T126" s="564"/>
      <c r="U126" s="564"/>
      <c r="V126" s="564"/>
      <c r="W126" s="564"/>
      <c r="X126" s="564"/>
      <c r="Y126" s="564"/>
      <c r="Z126" s="564"/>
    </row>
    <row r="127" ht="12.75" customHeight="1">
      <c r="A127" s="564"/>
      <c r="B127" s="565"/>
      <c r="C127" s="565"/>
      <c r="D127" s="566"/>
      <c r="E127" s="566"/>
      <c r="F127" s="566"/>
      <c r="G127" s="567"/>
      <c r="H127" s="564"/>
      <c r="I127" s="568"/>
      <c r="J127" s="564"/>
      <c r="K127" s="564"/>
      <c r="L127" s="564"/>
      <c r="M127" s="564"/>
      <c r="N127" s="564"/>
      <c r="O127" s="564"/>
      <c r="P127" s="564"/>
      <c r="Q127" s="564"/>
      <c r="R127" s="564"/>
      <c r="S127" s="564"/>
      <c r="T127" s="564"/>
      <c r="U127" s="564"/>
      <c r="V127" s="564"/>
      <c r="W127" s="564"/>
      <c r="X127" s="564"/>
      <c r="Y127" s="564"/>
      <c r="Z127" s="564"/>
    </row>
    <row r="128" ht="12.75" customHeight="1">
      <c r="A128" s="564"/>
      <c r="B128" s="565"/>
      <c r="C128" s="565"/>
      <c r="D128" s="566"/>
      <c r="E128" s="566"/>
      <c r="F128" s="566"/>
      <c r="G128" s="567"/>
      <c r="H128" s="564"/>
      <c r="I128" s="568"/>
      <c r="J128" s="564"/>
      <c r="K128" s="564"/>
      <c r="L128" s="564"/>
      <c r="M128" s="564"/>
      <c r="N128" s="564"/>
      <c r="O128" s="564"/>
      <c r="P128" s="564"/>
      <c r="Q128" s="564"/>
      <c r="R128" s="564"/>
      <c r="S128" s="564"/>
      <c r="T128" s="564"/>
      <c r="U128" s="564"/>
      <c r="V128" s="564"/>
      <c r="W128" s="564"/>
      <c r="X128" s="564"/>
      <c r="Y128" s="564"/>
      <c r="Z128" s="564"/>
    </row>
    <row r="129" ht="12.75" customHeight="1">
      <c r="A129" s="564"/>
      <c r="B129" s="565"/>
      <c r="C129" s="565"/>
      <c r="D129" s="566"/>
      <c r="E129" s="566"/>
      <c r="F129" s="566"/>
      <c r="G129" s="567"/>
      <c r="H129" s="564"/>
      <c r="I129" s="568"/>
      <c r="J129" s="564"/>
      <c r="K129" s="564"/>
      <c r="L129" s="564"/>
      <c r="M129" s="564"/>
      <c r="N129" s="564"/>
      <c r="O129" s="564"/>
      <c r="P129" s="564"/>
      <c r="Q129" s="564"/>
      <c r="R129" s="564"/>
      <c r="S129" s="564"/>
      <c r="T129" s="564"/>
      <c r="U129" s="564"/>
      <c r="V129" s="564"/>
      <c r="W129" s="564"/>
      <c r="X129" s="564"/>
      <c r="Y129" s="564"/>
      <c r="Z129" s="564"/>
    </row>
    <row r="130" ht="12.75" customHeight="1">
      <c r="A130" s="564"/>
      <c r="B130" s="565"/>
      <c r="C130" s="565"/>
      <c r="D130" s="566"/>
      <c r="E130" s="566"/>
      <c r="F130" s="566"/>
      <c r="G130" s="567"/>
      <c r="H130" s="564"/>
      <c r="I130" s="568"/>
      <c r="J130" s="564"/>
      <c r="K130" s="564"/>
      <c r="L130" s="564"/>
      <c r="M130" s="564"/>
      <c r="N130" s="564"/>
      <c r="O130" s="564"/>
      <c r="P130" s="564"/>
      <c r="Q130" s="564"/>
      <c r="R130" s="564"/>
      <c r="S130" s="564"/>
      <c r="T130" s="564"/>
      <c r="U130" s="564"/>
      <c r="V130" s="564"/>
      <c r="W130" s="564"/>
      <c r="X130" s="564"/>
      <c r="Y130" s="564"/>
      <c r="Z130" s="564"/>
    </row>
    <row r="131" ht="12.75" customHeight="1">
      <c r="A131" s="564"/>
      <c r="B131" s="565"/>
      <c r="C131" s="565"/>
      <c r="D131" s="566"/>
      <c r="E131" s="566"/>
      <c r="F131" s="566"/>
      <c r="G131" s="567"/>
      <c r="H131" s="564"/>
      <c r="I131" s="568"/>
      <c r="J131" s="564"/>
      <c r="K131" s="564"/>
      <c r="L131" s="564"/>
      <c r="M131" s="564"/>
      <c r="N131" s="564"/>
      <c r="O131" s="564"/>
      <c r="P131" s="564"/>
      <c r="Q131" s="564"/>
      <c r="R131" s="564"/>
      <c r="S131" s="564"/>
      <c r="T131" s="564"/>
      <c r="U131" s="564"/>
      <c r="V131" s="564"/>
      <c r="W131" s="564"/>
      <c r="X131" s="564"/>
      <c r="Y131" s="564"/>
      <c r="Z131" s="564"/>
    </row>
    <row r="132" ht="12.75" customHeight="1">
      <c r="A132" s="564"/>
      <c r="B132" s="565"/>
      <c r="C132" s="565"/>
      <c r="D132" s="566"/>
      <c r="E132" s="566"/>
      <c r="F132" s="566"/>
      <c r="G132" s="567"/>
      <c r="H132" s="564"/>
      <c r="I132" s="568"/>
      <c r="J132" s="564"/>
      <c r="K132" s="564"/>
      <c r="L132" s="564"/>
      <c r="M132" s="564"/>
      <c r="N132" s="564"/>
      <c r="O132" s="564"/>
      <c r="P132" s="564"/>
      <c r="Q132" s="564"/>
      <c r="R132" s="564"/>
      <c r="S132" s="564"/>
      <c r="T132" s="564"/>
      <c r="U132" s="564"/>
      <c r="V132" s="564"/>
      <c r="W132" s="564"/>
      <c r="X132" s="564"/>
      <c r="Y132" s="564"/>
      <c r="Z132" s="564"/>
    </row>
    <row r="133" ht="12.75" customHeight="1">
      <c r="A133" s="564"/>
      <c r="B133" s="565"/>
      <c r="C133" s="565"/>
      <c r="D133" s="566"/>
      <c r="E133" s="566"/>
      <c r="F133" s="566"/>
      <c r="G133" s="567"/>
      <c r="H133" s="564"/>
      <c r="I133" s="568"/>
      <c r="J133" s="564"/>
      <c r="K133" s="564"/>
      <c r="L133" s="564"/>
      <c r="M133" s="564"/>
      <c r="N133" s="564"/>
      <c r="O133" s="564"/>
      <c r="P133" s="564"/>
      <c r="Q133" s="564"/>
      <c r="R133" s="564"/>
      <c r="S133" s="564"/>
      <c r="T133" s="564"/>
      <c r="U133" s="564"/>
      <c r="V133" s="564"/>
      <c r="W133" s="564"/>
      <c r="X133" s="564"/>
      <c r="Y133" s="564"/>
      <c r="Z133" s="564"/>
    </row>
    <row r="134" ht="12.75" customHeight="1">
      <c r="A134" s="564"/>
      <c r="B134" s="565"/>
      <c r="C134" s="565"/>
      <c r="D134" s="566"/>
      <c r="E134" s="566"/>
      <c r="F134" s="566"/>
      <c r="G134" s="567"/>
      <c r="H134" s="564"/>
      <c r="I134" s="568"/>
      <c r="J134" s="564"/>
      <c r="K134" s="564"/>
      <c r="L134" s="564"/>
      <c r="M134" s="564"/>
      <c r="N134" s="564"/>
      <c r="O134" s="564"/>
      <c r="P134" s="564"/>
      <c r="Q134" s="564"/>
      <c r="R134" s="564"/>
      <c r="S134" s="564"/>
      <c r="T134" s="564"/>
      <c r="U134" s="564"/>
      <c r="V134" s="564"/>
      <c r="W134" s="564"/>
      <c r="X134" s="564"/>
      <c r="Y134" s="564"/>
      <c r="Z134" s="564"/>
    </row>
    <row r="135" ht="12.75" customHeight="1">
      <c r="A135" s="564"/>
      <c r="B135" s="565"/>
      <c r="C135" s="565"/>
      <c r="D135" s="566"/>
      <c r="E135" s="566"/>
      <c r="F135" s="566"/>
      <c r="G135" s="567"/>
      <c r="H135" s="564"/>
      <c r="I135" s="568"/>
      <c r="J135" s="564"/>
      <c r="K135" s="564"/>
      <c r="L135" s="564"/>
      <c r="M135" s="564"/>
      <c r="N135" s="564"/>
      <c r="O135" s="564"/>
      <c r="P135" s="564"/>
      <c r="Q135" s="564"/>
      <c r="R135" s="564"/>
      <c r="S135" s="564"/>
      <c r="T135" s="564"/>
      <c r="U135" s="564"/>
      <c r="V135" s="564"/>
      <c r="W135" s="564"/>
      <c r="X135" s="564"/>
      <c r="Y135" s="564"/>
      <c r="Z135" s="564"/>
    </row>
    <row r="136" ht="12.75" customHeight="1">
      <c r="A136" s="564"/>
      <c r="B136" s="565"/>
      <c r="C136" s="565"/>
      <c r="D136" s="566"/>
      <c r="E136" s="566"/>
      <c r="F136" s="566"/>
      <c r="G136" s="567"/>
      <c r="H136" s="564"/>
      <c r="I136" s="568"/>
      <c r="J136" s="564"/>
      <c r="K136" s="564"/>
      <c r="L136" s="564"/>
      <c r="M136" s="564"/>
      <c r="N136" s="564"/>
      <c r="O136" s="564"/>
      <c r="P136" s="564"/>
      <c r="Q136" s="564"/>
      <c r="R136" s="564"/>
      <c r="S136" s="564"/>
      <c r="T136" s="564"/>
      <c r="U136" s="564"/>
      <c r="V136" s="564"/>
      <c r="W136" s="564"/>
      <c r="X136" s="564"/>
      <c r="Y136" s="564"/>
      <c r="Z136" s="564"/>
    </row>
    <row r="137" ht="12.75" customHeight="1">
      <c r="A137" s="564"/>
      <c r="B137" s="565"/>
      <c r="C137" s="565"/>
      <c r="D137" s="566"/>
      <c r="E137" s="566"/>
      <c r="F137" s="566"/>
      <c r="G137" s="567"/>
      <c r="H137" s="564"/>
      <c r="I137" s="568"/>
      <c r="J137" s="564"/>
      <c r="K137" s="564"/>
      <c r="L137" s="564"/>
      <c r="M137" s="564"/>
      <c r="N137" s="564"/>
      <c r="O137" s="564"/>
      <c r="P137" s="564"/>
      <c r="Q137" s="564"/>
      <c r="R137" s="564"/>
      <c r="S137" s="564"/>
      <c r="T137" s="564"/>
      <c r="U137" s="564"/>
      <c r="V137" s="564"/>
      <c r="W137" s="564"/>
      <c r="X137" s="564"/>
      <c r="Y137" s="564"/>
      <c r="Z137" s="564"/>
    </row>
    <row r="138" ht="12.75" customHeight="1">
      <c r="A138" s="564"/>
      <c r="B138" s="565"/>
      <c r="C138" s="565"/>
      <c r="D138" s="566"/>
      <c r="E138" s="566"/>
      <c r="F138" s="566"/>
      <c r="G138" s="567"/>
      <c r="H138" s="564"/>
      <c r="I138" s="568"/>
      <c r="J138" s="564"/>
      <c r="K138" s="564"/>
      <c r="L138" s="564"/>
      <c r="M138" s="564"/>
      <c r="N138" s="564"/>
      <c r="O138" s="564"/>
      <c r="P138" s="564"/>
      <c r="Q138" s="564"/>
      <c r="R138" s="564"/>
      <c r="S138" s="564"/>
      <c r="T138" s="564"/>
      <c r="U138" s="564"/>
      <c r="V138" s="564"/>
      <c r="W138" s="564"/>
      <c r="X138" s="564"/>
      <c r="Y138" s="564"/>
      <c r="Z138" s="564"/>
    </row>
    <row r="139" ht="12.75" customHeight="1">
      <c r="A139" s="564"/>
      <c r="B139" s="565"/>
      <c r="C139" s="565"/>
      <c r="D139" s="566"/>
      <c r="E139" s="566"/>
      <c r="F139" s="566"/>
      <c r="G139" s="567"/>
      <c r="H139" s="564"/>
      <c r="I139" s="568"/>
      <c r="J139" s="564"/>
      <c r="K139" s="564"/>
      <c r="L139" s="564"/>
      <c r="M139" s="564"/>
      <c r="N139" s="564"/>
      <c r="O139" s="564"/>
      <c r="P139" s="564"/>
      <c r="Q139" s="564"/>
      <c r="R139" s="564"/>
      <c r="S139" s="564"/>
      <c r="T139" s="564"/>
      <c r="U139" s="564"/>
      <c r="V139" s="564"/>
      <c r="W139" s="564"/>
      <c r="X139" s="564"/>
      <c r="Y139" s="564"/>
      <c r="Z139" s="564"/>
    </row>
    <row r="140" ht="12.75" customHeight="1">
      <c r="A140" s="564"/>
      <c r="B140" s="565"/>
      <c r="C140" s="565"/>
      <c r="D140" s="566"/>
      <c r="E140" s="566"/>
      <c r="F140" s="566"/>
      <c r="G140" s="567"/>
      <c r="H140" s="564"/>
      <c r="I140" s="568"/>
      <c r="J140" s="564"/>
      <c r="K140" s="564"/>
      <c r="L140" s="564"/>
      <c r="M140" s="564"/>
      <c r="N140" s="564"/>
      <c r="O140" s="564"/>
      <c r="P140" s="564"/>
      <c r="Q140" s="564"/>
      <c r="R140" s="564"/>
      <c r="S140" s="564"/>
      <c r="T140" s="564"/>
      <c r="U140" s="564"/>
      <c r="V140" s="564"/>
      <c r="W140" s="564"/>
      <c r="X140" s="564"/>
      <c r="Y140" s="564"/>
      <c r="Z140" s="564"/>
    </row>
    <row r="141" ht="12.75" customHeight="1">
      <c r="A141" s="564"/>
      <c r="B141" s="565"/>
      <c r="C141" s="565"/>
      <c r="D141" s="566"/>
      <c r="E141" s="566"/>
      <c r="F141" s="566"/>
      <c r="G141" s="567"/>
      <c r="H141" s="564"/>
      <c r="I141" s="568"/>
      <c r="J141" s="564"/>
      <c r="K141" s="564"/>
      <c r="L141" s="564"/>
      <c r="M141" s="564"/>
      <c r="N141" s="564"/>
      <c r="O141" s="564"/>
      <c r="P141" s="564"/>
      <c r="Q141" s="564"/>
      <c r="R141" s="564"/>
      <c r="S141" s="564"/>
      <c r="T141" s="564"/>
      <c r="U141" s="564"/>
      <c r="V141" s="564"/>
      <c r="W141" s="564"/>
      <c r="X141" s="564"/>
      <c r="Y141" s="564"/>
      <c r="Z141" s="564"/>
    </row>
    <row r="142" ht="12.75" customHeight="1">
      <c r="A142" s="564"/>
      <c r="B142" s="565"/>
      <c r="C142" s="565"/>
      <c r="D142" s="566"/>
      <c r="E142" s="566"/>
      <c r="F142" s="566"/>
      <c r="G142" s="567"/>
      <c r="H142" s="564"/>
      <c r="I142" s="568"/>
      <c r="J142" s="564"/>
      <c r="K142" s="564"/>
      <c r="L142" s="564"/>
      <c r="M142" s="564"/>
      <c r="N142" s="564"/>
      <c r="O142" s="564"/>
      <c r="P142" s="564"/>
      <c r="Q142" s="564"/>
      <c r="R142" s="564"/>
      <c r="S142" s="564"/>
      <c r="T142" s="564"/>
      <c r="U142" s="564"/>
      <c r="V142" s="564"/>
      <c r="W142" s="564"/>
      <c r="X142" s="564"/>
      <c r="Y142" s="564"/>
      <c r="Z142" s="564"/>
    </row>
    <row r="143" ht="12.75" customHeight="1">
      <c r="A143" s="564"/>
      <c r="B143" s="565"/>
      <c r="C143" s="565"/>
      <c r="D143" s="566"/>
      <c r="E143" s="566"/>
      <c r="F143" s="566"/>
      <c r="G143" s="567"/>
      <c r="H143" s="564"/>
      <c r="I143" s="568"/>
      <c r="J143" s="564"/>
      <c r="K143" s="564"/>
      <c r="L143" s="564"/>
      <c r="M143" s="564"/>
      <c r="N143" s="564"/>
      <c r="O143" s="564"/>
      <c r="P143" s="564"/>
      <c r="Q143" s="564"/>
      <c r="R143" s="564"/>
      <c r="S143" s="564"/>
      <c r="T143" s="564"/>
      <c r="U143" s="564"/>
      <c r="V143" s="564"/>
      <c r="W143" s="564"/>
      <c r="X143" s="564"/>
      <c r="Y143" s="564"/>
      <c r="Z143" s="564"/>
    </row>
    <row r="144" ht="12.75" customHeight="1">
      <c r="A144" s="564"/>
      <c r="B144" s="565"/>
      <c r="C144" s="565"/>
      <c r="D144" s="566"/>
      <c r="E144" s="566"/>
      <c r="F144" s="566"/>
      <c r="G144" s="567"/>
      <c r="H144" s="564"/>
      <c r="I144" s="568"/>
      <c r="J144" s="564"/>
      <c r="K144" s="564"/>
      <c r="L144" s="564"/>
      <c r="M144" s="564"/>
      <c r="N144" s="564"/>
      <c r="O144" s="564"/>
      <c r="P144" s="564"/>
      <c r="Q144" s="564"/>
      <c r="R144" s="564"/>
      <c r="S144" s="564"/>
      <c r="T144" s="564"/>
      <c r="U144" s="564"/>
      <c r="V144" s="564"/>
      <c r="W144" s="564"/>
      <c r="X144" s="564"/>
      <c r="Y144" s="564"/>
      <c r="Z144" s="564"/>
    </row>
    <row r="145" ht="12.75" customHeight="1">
      <c r="A145" s="564"/>
      <c r="B145" s="565"/>
      <c r="C145" s="565"/>
      <c r="D145" s="566"/>
      <c r="E145" s="566"/>
      <c r="F145" s="566"/>
      <c r="G145" s="567"/>
      <c r="H145" s="564"/>
      <c r="I145" s="568"/>
      <c r="J145" s="564"/>
      <c r="K145" s="564"/>
      <c r="L145" s="564"/>
      <c r="M145" s="564"/>
      <c r="N145" s="564"/>
      <c r="O145" s="564"/>
      <c r="P145" s="564"/>
      <c r="Q145" s="564"/>
      <c r="R145" s="564"/>
      <c r="S145" s="564"/>
      <c r="T145" s="564"/>
      <c r="U145" s="564"/>
      <c r="V145" s="564"/>
      <c r="W145" s="564"/>
      <c r="X145" s="564"/>
      <c r="Y145" s="564"/>
      <c r="Z145" s="564"/>
    </row>
    <row r="146" ht="12.75" customHeight="1">
      <c r="A146" s="564"/>
      <c r="B146" s="565"/>
      <c r="C146" s="565"/>
      <c r="D146" s="566"/>
      <c r="E146" s="566"/>
      <c r="F146" s="566"/>
      <c r="G146" s="567"/>
      <c r="H146" s="564"/>
      <c r="I146" s="568"/>
      <c r="J146" s="564"/>
      <c r="K146" s="564"/>
      <c r="L146" s="564"/>
      <c r="M146" s="564"/>
      <c r="N146" s="564"/>
      <c r="O146" s="564"/>
      <c r="P146" s="564"/>
      <c r="Q146" s="564"/>
      <c r="R146" s="564"/>
      <c r="S146" s="564"/>
      <c r="T146" s="564"/>
      <c r="U146" s="564"/>
      <c r="V146" s="564"/>
      <c r="W146" s="564"/>
      <c r="X146" s="564"/>
      <c r="Y146" s="564"/>
      <c r="Z146" s="564"/>
    </row>
    <row r="147" ht="12.75" customHeight="1">
      <c r="A147" s="564"/>
      <c r="B147" s="565"/>
      <c r="C147" s="565"/>
      <c r="D147" s="566"/>
      <c r="E147" s="566"/>
      <c r="F147" s="566"/>
      <c r="G147" s="567"/>
      <c r="H147" s="564"/>
      <c r="I147" s="568"/>
      <c r="J147" s="564"/>
      <c r="K147" s="564"/>
      <c r="L147" s="564"/>
      <c r="M147" s="564"/>
      <c r="N147" s="564"/>
      <c r="O147" s="564"/>
      <c r="P147" s="564"/>
      <c r="Q147" s="564"/>
      <c r="R147" s="564"/>
      <c r="S147" s="564"/>
      <c r="T147" s="564"/>
      <c r="U147" s="564"/>
      <c r="V147" s="564"/>
      <c r="W147" s="564"/>
      <c r="X147" s="564"/>
      <c r="Y147" s="564"/>
      <c r="Z147" s="564"/>
    </row>
    <row r="148" ht="12.75" customHeight="1">
      <c r="A148" s="564"/>
      <c r="B148" s="565"/>
      <c r="C148" s="565"/>
      <c r="D148" s="566"/>
      <c r="E148" s="566"/>
      <c r="F148" s="566"/>
      <c r="G148" s="567"/>
      <c r="H148" s="564"/>
      <c r="I148" s="568"/>
      <c r="J148" s="564"/>
      <c r="K148" s="564"/>
      <c r="L148" s="564"/>
      <c r="M148" s="564"/>
      <c r="N148" s="564"/>
      <c r="O148" s="564"/>
      <c r="P148" s="564"/>
      <c r="Q148" s="564"/>
      <c r="R148" s="564"/>
      <c r="S148" s="564"/>
      <c r="T148" s="564"/>
      <c r="U148" s="564"/>
      <c r="V148" s="564"/>
      <c r="W148" s="564"/>
      <c r="X148" s="564"/>
      <c r="Y148" s="564"/>
      <c r="Z148" s="564"/>
    </row>
    <row r="149" ht="12.75" customHeight="1">
      <c r="A149" s="564"/>
      <c r="B149" s="565"/>
      <c r="C149" s="565"/>
      <c r="D149" s="566"/>
      <c r="E149" s="566"/>
      <c r="F149" s="566"/>
      <c r="G149" s="567"/>
      <c r="H149" s="564"/>
      <c r="I149" s="568"/>
      <c r="J149" s="564"/>
      <c r="K149" s="564"/>
      <c r="L149" s="564"/>
      <c r="M149" s="564"/>
      <c r="N149" s="564"/>
      <c r="O149" s="564"/>
      <c r="P149" s="564"/>
      <c r="Q149" s="564"/>
      <c r="R149" s="564"/>
      <c r="S149" s="564"/>
      <c r="T149" s="564"/>
      <c r="U149" s="564"/>
      <c r="V149" s="564"/>
      <c r="W149" s="564"/>
      <c r="X149" s="564"/>
      <c r="Y149" s="564"/>
      <c r="Z149" s="564"/>
    </row>
    <row r="150" ht="12.75" customHeight="1">
      <c r="A150" s="564"/>
      <c r="B150" s="565"/>
      <c r="C150" s="565"/>
      <c r="D150" s="566"/>
      <c r="E150" s="566"/>
      <c r="F150" s="566"/>
      <c r="G150" s="567"/>
      <c r="H150" s="564"/>
      <c r="I150" s="568"/>
      <c r="J150" s="564"/>
      <c r="K150" s="564"/>
      <c r="L150" s="564"/>
      <c r="M150" s="564"/>
      <c r="N150" s="564"/>
      <c r="O150" s="564"/>
      <c r="P150" s="564"/>
      <c r="Q150" s="564"/>
      <c r="R150" s="564"/>
      <c r="S150" s="564"/>
      <c r="T150" s="564"/>
      <c r="U150" s="564"/>
      <c r="V150" s="564"/>
      <c r="W150" s="564"/>
      <c r="X150" s="564"/>
      <c r="Y150" s="564"/>
      <c r="Z150" s="564"/>
    </row>
    <row r="151" ht="12.75" customHeight="1">
      <c r="A151" s="564"/>
      <c r="B151" s="565"/>
      <c r="C151" s="565"/>
      <c r="D151" s="566"/>
      <c r="E151" s="566"/>
      <c r="F151" s="566"/>
      <c r="G151" s="567"/>
      <c r="H151" s="564"/>
      <c r="I151" s="568"/>
      <c r="J151" s="564"/>
      <c r="K151" s="564"/>
      <c r="L151" s="564"/>
      <c r="M151" s="564"/>
      <c r="N151" s="564"/>
      <c r="O151" s="564"/>
      <c r="P151" s="564"/>
      <c r="Q151" s="564"/>
      <c r="R151" s="564"/>
      <c r="S151" s="564"/>
      <c r="T151" s="564"/>
      <c r="U151" s="564"/>
      <c r="V151" s="564"/>
      <c r="W151" s="564"/>
      <c r="X151" s="564"/>
      <c r="Y151" s="564"/>
      <c r="Z151" s="564"/>
    </row>
    <row r="152" ht="12.75" customHeight="1">
      <c r="A152" s="564"/>
      <c r="B152" s="565"/>
      <c r="C152" s="565"/>
      <c r="D152" s="566"/>
      <c r="E152" s="566"/>
      <c r="F152" s="566"/>
      <c r="G152" s="567"/>
      <c r="H152" s="564"/>
      <c r="I152" s="568"/>
      <c r="J152" s="564"/>
      <c r="K152" s="564"/>
      <c r="L152" s="564"/>
      <c r="M152" s="564"/>
      <c r="N152" s="564"/>
      <c r="O152" s="564"/>
      <c r="P152" s="564"/>
      <c r="Q152" s="564"/>
      <c r="R152" s="564"/>
      <c r="S152" s="564"/>
      <c r="T152" s="564"/>
      <c r="U152" s="564"/>
      <c r="V152" s="564"/>
      <c r="W152" s="564"/>
      <c r="X152" s="564"/>
      <c r="Y152" s="564"/>
      <c r="Z152" s="564"/>
    </row>
    <row r="153" ht="12.75" customHeight="1">
      <c r="A153" s="564"/>
      <c r="B153" s="565"/>
      <c r="C153" s="565"/>
      <c r="D153" s="566"/>
      <c r="E153" s="566"/>
      <c r="F153" s="566"/>
      <c r="G153" s="567"/>
      <c r="H153" s="564"/>
      <c r="I153" s="568"/>
      <c r="J153" s="564"/>
      <c r="K153" s="564"/>
      <c r="L153" s="564"/>
      <c r="M153" s="564"/>
      <c r="N153" s="564"/>
      <c r="O153" s="564"/>
      <c r="P153" s="564"/>
      <c r="Q153" s="564"/>
      <c r="R153" s="564"/>
      <c r="S153" s="564"/>
      <c r="T153" s="564"/>
      <c r="U153" s="564"/>
      <c r="V153" s="564"/>
      <c r="W153" s="564"/>
      <c r="X153" s="564"/>
      <c r="Y153" s="564"/>
      <c r="Z153" s="564"/>
    </row>
    <row r="154" ht="12.75" customHeight="1">
      <c r="A154" s="564"/>
      <c r="B154" s="565"/>
      <c r="C154" s="565"/>
      <c r="D154" s="566"/>
      <c r="E154" s="566"/>
      <c r="F154" s="566"/>
      <c r="G154" s="567"/>
      <c r="H154" s="564"/>
      <c r="I154" s="568"/>
      <c r="J154" s="564"/>
      <c r="K154" s="564"/>
      <c r="L154" s="564"/>
      <c r="M154" s="564"/>
      <c r="N154" s="564"/>
      <c r="O154" s="564"/>
      <c r="P154" s="564"/>
      <c r="Q154" s="564"/>
      <c r="R154" s="564"/>
      <c r="S154" s="564"/>
      <c r="T154" s="564"/>
      <c r="U154" s="564"/>
      <c r="V154" s="564"/>
      <c r="W154" s="564"/>
      <c r="X154" s="564"/>
      <c r="Y154" s="564"/>
      <c r="Z154" s="564"/>
    </row>
    <row r="155" ht="12.75" customHeight="1">
      <c r="A155" s="564"/>
      <c r="B155" s="565"/>
      <c r="C155" s="565"/>
      <c r="D155" s="566"/>
      <c r="E155" s="566"/>
      <c r="F155" s="566"/>
      <c r="G155" s="567"/>
      <c r="H155" s="564"/>
      <c r="I155" s="568"/>
      <c r="J155" s="564"/>
      <c r="K155" s="564"/>
      <c r="L155" s="564"/>
      <c r="M155" s="564"/>
      <c r="N155" s="564"/>
      <c r="O155" s="564"/>
      <c r="P155" s="564"/>
      <c r="Q155" s="564"/>
      <c r="R155" s="564"/>
      <c r="S155" s="564"/>
      <c r="T155" s="564"/>
      <c r="U155" s="564"/>
      <c r="V155" s="564"/>
      <c r="W155" s="564"/>
      <c r="X155" s="564"/>
      <c r="Y155" s="564"/>
      <c r="Z155" s="564"/>
    </row>
    <row r="156" ht="12.75" customHeight="1">
      <c r="A156" s="564"/>
      <c r="B156" s="565"/>
      <c r="C156" s="565"/>
      <c r="D156" s="566"/>
      <c r="E156" s="566"/>
      <c r="F156" s="566"/>
      <c r="G156" s="567"/>
      <c r="H156" s="564"/>
      <c r="I156" s="568"/>
      <c r="J156" s="564"/>
      <c r="K156" s="564"/>
      <c r="L156" s="564"/>
      <c r="M156" s="564"/>
      <c r="N156" s="564"/>
      <c r="O156" s="564"/>
      <c r="P156" s="564"/>
      <c r="Q156" s="564"/>
      <c r="R156" s="564"/>
      <c r="S156" s="564"/>
      <c r="T156" s="564"/>
      <c r="U156" s="564"/>
      <c r="V156" s="564"/>
      <c r="W156" s="564"/>
      <c r="X156" s="564"/>
      <c r="Y156" s="564"/>
      <c r="Z156" s="564"/>
    </row>
    <row r="157" ht="12.75" customHeight="1">
      <c r="A157" s="564"/>
      <c r="B157" s="565"/>
      <c r="C157" s="565"/>
      <c r="D157" s="566"/>
      <c r="E157" s="566"/>
      <c r="F157" s="566"/>
      <c r="G157" s="567"/>
      <c r="H157" s="564"/>
      <c r="I157" s="568"/>
      <c r="J157" s="564"/>
      <c r="K157" s="564"/>
      <c r="L157" s="564"/>
      <c r="M157" s="564"/>
      <c r="N157" s="564"/>
      <c r="O157" s="564"/>
      <c r="P157" s="564"/>
      <c r="Q157" s="564"/>
      <c r="R157" s="564"/>
      <c r="S157" s="564"/>
      <c r="T157" s="564"/>
      <c r="U157" s="564"/>
      <c r="V157" s="564"/>
      <c r="W157" s="564"/>
      <c r="X157" s="564"/>
      <c r="Y157" s="564"/>
      <c r="Z157" s="564"/>
    </row>
    <row r="158" ht="12.75" customHeight="1">
      <c r="A158" s="564"/>
      <c r="B158" s="565"/>
      <c r="C158" s="565"/>
      <c r="D158" s="566"/>
      <c r="E158" s="566"/>
      <c r="F158" s="566"/>
      <c r="G158" s="567"/>
      <c r="H158" s="564"/>
      <c r="I158" s="568"/>
      <c r="J158" s="564"/>
      <c r="K158" s="564"/>
      <c r="L158" s="564"/>
      <c r="M158" s="564"/>
      <c r="N158" s="564"/>
      <c r="O158" s="564"/>
      <c r="P158" s="564"/>
      <c r="Q158" s="564"/>
      <c r="R158" s="564"/>
      <c r="S158" s="564"/>
      <c r="T158" s="564"/>
      <c r="U158" s="564"/>
      <c r="V158" s="564"/>
      <c r="W158" s="564"/>
      <c r="X158" s="564"/>
      <c r="Y158" s="564"/>
      <c r="Z158" s="564"/>
    </row>
    <row r="159" ht="12.75" customHeight="1">
      <c r="A159" s="564"/>
      <c r="B159" s="565"/>
      <c r="C159" s="565"/>
      <c r="D159" s="566"/>
      <c r="E159" s="566"/>
      <c r="F159" s="566"/>
      <c r="G159" s="567"/>
      <c r="H159" s="564"/>
      <c r="I159" s="568"/>
      <c r="J159" s="564"/>
      <c r="K159" s="564"/>
      <c r="L159" s="564"/>
      <c r="M159" s="564"/>
      <c r="N159" s="564"/>
      <c r="O159" s="564"/>
      <c r="P159" s="564"/>
      <c r="Q159" s="564"/>
      <c r="R159" s="564"/>
      <c r="S159" s="564"/>
      <c r="T159" s="564"/>
      <c r="U159" s="564"/>
      <c r="V159" s="564"/>
      <c r="W159" s="564"/>
      <c r="X159" s="564"/>
      <c r="Y159" s="564"/>
      <c r="Z159" s="564"/>
    </row>
    <row r="160" ht="12.75" customHeight="1">
      <c r="A160" s="564"/>
      <c r="B160" s="565"/>
      <c r="C160" s="565"/>
      <c r="D160" s="566"/>
      <c r="E160" s="566"/>
      <c r="F160" s="566"/>
      <c r="G160" s="567"/>
      <c r="H160" s="564"/>
      <c r="I160" s="568"/>
      <c r="J160" s="564"/>
      <c r="K160" s="564"/>
      <c r="L160" s="564"/>
      <c r="M160" s="564"/>
      <c r="N160" s="564"/>
      <c r="O160" s="564"/>
      <c r="P160" s="564"/>
      <c r="Q160" s="564"/>
      <c r="R160" s="564"/>
      <c r="S160" s="564"/>
      <c r="T160" s="564"/>
      <c r="U160" s="564"/>
      <c r="V160" s="564"/>
      <c r="W160" s="564"/>
      <c r="X160" s="564"/>
      <c r="Y160" s="564"/>
      <c r="Z160" s="564"/>
    </row>
    <row r="161" ht="12.75" customHeight="1">
      <c r="A161" s="564"/>
      <c r="B161" s="565"/>
      <c r="C161" s="565"/>
      <c r="D161" s="566"/>
      <c r="E161" s="566"/>
      <c r="F161" s="566"/>
      <c r="G161" s="567"/>
      <c r="H161" s="564"/>
      <c r="I161" s="568"/>
      <c r="J161" s="564"/>
      <c r="K161" s="564"/>
      <c r="L161" s="564"/>
      <c r="M161" s="564"/>
      <c r="N161" s="564"/>
      <c r="O161" s="564"/>
      <c r="P161" s="564"/>
      <c r="Q161" s="564"/>
      <c r="R161" s="564"/>
      <c r="S161" s="564"/>
      <c r="T161" s="564"/>
      <c r="U161" s="564"/>
      <c r="V161" s="564"/>
      <c r="W161" s="564"/>
      <c r="X161" s="564"/>
      <c r="Y161" s="564"/>
      <c r="Z161" s="564"/>
    </row>
    <row r="162" ht="12.75" customHeight="1">
      <c r="A162" s="564"/>
      <c r="B162" s="565"/>
      <c r="C162" s="565"/>
      <c r="D162" s="566"/>
      <c r="E162" s="566"/>
      <c r="F162" s="566"/>
      <c r="G162" s="567"/>
      <c r="H162" s="564"/>
      <c r="I162" s="568"/>
      <c r="J162" s="564"/>
      <c r="K162" s="564"/>
      <c r="L162" s="564"/>
      <c r="M162" s="564"/>
      <c r="N162" s="564"/>
      <c r="O162" s="564"/>
      <c r="P162" s="564"/>
      <c r="Q162" s="564"/>
      <c r="R162" s="564"/>
      <c r="S162" s="564"/>
      <c r="T162" s="564"/>
      <c r="U162" s="564"/>
      <c r="V162" s="564"/>
      <c r="W162" s="564"/>
      <c r="X162" s="564"/>
      <c r="Y162" s="564"/>
      <c r="Z162" s="564"/>
    </row>
    <row r="163" ht="12.75" customHeight="1">
      <c r="A163" s="564"/>
      <c r="B163" s="565"/>
      <c r="C163" s="565"/>
      <c r="D163" s="566"/>
      <c r="E163" s="566"/>
      <c r="F163" s="566"/>
      <c r="G163" s="567"/>
      <c r="H163" s="564"/>
      <c r="I163" s="568"/>
      <c r="J163" s="564"/>
      <c r="K163" s="564"/>
      <c r="L163" s="564"/>
      <c r="M163" s="564"/>
      <c r="N163" s="564"/>
      <c r="O163" s="564"/>
      <c r="P163" s="564"/>
      <c r="Q163" s="564"/>
      <c r="R163" s="564"/>
      <c r="S163" s="564"/>
      <c r="T163" s="564"/>
      <c r="U163" s="564"/>
      <c r="V163" s="564"/>
      <c r="W163" s="564"/>
      <c r="X163" s="564"/>
      <c r="Y163" s="564"/>
      <c r="Z163" s="564"/>
    </row>
    <row r="164" ht="12.75" customHeight="1">
      <c r="A164" s="564"/>
      <c r="B164" s="565"/>
      <c r="C164" s="565"/>
      <c r="D164" s="566"/>
      <c r="E164" s="566"/>
      <c r="F164" s="566"/>
      <c r="G164" s="567"/>
      <c r="H164" s="564"/>
      <c r="I164" s="568"/>
      <c r="J164" s="564"/>
      <c r="K164" s="564"/>
      <c r="L164" s="564"/>
      <c r="M164" s="564"/>
      <c r="N164" s="564"/>
      <c r="O164" s="564"/>
      <c r="P164" s="564"/>
      <c r="Q164" s="564"/>
      <c r="R164" s="564"/>
      <c r="S164" s="564"/>
      <c r="T164" s="564"/>
      <c r="U164" s="564"/>
      <c r="V164" s="564"/>
      <c r="W164" s="564"/>
      <c r="X164" s="564"/>
      <c r="Y164" s="564"/>
      <c r="Z164" s="564"/>
    </row>
    <row r="165" ht="12.75" customHeight="1">
      <c r="A165" s="564"/>
      <c r="B165" s="565"/>
      <c r="C165" s="565"/>
      <c r="D165" s="566"/>
      <c r="E165" s="566"/>
      <c r="F165" s="566"/>
      <c r="G165" s="567"/>
      <c r="H165" s="564"/>
      <c r="I165" s="568"/>
      <c r="J165" s="564"/>
      <c r="K165" s="564"/>
      <c r="L165" s="564"/>
      <c r="M165" s="564"/>
      <c r="N165" s="564"/>
      <c r="O165" s="564"/>
      <c r="P165" s="564"/>
      <c r="Q165" s="564"/>
      <c r="R165" s="564"/>
      <c r="S165" s="564"/>
      <c r="T165" s="564"/>
      <c r="U165" s="564"/>
      <c r="V165" s="564"/>
      <c r="W165" s="564"/>
      <c r="X165" s="564"/>
      <c r="Y165" s="564"/>
      <c r="Z165" s="564"/>
    </row>
    <row r="166" ht="12.75" customHeight="1">
      <c r="A166" s="564"/>
      <c r="B166" s="565"/>
      <c r="C166" s="565"/>
      <c r="D166" s="566"/>
      <c r="E166" s="566"/>
      <c r="F166" s="566"/>
      <c r="G166" s="567"/>
      <c r="H166" s="564"/>
      <c r="I166" s="568"/>
      <c r="J166" s="564"/>
      <c r="K166" s="564"/>
      <c r="L166" s="564"/>
      <c r="M166" s="564"/>
      <c r="N166" s="564"/>
      <c r="O166" s="564"/>
      <c r="P166" s="564"/>
      <c r="Q166" s="564"/>
      <c r="R166" s="564"/>
      <c r="S166" s="564"/>
      <c r="T166" s="564"/>
      <c r="U166" s="564"/>
      <c r="V166" s="564"/>
      <c r="W166" s="564"/>
      <c r="X166" s="564"/>
      <c r="Y166" s="564"/>
      <c r="Z166" s="564"/>
    </row>
    <row r="167" ht="12.75" customHeight="1">
      <c r="A167" s="564"/>
      <c r="B167" s="565"/>
      <c r="C167" s="565"/>
      <c r="D167" s="566"/>
      <c r="E167" s="566"/>
      <c r="F167" s="566"/>
      <c r="G167" s="567"/>
      <c r="H167" s="564"/>
      <c r="I167" s="568"/>
      <c r="J167" s="564"/>
      <c r="K167" s="564"/>
      <c r="L167" s="564"/>
      <c r="M167" s="564"/>
      <c r="N167" s="564"/>
      <c r="O167" s="564"/>
      <c r="P167" s="564"/>
      <c r="Q167" s="564"/>
      <c r="R167" s="564"/>
      <c r="S167" s="564"/>
      <c r="T167" s="564"/>
      <c r="U167" s="564"/>
      <c r="V167" s="564"/>
      <c r="W167" s="564"/>
      <c r="X167" s="564"/>
      <c r="Y167" s="564"/>
      <c r="Z167" s="564"/>
    </row>
    <row r="168" ht="12.75" customHeight="1">
      <c r="A168" s="564"/>
      <c r="B168" s="565"/>
      <c r="C168" s="565"/>
      <c r="D168" s="566"/>
      <c r="E168" s="566"/>
      <c r="F168" s="566"/>
      <c r="G168" s="567"/>
      <c r="H168" s="564"/>
      <c r="I168" s="568"/>
      <c r="J168" s="564"/>
      <c r="K168" s="564"/>
      <c r="L168" s="564"/>
      <c r="M168" s="564"/>
      <c r="N168" s="564"/>
      <c r="O168" s="564"/>
      <c r="P168" s="564"/>
      <c r="Q168" s="564"/>
      <c r="R168" s="564"/>
      <c r="S168" s="564"/>
      <c r="T168" s="564"/>
      <c r="U168" s="564"/>
      <c r="V168" s="564"/>
      <c r="W168" s="564"/>
      <c r="X168" s="564"/>
      <c r="Y168" s="564"/>
      <c r="Z168" s="564"/>
    </row>
    <row r="169" ht="12.75" customHeight="1">
      <c r="A169" s="564"/>
      <c r="B169" s="565"/>
      <c r="C169" s="565"/>
      <c r="D169" s="566"/>
      <c r="E169" s="566"/>
      <c r="F169" s="566"/>
      <c r="G169" s="567"/>
      <c r="H169" s="564"/>
      <c r="I169" s="568"/>
      <c r="J169" s="564"/>
      <c r="K169" s="564"/>
      <c r="L169" s="564"/>
      <c r="M169" s="564"/>
      <c r="N169" s="564"/>
      <c r="O169" s="564"/>
      <c r="P169" s="564"/>
      <c r="Q169" s="564"/>
      <c r="R169" s="564"/>
      <c r="S169" s="564"/>
      <c r="T169" s="564"/>
      <c r="U169" s="564"/>
      <c r="V169" s="564"/>
      <c r="W169" s="564"/>
      <c r="X169" s="564"/>
      <c r="Y169" s="564"/>
      <c r="Z169" s="564"/>
    </row>
    <row r="170" ht="12.75" customHeight="1">
      <c r="A170" s="564"/>
      <c r="B170" s="565"/>
      <c r="C170" s="565"/>
      <c r="D170" s="566"/>
      <c r="E170" s="566"/>
      <c r="F170" s="566"/>
      <c r="G170" s="567"/>
      <c r="H170" s="564"/>
      <c r="I170" s="568"/>
      <c r="J170" s="564"/>
      <c r="K170" s="564"/>
      <c r="L170" s="564"/>
      <c r="M170" s="564"/>
      <c r="N170" s="564"/>
      <c r="O170" s="564"/>
      <c r="P170" s="564"/>
      <c r="Q170" s="564"/>
      <c r="R170" s="564"/>
      <c r="S170" s="564"/>
      <c r="T170" s="564"/>
      <c r="U170" s="564"/>
      <c r="V170" s="564"/>
      <c r="W170" s="564"/>
      <c r="X170" s="564"/>
      <c r="Y170" s="564"/>
      <c r="Z170" s="564"/>
    </row>
    <row r="171" ht="12.75" customHeight="1">
      <c r="A171" s="564"/>
      <c r="B171" s="565"/>
      <c r="C171" s="565"/>
      <c r="D171" s="566"/>
      <c r="E171" s="566"/>
      <c r="F171" s="566"/>
      <c r="G171" s="567"/>
      <c r="H171" s="564"/>
      <c r="I171" s="568"/>
      <c r="J171" s="564"/>
      <c r="K171" s="564"/>
      <c r="L171" s="564"/>
      <c r="M171" s="564"/>
      <c r="N171" s="564"/>
      <c r="O171" s="564"/>
      <c r="P171" s="564"/>
      <c r="Q171" s="564"/>
      <c r="R171" s="564"/>
      <c r="S171" s="564"/>
      <c r="T171" s="564"/>
      <c r="U171" s="564"/>
      <c r="V171" s="564"/>
      <c r="W171" s="564"/>
      <c r="X171" s="564"/>
      <c r="Y171" s="564"/>
      <c r="Z171" s="564"/>
    </row>
    <row r="172" ht="12.75" customHeight="1">
      <c r="A172" s="564"/>
      <c r="B172" s="565"/>
      <c r="C172" s="565"/>
      <c r="D172" s="566"/>
      <c r="E172" s="566"/>
      <c r="F172" s="566"/>
      <c r="G172" s="567"/>
      <c r="H172" s="564"/>
      <c r="I172" s="568"/>
      <c r="J172" s="564"/>
      <c r="K172" s="564"/>
      <c r="L172" s="564"/>
      <c r="M172" s="564"/>
      <c r="N172" s="564"/>
      <c r="O172" s="564"/>
      <c r="P172" s="564"/>
      <c r="Q172" s="564"/>
      <c r="R172" s="564"/>
      <c r="S172" s="564"/>
      <c r="T172" s="564"/>
      <c r="U172" s="564"/>
      <c r="V172" s="564"/>
      <c r="W172" s="564"/>
      <c r="X172" s="564"/>
      <c r="Y172" s="564"/>
      <c r="Z172" s="564"/>
    </row>
    <row r="173" ht="12.75" customHeight="1">
      <c r="A173" s="564"/>
      <c r="B173" s="565"/>
      <c r="C173" s="565"/>
      <c r="D173" s="566"/>
      <c r="E173" s="566"/>
      <c r="F173" s="566"/>
      <c r="G173" s="567"/>
      <c r="H173" s="564"/>
      <c r="I173" s="568"/>
      <c r="J173" s="564"/>
      <c r="K173" s="564"/>
      <c r="L173" s="564"/>
      <c r="M173" s="564"/>
      <c r="N173" s="564"/>
      <c r="O173" s="564"/>
      <c r="P173" s="564"/>
      <c r="Q173" s="564"/>
      <c r="R173" s="564"/>
      <c r="S173" s="564"/>
      <c r="T173" s="564"/>
      <c r="U173" s="564"/>
      <c r="V173" s="564"/>
      <c r="W173" s="564"/>
      <c r="X173" s="564"/>
      <c r="Y173" s="564"/>
      <c r="Z173" s="564"/>
    </row>
    <row r="174" ht="12.75" customHeight="1">
      <c r="A174" s="564"/>
      <c r="B174" s="565"/>
      <c r="C174" s="565"/>
      <c r="D174" s="566"/>
      <c r="E174" s="566"/>
      <c r="F174" s="566"/>
      <c r="G174" s="567"/>
      <c r="H174" s="564"/>
      <c r="I174" s="568"/>
      <c r="J174" s="564"/>
      <c r="K174" s="564"/>
      <c r="L174" s="564"/>
      <c r="M174" s="564"/>
      <c r="N174" s="564"/>
      <c r="O174" s="564"/>
      <c r="P174" s="564"/>
      <c r="Q174" s="564"/>
      <c r="R174" s="564"/>
      <c r="S174" s="564"/>
      <c r="T174" s="564"/>
      <c r="U174" s="564"/>
      <c r="V174" s="564"/>
      <c r="W174" s="564"/>
      <c r="X174" s="564"/>
      <c r="Y174" s="564"/>
      <c r="Z174" s="564"/>
    </row>
    <row r="175" ht="12.75" customHeight="1">
      <c r="A175" s="564"/>
      <c r="B175" s="565"/>
      <c r="C175" s="565"/>
      <c r="D175" s="566"/>
      <c r="E175" s="566"/>
      <c r="F175" s="566"/>
      <c r="G175" s="567"/>
      <c r="H175" s="564"/>
      <c r="I175" s="568"/>
      <c r="J175" s="564"/>
      <c r="K175" s="564"/>
      <c r="L175" s="564"/>
      <c r="M175" s="564"/>
      <c r="N175" s="564"/>
      <c r="O175" s="564"/>
      <c r="P175" s="564"/>
      <c r="Q175" s="564"/>
      <c r="R175" s="564"/>
      <c r="S175" s="564"/>
      <c r="T175" s="564"/>
      <c r="U175" s="564"/>
      <c r="V175" s="564"/>
      <c r="W175" s="564"/>
      <c r="X175" s="564"/>
      <c r="Y175" s="564"/>
      <c r="Z175" s="564"/>
    </row>
    <row r="176" ht="12.75" customHeight="1">
      <c r="A176" s="564"/>
      <c r="B176" s="565"/>
      <c r="C176" s="565"/>
      <c r="D176" s="566"/>
      <c r="E176" s="566"/>
      <c r="F176" s="566"/>
      <c r="G176" s="567"/>
      <c r="H176" s="564"/>
      <c r="I176" s="568"/>
      <c r="J176" s="564"/>
      <c r="K176" s="564"/>
      <c r="L176" s="564"/>
      <c r="M176" s="564"/>
      <c r="N176" s="564"/>
      <c r="O176" s="564"/>
      <c r="P176" s="564"/>
      <c r="Q176" s="564"/>
      <c r="R176" s="564"/>
      <c r="S176" s="564"/>
      <c r="T176" s="564"/>
      <c r="U176" s="564"/>
      <c r="V176" s="564"/>
      <c r="W176" s="564"/>
      <c r="X176" s="564"/>
      <c r="Y176" s="564"/>
      <c r="Z176" s="564"/>
    </row>
    <row r="177" ht="12.75" customHeight="1">
      <c r="A177" s="564"/>
      <c r="B177" s="565"/>
      <c r="C177" s="565"/>
      <c r="D177" s="566"/>
      <c r="E177" s="566"/>
      <c r="F177" s="566"/>
      <c r="G177" s="567"/>
      <c r="H177" s="564"/>
      <c r="I177" s="568"/>
      <c r="J177" s="564"/>
      <c r="K177" s="564"/>
      <c r="L177" s="564"/>
      <c r="M177" s="564"/>
      <c r="N177" s="564"/>
      <c r="O177" s="564"/>
      <c r="P177" s="564"/>
      <c r="Q177" s="564"/>
      <c r="R177" s="564"/>
      <c r="S177" s="564"/>
      <c r="T177" s="564"/>
      <c r="U177" s="564"/>
      <c r="V177" s="564"/>
      <c r="W177" s="564"/>
      <c r="X177" s="564"/>
      <c r="Y177" s="564"/>
      <c r="Z177" s="564"/>
    </row>
    <row r="178" ht="12.75" customHeight="1">
      <c r="A178" s="564"/>
      <c r="B178" s="565"/>
      <c r="C178" s="565"/>
      <c r="D178" s="566"/>
      <c r="E178" s="566"/>
      <c r="F178" s="566"/>
      <c r="G178" s="567"/>
      <c r="H178" s="564"/>
      <c r="I178" s="568"/>
      <c r="J178" s="564"/>
      <c r="K178" s="564"/>
      <c r="L178" s="564"/>
      <c r="M178" s="564"/>
      <c r="N178" s="564"/>
      <c r="O178" s="564"/>
      <c r="P178" s="564"/>
      <c r="Q178" s="564"/>
      <c r="R178" s="564"/>
      <c r="S178" s="564"/>
      <c r="T178" s="564"/>
      <c r="U178" s="564"/>
      <c r="V178" s="564"/>
      <c r="W178" s="564"/>
      <c r="X178" s="564"/>
      <c r="Y178" s="564"/>
      <c r="Z178" s="564"/>
    </row>
    <row r="179" ht="12.75" customHeight="1">
      <c r="A179" s="564"/>
      <c r="B179" s="565"/>
      <c r="C179" s="565"/>
      <c r="D179" s="566"/>
      <c r="E179" s="566"/>
      <c r="F179" s="566"/>
      <c r="G179" s="567"/>
      <c r="H179" s="564"/>
      <c r="I179" s="568"/>
      <c r="J179" s="564"/>
      <c r="K179" s="564"/>
      <c r="L179" s="564"/>
      <c r="M179" s="564"/>
      <c r="N179" s="564"/>
      <c r="O179" s="564"/>
      <c r="P179" s="564"/>
      <c r="Q179" s="564"/>
      <c r="R179" s="564"/>
      <c r="S179" s="564"/>
      <c r="T179" s="564"/>
      <c r="U179" s="564"/>
      <c r="V179" s="564"/>
      <c r="W179" s="564"/>
      <c r="X179" s="564"/>
      <c r="Y179" s="564"/>
      <c r="Z179" s="564"/>
    </row>
    <row r="180" ht="12.75" customHeight="1">
      <c r="A180" s="564"/>
      <c r="B180" s="565"/>
      <c r="C180" s="565"/>
      <c r="D180" s="566"/>
      <c r="E180" s="566"/>
      <c r="F180" s="566"/>
      <c r="G180" s="567"/>
      <c r="H180" s="564"/>
      <c r="I180" s="568"/>
      <c r="J180" s="564"/>
      <c r="K180" s="564"/>
      <c r="L180" s="564"/>
      <c r="M180" s="564"/>
      <c r="N180" s="564"/>
      <c r="O180" s="564"/>
      <c r="P180" s="564"/>
      <c r="Q180" s="564"/>
      <c r="R180" s="564"/>
      <c r="S180" s="564"/>
      <c r="T180" s="564"/>
      <c r="U180" s="564"/>
      <c r="V180" s="564"/>
      <c r="W180" s="564"/>
      <c r="X180" s="564"/>
      <c r="Y180" s="564"/>
      <c r="Z180" s="564"/>
    </row>
    <row r="181" ht="12.75" customHeight="1">
      <c r="A181" s="564"/>
      <c r="B181" s="565"/>
      <c r="C181" s="565"/>
      <c r="D181" s="566"/>
      <c r="E181" s="566"/>
      <c r="F181" s="566"/>
      <c r="G181" s="567"/>
      <c r="H181" s="564"/>
      <c r="I181" s="568"/>
      <c r="J181" s="564"/>
      <c r="K181" s="564"/>
      <c r="L181" s="564"/>
      <c r="M181" s="564"/>
      <c r="N181" s="564"/>
      <c r="O181" s="564"/>
      <c r="P181" s="564"/>
      <c r="Q181" s="564"/>
      <c r="R181" s="564"/>
      <c r="S181" s="564"/>
      <c r="T181" s="564"/>
      <c r="U181" s="564"/>
      <c r="V181" s="564"/>
      <c r="W181" s="564"/>
      <c r="X181" s="564"/>
      <c r="Y181" s="564"/>
      <c r="Z181" s="564"/>
    </row>
    <row r="182" ht="12.75" customHeight="1">
      <c r="A182" s="564"/>
      <c r="B182" s="565"/>
      <c r="C182" s="565"/>
      <c r="D182" s="566"/>
      <c r="E182" s="566"/>
      <c r="F182" s="566"/>
      <c r="G182" s="567"/>
      <c r="H182" s="564"/>
      <c r="I182" s="568"/>
      <c r="J182" s="564"/>
      <c r="K182" s="564"/>
      <c r="L182" s="564"/>
      <c r="M182" s="564"/>
      <c r="N182" s="564"/>
      <c r="O182" s="564"/>
      <c r="P182" s="564"/>
      <c r="Q182" s="564"/>
      <c r="R182" s="564"/>
      <c r="S182" s="564"/>
      <c r="T182" s="564"/>
      <c r="U182" s="564"/>
      <c r="V182" s="564"/>
      <c r="W182" s="564"/>
      <c r="X182" s="564"/>
      <c r="Y182" s="564"/>
      <c r="Z182" s="564"/>
    </row>
    <row r="183" ht="12.75" customHeight="1">
      <c r="A183" s="564"/>
      <c r="B183" s="565"/>
      <c r="C183" s="565"/>
      <c r="D183" s="566"/>
      <c r="E183" s="566"/>
      <c r="F183" s="566"/>
      <c r="G183" s="567"/>
      <c r="H183" s="564"/>
      <c r="I183" s="568"/>
      <c r="J183" s="564"/>
      <c r="K183" s="564"/>
      <c r="L183" s="564"/>
      <c r="M183" s="564"/>
      <c r="N183" s="564"/>
      <c r="O183" s="564"/>
      <c r="P183" s="564"/>
      <c r="Q183" s="564"/>
      <c r="R183" s="564"/>
      <c r="S183" s="564"/>
      <c r="T183" s="564"/>
      <c r="U183" s="564"/>
      <c r="V183" s="564"/>
      <c r="W183" s="564"/>
      <c r="X183" s="564"/>
      <c r="Y183" s="564"/>
      <c r="Z183" s="564"/>
    </row>
    <row r="184" ht="12.75" customHeight="1">
      <c r="A184" s="564"/>
      <c r="B184" s="565"/>
      <c r="C184" s="565"/>
      <c r="D184" s="566"/>
      <c r="E184" s="566"/>
      <c r="F184" s="566"/>
      <c r="G184" s="567"/>
      <c r="H184" s="564"/>
      <c r="I184" s="568"/>
      <c r="J184" s="564"/>
      <c r="K184" s="564"/>
      <c r="L184" s="564"/>
      <c r="M184" s="564"/>
      <c r="N184" s="564"/>
      <c r="O184" s="564"/>
      <c r="P184" s="564"/>
      <c r="Q184" s="564"/>
      <c r="R184" s="564"/>
      <c r="S184" s="564"/>
      <c r="T184" s="564"/>
      <c r="U184" s="564"/>
      <c r="V184" s="564"/>
      <c r="W184" s="564"/>
      <c r="X184" s="564"/>
      <c r="Y184" s="564"/>
      <c r="Z184" s="564"/>
    </row>
    <row r="185" ht="12.75" customHeight="1">
      <c r="A185" s="564"/>
      <c r="B185" s="565"/>
      <c r="C185" s="565"/>
      <c r="D185" s="566"/>
      <c r="E185" s="566"/>
      <c r="F185" s="566"/>
      <c r="G185" s="567"/>
      <c r="H185" s="564"/>
      <c r="I185" s="568"/>
      <c r="J185" s="564"/>
      <c r="K185" s="564"/>
      <c r="L185" s="564"/>
      <c r="M185" s="564"/>
      <c r="N185" s="564"/>
      <c r="O185" s="564"/>
      <c r="P185" s="564"/>
      <c r="Q185" s="564"/>
      <c r="R185" s="564"/>
      <c r="S185" s="564"/>
      <c r="T185" s="564"/>
      <c r="U185" s="564"/>
      <c r="V185" s="564"/>
      <c r="W185" s="564"/>
      <c r="X185" s="564"/>
      <c r="Y185" s="564"/>
      <c r="Z185" s="564"/>
    </row>
    <row r="186" ht="12.75" customHeight="1">
      <c r="A186" s="564"/>
      <c r="B186" s="565"/>
      <c r="C186" s="565"/>
      <c r="D186" s="566"/>
      <c r="E186" s="566"/>
      <c r="F186" s="566"/>
      <c r="G186" s="567"/>
      <c r="H186" s="564"/>
      <c r="I186" s="568"/>
      <c r="J186" s="564"/>
      <c r="K186" s="564"/>
      <c r="L186" s="564"/>
      <c r="M186" s="564"/>
      <c r="N186" s="564"/>
      <c r="O186" s="564"/>
      <c r="P186" s="564"/>
      <c r="Q186" s="564"/>
      <c r="R186" s="564"/>
      <c r="S186" s="564"/>
      <c r="T186" s="564"/>
      <c r="U186" s="564"/>
      <c r="V186" s="564"/>
      <c r="W186" s="564"/>
      <c r="X186" s="564"/>
      <c r="Y186" s="564"/>
      <c r="Z186" s="564"/>
    </row>
    <row r="187" ht="12.75" customHeight="1">
      <c r="A187" s="564"/>
      <c r="B187" s="565"/>
      <c r="C187" s="565"/>
      <c r="D187" s="566"/>
      <c r="E187" s="566"/>
      <c r="F187" s="566"/>
      <c r="G187" s="567"/>
      <c r="H187" s="564"/>
      <c r="I187" s="568"/>
      <c r="J187" s="564"/>
      <c r="K187" s="564"/>
      <c r="L187" s="564"/>
      <c r="M187" s="564"/>
      <c r="N187" s="564"/>
      <c r="O187" s="564"/>
      <c r="P187" s="564"/>
      <c r="Q187" s="564"/>
      <c r="R187" s="564"/>
      <c r="S187" s="564"/>
      <c r="T187" s="564"/>
      <c r="U187" s="564"/>
      <c r="V187" s="564"/>
      <c r="W187" s="564"/>
      <c r="X187" s="564"/>
      <c r="Y187" s="564"/>
      <c r="Z187" s="564"/>
    </row>
    <row r="188" ht="12.75" customHeight="1">
      <c r="A188" s="564"/>
      <c r="B188" s="565"/>
      <c r="C188" s="565"/>
      <c r="D188" s="566"/>
      <c r="E188" s="566"/>
      <c r="F188" s="566"/>
      <c r="G188" s="567"/>
      <c r="H188" s="564"/>
      <c r="I188" s="568"/>
      <c r="J188" s="564"/>
      <c r="K188" s="564"/>
      <c r="L188" s="564"/>
      <c r="M188" s="564"/>
      <c r="N188" s="564"/>
      <c r="O188" s="564"/>
      <c r="P188" s="564"/>
      <c r="Q188" s="564"/>
      <c r="R188" s="564"/>
      <c r="S188" s="564"/>
      <c r="T188" s="564"/>
      <c r="U188" s="564"/>
      <c r="V188" s="564"/>
      <c r="W188" s="564"/>
      <c r="X188" s="564"/>
      <c r="Y188" s="564"/>
      <c r="Z188" s="564"/>
    </row>
    <row r="189" ht="12.75" customHeight="1">
      <c r="A189" s="564"/>
      <c r="B189" s="565"/>
      <c r="C189" s="565"/>
      <c r="D189" s="566"/>
      <c r="E189" s="566"/>
      <c r="F189" s="566"/>
      <c r="G189" s="567"/>
      <c r="H189" s="564"/>
      <c r="I189" s="568"/>
      <c r="J189" s="564"/>
      <c r="K189" s="564"/>
      <c r="L189" s="564"/>
      <c r="M189" s="564"/>
      <c r="N189" s="564"/>
      <c r="O189" s="564"/>
      <c r="P189" s="564"/>
      <c r="Q189" s="564"/>
      <c r="R189" s="564"/>
      <c r="S189" s="564"/>
      <c r="T189" s="564"/>
      <c r="U189" s="564"/>
      <c r="V189" s="564"/>
      <c r="W189" s="564"/>
      <c r="X189" s="564"/>
      <c r="Y189" s="564"/>
      <c r="Z189" s="564"/>
    </row>
    <row r="190" ht="12.75" customHeight="1">
      <c r="A190" s="564"/>
      <c r="B190" s="565"/>
      <c r="C190" s="565"/>
      <c r="D190" s="566"/>
      <c r="E190" s="566"/>
      <c r="F190" s="566"/>
      <c r="G190" s="567"/>
      <c r="H190" s="564"/>
      <c r="I190" s="568"/>
      <c r="J190" s="564"/>
      <c r="K190" s="564"/>
      <c r="L190" s="564"/>
      <c r="M190" s="564"/>
      <c r="N190" s="564"/>
      <c r="O190" s="564"/>
      <c r="P190" s="564"/>
      <c r="Q190" s="564"/>
      <c r="R190" s="564"/>
      <c r="S190" s="564"/>
      <c r="T190" s="564"/>
      <c r="U190" s="564"/>
      <c r="V190" s="564"/>
      <c r="W190" s="564"/>
      <c r="X190" s="564"/>
      <c r="Y190" s="564"/>
      <c r="Z190" s="564"/>
    </row>
    <row r="191" ht="12.75" customHeight="1">
      <c r="A191" s="564"/>
      <c r="B191" s="565"/>
      <c r="C191" s="565"/>
      <c r="D191" s="566"/>
      <c r="E191" s="566"/>
      <c r="F191" s="566"/>
      <c r="G191" s="567"/>
      <c r="H191" s="564"/>
      <c r="I191" s="568"/>
      <c r="J191" s="564"/>
      <c r="K191" s="564"/>
      <c r="L191" s="564"/>
      <c r="M191" s="564"/>
      <c r="N191" s="564"/>
      <c r="O191" s="564"/>
      <c r="P191" s="564"/>
      <c r="Q191" s="564"/>
      <c r="R191" s="564"/>
      <c r="S191" s="564"/>
      <c r="T191" s="564"/>
      <c r="U191" s="564"/>
      <c r="V191" s="564"/>
      <c r="W191" s="564"/>
      <c r="X191" s="564"/>
      <c r="Y191" s="564"/>
      <c r="Z191" s="564"/>
    </row>
    <row r="192" ht="12.75" customHeight="1">
      <c r="A192" s="564"/>
      <c r="B192" s="565"/>
      <c r="C192" s="565"/>
      <c r="D192" s="566"/>
      <c r="E192" s="566"/>
      <c r="F192" s="566"/>
      <c r="G192" s="567"/>
      <c r="H192" s="564"/>
      <c r="I192" s="568"/>
      <c r="J192" s="564"/>
      <c r="K192" s="564"/>
      <c r="L192" s="564"/>
      <c r="M192" s="564"/>
      <c r="N192" s="564"/>
      <c r="O192" s="564"/>
      <c r="P192" s="564"/>
      <c r="Q192" s="564"/>
      <c r="R192" s="564"/>
      <c r="S192" s="564"/>
      <c r="T192" s="564"/>
      <c r="U192" s="564"/>
      <c r="V192" s="564"/>
      <c r="W192" s="564"/>
      <c r="X192" s="564"/>
      <c r="Y192" s="564"/>
      <c r="Z192" s="564"/>
    </row>
    <row r="193" ht="12.75" customHeight="1">
      <c r="A193" s="564"/>
      <c r="B193" s="565"/>
      <c r="C193" s="565"/>
      <c r="D193" s="566"/>
      <c r="E193" s="566"/>
      <c r="F193" s="566"/>
      <c r="G193" s="567"/>
      <c r="H193" s="564"/>
      <c r="I193" s="568"/>
      <c r="J193" s="564"/>
      <c r="K193" s="564"/>
      <c r="L193" s="564"/>
      <c r="M193" s="564"/>
      <c r="N193" s="564"/>
      <c r="O193" s="564"/>
      <c r="P193" s="564"/>
      <c r="Q193" s="564"/>
      <c r="R193" s="564"/>
      <c r="S193" s="564"/>
      <c r="T193" s="564"/>
      <c r="U193" s="564"/>
      <c r="V193" s="564"/>
      <c r="W193" s="564"/>
      <c r="X193" s="564"/>
      <c r="Y193" s="564"/>
      <c r="Z193" s="564"/>
    </row>
    <row r="194" ht="12.75" customHeight="1">
      <c r="A194" s="564"/>
      <c r="B194" s="565"/>
      <c r="C194" s="565"/>
      <c r="D194" s="566"/>
      <c r="E194" s="566"/>
      <c r="F194" s="566"/>
      <c r="G194" s="567"/>
      <c r="H194" s="564"/>
      <c r="I194" s="568"/>
      <c r="J194" s="564"/>
      <c r="K194" s="564"/>
      <c r="L194" s="564"/>
      <c r="M194" s="564"/>
      <c r="N194" s="564"/>
      <c r="O194" s="564"/>
      <c r="P194" s="564"/>
      <c r="Q194" s="564"/>
      <c r="R194" s="564"/>
      <c r="S194" s="564"/>
      <c r="T194" s="564"/>
      <c r="U194" s="564"/>
      <c r="V194" s="564"/>
      <c r="W194" s="564"/>
      <c r="X194" s="564"/>
      <c r="Y194" s="564"/>
      <c r="Z194" s="564"/>
    </row>
    <row r="195" ht="12.75" customHeight="1">
      <c r="A195" s="564"/>
      <c r="B195" s="565"/>
      <c r="C195" s="565"/>
      <c r="D195" s="566"/>
      <c r="E195" s="566"/>
      <c r="F195" s="566"/>
      <c r="G195" s="567"/>
      <c r="H195" s="564"/>
      <c r="I195" s="568"/>
      <c r="J195" s="564"/>
      <c r="K195" s="564"/>
      <c r="L195" s="564"/>
      <c r="M195" s="564"/>
      <c r="N195" s="564"/>
      <c r="O195" s="564"/>
      <c r="P195" s="564"/>
      <c r="Q195" s="564"/>
      <c r="R195" s="564"/>
      <c r="S195" s="564"/>
      <c r="T195" s="564"/>
      <c r="U195" s="564"/>
      <c r="V195" s="564"/>
      <c r="W195" s="564"/>
      <c r="X195" s="564"/>
      <c r="Y195" s="564"/>
      <c r="Z195" s="564"/>
    </row>
    <row r="196" ht="12.75" customHeight="1">
      <c r="A196" s="564"/>
      <c r="B196" s="565"/>
      <c r="C196" s="565"/>
      <c r="D196" s="566"/>
      <c r="E196" s="566"/>
      <c r="F196" s="566"/>
      <c r="G196" s="567"/>
      <c r="H196" s="564"/>
      <c r="I196" s="568"/>
      <c r="J196" s="564"/>
      <c r="K196" s="564"/>
      <c r="L196" s="564"/>
      <c r="M196" s="564"/>
      <c r="N196" s="564"/>
      <c r="O196" s="564"/>
      <c r="P196" s="564"/>
      <c r="Q196" s="564"/>
      <c r="R196" s="564"/>
      <c r="S196" s="564"/>
      <c r="T196" s="564"/>
      <c r="U196" s="564"/>
      <c r="V196" s="564"/>
      <c r="W196" s="564"/>
      <c r="X196" s="564"/>
      <c r="Y196" s="564"/>
      <c r="Z196" s="564"/>
    </row>
    <row r="197" ht="12.75" customHeight="1">
      <c r="A197" s="564"/>
      <c r="B197" s="565"/>
      <c r="C197" s="565"/>
      <c r="D197" s="566"/>
      <c r="E197" s="566"/>
      <c r="F197" s="566"/>
      <c r="G197" s="567"/>
      <c r="H197" s="564"/>
      <c r="I197" s="568"/>
      <c r="J197" s="564"/>
      <c r="K197" s="564"/>
      <c r="L197" s="564"/>
      <c r="M197" s="564"/>
      <c r="N197" s="564"/>
      <c r="O197" s="564"/>
      <c r="P197" s="564"/>
      <c r="Q197" s="564"/>
      <c r="R197" s="564"/>
      <c r="S197" s="564"/>
      <c r="T197" s="564"/>
      <c r="U197" s="564"/>
      <c r="V197" s="564"/>
      <c r="W197" s="564"/>
      <c r="X197" s="564"/>
      <c r="Y197" s="564"/>
      <c r="Z197" s="564"/>
    </row>
    <row r="198" ht="12.75" customHeight="1">
      <c r="A198" s="564"/>
      <c r="B198" s="565"/>
      <c r="C198" s="565"/>
      <c r="D198" s="566"/>
      <c r="E198" s="566"/>
      <c r="F198" s="566"/>
      <c r="G198" s="567"/>
      <c r="H198" s="564"/>
      <c r="I198" s="568"/>
      <c r="J198" s="564"/>
      <c r="K198" s="564"/>
      <c r="L198" s="564"/>
      <c r="M198" s="564"/>
      <c r="N198" s="564"/>
      <c r="O198" s="564"/>
      <c r="P198" s="564"/>
      <c r="Q198" s="564"/>
      <c r="R198" s="564"/>
      <c r="S198" s="564"/>
      <c r="T198" s="564"/>
      <c r="U198" s="564"/>
      <c r="V198" s="564"/>
      <c r="W198" s="564"/>
      <c r="X198" s="564"/>
      <c r="Y198" s="564"/>
      <c r="Z198" s="564"/>
    </row>
    <row r="199" ht="12.75" customHeight="1">
      <c r="A199" s="564"/>
      <c r="B199" s="565"/>
      <c r="C199" s="565"/>
      <c r="D199" s="566"/>
      <c r="E199" s="566"/>
      <c r="F199" s="566"/>
      <c r="G199" s="567"/>
      <c r="H199" s="564"/>
      <c r="I199" s="568"/>
      <c r="J199" s="564"/>
      <c r="K199" s="564"/>
      <c r="L199" s="564"/>
      <c r="M199" s="564"/>
      <c r="N199" s="564"/>
      <c r="O199" s="564"/>
      <c r="P199" s="564"/>
      <c r="Q199" s="564"/>
      <c r="R199" s="564"/>
      <c r="S199" s="564"/>
      <c r="T199" s="564"/>
      <c r="U199" s="564"/>
      <c r="V199" s="564"/>
      <c r="W199" s="564"/>
      <c r="X199" s="564"/>
      <c r="Y199" s="564"/>
      <c r="Z199" s="564"/>
    </row>
    <row r="200" ht="12.75" customHeight="1">
      <c r="A200" s="564"/>
      <c r="B200" s="565"/>
      <c r="C200" s="565"/>
      <c r="D200" s="566"/>
      <c r="E200" s="566"/>
      <c r="F200" s="566"/>
      <c r="G200" s="567"/>
      <c r="H200" s="564"/>
      <c r="I200" s="568"/>
      <c r="J200" s="564"/>
      <c r="K200" s="564"/>
      <c r="L200" s="564"/>
      <c r="M200" s="564"/>
      <c r="N200" s="564"/>
      <c r="O200" s="564"/>
      <c r="P200" s="564"/>
      <c r="Q200" s="564"/>
      <c r="R200" s="564"/>
      <c r="S200" s="564"/>
      <c r="T200" s="564"/>
      <c r="U200" s="564"/>
      <c r="V200" s="564"/>
      <c r="W200" s="564"/>
      <c r="X200" s="564"/>
      <c r="Y200" s="564"/>
      <c r="Z200" s="564"/>
    </row>
    <row r="201" ht="12.75" customHeight="1">
      <c r="A201" s="564"/>
      <c r="B201" s="565"/>
      <c r="C201" s="565"/>
      <c r="D201" s="566"/>
      <c r="E201" s="566"/>
      <c r="F201" s="566"/>
      <c r="G201" s="567"/>
      <c r="H201" s="564"/>
      <c r="I201" s="568"/>
      <c r="J201" s="564"/>
      <c r="K201" s="564"/>
      <c r="L201" s="564"/>
      <c r="M201" s="564"/>
      <c r="N201" s="564"/>
      <c r="O201" s="564"/>
      <c r="P201" s="564"/>
      <c r="Q201" s="564"/>
      <c r="R201" s="564"/>
      <c r="S201" s="564"/>
      <c r="T201" s="564"/>
      <c r="U201" s="564"/>
      <c r="V201" s="564"/>
      <c r="W201" s="564"/>
      <c r="X201" s="564"/>
      <c r="Y201" s="564"/>
      <c r="Z201" s="564"/>
    </row>
    <row r="202" ht="12.75" customHeight="1">
      <c r="A202" s="564"/>
      <c r="B202" s="565"/>
      <c r="C202" s="565"/>
      <c r="D202" s="566"/>
      <c r="E202" s="566"/>
      <c r="F202" s="566"/>
      <c r="G202" s="567"/>
      <c r="H202" s="564"/>
      <c r="I202" s="568"/>
      <c r="J202" s="564"/>
      <c r="K202" s="564"/>
      <c r="L202" s="564"/>
      <c r="M202" s="564"/>
      <c r="N202" s="564"/>
      <c r="O202" s="564"/>
      <c r="P202" s="564"/>
      <c r="Q202" s="564"/>
      <c r="R202" s="564"/>
      <c r="S202" s="564"/>
      <c r="T202" s="564"/>
      <c r="U202" s="564"/>
      <c r="V202" s="564"/>
      <c r="W202" s="564"/>
      <c r="X202" s="564"/>
      <c r="Y202" s="564"/>
      <c r="Z202" s="564"/>
    </row>
    <row r="203" ht="12.75" customHeight="1">
      <c r="A203" s="564"/>
      <c r="B203" s="565"/>
      <c r="C203" s="565"/>
      <c r="D203" s="566"/>
      <c r="E203" s="566"/>
      <c r="F203" s="566"/>
      <c r="G203" s="567"/>
      <c r="H203" s="564"/>
      <c r="I203" s="568"/>
      <c r="J203" s="564"/>
      <c r="K203" s="564"/>
      <c r="L203" s="564"/>
      <c r="M203" s="564"/>
      <c r="N203" s="564"/>
      <c r="O203" s="564"/>
      <c r="P203" s="564"/>
      <c r="Q203" s="564"/>
      <c r="R203" s="564"/>
      <c r="S203" s="564"/>
      <c r="T203" s="564"/>
      <c r="U203" s="564"/>
      <c r="V203" s="564"/>
      <c r="W203" s="564"/>
      <c r="X203" s="564"/>
      <c r="Y203" s="564"/>
      <c r="Z203" s="564"/>
    </row>
    <row r="204" ht="12.75" customHeight="1">
      <c r="A204" s="564"/>
      <c r="B204" s="565"/>
      <c r="C204" s="565"/>
      <c r="D204" s="566"/>
      <c r="E204" s="566"/>
      <c r="F204" s="566"/>
      <c r="G204" s="567"/>
      <c r="H204" s="564"/>
      <c r="I204" s="568"/>
      <c r="J204" s="564"/>
      <c r="K204" s="564"/>
      <c r="L204" s="564"/>
      <c r="M204" s="564"/>
      <c r="N204" s="564"/>
      <c r="O204" s="564"/>
      <c r="P204" s="564"/>
      <c r="Q204" s="564"/>
      <c r="R204" s="564"/>
      <c r="S204" s="564"/>
      <c r="T204" s="564"/>
      <c r="U204" s="564"/>
      <c r="V204" s="564"/>
      <c r="W204" s="564"/>
      <c r="X204" s="564"/>
      <c r="Y204" s="564"/>
      <c r="Z204" s="564"/>
    </row>
    <row r="205" ht="12.75" customHeight="1">
      <c r="A205" s="564"/>
      <c r="B205" s="565"/>
      <c r="C205" s="565"/>
      <c r="D205" s="566"/>
      <c r="E205" s="566"/>
      <c r="F205" s="566"/>
      <c r="G205" s="567"/>
      <c r="H205" s="564"/>
      <c r="I205" s="568"/>
      <c r="J205" s="564"/>
      <c r="K205" s="564"/>
      <c r="L205" s="564"/>
      <c r="M205" s="564"/>
      <c r="N205" s="564"/>
      <c r="O205" s="564"/>
      <c r="P205" s="564"/>
      <c r="Q205" s="564"/>
      <c r="R205" s="564"/>
      <c r="S205" s="564"/>
      <c r="T205" s="564"/>
      <c r="U205" s="564"/>
      <c r="V205" s="564"/>
      <c r="W205" s="564"/>
      <c r="X205" s="564"/>
      <c r="Y205" s="564"/>
      <c r="Z205" s="564"/>
    </row>
    <row r="206" ht="12.75" customHeight="1">
      <c r="A206" s="564"/>
      <c r="B206" s="565"/>
      <c r="C206" s="565"/>
      <c r="D206" s="566"/>
      <c r="E206" s="566"/>
      <c r="F206" s="566"/>
      <c r="G206" s="567"/>
      <c r="H206" s="564"/>
      <c r="I206" s="568"/>
      <c r="J206" s="564"/>
      <c r="K206" s="564"/>
      <c r="L206" s="564"/>
      <c r="M206" s="564"/>
      <c r="N206" s="564"/>
      <c r="O206" s="564"/>
      <c r="P206" s="564"/>
      <c r="Q206" s="564"/>
      <c r="R206" s="564"/>
      <c r="S206" s="564"/>
      <c r="T206" s="564"/>
      <c r="U206" s="564"/>
      <c r="V206" s="564"/>
      <c r="W206" s="564"/>
      <c r="X206" s="564"/>
      <c r="Y206" s="564"/>
      <c r="Z206" s="564"/>
    </row>
    <row r="207" ht="12.75" customHeight="1">
      <c r="A207" s="564"/>
      <c r="B207" s="565"/>
      <c r="C207" s="565"/>
      <c r="D207" s="566"/>
      <c r="E207" s="566"/>
      <c r="F207" s="566"/>
      <c r="G207" s="567"/>
      <c r="H207" s="564"/>
      <c r="I207" s="568"/>
      <c r="J207" s="564"/>
      <c r="K207" s="564"/>
      <c r="L207" s="564"/>
      <c r="M207" s="564"/>
      <c r="N207" s="564"/>
      <c r="O207" s="564"/>
      <c r="P207" s="564"/>
      <c r="Q207" s="564"/>
      <c r="R207" s="564"/>
      <c r="S207" s="564"/>
      <c r="T207" s="564"/>
      <c r="U207" s="564"/>
      <c r="V207" s="564"/>
      <c r="W207" s="564"/>
      <c r="X207" s="564"/>
      <c r="Y207" s="564"/>
      <c r="Z207" s="564"/>
    </row>
    <row r="208" ht="12.75" customHeight="1">
      <c r="A208" s="564"/>
      <c r="B208" s="565"/>
      <c r="C208" s="565"/>
      <c r="D208" s="566"/>
      <c r="E208" s="566"/>
      <c r="F208" s="566"/>
      <c r="G208" s="567"/>
      <c r="H208" s="564"/>
      <c r="I208" s="568"/>
      <c r="J208" s="564"/>
      <c r="K208" s="564"/>
      <c r="L208" s="564"/>
      <c r="M208" s="564"/>
      <c r="N208" s="564"/>
      <c r="O208" s="564"/>
      <c r="P208" s="564"/>
      <c r="Q208" s="564"/>
      <c r="R208" s="564"/>
      <c r="S208" s="564"/>
      <c r="T208" s="564"/>
      <c r="U208" s="564"/>
      <c r="V208" s="564"/>
      <c r="W208" s="564"/>
      <c r="X208" s="564"/>
      <c r="Y208" s="564"/>
      <c r="Z208" s="564"/>
    </row>
    <row r="209" ht="12.75" customHeight="1">
      <c r="A209" s="564"/>
      <c r="B209" s="565"/>
      <c r="C209" s="565"/>
      <c r="D209" s="566"/>
      <c r="E209" s="566"/>
      <c r="F209" s="566"/>
      <c r="G209" s="567"/>
      <c r="H209" s="564"/>
      <c r="I209" s="568"/>
      <c r="J209" s="564"/>
      <c r="K209" s="564"/>
      <c r="L209" s="564"/>
      <c r="M209" s="564"/>
      <c r="N209" s="564"/>
      <c r="O209" s="564"/>
      <c r="P209" s="564"/>
      <c r="Q209" s="564"/>
      <c r="R209" s="564"/>
      <c r="S209" s="564"/>
      <c r="T209" s="564"/>
      <c r="U209" s="564"/>
      <c r="V209" s="564"/>
      <c r="W209" s="564"/>
      <c r="X209" s="564"/>
      <c r="Y209" s="564"/>
      <c r="Z209" s="564"/>
    </row>
    <row r="210" ht="12.75" customHeight="1">
      <c r="A210" s="564"/>
      <c r="B210" s="565"/>
      <c r="C210" s="565"/>
      <c r="D210" s="566"/>
      <c r="E210" s="566"/>
      <c r="F210" s="566"/>
      <c r="G210" s="567"/>
      <c r="H210" s="564"/>
      <c r="I210" s="568"/>
      <c r="J210" s="564"/>
      <c r="K210" s="564"/>
      <c r="L210" s="564"/>
      <c r="M210" s="564"/>
      <c r="N210" s="564"/>
      <c r="O210" s="564"/>
      <c r="P210" s="564"/>
      <c r="Q210" s="564"/>
      <c r="R210" s="564"/>
      <c r="S210" s="564"/>
      <c r="T210" s="564"/>
      <c r="U210" s="564"/>
      <c r="V210" s="564"/>
      <c r="W210" s="564"/>
      <c r="X210" s="564"/>
      <c r="Y210" s="564"/>
      <c r="Z210" s="564"/>
    </row>
    <row r="211" ht="12.75" customHeight="1">
      <c r="A211" s="564"/>
      <c r="B211" s="565"/>
      <c r="C211" s="565"/>
      <c r="D211" s="566"/>
      <c r="E211" s="566"/>
      <c r="F211" s="566"/>
      <c r="G211" s="567"/>
      <c r="H211" s="564"/>
      <c r="I211" s="568"/>
      <c r="J211" s="564"/>
      <c r="K211" s="564"/>
      <c r="L211" s="564"/>
      <c r="M211" s="564"/>
      <c r="N211" s="564"/>
      <c r="O211" s="564"/>
      <c r="P211" s="564"/>
      <c r="Q211" s="564"/>
      <c r="R211" s="564"/>
      <c r="S211" s="564"/>
      <c r="T211" s="564"/>
      <c r="U211" s="564"/>
      <c r="V211" s="564"/>
      <c r="W211" s="564"/>
      <c r="X211" s="564"/>
      <c r="Y211" s="564"/>
      <c r="Z211" s="564"/>
    </row>
    <row r="212" ht="12.75" customHeight="1">
      <c r="A212" s="564"/>
      <c r="B212" s="565"/>
      <c r="C212" s="565"/>
      <c r="D212" s="566"/>
      <c r="E212" s="566"/>
      <c r="F212" s="566"/>
      <c r="G212" s="567"/>
      <c r="H212" s="564"/>
      <c r="I212" s="568"/>
      <c r="J212" s="564"/>
      <c r="K212" s="564"/>
      <c r="L212" s="564"/>
      <c r="M212" s="564"/>
      <c r="N212" s="564"/>
      <c r="O212" s="564"/>
      <c r="P212" s="564"/>
      <c r="Q212" s="564"/>
      <c r="R212" s="564"/>
      <c r="S212" s="564"/>
      <c r="T212" s="564"/>
      <c r="U212" s="564"/>
      <c r="V212" s="564"/>
      <c r="W212" s="564"/>
      <c r="X212" s="564"/>
      <c r="Y212" s="564"/>
      <c r="Z212" s="564"/>
    </row>
    <row r="213" ht="12.75" customHeight="1">
      <c r="A213" s="564"/>
      <c r="B213" s="565"/>
      <c r="C213" s="565"/>
      <c r="D213" s="566"/>
      <c r="E213" s="566"/>
      <c r="F213" s="566"/>
      <c r="G213" s="567"/>
      <c r="H213" s="564"/>
      <c r="I213" s="568"/>
      <c r="J213" s="564"/>
      <c r="K213" s="564"/>
      <c r="L213" s="564"/>
      <c r="M213" s="564"/>
      <c r="N213" s="564"/>
      <c r="O213" s="564"/>
      <c r="P213" s="564"/>
      <c r="Q213" s="564"/>
      <c r="R213" s="564"/>
      <c r="S213" s="564"/>
      <c r="T213" s="564"/>
      <c r="U213" s="564"/>
      <c r="V213" s="564"/>
      <c r="W213" s="564"/>
      <c r="X213" s="564"/>
      <c r="Y213" s="564"/>
      <c r="Z213" s="564"/>
    </row>
    <row r="214" ht="12.75" customHeight="1">
      <c r="A214" s="564"/>
      <c r="B214" s="565"/>
      <c r="C214" s="565"/>
      <c r="D214" s="566"/>
      <c r="E214" s="566"/>
      <c r="F214" s="566"/>
      <c r="G214" s="567"/>
      <c r="H214" s="564"/>
      <c r="I214" s="568"/>
      <c r="J214" s="564"/>
      <c r="K214" s="564"/>
      <c r="L214" s="564"/>
      <c r="M214" s="564"/>
      <c r="N214" s="564"/>
      <c r="O214" s="564"/>
      <c r="P214" s="564"/>
      <c r="Q214" s="564"/>
      <c r="R214" s="564"/>
      <c r="S214" s="564"/>
      <c r="T214" s="564"/>
      <c r="U214" s="564"/>
      <c r="V214" s="564"/>
      <c r="W214" s="564"/>
      <c r="X214" s="564"/>
      <c r="Y214" s="564"/>
      <c r="Z214" s="564"/>
    </row>
    <row r="215" ht="12.75" customHeight="1">
      <c r="A215" s="564"/>
      <c r="B215" s="565"/>
      <c r="C215" s="565"/>
      <c r="D215" s="566"/>
      <c r="E215" s="566"/>
      <c r="F215" s="566"/>
      <c r="G215" s="567"/>
      <c r="H215" s="564"/>
      <c r="I215" s="568"/>
      <c r="J215" s="564"/>
      <c r="K215" s="564"/>
      <c r="L215" s="564"/>
      <c r="M215" s="564"/>
      <c r="N215" s="564"/>
      <c r="O215" s="564"/>
      <c r="P215" s="564"/>
      <c r="Q215" s="564"/>
      <c r="R215" s="564"/>
      <c r="S215" s="564"/>
      <c r="T215" s="564"/>
      <c r="U215" s="564"/>
      <c r="V215" s="564"/>
      <c r="W215" s="564"/>
      <c r="X215" s="564"/>
      <c r="Y215" s="564"/>
      <c r="Z215" s="564"/>
    </row>
    <row r="216" ht="12.75" customHeight="1">
      <c r="A216" s="564"/>
      <c r="B216" s="565"/>
      <c r="C216" s="565"/>
      <c r="D216" s="566"/>
      <c r="E216" s="566"/>
      <c r="F216" s="566"/>
      <c r="G216" s="567"/>
      <c r="H216" s="564"/>
      <c r="I216" s="568"/>
      <c r="J216" s="564"/>
      <c r="K216" s="564"/>
      <c r="L216" s="564"/>
      <c r="M216" s="564"/>
      <c r="N216" s="564"/>
      <c r="O216" s="564"/>
      <c r="P216" s="564"/>
      <c r="Q216" s="564"/>
      <c r="R216" s="564"/>
      <c r="S216" s="564"/>
      <c r="T216" s="564"/>
      <c r="U216" s="564"/>
      <c r="V216" s="564"/>
      <c r="W216" s="564"/>
      <c r="X216" s="564"/>
      <c r="Y216" s="564"/>
      <c r="Z216" s="564"/>
    </row>
    <row r="217" ht="12.75" customHeight="1">
      <c r="A217" s="564"/>
      <c r="B217" s="565"/>
      <c r="C217" s="565"/>
      <c r="D217" s="566"/>
      <c r="E217" s="566"/>
      <c r="F217" s="566"/>
      <c r="G217" s="567"/>
      <c r="H217" s="564"/>
      <c r="I217" s="568"/>
      <c r="J217" s="564"/>
      <c r="K217" s="564"/>
      <c r="L217" s="564"/>
      <c r="M217" s="564"/>
      <c r="N217" s="564"/>
      <c r="O217" s="564"/>
      <c r="P217" s="564"/>
      <c r="Q217" s="564"/>
      <c r="R217" s="564"/>
      <c r="S217" s="564"/>
      <c r="T217" s="564"/>
      <c r="U217" s="564"/>
      <c r="V217" s="564"/>
      <c r="W217" s="564"/>
      <c r="X217" s="564"/>
      <c r="Y217" s="564"/>
      <c r="Z217" s="564"/>
    </row>
    <row r="218" ht="12.75" customHeight="1">
      <c r="A218" s="564"/>
      <c r="B218" s="565"/>
      <c r="C218" s="565"/>
      <c r="D218" s="566"/>
      <c r="E218" s="566"/>
      <c r="F218" s="566"/>
      <c r="G218" s="567"/>
      <c r="H218" s="564"/>
      <c r="I218" s="568"/>
      <c r="J218" s="564"/>
      <c r="K218" s="564"/>
      <c r="L218" s="564"/>
      <c r="M218" s="564"/>
      <c r="N218" s="564"/>
      <c r="O218" s="564"/>
      <c r="P218" s="564"/>
      <c r="Q218" s="564"/>
      <c r="R218" s="564"/>
      <c r="S218" s="564"/>
      <c r="T218" s="564"/>
      <c r="U218" s="564"/>
      <c r="V218" s="564"/>
      <c r="W218" s="564"/>
      <c r="X218" s="564"/>
      <c r="Y218" s="564"/>
      <c r="Z218" s="564"/>
    </row>
    <row r="219" ht="12.75" customHeight="1">
      <c r="A219" s="564"/>
      <c r="B219" s="565"/>
      <c r="C219" s="565"/>
      <c r="D219" s="566"/>
      <c r="E219" s="566"/>
      <c r="F219" s="566"/>
      <c r="G219" s="567"/>
      <c r="H219" s="564"/>
      <c r="I219" s="568"/>
      <c r="J219" s="564"/>
      <c r="K219" s="564"/>
      <c r="L219" s="564"/>
      <c r="M219" s="564"/>
      <c r="N219" s="564"/>
      <c r="O219" s="564"/>
      <c r="P219" s="564"/>
      <c r="Q219" s="564"/>
      <c r="R219" s="564"/>
      <c r="S219" s="564"/>
      <c r="T219" s="564"/>
      <c r="U219" s="564"/>
      <c r="V219" s="564"/>
      <c r="W219" s="564"/>
      <c r="X219" s="564"/>
      <c r="Y219" s="564"/>
      <c r="Z219" s="564"/>
    </row>
    <row r="220" ht="12.75" customHeight="1">
      <c r="A220" s="564"/>
      <c r="B220" s="565"/>
      <c r="C220" s="565"/>
      <c r="D220" s="566"/>
      <c r="E220" s="566"/>
      <c r="F220" s="566"/>
      <c r="G220" s="567"/>
      <c r="H220" s="564"/>
      <c r="I220" s="568"/>
      <c r="J220" s="564"/>
      <c r="K220" s="564"/>
      <c r="L220" s="564"/>
      <c r="M220" s="564"/>
      <c r="N220" s="564"/>
      <c r="O220" s="564"/>
      <c r="P220" s="564"/>
      <c r="Q220" s="564"/>
      <c r="R220" s="564"/>
      <c r="S220" s="564"/>
      <c r="T220" s="564"/>
      <c r="U220" s="564"/>
      <c r="V220" s="564"/>
      <c r="W220" s="564"/>
      <c r="X220" s="564"/>
      <c r="Y220" s="564"/>
      <c r="Z220" s="564"/>
    </row>
    <row r="221" ht="12.75" customHeight="1">
      <c r="A221" s="564"/>
      <c r="B221" s="565"/>
      <c r="C221" s="565"/>
      <c r="D221" s="566"/>
      <c r="E221" s="566"/>
      <c r="F221" s="566"/>
      <c r="G221" s="567"/>
      <c r="H221" s="564"/>
      <c r="I221" s="568"/>
      <c r="J221" s="564"/>
      <c r="K221" s="564"/>
      <c r="L221" s="564"/>
      <c r="M221" s="564"/>
      <c r="N221" s="564"/>
      <c r="O221" s="564"/>
      <c r="P221" s="564"/>
      <c r="Q221" s="564"/>
      <c r="R221" s="564"/>
      <c r="S221" s="564"/>
      <c r="T221" s="564"/>
      <c r="U221" s="564"/>
      <c r="V221" s="564"/>
      <c r="W221" s="564"/>
      <c r="X221" s="564"/>
      <c r="Y221" s="564"/>
      <c r="Z221" s="564"/>
    </row>
    <row r="222" ht="12.75" customHeight="1">
      <c r="A222" s="564"/>
      <c r="B222" s="565"/>
      <c r="C222" s="565"/>
      <c r="D222" s="566"/>
      <c r="E222" s="566"/>
      <c r="F222" s="566"/>
      <c r="G222" s="567"/>
      <c r="H222" s="564"/>
      <c r="I222" s="568"/>
      <c r="J222" s="564"/>
      <c r="K222" s="564"/>
      <c r="L222" s="564"/>
      <c r="M222" s="564"/>
      <c r="N222" s="564"/>
      <c r="O222" s="564"/>
      <c r="P222" s="564"/>
      <c r="Q222" s="564"/>
      <c r="R222" s="564"/>
      <c r="S222" s="564"/>
      <c r="T222" s="564"/>
      <c r="U222" s="564"/>
      <c r="V222" s="564"/>
      <c r="W222" s="564"/>
      <c r="X222" s="564"/>
      <c r="Y222" s="564"/>
      <c r="Z222" s="564"/>
    </row>
    <row r="223" ht="12.75" customHeight="1">
      <c r="A223" s="564"/>
      <c r="B223" s="565"/>
      <c r="C223" s="565"/>
      <c r="D223" s="566"/>
      <c r="E223" s="566"/>
      <c r="F223" s="566"/>
      <c r="G223" s="567"/>
      <c r="H223" s="564"/>
      <c r="I223" s="568"/>
      <c r="J223" s="564"/>
      <c r="K223" s="564"/>
      <c r="L223" s="564"/>
      <c r="M223" s="564"/>
      <c r="N223" s="564"/>
      <c r="O223" s="564"/>
      <c r="P223" s="564"/>
      <c r="Q223" s="564"/>
      <c r="R223" s="564"/>
      <c r="S223" s="564"/>
      <c r="T223" s="564"/>
      <c r="U223" s="564"/>
      <c r="V223" s="564"/>
      <c r="W223" s="564"/>
      <c r="X223" s="564"/>
      <c r="Y223" s="564"/>
      <c r="Z223" s="564"/>
    </row>
    <row r="224" ht="12.75" customHeight="1">
      <c r="A224" s="564"/>
      <c r="B224" s="565"/>
      <c r="C224" s="565"/>
      <c r="D224" s="566"/>
      <c r="E224" s="566"/>
      <c r="F224" s="566"/>
      <c r="G224" s="567"/>
      <c r="H224" s="564"/>
      <c r="I224" s="568"/>
      <c r="J224" s="564"/>
      <c r="K224" s="564"/>
      <c r="L224" s="564"/>
      <c r="M224" s="564"/>
      <c r="N224" s="564"/>
      <c r="O224" s="564"/>
      <c r="P224" s="564"/>
      <c r="Q224" s="564"/>
      <c r="R224" s="564"/>
      <c r="S224" s="564"/>
      <c r="T224" s="564"/>
      <c r="U224" s="564"/>
      <c r="V224" s="564"/>
      <c r="W224" s="564"/>
      <c r="X224" s="564"/>
      <c r="Y224" s="564"/>
      <c r="Z224" s="564"/>
    </row>
    <row r="225" ht="12.75" customHeight="1">
      <c r="A225" s="564"/>
      <c r="B225" s="565"/>
      <c r="C225" s="565"/>
      <c r="D225" s="566"/>
      <c r="E225" s="566"/>
      <c r="F225" s="566"/>
      <c r="G225" s="567"/>
      <c r="H225" s="564"/>
      <c r="I225" s="568"/>
      <c r="J225" s="564"/>
      <c r="K225" s="564"/>
      <c r="L225" s="564"/>
      <c r="M225" s="564"/>
      <c r="N225" s="564"/>
      <c r="O225" s="564"/>
      <c r="P225" s="564"/>
      <c r="Q225" s="564"/>
      <c r="R225" s="564"/>
      <c r="S225" s="564"/>
      <c r="T225" s="564"/>
      <c r="U225" s="564"/>
      <c r="V225" s="564"/>
      <c r="W225" s="564"/>
      <c r="X225" s="564"/>
      <c r="Y225" s="564"/>
      <c r="Z225" s="564"/>
    </row>
    <row r="226" ht="12.75" customHeight="1">
      <c r="A226" s="564"/>
      <c r="B226" s="565"/>
      <c r="C226" s="565"/>
      <c r="D226" s="566"/>
      <c r="E226" s="566"/>
      <c r="F226" s="566"/>
      <c r="G226" s="567"/>
      <c r="H226" s="564"/>
      <c r="I226" s="568"/>
      <c r="J226" s="564"/>
      <c r="K226" s="564"/>
      <c r="L226" s="564"/>
      <c r="M226" s="564"/>
      <c r="N226" s="564"/>
      <c r="O226" s="564"/>
      <c r="P226" s="564"/>
      <c r="Q226" s="564"/>
      <c r="R226" s="564"/>
      <c r="S226" s="564"/>
      <c r="T226" s="564"/>
      <c r="U226" s="564"/>
      <c r="V226" s="564"/>
      <c r="W226" s="564"/>
      <c r="X226" s="564"/>
      <c r="Y226" s="564"/>
      <c r="Z226" s="564"/>
    </row>
    <row r="227" ht="12.75" customHeight="1">
      <c r="A227" s="564"/>
      <c r="B227" s="565"/>
      <c r="C227" s="565"/>
      <c r="D227" s="566"/>
      <c r="E227" s="566"/>
      <c r="F227" s="566"/>
      <c r="G227" s="567"/>
      <c r="H227" s="564"/>
      <c r="I227" s="568"/>
      <c r="J227" s="564"/>
      <c r="K227" s="564"/>
      <c r="L227" s="564"/>
      <c r="M227" s="564"/>
      <c r="N227" s="564"/>
      <c r="O227" s="564"/>
      <c r="P227" s="564"/>
      <c r="Q227" s="564"/>
      <c r="R227" s="564"/>
      <c r="S227" s="564"/>
      <c r="T227" s="564"/>
      <c r="U227" s="564"/>
      <c r="V227" s="564"/>
      <c r="W227" s="564"/>
      <c r="X227" s="564"/>
      <c r="Y227" s="564"/>
      <c r="Z227" s="564"/>
    </row>
    <row r="228" ht="12.75" customHeight="1">
      <c r="A228" s="564"/>
      <c r="B228" s="565"/>
      <c r="C228" s="565"/>
      <c r="D228" s="566"/>
      <c r="E228" s="566"/>
      <c r="F228" s="566"/>
      <c r="G228" s="567"/>
      <c r="H228" s="564"/>
      <c r="I228" s="568"/>
      <c r="J228" s="564"/>
      <c r="K228" s="564"/>
      <c r="L228" s="564"/>
      <c r="M228" s="564"/>
      <c r="N228" s="564"/>
      <c r="O228" s="564"/>
      <c r="P228" s="564"/>
      <c r="Q228" s="564"/>
      <c r="R228" s="564"/>
      <c r="S228" s="564"/>
      <c r="T228" s="564"/>
      <c r="U228" s="564"/>
      <c r="V228" s="564"/>
      <c r="W228" s="564"/>
      <c r="X228" s="564"/>
      <c r="Y228" s="564"/>
      <c r="Z228" s="564"/>
    </row>
    <row r="229" ht="12.75" customHeight="1">
      <c r="A229" s="564"/>
      <c r="B229" s="565"/>
      <c r="C229" s="565"/>
      <c r="D229" s="566"/>
      <c r="E229" s="566"/>
      <c r="F229" s="566"/>
      <c r="G229" s="567"/>
      <c r="H229" s="564"/>
      <c r="I229" s="568"/>
      <c r="J229" s="564"/>
      <c r="K229" s="564"/>
      <c r="L229" s="564"/>
      <c r="M229" s="564"/>
      <c r="N229" s="564"/>
      <c r="O229" s="564"/>
      <c r="P229" s="564"/>
      <c r="Q229" s="564"/>
      <c r="R229" s="564"/>
      <c r="S229" s="564"/>
      <c r="T229" s="564"/>
      <c r="U229" s="564"/>
      <c r="V229" s="564"/>
      <c r="W229" s="564"/>
      <c r="X229" s="564"/>
      <c r="Y229" s="564"/>
      <c r="Z229" s="564"/>
    </row>
    <row r="230" ht="12.75" customHeight="1">
      <c r="A230" s="564"/>
      <c r="B230" s="565"/>
      <c r="C230" s="565"/>
      <c r="D230" s="566"/>
      <c r="E230" s="566"/>
      <c r="F230" s="566"/>
      <c r="G230" s="567"/>
      <c r="H230" s="564"/>
      <c r="I230" s="568"/>
      <c r="J230" s="564"/>
      <c r="K230" s="564"/>
      <c r="L230" s="564"/>
      <c r="M230" s="564"/>
      <c r="N230" s="564"/>
      <c r="O230" s="564"/>
      <c r="P230" s="564"/>
      <c r="Q230" s="564"/>
      <c r="R230" s="564"/>
      <c r="S230" s="564"/>
      <c r="T230" s="564"/>
      <c r="U230" s="564"/>
      <c r="V230" s="564"/>
      <c r="W230" s="564"/>
      <c r="X230" s="564"/>
      <c r="Y230" s="564"/>
      <c r="Z230" s="564"/>
    </row>
    <row r="231" ht="12.75" customHeight="1">
      <c r="A231" s="564"/>
      <c r="B231" s="565"/>
      <c r="C231" s="565"/>
      <c r="D231" s="566"/>
      <c r="E231" s="566"/>
      <c r="F231" s="566"/>
      <c r="G231" s="567"/>
      <c r="H231" s="564"/>
      <c r="I231" s="568"/>
      <c r="J231" s="564"/>
      <c r="K231" s="564"/>
      <c r="L231" s="564"/>
      <c r="M231" s="564"/>
      <c r="N231" s="564"/>
      <c r="O231" s="564"/>
      <c r="P231" s="564"/>
      <c r="Q231" s="564"/>
      <c r="R231" s="564"/>
      <c r="S231" s="564"/>
      <c r="T231" s="564"/>
      <c r="U231" s="564"/>
      <c r="V231" s="564"/>
      <c r="W231" s="564"/>
      <c r="X231" s="564"/>
      <c r="Y231" s="564"/>
      <c r="Z231" s="564"/>
    </row>
    <row r="232" ht="12.75" customHeight="1">
      <c r="A232" s="564"/>
      <c r="B232" s="565"/>
      <c r="C232" s="565"/>
      <c r="D232" s="566"/>
      <c r="E232" s="566"/>
      <c r="F232" s="566"/>
      <c r="G232" s="567"/>
      <c r="H232" s="564"/>
      <c r="I232" s="568"/>
      <c r="J232" s="564"/>
      <c r="K232" s="564"/>
      <c r="L232" s="564"/>
      <c r="M232" s="564"/>
      <c r="N232" s="564"/>
      <c r="O232" s="564"/>
      <c r="P232" s="564"/>
      <c r="Q232" s="564"/>
      <c r="R232" s="564"/>
      <c r="S232" s="564"/>
      <c r="T232" s="564"/>
      <c r="U232" s="564"/>
      <c r="V232" s="564"/>
      <c r="W232" s="564"/>
      <c r="X232" s="564"/>
      <c r="Y232" s="564"/>
      <c r="Z232" s="564"/>
    </row>
    <row r="233" ht="12.75" customHeight="1">
      <c r="A233" s="564"/>
      <c r="B233" s="565"/>
      <c r="C233" s="565"/>
      <c r="D233" s="566"/>
      <c r="E233" s="566"/>
      <c r="F233" s="566"/>
      <c r="G233" s="567"/>
      <c r="H233" s="564"/>
      <c r="I233" s="568"/>
      <c r="J233" s="564"/>
      <c r="K233" s="564"/>
      <c r="L233" s="564"/>
      <c r="M233" s="564"/>
      <c r="N233" s="564"/>
      <c r="O233" s="564"/>
      <c r="P233" s="564"/>
      <c r="Q233" s="564"/>
      <c r="R233" s="564"/>
      <c r="S233" s="564"/>
      <c r="T233" s="564"/>
      <c r="U233" s="564"/>
      <c r="V233" s="564"/>
      <c r="W233" s="564"/>
      <c r="X233" s="564"/>
      <c r="Y233" s="564"/>
      <c r="Z233" s="564"/>
    </row>
    <row r="234" ht="12.75" customHeight="1">
      <c r="A234" s="564"/>
      <c r="B234" s="565"/>
      <c r="C234" s="565"/>
      <c r="D234" s="566"/>
      <c r="E234" s="566"/>
      <c r="F234" s="566"/>
      <c r="G234" s="567"/>
      <c r="H234" s="564"/>
      <c r="I234" s="568"/>
      <c r="J234" s="564"/>
      <c r="K234" s="564"/>
      <c r="L234" s="564"/>
      <c r="M234" s="564"/>
      <c r="N234" s="564"/>
      <c r="O234" s="564"/>
      <c r="P234" s="564"/>
      <c r="Q234" s="564"/>
      <c r="R234" s="564"/>
      <c r="S234" s="564"/>
      <c r="T234" s="564"/>
      <c r="U234" s="564"/>
      <c r="V234" s="564"/>
      <c r="W234" s="564"/>
      <c r="X234" s="564"/>
      <c r="Y234" s="564"/>
      <c r="Z234" s="564"/>
    </row>
    <row r="235" ht="12.75" customHeight="1">
      <c r="A235" s="564"/>
      <c r="B235" s="565"/>
      <c r="C235" s="565"/>
      <c r="D235" s="566"/>
      <c r="E235" s="566"/>
      <c r="F235" s="566"/>
      <c r="G235" s="567"/>
      <c r="H235" s="564"/>
      <c r="I235" s="568"/>
      <c r="J235" s="564"/>
      <c r="K235" s="564"/>
      <c r="L235" s="564"/>
      <c r="M235" s="564"/>
      <c r="N235" s="564"/>
      <c r="O235" s="564"/>
      <c r="P235" s="564"/>
      <c r="Q235" s="564"/>
      <c r="R235" s="564"/>
      <c r="S235" s="564"/>
      <c r="T235" s="564"/>
      <c r="U235" s="564"/>
      <c r="V235" s="564"/>
      <c r="W235" s="564"/>
      <c r="X235" s="564"/>
      <c r="Y235" s="564"/>
      <c r="Z235" s="564"/>
    </row>
    <row r="236" ht="12.75" customHeight="1">
      <c r="A236" s="564"/>
      <c r="B236" s="565"/>
      <c r="C236" s="565"/>
      <c r="D236" s="566"/>
      <c r="E236" s="566"/>
      <c r="F236" s="566"/>
      <c r="G236" s="567"/>
      <c r="H236" s="564"/>
      <c r="I236" s="568"/>
      <c r="J236" s="564"/>
      <c r="K236" s="564"/>
      <c r="L236" s="564"/>
      <c r="M236" s="564"/>
      <c r="N236" s="564"/>
      <c r="O236" s="564"/>
      <c r="P236" s="564"/>
      <c r="Q236" s="564"/>
      <c r="R236" s="564"/>
      <c r="S236" s="564"/>
      <c r="T236" s="564"/>
      <c r="U236" s="564"/>
      <c r="V236" s="564"/>
      <c r="W236" s="564"/>
      <c r="X236" s="564"/>
      <c r="Y236" s="564"/>
      <c r="Z236" s="564"/>
    </row>
    <row r="237" ht="12.75" customHeight="1">
      <c r="A237" s="564"/>
      <c r="B237" s="565"/>
      <c r="C237" s="565"/>
      <c r="D237" s="566"/>
      <c r="E237" s="566"/>
      <c r="F237" s="566"/>
      <c r="G237" s="567"/>
      <c r="H237" s="564"/>
      <c r="I237" s="568"/>
      <c r="J237" s="564"/>
      <c r="K237" s="564"/>
      <c r="L237" s="564"/>
      <c r="M237" s="564"/>
      <c r="N237" s="564"/>
      <c r="O237" s="564"/>
      <c r="P237" s="564"/>
      <c r="Q237" s="564"/>
      <c r="R237" s="564"/>
      <c r="S237" s="564"/>
      <c r="T237" s="564"/>
      <c r="U237" s="564"/>
      <c r="V237" s="564"/>
      <c r="W237" s="564"/>
      <c r="X237" s="564"/>
      <c r="Y237" s="564"/>
      <c r="Z237" s="564"/>
    </row>
    <row r="238" ht="12.75" customHeight="1">
      <c r="A238" s="564"/>
      <c r="B238" s="565"/>
      <c r="C238" s="565"/>
      <c r="D238" s="566"/>
      <c r="E238" s="566"/>
      <c r="F238" s="566"/>
      <c r="G238" s="567"/>
      <c r="H238" s="564"/>
      <c r="I238" s="568"/>
      <c r="J238" s="564"/>
      <c r="K238" s="564"/>
      <c r="L238" s="564"/>
      <c r="M238" s="564"/>
      <c r="N238" s="564"/>
      <c r="O238" s="564"/>
      <c r="P238" s="564"/>
      <c r="Q238" s="564"/>
      <c r="R238" s="564"/>
      <c r="S238" s="564"/>
      <c r="T238" s="564"/>
      <c r="U238" s="564"/>
      <c r="V238" s="564"/>
      <c r="W238" s="564"/>
      <c r="X238" s="564"/>
      <c r="Y238" s="564"/>
      <c r="Z238" s="564"/>
    </row>
    <row r="239" ht="12.75" customHeight="1">
      <c r="A239" s="564"/>
      <c r="B239" s="565"/>
      <c r="C239" s="565"/>
      <c r="D239" s="566"/>
      <c r="E239" s="566"/>
      <c r="F239" s="566"/>
      <c r="G239" s="567"/>
      <c r="H239" s="564"/>
      <c r="I239" s="568"/>
      <c r="J239" s="564"/>
      <c r="K239" s="564"/>
      <c r="L239" s="564"/>
      <c r="M239" s="564"/>
      <c r="N239" s="564"/>
      <c r="O239" s="564"/>
      <c r="P239" s="564"/>
      <c r="Q239" s="564"/>
      <c r="R239" s="564"/>
      <c r="S239" s="564"/>
      <c r="T239" s="564"/>
      <c r="U239" s="564"/>
      <c r="V239" s="564"/>
      <c r="W239" s="564"/>
      <c r="X239" s="564"/>
      <c r="Y239" s="564"/>
      <c r="Z239" s="564"/>
    </row>
    <row r="240" ht="12.75" customHeight="1">
      <c r="A240" s="564"/>
      <c r="B240" s="565"/>
      <c r="C240" s="565"/>
      <c r="D240" s="566"/>
      <c r="E240" s="566"/>
      <c r="F240" s="566"/>
      <c r="G240" s="567"/>
      <c r="H240" s="564"/>
      <c r="I240" s="568"/>
      <c r="J240" s="564"/>
      <c r="K240" s="564"/>
      <c r="L240" s="564"/>
      <c r="M240" s="564"/>
      <c r="N240" s="564"/>
      <c r="O240" s="564"/>
      <c r="P240" s="564"/>
      <c r="Q240" s="564"/>
      <c r="R240" s="564"/>
      <c r="S240" s="564"/>
      <c r="T240" s="564"/>
      <c r="U240" s="564"/>
      <c r="V240" s="564"/>
      <c r="W240" s="564"/>
      <c r="X240" s="564"/>
      <c r="Y240" s="564"/>
      <c r="Z240" s="564"/>
    </row>
    <row r="241" ht="12.75" customHeight="1">
      <c r="A241" s="564"/>
      <c r="B241" s="565"/>
      <c r="C241" s="565"/>
      <c r="D241" s="566"/>
      <c r="E241" s="566"/>
      <c r="F241" s="566"/>
      <c r="G241" s="567"/>
      <c r="H241" s="564"/>
      <c r="I241" s="568"/>
      <c r="J241" s="564"/>
      <c r="K241" s="564"/>
      <c r="L241" s="564"/>
      <c r="M241" s="564"/>
      <c r="N241" s="564"/>
      <c r="O241" s="564"/>
      <c r="P241" s="564"/>
      <c r="Q241" s="564"/>
      <c r="R241" s="564"/>
      <c r="S241" s="564"/>
      <c r="T241" s="564"/>
      <c r="U241" s="564"/>
      <c r="V241" s="564"/>
      <c r="W241" s="564"/>
      <c r="X241" s="564"/>
      <c r="Y241" s="564"/>
      <c r="Z241" s="564"/>
    </row>
    <row r="242" ht="12.75" customHeight="1">
      <c r="A242" s="564"/>
      <c r="B242" s="565"/>
      <c r="C242" s="565"/>
      <c r="D242" s="566"/>
      <c r="E242" s="566"/>
      <c r="F242" s="566"/>
      <c r="G242" s="567"/>
      <c r="H242" s="564"/>
      <c r="I242" s="568"/>
      <c r="J242" s="564"/>
      <c r="K242" s="564"/>
      <c r="L242" s="564"/>
      <c r="M242" s="564"/>
      <c r="N242" s="564"/>
      <c r="O242" s="564"/>
      <c r="P242" s="564"/>
      <c r="Q242" s="564"/>
      <c r="R242" s="564"/>
      <c r="S242" s="564"/>
      <c r="T242" s="564"/>
      <c r="U242" s="564"/>
      <c r="V242" s="564"/>
      <c r="W242" s="564"/>
      <c r="X242" s="564"/>
      <c r="Y242" s="564"/>
      <c r="Z242" s="564"/>
    </row>
    <row r="243" ht="12.75" customHeight="1">
      <c r="A243" s="564"/>
      <c r="B243" s="565"/>
      <c r="C243" s="565"/>
      <c r="D243" s="566"/>
      <c r="E243" s="566"/>
      <c r="F243" s="566"/>
      <c r="G243" s="567"/>
      <c r="H243" s="564"/>
      <c r="I243" s="568"/>
      <c r="J243" s="564"/>
      <c r="K243" s="564"/>
      <c r="L243" s="564"/>
      <c r="M243" s="564"/>
      <c r="N243" s="564"/>
      <c r="O243" s="564"/>
      <c r="P243" s="564"/>
      <c r="Q243" s="564"/>
      <c r="R243" s="564"/>
      <c r="S243" s="564"/>
      <c r="T243" s="564"/>
      <c r="U243" s="564"/>
      <c r="V243" s="564"/>
      <c r="W243" s="564"/>
      <c r="X243" s="564"/>
      <c r="Y243" s="564"/>
      <c r="Z243" s="564"/>
    </row>
    <row r="244" ht="12.75" customHeight="1">
      <c r="A244" s="564"/>
      <c r="B244" s="565"/>
      <c r="C244" s="565"/>
      <c r="D244" s="566"/>
      <c r="E244" s="566"/>
      <c r="F244" s="566"/>
      <c r="G244" s="567"/>
      <c r="H244" s="564"/>
      <c r="I244" s="568"/>
      <c r="J244" s="564"/>
      <c r="K244" s="564"/>
      <c r="L244" s="564"/>
      <c r="M244" s="564"/>
      <c r="N244" s="564"/>
      <c r="O244" s="564"/>
      <c r="P244" s="564"/>
      <c r="Q244" s="564"/>
      <c r="R244" s="564"/>
      <c r="S244" s="564"/>
      <c r="T244" s="564"/>
      <c r="U244" s="564"/>
      <c r="V244" s="564"/>
      <c r="W244" s="564"/>
      <c r="X244" s="564"/>
      <c r="Y244" s="564"/>
      <c r="Z244" s="564"/>
    </row>
    <row r="245" ht="12.75" customHeight="1">
      <c r="A245" s="564"/>
      <c r="B245" s="565"/>
      <c r="C245" s="565"/>
      <c r="D245" s="566"/>
      <c r="E245" s="566"/>
      <c r="F245" s="566"/>
      <c r="G245" s="567"/>
      <c r="H245" s="564"/>
      <c r="I245" s="568"/>
      <c r="J245" s="564"/>
      <c r="K245" s="564"/>
      <c r="L245" s="564"/>
      <c r="M245" s="564"/>
      <c r="N245" s="564"/>
      <c r="O245" s="564"/>
      <c r="P245" s="564"/>
      <c r="Q245" s="564"/>
      <c r="R245" s="564"/>
      <c r="S245" s="564"/>
      <c r="T245" s="564"/>
      <c r="U245" s="564"/>
      <c r="V245" s="564"/>
      <c r="W245" s="564"/>
      <c r="X245" s="564"/>
      <c r="Y245" s="564"/>
      <c r="Z245" s="564"/>
    </row>
    <row r="246" ht="12.75" customHeight="1">
      <c r="A246" s="564"/>
      <c r="B246" s="565"/>
      <c r="C246" s="565"/>
      <c r="D246" s="566"/>
      <c r="E246" s="566"/>
      <c r="F246" s="566"/>
      <c r="G246" s="567"/>
      <c r="H246" s="564"/>
      <c r="I246" s="568"/>
      <c r="J246" s="564"/>
      <c r="K246" s="564"/>
      <c r="L246" s="564"/>
      <c r="M246" s="564"/>
      <c r="N246" s="564"/>
      <c r="O246" s="564"/>
      <c r="P246" s="564"/>
      <c r="Q246" s="564"/>
      <c r="R246" s="564"/>
      <c r="S246" s="564"/>
      <c r="T246" s="564"/>
      <c r="U246" s="564"/>
      <c r="V246" s="564"/>
      <c r="W246" s="564"/>
      <c r="X246" s="564"/>
      <c r="Y246" s="564"/>
      <c r="Z246" s="564"/>
    </row>
    <row r="247" ht="12.75" customHeight="1">
      <c r="A247" s="564"/>
      <c r="B247" s="565"/>
      <c r="C247" s="565"/>
      <c r="D247" s="566"/>
      <c r="E247" s="566"/>
      <c r="F247" s="566"/>
      <c r="G247" s="567"/>
      <c r="H247" s="564"/>
      <c r="I247" s="568"/>
      <c r="J247" s="564"/>
      <c r="K247" s="564"/>
      <c r="L247" s="564"/>
      <c r="M247" s="564"/>
      <c r="N247" s="564"/>
      <c r="O247" s="564"/>
      <c r="P247" s="564"/>
      <c r="Q247" s="564"/>
      <c r="R247" s="564"/>
      <c r="S247" s="564"/>
      <c r="T247" s="564"/>
      <c r="U247" s="564"/>
      <c r="V247" s="564"/>
      <c r="W247" s="564"/>
      <c r="X247" s="564"/>
      <c r="Y247" s="564"/>
      <c r="Z247" s="564"/>
    </row>
    <row r="248" ht="12.75" customHeight="1">
      <c r="A248" s="564"/>
      <c r="B248" s="565"/>
      <c r="C248" s="565"/>
      <c r="D248" s="566"/>
      <c r="E248" s="566"/>
      <c r="F248" s="566"/>
      <c r="G248" s="567"/>
      <c r="H248" s="564"/>
      <c r="I248" s="568"/>
      <c r="J248" s="564"/>
      <c r="K248" s="564"/>
      <c r="L248" s="564"/>
      <c r="M248" s="564"/>
      <c r="N248" s="564"/>
      <c r="O248" s="564"/>
      <c r="P248" s="564"/>
      <c r="Q248" s="564"/>
      <c r="R248" s="564"/>
      <c r="S248" s="564"/>
      <c r="T248" s="564"/>
      <c r="U248" s="564"/>
      <c r="V248" s="564"/>
      <c r="W248" s="564"/>
      <c r="X248" s="564"/>
      <c r="Y248" s="564"/>
      <c r="Z248" s="564"/>
    </row>
    <row r="249" ht="12.75" customHeight="1">
      <c r="A249" s="564"/>
      <c r="B249" s="565"/>
      <c r="C249" s="565"/>
      <c r="D249" s="566"/>
      <c r="E249" s="566"/>
      <c r="F249" s="566"/>
      <c r="G249" s="567"/>
      <c r="H249" s="564"/>
      <c r="I249" s="568"/>
      <c r="J249" s="564"/>
      <c r="K249" s="564"/>
      <c r="L249" s="564"/>
      <c r="M249" s="564"/>
      <c r="N249" s="564"/>
      <c r="O249" s="564"/>
      <c r="P249" s="564"/>
      <c r="Q249" s="564"/>
      <c r="R249" s="564"/>
      <c r="S249" s="564"/>
      <c r="T249" s="564"/>
      <c r="U249" s="564"/>
      <c r="V249" s="564"/>
      <c r="W249" s="564"/>
      <c r="X249" s="564"/>
      <c r="Y249" s="564"/>
      <c r="Z249" s="564"/>
    </row>
    <row r="250" ht="12.75" customHeight="1">
      <c r="A250" s="564"/>
      <c r="B250" s="565"/>
      <c r="C250" s="565"/>
      <c r="D250" s="566"/>
      <c r="E250" s="566"/>
      <c r="F250" s="566"/>
      <c r="G250" s="567"/>
      <c r="H250" s="564"/>
      <c r="I250" s="568"/>
      <c r="J250" s="564"/>
      <c r="K250" s="564"/>
      <c r="L250" s="564"/>
      <c r="M250" s="564"/>
      <c r="N250" s="564"/>
      <c r="O250" s="564"/>
      <c r="P250" s="564"/>
      <c r="Q250" s="564"/>
      <c r="R250" s="564"/>
      <c r="S250" s="564"/>
      <c r="T250" s="564"/>
      <c r="U250" s="564"/>
      <c r="V250" s="564"/>
      <c r="W250" s="564"/>
      <c r="X250" s="564"/>
      <c r="Y250" s="564"/>
      <c r="Z250" s="564"/>
    </row>
    <row r="251" ht="12.75" customHeight="1">
      <c r="A251" s="564"/>
      <c r="B251" s="565"/>
      <c r="C251" s="565"/>
      <c r="D251" s="566"/>
      <c r="E251" s="566"/>
      <c r="F251" s="566"/>
      <c r="G251" s="567"/>
      <c r="H251" s="564"/>
      <c r="I251" s="568"/>
      <c r="J251" s="564"/>
      <c r="K251" s="564"/>
      <c r="L251" s="564"/>
      <c r="M251" s="564"/>
      <c r="N251" s="564"/>
      <c r="O251" s="564"/>
      <c r="P251" s="564"/>
      <c r="Q251" s="564"/>
      <c r="R251" s="564"/>
      <c r="S251" s="564"/>
      <c r="T251" s="564"/>
      <c r="U251" s="564"/>
      <c r="V251" s="564"/>
      <c r="W251" s="564"/>
      <c r="X251" s="564"/>
      <c r="Y251" s="564"/>
      <c r="Z251" s="564"/>
    </row>
    <row r="252" ht="12.75" customHeight="1">
      <c r="A252" s="564"/>
      <c r="B252" s="565"/>
      <c r="C252" s="565"/>
      <c r="D252" s="566"/>
      <c r="E252" s="566"/>
      <c r="F252" s="566"/>
      <c r="G252" s="567"/>
      <c r="H252" s="564"/>
      <c r="I252" s="568"/>
      <c r="J252" s="564"/>
      <c r="K252" s="564"/>
      <c r="L252" s="564"/>
      <c r="M252" s="564"/>
      <c r="N252" s="564"/>
      <c r="O252" s="564"/>
      <c r="P252" s="564"/>
      <c r="Q252" s="564"/>
      <c r="R252" s="564"/>
      <c r="S252" s="564"/>
      <c r="T252" s="564"/>
      <c r="U252" s="564"/>
      <c r="V252" s="564"/>
      <c r="W252" s="564"/>
      <c r="X252" s="564"/>
      <c r="Y252" s="564"/>
      <c r="Z252" s="564"/>
    </row>
    <row r="253" ht="12.75" customHeight="1">
      <c r="A253" s="564"/>
      <c r="B253" s="565"/>
      <c r="C253" s="565"/>
      <c r="D253" s="566"/>
      <c r="E253" s="566"/>
      <c r="F253" s="566"/>
      <c r="G253" s="567"/>
      <c r="H253" s="564"/>
      <c r="I253" s="568"/>
      <c r="J253" s="564"/>
      <c r="K253" s="564"/>
      <c r="L253" s="564"/>
      <c r="M253" s="564"/>
      <c r="N253" s="564"/>
      <c r="O253" s="564"/>
      <c r="P253" s="564"/>
      <c r="Q253" s="564"/>
      <c r="R253" s="564"/>
      <c r="S253" s="564"/>
      <c r="T253" s="564"/>
      <c r="U253" s="564"/>
      <c r="V253" s="564"/>
      <c r="W253" s="564"/>
      <c r="X253" s="564"/>
      <c r="Y253" s="564"/>
      <c r="Z253" s="564"/>
    </row>
    <row r="254" ht="12.75" customHeight="1">
      <c r="A254" s="564"/>
      <c r="B254" s="565"/>
      <c r="C254" s="565"/>
      <c r="D254" s="566"/>
      <c r="E254" s="566"/>
      <c r="F254" s="566"/>
      <c r="G254" s="567"/>
      <c r="H254" s="564"/>
      <c r="I254" s="568"/>
      <c r="J254" s="564"/>
      <c r="K254" s="564"/>
      <c r="L254" s="564"/>
      <c r="M254" s="564"/>
      <c r="N254" s="564"/>
      <c r="O254" s="564"/>
      <c r="P254" s="564"/>
      <c r="Q254" s="564"/>
      <c r="R254" s="564"/>
      <c r="S254" s="564"/>
      <c r="T254" s="564"/>
      <c r="U254" s="564"/>
      <c r="V254" s="564"/>
      <c r="W254" s="564"/>
      <c r="X254" s="564"/>
      <c r="Y254" s="564"/>
      <c r="Z254" s="564"/>
    </row>
    <row r="255" ht="12.75" customHeight="1">
      <c r="A255" s="564"/>
      <c r="B255" s="565"/>
      <c r="C255" s="565"/>
      <c r="D255" s="566"/>
      <c r="E255" s="566"/>
      <c r="F255" s="566"/>
      <c r="G255" s="567"/>
      <c r="H255" s="564"/>
      <c r="I255" s="568"/>
      <c r="J255" s="564"/>
      <c r="K255" s="564"/>
      <c r="L255" s="564"/>
      <c r="M255" s="564"/>
      <c r="N255" s="564"/>
      <c r="O255" s="564"/>
      <c r="P255" s="564"/>
      <c r="Q255" s="564"/>
      <c r="R255" s="564"/>
      <c r="S255" s="564"/>
      <c r="T255" s="564"/>
      <c r="U255" s="564"/>
      <c r="V255" s="564"/>
      <c r="W255" s="564"/>
      <c r="X255" s="564"/>
      <c r="Y255" s="564"/>
      <c r="Z255" s="564"/>
    </row>
    <row r="256" ht="12.75" customHeight="1">
      <c r="A256" s="564"/>
      <c r="B256" s="565"/>
      <c r="C256" s="565"/>
      <c r="D256" s="566"/>
      <c r="E256" s="566"/>
      <c r="F256" s="566"/>
      <c r="G256" s="567"/>
      <c r="H256" s="564"/>
      <c r="I256" s="568"/>
      <c r="J256" s="564"/>
      <c r="K256" s="564"/>
      <c r="L256" s="564"/>
      <c r="M256" s="564"/>
      <c r="N256" s="564"/>
      <c r="O256" s="564"/>
      <c r="P256" s="564"/>
      <c r="Q256" s="564"/>
      <c r="R256" s="564"/>
      <c r="S256" s="564"/>
      <c r="T256" s="564"/>
      <c r="U256" s="564"/>
      <c r="V256" s="564"/>
      <c r="W256" s="564"/>
      <c r="X256" s="564"/>
      <c r="Y256" s="564"/>
      <c r="Z256" s="564"/>
    </row>
    <row r="257" ht="12.75" customHeight="1">
      <c r="A257" s="564"/>
      <c r="B257" s="565"/>
      <c r="C257" s="565"/>
      <c r="D257" s="566"/>
      <c r="E257" s="566"/>
      <c r="F257" s="566"/>
      <c r="G257" s="567"/>
      <c r="H257" s="564"/>
      <c r="I257" s="568"/>
      <c r="J257" s="564"/>
      <c r="K257" s="564"/>
      <c r="L257" s="564"/>
      <c r="M257" s="564"/>
      <c r="N257" s="564"/>
      <c r="O257" s="564"/>
      <c r="P257" s="564"/>
      <c r="Q257" s="564"/>
      <c r="R257" s="564"/>
      <c r="S257" s="564"/>
      <c r="T257" s="564"/>
      <c r="U257" s="564"/>
      <c r="V257" s="564"/>
      <c r="W257" s="564"/>
      <c r="X257" s="564"/>
      <c r="Y257" s="564"/>
      <c r="Z257" s="564"/>
    </row>
    <row r="258" ht="12.75" customHeight="1">
      <c r="A258" s="564"/>
      <c r="B258" s="565"/>
      <c r="C258" s="565"/>
      <c r="D258" s="566"/>
      <c r="E258" s="566"/>
      <c r="F258" s="566"/>
      <c r="G258" s="567"/>
      <c r="H258" s="564"/>
      <c r="I258" s="568"/>
      <c r="J258" s="564"/>
      <c r="K258" s="564"/>
      <c r="L258" s="564"/>
      <c r="M258" s="564"/>
      <c r="N258" s="564"/>
      <c r="O258" s="564"/>
      <c r="P258" s="564"/>
      <c r="Q258" s="564"/>
      <c r="R258" s="564"/>
      <c r="S258" s="564"/>
      <c r="T258" s="564"/>
      <c r="U258" s="564"/>
      <c r="V258" s="564"/>
      <c r="W258" s="564"/>
      <c r="X258" s="564"/>
      <c r="Y258" s="564"/>
      <c r="Z258" s="564"/>
    </row>
    <row r="259" ht="12.75" customHeight="1">
      <c r="A259" s="564"/>
      <c r="B259" s="565"/>
      <c r="C259" s="565"/>
      <c r="D259" s="566"/>
      <c r="E259" s="566"/>
      <c r="F259" s="566"/>
      <c r="G259" s="567"/>
      <c r="H259" s="564"/>
      <c r="I259" s="568"/>
      <c r="J259" s="564"/>
      <c r="K259" s="564"/>
      <c r="L259" s="564"/>
      <c r="M259" s="564"/>
      <c r="N259" s="564"/>
      <c r="O259" s="564"/>
      <c r="P259" s="564"/>
      <c r="Q259" s="564"/>
      <c r="R259" s="564"/>
      <c r="S259" s="564"/>
      <c r="T259" s="564"/>
      <c r="U259" s="564"/>
      <c r="V259" s="564"/>
      <c r="W259" s="564"/>
      <c r="X259" s="564"/>
      <c r="Y259" s="564"/>
      <c r="Z259" s="564"/>
    </row>
    <row r="260" ht="12.75" customHeight="1">
      <c r="A260" s="564"/>
      <c r="B260" s="565"/>
      <c r="C260" s="565"/>
      <c r="D260" s="566"/>
      <c r="E260" s="566"/>
      <c r="F260" s="566"/>
      <c r="G260" s="567"/>
      <c r="H260" s="564"/>
      <c r="I260" s="568"/>
      <c r="J260" s="564"/>
      <c r="K260" s="564"/>
      <c r="L260" s="564"/>
      <c r="M260" s="564"/>
      <c r="N260" s="564"/>
      <c r="O260" s="564"/>
      <c r="P260" s="564"/>
      <c r="Q260" s="564"/>
      <c r="R260" s="564"/>
      <c r="S260" s="564"/>
      <c r="T260" s="564"/>
      <c r="U260" s="564"/>
      <c r="V260" s="564"/>
      <c r="W260" s="564"/>
      <c r="X260" s="564"/>
      <c r="Y260" s="564"/>
      <c r="Z260" s="564"/>
    </row>
    <row r="261" ht="12.75" customHeight="1">
      <c r="A261" s="564"/>
      <c r="B261" s="565"/>
      <c r="C261" s="565"/>
      <c r="D261" s="566"/>
      <c r="E261" s="566"/>
      <c r="F261" s="566"/>
      <c r="G261" s="567"/>
      <c r="H261" s="564"/>
      <c r="I261" s="568"/>
      <c r="J261" s="564"/>
      <c r="K261" s="564"/>
      <c r="L261" s="564"/>
      <c r="M261" s="564"/>
      <c r="N261" s="564"/>
      <c r="O261" s="564"/>
      <c r="P261" s="564"/>
      <c r="Q261" s="564"/>
      <c r="R261" s="564"/>
      <c r="S261" s="564"/>
      <c r="T261" s="564"/>
      <c r="U261" s="564"/>
      <c r="V261" s="564"/>
      <c r="W261" s="564"/>
      <c r="X261" s="564"/>
      <c r="Y261" s="564"/>
      <c r="Z261" s="564"/>
    </row>
    <row r="262" ht="12.75" customHeight="1">
      <c r="A262" s="564"/>
      <c r="B262" s="565"/>
      <c r="C262" s="565"/>
      <c r="D262" s="566"/>
      <c r="E262" s="566"/>
      <c r="F262" s="566"/>
      <c r="G262" s="567"/>
      <c r="H262" s="564"/>
      <c r="I262" s="568"/>
      <c r="J262" s="564"/>
      <c r="K262" s="564"/>
      <c r="L262" s="564"/>
      <c r="M262" s="564"/>
      <c r="N262" s="564"/>
      <c r="O262" s="564"/>
      <c r="P262" s="564"/>
      <c r="Q262" s="564"/>
      <c r="R262" s="564"/>
      <c r="S262" s="564"/>
      <c r="T262" s="564"/>
      <c r="U262" s="564"/>
      <c r="V262" s="564"/>
      <c r="W262" s="564"/>
      <c r="X262" s="564"/>
      <c r="Y262" s="564"/>
      <c r="Z262" s="564"/>
    </row>
    <row r="263" ht="12.75" customHeight="1">
      <c r="A263" s="564"/>
      <c r="B263" s="565"/>
      <c r="C263" s="565"/>
      <c r="D263" s="566"/>
      <c r="E263" s="566"/>
      <c r="F263" s="566"/>
      <c r="G263" s="567"/>
      <c r="H263" s="564"/>
      <c r="I263" s="568"/>
      <c r="J263" s="564"/>
      <c r="K263" s="564"/>
      <c r="L263" s="564"/>
      <c r="M263" s="564"/>
      <c r="N263" s="564"/>
      <c r="O263" s="564"/>
      <c r="P263" s="564"/>
      <c r="Q263" s="564"/>
      <c r="R263" s="564"/>
      <c r="S263" s="564"/>
      <c r="T263" s="564"/>
      <c r="U263" s="564"/>
      <c r="V263" s="564"/>
      <c r="W263" s="564"/>
      <c r="X263" s="564"/>
      <c r="Y263" s="564"/>
      <c r="Z263" s="564"/>
    </row>
    <row r="264" ht="12.75" customHeight="1">
      <c r="A264" s="564"/>
      <c r="B264" s="565"/>
      <c r="C264" s="565"/>
      <c r="D264" s="566"/>
      <c r="E264" s="566"/>
      <c r="F264" s="566"/>
      <c r="G264" s="567"/>
      <c r="H264" s="564"/>
      <c r="I264" s="568"/>
      <c r="J264" s="564"/>
      <c r="K264" s="564"/>
      <c r="L264" s="564"/>
      <c r="M264" s="564"/>
      <c r="N264" s="564"/>
      <c r="O264" s="564"/>
      <c r="P264" s="564"/>
      <c r="Q264" s="564"/>
      <c r="R264" s="564"/>
      <c r="S264" s="564"/>
      <c r="T264" s="564"/>
      <c r="U264" s="564"/>
      <c r="V264" s="564"/>
      <c r="W264" s="564"/>
      <c r="X264" s="564"/>
      <c r="Y264" s="564"/>
      <c r="Z264" s="564"/>
    </row>
    <row r="265" ht="12.75" customHeight="1">
      <c r="A265" s="564"/>
      <c r="B265" s="565"/>
      <c r="C265" s="565"/>
      <c r="D265" s="566"/>
      <c r="E265" s="566"/>
      <c r="F265" s="566"/>
      <c r="G265" s="567"/>
      <c r="H265" s="564"/>
      <c r="I265" s="568"/>
      <c r="J265" s="564"/>
      <c r="K265" s="564"/>
      <c r="L265" s="564"/>
      <c r="M265" s="564"/>
      <c r="N265" s="564"/>
      <c r="O265" s="564"/>
      <c r="P265" s="564"/>
      <c r="Q265" s="564"/>
      <c r="R265" s="564"/>
      <c r="S265" s="564"/>
      <c r="T265" s="564"/>
      <c r="U265" s="564"/>
      <c r="V265" s="564"/>
      <c r="W265" s="564"/>
      <c r="X265" s="564"/>
      <c r="Y265" s="564"/>
      <c r="Z265" s="564"/>
    </row>
    <row r="266" ht="12.75" customHeight="1">
      <c r="A266" s="564"/>
      <c r="B266" s="565"/>
      <c r="C266" s="565"/>
      <c r="D266" s="566"/>
      <c r="E266" s="566"/>
      <c r="F266" s="566"/>
      <c r="G266" s="567"/>
      <c r="H266" s="564"/>
      <c r="I266" s="568"/>
      <c r="J266" s="564"/>
      <c r="K266" s="564"/>
      <c r="L266" s="564"/>
      <c r="M266" s="564"/>
      <c r="N266" s="564"/>
      <c r="O266" s="564"/>
      <c r="P266" s="564"/>
      <c r="Q266" s="564"/>
      <c r="R266" s="564"/>
      <c r="S266" s="564"/>
      <c r="T266" s="564"/>
      <c r="U266" s="564"/>
      <c r="V266" s="564"/>
      <c r="W266" s="564"/>
      <c r="X266" s="564"/>
      <c r="Y266" s="564"/>
      <c r="Z266" s="564"/>
    </row>
    <row r="267" ht="12.75" customHeight="1">
      <c r="A267" s="564"/>
      <c r="B267" s="565"/>
      <c r="C267" s="565"/>
      <c r="D267" s="566"/>
      <c r="E267" s="566"/>
      <c r="F267" s="566"/>
      <c r="G267" s="567"/>
      <c r="H267" s="564"/>
      <c r="I267" s="568"/>
      <c r="J267" s="564"/>
      <c r="K267" s="564"/>
      <c r="L267" s="564"/>
      <c r="M267" s="564"/>
      <c r="N267" s="564"/>
      <c r="O267" s="564"/>
      <c r="P267" s="564"/>
      <c r="Q267" s="564"/>
      <c r="R267" s="564"/>
      <c r="S267" s="564"/>
      <c r="T267" s="564"/>
      <c r="U267" s="564"/>
      <c r="V267" s="564"/>
      <c r="W267" s="564"/>
      <c r="X267" s="564"/>
      <c r="Y267" s="564"/>
      <c r="Z267" s="564"/>
    </row>
    <row r="268" ht="12.75" customHeight="1">
      <c r="A268" s="564"/>
      <c r="B268" s="565"/>
      <c r="C268" s="565"/>
      <c r="D268" s="566"/>
      <c r="E268" s="566"/>
      <c r="F268" s="566"/>
      <c r="G268" s="567"/>
      <c r="H268" s="564"/>
      <c r="I268" s="568"/>
      <c r="J268" s="564"/>
      <c r="K268" s="564"/>
      <c r="L268" s="564"/>
      <c r="M268" s="564"/>
      <c r="N268" s="564"/>
      <c r="O268" s="564"/>
      <c r="P268" s="564"/>
      <c r="Q268" s="564"/>
      <c r="R268" s="564"/>
      <c r="S268" s="564"/>
      <c r="T268" s="564"/>
      <c r="U268" s="564"/>
      <c r="V268" s="564"/>
      <c r="W268" s="564"/>
      <c r="X268" s="564"/>
      <c r="Y268" s="564"/>
      <c r="Z268" s="564"/>
    </row>
    <row r="269" ht="12.75" customHeight="1">
      <c r="A269" s="564"/>
      <c r="B269" s="565"/>
      <c r="C269" s="565"/>
      <c r="D269" s="566"/>
      <c r="E269" s="566"/>
      <c r="F269" s="566"/>
      <c r="G269" s="567"/>
      <c r="H269" s="564"/>
      <c r="I269" s="568"/>
      <c r="J269" s="564"/>
      <c r="K269" s="564"/>
      <c r="L269" s="564"/>
      <c r="M269" s="564"/>
      <c r="N269" s="564"/>
      <c r="O269" s="564"/>
      <c r="P269" s="564"/>
      <c r="Q269" s="564"/>
      <c r="R269" s="564"/>
      <c r="S269" s="564"/>
      <c r="T269" s="564"/>
      <c r="U269" s="564"/>
      <c r="V269" s="564"/>
      <c r="W269" s="564"/>
      <c r="X269" s="564"/>
      <c r="Y269" s="564"/>
      <c r="Z269" s="564"/>
    </row>
    <row r="270" ht="12.75" customHeight="1">
      <c r="A270" s="564"/>
      <c r="B270" s="565"/>
      <c r="C270" s="565"/>
      <c r="D270" s="566"/>
      <c r="E270" s="566"/>
      <c r="F270" s="566"/>
      <c r="G270" s="567"/>
      <c r="H270" s="564"/>
      <c r="I270" s="568"/>
      <c r="J270" s="564"/>
      <c r="K270" s="564"/>
      <c r="L270" s="564"/>
      <c r="M270" s="564"/>
      <c r="N270" s="564"/>
      <c r="O270" s="564"/>
      <c r="P270" s="564"/>
      <c r="Q270" s="564"/>
      <c r="R270" s="564"/>
      <c r="S270" s="564"/>
      <c r="T270" s="564"/>
      <c r="U270" s="564"/>
      <c r="V270" s="564"/>
      <c r="W270" s="564"/>
      <c r="X270" s="564"/>
      <c r="Y270" s="564"/>
      <c r="Z270" s="564"/>
    </row>
    <row r="271" ht="12.75" customHeight="1">
      <c r="A271" s="564"/>
      <c r="B271" s="565"/>
      <c r="C271" s="565"/>
      <c r="D271" s="566"/>
      <c r="E271" s="566"/>
      <c r="F271" s="566"/>
      <c r="G271" s="567"/>
      <c r="H271" s="564"/>
      <c r="I271" s="568"/>
      <c r="J271" s="564"/>
      <c r="K271" s="564"/>
      <c r="L271" s="564"/>
      <c r="M271" s="564"/>
      <c r="N271" s="564"/>
      <c r="O271" s="564"/>
      <c r="P271" s="564"/>
      <c r="Q271" s="564"/>
      <c r="R271" s="564"/>
      <c r="S271" s="564"/>
      <c r="T271" s="564"/>
      <c r="U271" s="564"/>
      <c r="V271" s="564"/>
      <c r="W271" s="564"/>
      <c r="X271" s="564"/>
      <c r="Y271" s="564"/>
      <c r="Z271" s="564"/>
    </row>
    <row r="272" ht="12.75" customHeight="1">
      <c r="A272" s="564"/>
      <c r="B272" s="565"/>
      <c r="C272" s="565"/>
      <c r="D272" s="566"/>
      <c r="E272" s="566"/>
      <c r="F272" s="566"/>
      <c r="G272" s="567"/>
      <c r="H272" s="564"/>
      <c r="I272" s="568"/>
      <c r="J272" s="564"/>
      <c r="K272" s="564"/>
      <c r="L272" s="564"/>
      <c r="M272" s="564"/>
      <c r="N272" s="564"/>
      <c r="O272" s="564"/>
      <c r="P272" s="564"/>
      <c r="Q272" s="564"/>
      <c r="R272" s="564"/>
      <c r="S272" s="564"/>
      <c r="T272" s="564"/>
      <c r="U272" s="564"/>
      <c r="V272" s="564"/>
      <c r="W272" s="564"/>
      <c r="X272" s="564"/>
      <c r="Y272" s="564"/>
      <c r="Z272" s="564"/>
    </row>
    <row r="273" ht="12.75" customHeight="1">
      <c r="A273" s="564"/>
      <c r="B273" s="565"/>
      <c r="C273" s="565"/>
      <c r="D273" s="566"/>
      <c r="E273" s="566"/>
      <c r="F273" s="566"/>
      <c r="G273" s="567"/>
      <c r="H273" s="564"/>
      <c r="I273" s="568"/>
      <c r="J273" s="564"/>
      <c r="K273" s="564"/>
      <c r="L273" s="564"/>
      <c r="M273" s="564"/>
      <c r="N273" s="564"/>
      <c r="O273" s="564"/>
      <c r="P273" s="564"/>
      <c r="Q273" s="564"/>
      <c r="R273" s="564"/>
      <c r="S273" s="564"/>
      <c r="T273" s="564"/>
      <c r="U273" s="564"/>
      <c r="V273" s="564"/>
      <c r="W273" s="564"/>
      <c r="X273" s="564"/>
      <c r="Y273" s="564"/>
      <c r="Z273" s="564"/>
    </row>
    <row r="274" ht="12.75" customHeight="1">
      <c r="A274" s="564"/>
      <c r="B274" s="565"/>
      <c r="C274" s="565"/>
      <c r="D274" s="566"/>
      <c r="E274" s="566"/>
      <c r="F274" s="566"/>
      <c r="G274" s="567"/>
      <c r="H274" s="564"/>
      <c r="I274" s="568"/>
      <c r="J274" s="564"/>
      <c r="K274" s="564"/>
      <c r="L274" s="564"/>
      <c r="M274" s="564"/>
      <c r="N274" s="564"/>
      <c r="O274" s="564"/>
      <c r="P274" s="564"/>
      <c r="Q274" s="564"/>
      <c r="R274" s="564"/>
      <c r="S274" s="564"/>
      <c r="T274" s="564"/>
      <c r="U274" s="564"/>
      <c r="V274" s="564"/>
      <c r="W274" s="564"/>
      <c r="X274" s="564"/>
      <c r="Y274" s="564"/>
      <c r="Z274" s="564"/>
    </row>
    <row r="275" ht="12.75" customHeight="1">
      <c r="A275" s="564"/>
      <c r="B275" s="565"/>
      <c r="C275" s="565"/>
      <c r="D275" s="566"/>
      <c r="E275" s="566"/>
      <c r="F275" s="566"/>
      <c r="G275" s="567"/>
      <c r="H275" s="564"/>
      <c r="I275" s="568"/>
      <c r="J275" s="564"/>
      <c r="K275" s="564"/>
      <c r="L275" s="564"/>
      <c r="M275" s="564"/>
      <c r="N275" s="564"/>
      <c r="O275" s="564"/>
      <c r="P275" s="564"/>
      <c r="Q275" s="564"/>
      <c r="R275" s="564"/>
      <c r="S275" s="564"/>
      <c r="T275" s="564"/>
      <c r="U275" s="564"/>
      <c r="V275" s="564"/>
      <c r="W275" s="564"/>
      <c r="X275" s="564"/>
      <c r="Y275" s="564"/>
      <c r="Z275" s="564"/>
    </row>
    <row r="276" ht="12.75" customHeight="1">
      <c r="A276" s="564"/>
      <c r="B276" s="565"/>
      <c r="C276" s="565"/>
      <c r="D276" s="566"/>
      <c r="E276" s="566"/>
      <c r="F276" s="566"/>
      <c r="G276" s="567"/>
      <c r="H276" s="564"/>
      <c r="I276" s="568"/>
      <c r="J276" s="564"/>
      <c r="K276" s="564"/>
      <c r="L276" s="564"/>
      <c r="M276" s="564"/>
      <c r="N276" s="564"/>
      <c r="O276" s="564"/>
      <c r="P276" s="564"/>
      <c r="Q276" s="564"/>
      <c r="R276" s="564"/>
      <c r="S276" s="564"/>
      <c r="T276" s="564"/>
      <c r="U276" s="564"/>
      <c r="V276" s="564"/>
      <c r="W276" s="564"/>
      <c r="X276" s="564"/>
      <c r="Y276" s="564"/>
      <c r="Z276" s="564"/>
    </row>
    <row r="277" ht="12.75" customHeight="1">
      <c r="A277" s="564"/>
      <c r="B277" s="565"/>
      <c r="C277" s="565"/>
      <c r="D277" s="566"/>
      <c r="E277" s="566"/>
      <c r="F277" s="566"/>
      <c r="G277" s="567"/>
      <c r="H277" s="564"/>
      <c r="I277" s="568"/>
      <c r="J277" s="564"/>
      <c r="K277" s="564"/>
      <c r="L277" s="564"/>
      <c r="M277" s="564"/>
      <c r="N277" s="564"/>
      <c r="O277" s="564"/>
      <c r="P277" s="564"/>
      <c r="Q277" s="564"/>
      <c r="R277" s="564"/>
      <c r="S277" s="564"/>
      <c r="T277" s="564"/>
      <c r="U277" s="564"/>
      <c r="V277" s="564"/>
      <c r="W277" s="564"/>
      <c r="X277" s="564"/>
      <c r="Y277" s="564"/>
      <c r="Z277" s="564"/>
    </row>
    <row r="278" ht="12.75" customHeight="1">
      <c r="A278" s="564"/>
      <c r="B278" s="565"/>
      <c r="C278" s="565"/>
      <c r="D278" s="566"/>
      <c r="E278" s="566"/>
      <c r="F278" s="566"/>
      <c r="G278" s="567"/>
      <c r="H278" s="564"/>
      <c r="I278" s="568"/>
      <c r="J278" s="564"/>
      <c r="K278" s="564"/>
      <c r="L278" s="564"/>
      <c r="M278" s="564"/>
      <c r="N278" s="564"/>
      <c r="O278" s="564"/>
      <c r="P278" s="564"/>
      <c r="Q278" s="564"/>
      <c r="R278" s="564"/>
      <c r="S278" s="564"/>
      <c r="T278" s="564"/>
      <c r="U278" s="564"/>
      <c r="V278" s="564"/>
      <c r="W278" s="564"/>
      <c r="X278" s="564"/>
      <c r="Y278" s="564"/>
      <c r="Z278" s="564"/>
    </row>
    <row r="279" ht="12.75" customHeight="1">
      <c r="A279" s="564"/>
      <c r="B279" s="565"/>
      <c r="C279" s="565"/>
      <c r="D279" s="566"/>
      <c r="E279" s="566"/>
      <c r="F279" s="566"/>
      <c r="G279" s="567"/>
      <c r="H279" s="564"/>
      <c r="I279" s="568"/>
      <c r="J279" s="564"/>
      <c r="K279" s="564"/>
      <c r="L279" s="564"/>
      <c r="M279" s="564"/>
      <c r="N279" s="564"/>
      <c r="O279" s="564"/>
      <c r="P279" s="564"/>
      <c r="Q279" s="564"/>
      <c r="R279" s="564"/>
      <c r="S279" s="564"/>
      <c r="T279" s="564"/>
      <c r="U279" s="564"/>
      <c r="V279" s="564"/>
      <c r="W279" s="564"/>
      <c r="X279" s="564"/>
      <c r="Y279" s="564"/>
      <c r="Z279" s="564"/>
    </row>
    <row r="280" ht="12.75" customHeight="1">
      <c r="A280" s="564"/>
      <c r="B280" s="565"/>
      <c r="C280" s="565"/>
      <c r="D280" s="566"/>
      <c r="E280" s="566"/>
      <c r="F280" s="566"/>
      <c r="G280" s="567"/>
      <c r="H280" s="564"/>
      <c r="I280" s="568"/>
      <c r="J280" s="564"/>
      <c r="K280" s="564"/>
      <c r="L280" s="564"/>
      <c r="M280" s="564"/>
      <c r="N280" s="564"/>
      <c r="O280" s="564"/>
      <c r="P280" s="564"/>
      <c r="Q280" s="564"/>
      <c r="R280" s="564"/>
      <c r="S280" s="564"/>
      <c r="T280" s="564"/>
      <c r="U280" s="564"/>
      <c r="V280" s="564"/>
      <c r="W280" s="564"/>
      <c r="X280" s="564"/>
      <c r="Y280" s="564"/>
      <c r="Z280" s="564"/>
    </row>
    <row r="281" ht="12.75" customHeight="1">
      <c r="A281" s="564"/>
      <c r="B281" s="565"/>
      <c r="C281" s="565"/>
      <c r="D281" s="566"/>
      <c r="E281" s="566"/>
      <c r="F281" s="566"/>
      <c r="G281" s="567"/>
      <c r="H281" s="564"/>
      <c r="I281" s="568"/>
      <c r="J281" s="564"/>
      <c r="K281" s="564"/>
      <c r="L281" s="564"/>
      <c r="M281" s="564"/>
      <c r="N281" s="564"/>
      <c r="O281" s="564"/>
      <c r="P281" s="564"/>
      <c r="Q281" s="564"/>
      <c r="R281" s="564"/>
      <c r="S281" s="564"/>
      <c r="T281" s="564"/>
      <c r="U281" s="564"/>
      <c r="V281" s="564"/>
      <c r="W281" s="564"/>
      <c r="X281" s="564"/>
      <c r="Y281" s="564"/>
      <c r="Z281" s="564"/>
    </row>
    <row r="282" ht="12.75" customHeight="1">
      <c r="A282" s="564"/>
      <c r="B282" s="565"/>
      <c r="C282" s="565"/>
      <c r="D282" s="566"/>
      <c r="E282" s="566"/>
      <c r="F282" s="566"/>
      <c r="G282" s="567"/>
      <c r="H282" s="564"/>
      <c r="I282" s="568"/>
      <c r="J282" s="564"/>
      <c r="K282" s="564"/>
      <c r="L282" s="564"/>
      <c r="M282" s="564"/>
      <c r="N282" s="564"/>
      <c r="O282" s="564"/>
      <c r="P282" s="564"/>
      <c r="Q282" s="564"/>
      <c r="R282" s="564"/>
      <c r="S282" s="564"/>
      <c r="T282" s="564"/>
      <c r="U282" s="564"/>
      <c r="V282" s="564"/>
      <c r="W282" s="564"/>
      <c r="X282" s="564"/>
      <c r="Y282" s="564"/>
      <c r="Z282" s="564"/>
    </row>
    <row r="283" ht="12.75" customHeight="1">
      <c r="A283" s="564"/>
      <c r="B283" s="565"/>
      <c r="C283" s="565"/>
      <c r="D283" s="566"/>
      <c r="E283" s="566"/>
      <c r="F283" s="566"/>
      <c r="G283" s="567"/>
      <c r="H283" s="564"/>
      <c r="I283" s="568"/>
      <c r="J283" s="564"/>
      <c r="K283" s="564"/>
      <c r="L283" s="564"/>
      <c r="M283" s="564"/>
      <c r="N283" s="564"/>
      <c r="O283" s="564"/>
      <c r="P283" s="564"/>
      <c r="Q283" s="564"/>
      <c r="R283" s="564"/>
      <c r="S283" s="564"/>
      <c r="T283" s="564"/>
      <c r="U283" s="564"/>
      <c r="V283" s="564"/>
      <c r="W283" s="564"/>
      <c r="X283" s="564"/>
      <c r="Y283" s="564"/>
      <c r="Z283" s="564"/>
    </row>
    <row r="284" ht="12.75" customHeight="1">
      <c r="A284" s="564"/>
      <c r="B284" s="565"/>
      <c r="C284" s="565"/>
      <c r="D284" s="566"/>
      <c r="E284" s="566"/>
      <c r="F284" s="566"/>
      <c r="G284" s="567"/>
      <c r="H284" s="564"/>
      <c r="I284" s="568"/>
      <c r="J284" s="564"/>
      <c r="K284" s="564"/>
      <c r="L284" s="564"/>
      <c r="M284" s="564"/>
      <c r="N284" s="564"/>
      <c r="O284" s="564"/>
      <c r="P284" s="564"/>
      <c r="Q284" s="564"/>
      <c r="R284" s="564"/>
      <c r="S284" s="564"/>
      <c r="T284" s="564"/>
      <c r="U284" s="564"/>
      <c r="V284" s="564"/>
      <c r="W284" s="564"/>
      <c r="X284" s="564"/>
      <c r="Y284" s="564"/>
      <c r="Z284" s="564"/>
    </row>
    <row r="285" ht="12.75" customHeight="1">
      <c r="A285" s="564"/>
      <c r="B285" s="565"/>
      <c r="C285" s="565"/>
      <c r="D285" s="566"/>
      <c r="E285" s="566"/>
      <c r="F285" s="566"/>
      <c r="G285" s="567"/>
      <c r="H285" s="564"/>
      <c r="I285" s="568"/>
      <c r="J285" s="564"/>
      <c r="K285" s="564"/>
      <c r="L285" s="564"/>
      <c r="M285" s="564"/>
      <c r="N285" s="564"/>
      <c r="O285" s="564"/>
      <c r="P285" s="564"/>
      <c r="Q285" s="564"/>
      <c r="R285" s="564"/>
      <c r="S285" s="564"/>
      <c r="T285" s="564"/>
      <c r="U285" s="564"/>
      <c r="V285" s="564"/>
      <c r="W285" s="564"/>
      <c r="X285" s="564"/>
      <c r="Y285" s="564"/>
      <c r="Z285" s="564"/>
    </row>
    <row r="286" ht="12.75" customHeight="1">
      <c r="A286" s="564"/>
      <c r="B286" s="565"/>
      <c r="C286" s="565"/>
      <c r="D286" s="566"/>
      <c r="E286" s="566"/>
      <c r="F286" s="566"/>
      <c r="G286" s="567"/>
      <c r="H286" s="564"/>
      <c r="I286" s="568"/>
      <c r="J286" s="564"/>
      <c r="K286" s="564"/>
      <c r="L286" s="564"/>
      <c r="M286" s="564"/>
      <c r="N286" s="564"/>
      <c r="O286" s="564"/>
      <c r="P286" s="564"/>
      <c r="Q286" s="564"/>
      <c r="R286" s="564"/>
      <c r="S286" s="564"/>
      <c r="T286" s="564"/>
      <c r="U286" s="564"/>
      <c r="V286" s="564"/>
      <c r="W286" s="564"/>
      <c r="X286" s="564"/>
      <c r="Y286" s="564"/>
      <c r="Z286" s="564"/>
    </row>
    <row r="287" ht="12.75" customHeight="1">
      <c r="A287" s="564"/>
      <c r="B287" s="565"/>
      <c r="C287" s="565"/>
      <c r="D287" s="566"/>
      <c r="E287" s="566"/>
      <c r="F287" s="566"/>
      <c r="G287" s="567"/>
      <c r="H287" s="564"/>
      <c r="I287" s="568"/>
      <c r="J287" s="564"/>
      <c r="K287" s="564"/>
      <c r="L287" s="564"/>
      <c r="M287" s="564"/>
      <c r="N287" s="564"/>
      <c r="O287" s="564"/>
      <c r="P287" s="564"/>
      <c r="Q287" s="564"/>
      <c r="R287" s="564"/>
      <c r="S287" s="564"/>
      <c r="T287" s="564"/>
      <c r="U287" s="564"/>
      <c r="V287" s="564"/>
      <c r="W287" s="564"/>
      <c r="X287" s="564"/>
      <c r="Y287" s="564"/>
      <c r="Z287" s="564"/>
    </row>
    <row r="288" ht="12.75" customHeight="1">
      <c r="A288" s="564"/>
      <c r="B288" s="565"/>
      <c r="C288" s="565"/>
      <c r="D288" s="566"/>
      <c r="E288" s="566"/>
      <c r="F288" s="566"/>
      <c r="G288" s="567"/>
      <c r="H288" s="564"/>
      <c r="I288" s="568"/>
      <c r="J288" s="564"/>
      <c r="K288" s="564"/>
      <c r="L288" s="564"/>
      <c r="M288" s="564"/>
      <c r="N288" s="564"/>
      <c r="O288" s="564"/>
      <c r="P288" s="564"/>
      <c r="Q288" s="564"/>
      <c r="R288" s="564"/>
      <c r="S288" s="564"/>
      <c r="T288" s="564"/>
      <c r="U288" s="564"/>
      <c r="V288" s="564"/>
      <c r="W288" s="564"/>
      <c r="X288" s="564"/>
      <c r="Y288" s="564"/>
      <c r="Z288" s="564"/>
    </row>
    <row r="289" ht="12.75" customHeight="1">
      <c r="A289" s="564"/>
      <c r="B289" s="565"/>
      <c r="C289" s="565"/>
      <c r="D289" s="566"/>
      <c r="E289" s="566"/>
      <c r="F289" s="566"/>
      <c r="G289" s="567"/>
      <c r="H289" s="564"/>
      <c r="I289" s="568"/>
      <c r="J289" s="564"/>
      <c r="K289" s="564"/>
      <c r="L289" s="564"/>
      <c r="M289" s="564"/>
      <c r="N289" s="564"/>
      <c r="O289" s="564"/>
      <c r="P289" s="564"/>
      <c r="Q289" s="564"/>
      <c r="R289" s="564"/>
      <c r="S289" s="564"/>
      <c r="T289" s="564"/>
      <c r="U289" s="564"/>
      <c r="V289" s="564"/>
      <c r="W289" s="564"/>
      <c r="X289" s="564"/>
      <c r="Y289" s="564"/>
      <c r="Z289" s="564"/>
    </row>
    <row r="290" ht="12.75" customHeight="1">
      <c r="A290" s="564"/>
      <c r="B290" s="565"/>
      <c r="C290" s="565"/>
      <c r="D290" s="566"/>
      <c r="E290" s="566"/>
      <c r="F290" s="566"/>
      <c r="G290" s="567"/>
      <c r="H290" s="564"/>
      <c r="I290" s="568"/>
      <c r="J290" s="564"/>
      <c r="K290" s="564"/>
      <c r="L290" s="564"/>
      <c r="M290" s="564"/>
      <c r="N290" s="564"/>
      <c r="O290" s="564"/>
      <c r="P290" s="564"/>
      <c r="Q290" s="564"/>
      <c r="R290" s="564"/>
      <c r="S290" s="564"/>
      <c r="T290" s="564"/>
      <c r="U290" s="564"/>
      <c r="V290" s="564"/>
      <c r="W290" s="564"/>
      <c r="X290" s="564"/>
      <c r="Y290" s="564"/>
      <c r="Z290" s="564"/>
    </row>
    <row r="291" ht="12.75" customHeight="1">
      <c r="A291" s="564"/>
      <c r="B291" s="565"/>
      <c r="C291" s="565"/>
      <c r="D291" s="566"/>
      <c r="E291" s="566"/>
      <c r="F291" s="566"/>
      <c r="G291" s="567"/>
      <c r="H291" s="564"/>
      <c r="I291" s="568"/>
      <c r="J291" s="564"/>
      <c r="K291" s="564"/>
      <c r="L291" s="564"/>
      <c r="M291" s="564"/>
      <c r="N291" s="564"/>
      <c r="O291" s="564"/>
      <c r="P291" s="564"/>
      <c r="Q291" s="564"/>
      <c r="R291" s="564"/>
      <c r="S291" s="564"/>
      <c r="T291" s="564"/>
      <c r="U291" s="564"/>
      <c r="V291" s="564"/>
      <c r="W291" s="564"/>
      <c r="X291" s="564"/>
      <c r="Y291" s="564"/>
      <c r="Z291" s="564"/>
    </row>
    <row r="292" ht="12.75" customHeight="1">
      <c r="A292" s="564"/>
      <c r="B292" s="565"/>
      <c r="C292" s="565"/>
      <c r="D292" s="566"/>
      <c r="E292" s="566"/>
      <c r="F292" s="566"/>
      <c r="G292" s="567"/>
      <c r="H292" s="564"/>
      <c r="I292" s="568"/>
      <c r="J292" s="564"/>
      <c r="K292" s="564"/>
      <c r="L292" s="564"/>
      <c r="M292" s="564"/>
      <c r="N292" s="564"/>
      <c r="O292" s="564"/>
      <c r="P292" s="564"/>
      <c r="Q292" s="564"/>
      <c r="R292" s="564"/>
      <c r="S292" s="564"/>
      <c r="T292" s="564"/>
      <c r="U292" s="564"/>
      <c r="V292" s="564"/>
      <c r="W292" s="564"/>
      <c r="X292" s="564"/>
      <c r="Y292" s="564"/>
      <c r="Z292" s="564"/>
    </row>
    <row r="293" ht="12.75" customHeight="1">
      <c r="A293" s="564"/>
      <c r="B293" s="565"/>
      <c r="C293" s="565"/>
      <c r="D293" s="566"/>
      <c r="E293" s="566"/>
      <c r="F293" s="566"/>
      <c r="G293" s="567"/>
      <c r="H293" s="564"/>
      <c r="I293" s="568"/>
      <c r="J293" s="564"/>
      <c r="K293" s="564"/>
      <c r="L293" s="564"/>
      <c r="M293" s="564"/>
      <c r="N293" s="564"/>
      <c r="O293" s="564"/>
      <c r="P293" s="564"/>
      <c r="Q293" s="564"/>
      <c r="R293" s="564"/>
      <c r="S293" s="564"/>
      <c r="T293" s="564"/>
      <c r="U293" s="564"/>
      <c r="V293" s="564"/>
      <c r="W293" s="564"/>
      <c r="X293" s="564"/>
      <c r="Y293" s="564"/>
      <c r="Z293" s="564"/>
    </row>
    <row r="294" ht="12.75" customHeight="1">
      <c r="A294" s="564"/>
      <c r="B294" s="565"/>
      <c r="C294" s="565"/>
      <c r="D294" s="566"/>
      <c r="E294" s="566"/>
      <c r="F294" s="566"/>
      <c r="G294" s="567"/>
      <c r="H294" s="564"/>
      <c r="I294" s="568"/>
      <c r="J294" s="564"/>
      <c r="K294" s="564"/>
      <c r="L294" s="564"/>
      <c r="M294" s="564"/>
      <c r="N294" s="564"/>
      <c r="O294" s="564"/>
      <c r="P294" s="564"/>
      <c r="Q294" s="564"/>
      <c r="R294" s="564"/>
      <c r="S294" s="564"/>
      <c r="T294" s="564"/>
      <c r="U294" s="564"/>
      <c r="V294" s="564"/>
      <c r="W294" s="564"/>
      <c r="X294" s="564"/>
      <c r="Y294" s="564"/>
      <c r="Z294" s="564"/>
    </row>
    <row r="295" ht="12.75" customHeight="1">
      <c r="A295" s="564"/>
      <c r="B295" s="565"/>
      <c r="C295" s="565"/>
      <c r="D295" s="566"/>
      <c r="E295" s="566"/>
      <c r="F295" s="566"/>
      <c r="G295" s="567"/>
      <c r="H295" s="564"/>
      <c r="I295" s="568"/>
      <c r="J295" s="564"/>
      <c r="K295" s="564"/>
      <c r="L295" s="564"/>
      <c r="M295" s="564"/>
      <c r="N295" s="564"/>
      <c r="O295" s="564"/>
      <c r="P295" s="564"/>
      <c r="Q295" s="564"/>
      <c r="R295" s="564"/>
      <c r="S295" s="564"/>
      <c r="T295" s="564"/>
      <c r="U295" s="564"/>
      <c r="V295" s="564"/>
      <c r="W295" s="564"/>
      <c r="X295" s="564"/>
      <c r="Y295" s="564"/>
      <c r="Z295" s="564"/>
    </row>
    <row r="296" ht="12.75" customHeight="1">
      <c r="A296" s="564"/>
      <c r="B296" s="565"/>
      <c r="C296" s="565"/>
      <c r="D296" s="566"/>
      <c r="E296" s="566"/>
      <c r="F296" s="566"/>
      <c r="G296" s="567"/>
      <c r="H296" s="564"/>
      <c r="I296" s="568"/>
      <c r="J296" s="564"/>
      <c r="K296" s="564"/>
      <c r="L296" s="564"/>
      <c r="M296" s="564"/>
      <c r="N296" s="564"/>
      <c r="O296" s="564"/>
      <c r="P296" s="564"/>
      <c r="Q296" s="564"/>
      <c r="R296" s="564"/>
      <c r="S296" s="564"/>
      <c r="T296" s="564"/>
      <c r="U296" s="564"/>
      <c r="V296" s="564"/>
      <c r="W296" s="564"/>
      <c r="X296" s="564"/>
      <c r="Y296" s="564"/>
      <c r="Z296" s="564"/>
    </row>
    <row r="297" ht="12.75" customHeight="1">
      <c r="A297" s="564"/>
      <c r="B297" s="565"/>
      <c r="C297" s="565"/>
      <c r="D297" s="566"/>
      <c r="E297" s="566"/>
      <c r="F297" s="566"/>
      <c r="G297" s="567"/>
      <c r="H297" s="564"/>
      <c r="I297" s="568"/>
      <c r="J297" s="564"/>
      <c r="K297" s="564"/>
      <c r="L297" s="564"/>
      <c r="M297" s="564"/>
      <c r="N297" s="564"/>
      <c r="O297" s="564"/>
      <c r="P297" s="564"/>
      <c r="Q297" s="564"/>
      <c r="R297" s="564"/>
      <c r="S297" s="564"/>
      <c r="T297" s="564"/>
      <c r="U297" s="564"/>
      <c r="V297" s="564"/>
      <c r="W297" s="564"/>
      <c r="X297" s="564"/>
      <c r="Y297" s="564"/>
      <c r="Z297" s="564"/>
    </row>
    <row r="298" ht="12.75" customHeight="1">
      <c r="A298" s="564"/>
      <c r="B298" s="565"/>
      <c r="C298" s="565"/>
      <c r="D298" s="566"/>
      <c r="E298" s="566"/>
      <c r="F298" s="566"/>
      <c r="G298" s="567"/>
      <c r="H298" s="564"/>
      <c r="I298" s="568"/>
      <c r="J298" s="564"/>
      <c r="K298" s="564"/>
      <c r="L298" s="564"/>
      <c r="M298" s="564"/>
      <c r="N298" s="564"/>
      <c r="O298" s="564"/>
      <c r="P298" s="564"/>
      <c r="Q298" s="564"/>
      <c r="R298" s="564"/>
      <c r="S298" s="564"/>
      <c r="T298" s="564"/>
      <c r="U298" s="564"/>
      <c r="V298" s="564"/>
      <c r="W298" s="564"/>
      <c r="X298" s="564"/>
      <c r="Y298" s="564"/>
      <c r="Z298" s="564"/>
    </row>
    <row r="299" ht="12.75" customHeight="1">
      <c r="A299" s="564"/>
      <c r="B299" s="565"/>
      <c r="C299" s="565"/>
      <c r="D299" s="566"/>
      <c r="E299" s="566"/>
      <c r="F299" s="566"/>
      <c r="G299" s="567"/>
      <c r="H299" s="564"/>
      <c r="I299" s="568"/>
      <c r="J299" s="564"/>
      <c r="K299" s="564"/>
      <c r="L299" s="564"/>
      <c r="M299" s="564"/>
      <c r="N299" s="564"/>
      <c r="O299" s="564"/>
      <c r="P299" s="564"/>
      <c r="Q299" s="564"/>
      <c r="R299" s="564"/>
      <c r="S299" s="564"/>
      <c r="T299" s="564"/>
      <c r="U299" s="564"/>
      <c r="V299" s="564"/>
      <c r="W299" s="564"/>
      <c r="X299" s="564"/>
      <c r="Y299" s="564"/>
      <c r="Z299" s="564"/>
    </row>
    <row r="300" ht="12.75" customHeight="1">
      <c r="A300" s="564"/>
      <c r="B300" s="565"/>
      <c r="C300" s="565"/>
      <c r="D300" s="566"/>
      <c r="E300" s="566"/>
      <c r="F300" s="566"/>
      <c r="G300" s="567"/>
      <c r="H300" s="564"/>
      <c r="I300" s="568"/>
      <c r="J300" s="564"/>
      <c r="K300" s="564"/>
      <c r="L300" s="564"/>
      <c r="M300" s="564"/>
      <c r="N300" s="564"/>
      <c r="O300" s="564"/>
      <c r="P300" s="564"/>
      <c r="Q300" s="564"/>
      <c r="R300" s="564"/>
      <c r="S300" s="564"/>
      <c r="T300" s="564"/>
      <c r="U300" s="564"/>
      <c r="V300" s="564"/>
      <c r="W300" s="564"/>
      <c r="X300" s="564"/>
      <c r="Y300" s="564"/>
      <c r="Z300" s="564"/>
    </row>
    <row r="301" ht="12.75" customHeight="1">
      <c r="A301" s="564"/>
      <c r="B301" s="565"/>
      <c r="C301" s="565"/>
      <c r="D301" s="566"/>
      <c r="E301" s="566"/>
      <c r="F301" s="566"/>
      <c r="G301" s="567"/>
      <c r="H301" s="564"/>
      <c r="I301" s="568"/>
      <c r="J301" s="564"/>
      <c r="K301" s="564"/>
      <c r="L301" s="564"/>
      <c r="M301" s="564"/>
      <c r="N301" s="564"/>
      <c r="O301" s="564"/>
      <c r="P301" s="564"/>
      <c r="Q301" s="564"/>
      <c r="R301" s="564"/>
      <c r="S301" s="564"/>
      <c r="T301" s="564"/>
      <c r="U301" s="564"/>
      <c r="V301" s="564"/>
      <c r="W301" s="564"/>
      <c r="X301" s="564"/>
      <c r="Y301" s="564"/>
      <c r="Z301" s="564"/>
    </row>
    <row r="302" ht="12.75" customHeight="1">
      <c r="A302" s="564"/>
      <c r="B302" s="565"/>
      <c r="C302" s="565"/>
      <c r="D302" s="566"/>
      <c r="E302" s="566"/>
      <c r="F302" s="566"/>
      <c r="G302" s="567"/>
      <c r="H302" s="564"/>
      <c r="I302" s="568"/>
      <c r="J302" s="564"/>
      <c r="K302" s="564"/>
      <c r="L302" s="564"/>
      <c r="M302" s="564"/>
      <c r="N302" s="564"/>
      <c r="O302" s="564"/>
      <c r="P302" s="564"/>
      <c r="Q302" s="564"/>
      <c r="R302" s="564"/>
      <c r="S302" s="564"/>
      <c r="T302" s="564"/>
      <c r="U302" s="564"/>
      <c r="V302" s="564"/>
      <c r="W302" s="564"/>
      <c r="X302" s="564"/>
      <c r="Y302" s="564"/>
      <c r="Z302" s="564"/>
    </row>
    <row r="303" ht="12.75" customHeight="1">
      <c r="A303" s="564"/>
      <c r="B303" s="565"/>
      <c r="C303" s="565"/>
      <c r="D303" s="566"/>
      <c r="E303" s="566"/>
      <c r="F303" s="566"/>
      <c r="G303" s="567"/>
      <c r="H303" s="564"/>
      <c r="I303" s="568"/>
      <c r="J303" s="564"/>
      <c r="K303" s="564"/>
      <c r="L303" s="564"/>
      <c r="M303" s="564"/>
      <c r="N303" s="564"/>
      <c r="O303" s="564"/>
      <c r="P303" s="564"/>
      <c r="Q303" s="564"/>
      <c r="R303" s="564"/>
      <c r="S303" s="564"/>
      <c r="T303" s="564"/>
      <c r="U303" s="564"/>
      <c r="V303" s="564"/>
      <c r="W303" s="564"/>
      <c r="X303" s="564"/>
      <c r="Y303" s="564"/>
      <c r="Z303" s="564"/>
    </row>
    <row r="304" ht="12.75" customHeight="1">
      <c r="A304" s="564"/>
      <c r="B304" s="565"/>
      <c r="C304" s="565"/>
      <c r="D304" s="566"/>
      <c r="E304" s="566"/>
      <c r="F304" s="566"/>
      <c r="G304" s="567"/>
      <c r="H304" s="564"/>
      <c r="I304" s="568"/>
      <c r="J304" s="564"/>
      <c r="K304" s="564"/>
      <c r="L304" s="564"/>
      <c r="M304" s="564"/>
      <c r="N304" s="564"/>
      <c r="O304" s="564"/>
      <c r="P304" s="564"/>
      <c r="Q304" s="564"/>
      <c r="R304" s="564"/>
      <c r="S304" s="564"/>
      <c r="T304" s="564"/>
      <c r="U304" s="564"/>
      <c r="V304" s="564"/>
      <c r="W304" s="564"/>
      <c r="X304" s="564"/>
      <c r="Y304" s="564"/>
      <c r="Z304" s="564"/>
    </row>
    <row r="305" ht="12.75" customHeight="1">
      <c r="A305" s="564"/>
      <c r="B305" s="565"/>
      <c r="C305" s="565"/>
      <c r="D305" s="566"/>
      <c r="E305" s="566"/>
      <c r="F305" s="566"/>
      <c r="G305" s="567"/>
      <c r="H305" s="564"/>
      <c r="I305" s="568"/>
      <c r="J305" s="564"/>
      <c r="K305" s="564"/>
      <c r="L305" s="564"/>
      <c r="M305" s="564"/>
      <c r="N305" s="564"/>
      <c r="O305" s="564"/>
      <c r="P305" s="564"/>
      <c r="Q305" s="564"/>
      <c r="R305" s="564"/>
      <c r="S305" s="564"/>
      <c r="T305" s="564"/>
      <c r="U305" s="564"/>
      <c r="V305" s="564"/>
      <c r="W305" s="564"/>
      <c r="X305" s="564"/>
      <c r="Y305" s="564"/>
      <c r="Z305" s="564"/>
    </row>
    <row r="306" ht="12.75" customHeight="1">
      <c r="A306" s="564"/>
      <c r="B306" s="565"/>
      <c r="C306" s="565"/>
      <c r="D306" s="566"/>
      <c r="E306" s="566"/>
      <c r="F306" s="566"/>
      <c r="G306" s="567"/>
      <c r="H306" s="564"/>
      <c r="I306" s="568"/>
      <c r="J306" s="564"/>
      <c r="K306" s="564"/>
      <c r="L306" s="564"/>
      <c r="M306" s="564"/>
      <c r="N306" s="564"/>
      <c r="O306" s="564"/>
      <c r="P306" s="564"/>
      <c r="Q306" s="564"/>
      <c r="R306" s="564"/>
      <c r="S306" s="564"/>
      <c r="T306" s="564"/>
      <c r="U306" s="564"/>
      <c r="V306" s="564"/>
      <c r="W306" s="564"/>
      <c r="X306" s="564"/>
      <c r="Y306" s="564"/>
      <c r="Z306" s="564"/>
    </row>
    <row r="307" ht="12.75" customHeight="1">
      <c r="A307" s="564"/>
      <c r="B307" s="565"/>
      <c r="C307" s="565"/>
      <c r="D307" s="566"/>
      <c r="E307" s="566"/>
      <c r="F307" s="566"/>
      <c r="G307" s="567"/>
      <c r="H307" s="564"/>
      <c r="I307" s="568"/>
      <c r="J307" s="564"/>
      <c r="K307" s="564"/>
      <c r="L307" s="564"/>
      <c r="M307" s="564"/>
      <c r="N307" s="564"/>
      <c r="O307" s="564"/>
      <c r="P307" s="564"/>
      <c r="Q307" s="564"/>
      <c r="R307" s="564"/>
      <c r="S307" s="564"/>
      <c r="T307" s="564"/>
      <c r="U307" s="564"/>
      <c r="V307" s="564"/>
      <c r="W307" s="564"/>
      <c r="X307" s="564"/>
      <c r="Y307" s="564"/>
      <c r="Z307" s="564"/>
    </row>
    <row r="308" ht="12.75" customHeight="1">
      <c r="A308" s="564"/>
      <c r="B308" s="565"/>
      <c r="C308" s="565"/>
      <c r="D308" s="566"/>
      <c r="E308" s="566"/>
      <c r="F308" s="566"/>
      <c r="G308" s="567"/>
      <c r="H308" s="564"/>
      <c r="I308" s="568"/>
      <c r="J308" s="564"/>
      <c r="K308" s="564"/>
      <c r="L308" s="564"/>
      <c r="M308" s="564"/>
      <c r="N308" s="564"/>
      <c r="O308" s="564"/>
      <c r="P308" s="564"/>
      <c r="Q308" s="564"/>
      <c r="R308" s="564"/>
      <c r="S308" s="564"/>
      <c r="T308" s="564"/>
      <c r="U308" s="564"/>
      <c r="V308" s="564"/>
      <c r="W308" s="564"/>
      <c r="X308" s="564"/>
      <c r="Y308" s="564"/>
      <c r="Z308" s="564"/>
    </row>
    <row r="309" ht="12.75" customHeight="1">
      <c r="A309" s="564"/>
      <c r="B309" s="565"/>
      <c r="C309" s="565"/>
      <c r="D309" s="566"/>
      <c r="E309" s="566"/>
      <c r="F309" s="566"/>
      <c r="G309" s="567"/>
      <c r="H309" s="564"/>
      <c r="I309" s="568"/>
      <c r="J309" s="564"/>
      <c r="K309" s="564"/>
      <c r="L309" s="564"/>
      <c r="M309" s="564"/>
      <c r="N309" s="564"/>
      <c r="O309" s="564"/>
      <c r="P309" s="564"/>
      <c r="Q309" s="564"/>
      <c r="R309" s="564"/>
      <c r="S309" s="564"/>
      <c r="T309" s="564"/>
      <c r="U309" s="564"/>
      <c r="V309" s="564"/>
      <c r="W309" s="564"/>
      <c r="X309" s="564"/>
      <c r="Y309" s="564"/>
      <c r="Z309" s="564"/>
    </row>
    <row r="310" ht="12.75" customHeight="1">
      <c r="A310" s="564"/>
      <c r="B310" s="565"/>
      <c r="C310" s="565"/>
      <c r="D310" s="566"/>
      <c r="E310" s="566"/>
      <c r="F310" s="566"/>
      <c r="G310" s="567"/>
      <c r="H310" s="564"/>
      <c r="I310" s="568"/>
      <c r="J310" s="564"/>
      <c r="K310" s="564"/>
      <c r="L310" s="564"/>
      <c r="M310" s="564"/>
      <c r="N310" s="564"/>
      <c r="O310" s="564"/>
      <c r="P310" s="564"/>
      <c r="Q310" s="564"/>
      <c r="R310" s="564"/>
      <c r="S310" s="564"/>
      <c r="T310" s="564"/>
      <c r="U310" s="564"/>
      <c r="V310" s="564"/>
      <c r="W310" s="564"/>
      <c r="X310" s="564"/>
      <c r="Y310" s="564"/>
      <c r="Z310" s="564"/>
    </row>
    <row r="311" ht="12.75" customHeight="1">
      <c r="A311" s="564"/>
      <c r="B311" s="565"/>
      <c r="C311" s="565"/>
      <c r="D311" s="566"/>
      <c r="E311" s="566"/>
      <c r="F311" s="566"/>
      <c r="G311" s="567"/>
      <c r="H311" s="564"/>
      <c r="I311" s="568"/>
      <c r="J311" s="564"/>
      <c r="K311" s="564"/>
      <c r="L311" s="564"/>
      <c r="M311" s="564"/>
      <c r="N311" s="564"/>
      <c r="O311" s="564"/>
      <c r="P311" s="564"/>
      <c r="Q311" s="564"/>
      <c r="R311" s="564"/>
      <c r="S311" s="564"/>
      <c r="T311" s="564"/>
      <c r="U311" s="564"/>
      <c r="V311" s="564"/>
      <c r="W311" s="564"/>
      <c r="X311" s="564"/>
      <c r="Y311" s="564"/>
      <c r="Z311" s="564"/>
    </row>
    <row r="312" ht="12.75" customHeight="1">
      <c r="A312" s="564"/>
      <c r="B312" s="565"/>
      <c r="C312" s="565"/>
      <c r="D312" s="566"/>
      <c r="E312" s="566"/>
      <c r="F312" s="566"/>
      <c r="G312" s="567"/>
      <c r="H312" s="564"/>
      <c r="I312" s="568"/>
      <c r="J312" s="564"/>
      <c r="K312" s="564"/>
      <c r="L312" s="564"/>
      <c r="M312" s="564"/>
      <c r="N312" s="564"/>
      <c r="O312" s="564"/>
      <c r="P312" s="564"/>
      <c r="Q312" s="564"/>
      <c r="R312" s="564"/>
      <c r="S312" s="564"/>
      <c r="T312" s="564"/>
      <c r="U312" s="564"/>
      <c r="V312" s="564"/>
      <c r="W312" s="564"/>
      <c r="X312" s="564"/>
      <c r="Y312" s="564"/>
      <c r="Z312" s="564"/>
    </row>
    <row r="313" ht="12.75" customHeight="1">
      <c r="A313" s="564"/>
      <c r="B313" s="565"/>
      <c r="C313" s="565"/>
      <c r="D313" s="566"/>
      <c r="E313" s="566"/>
      <c r="F313" s="566"/>
      <c r="G313" s="567"/>
      <c r="H313" s="564"/>
      <c r="I313" s="568"/>
      <c r="J313" s="564"/>
      <c r="K313" s="564"/>
      <c r="L313" s="564"/>
      <c r="M313" s="564"/>
      <c r="N313" s="564"/>
      <c r="O313" s="564"/>
      <c r="P313" s="564"/>
      <c r="Q313" s="564"/>
      <c r="R313" s="564"/>
      <c r="S313" s="564"/>
      <c r="T313" s="564"/>
      <c r="U313" s="564"/>
      <c r="V313" s="564"/>
      <c r="W313" s="564"/>
      <c r="X313" s="564"/>
      <c r="Y313" s="564"/>
      <c r="Z313" s="564"/>
    </row>
    <row r="314" ht="12.75" customHeight="1">
      <c r="A314" s="564"/>
      <c r="B314" s="565"/>
      <c r="C314" s="565"/>
      <c r="D314" s="566"/>
      <c r="E314" s="566"/>
      <c r="F314" s="566"/>
      <c r="G314" s="567"/>
      <c r="H314" s="564"/>
      <c r="I314" s="568"/>
      <c r="J314" s="564"/>
      <c r="K314" s="564"/>
      <c r="L314" s="564"/>
      <c r="M314" s="564"/>
      <c r="N314" s="564"/>
      <c r="O314" s="564"/>
      <c r="P314" s="564"/>
      <c r="Q314" s="564"/>
      <c r="R314" s="564"/>
      <c r="S314" s="564"/>
      <c r="T314" s="564"/>
      <c r="U314" s="564"/>
      <c r="V314" s="564"/>
      <c r="W314" s="564"/>
      <c r="X314" s="564"/>
      <c r="Y314" s="564"/>
      <c r="Z314" s="564"/>
    </row>
    <row r="315" ht="12.75" customHeight="1">
      <c r="A315" s="564"/>
      <c r="B315" s="565"/>
      <c r="C315" s="565"/>
      <c r="D315" s="566"/>
      <c r="E315" s="566"/>
      <c r="F315" s="566"/>
      <c r="G315" s="567"/>
      <c r="H315" s="564"/>
      <c r="I315" s="568"/>
      <c r="J315" s="564"/>
      <c r="K315" s="564"/>
      <c r="L315" s="564"/>
      <c r="M315" s="564"/>
      <c r="N315" s="564"/>
      <c r="O315" s="564"/>
      <c r="P315" s="564"/>
      <c r="Q315" s="564"/>
      <c r="R315" s="564"/>
      <c r="S315" s="564"/>
      <c r="T315" s="564"/>
      <c r="U315" s="564"/>
      <c r="V315" s="564"/>
      <c r="W315" s="564"/>
      <c r="X315" s="564"/>
      <c r="Y315" s="564"/>
      <c r="Z315" s="564"/>
    </row>
    <row r="316" ht="12.75" customHeight="1">
      <c r="A316" s="564"/>
      <c r="B316" s="565"/>
      <c r="C316" s="565"/>
      <c r="D316" s="566"/>
      <c r="E316" s="566"/>
      <c r="F316" s="566"/>
      <c r="G316" s="567"/>
      <c r="H316" s="564"/>
      <c r="I316" s="568"/>
      <c r="J316" s="564"/>
      <c r="K316" s="564"/>
      <c r="L316" s="564"/>
      <c r="M316" s="564"/>
      <c r="N316" s="564"/>
      <c r="O316" s="564"/>
      <c r="P316" s="564"/>
      <c r="Q316" s="564"/>
      <c r="R316" s="564"/>
      <c r="S316" s="564"/>
      <c r="T316" s="564"/>
      <c r="U316" s="564"/>
      <c r="V316" s="564"/>
      <c r="W316" s="564"/>
      <c r="X316" s="564"/>
      <c r="Y316" s="564"/>
      <c r="Z316" s="564"/>
    </row>
    <row r="317" ht="12.75" customHeight="1">
      <c r="A317" s="564"/>
      <c r="B317" s="565"/>
      <c r="C317" s="565"/>
      <c r="D317" s="566"/>
      <c r="E317" s="566"/>
      <c r="F317" s="566"/>
      <c r="G317" s="567"/>
      <c r="H317" s="564"/>
      <c r="I317" s="568"/>
      <c r="J317" s="564"/>
      <c r="K317" s="564"/>
      <c r="L317" s="564"/>
      <c r="M317" s="564"/>
      <c r="N317" s="564"/>
      <c r="O317" s="564"/>
      <c r="P317" s="564"/>
      <c r="Q317" s="564"/>
      <c r="R317" s="564"/>
      <c r="S317" s="564"/>
      <c r="T317" s="564"/>
      <c r="U317" s="564"/>
      <c r="V317" s="564"/>
      <c r="W317" s="564"/>
      <c r="X317" s="564"/>
      <c r="Y317" s="564"/>
      <c r="Z317" s="564"/>
    </row>
    <row r="318" ht="12.75" customHeight="1">
      <c r="A318" s="564"/>
      <c r="B318" s="565"/>
      <c r="C318" s="565"/>
      <c r="D318" s="566"/>
      <c r="E318" s="566"/>
      <c r="F318" s="566"/>
      <c r="G318" s="567"/>
      <c r="H318" s="564"/>
      <c r="I318" s="568"/>
      <c r="J318" s="564"/>
      <c r="K318" s="564"/>
      <c r="L318" s="564"/>
      <c r="M318" s="564"/>
      <c r="N318" s="564"/>
      <c r="O318" s="564"/>
      <c r="P318" s="564"/>
      <c r="Q318" s="564"/>
      <c r="R318" s="564"/>
      <c r="S318" s="564"/>
      <c r="T318" s="564"/>
      <c r="U318" s="564"/>
      <c r="V318" s="564"/>
      <c r="W318" s="564"/>
      <c r="X318" s="564"/>
      <c r="Y318" s="564"/>
      <c r="Z318" s="564"/>
    </row>
    <row r="319" ht="12.75" customHeight="1">
      <c r="A319" s="564"/>
      <c r="B319" s="565"/>
      <c r="C319" s="565"/>
      <c r="D319" s="566"/>
      <c r="E319" s="566"/>
      <c r="F319" s="566"/>
      <c r="G319" s="567"/>
      <c r="H319" s="564"/>
      <c r="I319" s="568"/>
      <c r="J319" s="564"/>
      <c r="K319" s="564"/>
      <c r="L319" s="564"/>
      <c r="M319" s="564"/>
      <c r="N319" s="564"/>
      <c r="O319" s="564"/>
      <c r="P319" s="564"/>
      <c r="Q319" s="564"/>
      <c r="R319" s="564"/>
      <c r="S319" s="564"/>
      <c r="T319" s="564"/>
      <c r="U319" s="564"/>
      <c r="V319" s="564"/>
      <c r="W319" s="564"/>
      <c r="X319" s="564"/>
      <c r="Y319" s="564"/>
      <c r="Z319" s="564"/>
    </row>
    <row r="320" ht="12.75" customHeight="1">
      <c r="A320" s="564"/>
      <c r="B320" s="565"/>
      <c r="C320" s="565"/>
      <c r="D320" s="566"/>
      <c r="E320" s="566"/>
      <c r="F320" s="566"/>
      <c r="G320" s="567"/>
      <c r="H320" s="564"/>
      <c r="I320" s="568"/>
      <c r="J320" s="564"/>
      <c r="K320" s="564"/>
      <c r="L320" s="564"/>
      <c r="M320" s="564"/>
      <c r="N320" s="564"/>
      <c r="O320" s="564"/>
      <c r="P320" s="564"/>
      <c r="Q320" s="564"/>
      <c r="R320" s="564"/>
      <c r="S320" s="564"/>
      <c r="T320" s="564"/>
      <c r="U320" s="564"/>
      <c r="V320" s="564"/>
      <c r="W320" s="564"/>
      <c r="X320" s="564"/>
      <c r="Y320" s="564"/>
      <c r="Z320" s="564"/>
    </row>
    <row r="321" ht="12.75" customHeight="1">
      <c r="A321" s="564"/>
      <c r="B321" s="565"/>
      <c r="C321" s="565"/>
      <c r="D321" s="566"/>
      <c r="E321" s="566"/>
      <c r="F321" s="566"/>
      <c r="G321" s="567"/>
      <c r="H321" s="564"/>
      <c r="I321" s="568"/>
      <c r="J321" s="564"/>
      <c r="K321" s="564"/>
      <c r="L321" s="564"/>
      <c r="M321" s="564"/>
      <c r="N321" s="564"/>
      <c r="O321" s="564"/>
      <c r="P321" s="564"/>
      <c r="Q321" s="564"/>
      <c r="R321" s="564"/>
      <c r="S321" s="564"/>
      <c r="T321" s="564"/>
      <c r="U321" s="564"/>
      <c r="V321" s="564"/>
      <c r="W321" s="564"/>
      <c r="X321" s="564"/>
      <c r="Y321" s="564"/>
      <c r="Z321" s="564"/>
    </row>
    <row r="322" ht="12.75" customHeight="1">
      <c r="A322" s="564"/>
      <c r="B322" s="565"/>
      <c r="C322" s="565"/>
      <c r="D322" s="566"/>
      <c r="E322" s="566"/>
      <c r="F322" s="566"/>
      <c r="G322" s="567"/>
      <c r="H322" s="564"/>
      <c r="I322" s="568"/>
      <c r="J322" s="564"/>
      <c r="K322" s="564"/>
      <c r="L322" s="564"/>
      <c r="M322" s="564"/>
      <c r="N322" s="564"/>
      <c r="O322" s="564"/>
      <c r="P322" s="564"/>
      <c r="Q322" s="564"/>
      <c r="R322" s="564"/>
      <c r="S322" s="564"/>
      <c r="T322" s="564"/>
      <c r="U322" s="564"/>
      <c r="V322" s="564"/>
      <c r="W322" s="564"/>
      <c r="X322" s="564"/>
      <c r="Y322" s="564"/>
      <c r="Z322" s="564"/>
    </row>
    <row r="323" ht="12.75" customHeight="1">
      <c r="A323" s="564"/>
      <c r="B323" s="565"/>
      <c r="C323" s="565"/>
      <c r="D323" s="566"/>
      <c r="E323" s="566"/>
      <c r="F323" s="566"/>
      <c r="G323" s="567"/>
      <c r="H323" s="564"/>
      <c r="I323" s="568"/>
      <c r="J323" s="564"/>
      <c r="K323" s="564"/>
      <c r="L323" s="564"/>
      <c r="M323" s="564"/>
      <c r="N323" s="564"/>
      <c r="O323" s="564"/>
      <c r="P323" s="564"/>
      <c r="Q323" s="564"/>
      <c r="R323" s="564"/>
      <c r="S323" s="564"/>
      <c r="T323" s="564"/>
      <c r="U323" s="564"/>
      <c r="V323" s="564"/>
      <c r="W323" s="564"/>
      <c r="X323" s="564"/>
      <c r="Y323" s="564"/>
      <c r="Z323" s="564"/>
    </row>
    <row r="324" ht="12.75" customHeight="1">
      <c r="A324" s="564"/>
      <c r="B324" s="565"/>
      <c r="C324" s="565"/>
      <c r="D324" s="566"/>
      <c r="E324" s="566"/>
      <c r="F324" s="566"/>
      <c r="G324" s="567"/>
      <c r="H324" s="564"/>
      <c r="I324" s="568"/>
      <c r="J324" s="564"/>
      <c r="K324" s="564"/>
      <c r="L324" s="564"/>
      <c r="M324" s="564"/>
      <c r="N324" s="564"/>
      <c r="O324" s="564"/>
      <c r="P324" s="564"/>
      <c r="Q324" s="564"/>
      <c r="R324" s="564"/>
      <c r="S324" s="564"/>
      <c r="T324" s="564"/>
      <c r="U324" s="564"/>
      <c r="V324" s="564"/>
      <c r="W324" s="564"/>
      <c r="X324" s="564"/>
      <c r="Y324" s="564"/>
      <c r="Z324" s="564"/>
    </row>
    <row r="325" ht="12.75" customHeight="1">
      <c r="A325" s="564"/>
      <c r="B325" s="565"/>
      <c r="C325" s="565"/>
      <c r="D325" s="566"/>
      <c r="E325" s="566"/>
      <c r="F325" s="566"/>
      <c r="G325" s="567"/>
      <c r="H325" s="564"/>
      <c r="I325" s="568"/>
      <c r="J325" s="564"/>
      <c r="K325" s="564"/>
      <c r="L325" s="564"/>
      <c r="M325" s="564"/>
      <c r="N325" s="564"/>
      <c r="O325" s="564"/>
      <c r="P325" s="564"/>
      <c r="Q325" s="564"/>
      <c r="R325" s="564"/>
      <c r="S325" s="564"/>
      <c r="T325" s="564"/>
      <c r="U325" s="564"/>
      <c r="V325" s="564"/>
      <c r="W325" s="564"/>
      <c r="X325" s="564"/>
      <c r="Y325" s="564"/>
      <c r="Z325" s="564"/>
    </row>
    <row r="326" ht="12.75" customHeight="1">
      <c r="A326" s="564"/>
      <c r="B326" s="565"/>
      <c r="C326" s="565"/>
      <c r="D326" s="566"/>
      <c r="E326" s="566"/>
      <c r="F326" s="566"/>
      <c r="G326" s="567"/>
      <c r="H326" s="564"/>
      <c r="I326" s="568"/>
      <c r="J326" s="564"/>
      <c r="K326" s="564"/>
      <c r="L326" s="564"/>
      <c r="M326" s="564"/>
      <c r="N326" s="564"/>
      <c r="O326" s="564"/>
      <c r="P326" s="564"/>
      <c r="Q326" s="564"/>
      <c r="R326" s="564"/>
      <c r="S326" s="564"/>
      <c r="T326" s="564"/>
      <c r="U326" s="564"/>
      <c r="V326" s="564"/>
      <c r="W326" s="564"/>
      <c r="X326" s="564"/>
      <c r="Y326" s="564"/>
      <c r="Z326" s="564"/>
    </row>
    <row r="327" ht="12.75" customHeight="1">
      <c r="A327" s="564"/>
      <c r="B327" s="565"/>
      <c r="C327" s="565"/>
      <c r="D327" s="566"/>
      <c r="E327" s="566"/>
      <c r="F327" s="566"/>
      <c r="G327" s="567"/>
      <c r="H327" s="564"/>
      <c r="I327" s="568"/>
      <c r="J327" s="564"/>
      <c r="K327" s="564"/>
      <c r="L327" s="564"/>
      <c r="M327" s="564"/>
      <c r="N327" s="564"/>
      <c r="O327" s="564"/>
      <c r="P327" s="564"/>
      <c r="Q327" s="564"/>
      <c r="R327" s="564"/>
      <c r="S327" s="564"/>
      <c r="T327" s="564"/>
      <c r="U327" s="564"/>
      <c r="V327" s="564"/>
      <c r="W327" s="564"/>
      <c r="X327" s="564"/>
      <c r="Y327" s="564"/>
      <c r="Z327" s="564"/>
    </row>
    <row r="328" ht="12.75" customHeight="1">
      <c r="A328" s="564"/>
      <c r="B328" s="565"/>
      <c r="C328" s="565"/>
      <c r="D328" s="566"/>
      <c r="E328" s="566"/>
      <c r="F328" s="566"/>
      <c r="G328" s="567"/>
      <c r="H328" s="564"/>
      <c r="I328" s="568"/>
      <c r="J328" s="564"/>
      <c r="K328" s="564"/>
      <c r="L328" s="564"/>
      <c r="M328" s="564"/>
      <c r="N328" s="564"/>
      <c r="O328" s="564"/>
      <c r="P328" s="564"/>
      <c r="Q328" s="564"/>
      <c r="R328" s="564"/>
      <c r="S328" s="564"/>
      <c r="T328" s="564"/>
      <c r="U328" s="564"/>
      <c r="V328" s="564"/>
      <c r="W328" s="564"/>
      <c r="X328" s="564"/>
      <c r="Y328" s="564"/>
      <c r="Z328" s="564"/>
    </row>
    <row r="329" ht="12.75" customHeight="1">
      <c r="A329" s="564"/>
      <c r="B329" s="565"/>
      <c r="C329" s="565"/>
      <c r="D329" s="566"/>
      <c r="E329" s="566"/>
      <c r="F329" s="566"/>
      <c r="G329" s="567"/>
      <c r="H329" s="564"/>
      <c r="I329" s="568"/>
      <c r="J329" s="564"/>
      <c r="K329" s="564"/>
      <c r="L329" s="564"/>
      <c r="M329" s="564"/>
      <c r="N329" s="564"/>
      <c r="O329" s="564"/>
      <c r="P329" s="564"/>
      <c r="Q329" s="564"/>
      <c r="R329" s="564"/>
      <c r="S329" s="564"/>
      <c r="T329" s="564"/>
      <c r="U329" s="564"/>
      <c r="V329" s="564"/>
      <c r="W329" s="564"/>
      <c r="X329" s="564"/>
      <c r="Y329" s="564"/>
      <c r="Z329" s="564"/>
    </row>
    <row r="330" ht="12.75" customHeight="1">
      <c r="A330" s="564"/>
      <c r="B330" s="565"/>
      <c r="C330" s="565"/>
      <c r="D330" s="566"/>
      <c r="E330" s="566"/>
      <c r="F330" s="566"/>
      <c r="G330" s="567"/>
      <c r="H330" s="564"/>
      <c r="I330" s="568"/>
      <c r="J330" s="564"/>
      <c r="K330" s="564"/>
      <c r="L330" s="564"/>
      <c r="M330" s="564"/>
      <c r="N330" s="564"/>
      <c r="O330" s="564"/>
      <c r="P330" s="564"/>
      <c r="Q330" s="564"/>
      <c r="R330" s="564"/>
      <c r="S330" s="564"/>
      <c r="T330" s="564"/>
      <c r="U330" s="564"/>
      <c r="V330" s="564"/>
      <c r="W330" s="564"/>
      <c r="X330" s="564"/>
      <c r="Y330" s="564"/>
      <c r="Z330" s="564"/>
    </row>
    <row r="331" ht="12.75" customHeight="1">
      <c r="A331" s="564"/>
      <c r="B331" s="565"/>
      <c r="C331" s="565"/>
      <c r="D331" s="566"/>
      <c r="E331" s="566"/>
      <c r="F331" s="566"/>
      <c r="G331" s="567"/>
      <c r="H331" s="564"/>
      <c r="I331" s="568"/>
      <c r="J331" s="564"/>
      <c r="K331" s="564"/>
      <c r="L331" s="564"/>
      <c r="M331" s="564"/>
      <c r="N331" s="564"/>
      <c r="O331" s="564"/>
      <c r="P331" s="564"/>
      <c r="Q331" s="564"/>
      <c r="R331" s="564"/>
      <c r="S331" s="564"/>
      <c r="T331" s="564"/>
      <c r="U331" s="564"/>
      <c r="V331" s="564"/>
      <c r="W331" s="564"/>
      <c r="X331" s="564"/>
      <c r="Y331" s="564"/>
      <c r="Z331" s="564"/>
    </row>
    <row r="332" ht="12.75" customHeight="1">
      <c r="A332" s="564"/>
      <c r="B332" s="565"/>
      <c r="C332" s="565"/>
      <c r="D332" s="566"/>
      <c r="E332" s="566"/>
      <c r="F332" s="566"/>
      <c r="G332" s="567"/>
      <c r="H332" s="564"/>
      <c r="I332" s="568"/>
      <c r="J332" s="564"/>
      <c r="K332" s="564"/>
      <c r="L332" s="564"/>
      <c r="M332" s="564"/>
      <c r="N332" s="564"/>
      <c r="O332" s="564"/>
      <c r="P332" s="564"/>
      <c r="Q332" s="564"/>
      <c r="R332" s="564"/>
      <c r="S332" s="564"/>
      <c r="T332" s="564"/>
      <c r="U332" s="564"/>
      <c r="V332" s="564"/>
      <c r="W332" s="564"/>
      <c r="X332" s="564"/>
      <c r="Y332" s="564"/>
      <c r="Z332" s="564"/>
    </row>
    <row r="333" ht="12.75" customHeight="1">
      <c r="A333" s="564"/>
      <c r="B333" s="565"/>
      <c r="C333" s="565"/>
      <c r="D333" s="566"/>
      <c r="E333" s="566"/>
      <c r="F333" s="566"/>
      <c r="G333" s="567"/>
      <c r="H333" s="564"/>
      <c r="I333" s="568"/>
      <c r="J333" s="564"/>
      <c r="K333" s="564"/>
      <c r="L333" s="564"/>
      <c r="M333" s="564"/>
      <c r="N333" s="564"/>
      <c r="O333" s="564"/>
      <c r="P333" s="564"/>
      <c r="Q333" s="564"/>
      <c r="R333" s="564"/>
      <c r="S333" s="564"/>
      <c r="T333" s="564"/>
      <c r="U333" s="564"/>
      <c r="V333" s="564"/>
      <c r="W333" s="564"/>
      <c r="X333" s="564"/>
      <c r="Y333" s="564"/>
      <c r="Z333" s="564"/>
    </row>
    <row r="334" ht="12.75" customHeight="1">
      <c r="A334" s="564"/>
      <c r="B334" s="565"/>
      <c r="C334" s="565"/>
      <c r="D334" s="566"/>
      <c r="E334" s="566"/>
      <c r="F334" s="566"/>
      <c r="G334" s="567"/>
      <c r="H334" s="564"/>
      <c r="I334" s="568"/>
      <c r="J334" s="564"/>
      <c r="K334" s="564"/>
      <c r="L334" s="564"/>
      <c r="M334" s="564"/>
      <c r="N334" s="564"/>
      <c r="O334" s="564"/>
      <c r="P334" s="564"/>
      <c r="Q334" s="564"/>
      <c r="R334" s="564"/>
      <c r="S334" s="564"/>
      <c r="T334" s="564"/>
      <c r="U334" s="564"/>
      <c r="V334" s="564"/>
      <c r="W334" s="564"/>
      <c r="X334" s="564"/>
      <c r="Y334" s="564"/>
      <c r="Z334" s="564"/>
    </row>
    <row r="335" ht="12.75" customHeight="1">
      <c r="A335" s="564"/>
      <c r="B335" s="565"/>
      <c r="C335" s="565"/>
      <c r="D335" s="566"/>
      <c r="E335" s="566"/>
      <c r="F335" s="566"/>
      <c r="G335" s="567"/>
      <c r="H335" s="564"/>
      <c r="I335" s="568"/>
      <c r="J335" s="564"/>
      <c r="K335" s="564"/>
      <c r="L335" s="564"/>
      <c r="M335" s="564"/>
      <c r="N335" s="564"/>
      <c r="O335" s="564"/>
      <c r="P335" s="564"/>
      <c r="Q335" s="564"/>
      <c r="R335" s="564"/>
      <c r="S335" s="564"/>
      <c r="T335" s="564"/>
      <c r="U335" s="564"/>
      <c r="V335" s="564"/>
      <c r="W335" s="564"/>
      <c r="X335" s="564"/>
      <c r="Y335" s="564"/>
      <c r="Z335" s="564"/>
    </row>
    <row r="336" ht="12.75" customHeight="1">
      <c r="A336" s="564"/>
      <c r="B336" s="565"/>
      <c r="C336" s="565"/>
      <c r="D336" s="566"/>
      <c r="E336" s="566"/>
      <c r="F336" s="566"/>
      <c r="G336" s="567"/>
      <c r="H336" s="564"/>
      <c r="I336" s="568"/>
      <c r="J336" s="564"/>
      <c r="K336" s="564"/>
      <c r="L336" s="564"/>
      <c r="M336" s="564"/>
      <c r="N336" s="564"/>
      <c r="O336" s="564"/>
      <c r="P336" s="564"/>
      <c r="Q336" s="564"/>
      <c r="R336" s="564"/>
      <c r="S336" s="564"/>
      <c r="T336" s="564"/>
      <c r="U336" s="564"/>
      <c r="V336" s="564"/>
      <c r="W336" s="564"/>
      <c r="X336" s="564"/>
      <c r="Y336" s="564"/>
      <c r="Z336" s="564"/>
    </row>
    <row r="337" ht="12.75" customHeight="1">
      <c r="A337" s="564"/>
      <c r="B337" s="565"/>
      <c r="C337" s="565"/>
      <c r="D337" s="566"/>
      <c r="E337" s="566"/>
      <c r="F337" s="566"/>
      <c r="G337" s="567"/>
      <c r="H337" s="564"/>
      <c r="I337" s="568"/>
      <c r="J337" s="564"/>
      <c r="K337" s="564"/>
      <c r="L337" s="564"/>
      <c r="M337" s="564"/>
      <c r="N337" s="564"/>
      <c r="O337" s="564"/>
      <c r="P337" s="564"/>
      <c r="Q337" s="564"/>
      <c r="R337" s="564"/>
      <c r="S337" s="564"/>
      <c r="T337" s="564"/>
      <c r="U337" s="564"/>
      <c r="V337" s="564"/>
      <c r="W337" s="564"/>
      <c r="X337" s="564"/>
      <c r="Y337" s="564"/>
      <c r="Z337" s="564"/>
    </row>
    <row r="338" ht="12.75" customHeight="1">
      <c r="A338" s="564"/>
      <c r="B338" s="565"/>
      <c r="C338" s="565"/>
      <c r="D338" s="566"/>
      <c r="E338" s="566"/>
      <c r="F338" s="566"/>
      <c r="G338" s="567"/>
      <c r="H338" s="564"/>
      <c r="I338" s="568"/>
      <c r="J338" s="564"/>
      <c r="K338" s="564"/>
      <c r="L338" s="564"/>
      <c r="M338" s="564"/>
      <c r="N338" s="564"/>
      <c r="O338" s="564"/>
      <c r="P338" s="564"/>
      <c r="Q338" s="564"/>
      <c r="R338" s="564"/>
      <c r="S338" s="564"/>
      <c r="T338" s="564"/>
      <c r="U338" s="564"/>
      <c r="V338" s="564"/>
      <c r="W338" s="564"/>
      <c r="X338" s="564"/>
      <c r="Y338" s="564"/>
      <c r="Z338" s="564"/>
    </row>
    <row r="339" ht="12.75" customHeight="1">
      <c r="A339" s="564"/>
      <c r="B339" s="565"/>
      <c r="C339" s="565"/>
      <c r="D339" s="566"/>
      <c r="E339" s="566"/>
      <c r="F339" s="566"/>
      <c r="G339" s="567"/>
      <c r="H339" s="564"/>
      <c r="I339" s="568"/>
      <c r="J339" s="564"/>
      <c r="K339" s="564"/>
      <c r="L339" s="564"/>
      <c r="M339" s="564"/>
      <c r="N339" s="564"/>
      <c r="O339" s="564"/>
      <c r="P339" s="564"/>
      <c r="Q339" s="564"/>
      <c r="R339" s="564"/>
      <c r="S339" s="564"/>
      <c r="T339" s="564"/>
      <c r="U339" s="564"/>
      <c r="V339" s="564"/>
      <c r="W339" s="564"/>
      <c r="X339" s="564"/>
      <c r="Y339" s="564"/>
      <c r="Z339" s="564"/>
    </row>
    <row r="340" ht="12.75" customHeight="1">
      <c r="A340" s="564"/>
      <c r="B340" s="565"/>
      <c r="C340" s="565"/>
      <c r="D340" s="566"/>
      <c r="E340" s="566"/>
      <c r="F340" s="566"/>
      <c r="G340" s="567"/>
      <c r="H340" s="564"/>
      <c r="I340" s="568"/>
      <c r="J340" s="564"/>
      <c r="K340" s="564"/>
      <c r="L340" s="564"/>
      <c r="M340" s="564"/>
      <c r="N340" s="564"/>
      <c r="O340" s="564"/>
      <c r="P340" s="564"/>
      <c r="Q340" s="564"/>
      <c r="R340" s="564"/>
      <c r="S340" s="564"/>
      <c r="T340" s="564"/>
      <c r="U340" s="564"/>
      <c r="V340" s="564"/>
      <c r="W340" s="564"/>
      <c r="X340" s="564"/>
      <c r="Y340" s="564"/>
      <c r="Z340" s="564"/>
    </row>
    <row r="341" ht="12.75" customHeight="1">
      <c r="A341" s="564"/>
      <c r="B341" s="565"/>
      <c r="C341" s="565"/>
      <c r="D341" s="566"/>
      <c r="E341" s="566"/>
      <c r="F341" s="566"/>
      <c r="G341" s="567"/>
      <c r="H341" s="564"/>
      <c r="I341" s="568"/>
      <c r="J341" s="564"/>
      <c r="K341" s="564"/>
      <c r="L341" s="564"/>
      <c r="M341" s="564"/>
      <c r="N341" s="564"/>
      <c r="O341" s="564"/>
      <c r="P341" s="564"/>
      <c r="Q341" s="564"/>
      <c r="R341" s="564"/>
      <c r="S341" s="564"/>
      <c r="T341" s="564"/>
      <c r="U341" s="564"/>
      <c r="V341" s="564"/>
      <c r="W341" s="564"/>
      <c r="X341" s="564"/>
      <c r="Y341" s="564"/>
      <c r="Z341" s="564"/>
    </row>
    <row r="342" ht="12.75" customHeight="1">
      <c r="A342" s="564"/>
      <c r="B342" s="565"/>
      <c r="C342" s="565"/>
      <c r="D342" s="566"/>
      <c r="E342" s="566"/>
      <c r="F342" s="566"/>
      <c r="G342" s="567"/>
      <c r="H342" s="564"/>
      <c r="I342" s="568"/>
      <c r="J342" s="564"/>
      <c r="K342" s="564"/>
      <c r="L342" s="564"/>
      <c r="M342" s="564"/>
      <c r="N342" s="564"/>
      <c r="O342" s="564"/>
      <c r="P342" s="564"/>
      <c r="Q342" s="564"/>
      <c r="R342" s="564"/>
      <c r="S342" s="564"/>
      <c r="T342" s="564"/>
      <c r="U342" s="564"/>
      <c r="V342" s="564"/>
      <c r="W342" s="564"/>
      <c r="X342" s="564"/>
      <c r="Y342" s="564"/>
      <c r="Z342" s="564"/>
    </row>
    <row r="343" ht="12.75" customHeight="1">
      <c r="A343" s="564"/>
      <c r="B343" s="565"/>
      <c r="C343" s="565"/>
      <c r="D343" s="566"/>
      <c r="E343" s="566"/>
      <c r="F343" s="566"/>
      <c r="G343" s="567"/>
      <c r="H343" s="564"/>
      <c r="I343" s="568"/>
      <c r="J343" s="564"/>
      <c r="K343" s="564"/>
      <c r="L343" s="564"/>
      <c r="M343" s="564"/>
      <c r="N343" s="564"/>
      <c r="O343" s="564"/>
      <c r="P343" s="564"/>
      <c r="Q343" s="564"/>
      <c r="R343" s="564"/>
      <c r="S343" s="564"/>
      <c r="T343" s="564"/>
      <c r="U343" s="564"/>
      <c r="V343" s="564"/>
      <c r="W343" s="564"/>
      <c r="X343" s="564"/>
      <c r="Y343" s="564"/>
      <c r="Z343" s="564"/>
    </row>
    <row r="344" ht="12.75" customHeight="1">
      <c r="A344" s="564"/>
      <c r="B344" s="565"/>
      <c r="C344" s="565"/>
      <c r="D344" s="566"/>
      <c r="E344" s="566"/>
      <c r="F344" s="566"/>
      <c r="G344" s="567"/>
      <c r="H344" s="564"/>
      <c r="I344" s="568"/>
      <c r="J344" s="564"/>
      <c r="K344" s="564"/>
      <c r="L344" s="564"/>
      <c r="M344" s="564"/>
      <c r="N344" s="564"/>
      <c r="O344" s="564"/>
      <c r="P344" s="564"/>
      <c r="Q344" s="564"/>
      <c r="R344" s="564"/>
      <c r="S344" s="564"/>
      <c r="T344" s="564"/>
      <c r="U344" s="564"/>
      <c r="V344" s="564"/>
      <c r="W344" s="564"/>
      <c r="X344" s="564"/>
      <c r="Y344" s="564"/>
      <c r="Z344" s="564"/>
    </row>
    <row r="345" ht="12.75" customHeight="1">
      <c r="A345" s="564"/>
      <c r="B345" s="565"/>
      <c r="C345" s="565"/>
      <c r="D345" s="566"/>
      <c r="E345" s="566"/>
      <c r="F345" s="566"/>
      <c r="G345" s="567"/>
      <c r="H345" s="564"/>
      <c r="I345" s="568"/>
      <c r="J345" s="564"/>
      <c r="K345" s="564"/>
      <c r="L345" s="564"/>
      <c r="M345" s="564"/>
      <c r="N345" s="564"/>
      <c r="O345" s="564"/>
      <c r="P345" s="564"/>
      <c r="Q345" s="564"/>
      <c r="R345" s="564"/>
      <c r="S345" s="564"/>
      <c r="T345" s="564"/>
      <c r="U345" s="564"/>
      <c r="V345" s="564"/>
      <c r="W345" s="564"/>
      <c r="X345" s="564"/>
      <c r="Y345" s="564"/>
      <c r="Z345" s="564"/>
    </row>
    <row r="346" ht="12.75" customHeight="1">
      <c r="A346" s="564"/>
      <c r="B346" s="565"/>
      <c r="C346" s="565"/>
      <c r="D346" s="566"/>
      <c r="E346" s="566"/>
      <c r="F346" s="566"/>
      <c r="G346" s="567"/>
      <c r="H346" s="564"/>
      <c r="I346" s="568"/>
      <c r="J346" s="564"/>
      <c r="K346" s="564"/>
      <c r="L346" s="564"/>
      <c r="M346" s="564"/>
      <c r="N346" s="564"/>
      <c r="O346" s="564"/>
      <c r="P346" s="564"/>
      <c r="Q346" s="564"/>
      <c r="R346" s="564"/>
      <c r="S346" s="564"/>
      <c r="T346" s="564"/>
      <c r="U346" s="564"/>
      <c r="V346" s="564"/>
      <c r="W346" s="564"/>
      <c r="X346" s="564"/>
      <c r="Y346" s="564"/>
      <c r="Z346" s="564"/>
    </row>
    <row r="347" ht="12.75" customHeight="1">
      <c r="A347" s="564"/>
      <c r="B347" s="565"/>
      <c r="C347" s="565"/>
      <c r="D347" s="566"/>
      <c r="E347" s="566"/>
      <c r="F347" s="566"/>
      <c r="G347" s="567"/>
      <c r="H347" s="564"/>
      <c r="I347" s="568"/>
      <c r="J347" s="564"/>
      <c r="K347" s="564"/>
      <c r="L347" s="564"/>
      <c r="M347" s="564"/>
      <c r="N347" s="564"/>
      <c r="O347" s="564"/>
      <c r="P347" s="564"/>
      <c r="Q347" s="564"/>
      <c r="R347" s="564"/>
      <c r="S347" s="564"/>
      <c r="T347" s="564"/>
      <c r="U347" s="564"/>
      <c r="V347" s="564"/>
      <c r="W347" s="564"/>
      <c r="X347" s="564"/>
      <c r="Y347" s="564"/>
      <c r="Z347" s="564"/>
    </row>
    <row r="348" ht="12.75" customHeight="1">
      <c r="A348" s="564"/>
      <c r="B348" s="565"/>
      <c r="C348" s="565"/>
      <c r="D348" s="566"/>
      <c r="E348" s="566"/>
      <c r="F348" s="566"/>
      <c r="G348" s="567"/>
      <c r="H348" s="564"/>
      <c r="I348" s="568"/>
      <c r="J348" s="564"/>
      <c r="K348" s="564"/>
      <c r="L348" s="564"/>
      <c r="M348" s="564"/>
      <c r="N348" s="564"/>
      <c r="O348" s="564"/>
      <c r="P348" s="564"/>
      <c r="Q348" s="564"/>
      <c r="R348" s="564"/>
      <c r="S348" s="564"/>
      <c r="T348" s="564"/>
      <c r="U348" s="564"/>
      <c r="V348" s="564"/>
      <c r="W348" s="564"/>
      <c r="X348" s="564"/>
      <c r="Y348" s="564"/>
      <c r="Z348" s="564"/>
    </row>
    <row r="349" ht="12.75" customHeight="1">
      <c r="A349" s="564"/>
      <c r="B349" s="565"/>
      <c r="C349" s="565"/>
      <c r="D349" s="566"/>
      <c r="E349" s="566"/>
      <c r="F349" s="566"/>
      <c r="G349" s="567"/>
      <c r="H349" s="564"/>
      <c r="I349" s="568"/>
      <c r="J349" s="564"/>
      <c r="K349" s="564"/>
      <c r="L349" s="564"/>
      <c r="M349" s="564"/>
      <c r="N349" s="564"/>
      <c r="O349" s="564"/>
      <c r="P349" s="564"/>
      <c r="Q349" s="564"/>
      <c r="R349" s="564"/>
      <c r="S349" s="564"/>
      <c r="T349" s="564"/>
      <c r="U349" s="564"/>
      <c r="V349" s="564"/>
      <c r="W349" s="564"/>
      <c r="X349" s="564"/>
      <c r="Y349" s="564"/>
      <c r="Z349" s="564"/>
    </row>
    <row r="350" ht="12.75" customHeight="1">
      <c r="A350" s="564"/>
      <c r="B350" s="565"/>
      <c r="C350" s="565"/>
      <c r="D350" s="566"/>
      <c r="E350" s="566"/>
      <c r="F350" s="566"/>
      <c r="G350" s="567"/>
      <c r="H350" s="564"/>
      <c r="I350" s="568"/>
      <c r="J350" s="564"/>
      <c r="K350" s="564"/>
      <c r="L350" s="564"/>
      <c r="M350" s="564"/>
      <c r="N350" s="564"/>
      <c r="O350" s="564"/>
      <c r="P350" s="564"/>
      <c r="Q350" s="564"/>
      <c r="R350" s="564"/>
      <c r="S350" s="564"/>
      <c r="T350" s="564"/>
      <c r="U350" s="564"/>
      <c r="V350" s="564"/>
      <c r="W350" s="564"/>
      <c r="X350" s="564"/>
      <c r="Y350" s="564"/>
      <c r="Z350" s="564"/>
    </row>
    <row r="351" ht="12.75" customHeight="1">
      <c r="A351" s="564"/>
      <c r="B351" s="565"/>
      <c r="C351" s="565"/>
      <c r="D351" s="566"/>
      <c r="E351" s="566"/>
      <c r="F351" s="566"/>
      <c r="G351" s="567"/>
      <c r="H351" s="564"/>
      <c r="I351" s="568"/>
      <c r="J351" s="564"/>
      <c r="K351" s="564"/>
      <c r="L351" s="564"/>
      <c r="M351" s="564"/>
      <c r="N351" s="564"/>
      <c r="O351" s="564"/>
      <c r="P351" s="564"/>
      <c r="Q351" s="564"/>
      <c r="R351" s="564"/>
      <c r="S351" s="564"/>
      <c r="T351" s="564"/>
      <c r="U351" s="564"/>
      <c r="V351" s="564"/>
      <c r="W351" s="564"/>
      <c r="X351" s="564"/>
      <c r="Y351" s="564"/>
      <c r="Z351" s="564"/>
    </row>
    <row r="352" ht="12.75" customHeight="1">
      <c r="A352" s="564"/>
      <c r="B352" s="565"/>
      <c r="C352" s="565"/>
      <c r="D352" s="566"/>
      <c r="E352" s="566"/>
      <c r="F352" s="566"/>
      <c r="G352" s="567"/>
      <c r="H352" s="564"/>
      <c r="I352" s="568"/>
      <c r="J352" s="564"/>
      <c r="K352" s="564"/>
      <c r="L352" s="564"/>
      <c r="M352" s="564"/>
      <c r="N352" s="564"/>
      <c r="O352" s="564"/>
      <c r="P352" s="564"/>
      <c r="Q352" s="564"/>
      <c r="R352" s="564"/>
      <c r="S352" s="564"/>
      <c r="T352" s="564"/>
      <c r="U352" s="564"/>
      <c r="V352" s="564"/>
      <c r="W352" s="564"/>
      <c r="X352" s="564"/>
      <c r="Y352" s="564"/>
      <c r="Z352" s="564"/>
    </row>
    <row r="353" ht="12.75" customHeight="1">
      <c r="A353" s="564"/>
      <c r="B353" s="565"/>
      <c r="C353" s="565"/>
      <c r="D353" s="566"/>
      <c r="E353" s="566"/>
      <c r="F353" s="566"/>
      <c r="G353" s="567"/>
      <c r="H353" s="564"/>
      <c r="I353" s="568"/>
      <c r="J353" s="564"/>
      <c r="K353" s="564"/>
      <c r="L353" s="564"/>
      <c r="M353" s="564"/>
      <c r="N353" s="564"/>
      <c r="O353" s="564"/>
      <c r="P353" s="564"/>
      <c r="Q353" s="564"/>
      <c r="R353" s="564"/>
      <c r="S353" s="564"/>
      <c r="T353" s="564"/>
      <c r="U353" s="564"/>
      <c r="V353" s="564"/>
      <c r="W353" s="564"/>
      <c r="X353" s="564"/>
      <c r="Y353" s="564"/>
      <c r="Z353" s="564"/>
    </row>
    <row r="354" ht="12.75" customHeight="1">
      <c r="A354" s="564"/>
      <c r="B354" s="565"/>
      <c r="C354" s="565"/>
      <c r="D354" s="566"/>
      <c r="E354" s="566"/>
      <c r="F354" s="566"/>
      <c r="G354" s="567"/>
      <c r="H354" s="564"/>
      <c r="I354" s="568"/>
      <c r="J354" s="564"/>
      <c r="K354" s="564"/>
      <c r="L354" s="564"/>
      <c r="M354" s="564"/>
      <c r="N354" s="564"/>
      <c r="O354" s="564"/>
      <c r="P354" s="564"/>
      <c r="Q354" s="564"/>
      <c r="R354" s="564"/>
      <c r="S354" s="564"/>
      <c r="T354" s="564"/>
      <c r="U354" s="564"/>
      <c r="V354" s="564"/>
      <c r="W354" s="564"/>
      <c r="X354" s="564"/>
      <c r="Y354" s="564"/>
      <c r="Z354" s="564"/>
    </row>
    <row r="355" ht="12.75" customHeight="1">
      <c r="A355" s="564"/>
      <c r="B355" s="565"/>
      <c r="C355" s="565"/>
      <c r="D355" s="566"/>
      <c r="E355" s="566"/>
      <c r="F355" s="566"/>
      <c r="G355" s="567"/>
      <c r="H355" s="564"/>
      <c r="I355" s="568"/>
      <c r="J355" s="564"/>
      <c r="K355" s="564"/>
      <c r="L355" s="564"/>
      <c r="M355" s="564"/>
      <c r="N355" s="564"/>
      <c r="O355" s="564"/>
      <c r="P355" s="564"/>
      <c r="Q355" s="564"/>
      <c r="R355" s="564"/>
      <c r="S355" s="564"/>
      <c r="T355" s="564"/>
      <c r="U355" s="564"/>
      <c r="V355" s="564"/>
      <c r="W355" s="564"/>
      <c r="X355" s="564"/>
      <c r="Y355" s="564"/>
      <c r="Z355" s="564"/>
    </row>
    <row r="356" ht="12.75" customHeight="1">
      <c r="A356" s="564"/>
      <c r="B356" s="565"/>
      <c r="C356" s="565"/>
      <c r="D356" s="566"/>
      <c r="E356" s="566"/>
      <c r="F356" s="566"/>
      <c r="G356" s="567"/>
      <c r="H356" s="564"/>
      <c r="I356" s="568"/>
      <c r="J356" s="564"/>
      <c r="K356" s="564"/>
      <c r="L356" s="564"/>
      <c r="M356" s="564"/>
      <c r="N356" s="564"/>
      <c r="O356" s="564"/>
      <c r="P356" s="564"/>
      <c r="Q356" s="564"/>
      <c r="R356" s="564"/>
      <c r="S356" s="564"/>
      <c r="T356" s="564"/>
      <c r="U356" s="564"/>
      <c r="V356" s="564"/>
      <c r="W356" s="564"/>
      <c r="X356" s="564"/>
      <c r="Y356" s="564"/>
      <c r="Z356" s="564"/>
    </row>
    <row r="357" ht="12.75" customHeight="1">
      <c r="A357" s="564"/>
      <c r="B357" s="565"/>
      <c r="C357" s="565"/>
      <c r="D357" s="566"/>
      <c r="E357" s="566"/>
      <c r="F357" s="566"/>
      <c r="G357" s="567"/>
      <c r="H357" s="564"/>
      <c r="I357" s="568"/>
      <c r="J357" s="564"/>
      <c r="K357" s="564"/>
      <c r="L357" s="564"/>
      <c r="M357" s="564"/>
      <c r="N357" s="564"/>
      <c r="O357" s="564"/>
      <c r="P357" s="564"/>
      <c r="Q357" s="564"/>
      <c r="R357" s="564"/>
      <c r="S357" s="564"/>
      <c r="T357" s="564"/>
      <c r="U357" s="564"/>
      <c r="V357" s="564"/>
      <c r="W357" s="564"/>
      <c r="X357" s="564"/>
      <c r="Y357" s="564"/>
      <c r="Z357" s="564"/>
    </row>
    <row r="358" ht="12.75" customHeight="1">
      <c r="A358" s="564"/>
      <c r="B358" s="565"/>
      <c r="C358" s="565"/>
      <c r="D358" s="566"/>
      <c r="E358" s="566"/>
      <c r="F358" s="566"/>
      <c r="G358" s="567"/>
      <c r="H358" s="564"/>
      <c r="I358" s="568"/>
      <c r="J358" s="564"/>
      <c r="K358" s="564"/>
      <c r="L358" s="564"/>
      <c r="M358" s="564"/>
      <c r="N358" s="564"/>
      <c r="O358" s="564"/>
      <c r="P358" s="564"/>
      <c r="Q358" s="564"/>
      <c r="R358" s="564"/>
      <c r="S358" s="564"/>
      <c r="T358" s="564"/>
      <c r="U358" s="564"/>
      <c r="V358" s="564"/>
      <c r="W358" s="564"/>
      <c r="X358" s="564"/>
      <c r="Y358" s="564"/>
      <c r="Z358" s="564"/>
    </row>
    <row r="359" ht="12.75" customHeight="1">
      <c r="A359" s="564"/>
      <c r="B359" s="565"/>
      <c r="C359" s="565"/>
      <c r="D359" s="566"/>
      <c r="E359" s="566"/>
      <c r="F359" s="566"/>
      <c r="G359" s="567"/>
      <c r="H359" s="564"/>
      <c r="I359" s="568"/>
      <c r="J359" s="564"/>
      <c r="K359" s="564"/>
      <c r="L359" s="564"/>
      <c r="M359" s="564"/>
      <c r="N359" s="564"/>
      <c r="O359" s="564"/>
      <c r="P359" s="564"/>
      <c r="Q359" s="564"/>
      <c r="R359" s="564"/>
      <c r="S359" s="564"/>
      <c r="T359" s="564"/>
      <c r="U359" s="564"/>
      <c r="V359" s="564"/>
      <c r="W359" s="564"/>
      <c r="X359" s="564"/>
      <c r="Y359" s="564"/>
      <c r="Z359" s="564"/>
    </row>
    <row r="360" ht="12.75" customHeight="1">
      <c r="A360" s="564"/>
      <c r="B360" s="565"/>
      <c r="C360" s="565"/>
      <c r="D360" s="566"/>
      <c r="E360" s="566"/>
      <c r="F360" s="566"/>
      <c r="G360" s="567"/>
      <c r="H360" s="564"/>
      <c r="I360" s="568"/>
      <c r="J360" s="564"/>
      <c r="K360" s="564"/>
      <c r="L360" s="564"/>
      <c r="M360" s="564"/>
      <c r="N360" s="564"/>
      <c r="O360" s="564"/>
      <c r="P360" s="564"/>
      <c r="Q360" s="564"/>
      <c r="R360" s="564"/>
      <c r="S360" s="564"/>
      <c r="T360" s="564"/>
      <c r="U360" s="564"/>
      <c r="V360" s="564"/>
      <c r="W360" s="564"/>
      <c r="X360" s="564"/>
      <c r="Y360" s="564"/>
      <c r="Z360" s="564"/>
    </row>
    <row r="361" ht="12.75" customHeight="1">
      <c r="A361" s="564"/>
      <c r="B361" s="565"/>
      <c r="C361" s="565"/>
      <c r="D361" s="566"/>
      <c r="E361" s="566"/>
      <c r="F361" s="566"/>
      <c r="G361" s="567"/>
      <c r="H361" s="564"/>
      <c r="I361" s="568"/>
      <c r="J361" s="564"/>
      <c r="K361" s="564"/>
      <c r="L361" s="564"/>
      <c r="M361" s="564"/>
      <c r="N361" s="564"/>
      <c r="O361" s="564"/>
      <c r="P361" s="564"/>
      <c r="Q361" s="564"/>
      <c r="R361" s="564"/>
      <c r="S361" s="564"/>
      <c r="T361" s="564"/>
      <c r="U361" s="564"/>
      <c r="V361" s="564"/>
      <c r="W361" s="564"/>
      <c r="X361" s="564"/>
      <c r="Y361" s="564"/>
      <c r="Z361" s="564"/>
    </row>
    <row r="362" ht="12.75" customHeight="1">
      <c r="A362" s="564"/>
      <c r="B362" s="565"/>
      <c r="C362" s="565"/>
      <c r="D362" s="566"/>
      <c r="E362" s="566"/>
      <c r="F362" s="566"/>
      <c r="G362" s="567"/>
      <c r="H362" s="564"/>
      <c r="I362" s="568"/>
      <c r="J362" s="564"/>
      <c r="K362" s="564"/>
      <c r="L362" s="564"/>
      <c r="M362" s="564"/>
      <c r="N362" s="564"/>
      <c r="O362" s="564"/>
      <c r="P362" s="564"/>
      <c r="Q362" s="564"/>
      <c r="R362" s="564"/>
      <c r="S362" s="564"/>
      <c r="T362" s="564"/>
      <c r="U362" s="564"/>
      <c r="V362" s="564"/>
      <c r="W362" s="564"/>
      <c r="X362" s="564"/>
      <c r="Y362" s="564"/>
      <c r="Z362" s="564"/>
    </row>
    <row r="363" ht="12.75" customHeight="1">
      <c r="A363" s="564"/>
      <c r="B363" s="565"/>
      <c r="C363" s="565"/>
      <c r="D363" s="566"/>
      <c r="E363" s="566"/>
      <c r="F363" s="566"/>
      <c r="G363" s="567"/>
      <c r="H363" s="564"/>
      <c r="I363" s="568"/>
      <c r="J363" s="564"/>
      <c r="K363" s="564"/>
      <c r="L363" s="564"/>
      <c r="M363" s="564"/>
      <c r="N363" s="564"/>
      <c r="O363" s="564"/>
      <c r="P363" s="564"/>
      <c r="Q363" s="564"/>
      <c r="R363" s="564"/>
      <c r="S363" s="564"/>
      <c r="T363" s="564"/>
      <c r="U363" s="564"/>
      <c r="V363" s="564"/>
      <c r="W363" s="564"/>
      <c r="X363" s="564"/>
      <c r="Y363" s="564"/>
      <c r="Z363" s="564"/>
    </row>
    <row r="364" ht="12.75" customHeight="1">
      <c r="A364" s="564"/>
      <c r="B364" s="565"/>
      <c r="C364" s="565"/>
      <c r="D364" s="566"/>
      <c r="E364" s="566"/>
      <c r="F364" s="566"/>
      <c r="G364" s="567"/>
      <c r="H364" s="564"/>
      <c r="I364" s="568"/>
      <c r="J364" s="564"/>
      <c r="K364" s="564"/>
      <c r="L364" s="564"/>
      <c r="M364" s="564"/>
      <c r="N364" s="564"/>
      <c r="O364" s="564"/>
      <c r="P364" s="564"/>
      <c r="Q364" s="564"/>
      <c r="R364" s="564"/>
      <c r="S364" s="564"/>
      <c r="T364" s="564"/>
      <c r="U364" s="564"/>
      <c r="V364" s="564"/>
      <c r="W364" s="564"/>
      <c r="X364" s="564"/>
      <c r="Y364" s="564"/>
      <c r="Z364" s="564"/>
    </row>
    <row r="365" ht="12.75" customHeight="1">
      <c r="A365" s="564"/>
      <c r="B365" s="565"/>
      <c r="C365" s="565"/>
      <c r="D365" s="566"/>
      <c r="E365" s="566"/>
      <c r="F365" s="566"/>
      <c r="G365" s="567"/>
      <c r="H365" s="564"/>
      <c r="I365" s="568"/>
      <c r="J365" s="564"/>
      <c r="K365" s="564"/>
      <c r="L365" s="564"/>
      <c r="M365" s="564"/>
      <c r="N365" s="564"/>
      <c r="O365" s="564"/>
      <c r="P365" s="564"/>
      <c r="Q365" s="564"/>
      <c r="R365" s="564"/>
      <c r="S365" s="564"/>
      <c r="T365" s="564"/>
      <c r="U365" s="564"/>
      <c r="V365" s="564"/>
      <c r="W365" s="564"/>
      <c r="X365" s="564"/>
      <c r="Y365" s="564"/>
      <c r="Z365" s="564"/>
    </row>
    <row r="366" ht="12.75" customHeight="1">
      <c r="A366" s="564"/>
      <c r="B366" s="565"/>
      <c r="C366" s="565"/>
      <c r="D366" s="566"/>
      <c r="E366" s="566"/>
      <c r="F366" s="566"/>
      <c r="G366" s="567"/>
      <c r="H366" s="564"/>
      <c r="I366" s="568"/>
      <c r="J366" s="564"/>
      <c r="K366" s="564"/>
      <c r="L366" s="564"/>
      <c r="M366" s="564"/>
      <c r="N366" s="564"/>
      <c r="O366" s="564"/>
      <c r="P366" s="564"/>
      <c r="Q366" s="564"/>
      <c r="R366" s="564"/>
      <c r="S366" s="564"/>
      <c r="T366" s="564"/>
      <c r="U366" s="564"/>
      <c r="V366" s="564"/>
      <c r="W366" s="564"/>
      <c r="X366" s="564"/>
      <c r="Y366" s="564"/>
      <c r="Z366" s="564"/>
    </row>
    <row r="367" ht="12.75" customHeight="1">
      <c r="A367" s="564"/>
      <c r="B367" s="565"/>
      <c r="C367" s="565"/>
      <c r="D367" s="566"/>
      <c r="E367" s="566"/>
      <c r="F367" s="566"/>
      <c r="G367" s="567"/>
      <c r="H367" s="564"/>
      <c r="I367" s="568"/>
      <c r="J367" s="564"/>
      <c r="K367" s="564"/>
      <c r="L367" s="564"/>
      <c r="M367" s="564"/>
      <c r="N367" s="564"/>
      <c r="O367" s="564"/>
      <c r="P367" s="564"/>
      <c r="Q367" s="564"/>
      <c r="R367" s="564"/>
      <c r="S367" s="564"/>
      <c r="T367" s="564"/>
      <c r="U367" s="564"/>
      <c r="V367" s="564"/>
      <c r="W367" s="564"/>
      <c r="X367" s="564"/>
      <c r="Y367" s="564"/>
      <c r="Z367" s="564"/>
    </row>
    <row r="368" ht="12.75" customHeight="1">
      <c r="A368" s="564"/>
      <c r="B368" s="565"/>
      <c r="C368" s="565"/>
      <c r="D368" s="566"/>
      <c r="E368" s="566"/>
      <c r="F368" s="566"/>
      <c r="G368" s="567"/>
      <c r="H368" s="564"/>
      <c r="I368" s="568"/>
      <c r="J368" s="564"/>
      <c r="K368" s="564"/>
      <c r="L368" s="564"/>
      <c r="M368" s="564"/>
      <c r="N368" s="564"/>
      <c r="O368" s="564"/>
      <c r="P368" s="564"/>
      <c r="Q368" s="564"/>
      <c r="R368" s="564"/>
      <c r="S368" s="564"/>
      <c r="T368" s="564"/>
      <c r="U368" s="564"/>
      <c r="V368" s="564"/>
      <c r="W368" s="564"/>
      <c r="X368" s="564"/>
      <c r="Y368" s="564"/>
      <c r="Z368" s="564"/>
    </row>
    <row r="369" ht="12.75" customHeight="1">
      <c r="A369" s="564"/>
      <c r="B369" s="565"/>
      <c r="C369" s="565"/>
      <c r="D369" s="566"/>
      <c r="E369" s="566"/>
      <c r="F369" s="566"/>
      <c r="G369" s="567"/>
      <c r="H369" s="564"/>
      <c r="I369" s="568"/>
      <c r="J369" s="564"/>
      <c r="K369" s="564"/>
      <c r="L369" s="564"/>
      <c r="M369" s="564"/>
      <c r="N369" s="564"/>
      <c r="O369" s="564"/>
      <c r="P369" s="564"/>
      <c r="Q369" s="564"/>
      <c r="R369" s="564"/>
      <c r="S369" s="564"/>
      <c r="T369" s="564"/>
      <c r="U369" s="564"/>
      <c r="V369" s="564"/>
      <c r="W369" s="564"/>
      <c r="X369" s="564"/>
      <c r="Y369" s="564"/>
      <c r="Z369" s="564"/>
    </row>
    <row r="370" ht="12.75" customHeight="1">
      <c r="A370" s="564"/>
      <c r="B370" s="565"/>
      <c r="C370" s="565"/>
      <c r="D370" s="566"/>
      <c r="E370" s="566"/>
      <c r="F370" s="566"/>
      <c r="G370" s="567"/>
      <c r="H370" s="564"/>
      <c r="I370" s="568"/>
      <c r="J370" s="564"/>
      <c r="K370" s="564"/>
      <c r="L370" s="564"/>
      <c r="M370" s="564"/>
      <c r="N370" s="564"/>
      <c r="O370" s="564"/>
      <c r="P370" s="564"/>
      <c r="Q370" s="564"/>
      <c r="R370" s="564"/>
      <c r="S370" s="564"/>
      <c r="T370" s="564"/>
      <c r="U370" s="564"/>
      <c r="V370" s="564"/>
      <c r="W370" s="564"/>
      <c r="X370" s="564"/>
      <c r="Y370" s="564"/>
      <c r="Z370" s="564"/>
    </row>
    <row r="371" ht="12.75" customHeight="1">
      <c r="A371" s="564"/>
      <c r="B371" s="565"/>
      <c r="C371" s="565"/>
      <c r="D371" s="566"/>
      <c r="E371" s="566"/>
      <c r="F371" s="566"/>
      <c r="G371" s="567"/>
      <c r="H371" s="564"/>
      <c r="I371" s="568"/>
      <c r="J371" s="564"/>
      <c r="K371" s="564"/>
      <c r="L371" s="564"/>
      <c r="M371" s="564"/>
      <c r="N371" s="564"/>
      <c r="O371" s="564"/>
      <c r="P371" s="564"/>
      <c r="Q371" s="564"/>
      <c r="R371" s="564"/>
      <c r="S371" s="564"/>
      <c r="T371" s="564"/>
      <c r="U371" s="564"/>
      <c r="V371" s="564"/>
      <c r="W371" s="564"/>
      <c r="X371" s="564"/>
      <c r="Y371" s="564"/>
      <c r="Z371" s="564"/>
    </row>
    <row r="372" ht="12.75" customHeight="1">
      <c r="A372" s="564"/>
      <c r="B372" s="565"/>
      <c r="C372" s="565"/>
      <c r="D372" s="566"/>
      <c r="E372" s="566"/>
      <c r="F372" s="566"/>
      <c r="G372" s="567"/>
      <c r="H372" s="564"/>
      <c r="I372" s="568"/>
      <c r="J372" s="564"/>
      <c r="K372" s="564"/>
      <c r="L372" s="564"/>
      <c r="M372" s="564"/>
      <c r="N372" s="564"/>
      <c r="O372" s="564"/>
      <c r="P372" s="564"/>
      <c r="Q372" s="564"/>
      <c r="R372" s="564"/>
      <c r="S372" s="564"/>
      <c r="T372" s="564"/>
      <c r="U372" s="564"/>
      <c r="V372" s="564"/>
      <c r="W372" s="564"/>
      <c r="X372" s="564"/>
      <c r="Y372" s="564"/>
      <c r="Z372" s="564"/>
    </row>
    <row r="373" ht="12.75" customHeight="1">
      <c r="A373" s="564"/>
      <c r="B373" s="565"/>
      <c r="C373" s="565"/>
      <c r="D373" s="566"/>
      <c r="E373" s="566"/>
      <c r="F373" s="566"/>
      <c r="G373" s="567"/>
      <c r="H373" s="564"/>
      <c r="I373" s="568"/>
      <c r="J373" s="564"/>
      <c r="K373" s="564"/>
      <c r="L373" s="564"/>
      <c r="M373" s="564"/>
      <c r="N373" s="564"/>
      <c r="O373" s="564"/>
      <c r="P373" s="564"/>
      <c r="Q373" s="564"/>
      <c r="R373" s="564"/>
      <c r="S373" s="564"/>
      <c r="T373" s="564"/>
      <c r="U373" s="564"/>
      <c r="V373" s="564"/>
      <c r="W373" s="564"/>
      <c r="X373" s="564"/>
      <c r="Y373" s="564"/>
      <c r="Z373" s="564"/>
    </row>
    <row r="374" ht="12.75" customHeight="1">
      <c r="A374" s="564"/>
      <c r="B374" s="565"/>
      <c r="C374" s="565"/>
      <c r="D374" s="566"/>
      <c r="E374" s="566"/>
      <c r="F374" s="566"/>
      <c r="G374" s="567"/>
      <c r="H374" s="564"/>
      <c r="I374" s="568"/>
      <c r="J374" s="564"/>
      <c r="K374" s="564"/>
      <c r="L374" s="564"/>
      <c r="M374" s="564"/>
      <c r="N374" s="564"/>
      <c r="O374" s="564"/>
      <c r="P374" s="564"/>
      <c r="Q374" s="564"/>
      <c r="R374" s="564"/>
      <c r="S374" s="564"/>
      <c r="T374" s="564"/>
      <c r="U374" s="564"/>
      <c r="V374" s="564"/>
      <c r="W374" s="564"/>
      <c r="X374" s="564"/>
      <c r="Y374" s="564"/>
      <c r="Z374" s="564"/>
    </row>
    <row r="375" ht="12.75" customHeight="1">
      <c r="A375" s="564"/>
      <c r="B375" s="565"/>
      <c r="C375" s="565"/>
      <c r="D375" s="566"/>
      <c r="E375" s="566"/>
      <c r="F375" s="566"/>
      <c r="G375" s="567"/>
      <c r="H375" s="564"/>
      <c r="I375" s="568"/>
      <c r="J375" s="564"/>
      <c r="K375" s="564"/>
      <c r="L375" s="564"/>
      <c r="M375" s="564"/>
      <c r="N375" s="564"/>
      <c r="O375" s="564"/>
      <c r="P375" s="564"/>
      <c r="Q375" s="564"/>
      <c r="R375" s="564"/>
      <c r="S375" s="564"/>
      <c r="T375" s="564"/>
      <c r="U375" s="564"/>
      <c r="V375" s="564"/>
      <c r="W375" s="564"/>
      <c r="X375" s="564"/>
      <c r="Y375" s="564"/>
      <c r="Z375" s="564"/>
    </row>
    <row r="376" ht="12.75" customHeight="1">
      <c r="A376" s="564"/>
      <c r="B376" s="565"/>
      <c r="C376" s="565"/>
      <c r="D376" s="566"/>
      <c r="E376" s="566"/>
      <c r="F376" s="566"/>
      <c r="G376" s="567"/>
      <c r="H376" s="564"/>
      <c r="I376" s="568"/>
      <c r="J376" s="564"/>
      <c r="K376" s="564"/>
      <c r="L376" s="564"/>
      <c r="M376" s="564"/>
      <c r="N376" s="564"/>
      <c r="O376" s="564"/>
      <c r="P376" s="564"/>
      <c r="Q376" s="564"/>
      <c r="R376" s="564"/>
      <c r="S376" s="564"/>
      <c r="T376" s="564"/>
      <c r="U376" s="564"/>
      <c r="V376" s="564"/>
      <c r="W376" s="564"/>
      <c r="X376" s="564"/>
      <c r="Y376" s="564"/>
      <c r="Z376" s="564"/>
    </row>
    <row r="377" ht="12.75" customHeight="1">
      <c r="A377" s="564"/>
      <c r="B377" s="565"/>
      <c r="C377" s="565"/>
      <c r="D377" s="566"/>
      <c r="E377" s="566"/>
      <c r="F377" s="566"/>
      <c r="G377" s="567"/>
      <c r="H377" s="564"/>
      <c r="I377" s="568"/>
      <c r="J377" s="564"/>
      <c r="K377" s="564"/>
      <c r="L377" s="564"/>
      <c r="M377" s="564"/>
      <c r="N377" s="564"/>
      <c r="O377" s="564"/>
      <c r="P377" s="564"/>
      <c r="Q377" s="564"/>
      <c r="R377" s="564"/>
      <c r="S377" s="564"/>
      <c r="T377" s="564"/>
      <c r="U377" s="564"/>
      <c r="V377" s="564"/>
      <c r="W377" s="564"/>
      <c r="X377" s="564"/>
      <c r="Y377" s="564"/>
      <c r="Z377" s="564"/>
    </row>
    <row r="378" ht="12.75" customHeight="1">
      <c r="A378" s="564"/>
      <c r="B378" s="565"/>
      <c r="C378" s="565"/>
      <c r="D378" s="566"/>
      <c r="E378" s="566"/>
      <c r="F378" s="566"/>
      <c r="G378" s="567"/>
      <c r="H378" s="564"/>
      <c r="I378" s="568"/>
      <c r="J378" s="564"/>
      <c r="K378" s="564"/>
      <c r="L378" s="564"/>
      <c r="M378" s="564"/>
      <c r="N378" s="564"/>
      <c r="O378" s="564"/>
      <c r="P378" s="564"/>
      <c r="Q378" s="564"/>
      <c r="R378" s="564"/>
      <c r="S378" s="564"/>
      <c r="T378" s="564"/>
      <c r="U378" s="564"/>
      <c r="V378" s="564"/>
      <c r="W378" s="564"/>
      <c r="X378" s="564"/>
      <c r="Y378" s="564"/>
      <c r="Z378" s="564"/>
    </row>
    <row r="379" ht="12.75" customHeight="1">
      <c r="A379" s="564"/>
      <c r="B379" s="565"/>
      <c r="C379" s="565"/>
      <c r="D379" s="566"/>
      <c r="E379" s="566"/>
      <c r="F379" s="566"/>
      <c r="G379" s="567"/>
      <c r="H379" s="564"/>
      <c r="I379" s="568"/>
      <c r="J379" s="564"/>
      <c r="K379" s="564"/>
      <c r="L379" s="564"/>
      <c r="M379" s="564"/>
      <c r="N379" s="564"/>
      <c r="O379" s="564"/>
      <c r="P379" s="564"/>
      <c r="Q379" s="564"/>
      <c r="R379" s="564"/>
      <c r="S379" s="564"/>
      <c r="T379" s="564"/>
      <c r="U379" s="564"/>
      <c r="V379" s="564"/>
      <c r="W379" s="564"/>
      <c r="X379" s="564"/>
      <c r="Y379" s="564"/>
      <c r="Z379" s="564"/>
    </row>
    <row r="380" ht="12.75" customHeight="1">
      <c r="A380" s="564"/>
      <c r="B380" s="565"/>
      <c r="C380" s="565"/>
      <c r="D380" s="566"/>
      <c r="E380" s="566"/>
      <c r="F380" s="566"/>
      <c r="G380" s="567"/>
      <c r="H380" s="564"/>
      <c r="I380" s="568"/>
      <c r="J380" s="564"/>
      <c r="K380" s="564"/>
      <c r="L380" s="564"/>
      <c r="M380" s="564"/>
      <c r="N380" s="564"/>
      <c r="O380" s="564"/>
      <c r="P380" s="564"/>
      <c r="Q380" s="564"/>
      <c r="R380" s="564"/>
      <c r="S380" s="564"/>
      <c r="T380" s="564"/>
      <c r="U380" s="564"/>
      <c r="V380" s="564"/>
      <c r="W380" s="564"/>
      <c r="X380" s="564"/>
      <c r="Y380" s="564"/>
      <c r="Z380" s="564"/>
    </row>
    <row r="381" ht="12.75" customHeight="1">
      <c r="A381" s="564"/>
      <c r="B381" s="565"/>
      <c r="C381" s="565"/>
      <c r="D381" s="566"/>
      <c r="E381" s="566"/>
      <c r="F381" s="566"/>
      <c r="G381" s="567"/>
      <c r="H381" s="564"/>
      <c r="I381" s="568"/>
      <c r="J381" s="564"/>
      <c r="K381" s="564"/>
      <c r="L381" s="564"/>
      <c r="M381" s="564"/>
      <c r="N381" s="564"/>
      <c r="O381" s="564"/>
      <c r="P381" s="564"/>
      <c r="Q381" s="564"/>
      <c r="R381" s="564"/>
      <c r="S381" s="564"/>
      <c r="T381" s="564"/>
      <c r="U381" s="564"/>
      <c r="V381" s="564"/>
      <c r="W381" s="564"/>
      <c r="X381" s="564"/>
      <c r="Y381" s="564"/>
      <c r="Z381" s="564"/>
    </row>
    <row r="382" ht="12.75" customHeight="1">
      <c r="A382" s="564"/>
      <c r="B382" s="565"/>
      <c r="C382" s="565"/>
      <c r="D382" s="566"/>
      <c r="E382" s="566"/>
      <c r="F382" s="566"/>
      <c r="G382" s="567"/>
      <c r="H382" s="564"/>
      <c r="I382" s="568"/>
      <c r="J382" s="564"/>
      <c r="K382" s="564"/>
      <c r="L382" s="564"/>
      <c r="M382" s="564"/>
      <c r="N382" s="564"/>
      <c r="O382" s="564"/>
      <c r="P382" s="564"/>
      <c r="Q382" s="564"/>
      <c r="R382" s="564"/>
      <c r="S382" s="564"/>
      <c r="T382" s="564"/>
      <c r="U382" s="564"/>
      <c r="V382" s="564"/>
      <c r="W382" s="564"/>
      <c r="X382" s="564"/>
      <c r="Y382" s="564"/>
      <c r="Z382" s="564"/>
    </row>
    <row r="383" ht="12.75" customHeight="1">
      <c r="A383" s="564"/>
      <c r="B383" s="565"/>
      <c r="C383" s="565"/>
      <c r="D383" s="566"/>
      <c r="E383" s="566"/>
      <c r="F383" s="566"/>
      <c r="G383" s="567"/>
      <c r="H383" s="564"/>
      <c r="I383" s="568"/>
      <c r="J383" s="564"/>
      <c r="K383" s="564"/>
      <c r="L383" s="564"/>
      <c r="M383" s="564"/>
      <c r="N383" s="564"/>
      <c r="O383" s="564"/>
      <c r="P383" s="564"/>
      <c r="Q383" s="564"/>
      <c r="R383" s="564"/>
      <c r="S383" s="564"/>
      <c r="T383" s="564"/>
      <c r="U383" s="564"/>
      <c r="V383" s="564"/>
      <c r="W383" s="564"/>
      <c r="X383" s="564"/>
      <c r="Y383" s="564"/>
      <c r="Z383" s="564"/>
    </row>
    <row r="384" ht="12.75" customHeight="1">
      <c r="A384" s="564"/>
      <c r="B384" s="565"/>
      <c r="C384" s="565"/>
      <c r="D384" s="566"/>
      <c r="E384" s="566"/>
      <c r="F384" s="566"/>
      <c r="G384" s="567"/>
      <c r="H384" s="564"/>
      <c r="I384" s="568"/>
      <c r="J384" s="564"/>
      <c r="K384" s="564"/>
      <c r="L384" s="564"/>
      <c r="M384" s="564"/>
      <c r="N384" s="564"/>
      <c r="O384" s="564"/>
      <c r="P384" s="564"/>
      <c r="Q384" s="564"/>
      <c r="R384" s="564"/>
      <c r="S384" s="564"/>
      <c r="T384" s="564"/>
      <c r="U384" s="564"/>
      <c r="V384" s="564"/>
      <c r="W384" s="564"/>
      <c r="X384" s="564"/>
      <c r="Y384" s="564"/>
      <c r="Z384" s="564"/>
    </row>
    <row r="385" ht="12.75" customHeight="1">
      <c r="A385" s="564"/>
      <c r="B385" s="565"/>
      <c r="C385" s="565"/>
      <c r="D385" s="566"/>
      <c r="E385" s="566"/>
      <c r="F385" s="566"/>
      <c r="G385" s="567"/>
      <c r="H385" s="564"/>
      <c r="I385" s="568"/>
      <c r="J385" s="564"/>
      <c r="K385" s="564"/>
      <c r="L385" s="564"/>
      <c r="M385" s="564"/>
      <c r="N385" s="564"/>
      <c r="O385" s="564"/>
      <c r="P385" s="564"/>
      <c r="Q385" s="564"/>
      <c r="R385" s="564"/>
      <c r="S385" s="564"/>
      <c r="T385" s="564"/>
      <c r="U385" s="564"/>
      <c r="V385" s="564"/>
      <c r="W385" s="564"/>
      <c r="X385" s="564"/>
      <c r="Y385" s="564"/>
      <c r="Z385" s="564"/>
    </row>
    <row r="386" ht="12.75" customHeight="1">
      <c r="A386" s="564"/>
      <c r="B386" s="565"/>
      <c r="C386" s="565"/>
      <c r="D386" s="566"/>
      <c r="E386" s="566"/>
      <c r="F386" s="566"/>
      <c r="G386" s="567"/>
      <c r="H386" s="564"/>
      <c r="I386" s="568"/>
      <c r="J386" s="564"/>
      <c r="K386" s="564"/>
      <c r="L386" s="564"/>
      <c r="M386" s="564"/>
      <c r="N386" s="564"/>
      <c r="O386" s="564"/>
      <c r="P386" s="564"/>
      <c r="Q386" s="564"/>
      <c r="R386" s="564"/>
      <c r="S386" s="564"/>
      <c r="T386" s="564"/>
      <c r="U386" s="564"/>
      <c r="V386" s="564"/>
      <c r="W386" s="564"/>
      <c r="X386" s="564"/>
      <c r="Y386" s="564"/>
      <c r="Z386" s="564"/>
    </row>
    <row r="387" ht="12.75" customHeight="1">
      <c r="A387" s="564"/>
      <c r="B387" s="565"/>
      <c r="C387" s="565"/>
      <c r="D387" s="566"/>
      <c r="E387" s="566"/>
      <c r="F387" s="566"/>
      <c r="G387" s="567"/>
      <c r="H387" s="564"/>
      <c r="I387" s="568"/>
      <c r="J387" s="564"/>
      <c r="K387" s="564"/>
      <c r="L387" s="564"/>
      <c r="M387" s="564"/>
      <c r="N387" s="564"/>
      <c r="O387" s="564"/>
      <c r="P387" s="564"/>
      <c r="Q387" s="564"/>
      <c r="R387" s="564"/>
      <c r="S387" s="564"/>
      <c r="T387" s="564"/>
      <c r="U387" s="564"/>
      <c r="V387" s="564"/>
      <c r="W387" s="564"/>
      <c r="X387" s="564"/>
      <c r="Y387" s="564"/>
      <c r="Z387" s="564"/>
    </row>
    <row r="388" ht="12.75" customHeight="1">
      <c r="A388" s="564"/>
      <c r="B388" s="565"/>
      <c r="C388" s="565"/>
      <c r="D388" s="566"/>
      <c r="E388" s="566"/>
      <c r="F388" s="566"/>
      <c r="G388" s="567"/>
      <c r="H388" s="564"/>
      <c r="I388" s="568"/>
      <c r="J388" s="564"/>
      <c r="K388" s="564"/>
      <c r="L388" s="564"/>
      <c r="M388" s="564"/>
      <c r="N388" s="564"/>
      <c r="O388" s="564"/>
      <c r="P388" s="564"/>
      <c r="Q388" s="564"/>
      <c r="R388" s="564"/>
      <c r="S388" s="564"/>
      <c r="T388" s="564"/>
      <c r="U388" s="564"/>
      <c r="V388" s="564"/>
      <c r="W388" s="564"/>
      <c r="X388" s="564"/>
      <c r="Y388" s="564"/>
      <c r="Z388" s="564"/>
    </row>
    <row r="389" ht="12.75" customHeight="1">
      <c r="A389" s="564"/>
      <c r="B389" s="565"/>
      <c r="C389" s="565"/>
      <c r="D389" s="566"/>
      <c r="E389" s="566"/>
      <c r="F389" s="566"/>
      <c r="G389" s="567"/>
      <c r="H389" s="564"/>
      <c r="I389" s="568"/>
      <c r="J389" s="564"/>
      <c r="K389" s="564"/>
      <c r="L389" s="564"/>
      <c r="M389" s="564"/>
      <c r="N389" s="564"/>
      <c r="O389" s="564"/>
      <c r="P389" s="564"/>
      <c r="Q389" s="564"/>
      <c r="R389" s="564"/>
      <c r="S389" s="564"/>
      <c r="T389" s="564"/>
      <c r="U389" s="564"/>
      <c r="V389" s="564"/>
      <c r="W389" s="564"/>
      <c r="X389" s="564"/>
      <c r="Y389" s="564"/>
      <c r="Z389" s="564"/>
    </row>
    <row r="390" ht="12.75" customHeight="1">
      <c r="A390" s="564"/>
      <c r="B390" s="565"/>
      <c r="C390" s="565"/>
      <c r="D390" s="566"/>
      <c r="E390" s="566"/>
      <c r="F390" s="566"/>
      <c r="G390" s="567"/>
      <c r="H390" s="564"/>
      <c r="I390" s="568"/>
      <c r="J390" s="564"/>
      <c r="K390" s="564"/>
      <c r="L390" s="564"/>
      <c r="M390" s="564"/>
      <c r="N390" s="564"/>
      <c r="O390" s="564"/>
      <c r="P390" s="564"/>
      <c r="Q390" s="564"/>
      <c r="R390" s="564"/>
      <c r="S390" s="564"/>
      <c r="T390" s="564"/>
      <c r="U390" s="564"/>
      <c r="V390" s="564"/>
      <c r="W390" s="564"/>
      <c r="X390" s="564"/>
      <c r="Y390" s="564"/>
      <c r="Z390" s="564"/>
    </row>
    <row r="391" ht="12.75" customHeight="1">
      <c r="A391" s="564"/>
      <c r="B391" s="565"/>
      <c r="C391" s="565"/>
      <c r="D391" s="566"/>
      <c r="E391" s="566"/>
      <c r="F391" s="566"/>
      <c r="G391" s="567"/>
      <c r="H391" s="564"/>
      <c r="I391" s="568"/>
      <c r="J391" s="564"/>
      <c r="K391" s="564"/>
      <c r="L391" s="564"/>
      <c r="M391" s="564"/>
      <c r="N391" s="564"/>
      <c r="O391" s="564"/>
      <c r="P391" s="564"/>
      <c r="Q391" s="564"/>
      <c r="R391" s="564"/>
      <c r="S391" s="564"/>
      <c r="T391" s="564"/>
      <c r="U391" s="564"/>
      <c r="V391" s="564"/>
      <c r="W391" s="564"/>
      <c r="X391" s="564"/>
      <c r="Y391" s="564"/>
      <c r="Z391" s="564"/>
    </row>
    <row r="392" ht="12.75" customHeight="1">
      <c r="A392" s="564"/>
      <c r="B392" s="565"/>
      <c r="C392" s="565"/>
      <c r="D392" s="566"/>
      <c r="E392" s="566"/>
      <c r="F392" s="566"/>
      <c r="G392" s="567"/>
      <c r="H392" s="564"/>
      <c r="I392" s="568"/>
      <c r="J392" s="564"/>
      <c r="K392" s="564"/>
      <c r="L392" s="564"/>
      <c r="M392" s="564"/>
      <c r="N392" s="564"/>
      <c r="O392" s="564"/>
      <c r="P392" s="564"/>
      <c r="Q392" s="564"/>
      <c r="R392" s="564"/>
      <c r="S392" s="564"/>
      <c r="T392" s="564"/>
      <c r="U392" s="564"/>
      <c r="V392" s="564"/>
      <c r="W392" s="564"/>
      <c r="X392" s="564"/>
      <c r="Y392" s="564"/>
      <c r="Z392" s="564"/>
    </row>
    <row r="393" ht="12.75" customHeight="1">
      <c r="A393" s="564"/>
      <c r="B393" s="565"/>
      <c r="C393" s="565"/>
      <c r="D393" s="566"/>
      <c r="E393" s="566"/>
      <c r="F393" s="566"/>
      <c r="G393" s="567"/>
      <c r="H393" s="564"/>
      <c r="I393" s="568"/>
      <c r="J393" s="564"/>
      <c r="K393" s="564"/>
      <c r="L393" s="564"/>
      <c r="M393" s="564"/>
      <c r="N393" s="564"/>
      <c r="O393" s="564"/>
      <c r="P393" s="564"/>
      <c r="Q393" s="564"/>
      <c r="R393" s="564"/>
      <c r="S393" s="564"/>
      <c r="T393" s="564"/>
      <c r="U393" s="564"/>
      <c r="V393" s="564"/>
      <c r="W393" s="564"/>
      <c r="X393" s="564"/>
      <c r="Y393" s="564"/>
      <c r="Z393" s="564"/>
    </row>
    <row r="394" ht="12.75" customHeight="1">
      <c r="A394" s="564"/>
      <c r="B394" s="565"/>
      <c r="C394" s="565"/>
      <c r="D394" s="566"/>
      <c r="E394" s="566"/>
      <c r="F394" s="566"/>
      <c r="G394" s="567"/>
      <c r="H394" s="564"/>
      <c r="I394" s="568"/>
      <c r="J394" s="564"/>
      <c r="K394" s="564"/>
      <c r="L394" s="564"/>
      <c r="M394" s="564"/>
      <c r="N394" s="564"/>
      <c r="O394" s="564"/>
      <c r="P394" s="564"/>
      <c r="Q394" s="564"/>
      <c r="R394" s="564"/>
      <c r="S394" s="564"/>
      <c r="T394" s="564"/>
      <c r="U394" s="564"/>
      <c r="V394" s="564"/>
      <c r="W394" s="564"/>
      <c r="X394" s="564"/>
      <c r="Y394" s="564"/>
      <c r="Z394" s="564"/>
    </row>
    <row r="395" ht="12.75" customHeight="1">
      <c r="A395" s="564"/>
      <c r="B395" s="565"/>
      <c r="C395" s="565"/>
      <c r="D395" s="566"/>
      <c r="E395" s="566"/>
      <c r="F395" s="566"/>
      <c r="G395" s="567"/>
      <c r="H395" s="564"/>
      <c r="I395" s="568"/>
      <c r="J395" s="564"/>
      <c r="K395" s="564"/>
      <c r="L395" s="564"/>
      <c r="M395" s="564"/>
      <c r="N395" s="564"/>
      <c r="O395" s="564"/>
      <c r="P395" s="564"/>
      <c r="Q395" s="564"/>
      <c r="R395" s="564"/>
      <c r="S395" s="564"/>
      <c r="T395" s="564"/>
      <c r="U395" s="564"/>
      <c r="V395" s="564"/>
      <c r="W395" s="564"/>
      <c r="X395" s="564"/>
      <c r="Y395" s="564"/>
      <c r="Z395" s="564"/>
    </row>
    <row r="396" ht="12.75" customHeight="1">
      <c r="A396" s="564"/>
      <c r="B396" s="565"/>
      <c r="C396" s="565"/>
      <c r="D396" s="566"/>
      <c r="E396" s="566"/>
      <c r="F396" s="566"/>
      <c r="G396" s="567"/>
      <c r="H396" s="564"/>
      <c r="I396" s="568"/>
      <c r="J396" s="564"/>
      <c r="K396" s="564"/>
      <c r="L396" s="564"/>
      <c r="M396" s="564"/>
      <c r="N396" s="564"/>
      <c r="O396" s="564"/>
      <c r="P396" s="564"/>
      <c r="Q396" s="564"/>
      <c r="R396" s="564"/>
      <c r="S396" s="564"/>
      <c r="T396" s="564"/>
      <c r="U396" s="564"/>
      <c r="V396" s="564"/>
      <c r="W396" s="564"/>
      <c r="X396" s="564"/>
      <c r="Y396" s="564"/>
      <c r="Z396" s="564"/>
    </row>
    <row r="397" ht="12.75" customHeight="1">
      <c r="A397" s="564"/>
      <c r="B397" s="565"/>
      <c r="C397" s="565"/>
      <c r="D397" s="566"/>
      <c r="E397" s="566"/>
      <c r="F397" s="566"/>
      <c r="G397" s="567"/>
      <c r="H397" s="564"/>
      <c r="I397" s="568"/>
      <c r="J397" s="564"/>
      <c r="K397" s="564"/>
      <c r="L397" s="564"/>
      <c r="M397" s="564"/>
      <c r="N397" s="564"/>
      <c r="O397" s="564"/>
      <c r="P397" s="564"/>
      <c r="Q397" s="564"/>
      <c r="R397" s="564"/>
      <c r="S397" s="564"/>
      <c r="T397" s="564"/>
      <c r="U397" s="564"/>
      <c r="V397" s="564"/>
      <c r="W397" s="564"/>
      <c r="X397" s="564"/>
      <c r="Y397" s="564"/>
      <c r="Z397" s="564"/>
    </row>
    <row r="398" ht="12.75" customHeight="1">
      <c r="A398" s="564"/>
      <c r="B398" s="565"/>
      <c r="C398" s="565"/>
      <c r="D398" s="566"/>
      <c r="E398" s="566"/>
      <c r="F398" s="566"/>
      <c r="G398" s="567"/>
      <c r="H398" s="564"/>
      <c r="I398" s="568"/>
      <c r="J398" s="564"/>
      <c r="K398" s="564"/>
      <c r="L398" s="564"/>
      <c r="M398" s="564"/>
      <c r="N398" s="564"/>
      <c r="O398" s="564"/>
      <c r="P398" s="564"/>
      <c r="Q398" s="564"/>
      <c r="R398" s="564"/>
      <c r="S398" s="564"/>
      <c r="T398" s="564"/>
      <c r="U398" s="564"/>
      <c r="V398" s="564"/>
      <c r="W398" s="564"/>
      <c r="X398" s="564"/>
      <c r="Y398" s="564"/>
      <c r="Z398" s="564"/>
    </row>
    <row r="399" ht="12.75" customHeight="1">
      <c r="A399" s="564"/>
      <c r="B399" s="565"/>
      <c r="C399" s="565"/>
      <c r="D399" s="566"/>
      <c r="E399" s="566"/>
      <c r="F399" s="566"/>
      <c r="G399" s="567"/>
      <c r="H399" s="564"/>
      <c r="I399" s="568"/>
      <c r="J399" s="564"/>
      <c r="K399" s="564"/>
      <c r="L399" s="564"/>
      <c r="M399" s="564"/>
      <c r="N399" s="564"/>
      <c r="O399" s="564"/>
      <c r="P399" s="564"/>
      <c r="Q399" s="564"/>
      <c r="R399" s="564"/>
      <c r="S399" s="564"/>
      <c r="T399" s="564"/>
      <c r="U399" s="564"/>
      <c r="V399" s="564"/>
      <c r="W399" s="564"/>
      <c r="X399" s="564"/>
      <c r="Y399" s="564"/>
      <c r="Z399" s="564"/>
    </row>
    <row r="400" ht="12.75" customHeight="1">
      <c r="A400" s="564"/>
      <c r="B400" s="565"/>
      <c r="C400" s="565"/>
      <c r="D400" s="566"/>
      <c r="E400" s="566"/>
      <c r="F400" s="566"/>
      <c r="G400" s="567"/>
      <c r="H400" s="564"/>
      <c r="I400" s="568"/>
      <c r="J400" s="564"/>
      <c r="K400" s="564"/>
      <c r="L400" s="564"/>
      <c r="M400" s="564"/>
      <c r="N400" s="564"/>
      <c r="O400" s="564"/>
      <c r="P400" s="564"/>
      <c r="Q400" s="564"/>
      <c r="R400" s="564"/>
      <c r="S400" s="564"/>
      <c r="T400" s="564"/>
      <c r="U400" s="564"/>
      <c r="V400" s="564"/>
      <c r="W400" s="564"/>
      <c r="X400" s="564"/>
      <c r="Y400" s="564"/>
      <c r="Z400" s="564"/>
    </row>
    <row r="401" ht="12.75" customHeight="1">
      <c r="A401" s="564"/>
      <c r="B401" s="565"/>
      <c r="C401" s="565"/>
      <c r="D401" s="566"/>
      <c r="E401" s="566"/>
      <c r="F401" s="566"/>
      <c r="G401" s="567"/>
      <c r="H401" s="564"/>
      <c r="I401" s="568"/>
      <c r="J401" s="564"/>
      <c r="K401" s="564"/>
      <c r="L401" s="564"/>
      <c r="M401" s="564"/>
      <c r="N401" s="564"/>
      <c r="O401" s="564"/>
      <c r="P401" s="564"/>
      <c r="Q401" s="564"/>
      <c r="R401" s="564"/>
      <c r="S401" s="564"/>
      <c r="T401" s="564"/>
      <c r="U401" s="564"/>
      <c r="V401" s="564"/>
      <c r="W401" s="564"/>
      <c r="X401" s="564"/>
      <c r="Y401" s="564"/>
      <c r="Z401" s="564"/>
    </row>
    <row r="402" ht="12.75" customHeight="1">
      <c r="A402" s="564"/>
      <c r="B402" s="565"/>
      <c r="C402" s="565"/>
      <c r="D402" s="566"/>
      <c r="E402" s="566"/>
      <c r="F402" s="566"/>
      <c r="G402" s="567"/>
      <c r="H402" s="564"/>
      <c r="I402" s="568"/>
      <c r="J402" s="564"/>
      <c r="K402" s="564"/>
      <c r="L402" s="564"/>
      <c r="M402" s="564"/>
      <c r="N402" s="564"/>
      <c r="O402" s="564"/>
      <c r="P402" s="564"/>
      <c r="Q402" s="564"/>
      <c r="R402" s="564"/>
      <c r="S402" s="564"/>
      <c r="T402" s="564"/>
      <c r="U402" s="564"/>
      <c r="V402" s="564"/>
      <c r="W402" s="564"/>
      <c r="X402" s="564"/>
      <c r="Y402" s="564"/>
      <c r="Z402" s="564"/>
    </row>
    <row r="403" ht="12.75" customHeight="1">
      <c r="A403" s="564"/>
      <c r="B403" s="565"/>
      <c r="C403" s="565"/>
      <c r="D403" s="566"/>
      <c r="E403" s="566"/>
      <c r="F403" s="566"/>
      <c r="G403" s="567"/>
      <c r="H403" s="564"/>
      <c r="I403" s="568"/>
      <c r="J403" s="564"/>
      <c r="K403" s="564"/>
      <c r="L403" s="564"/>
      <c r="M403" s="564"/>
      <c r="N403" s="564"/>
      <c r="O403" s="564"/>
      <c r="P403" s="564"/>
      <c r="Q403" s="564"/>
      <c r="R403" s="564"/>
      <c r="S403" s="564"/>
      <c r="T403" s="564"/>
      <c r="U403" s="564"/>
      <c r="V403" s="564"/>
      <c r="W403" s="564"/>
      <c r="X403" s="564"/>
      <c r="Y403" s="564"/>
      <c r="Z403" s="564"/>
    </row>
    <row r="404" ht="12.75" customHeight="1">
      <c r="A404" s="564"/>
      <c r="B404" s="565"/>
      <c r="C404" s="565"/>
      <c r="D404" s="566"/>
      <c r="E404" s="566"/>
      <c r="F404" s="566"/>
      <c r="G404" s="567"/>
      <c r="H404" s="564"/>
      <c r="I404" s="568"/>
      <c r="J404" s="564"/>
      <c r="K404" s="564"/>
      <c r="L404" s="564"/>
      <c r="M404" s="564"/>
      <c r="N404" s="564"/>
      <c r="O404" s="564"/>
      <c r="P404" s="564"/>
      <c r="Q404" s="564"/>
      <c r="R404" s="564"/>
      <c r="S404" s="564"/>
      <c r="T404" s="564"/>
      <c r="U404" s="564"/>
      <c r="V404" s="564"/>
      <c r="W404" s="564"/>
      <c r="X404" s="564"/>
      <c r="Y404" s="564"/>
      <c r="Z404" s="564"/>
    </row>
    <row r="405" ht="12.75" customHeight="1">
      <c r="A405" s="564"/>
      <c r="B405" s="565"/>
      <c r="C405" s="565"/>
      <c r="D405" s="566"/>
      <c r="E405" s="566"/>
      <c r="F405" s="566"/>
      <c r="G405" s="567"/>
      <c r="H405" s="564"/>
      <c r="I405" s="568"/>
      <c r="J405" s="564"/>
      <c r="K405" s="564"/>
      <c r="L405" s="564"/>
      <c r="M405" s="564"/>
      <c r="N405" s="564"/>
      <c r="O405" s="564"/>
      <c r="P405" s="564"/>
      <c r="Q405" s="564"/>
      <c r="R405" s="564"/>
      <c r="S405" s="564"/>
      <c r="T405" s="564"/>
      <c r="U405" s="564"/>
      <c r="V405" s="564"/>
      <c r="W405" s="564"/>
      <c r="X405" s="564"/>
      <c r="Y405" s="564"/>
      <c r="Z405" s="564"/>
    </row>
    <row r="406" ht="12.75" customHeight="1">
      <c r="A406" s="564"/>
      <c r="B406" s="565"/>
      <c r="C406" s="565"/>
      <c r="D406" s="566"/>
      <c r="E406" s="566"/>
      <c r="F406" s="566"/>
      <c r="G406" s="567"/>
      <c r="H406" s="564"/>
      <c r="I406" s="568"/>
      <c r="J406" s="564"/>
      <c r="K406" s="564"/>
      <c r="L406" s="564"/>
      <c r="M406" s="564"/>
      <c r="N406" s="564"/>
      <c r="O406" s="564"/>
      <c r="P406" s="564"/>
      <c r="Q406" s="564"/>
      <c r="R406" s="564"/>
      <c r="S406" s="564"/>
      <c r="T406" s="564"/>
      <c r="U406" s="564"/>
      <c r="V406" s="564"/>
      <c r="W406" s="564"/>
      <c r="X406" s="564"/>
      <c r="Y406" s="564"/>
      <c r="Z406" s="564"/>
    </row>
    <row r="407" ht="12.75" customHeight="1">
      <c r="A407" s="564"/>
      <c r="B407" s="565"/>
      <c r="C407" s="565"/>
      <c r="D407" s="566"/>
      <c r="E407" s="566"/>
      <c r="F407" s="566"/>
      <c r="G407" s="567"/>
      <c r="H407" s="564"/>
      <c r="I407" s="568"/>
      <c r="J407" s="564"/>
      <c r="K407" s="564"/>
      <c r="L407" s="564"/>
      <c r="M407" s="564"/>
      <c r="N407" s="564"/>
      <c r="O407" s="564"/>
      <c r="P407" s="564"/>
      <c r="Q407" s="564"/>
      <c r="R407" s="564"/>
      <c r="S407" s="564"/>
      <c r="T407" s="564"/>
      <c r="U407" s="564"/>
      <c r="V407" s="564"/>
      <c r="W407" s="564"/>
      <c r="X407" s="564"/>
      <c r="Y407" s="564"/>
      <c r="Z407" s="564"/>
    </row>
    <row r="408" ht="12.75" customHeight="1">
      <c r="A408" s="564"/>
      <c r="B408" s="565"/>
      <c r="C408" s="565"/>
      <c r="D408" s="566"/>
      <c r="E408" s="566"/>
      <c r="F408" s="566"/>
      <c r="G408" s="567"/>
      <c r="H408" s="564"/>
      <c r="I408" s="568"/>
      <c r="J408" s="564"/>
      <c r="K408" s="564"/>
      <c r="L408" s="564"/>
      <c r="M408" s="564"/>
      <c r="N408" s="564"/>
      <c r="O408" s="564"/>
      <c r="P408" s="564"/>
      <c r="Q408" s="564"/>
      <c r="R408" s="564"/>
      <c r="S408" s="564"/>
      <c r="T408" s="564"/>
      <c r="U408" s="564"/>
      <c r="V408" s="564"/>
      <c r="W408" s="564"/>
      <c r="X408" s="564"/>
      <c r="Y408" s="564"/>
      <c r="Z408" s="564"/>
    </row>
    <row r="409" ht="12.75" customHeight="1">
      <c r="A409" s="564"/>
      <c r="B409" s="565"/>
      <c r="C409" s="565"/>
      <c r="D409" s="566"/>
      <c r="E409" s="566"/>
      <c r="F409" s="566"/>
      <c r="G409" s="567"/>
      <c r="H409" s="564"/>
      <c r="I409" s="568"/>
      <c r="J409" s="564"/>
      <c r="K409" s="564"/>
      <c r="L409" s="564"/>
      <c r="M409" s="564"/>
      <c r="N409" s="564"/>
      <c r="O409" s="564"/>
      <c r="P409" s="564"/>
      <c r="Q409" s="564"/>
      <c r="R409" s="564"/>
      <c r="S409" s="564"/>
      <c r="T409" s="564"/>
      <c r="U409" s="564"/>
      <c r="V409" s="564"/>
      <c r="W409" s="564"/>
      <c r="X409" s="564"/>
      <c r="Y409" s="564"/>
      <c r="Z409" s="564"/>
    </row>
    <row r="410" ht="12.75" customHeight="1">
      <c r="A410" s="564"/>
      <c r="B410" s="565"/>
      <c r="C410" s="565"/>
      <c r="D410" s="566"/>
      <c r="E410" s="566"/>
      <c r="F410" s="566"/>
      <c r="G410" s="567"/>
      <c r="H410" s="564"/>
      <c r="I410" s="568"/>
      <c r="J410" s="564"/>
      <c r="K410" s="564"/>
      <c r="L410" s="564"/>
      <c r="M410" s="564"/>
      <c r="N410" s="564"/>
      <c r="O410" s="564"/>
      <c r="P410" s="564"/>
      <c r="Q410" s="564"/>
      <c r="R410" s="564"/>
      <c r="S410" s="564"/>
      <c r="T410" s="564"/>
      <c r="U410" s="564"/>
      <c r="V410" s="564"/>
      <c r="W410" s="564"/>
      <c r="X410" s="564"/>
      <c r="Y410" s="564"/>
      <c r="Z410" s="564"/>
    </row>
    <row r="411" ht="12.75" customHeight="1">
      <c r="A411" s="564"/>
      <c r="B411" s="565"/>
      <c r="C411" s="565"/>
      <c r="D411" s="566"/>
      <c r="E411" s="566"/>
      <c r="F411" s="566"/>
      <c r="G411" s="567"/>
      <c r="H411" s="564"/>
      <c r="I411" s="568"/>
      <c r="J411" s="564"/>
      <c r="K411" s="564"/>
      <c r="L411" s="564"/>
      <c r="M411" s="564"/>
      <c r="N411" s="564"/>
      <c r="O411" s="564"/>
      <c r="P411" s="564"/>
      <c r="Q411" s="564"/>
      <c r="R411" s="564"/>
      <c r="S411" s="564"/>
      <c r="T411" s="564"/>
      <c r="U411" s="564"/>
      <c r="V411" s="564"/>
      <c r="W411" s="564"/>
      <c r="X411" s="564"/>
      <c r="Y411" s="564"/>
      <c r="Z411" s="564"/>
    </row>
    <row r="412" ht="12.75" customHeight="1">
      <c r="A412" s="564"/>
      <c r="B412" s="565"/>
      <c r="C412" s="565"/>
      <c r="D412" s="566"/>
      <c r="E412" s="566"/>
      <c r="F412" s="566"/>
      <c r="G412" s="567"/>
      <c r="H412" s="564"/>
      <c r="I412" s="568"/>
      <c r="J412" s="564"/>
      <c r="K412" s="564"/>
      <c r="L412" s="564"/>
      <c r="M412" s="564"/>
      <c r="N412" s="564"/>
      <c r="O412" s="564"/>
      <c r="P412" s="564"/>
      <c r="Q412" s="564"/>
      <c r="R412" s="564"/>
      <c r="S412" s="564"/>
      <c r="T412" s="564"/>
      <c r="U412" s="564"/>
      <c r="V412" s="564"/>
      <c r="W412" s="564"/>
      <c r="X412" s="564"/>
      <c r="Y412" s="564"/>
      <c r="Z412" s="564"/>
    </row>
    <row r="413" ht="12.75" customHeight="1">
      <c r="A413" s="564"/>
      <c r="B413" s="565"/>
      <c r="C413" s="565"/>
      <c r="D413" s="566"/>
      <c r="E413" s="566"/>
      <c r="F413" s="566"/>
      <c r="G413" s="567"/>
      <c r="H413" s="564"/>
      <c r="I413" s="568"/>
      <c r="J413" s="564"/>
      <c r="K413" s="564"/>
      <c r="L413" s="564"/>
      <c r="M413" s="564"/>
      <c r="N413" s="564"/>
      <c r="O413" s="564"/>
      <c r="P413" s="564"/>
      <c r="Q413" s="564"/>
      <c r="R413" s="564"/>
      <c r="S413" s="564"/>
      <c r="T413" s="564"/>
      <c r="U413" s="564"/>
      <c r="V413" s="564"/>
      <c r="W413" s="564"/>
      <c r="X413" s="564"/>
      <c r="Y413" s="564"/>
      <c r="Z413" s="564"/>
    </row>
    <row r="414" ht="12.75" customHeight="1">
      <c r="A414" s="564"/>
      <c r="B414" s="565"/>
      <c r="C414" s="565"/>
      <c r="D414" s="566"/>
      <c r="E414" s="566"/>
      <c r="F414" s="566"/>
      <c r="G414" s="567"/>
      <c r="H414" s="564"/>
      <c r="I414" s="568"/>
      <c r="J414" s="564"/>
      <c r="K414" s="564"/>
      <c r="L414" s="564"/>
      <c r="M414" s="564"/>
      <c r="N414" s="564"/>
      <c r="O414" s="564"/>
      <c r="P414" s="564"/>
      <c r="Q414" s="564"/>
      <c r="R414" s="564"/>
      <c r="S414" s="564"/>
      <c r="T414" s="564"/>
      <c r="U414" s="564"/>
      <c r="V414" s="564"/>
      <c r="W414" s="564"/>
      <c r="X414" s="564"/>
      <c r="Y414" s="564"/>
      <c r="Z414" s="564"/>
    </row>
    <row r="415" ht="12.75" customHeight="1">
      <c r="A415" s="564"/>
      <c r="B415" s="565"/>
      <c r="C415" s="565"/>
      <c r="D415" s="566"/>
      <c r="E415" s="566"/>
      <c r="F415" s="566"/>
      <c r="G415" s="567"/>
      <c r="H415" s="564"/>
      <c r="I415" s="568"/>
      <c r="J415" s="564"/>
      <c r="K415" s="564"/>
      <c r="L415" s="564"/>
      <c r="M415" s="564"/>
      <c r="N415" s="564"/>
      <c r="O415" s="564"/>
      <c r="P415" s="564"/>
      <c r="Q415" s="564"/>
      <c r="R415" s="564"/>
      <c r="S415" s="564"/>
      <c r="T415" s="564"/>
      <c r="U415" s="564"/>
      <c r="V415" s="564"/>
      <c r="W415" s="564"/>
      <c r="X415" s="564"/>
      <c r="Y415" s="564"/>
      <c r="Z415" s="564"/>
    </row>
    <row r="416" ht="12.75" customHeight="1">
      <c r="A416" s="564"/>
      <c r="B416" s="565"/>
      <c r="C416" s="565"/>
      <c r="D416" s="566"/>
      <c r="E416" s="566"/>
      <c r="F416" s="566"/>
      <c r="G416" s="567"/>
      <c r="H416" s="564"/>
      <c r="I416" s="568"/>
      <c r="J416" s="564"/>
      <c r="K416" s="564"/>
      <c r="L416" s="564"/>
      <c r="M416" s="564"/>
      <c r="N416" s="564"/>
      <c r="O416" s="564"/>
      <c r="P416" s="564"/>
      <c r="Q416" s="564"/>
      <c r="R416" s="564"/>
      <c r="S416" s="564"/>
      <c r="T416" s="564"/>
      <c r="U416" s="564"/>
      <c r="V416" s="564"/>
      <c r="W416" s="564"/>
      <c r="X416" s="564"/>
      <c r="Y416" s="564"/>
      <c r="Z416" s="564"/>
    </row>
    <row r="417" ht="12.75" customHeight="1">
      <c r="A417" s="564"/>
      <c r="B417" s="565"/>
      <c r="C417" s="565"/>
      <c r="D417" s="566"/>
      <c r="E417" s="566"/>
      <c r="F417" s="566"/>
      <c r="G417" s="567"/>
      <c r="H417" s="564"/>
      <c r="I417" s="568"/>
      <c r="J417" s="564"/>
      <c r="K417" s="564"/>
      <c r="L417" s="564"/>
      <c r="M417" s="564"/>
      <c r="N417" s="564"/>
      <c r="O417" s="564"/>
      <c r="P417" s="564"/>
      <c r="Q417" s="564"/>
      <c r="R417" s="564"/>
      <c r="S417" s="564"/>
      <c r="T417" s="564"/>
      <c r="U417" s="564"/>
      <c r="V417" s="564"/>
      <c r="W417" s="564"/>
      <c r="X417" s="564"/>
      <c r="Y417" s="564"/>
      <c r="Z417" s="564"/>
    </row>
    <row r="418" ht="12.75" customHeight="1">
      <c r="A418" s="564"/>
      <c r="B418" s="565"/>
      <c r="C418" s="565"/>
      <c r="D418" s="566"/>
      <c r="E418" s="566"/>
      <c r="F418" s="566"/>
      <c r="G418" s="567"/>
      <c r="H418" s="564"/>
      <c r="I418" s="568"/>
      <c r="J418" s="564"/>
      <c r="K418" s="564"/>
      <c r="L418" s="564"/>
      <c r="M418" s="564"/>
      <c r="N418" s="564"/>
      <c r="O418" s="564"/>
      <c r="P418" s="564"/>
      <c r="Q418" s="564"/>
      <c r="R418" s="564"/>
      <c r="S418" s="564"/>
      <c r="T418" s="564"/>
      <c r="U418" s="564"/>
      <c r="V418" s="564"/>
      <c r="W418" s="564"/>
      <c r="X418" s="564"/>
      <c r="Y418" s="564"/>
      <c r="Z418" s="564"/>
    </row>
    <row r="419" ht="12.75" customHeight="1">
      <c r="A419" s="564"/>
      <c r="B419" s="565"/>
      <c r="C419" s="565"/>
      <c r="D419" s="566"/>
      <c r="E419" s="566"/>
      <c r="F419" s="566"/>
      <c r="G419" s="567"/>
      <c r="H419" s="564"/>
      <c r="I419" s="568"/>
      <c r="J419" s="564"/>
      <c r="K419" s="564"/>
      <c r="L419" s="564"/>
      <c r="M419" s="564"/>
      <c r="N419" s="564"/>
      <c r="O419" s="564"/>
      <c r="P419" s="564"/>
      <c r="Q419" s="564"/>
      <c r="R419" s="564"/>
      <c r="S419" s="564"/>
      <c r="T419" s="564"/>
      <c r="U419" s="564"/>
      <c r="V419" s="564"/>
      <c r="W419" s="564"/>
      <c r="X419" s="564"/>
      <c r="Y419" s="564"/>
      <c r="Z419" s="564"/>
    </row>
    <row r="420" ht="12.75" customHeight="1">
      <c r="A420" s="564"/>
      <c r="B420" s="565"/>
      <c r="C420" s="565"/>
      <c r="D420" s="566"/>
      <c r="E420" s="566"/>
      <c r="F420" s="566"/>
      <c r="G420" s="567"/>
      <c r="H420" s="564"/>
      <c r="I420" s="568"/>
      <c r="J420" s="564"/>
      <c r="K420" s="564"/>
      <c r="L420" s="564"/>
      <c r="M420" s="564"/>
      <c r="N420" s="564"/>
      <c r="O420" s="564"/>
      <c r="P420" s="564"/>
      <c r="Q420" s="564"/>
      <c r="R420" s="564"/>
      <c r="S420" s="564"/>
      <c r="T420" s="564"/>
      <c r="U420" s="564"/>
      <c r="V420" s="564"/>
      <c r="W420" s="564"/>
      <c r="X420" s="564"/>
      <c r="Y420" s="564"/>
      <c r="Z420" s="564"/>
    </row>
    <row r="421" ht="12.75" customHeight="1">
      <c r="A421" s="564"/>
      <c r="B421" s="565"/>
      <c r="C421" s="565"/>
      <c r="D421" s="566"/>
      <c r="E421" s="566"/>
      <c r="F421" s="566"/>
      <c r="G421" s="567"/>
      <c r="H421" s="564"/>
      <c r="I421" s="568"/>
      <c r="J421" s="564"/>
      <c r="K421" s="564"/>
      <c r="L421" s="564"/>
      <c r="M421" s="564"/>
      <c r="N421" s="564"/>
      <c r="O421" s="564"/>
      <c r="P421" s="564"/>
      <c r="Q421" s="564"/>
      <c r="R421" s="564"/>
      <c r="S421" s="564"/>
      <c r="T421" s="564"/>
      <c r="U421" s="564"/>
      <c r="V421" s="564"/>
      <c r="W421" s="564"/>
      <c r="X421" s="564"/>
      <c r="Y421" s="564"/>
      <c r="Z421" s="564"/>
    </row>
    <row r="422" ht="12.75" customHeight="1">
      <c r="A422" s="564"/>
      <c r="B422" s="565"/>
      <c r="C422" s="565"/>
      <c r="D422" s="566"/>
      <c r="E422" s="566"/>
      <c r="F422" s="566"/>
      <c r="G422" s="567"/>
      <c r="H422" s="564"/>
      <c r="I422" s="568"/>
      <c r="J422" s="564"/>
      <c r="K422" s="564"/>
      <c r="L422" s="564"/>
      <c r="M422" s="564"/>
      <c r="N422" s="564"/>
      <c r="O422" s="564"/>
      <c r="P422" s="564"/>
      <c r="Q422" s="564"/>
      <c r="R422" s="564"/>
      <c r="S422" s="564"/>
      <c r="T422" s="564"/>
      <c r="U422" s="564"/>
      <c r="V422" s="564"/>
      <c r="W422" s="564"/>
      <c r="X422" s="564"/>
      <c r="Y422" s="564"/>
      <c r="Z422" s="564"/>
    </row>
    <row r="423" ht="12.75" customHeight="1">
      <c r="A423" s="564"/>
      <c r="B423" s="565"/>
      <c r="C423" s="565"/>
      <c r="D423" s="566"/>
      <c r="E423" s="566"/>
      <c r="F423" s="566"/>
      <c r="G423" s="567"/>
      <c r="H423" s="564"/>
      <c r="I423" s="568"/>
      <c r="J423" s="564"/>
      <c r="K423" s="564"/>
      <c r="L423" s="564"/>
      <c r="M423" s="564"/>
      <c r="N423" s="564"/>
      <c r="O423" s="564"/>
      <c r="P423" s="564"/>
      <c r="Q423" s="564"/>
      <c r="R423" s="564"/>
      <c r="S423" s="564"/>
      <c r="T423" s="564"/>
      <c r="U423" s="564"/>
      <c r="V423" s="564"/>
      <c r="W423" s="564"/>
      <c r="X423" s="564"/>
      <c r="Y423" s="564"/>
      <c r="Z423" s="564"/>
    </row>
    <row r="424" ht="12.75" customHeight="1">
      <c r="A424" s="564"/>
      <c r="B424" s="565"/>
      <c r="C424" s="565"/>
      <c r="D424" s="566"/>
      <c r="E424" s="566"/>
      <c r="F424" s="566"/>
      <c r="G424" s="567"/>
      <c r="H424" s="564"/>
      <c r="I424" s="568"/>
      <c r="J424" s="564"/>
      <c r="K424" s="564"/>
      <c r="L424" s="564"/>
      <c r="M424" s="564"/>
      <c r="N424" s="564"/>
      <c r="O424" s="564"/>
      <c r="P424" s="564"/>
      <c r="Q424" s="564"/>
      <c r="R424" s="564"/>
      <c r="S424" s="564"/>
      <c r="T424" s="564"/>
      <c r="U424" s="564"/>
      <c r="V424" s="564"/>
      <c r="W424" s="564"/>
      <c r="X424" s="564"/>
      <c r="Y424" s="564"/>
      <c r="Z424" s="564"/>
    </row>
    <row r="425" ht="12.75" customHeight="1">
      <c r="A425" s="564"/>
      <c r="B425" s="565"/>
      <c r="C425" s="565"/>
      <c r="D425" s="566"/>
      <c r="E425" s="566"/>
      <c r="F425" s="566"/>
      <c r="G425" s="567"/>
      <c r="H425" s="564"/>
      <c r="I425" s="568"/>
      <c r="J425" s="564"/>
      <c r="K425" s="564"/>
      <c r="L425" s="564"/>
      <c r="M425" s="564"/>
      <c r="N425" s="564"/>
      <c r="O425" s="564"/>
      <c r="P425" s="564"/>
      <c r="Q425" s="564"/>
      <c r="R425" s="564"/>
      <c r="S425" s="564"/>
      <c r="T425" s="564"/>
      <c r="U425" s="564"/>
      <c r="V425" s="564"/>
      <c r="W425" s="564"/>
      <c r="X425" s="564"/>
      <c r="Y425" s="564"/>
      <c r="Z425" s="564"/>
    </row>
    <row r="426" ht="12.75" customHeight="1">
      <c r="A426" s="564"/>
      <c r="B426" s="565"/>
      <c r="C426" s="565"/>
      <c r="D426" s="566"/>
      <c r="E426" s="566"/>
      <c r="F426" s="566"/>
      <c r="G426" s="567"/>
      <c r="H426" s="564"/>
      <c r="I426" s="568"/>
      <c r="J426" s="564"/>
      <c r="K426" s="564"/>
      <c r="L426" s="564"/>
      <c r="M426" s="564"/>
      <c r="N426" s="564"/>
      <c r="O426" s="564"/>
      <c r="P426" s="564"/>
      <c r="Q426" s="564"/>
      <c r="R426" s="564"/>
      <c r="S426" s="564"/>
      <c r="T426" s="564"/>
      <c r="U426" s="564"/>
      <c r="V426" s="564"/>
      <c r="W426" s="564"/>
      <c r="X426" s="564"/>
      <c r="Y426" s="564"/>
      <c r="Z426" s="564"/>
    </row>
    <row r="427" ht="12.75" customHeight="1">
      <c r="A427" s="564"/>
      <c r="B427" s="565"/>
      <c r="C427" s="565"/>
      <c r="D427" s="566"/>
      <c r="E427" s="566"/>
      <c r="F427" s="566"/>
      <c r="G427" s="567"/>
      <c r="H427" s="564"/>
      <c r="I427" s="568"/>
      <c r="J427" s="564"/>
      <c r="K427" s="564"/>
      <c r="L427" s="564"/>
      <c r="M427" s="564"/>
      <c r="N427" s="564"/>
      <c r="O427" s="564"/>
      <c r="P427" s="564"/>
      <c r="Q427" s="564"/>
      <c r="R427" s="564"/>
      <c r="S427" s="564"/>
      <c r="T427" s="564"/>
      <c r="U427" s="564"/>
      <c r="V427" s="564"/>
      <c r="W427" s="564"/>
      <c r="X427" s="564"/>
      <c r="Y427" s="564"/>
      <c r="Z427" s="564"/>
    </row>
    <row r="428" ht="12.75" customHeight="1">
      <c r="A428" s="564"/>
      <c r="B428" s="565"/>
      <c r="C428" s="565"/>
      <c r="D428" s="566"/>
      <c r="E428" s="566"/>
      <c r="F428" s="566"/>
      <c r="G428" s="567"/>
      <c r="H428" s="564"/>
      <c r="I428" s="568"/>
      <c r="J428" s="564"/>
      <c r="K428" s="564"/>
      <c r="L428" s="564"/>
      <c r="M428" s="564"/>
      <c r="N428" s="564"/>
      <c r="O428" s="564"/>
      <c r="P428" s="564"/>
      <c r="Q428" s="564"/>
      <c r="R428" s="564"/>
      <c r="S428" s="564"/>
      <c r="T428" s="564"/>
      <c r="U428" s="564"/>
      <c r="V428" s="564"/>
      <c r="W428" s="564"/>
      <c r="X428" s="564"/>
      <c r="Y428" s="564"/>
      <c r="Z428" s="564"/>
    </row>
    <row r="429" ht="12.75" customHeight="1">
      <c r="A429" s="564"/>
      <c r="B429" s="565"/>
      <c r="C429" s="565"/>
      <c r="D429" s="566"/>
      <c r="E429" s="566"/>
      <c r="F429" s="566"/>
      <c r="G429" s="567"/>
      <c r="H429" s="564"/>
      <c r="I429" s="568"/>
      <c r="J429" s="564"/>
      <c r="K429" s="564"/>
      <c r="L429" s="564"/>
      <c r="M429" s="564"/>
      <c r="N429" s="564"/>
      <c r="O429" s="564"/>
      <c r="P429" s="564"/>
      <c r="Q429" s="564"/>
      <c r="R429" s="564"/>
      <c r="S429" s="564"/>
      <c r="T429" s="564"/>
      <c r="U429" s="564"/>
      <c r="V429" s="564"/>
      <c r="W429" s="564"/>
      <c r="X429" s="564"/>
      <c r="Y429" s="564"/>
      <c r="Z429" s="564"/>
    </row>
    <row r="430" ht="12.75" customHeight="1">
      <c r="A430" s="564"/>
      <c r="B430" s="565"/>
      <c r="C430" s="565"/>
      <c r="D430" s="566"/>
      <c r="E430" s="566"/>
      <c r="F430" s="566"/>
      <c r="G430" s="567"/>
      <c r="H430" s="564"/>
      <c r="I430" s="568"/>
      <c r="J430" s="564"/>
      <c r="K430" s="564"/>
      <c r="L430" s="564"/>
      <c r="M430" s="564"/>
      <c r="N430" s="564"/>
      <c r="O430" s="564"/>
      <c r="P430" s="564"/>
      <c r="Q430" s="564"/>
      <c r="R430" s="564"/>
      <c r="S430" s="564"/>
      <c r="T430" s="564"/>
      <c r="U430" s="564"/>
      <c r="V430" s="564"/>
      <c r="W430" s="564"/>
      <c r="X430" s="564"/>
      <c r="Y430" s="564"/>
      <c r="Z430" s="564"/>
    </row>
    <row r="431" ht="12.75" customHeight="1">
      <c r="A431" s="564"/>
      <c r="B431" s="565"/>
      <c r="C431" s="565"/>
      <c r="D431" s="566"/>
      <c r="E431" s="566"/>
      <c r="F431" s="566"/>
      <c r="G431" s="567"/>
      <c r="H431" s="564"/>
      <c r="I431" s="568"/>
      <c r="J431" s="564"/>
      <c r="K431" s="564"/>
      <c r="L431" s="564"/>
      <c r="M431" s="564"/>
      <c r="N431" s="564"/>
      <c r="O431" s="564"/>
      <c r="P431" s="564"/>
      <c r="Q431" s="564"/>
      <c r="R431" s="564"/>
      <c r="S431" s="564"/>
      <c r="T431" s="564"/>
      <c r="U431" s="564"/>
      <c r="V431" s="564"/>
      <c r="W431" s="564"/>
      <c r="X431" s="564"/>
      <c r="Y431" s="564"/>
      <c r="Z431" s="564"/>
    </row>
    <row r="432" ht="12.75" customHeight="1">
      <c r="A432" s="564"/>
      <c r="B432" s="565"/>
      <c r="C432" s="565"/>
      <c r="D432" s="566"/>
      <c r="E432" s="566"/>
      <c r="F432" s="566"/>
      <c r="G432" s="567"/>
      <c r="H432" s="564"/>
      <c r="I432" s="568"/>
      <c r="J432" s="564"/>
      <c r="K432" s="564"/>
      <c r="L432" s="564"/>
      <c r="M432" s="564"/>
      <c r="N432" s="564"/>
      <c r="O432" s="564"/>
      <c r="P432" s="564"/>
      <c r="Q432" s="564"/>
      <c r="R432" s="564"/>
      <c r="S432" s="564"/>
      <c r="T432" s="564"/>
      <c r="U432" s="564"/>
      <c r="V432" s="564"/>
      <c r="W432" s="564"/>
      <c r="X432" s="564"/>
      <c r="Y432" s="564"/>
      <c r="Z432" s="564"/>
    </row>
    <row r="433" ht="12.75" customHeight="1">
      <c r="A433" s="564"/>
      <c r="B433" s="565"/>
      <c r="C433" s="565"/>
      <c r="D433" s="566"/>
      <c r="E433" s="566"/>
      <c r="F433" s="566"/>
      <c r="G433" s="567"/>
      <c r="H433" s="564"/>
      <c r="I433" s="568"/>
      <c r="J433" s="564"/>
      <c r="K433" s="564"/>
      <c r="L433" s="564"/>
      <c r="M433" s="564"/>
      <c r="N433" s="564"/>
      <c r="O433" s="564"/>
      <c r="P433" s="564"/>
      <c r="Q433" s="564"/>
      <c r="R433" s="564"/>
      <c r="S433" s="564"/>
      <c r="T433" s="564"/>
      <c r="U433" s="564"/>
      <c r="V433" s="564"/>
      <c r="W433" s="564"/>
      <c r="X433" s="564"/>
      <c r="Y433" s="564"/>
      <c r="Z433" s="564"/>
    </row>
    <row r="434" ht="12.75" customHeight="1">
      <c r="A434" s="564"/>
      <c r="B434" s="565"/>
      <c r="C434" s="565"/>
      <c r="D434" s="566"/>
      <c r="E434" s="566"/>
      <c r="F434" s="566"/>
      <c r="G434" s="567"/>
      <c r="H434" s="564"/>
      <c r="I434" s="568"/>
      <c r="J434" s="564"/>
      <c r="K434" s="564"/>
      <c r="L434" s="564"/>
      <c r="M434" s="564"/>
      <c r="N434" s="564"/>
      <c r="O434" s="564"/>
      <c r="P434" s="564"/>
      <c r="Q434" s="564"/>
      <c r="R434" s="564"/>
      <c r="S434" s="564"/>
      <c r="T434" s="564"/>
      <c r="U434" s="564"/>
      <c r="V434" s="564"/>
      <c r="W434" s="564"/>
      <c r="X434" s="564"/>
      <c r="Y434" s="564"/>
      <c r="Z434" s="564"/>
    </row>
    <row r="435" ht="12.75" customHeight="1">
      <c r="A435" s="564"/>
      <c r="B435" s="565"/>
      <c r="C435" s="565"/>
      <c r="D435" s="566"/>
      <c r="E435" s="566"/>
      <c r="F435" s="566"/>
      <c r="G435" s="567"/>
      <c r="H435" s="564"/>
      <c r="I435" s="568"/>
      <c r="J435" s="564"/>
      <c r="K435" s="564"/>
      <c r="L435" s="564"/>
      <c r="M435" s="564"/>
      <c r="N435" s="564"/>
      <c r="O435" s="564"/>
      <c r="P435" s="564"/>
      <c r="Q435" s="564"/>
      <c r="R435" s="564"/>
      <c r="S435" s="564"/>
      <c r="T435" s="564"/>
      <c r="U435" s="564"/>
      <c r="V435" s="564"/>
      <c r="W435" s="564"/>
      <c r="X435" s="564"/>
      <c r="Y435" s="564"/>
      <c r="Z435" s="564"/>
    </row>
    <row r="436" ht="12.75" customHeight="1">
      <c r="A436" s="564"/>
      <c r="B436" s="565"/>
      <c r="C436" s="565"/>
      <c r="D436" s="566"/>
      <c r="E436" s="566"/>
      <c r="F436" s="566"/>
      <c r="G436" s="567"/>
      <c r="H436" s="564"/>
      <c r="I436" s="568"/>
      <c r="J436" s="564"/>
      <c r="K436" s="564"/>
      <c r="L436" s="564"/>
      <c r="M436" s="564"/>
      <c r="N436" s="564"/>
      <c r="O436" s="564"/>
      <c r="P436" s="564"/>
      <c r="Q436" s="564"/>
      <c r="R436" s="564"/>
      <c r="S436" s="564"/>
      <c r="T436" s="564"/>
      <c r="U436" s="564"/>
      <c r="V436" s="564"/>
      <c r="W436" s="564"/>
      <c r="X436" s="564"/>
      <c r="Y436" s="564"/>
      <c r="Z436" s="564"/>
    </row>
    <row r="437" ht="12.75" customHeight="1">
      <c r="A437" s="564"/>
      <c r="B437" s="565"/>
      <c r="C437" s="565"/>
      <c r="D437" s="566"/>
      <c r="E437" s="566"/>
      <c r="F437" s="566"/>
      <c r="G437" s="567"/>
      <c r="H437" s="564"/>
      <c r="I437" s="568"/>
      <c r="J437" s="564"/>
      <c r="K437" s="564"/>
      <c r="L437" s="564"/>
      <c r="M437" s="564"/>
      <c r="N437" s="564"/>
      <c r="O437" s="564"/>
      <c r="P437" s="564"/>
      <c r="Q437" s="564"/>
      <c r="R437" s="564"/>
      <c r="S437" s="564"/>
      <c r="T437" s="564"/>
      <c r="U437" s="564"/>
      <c r="V437" s="564"/>
      <c r="W437" s="564"/>
      <c r="X437" s="564"/>
      <c r="Y437" s="564"/>
      <c r="Z437" s="564"/>
    </row>
    <row r="438" ht="12.75" customHeight="1">
      <c r="A438" s="564"/>
      <c r="B438" s="565"/>
      <c r="C438" s="565"/>
      <c r="D438" s="566"/>
      <c r="E438" s="566"/>
      <c r="F438" s="566"/>
      <c r="G438" s="567"/>
      <c r="H438" s="564"/>
      <c r="I438" s="568"/>
      <c r="J438" s="564"/>
      <c r="K438" s="564"/>
      <c r="L438" s="564"/>
      <c r="M438" s="564"/>
      <c r="N438" s="564"/>
      <c r="O438" s="564"/>
      <c r="P438" s="564"/>
      <c r="Q438" s="564"/>
      <c r="R438" s="564"/>
      <c r="S438" s="564"/>
      <c r="T438" s="564"/>
      <c r="U438" s="564"/>
      <c r="V438" s="564"/>
      <c r="W438" s="564"/>
      <c r="X438" s="564"/>
      <c r="Y438" s="564"/>
      <c r="Z438" s="564"/>
    </row>
    <row r="439" ht="12.75" customHeight="1">
      <c r="A439" s="564"/>
      <c r="B439" s="565"/>
      <c r="C439" s="565"/>
      <c r="D439" s="566"/>
      <c r="E439" s="566"/>
      <c r="F439" s="566"/>
      <c r="G439" s="567"/>
      <c r="H439" s="564"/>
      <c r="I439" s="568"/>
      <c r="J439" s="564"/>
      <c r="K439" s="564"/>
      <c r="L439" s="564"/>
      <c r="M439" s="564"/>
      <c r="N439" s="564"/>
      <c r="O439" s="564"/>
      <c r="P439" s="564"/>
      <c r="Q439" s="564"/>
      <c r="R439" s="564"/>
      <c r="S439" s="564"/>
      <c r="T439" s="564"/>
      <c r="U439" s="564"/>
      <c r="V439" s="564"/>
      <c r="W439" s="564"/>
      <c r="X439" s="564"/>
      <c r="Y439" s="564"/>
      <c r="Z439" s="564"/>
    </row>
    <row r="440" ht="12.75" customHeight="1">
      <c r="A440" s="564"/>
      <c r="B440" s="565"/>
      <c r="C440" s="565"/>
      <c r="D440" s="566"/>
      <c r="E440" s="566"/>
      <c r="F440" s="566"/>
      <c r="G440" s="567"/>
      <c r="H440" s="564"/>
      <c r="I440" s="568"/>
      <c r="J440" s="564"/>
      <c r="K440" s="564"/>
      <c r="L440" s="564"/>
      <c r="M440" s="564"/>
      <c r="N440" s="564"/>
      <c r="O440" s="564"/>
      <c r="P440" s="564"/>
      <c r="Q440" s="564"/>
      <c r="R440" s="564"/>
      <c r="S440" s="564"/>
      <c r="T440" s="564"/>
      <c r="U440" s="564"/>
      <c r="V440" s="564"/>
      <c r="W440" s="564"/>
      <c r="X440" s="564"/>
      <c r="Y440" s="564"/>
      <c r="Z440" s="564"/>
    </row>
    <row r="441" ht="12.75" customHeight="1">
      <c r="A441" s="564"/>
      <c r="B441" s="565"/>
      <c r="C441" s="565"/>
      <c r="D441" s="566"/>
      <c r="E441" s="566"/>
      <c r="F441" s="566"/>
      <c r="G441" s="567"/>
      <c r="H441" s="564"/>
      <c r="I441" s="568"/>
      <c r="J441" s="564"/>
      <c r="K441" s="564"/>
      <c r="L441" s="564"/>
      <c r="M441" s="564"/>
      <c r="N441" s="564"/>
      <c r="O441" s="564"/>
      <c r="P441" s="564"/>
      <c r="Q441" s="564"/>
      <c r="R441" s="564"/>
      <c r="S441" s="564"/>
      <c r="T441" s="564"/>
      <c r="U441" s="564"/>
      <c r="V441" s="564"/>
      <c r="W441" s="564"/>
      <c r="X441" s="564"/>
      <c r="Y441" s="564"/>
      <c r="Z441" s="564"/>
    </row>
    <row r="442" ht="12.75" customHeight="1">
      <c r="A442" s="564"/>
      <c r="B442" s="565"/>
      <c r="C442" s="565"/>
      <c r="D442" s="566"/>
      <c r="E442" s="566"/>
      <c r="F442" s="566"/>
      <c r="G442" s="567"/>
      <c r="H442" s="564"/>
      <c r="I442" s="568"/>
      <c r="J442" s="564"/>
      <c r="K442" s="564"/>
      <c r="L442" s="564"/>
      <c r="M442" s="564"/>
      <c r="N442" s="564"/>
      <c r="O442" s="564"/>
      <c r="P442" s="564"/>
      <c r="Q442" s="564"/>
      <c r="R442" s="564"/>
      <c r="S442" s="564"/>
      <c r="T442" s="564"/>
      <c r="U442" s="564"/>
      <c r="V442" s="564"/>
      <c r="W442" s="564"/>
      <c r="X442" s="564"/>
      <c r="Y442" s="564"/>
      <c r="Z442" s="564"/>
    </row>
    <row r="443" ht="12.75" customHeight="1">
      <c r="A443" s="564"/>
      <c r="B443" s="565"/>
      <c r="C443" s="565"/>
      <c r="D443" s="566"/>
      <c r="E443" s="566"/>
      <c r="F443" s="566"/>
      <c r="G443" s="567"/>
      <c r="H443" s="564"/>
      <c r="I443" s="568"/>
      <c r="J443" s="564"/>
      <c r="K443" s="564"/>
      <c r="L443" s="564"/>
      <c r="M443" s="564"/>
      <c r="N443" s="564"/>
      <c r="O443" s="564"/>
      <c r="P443" s="564"/>
      <c r="Q443" s="564"/>
      <c r="R443" s="564"/>
      <c r="S443" s="564"/>
      <c r="T443" s="564"/>
      <c r="U443" s="564"/>
      <c r="V443" s="564"/>
      <c r="W443" s="564"/>
      <c r="X443" s="564"/>
      <c r="Y443" s="564"/>
      <c r="Z443" s="564"/>
    </row>
    <row r="444" ht="12.75" customHeight="1">
      <c r="A444" s="564"/>
      <c r="B444" s="565"/>
      <c r="C444" s="565"/>
      <c r="D444" s="566"/>
      <c r="E444" s="566"/>
      <c r="F444" s="566"/>
      <c r="G444" s="567"/>
      <c r="H444" s="564"/>
      <c r="I444" s="568"/>
      <c r="J444" s="564"/>
      <c r="K444" s="564"/>
      <c r="L444" s="564"/>
      <c r="M444" s="564"/>
      <c r="N444" s="564"/>
      <c r="O444" s="564"/>
      <c r="P444" s="564"/>
      <c r="Q444" s="564"/>
      <c r="R444" s="564"/>
      <c r="S444" s="564"/>
      <c r="T444" s="564"/>
      <c r="U444" s="564"/>
      <c r="V444" s="564"/>
      <c r="W444" s="564"/>
      <c r="X444" s="564"/>
      <c r="Y444" s="564"/>
      <c r="Z444" s="564"/>
    </row>
    <row r="445" ht="12.75" customHeight="1">
      <c r="A445" s="564"/>
      <c r="B445" s="565"/>
      <c r="C445" s="565"/>
      <c r="D445" s="566"/>
      <c r="E445" s="566"/>
      <c r="F445" s="566"/>
      <c r="G445" s="567"/>
      <c r="H445" s="564"/>
      <c r="I445" s="568"/>
      <c r="J445" s="564"/>
      <c r="K445" s="564"/>
      <c r="L445" s="564"/>
      <c r="M445" s="564"/>
      <c r="N445" s="564"/>
      <c r="O445" s="564"/>
      <c r="P445" s="564"/>
      <c r="Q445" s="564"/>
      <c r="R445" s="564"/>
      <c r="S445" s="564"/>
      <c r="T445" s="564"/>
      <c r="U445" s="564"/>
      <c r="V445" s="564"/>
      <c r="W445" s="564"/>
      <c r="X445" s="564"/>
      <c r="Y445" s="564"/>
      <c r="Z445" s="564"/>
    </row>
    <row r="446" ht="12.75" customHeight="1">
      <c r="A446" s="564"/>
      <c r="B446" s="565"/>
      <c r="C446" s="565"/>
      <c r="D446" s="566"/>
      <c r="E446" s="566"/>
      <c r="F446" s="566"/>
      <c r="G446" s="567"/>
      <c r="H446" s="564"/>
      <c r="I446" s="568"/>
      <c r="J446" s="564"/>
      <c r="K446" s="564"/>
      <c r="L446" s="564"/>
      <c r="M446" s="564"/>
      <c r="N446" s="564"/>
      <c r="O446" s="564"/>
      <c r="P446" s="564"/>
      <c r="Q446" s="564"/>
      <c r="R446" s="564"/>
      <c r="S446" s="564"/>
      <c r="T446" s="564"/>
      <c r="U446" s="564"/>
      <c r="V446" s="564"/>
      <c r="W446" s="564"/>
      <c r="X446" s="564"/>
      <c r="Y446" s="564"/>
      <c r="Z446" s="564"/>
    </row>
    <row r="447" ht="12.75" customHeight="1">
      <c r="A447" s="564"/>
      <c r="B447" s="565"/>
      <c r="C447" s="565"/>
      <c r="D447" s="566"/>
      <c r="E447" s="566"/>
      <c r="F447" s="566"/>
      <c r="G447" s="567"/>
      <c r="H447" s="564"/>
      <c r="I447" s="568"/>
      <c r="J447" s="564"/>
      <c r="K447" s="564"/>
      <c r="L447" s="564"/>
      <c r="M447" s="564"/>
      <c r="N447" s="564"/>
      <c r="O447" s="564"/>
      <c r="P447" s="564"/>
      <c r="Q447" s="564"/>
      <c r="R447" s="564"/>
      <c r="S447" s="564"/>
      <c r="T447" s="564"/>
      <c r="U447" s="564"/>
      <c r="V447" s="564"/>
      <c r="W447" s="564"/>
      <c r="X447" s="564"/>
      <c r="Y447" s="564"/>
      <c r="Z447" s="564"/>
    </row>
    <row r="448" ht="12.75" customHeight="1">
      <c r="A448" s="564"/>
      <c r="B448" s="565"/>
      <c r="C448" s="565"/>
      <c r="D448" s="566"/>
      <c r="E448" s="566"/>
      <c r="F448" s="566"/>
      <c r="G448" s="567"/>
      <c r="H448" s="564"/>
      <c r="I448" s="568"/>
      <c r="J448" s="564"/>
      <c r="K448" s="564"/>
      <c r="L448" s="564"/>
      <c r="M448" s="564"/>
      <c r="N448" s="564"/>
      <c r="O448" s="564"/>
      <c r="P448" s="564"/>
      <c r="Q448" s="564"/>
      <c r="R448" s="564"/>
      <c r="S448" s="564"/>
      <c r="T448" s="564"/>
      <c r="U448" s="564"/>
      <c r="V448" s="564"/>
      <c r="W448" s="564"/>
      <c r="X448" s="564"/>
      <c r="Y448" s="564"/>
      <c r="Z448" s="564"/>
    </row>
    <row r="449" ht="12.75" customHeight="1">
      <c r="A449" s="564"/>
      <c r="B449" s="565"/>
      <c r="C449" s="565"/>
      <c r="D449" s="566"/>
      <c r="E449" s="566"/>
      <c r="F449" s="566"/>
      <c r="G449" s="567"/>
      <c r="H449" s="564"/>
      <c r="I449" s="568"/>
      <c r="J449" s="564"/>
      <c r="K449" s="564"/>
      <c r="L449" s="564"/>
      <c r="M449" s="564"/>
      <c r="N449" s="564"/>
      <c r="O449" s="564"/>
      <c r="P449" s="564"/>
      <c r="Q449" s="564"/>
      <c r="R449" s="564"/>
      <c r="S449" s="564"/>
      <c r="T449" s="564"/>
      <c r="U449" s="564"/>
      <c r="V449" s="564"/>
      <c r="W449" s="564"/>
      <c r="X449" s="564"/>
      <c r="Y449" s="564"/>
      <c r="Z449" s="564"/>
    </row>
    <row r="450" ht="12.75" customHeight="1">
      <c r="A450" s="564"/>
      <c r="B450" s="565"/>
      <c r="C450" s="565"/>
      <c r="D450" s="566"/>
      <c r="E450" s="566"/>
      <c r="F450" s="566"/>
      <c r="G450" s="567"/>
      <c r="H450" s="564"/>
      <c r="I450" s="568"/>
      <c r="J450" s="564"/>
      <c r="K450" s="564"/>
      <c r="L450" s="564"/>
      <c r="M450" s="564"/>
      <c r="N450" s="564"/>
      <c r="O450" s="564"/>
      <c r="P450" s="564"/>
      <c r="Q450" s="564"/>
      <c r="R450" s="564"/>
      <c r="S450" s="564"/>
      <c r="T450" s="564"/>
      <c r="U450" s="564"/>
      <c r="V450" s="564"/>
      <c r="W450" s="564"/>
      <c r="X450" s="564"/>
      <c r="Y450" s="564"/>
      <c r="Z450" s="564"/>
    </row>
    <row r="451" ht="12.75" customHeight="1">
      <c r="A451" s="564"/>
      <c r="B451" s="565"/>
      <c r="C451" s="565"/>
      <c r="D451" s="566"/>
      <c r="E451" s="566"/>
      <c r="F451" s="566"/>
      <c r="G451" s="567"/>
      <c r="H451" s="564"/>
      <c r="I451" s="568"/>
      <c r="J451" s="564"/>
      <c r="K451" s="564"/>
      <c r="L451" s="564"/>
      <c r="M451" s="564"/>
      <c r="N451" s="564"/>
      <c r="O451" s="564"/>
      <c r="P451" s="564"/>
      <c r="Q451" s="564"/>
      <c r="R451" s="564"/>
      <c r="S451" s="564"/>
      <c r="T451" s="564"/>
      <c r="U451" s="564"/>
      <c r="V451" s="564"/>
      <c r="W451" s="564"/>
      <c r="X451" s="564"/>
      <c r="Y451" s="564"/>
      <c r="Z451" s="564"/>
    </row>
    <row r="452" ht="12.75" customHeight="1">
      <c r="A452" s="564"/>
      <c r="B452" s="565"/>
      <c r="C452" s="565"/>
      <c r="D452" s="566"/>
      <c r="E452" s="566"/>
      <c r="F452" s="566"/>
      <c r="G452" s="567"/>
      <c r="H452" s="564"/>
      <c r="I452" s="568"/>
      <c r="J452" s="564"/>
      <c r="K452" s="564"/>
      <c r="L452" s="564"/>
      <c r="M452" s="564"/>
      <c r="N452" s="564"/>
      <c r="O452" s="564"/>
      <c r="P452" s="564"/>
      <c r="Q452" s="564"/>
      <c r="R452" s="564"/>
      <c r="S452" s="564"/>
      <c r="T452" s="564"/>
      <c r="U452" s="564"/>
      <c r="V452" s="564"/>
      <c r="W452" s="564"/>
      <c r="X452" s="564"/>
      <c r="Y452" s="564"/>
      <c r="Z452" s="564"/>
    </row>
    <row r="453" ht="12.75" customHeight="1">
      <c r="A453" s="564"/>
      <c r="B453" s="565"/>
      <c r="C453" s="565"/>
      <c r="D453" s="566"/>
      <c r="E453" s="566"/>
      <c r="F453" s="566"/>
      <c r="G453" s="567"/>
      <c r="H453" s="564"/>
      <c r="I453" s="568"/>
      <c r="J453" s="564"/>
      <c r="K453" s="564"/>
      <c r="L453" s="564"/>
      <c r="M453" s="564"/>
      <c r="N453" s="564"/>
      <c r="O453" s="564"/>
      <c r="P453" s="564"/>
      <c r="Q453" s="564"/>
      <c r="R453" s="564"/>
      <c r="S453" s="564"/>
      <c r="T453" s="564"/>
      <c r="U453" s="564"/>
      <c r="V453" s="564"/>
      <c r="W453" s="564"/>
      <c r="X453" s="564"/>
      <c r="Y453" s="564"/>
      <c r="Z453" s="564"/>
    </row>
    <row r="454" ht="12.75" customHeight="1">
      <c r="A454" s="564"/>
      <c r="B454" s="565"/>
      <c r="C454" s="565"/>
      <c r="D454" s="566"/>
      <c r="E454" s="566"/>
      <c r="F454" s="566"/>
      <c r="G454" s="567"/>
      <c r="H454" s="564"/>
      <c r="I454" s="568"/>
      <c r="J454" s="564"/>
      <c r="K454" s="564"/>
      <c r="L454" s="564"/>
      <c r="M454" s="564"/>
      <c r="N454" s="564"/>
      <c r="O454" s="564"/>
      <c r="P454" s="564"/>
      <c r="Q454" s="564"/>
      <c r="R454" s="564"/>
      <c r="S454" s="564"/>
      <c r="T454" s="564"/>
      <c r="U454" s="564"/>
      <c r="V454" s="564"/>
      <c r="W454" s="564"/>
      <c r="X454" s="564"/>
      <c r="Y454" s="564"/>
      <c r="Z454" s="564"/>
    </row>
    <row r="455" ht="12.75" customHeight="1">
      <c r="A455" s="564"/>
      <c r="B455" s="565"/>
      <c r="C455" s="565"/>
      <c r="D455" s="566"/>
      <c r="E455" s="566"/>
      <c r="F455" s="566"/>
      <c r="G455" s="567"/>
      <c r="H455" s="564"/>
      <c r="I455" s="568"/>
      <c r="J455" s="564"/>
      <c r="K455" s="564"/>
      <c r="L455" s="564"/>
      <c r="M455" s="564"/>
      <c r="N455" s="564"/>
      <c r="O455" s="564"/>
      <c r="P455" s="564"/>
      <c r="Q455" s="564"/>
      <c r="R455" s="564"/>
      <c r="S455" s="564"/>
      <c r="T455" s="564"/>
      <c r="U455" s="564"/>
      <c r="V455" s="564"/>
      <c r="W455" s="564"/>
      <c r="X455" s="564"/>
      <c r="Y455" s="564"/>
      <c r="Z455" s="564"/>
    </row>
    <row r="456" ht="12.75" customHeight="1">
      <c r="A456" s="564"/>
      <c r="B456" s="565"/>
      <c r="C456" s="565"/>
      <c r="D456" s="566"/>
      <c r="E456" s="566"/>
      <c r="F456" s="566"/>
      <c r="G456" s="567"/>
      <c r="H456" s="564"/>
      <c r="I456" s="568"/>
      <c r="J456" s="564"/>
      <c r="K456" s="564"/>
      <c r="L456" s="564"/>
      <c r="M456" s="564"/>
      <c r="N456" s="564"/>
      <c r="O456" s="564"/>
      <c r="P456" s="564"/>
      <c r="Q456" s="564"/>
      <c r="R456" s="564"/>
      <c r="S456" s="564"/>
      <c r="T456" s="564"/>
      <c r="U456" s="564"/>
      <c r="V456" s="564"/>
      <c r="W456" s="564"/>
      <c r="X456" s="564"/>
      <c r="Y456" s="564"/>
      <c r="Z456" s="564"/>
    </row>
    <row r="457" ht="12.75" customHeight="1">
      <c r="A457" s="564"/>
      <c r="B457" s="565"/>
      <c r="C457" s="565"/>
      <c r="D457" s="566"/>
      <c r="E457" s="566"/>
      <c r="F457" s="566"/>
      <c r="G457" s="567"/>
      <c r="H457" s="564"/>
      <c r="I457" s="568"/>
      <c r="J457" s="564"/>
      <c r="K457" s="564"/>
      <c r="L457" s="564"/>
      <c r="M457" s="564"/>
      <c r="N457" s="564"/>
      <c r="O457" s="564"/>
      <c r="P457" s="564"/>
      <c r="Q457" s="564"/>
      <c r="R457" s="564"/>
      <c r="S457" s="564"/>
      <c r="T457" s="564"/>
      <c r="U457" s="564"/>
      <c r="V457" s="564"/>
      <c r="W457" s="564"/>
      <c r="X457" s="564"/>
      <c r="Y457" s="564"/>
      <c r="Z457" s="564"/>
    </row>
    <row r="458" ht="12.75" customHeight="1">
      <c r="A458" s="564"/>
      <c r="B458" s="565"/>
      <c r="C458" s="565"/>
      <c r="D458" s="566"/>
      <c r="E458" s="566"/>
      <c r="F458" s="566"/>
      <c r="G458" s="567"/>
      <c r="H458" s="564"/>
      <c r="I458" s="568"/>
      <c r="J458" s="564"/>
      <c r="K458" s="564"/>
      <c r="L458" s="564"/>
      <c r="M458" s="564"/>
      <c r="N458" s="564"/>
      <c r="O458" s="564"/>
      <c r="P458" s="564"/>
      <c r="Q458" s="564"/>
      <c r="R458" s="564"/>
      <c r="S458" s="564"/>
      <c r="T458" s="564"/>
      <c r="U458" s="564"/>
      <c r="V458" s="564"/>
      <c r="W458" s="564"/>
      <c r="X458" s="564"/>
      <c r="Y458" s="564"/>
      <c r="Z458" s="564"/>
    </row>
    <row r="459" ht="12.75" customHeight="1">
      <c r="A459" s="564"/>
      <c r="B459" s="565"/>
      <c r="C459" s="565"/>
      <c r="D459" s="566"/>
      <c r="E459" s="566"/>
      <c r="F459" s="566"/>
      <c r="G459" s="567"/>
      <c r="H459" s="564"/>
      <c r="I459" s="568"/>
      <c r="J459" s="564"/>
      <c r="K459" s="564"/>
      <c r="L459" s="564"/>
      <c r="M459" s="564"/>
      <c r="N459" s="564"/>
      <c r="O459" s="564"/>
      <c r="P459" s="564"/>
      <c r="Q459" s="564"/>
      <c r="R459" s="564"/>
      <c r="S459" s="564"/>
      <c r="T459" s="564"/>
      <c r="U459" s="564"/>
      <c r="V459" s="564"/>
      <c r="W459" s="564"/>
      <c r="X459" s="564"/>
      <c r="Y459" s="564"/>
      <c r="Z459" s="564"/>
    </row>
    <row r="460" ht="12.75" customHeight="1">
      <c r="A460" s="564"/>
      <c r="B460" s="565"/>
      <c r="C460" s="565"/>
      <c r="D460" s="566"/>
      <c r="E460" s="566"/>
      <c r="F460" s="566"/>
      <c r="G460" s="567"/>
      <c r="H460" s="564"/>
      <c r="I460" s="568"/>
      <c r="J460" s="564"/>
      <c r="K460" s="564"/>
      <c r="L460" s="564"/>
      <c r="M460" s="564"/>
      <c r="N460" s="564"/>
      <c r="O460" s="564"/>
      <c r="P460" s="564"/>
      <c r="Q460" s="564"/>
      <c r="R460" s="564"/>
      <c r="S460" s="564"/>
      <c r="T460" s="564"/>
      <c r="U460" s="564"/>
      <c r="V460" s="564"/>
      <c r="W460" s="564"/>
      <c r="X460" s="564"/>
      <c r="Y460" s="564"/>
      <c r="Z460" s="564"/>
    </row>
    <row r="461" ht="12.75" customHeight="1">
      <c r="A461" s="564"/>
      <c r="B461" s="565"/>
      <c r="C461" s="565"/>
      <c r="D461" s="566"/>
      <c r="E461" s="566"/>
      <c r="F461" s="566"/>
      <c r="G461" s="567"/>
      <c r="H461" s="564"/>
      <c r="I461" s="568"/>
      <c r="J461" s="564"/>
      <c r="K461" s="564"/>
      <c r="L461" s="564"/>
      <c r="M461" s="564"/>
      <c r="N461" s="564"/>
      <c r="O461" s="564"/>
      <c r="P461" s="564"/>
      <c r="Q461" s="564"/>
      <c r="R461" s="564"/>
      <c r="S461" s="564"/>
      <c r="T461" s="564"/>
      <c r="U461" s="564"/>
      <c r="V461" s="564"/>
      <c r="W461" s="564"/>
      <c r="X461" s="564"/>
      <c r="Y461" s="564"/>
      <c r="Z461" s="564"/>
    </row>
    <row r="462" ht="12.75" customHeight="1">
      <c r="A462" s="564"/>
      <c r="B462" s="565"/>
      <c r="C462" s="565"/>
      <c r="D462" s="566"/>
      <c r="E462" s="566"/>
      <c r="F462" s="566"/>
      <c r="G462" s="567"/>
      <c r="H462" s="564"/>
      <c r="I462" s="568"/>
      <c r="J462" s="564"/>
      <c r="K462" s="564"/>
      <c r="L462" s="564"/>
      <c r="M462" s="564"/>
      <c r="N462" s="564"/>
      <c r="O462" s="564"/>
      <c r="P462" s="564"/>
      <c r="Q462" s="564"/>
      <c r="R462" s="564"/>
      <c r="S462" s="564"/>
      <c r="T462" s="564"/>
      <c r="U462" s="564"/>
      <c r="V462" s="564"/>
      <c r="W462" s="564"/>
      <c r="X462" s="564"/>
      <c r="Y462" s="564"/>
      <c r="Z462" s="564"/>
    </row>
    <row r="463" ht="12.75" customHeight="1">
      <c r="A463" s="564"/>
      <c r="B463" s="565"/>
      <c r="C463" s="565"/>
      <c r="D463" s="566"/>
      <c r="E463" s="566"/>
      <c r="F463" s="566"/>
      <c r="G463" s="567"/>
      <c r="H463" s="564"/>
      <c r="I463" s="568"/>
      <c r="J463" s="564"/>
      <c r="K463" s="564"/>
      <c r="L463" s="564"/>
      <c r="M463" s="564"/>
      <c r="N463" s="564"/>
      <c r="O463" s="564"/>
      <c r="P463" s="564"/>
      <c r="Q463" s="564"/>
      <c r="R463" s="564"/>
      <c r="S463" s="564"/>
      <c r="T463" s="564"/>
      <c r="U463" s="564"/>
      <c r="V463" s="564"/>
      <c r="W463" s="564"/>
      <c r="X463" s="564"/>
      <c r="Y463" s="564"/>
      <c r="Z463" s="564"/>
    </row>
    <row r="464" ht="12.75" customHeight="1">
      <c r="A464" s="564"/>
      <c r="B464" s="565"/>
      <c r="C464" s="565"/>
      <c r="D464" s="566"/>
      <c r="E464" s="566"/>
      <c r="F464" s="566"/>
      <c r="G464" s="567"/>
      <c r="H464" s="564"/>
      <c r="I464" s="568"/>
      <c r="J464" s="564"/>
      <c r="K464" s="564"/>
      <c r="L464" s="564"/>
      <c r="M464" s="564"/>
      <c r="N464" s="564"/>
      <c r="O464" s="564"/>
      <c r="P464" s="564"/>
      <c r="Q464" s="564"/>
      <c r="R464" s="564"/>
      <c r="S464" s="564"/>
      <c r="T464" s="564"/>
      <c r="U464" s="564"/>
      <c r="V464" s="564"/>
      <c r="W464" s="564"/>
      <c r="X464" s="564"/>
      <c r="Y464" s="564"/>
      <c r="Z464" s="564"/>
    </row>
    <row r="465" ht="12.75" customHeight="1">
      <c r="A465" s="564"/>
      <c r="B465" s="565"/>
      <c r="C465" s="565"/>
      <c r="D465" s="566"/>
      <c r="E465" s="566"/>
      <c r="F465" s="566"/>
      <c r="G465" s="567"/>
      <c r="H465" s="564"/>
      <c r="I465" s="568"/>
      <c r="J465" s="564"/>
      <c r="K465" s="564"/>
      <c r="L465" s="564"/>
      <c r="M465" s="564"/>
      <c r="N465" s="564"/>
      <c r="O465" s="564"/>
      <c r="P465" s="564"/>
      <c r="Q465" s="564"/>
      <c r="R465" s="564"/>
      <c r="S465" s="564"/>
      <c r="T465" s="564"/>
      <c r="U465" s="564"/>
      <c r="V465" s="564"/>
      <c r="W465" s="564"/>
      <c r="X465" s="564"/>
      <c r="Y465" s="564"/>
      <c r="Z465" s="564"/>
    </row>
    <row r="466" ht="12.75" customHeight="1">
      <c r="A466" s="564"/>
      <c r="B466" s="565"/>
      <c r="C466" s="565"/>
      <c r="D466" s="566"/>
      <c r="E466" s="566"/>
      <c r="F466" s="566"/>
      <c r="G466" s="567"/>
      <c r="H466" s="564"/>
      <c r="I466" s="568"/>
      <c r="J466" s="564"/>
      <c r="K466" s="564"/>
      <c r="L466" s="564"/>
      <c r="M466" s="564"/>
      <c r="N466" s="564"/>
      <c r="O466" s="564"/>
      <c r="P466" s="564"/>
      <c r="Q466" s="564"/>
      <c r="R466" s="564"/>
      <c r="S466" s="564"/>
      <c r="T466" s="564"/>
      <c r="U466" s="564"/>
      <c r="V466" s="564"/>
      <c r="W466" s="564"/>
      <c r="X466" s="564"/>
      <c r="Y466" s="564"/>
      <c r="Z466" s="564"/>
    </row>
    <row r="467" ht="12.75" customHeight="1">
      <c r="A467" s="564"/>
      <c r="B467" s="565"/>
      <c r="C467" s="565"/>
      <c r="D467" s="566"/>
      <c r="E467" s="566"/>
      <c r="F467" s="566"/>
      <c r="G467" s="567"/>
      <c r="H467" s="564"/>
      <c r="I467" s="568"/>
      <c r="J467" s="564"/>
      <c r="K467" s="564"/>
      <c r="L467" s="564"/>
      <c r="M467" s="564"/>
      <c r="N467" s="564"/>
      <c r="O467" s="564"/>
      <c r="P467" s="564"/>
      <c r="Q467" s="564"/>
      <c r="R467" s="564"/>
      <c r="S467" s="564"/>
      <c r="T467" s="564"/>
      <c r="U467" s="564"/>
      <c r="V467" s="564"/>
      <c r="W467" s="564"/>
      <c r="X467" s="564"/>
      <c r="Y467" s="564"/>
      <c r="Z467" s="564"/>
    </row>
    <row r="468" ht="12.75" customHeight="1">
      <c r="A468" s="564"/>
      <c r="B468" s="565"/>
      <c r="C468" s="565"/>
      <c r="D468" s="566"/>
      <c r="E468" s="566"/>
      <c r="F468" s="566"/>
      <c r="G468" s="567"/>
      <c r="H468" s="564"/>
      <c r="I468" s="568"/>
      <c r="J468" s="564"/>
      <c r="K468" s="564"/>
      <c r="L468" s="564"/>
      <c r="M468" s="564"/>
      <c r="N468" s="564"/>
      <c r="O468" s="564"/>
      <c r="P468" s="564"/>
      <c r="Q468" s="564"/>
      <c r="R468" s="564"/>
      <c r="S468" s="564"/>
      <c r="T468" s="564"/>
      <c r="U468" s="564"/>
      <c r="V468" s="564"/>
      <c r="W468" s="564"/>
      <c r="X468" s="564"/>
      <c r="Y468" s="564"/>
      <c r="Z468" s="564"/>
    </row>
    <row r="469" ht="12.75" customHeight="1">
      <c r="A469" s="564"/>
      <c r="B469" s="565"/>
      <c r="C469" s="565"/>
      <c r="D469" s="566"/>
      <c r="E469" s="566"/>
      <c r="F469" s="566"/>
      <c r="G469" s="567"/>
      <c r="H469" s="564"/>
      <c r="I469" s="568"/>
      <c r="J469" s="564"/>
      <c r="K469" s="564"/>
      <c r="L469" s="564"/>
      <c r="M469" s="564"/>
      <c r="N469" s="564"/>
      <c r="O469" s="564"/>
      <c r="P469" s="564"/>
      <c r="Q469" s="564"/>
      <c r="R469" s="564"/>
      <c r="S469" s="564"/>
      <c r="T469" s="564"/>
      <c r="U469" s="564"/>
      <c r="V469" s="564"/>
      <c r="W469" s="564"/>
      <c r="X469" s="564"/>
      <c r="Y469" s="564"/>
      <c r="Z469" s="564"/>
    </row>
    <row r="470" ht="12.75" customHeight="1">
      <c r="A470" s="564"/>
      <c r="B470" s="565"/>
      <c r="C470" s="565"/>
      <c r="D470" s="566"/>
      <c r="E470" s="566"/>
      <c r="F470" s="566"/>
      <c r="G470" s="567"/>
      <c r="H470" s="564"/>
      <c r="I470" s="568"/>
      <c r="J470" s="564"/>
      <c r="K470" s="564"/>
      <c r="L470" s="564"/>
      <c r="M470" s="564"/>
      <c r="N470" s="564"/>
      <c r="O470" s="564"/>
      <c r="P470" s="564"/>
      <c r="Q470" s="564"/>
      <c r="R470" s="564"/>
      <c r="S470" s="564"/>
      <c r="T470" s="564"/>
      <c r="U470" s="564"/>
      <c r="V470" s="564"/>
      <c r="W470" s="564"/>
      <c r="X470" s="564"/>
      <c r="Y470" s="564"/>
      <c r="Z470" s="564"/>
    </row>
    <row r="471" ht="12.75" customHeight="1">
      <c r="A471" s="564"/>
      <c r="B471" s="565"/>
      <c r="C471" s="565"/>
      <c r="D471" s="566"/>
      <c r="E471" s="566"/>
      <c r="F471" s="566"/>
      <c r="G471" s="567"/>
      <c r="H471" s="564"/>
      <c r="I471" s="568"/>
      <c r="J471" s="564"/>
      <c r="K471" s="564"/>
      <c r="L471" s="564"/>
      <c r="M471" s="564"/>
      <c r="N471" s="564"/>
      <c r="O471" s="564"/>
      <c r="P471" s="564"/>
      <c r="Q471" s="564"/>
      <c r="R471" s="564"/>
      <c r="S471" s="564"/>
      <c r="T471" s="564"/>
      <c r="U471" s="564"/>
      <c r="V471" s="564"/>
      <c r="W471" s="564"/>
      <c r="X471" s="564"/>
      <c r="Y471" s="564"/>
      <c r="Z471" s="564"/>
    </row>
    <row r="472" ht="12.75" customHeight="1">
      <c r="A472" s="564"/>
      <c r="B472" s="565"/>
      <c r="C472" s="565"/>
      <c r="D472" s="566"/>
      <c r="E472" s="566"/>
      <c r="F472" s="566"/>
      <c r="G472" s="567"/>
      <c r="H472" s="564"/>
      <c r="I472" s="568"/>
      <c r="J472" s="564"/>
      <c r="K472" s="564"/>
      <c r="L472" s="564"/>
      <c r="M472" s="564"/>
      <c r="N472" s="564"/>
      <c r="O472" s="564"/>
      <c r="P472" s="564"/>
      <c r="Q472" s="564"/>
      <c r="R472" s="564"/>
      <c r="S472" s="564"/>
      <c r="T472" s="564"/>
      <c r="U472" s="564"/>
      <c r="V472" s="564"/>
      <c r="W472" s="564"/>
      <c r="X472" s="564"/>
      <c r="Y472" s="564"/>
      <c r="Z472" s="564"/>
    </row>
    <row r="473" ht="12.75" customHeight="1">
      <c r="A473" s="564"/>
      <c r="B473" s="565"/>
      <c r="C473" s="565"/>
      <c r="D473" s="566"/>
      <c r="E473" s="566"/>
      <c r="F473" s="566"/>
      <c r="G473" s="567"/>
      <c r="H473" s="564"/>
      <c r="I473" s="568"/>
      <c r="J473" s="564"/>
      <c r="K473" s="564"/>
      <c r="L473" s="564"/>
      <c r="M473" s="564"/>
      <c r="N473" s="564"/>
      <c r="O473" s="564"/>
      <c r="P473" s="564"/>
      <c r="Q473" s="564"/>
      <c r="R473" s="564"/>
      <c r="S473" s="564"/>
      <c r="T473" s="564"/>
      <c r="U473" s="564"/>
      <c r="V473" s="564"/>
      <c r="W473" s="564"/>
      <c r="X473" s="564"/>
      <c r="Y473" s="564"/>
      <c r="Z473" s="564"/>
    </row>
    <row r="474" ht="12.75" customHeight="1">
      <c r="A474" s="564"/>
      <c r="B474" s="565"/>
      <c r="C474" s="565"/>
      <c r="D474" s="566"/>
      <c r="E474" s="566"/>
      <c r="F474" s="566"/>
      <c r="G474" s="567"/>
      <c r="H474" s="564"/>
      <c r="I474" s="568"/>
      <c r="J474" s="564"/>
      <c r="K474" s="564"/>
      <c r="L474" s="564"/>
      <c r="M474" s="564"/>
      <c r="N474" s="564"/>
      <c r="O474" s="564"/>
      <c r="P474" s="564"/>
      <c r="Q474" s="564"/>
      <c r="R474" s="564"/>
      <c r="S474" s="564"/>
      <c r="T474" s="564"/>
      <c r="U474" s="564"/>
      <c r="V474" s="564"/>
      <c r="W474" s="564"/>
      <c r="X474" s="564"/>
      <c r="Y474" s="564"/>
      <c r="Z474" s="564"/>
    </row>
    <row r="475" ht="12.75" customHeight="1">
      <c r="A475" s="564"/>
      <c r="B475" s="565"/>
      <c r="C475" s="565"/>
      <c r="D475" s="566"/>
      <c r="E475" s="566"/>
      <c r="F475" s="566"/>
      <c r="G475" s="567"/>
      <c r="H475" s="564"/>
      <c r="I475" s="568"/>
      <c r="J475" s="564"/>
      <c r="K475" s="564"/>
      <c r="L475" s="564"/>
      <c r="M475" s="564"/>
      <c r="N475" s="564"/>
      <c r="O475" s="564"/>
      <c r="P475" s="564"/>
      <c r="Q475" s="564"/>
      <c r="R475" s="564"/>
      <c r="S475" s="564"/>
      <c r="T475" s="564"/>
      <c r="U475" s="564"/>
      <c r="V475" s="564"/>
      <c r="W475" s="564"/>
      <c r="X475" s="564"/>
      <c r="Y475" s="564"/>
      <c r="Z475" s="564"/>
    </row>
    <row r="476" ht="12.75" customHeight="1">
      <c r="A476" s="564"/>
      <c r="B476" s="565"/>
      <c r="C476" s="565"/>
      <c r="D476" s="566"/>
      <c r="E476" s="566"/>
      <c r="F476" s="566"/>
      <c r="G476" s="567"/>
      <c r="H476" s="564"/>
      <c r="I476" s="568"/>
      <c r="J476" s="564"/>
      <c r="K476" s="564"/>
      <c r="L476" s="564"/>
      <c r="M476" s="564"/>
      <c r="N476" s="564"/>
      <c r="O476" s="564"/>
      <c r="P476" s="564"/>
      <c r="Q476" s="564"/>
      <c r="R476" s="564"/>
      <c r="S476" s="564"/>
      <c r="T476" s="564"/>
      <c r="U476" s="564"/>
      <c r="V476" s="564"/>
      <c r="W476" s="564"/>
      <c r="X476" s="564"/>
      <c r="Y476" s="564"/>
      <c r="Z476" s="564"/>
    </row>
    <row r="477" ht="12.75" customHeight="1">
      <c r="A477" s="564"/>
      <c r="B477" s="565"/>
      <c r="C477" s="565"/>
      <c r="D477" s="566"/>
      <c r="E477" s="566"/>
      <c r="F477" s="566"/>
      <c r="G477" s="567"/>
      <c r="H477" s="564"/>
      <c r="I477" s="568"/>
      <c r="J477" s="564"/>
      <c r="K477" s="564"/>
      <c r="L477" s="564"/>
      <c r="M477" s="564"/>
      <c r="N477" s="564"/>
      <c r="O477" s="564"/>
      <c r="P477" s="564"/>
      <c r="Q477" s="564"/>
      <c r="R477" s="564"/>
      <c r="S477" s="564"/>
      <c r="T477" s="564"/>
      <c r="U477" s="564"/>
      <c r="V477" s="564"/>
      <c r="W477" s="564"/>
      <c r="X477" s="564"/>
      <c r="Y477" s="564"/>
      <c r="Z477" s="564"/>
    </row>
    <row r="478" ht="12.75" customHeight="1">
      <c r="A478" s="564"/>
      <c r="B478" s="565"/>
      <c r="C478" s="565"/>
      <c r="D478" s="566"/>
      <c r="E478" s="566"/>
      <c r="F478" s="566"/>
      <c r="G478" s="567"/>
      <c r="H478" s="564"/>
      <c r="I478" s="568"/>
      <c r="J478" s="564"/>
      <c r="K478" s="564"/>
      <c r="L478" s="564"/>
      <c r="M478" s="564"/>
      <c r="N478" s="564"/>
      <c r="O478" s="564"/>
      <c r="P478" s="564"/>
      <c r="Q478" s="564"/>
      <c r="R478" s="564"/>
      <c r="S478" s="564"/>
      <c r="T478" s="564"/>
      <c r="U478" s="564"/>
      <c r="V478" s="564"/>
      <c r="W478" s="564"/>
      <c r="X478" s="564"/>
      <c r="Y478" s="564"/>
      <c r="Z478" s="564"/>
    </row>
    <row r="479" ht="12.75" customHeight="1">
      <c r="A479" s="564"/>
      <c r="B479" s="565"/>
      <c r="C479" s="565"/>
      <c r="D479" s="566"/>
      <c r="E479" s="566"/>
      <c r="F479" s="566"/>
      <c r="G479" s="567"/>
      <c r="H479" s="564"/>
      <c r="I479" s="568"/>
      <c r="J479" s="564"/>
      <c r="K479" s="564"/>
      <c r="L479" s="564"/>
      <c r="M479" s="564"/>
      <c r="N479" s="564"/>
      <c r="O479" s="564"/>
      <c r="P479" s="564"/>
      <c r="Q479" s="564"/>
      <c r="R479" s="564"/>
      <c r="S479" s="564"/>
      <c r="T479" s="564"/>
      <c r="U479" s="564"/>
      <c r="V479" s="564"/>
      <c r="W479" s="564"/>
      <c r="X479" s="564"/>
      <c r="Y479" s="564"/>
      <c r="Z479" s="564"/>
    </row>
    <row r="480" ht="12.75" customHeight="1">
      <c r="A480" s="564"/>
      <c r="B480" s="565"/>
      <c r="C480" s="565"/>
      <c r="D480" s="566"/>
      <c r="E480" s="566"/>
      <c r="F480" s="566"/>
      <c r="G480" s="567"/>
      <c r="H480" s="564"/>
      <c r="I480" s="568"/>
      <c r="J480" s="564"/>
      <c r="K480" s="564"/>
      <c r="L480" s="564"/>
      <c r="M480" s="564"/>
      <c r="N480" s="564"/>
      <c r="O480" s="564"/>
      <c r="P480" s="564"/>
      <c r="Q480" s="564"/>
      <c r="R480" s="564"/>
      <c r="S480" s="564"/>
      <c r="T480" s="564"/>
      <c r="U480" s="564"/>
      <c r="V480" s="564"/>
      <c r="W480" s="564"/>
      <c r="X480" s="564"/>
      <c r="Y480" s="564"/>
      <c r="Z480" s="564"/>
    </row>
    <row r="481" ht="12.75" customHeight="1">
      <c r="A481" s="564"/>
      <c r="B481" s="565"/>
      <c r="C481" s="565"/>
      <c r="D481" s="566"/>
      <c r="E481" s="566"/>
      <c r="F481" s="566"/>
      <c r="G481" s="567"/>
      <c r="H481" s="564"/>
      <c r="I481" s="568"/>
      <c r="J481" s="564"/>
      <c r="K481" s="564"/>
      <c r="L481" s="564"/>
      <c r="M481" s="564"/>
      <c r="N481" s="564"/>
      <c r="O481" s="564"/>
      <c r="P481" s="564"/>
      <c r="Q481" s="564"/>
      <c r="R481" s="564"/>
      <c r="S481" s="564"/>
      <c r="T481" s="564"/>
      <c r="U481" s="564"/>
      <c r="V481" s="564"/>
      <c r="W481" s="564"/>
      <c r="X481" s="564"/>
      <c r="Y481" s="564"/>
      <c r="Z481" s="564"/>
    </row>
    <row r="482" ht="12.75" customHeight="1">
      <c r="A482" s="564"/>
      <c r="B482" s="565"/>
      <c r="C482" s="565"/>
      <c r="D482" s="566"/>
      <c r="E482" s="566"/>
      <c r="F482" s="566"/>
      <c r="G482" s="567"/>
      <c r="H482" s="564"/>
      <c r="I482" s="568"/>
      <c r="J482" s="564"/>
      <c r="K482" s="564"/>
      <c r="L482" s="564"/>
      <c r="M482" s="564"/>
      <c r="N482" s="564"/>
      <c r="O482" s="564"/>
      <c r="P482" s="564"/>
      <c r="Q482" s="564"/>
      <c r="R482" s="564"/>
      <c r="S482" s="564"/>
      <c r="T482" s="564"/>
      <c r="U482" s="564"/>
      <c r="V482" s="564"/>
      <c r="W482" s="564"/>
      <c r="X482" s="564"/>
      <c r="Y482" s="564"/>
      <c r="Z482" s="564"/>
    </row>
    <row r="483" ht="12.75" customHeight="1">
      <c r="A483" s="564"/>
      <c r="B483" s="565"/>
      <c r="C483" s="565"/>
      <c r="D483" s="566"/>
      <c r="E483" s="566"/>
      <c r="F483" s="566"/>
      <c r="G483" s="567"/>
      <c r="H483" s="564"/>
      <c r="I483" s="568"/>
      <c r="J483" s="564"/>
      <c r="K483" s="564"/>
      <c r="L483" s="564"/>
      <c r="M483" s="564"/>
      <c r="N483" s="564"/>
      <c r="O483" s="564"/>
      <c r="P483" s="564"/>
      <c r="Q483" s="564"/>
      <c r="R483" s="564"/>
      <c r="S483" s="564"/>
      <c r="T483" s="564"/>
      <c r="U483" s="564"/>
      <c r="V483" s="564"/>
      <c r="W483" s="564"/>
      <c r="X483" s="564"/>
      <c r="Y483" s="564"/>
      <c r="Z483" s="564"/>
    </row>
    <row r="484" ht="12.75" customHeight="1">
      <c r="A484" s="564"/>
      <c r="B484" s="565"/>
      <c r="C484" s="565"/>
      <c r="D484" s="566"/>
      <c r="E484" s="566"/>
      <c r="F484" s="566"/>
      <c r="G484" s="567"/>
      <c r="H484" s="564"/>
      <c r="I484" s="568"/>
      <c r="J484" s="564"/>
      <c r="K484" s="564"/>
      <c r="L484" s="564"/>
      <c r="M484" s="564"/>
      <c r="N484" s="564"/>
      <c r="O484" s="564"/>
      <c r="P484" s="564"/>
      <c r="Q484" s="564"/>
      <c r="R484" s="564"/>
      <c r="S484" s="564"/>
      <c r="T484" s="564"/>
      <c r="U484" s="564"/>
      <c r="V484" s="564"/>
      <c r="W484" s="564"/>
      <c r="X484" s="564"/>
      <c r="Y484" s="564"/>
      <c r="Z484" s="564"/>
    </row>
    <row r="485" ht="12.75" customHeight="1">
      <c r="A485" s="564"/>
      <c r="B485" s="565"/>
      <c r="C485" s="565"/>
      <c r="D485" s="566"/>
      <c r="E485" s="566"/>
      <c r="F485" s="566"/>
      <c r="G485" s="567"/>
      <c r="H485" s="564"/>
      <c r="I485" s="568"/>
      <c r="J485" s="564"/>
      <c r="K485" s="564"/>
      <c r="L485" s="564"/>
      <c r="M485" s="564"/>
      <c r="N485" s="564"/>
      <c r="O485" s="564"/>
      <c r="P485" s="564"/>
      <c r="Q485" s="564"/>
      <c r="R485" s="564"/>
      <c r="S485" s="564"/>
      <c r="T485" s="564"/>
      <c r="U485" s="564"/>
      <c r="V485" s="564"/>
      <c r="W485" s="564"/>
      <c r="X485" s="564"/>
      <c r="Y485" s="564"/>
      <c r="Z485" s="564"/>
    </row>
    <row r="486" ht="12.75" customHeight="1">
      <c r="A486" s="564"/>
      <c r="B486" s="565"/>
      <c r="C486" s="565"/>
      <c r="D486" s="566"/>
      <c r="E486" s="566"/>
      <c r="F486" s="566"/>
      <c r="G486" s="567"/>
      <c r="H486" s="564"/>
      <c r="I486" s="568"/>
      <c r="J486" s="564"/>
      <c r="K486" s="564"/>
      <c r="L486" s="564"/>
      <c r="M486" s="564"/>
      <c r="N486" s="564"/>
      <c r="O486" s="564"/>
      <c r="P486" s="564"/>
      <c r="Q486" s="564"/>
      <c r="R486" s="564"/>
      <c r="S486" s="564"/>
      <c r="T486" s="564"/>
      <c r="U486" s="564"/>
      <c r="V486" s="564"/>
      <c r="W486" s="564"/>
      <c r="X486" s="564"/>
      <c r="Y486" s="564"/>
      <c r="Z486" s="564"/>
    </row>
    <row r="487" ht="12.75" customHeight="1">
      <c r="A487" s="564"/>
      <c r="B487" s="565"/>
      <c r="C487" s="565"/>
      <c r="D487" s="566"/>
      <c r="E487" s="566"/>
      <c r="F487" s="566"/>
      <c r="G487" s="567"/>
      <c r="H487" s="564"/>
      <c r="I487" s="568"/>
      <c r="J487" s="564"/>
      <c r="K487" s="564"/>
      <c r="L487" s="564"/>
      <c r="M487" s="564"/>
      <c r="N487" s="564"/>
      <c r="O487" s="564"/>
      <c r="P487" s="564"/>
      <c r="Q487" s="564"/>
      <c r="R487" s="564"/>
      <c r="S487" s="564"/>
      <c r="T487" s="564"/>
      <c r="U487" s="564"/>
      <c r="V487" s="564"/>
      <c r="W487" s="564"/>
      <c r="X487" s="564"/>
      <c r="Y487" s="564"/>
      <c r="Z487" s="564"/>
    </row>
    <row r="488" ht="12.75" customHeight="1">
      <c r="A488" s="564"/>
      <c r="B488" s="565"/>
      <c r="C488" s="565"/>
      <c r="D488" s="566"/>
      <c r="E488" s="566"/>
      <c r="F488" s="566"/>
      <c r="G488" s="567"/>
      <c r="H488" s="564"/>
      <c r="I488" s="568"/>
      <c r="J488" s="564"/>
      <c r="K488" s="564"/>
      <c r="L488" s="564"/>
      <c r="M488" s="564"/>
      <c r="N488" s="564"/>
      <c r="O488" s="564"/>
      <c r="P488" s="564"/>
      <c r="Q488" s="564"/>
      <c r="R488" s="564"/>
      <c r="S488" s="564"/>
      <c r="T488" s="564"/>
      <c r="U488" s="564"/>
      <c r="V488" s="564"/>
      <c r="W488" s="564"/>
      <c r="X488" s="564"/>
      <c r="Y488" s="564"/>
      <c r="Z488" s="564"/>
    </row>
    <row r="489" ht="12.75" customHeight="1">
      <c r="A489" s="564"/>
      <c r="B489" s="565"/>
      <c r="C489" s="565"/>
      <c r="D489" s="566"/>
      <c r="E489" s="566"/>
      <c r="F489" s="566"/>
      <c r="G489" s="567"/>
      <c r="H489" s="564"/>
      <c r="I489" s="568"/>
      <c r="J489" s="564"/>
      <c r="K489" s="564"/>
      <c r="L489" s="564"/>
      <c r="M489" s="564"/>
      <c r="N489" s="564"/>
      <c r="O489" s="564"/>
      <c r="P489" s="564"/>
      <c r="Q489" s="564"/>
      <c r="R489" s="564"/>
      <c r="S489" s="564"/>
      <c r="T489" s="564"/>
      <c r="U489" s="564"/>
      <c r="V489" s="564"/>
      <c r="W489" s="564"/>
      <c r="X489" s="564"/>
      <c r="Y489" s="564"/>
      <c r="Z489" s="564"/>
    </row>
    <row r="490" ht="12.75" customHeight="1">
      <c r="A490" s="564"/>
      <c r="B490" s="565"/>
      <c r="C490" s="565"/>
      <c r="D490" s="566"/>
      <c r="E490" s="566"/>
      <c r="F490" s="566"/>
      <c r="G490" s="567"/>
      <c r="H490" s="564"/>
      <c r="I490" s="568"/>
      <c r="J490" s="564"/>
      <c r="K490" s="564"/>
      <c r="L490" s="564"/>
      <c r="M490" s="564"/>
      <c r="N490" s="564"/>
      <c r="O490" s="564"/>
      <c r="P490" s="564"/>
      <c r="Q490" s="564"/>
      <c r="R490" s="564"/>
      <c r="S490" s="564"/>
      <c r="T490" s="564"/>
      <c r="U490" s="564"/>
      <c r="V490" s="564"/>
      <c r="W490" s="564"/>
      <c r="X490" s="564"/>
      <c r="Y490" s="564"/>
      <c r="Z490" s="564"/>
    </row>
    <row r="491" ht="12.75" customHeight="1">
      <c r="A491" s="564"/>
      <c r="B491" s="565"/>
      <c r="C491" s="565"/>
      <c r="D491" s="566"/>
      <c r="E491" s="566"/>
      <c r="F491" s="566"/>
      <c r="G491" s="567"/>
      <c r="H491" s="564"/>
      <c r="I491" s="568"/>
      <c r="J491" s="564"/>
      <c r="K491" s="564"/>
      <c r="L491" s="564"/>
      <c r="M491" s="564"/>
      <c r="N491" s="564"/>
      <c r="O491" s="564"/>
      <c r="P491" s="564"/>
      <c r="Q491" s="564"/>
      <c r="R491" s="564"/>
      <c r="S491" s="564"/>
      <c r="T491" s="564"/>
      <c r="U491" s="564"/>
      <c r="V491" s="564"/>
      <c r="W491" s="564"/>
      <c r="X491" s="564"/>
      <c r="Y491" s="564"/>
      <c r="Z491" s="564"/>
    </row>
    <row r="492" ht="12.75" customHeight="1">
      <c r="A492" s="564"/>
      <c r="B492" s="565"/>
      <c r="C492" s="565"/>
      <c r="D492" s="566"/>
      <c r="E492" s="566"/>
      <c r="F492" s="566"/>
      <c r="G492" s="567"/>
      <c r="H492" s="564"/>
      <c r="I492" s="568"/>
      <c r="J492" s="564"/>
      <c r="K492" s="564"/>
      <c r="L492" s="564"/>
      <c r="M492" s="564"/>
      <c r="N492" s="564"/>
      <c r="O492" s="564"/>
      <c r="P492" s="564"/>
      <c r="Q492" s="564"/>
      <c r="R492" s="564"/>
      <c r="S492" s="564"/>
      <c r="T492" s="564"/>
      <c r="U492" s="564"/>
      <c r="V492" s="564"/>
      <c r="W492" s="564"/>
      <c r="X492" s="564"/>
      <c r="Y492" s="564"/>
      <c r="Z492" s="564"/>
    </row>
    <row r="493" ht="12.75" customHeight="1">
      <c r="A493" s="564"/>
      <c r="B493" s="565"/>
      <c r="C493" s="565"/>
      <c r="D493" s="566"/>
      <c r="E493" s="566"/>
      <c r="F493" s="566"/>
      <c r="G493" s="567"/>
      <c r="H493" s="564"/>
      <c r="I493" s="568"/>
      <c r="J493" s="564"/>
      <c r="K493" s="564"/>
      <c r="L493" s="564"/>
      <c r="M493" s="564"/>
      <c r="N493" s="564"/>
      <c r="O493" s="564"/>
      <c r="P493" s="564"/>
      <c r="Q493" s="564"/>
      <c r="R493" s="564"/>
      <c r="S493" s="564"/>
      <c r="T493" s="564"/>
      <c r="U493" s="564"/>
      <c r="V493" s="564"/>
      <c r="W493" s="564"/>
      <c r="X493" s="564"/>
      <c r="Y493" s="564"/>
      <c r="Z493" s="564"/>
    </row>
    <row r="494" ht="12.75" customHeight="1">
      <c r="A494" s="564"/>
      <c r="B494" s="565"/>
      <c r="C494" s="565"/>
      <c r="D494" s="566"/>
      <c r="E494" s="566"/>
      <c r="F494" s="566"/>
      <c r="G494" s="567"/>
      <c r="H494" s="564"/>
      <c r="I494" s="568"/>
      <c r="J494" s="564"/>
      <c r="K494" s="564"/>
      <c r="L494" s="564"/>
      <c r="M494" s="564"/>
      <c r="N494" s="564"/>
      <c r="O494" s="564"/>
      <c r="P494" s="564"/>
      <c r="Q494" s="564"/>
      <c r="R494" s="564"/>
      <c r="S494" s="564"/>
      <c r="T494" s="564"/>
      <c r="U494" s="564"/>
      <c r="V494" s="564"/>
      <c r="W494" s="564"/>
      <c r="X494" s="564"/>
      <c r="Y494" s="564"/>
      <c r="Z494" s="564"/>
    </row>
    <row r="495" ht="12.75" customHeight="1">
      <c r="A495" s="564"/>
      <c r="B495" s="565"/>
      <c r="C495" s="565"/>
      <c r="D495" s="566"/>
      <c r="E495" s="566"/>
      <c r="F495" s="566"/>
      <c r="G495" s="567"/>
      <c r="H495" s="564"/>
      <c r="I495" s="568"/>
      <c r="J495" s="564"/>
      <c r="K495" s="564"/>
      <c r="L495" s="564"/>
      <c r="M495" s="564"/>
      <c r="N495" s="564"/>
      <c r="O495" s="564"/>
      <c r="P495" s="564"/>
      <c r="Q495" s="564"/>
      <c r="R495" s="564"/>
      <c r="S495" s="564"/>
      <c r="T495" s="564"/>
      <c r="U495" s="564"/>
      <c r="V495" s="564"/>
      <c r="W495" s="564"/>
      <c r="X495" s="564"/>
      <c r="Y495" s="564"/>
      <c r="Z495" s="564"/>
    </row>
    <row r="496" ht="12.75" customHeight="1">
      <c r="A496" s="564"/>
      <c r="B496" s="565"/>
      <c r="C496" s="565"/>
      <c r="D496" s="566"/>
      <c r="E496" s="566"/>
      <c r="F496" s="566"/>
      <c r="G496" s="567"/>
      <c r="H496" s="564"/>
      <c r="I496" s="568"/>
      <c r="J496" s="564"/>
      <c r="K496" s="564"/>
      <c r="L496" s="564"/>
      <c r="M496" s="564"/>
      <c r="N496" s="564"/>
      <c r="O496" s="564"/>
      <c r="P496" s="564"/>
      <c r="Q496" s="564"/>
      <c r="R496" s="564"/>
      <c r="S496" s="564"/>
      <c r="T496" s="564"/>
      <c r="U496" s="564"/>
      <c r="V496" s="564"/>
      <c r="W496" s="564"/>
      <c r="X496" s="564"/>
      <c r="Y496" s="564"/>
      <c r="Z496" s="564"/>
    </row>
    <row r="497" ht="12.75" customHeight="1">
      <c r="A497" s="564"/>
      <c r="B497" s="565"/>
      <c r="C497" s="565"/>
      <c r="D497" s="566"/>
      <c r="E497" s="566"/>
      <c r="F497" s="566"/>
      <c r="G497" s="567"/>
      <c r="H497" s="564"/>
      <c r="I497" s="568"/>
      <c r="J497" s="564"/>
      <c r="K497" s="564"/>
      <c r="L497" s="564"/>
      <c r="M497" s="564"/>
      <c r="N497" s="564"/>
      <c r="O497" s="564"/>
      <c r="P497" s="564"/>
      <c r="Q497" s="564"/>
      <c r="R497" s="564"/>
      <c r="S497" s="564"/>
      <c r="T497" s="564"/>
      <c r="U497" s="564"/>
      <c r="V497" s="564"/>
      <c r="W497" s="564"/>
      <c r="X497" s="564"/>
      <c r="Y497" s="564"/>
      <c r="Z497" s="564"/>
    </row>
    <row r="498" ht="12.75" customHeight="1">
      <c r="A498" s="564"/>
      <c r="B498" s="565"/>
      <c r="C498" s="565"/>
      <c r="D498" s="566"/>
      <c r="E498" s="566"/>
      <c r="F498" s="566"/>
      <c r="G498" s="567"/>
      <c r="H498" s="564"/>
      <c r="I498" s="568"/>
      <c r="J498" s="564"/>
      <c r="K498" s="564"/>
      <c r="L498" s="564"/>
      <c r="M498" s="564"/>
      <c r="N498" s="564"/>
      <c r="O498" s="564"/>
      <c r="P498" s="564"/>
      <c r="Q498" s="564"/>
      <c r="R498" s="564"/>
      <c r="S498" s="564"/>
      <c r="T498" s="564"/>
      <c r="U498" s="564"/>
      <c r="V498" s="564"/>
      <c r="W498" s="564"/>
      <c r="X498" s="564"/>
      <c r="Y498" s="564"/>
      <c r="Z498" s="564"/>
    </row>
    <row r="499" ht="12.75" customHeight="1">
      <c r="A499" s="564"/>
      <c r="B499" s="565"/>
      <c r="C499" s="565"/>
      <c r="D499" s="566"/>
      <c r="E499" s="566"/>
      <c r="F499" s="566"/>
      <c r="G499" s="567"/>
      <c r="H499" s="564"/>
      <c r="I499" s="568"/>
      <c r="J499" s="564"/>
      <c r="K499" s="564"/>
      <c r="L499" s="564"/>
      <c r="M499" s="564"/>
      <c r="N499" s="564"/>
      <c r="O499" s="564"/>
      <c r="P499" s="564"/>
      <c r="Q499" s="564"/>
      <c r="R499" s="564"/>
      <c r="S499" s="564"/>
      <c r="T499" s="564"/>
      <c r="U499" s="564"/>
      <c r="V499" s="564"/>
      <c r="W499" s="564"/>
      <c r="X499" s="564"/>
      <c r="Y499" s="564"/>
      <c r="Z499" s="564"/>
    </row>
    <row r="500" ht="12.75" customHeight="1">
      <c r="A500" s="564"/>
      <c r="B500" s="565"/>
      <c r="C500" s="565"/>
      <c r="D500" s="566"/>
      <c r="E500" s="566"/>
      <c r="F500" s="566"/>
      <c r="G500" s="567"/>
      <c r="H500" s="564"/>
      <c r="I500" s="568"/>
      <c r="J500" s="564"/>
      <c r="K500" s="564"/>
      <c r="L500" s="564"/>
      <c r="M500" s="564"/>
      <c r="N500" s="564"/>
      <c r="O500" s="564"/>
      <c r="P500" s="564"/>
      <c r="Q500" s="564"/>
      <c r="R500" s="564"/>
      <c r="S500" s="564"/>
      <c r="T500" s="564"/>
      <c r="U500" s="564"/>
      <c r="V500" s="564"/>
      <c r="W500" s="564"/>
      <c r="X500" s="564"/>
      <c r="Y500" s="564"/>
      <c r="Z500" s="564"/>
    </row>
    <row r="501" ht="12.75" customHeight="1">
      <c r="A501" s="564"/>
      <c r="B501" s="565"/>
      <c r="C501" s="565"/>
      <c r="D501" s="566"/>
      <c r="E501" s="566"/>
      <c r="F501" s="566"/>
      <c r="G501" s="567"/>
      <c r="H501" s="564"/>
      <c r="I501" s="568"/>
      <c r="J501" s="564"/>
      <c r="K501" s="564"/>
      <c r="L501" s="564"/>
      <c r="M501" s="564"/>
      <c r="N501" s="564"/>
      <c r="O501" s="564"/>
      <c r="P501" s="564"/>
      <c r="Q501" s="564"/>
      <c r="R501" s="564"/>
      <c r="S501" s="564"/>
      <c r="T501" s="564"/>
      <c r="U501" s="564"/>
      <c r="V501" s="564"/>
      <c r="W501" s="564"/>
      <c r="X501" s="564"/>
      <c r="Y501" s="564"/>
      <c r="Z501" s="564"/>
    </row>
    <row r="502" ht="12.75" customHeight="1">
      <c r="A502" s="564"/>
      <c r="B502" s="565"/>
      <c r="C502" s="565"/>
      <c r="D502" s="566"/>
      <c r="E502" s="566"/>
      <c r="F502" s="566"/>
      <c r="G502" s="567"/>
      <c r="H502" s="564"/>
      <c r="I502" s="568"/>
      <c r="J502" s="564"/>
      <c r="K502" s="564"/>
      <c r="L502" s="564"/>
      <c r="M502" s="564"/>
      <c r="N502" s="564"/>
      <c r="O502" s="564"/>
      <c r="P502" s="564"/>
      <c r="Q502" s="564"/>
      <c r="R502" s="564"/>
      <c r="S502" s="564"/>
      <c r="T502" s="564"/>
      <c r="U502" s="564"/>
      <c r="V502" s="564"/>
      <c r="W502" s="564"/>
      <c r="X502" s="564"/>
      <c r="Y502" s="564"/>
      <c r="Z502" s="564"/>
    </row>
    <row r="503" ht="12.75" customHeight="1">
      <c r="A503" s="564"/>
      <c r="B503" s="565"/>
      <c r="C503" s="565"/>
      <c r="D503" s="566"/>
      <c r="E503" s="566"/>
      <c r="F503" s="566"/>
      <c r="G503" s="567"/>
      <c r="H503" s="564"/>
      <c r="I503" s="568"/>
      <c r="J503" s="564"/>
      <c r="K503" s="564"/>
      <c r="L503" s="564"/>
      <c r="M503" s="564"/>
      <c r="N503" s="564"/>
      <c r="O503" s="564"/>
      <c r="P503" s="564"/>
      <c r="Q503" s="564"/>
      <c r="R503" s="564"/>
      <c r="S503" s="564"/>
      <c r="T503" s="564"/>
      <c r="U503" s="564"/>
      <c r="V503" s="564"/>
      <c r="W503" s="564"/>
      <c r="X503" s="564"/>
      <c r="Y503" s="564"/>
      <c r="Z503" s="564"/>
    </row>
    <row r="504" ht="12.75" customHeight="1">
      <c r="A504" s="564"/>
      <c r="B504" s="565"/>
      <c r="C504" s="565"/>
      <c r="D504" s="566"/>
      <c r="E504" s="566"/>
      <c r="F504" s="566"/>
      <c r="G504" s="567"/>
      <c r="H504" s="564"/>
      <c r="I504" s="568"/>
      <c r="J504" s="564"/>
      <c r="K504" s="564"/>
      <c r="L504" s="564"/>
      <c r="M504" s="564"/>
      <c r="N504" s="564"/>
      <c r="O504" s="564"/>
      <c r="P504" s="564"/>
      <c r="Q504" s="564"/>
      <c r="R504" s="564"/>
      <c r="S504" s="564"/>
      <c r="T504" s="564"/>
      <c r="U504" s="564"/>
      <c r="V504" s="564"/>
      <c r="W504" s="564"/>
      <c r="X504" s="564"/>
      <c r="Y504" s="564"/>
      <c r="Z504" s="564"/>
    </row>
    <row r="505" ht="12.75" customHeight="1">
      <c r="A505" s="564"/>
      <c r="B505" s="565"/>
      <c r="C505" s="565"/>
      <c r="D505" s="566"/>
      <c r="E505" s="566"/>
      <c r="F505" s="566"/>
      <c r="G505" s="567"/>
      <c r="H505" s="564"/>
      <c r="I505" s="568"/>
      <c r="J505" s="564"/>
      <c r="K505" s="564"/>
      <c r="L505" s="564"/>
      <c r="M505" s="564"/>
      <c r="N505" s="564"/>
      <c r="O505" s="564"/>
      <c r="P505" s="564"/>
      <c r="Q505" s="564"/>
      <c r="R505" s="564"/>
      <c r="S505" s="564"/>
      <c r="T505" s="564"/>
      <c r="U505" s="564"/>
      <c r="V505" s="564"/>
      <c r="W505" s="564"/>
      <c r="X505" s="564"/>
      <c r="Y505" s="564"/>
      <c r="Z505" s="564"/>
    </row>
    <row r="506" ht="12.75" customHeight="1">
      <c r="A506" s="564"/>
      <c r="B506" s="565"/>
      <c r="C506" s="565"/>
      <c r="D506" s="566"/>
      <c r="E506" s="566"/>
      <c r="F506" s="566"/>
      <c r="G506" s="567"/>
      <c r="H506" s="564"/>
      <c r="I506" s="568"/>
      <c r="J506" s="564"/>
      <c r="K506" s="564"/>
      <c r="L506" s="564"/>
      <c r="M506" s="564"/>
      <c r="N506" s="564"/>
      <c r="O506" s="564"/>
      <c r="P506" s="564"/>
      <c r="Q506" s="564"/>
      <c r="R506" s="564"/>
      <c r="S506" s="564"/>
      <c r="T506" s="564"/>
      <c r="U506" s="564"/>
      <c r="V506" s="564"/>
      <c r="W506" s="564"/>
      <c r="X506" s="564"/>
      <c r="Y506" s="564"/>
      <c r="Z506" s="564"/>
    </row>
    <row r="507" ht="12.75" customHeight="1">
      <c r="A507" s="564"/>
      <c r="B507" s="565"/>
      <c r="C507" s="565"/>
      <c r="D507" s="566"/>
      <c r="E507" s="566"/>
      <c r="F507" s="566"/>
      <c r="G507" s="567"/>
      <c r="H507" s="564"/>
      <c r="I507" s="568"/>
      <c r="J507" s="564"/>
      <c r="K507" s="564"/>
      <c r="L507" s="564"/>
      <c r="M507" s="564"/>
      <c r="N507" s="564"/>
      <c r="O507" s="564"/>
      <c r="P507" s="564"/>
      <c r="Q507" s="564"/>
      <c r="R507" s="564"/>
      <c r="S507" s="564"/>
      <c r="T507" s="564"/>
      <c r="U507" s="564"/>
      <c r="V507" s="564"/>
      <c r="W507" s="564"/>
      <c r="X507" s="564"/>
      <c r="Y507" s="564"/>
      <c r="Z507" s="564"/>
    </row>
    <row r="508" ht="12.75" customHeight="1">
      <c r="A508" s="564"/>
      <c r="B508" s="565"/>
      <c r="C508" s="565"/>
      <c r="D508" s="566"/>
      <c r="E508" s="566"/>
      <c r="F508" s="566"/>
      <c r="G508" s="567"/>
      <c r="H508" s="564"/>
      <c r="I508" s="568"/>
      <c r="J508" s="564"/>
      <c r="K508" s="564"/>
      <c r="L508" s="564"/>
      <c r="M508" s="564"/>
      <c r="N508" s="564"/>
      <c r="O508" s="564"/>
      <c r="P508" s="564"/>
      <c r="Q508" s="564"/>
      <c r="R508" s="564"/>
      <c r="S508" s="564"/>
      <c r="T508" s="564"/>
      <c r="U508" s="564"/>
      <c r="V508" s="564"/>
      <c r="W508" s="564"/>
      <c r="X508" s="564"/>
      <c r="Y508" s="564"/>
      <c r="Z508" s="564"/>
    </row>
    <row r="509" ht="12.75" customHeight="1">
      <c r="A509" s="564"/>
      <c r="B509" s="565"/>
      <c r="C509" s="565"/>
      <c r="D509" s="566"/>
      <c r="E509" s="566"/>
      <c r="F509" s="566"/>
      <c r="G509" s="567"/>
      <c r="H509" s="564"/>
      <c r="I509" s="568"/>
      <c r="J509" s="564"/>
      <c r="K509" s="564"/>
      <c r="L509" s="564"/>
      <c r="M509" s="564"/>
      <c r="N509" s="564"/>
      <c r="O509" s="564"/>
      <c r="P509" s="564"/>
      <c r="Q509" s="564"/>
      <c r="R509" s="564"/>
      <c r="S509" s="564"/>
      <c r="T509" s="564"/>
      <c r="U509" s="564"/>
      <c r="V509" s="564"/>
      <c r="W509" s="564"/>
      <c r="X509" s="564"/>
      <c r="Y509" s="564"/>
      <c r="Z509" s="564"/>
    </row>
    <row r="510" ht="12.75" customHeight="1">
      <c r="A510" s="564"/>
      <c r="B510" s="565"/>
      <c r="C510" s="565"/>
      <c r="D510" s="566"/>
      <c r="E510" s="566"/>
      <c r="F510" s="566"/>
      <c r="G510" s="567"/>
      <c r="H510" s="564"/>
      <c r="I510" s="568"/>
      <c r="J510" s="564"/>
      <c r="K510" s="564"/>
      <c r="L510" s="564"/>
      <c r="M510" s="564"/>
      <c r="N510" s="564"/>
      <c r="O510" s="564"/>
      <c r="P510" s="564"/>
      <c r="Q510" s="564"/>
      <c r="R510" s="564"/>
      <c r="S510" s="564"/>
      <c r="T510" s="564"/>
      <c r="U510" s="564"/>
      <c r="V510" s="564"/>
      <c r="W510" s="564"/>
      <c r="X510" s="564"/>
      <c r="Y510" s="564"/>
      <c r="Z510" s="564"/>
    </row>
    <row r="511" ht="12.75" customHeight="1">
      <c r="A511" s="564"/>
      <c r="B511" s="565"/>
      <c r="C511" s="565"/>
      <c r="D511" s="566"/>
      <c r="E511" s="566"/>
      <c r="F511" s="566"/>
      <c r="G511" s="567"/>
      <c r="H511" s="564"/>
      <c r="I511" s="568"/>
      <c r="J511" s="564"/>
      <c r="K511" s="564"/>
      <c r="L511" s="564"/>
      <c r="M511" s="564"/>
      <c r="N511" s="564"/>
      <c r="O511" s="564"/>
      <c r="P511" s="564"/>
      <c r="Q511" s="564"/>
      <c r="R511" s="564"/>
      <c r="S511" s="564"/>
      <c r="T511" s="564"/>
      <c r="U511" s="564"/>
      <c r="V511" s="564"/>
      <c r="W511" s="564"/>
      <c r="X511" s="564"/>
      <c r="Y511" s="564"/>
      <c r="Z511" s="564"/>
    </row>
    <row r="512" ht="12.75" customHeight="1">
      <c r="A512" s="564"/>
      <c r="B512" s="565"/>
      <c r="C512" s="565"/>
      <c r="D512" s="566"/>
      <c r="E512" s="566"/>
      <c r="F512" s="566"/>
      <c r="G512" s="567"/>
      <c r="H512" s="564"/>
      <c r="I512" s="568"/>
      <c r="J512" s="564"/>
      <c r="K512" s="564"/>
      <c r="L512" s="564"/>
      <c r="M512" s="564"/>
      <c r="N512" s="564"/>
      <c r="O512" s="564"/>
      <c r="P512" s="564"/>
      <c r="Q512" s="564"/>
      <c r="R512" s="564"/>
      <c r="S512" s="564"/>
      <c r="T512" s="564"/>
      <c r="U512" s="564"/>
      <c r="V512" s="564"/>
      <c r="W512" s="564"/>
      <c r="X512" s="564"/>
      <c r="Y512" s="564"/>
      <c r="Z512" s="564"/>
    </row>
    <row r="513" ht="12.75" customHeight="1">
      <c r="A513" s="564"/>
      <c r="B513" s="565"/>
      <c r="C513" s="565"/>
      <c r="D513" s="566"/>
      <c r="E513" s="566"/>
      <c r="F513" s="566"/>
      <c r="G513" s="567"/>
      <c r="H513" s="564"/>
      <c r="I513" s="568"/>
      <c r="J513" s="564"/>
      <c r="K513" s="564"/>
      <c r="L513" s="564"/>
      <c r="M513" s="564"/>
      <c r="N513" s="564"/>
      <c r="O513" s="564"/>
      <c r="P513" s="564"/>
      <c r="Q513" s="564"/>
      <c r="R513" s="564"/>
      <c r="S513" s="564"/>
      <c r="T513" s="564"/>
      <c r="U513" s="564"/>
      <c r="V513" s="564"/>
      <c r="W513" s="564"/>
      <c r="X513" s="564"/>
      <c r="Y513" s="564"/>
      <c r="Z513" s="564"/>
    </row>
    <row r="514" ht="12.75" customHeight="1">
      <c r="A514" s="564"/>
      <c r="B514" s="565"/>
      <c r="C514" s="565"/>
      <c r="D514" s="566"/>
      <c r="E514" s="566"/>
      <c r="F514" s="566"/>
      <c r="G514" s="567"/>
      <c r="H514" s="564"/>
      <c r="I514" s="568"/>
      <c r="J514" s="564"/>
      <c r="K514" s="564"/>
      <c r="L514" s="564"/>
      <c r="M514" s="564"/>
      <c r="N514" s="564"/>
      <c r="O514" s="564"/>
      <c r="P514" s="564"/>
      <c r="Q514" s="564"/>
      <c r="R514" s="564"/>
      <c r="S514" s="564"/>
      <c r="T514" s="564"/>
      <c r="U514" s="564"/>
      <c r="V514" s="564"/>
      <c r="W514" s="564"/>
      <c r="X514" s="564"/>
      <c r="Y514" s="564"/>
      <c r="Z514" s="564"/>
    </row>
    <row r="515" ht="12.75" customHeight="1">
      <c r="A515" s="564"/>
      <c r="B515" s="565"/>
      <c r="C515" s="565"/>
      <c r="D515" s="566"/>
      <c r="E515" s="566"/>
      <c r="F515" s="566"/>
      <c r="G515" s="567"/>
      <c r="H515" s="564"/>
      <c r="I515" s="568"/>
      <c r="J515" s="564"/>
      <c r="K515" s="564"/>
      <c r="L515" s="564"/>
      <c r="M515" s="564"/>
      <c r="N515" s="564"/>
      <c r="O515" s="564"/>
      <c r="P515" s="564"/>
      <c r="Q515" s="564"/>
      <c r="R515" s="564"/>
      <c r="S515" s="564"/>
      <c r="T515" s="564"/>
      <c r="U515" s="564"/>
      <c r="V515" s="564"/>
      <c r="W515" s="564"/>
      <c r="X515" s="564"/>
      <c r="Y515" s="564"/>
      <c r="Z515" s="564"/>
    </row>
    <row r="516" ht="12.75" customHeight="1">
      <c r="A516" s="564"/>
      <c r="B516" s="565"/>
      <c r="C516" s="565"/>
      <c r="D516" s="566"/>
      <c r="E516" s="566"/>
      <c r="F516" s="566"/>
      <c r="G516" s="567"/>
      <c r="H516" s="564"/>
      <c r="I516" s="568"/>
      <c r="J516" s="564"/>
      <c r="K516" s="564"/>
      <c r="L516" s="564"/>
      <c r="M516" s="564"/>
      <c r="N516" s="564"/>
      <c r="O516" s="564"/>
      <c r="P516" s="564"/>
      <c r="Q516" s="564"/>
      <c r="R516" s="564"/>
      <c r="S516" s="564"/>
      <c r="T516" s="564"/>
      <c r="U516" s="564"/>
      <c r="V516" s="564"/>
      <c r="W516" s="564"/>
      <c r="X516" s="564"/>
      <c r="Y516" s="564"/>
      <c r="Z516" s="564"/>
    </row>
    <row r="517" ht="12.75" customHeight="1">
      <c r="A517" s="564"/>
      <c r="B517" s="565"/>
      <c r="C517" s="565"/>
      <c r="D517" s="566"/>
      <c r="E517" s="566"/>
      <c r="F517" s="566"/>
      <c r="G517" s="567"/>
      <c r="H517" s="564"/>
      <c r="I517" s="568"/>
      <c r="J517" s="564"/>
      <c r="K517" s="564"/>
      <c r="L517" s="564"/>
      <c r="M517" s="564"/>
      <c r="N517" s="564"/>
      <c r="O517" s="564"/>
      <c r="P517" s="564"/>
      <c r="Q517" s="564"/>
      <c r="R517" s="564"/>
      <c r="S517" s="564"/>
      <c r="T517" s="564"/>
      <c r="U517" s="564"/>
      <c r="V517" s="564"/>
      <c r="W517" s="564"/>
      <c r="X517" s="564"/>
      <c r="Y517" s="564"/>
      <c r="Z517" s="564"/>
    </row>
    <row r="518" ht="12.75" customHeight="1">
      <c r="A518" s="564"/>
      <c r="B518" s="565"/>
      <c r="C518" s="565"/>
      <c r="D518" s="566"/>
      <c r="E518" s="566"/>
      <c r="F518" s="566"/>
      <c r="G518" s="567"/>
      <c r="H518" s="564"/>
      <c r="I518" s="568"/>
      <c r="J518" s="564"/>
      <c r="K518" s="564"/>
      <c r="L518" s="564"/>
      <c r="M518" s="564"/>
      <c r="N518" s="564"/>
      <c r="O518" s="564"/>
      <c r="P518" s="564"/>
      <c r="Q518" s="564"/>
      <c r="R518" s="564"/>
      <c r="S518" s="564"/>
      <c r="T518" s="564"/>
      <c r="U518" s="564"/>
      <c r="V518" s="564"/>
      <c r="W518" s="564"/>
      <c r="X518" s="564"/>
      <c r="Y518" s="564"/>
      <c r="Z518" s="564"/>
    </row>
    <row r="519" ht="12.75" customHeight="1">
      <c r="A519" s="564"/>
      <c r="B519" s="565"/>
      <c r="C519" s="565"/>
      <c r="D519" s="566"/>
      <c r="E519" s="566"/>
      <c r="F519" s="566"/>
      <c r="G519" s="567"/>
      <c r="H519" s="564"/>
      <c r="I519" s="568"/>
      <c r="J519" s="564"/>
      <c r="K519" s="564"/>
      <c r="L519" s="564"/>
      <c r="M519" s="564"/>
      <c r="N519" s="564"/>
      <c r="O519" s="564"/>
      <c r="P519" s="564"/>
      <c r="Q519" s="564"/>
      <c r="R519" s="564"/>
      <c r="S519" s="564"/>
      <c r="T519" s="564"/>
      <c r="U519" s="564"/>
      <c r="V519" s="564"/>
      <c r="W519" s="564"/>
      <c r="X519" s="564"/>
      <c r="Y519" s="564"/>
      <c r="Z519" s="564"/>
    </row>
    <row r="520" ht="12.75" customHeight="1">
      <c r="A520" s="564"/>
      <c r="B520" s="565"/>
      <c r="C520" s="565"/>
      <c r="D520" s="566"/>
      <c r="E520" s="566"/>
      <c r="F520" s="566"/>
      <c r="G520" s="567"/>
      <c r="H520" s="564"/>
      <c r="I520" s="568"/>
      <c r="J520" s="564"/>
      <c r="K520" s="564"/>
      <c r="L520" s="564"/>
      <c r="M520" s="564"/>
      <c r="N520" s="564"/>
      <c r="O520" s="564"/>
      <c r="P520" s="564"/>
      <c r="Q520" s="564"/>
      <c r="R520" s="564"/>
      <c r="S520" s="564"/>
      <c r="T520" s="564"/>
      <c r="U520" s="564"/>
      <c r="V520" s="564"/>
      <c r="W520" s="564"/>
      <c r="X520" s="564"/>
      <c r="Y520" s="564"/>
      <c r="Z520" s="564"/>
    </row>
    <row r="521" ht="12.75" customHeight="1">
      <c r="A521" s="564"/>
      <c r="B521" s="565"/>
      <c r="C521" s="565"/>
      <c r="D521" s="566"/>
      <c r="E521" s="566"/>
      <c r="F521" s="566"/>
      <c r="G521" s="567"/>
      <c r="H521" s="564"/>
      <c r="I521" s="568"/>
      <c r="J521" s="564"/>
      <c r="K521" s="564"/>
      <c r="L521" s="564"/>
      <c r="M521" s="564"/>
      <c r="N521" s="564"/>
      <c r="O521" s="564"/>
      <c r="P521" s="564"/>
      <c r="Q521" s="564"/>
      <c r="R521" s="564"/>
      <c r="S521" s="564"/>
      <c r="T521" s="564"/>
      <c r="U521" s="564"/>
      <c r="V521" s="564"/>
      <c r="W521" s="564"/>
      <c r="X521" s="564"/>
      <c r="Y521" s="564"/>
      <c r="Z521" s="564"/>
    </row>
    <row r="522" ht="12.75" customHeight="1">
      <c r="A522" s="564"/>
      <c r="B522" s="565"/>
      <c r="C522" s="565"/>
      <c r="D522" s="566"/>
      <c r="E522" s="566"/>
      <c r="F522" s="566"/>
      <c r="G522" s="567"/>
      <c r="H522" s="564"/>
      <c r="I522" s="568"/>
      <c r="J522" s="564"/>
      <c r="K522" s="564"/>
      <c r="L522" s="564"/>
      <c r="M522" s="564"/>
      <c r="N522" s="564"/>
      <c r="O522" s="564"/>
      <c r="P522" s="564"/>
      <c r="Q522" s="564"/>
      <c r="R522" s="564"/>
      <c r="S522" s="564"/>
      <c r="T522" s="564"/>
      <c r="U522" s="564"/>
      <c r="V522" s="564"/>
      <c r="W522" s="564"/>
      <c r="X522" s="564"/>
      <c r="Y522" s="564"/>
      <c r="Z522" s="564"/>
    </row>
    <row r="523" ht="12.75" customHeight="1">
      <c r="A523" s="564"/>
      <c r="B523" s="565"/>
      <c r="C523" s="565"/>
      <c r="D523" s="566"/>
      <c r="E523" s="566"/>
      <c r="F523" s="566"/>
      <c r="G523" s="567"/>
      <c r="H523" s="564"/>
      <c r="I523" s="568"/>
      <c r="J523" s="564"/>
      <c r="K523" s="564"/>
      <c r="L523" s="564"/>
      <c r="M523" s="564"/>
      <c r="N523" s="564"/>
      <c r="O523" s="564"/>
      <c r="P523" s="564"/>
      <c r="Q523" s="564"/>
      <c r="R523" s="564"/>
      <c r="S523" s="564"/>
      <c r="T523" s="564"/>
      <c r="U523" s="564"/>
      <c r="V523" s="564"/>
      <c r="W523" s="564"/>
      <c r="X523" s="564"/>
      <c r="Y523" s="564"/>
      <c r="Z523" s="564"/>
    </row>
    <row r="524" ht="12.75" customHeight="1">
      <c r="A524" s="564"/>
      <c r="B524" s="565"/>
      <c r="C524" s="565"/>
      <c r="D524" s="566"/>
      <c r="E524" s="566"/>
      <c r="F524" s="566"/>
      <c r="G524" s="567"/>
      <c r="H524" s="564"/>
      <c r="I524" s="568"/>
      <c r="J524" s="564"/>
      <c r="K524" s="564"/>
      <c r="L524" s="564"/>
      <c r="M524" s="564"/>
      <c r="N524" s="564"/>
      <c r="O524" s="564"/>
      <c r="P524" s="564"/>
      <c r="Q524" s="564"/>
      <c r="R524" s="564"/>
      <c r="S524" s="564"/>
      <c r="T524" s="564"/>
      <c r="U524" s="564"/>
      <c r="V524" s="564"/>
      <c r="W524" s="564"/>
      <c r="X524" s="564"/>
      <c r="Y524" s="564"/>
      <c r="Z524" s="564"/>
    </row>
    <row r="525" ht="12.75" customHeight="1">
      <c r="A525" s="564"/>
      <c r="B525" s="565"/>
      <c r="C525" s="565"/>
      <c r="D525" s="566"/>
      <c r="E525" s="566"/>
      <c r="F525" s="566"/>
      <c r="G525" s="567"/>
      <c r="H525" s="564"/>
      <c r="I525" s="568"/>
      <c r="J525" s="564"/>
      <c r="K525" s="564"/>
      <c r="L525" s="564"/>
      <c r="M525" s="564"/>
      <c r="N525" s="564"/>
      <c r="O525" s="564"/>
      <c r="P525" s="564"/>
      <c r="Q525" s="564"/>
      <c r="R525" s="564"/>
      <c r="S525" s="564"/>
      <c r="T525" s="564"/>
      <c r="U525" s="564"/>
      <c r="V525" s="564"/>
      <c r="W525" s="564"/>
      <c r="X525" s="564"/>
      <c r="Y525" s="564"/>
      <c r="Z525" s="564"/>
    </row>
    <row r="526" ht="12.75" customHeight="1">
      <c r="A526" s="564"/>
      <c r="B526" s="565"/>
      <c r="C526" s="565"/>
      <c r="D526" s="566"/>
      <c r="E526" s="566"/>
      <c r="F526" s="566"/>
      <c r="G526" s="567"/>
      <c r="H526" s="564"/>
      <c r="I526" s="568"/>
      <c r="J526" s="564"/>
      <c r="K526" s="564"/>
      <c r="L526" s="564"/>
      <c r="M526" s="564"/>
      <c r="N526" s="564"/>
      <c r="O526" s="564"/>
      <c r="P526" s="564"/>
      <c r="Q526" s="564"/>
      <c r="R526" s="564"/>
      <c r="S526" s="564"/>
      <c r="T526" s="564"/>
      <c r="U526" s="564"/>
      <c r="V526" s="564"/>
      <c r="W526" s="564"/>
      <c r="X526" s="564"/>
      <c r="Y526" s="564"/>
      <c r="Z526" s="564"/>
    </row>
    <row r="527" ht="12.75" customHeight="1">
      <c r="A527" s="564"/>
      <c r="B527" s="565"/>
      <c r="C527" s="565"/>
      <c r="D527" s="566"/>
      <c r="E527" s="566"/>
      <c r="F527" s="566"/>
      <c r="G527" s="567"/>
      <c r="H527" s="564"/>
      <c r="I527" s="568"/>
      <c r="J527" s="564"/>
      <c r="K527" s="564"/>
      <c r="L527" s="564"/>
      <c r="M527" s="564"/>
      <c r="N527" s="564"/>
      <c r="O527" s="564"/>
      <c r="P527" s="564"/>
      <c r="Q527" s="564"/>
      <c r="R527" s="564"/>
      <c r="S527" s="564"/>
      <c r="T527" s="564"/>
      <c r="U527" s="564"/>
      <c r="V527" s="564"/>
      <c r="W527" s="564"/>
      <c r="X527" s="564"/>
      <c r="Y527" s="564"/>
      <c r="Z527" s="564"/>
    </row>
    <row r="528" ht="12.75" customHeight="1">
      <c r="A528" s="564"/>
      <c r="B528" s="565"/>
      <c r="C528" s="565"/>
      <c r="D528" s="566"/>
      <c r="E528" s="566"/>
      <c r="F528" s="566"/>
      <c r="G528" s="567"/>
      <c r="H528" s="564"/>
      <c r="I528" s="568"/>
      <c r="J528" s="564"/>
      <c r="K528" s="564"/>
      <c r="L528" s="564"/>
      <c r="M528" s="564"/>
      <c r="N528" s="564"/>
      <c r="O528" s="564"/>
      <c r="P528" s="564"/>
      <c r="Q528" s="564"/>
      <c r="R528" s="564"/>
      <c r="S528" s="564"/>
      <c r="T528" s="564"/>
      <c r="U528" s="564"/>
      <c r="V528" s="564"/>
      <c r="W528" s="564"/>
      <c r="X528" s="564"/>
      <c r="Y528" s="564"/>
      <c r="Z528" s="564"/>
    </row>
    <row r="529" ht="12.75" customHeight="1">
      <c r="A529" s="564"/>
      <c r="B529" s="565"/>
      <c r="C529" s="565"/>
      <c r="D529" s="566"/>
      <c r="E529" s="566"/>
      <c r="F529" s="566"/>
      <c r="G529" s="567"/>
      <c r="H529" s="564"/>
      <c r="I529" s="568"/>
      <c r="J529" s="564"/>
      <c r="K529" s="564"/>
      <c r="L529" s="564"/>
      <c r="M529" s="564"/>
      <c r="N529" s="564"/>
      <c r="O529" s="564"/>
      <c r="P529" s="564"/>
      <c r="Q529" s="564"/>
      <c r="R529" s="564"/>
      <c r="S529" s="564"/>
      <c r="T529" s="564"/>
      <c r="U529" s="564"/>
      <c r="V529" s="564"/>
      <c r="W529" s="564"/>
      <c r="X529" s="564"/>
      <c r="Y529" s="564"/>
      <c r="Z529" s="564"/>
    </row>
    <row r="530" ht="12.75" customHeight="1">
      <c r="A530" s="564"/>
      <c r="B530" s="565"/>
      <c r="C530" s="565"/>
      <c r="D530" s="566"/>
      <c r="E530" s="566"/>
      <c r="F530" s="566"/>
      <c r="G530" s="567"/>
      <c r="H530" s="564"/>
      <c r="I530" s="568"/>
      <c r="J530" s="564"/>
      <c r="K530" s="564"/>
      <c r="L530" s="564"/>
      <c r="M530" s="564"/>
      <c r="N530" s="564"/>
      <c r="O530" s="564"/>
      <c r="P530" s="564"/>
      <c r="Q530" s="564"/>
      <c r="R530" s="564"/>
      <c r="S530" s="564"/>
      <c r="T530" s="564"/>
      <c r="U530" s="564"/>
      <c r="V530" s="564"/>
      <c r="W530" s="564"/>
      <c r="X530" s="564"/>
      <c r="Y530" s="564"/>
      <c r="Z530" s="564"/>
    </row>
    <row r="531" ht="12.75" customHeight="1">
      <c r="A531" s="564"/>
      <c r="B531" s="565"/>
      <c r="C531" s="565"/>
      <c r="D531" s="566"/>
      <c r="E531" s="566"/>
      <c r="F531" s="566"/>
      <c r="G531" s="567"/>
      <c r="H531" s="564"/>
      <c r="I531" s="568"/>
      <c r="J531" s="564"/>
      <c r="K531" s="564"/>
      <c r="L531" s="564"/>
      <c r="M531" s="564"/>
      <c r="N531" s="564"/>
      <c r="O531" s="564"/>
      <c r="P531" s="564"/>
      <c r="Q531" s="564"/>
      <c r="R531" s="564"/>
      <c r="S531" s="564"/>
      <c r="T531" s="564"/>
      <c r="U531" s="564"/>
      <c r="V531" s="564"/>
      <c r="W531" s="564"/>
      <c r="X531" s="564"/>
      <c r="Y531" s="564"/>
      <c r="Z531" s="564"/>
    </row>
    <row r="532" ht="12.75" customHeight="1">
      <c r="A532" s="564"/>
      <c r="B532" s="565"/>
      <c r="C532" s="565"/>
      <c r="D532" s="566"/>
      <c r="E532" s="566"/>
      <c r="F532" s="566"/>
      <c r="G532" s="567"/>
      <c r="H532" s="564"/>
      <c r="I532" s="568"/>
      <c r="J532" s="564"/>
      <c r="K532" s="564"/>
      <c r="L532" s="564"/>
      <c r="M532" s="564"/>
      <c r="N532" s="564"/>
      <c r="O532" s="564"/>
      <c r="P532" s="564"/>
      <c r="Q532" s="564"/>
      <c r="R532" s="564"/>
      <c r="S532" s="564"/>
      <c r="T532" s="564"/>
      <c r="U532" s="564"/>
      <c r="V532" s="564"/>
      <c r="W532" s="564"/>
      <c r="X532" s="564"/>
      <c r="Y532" s="564"/>
      <c r="Z532" s="564"/>
    </row>
    <row r="533" ht="12.75" customHeight="1">
      <c r="A533" s="564"/>
      <c r="B533" s="565"/>
      <c r="C533" s="565"/>
      <c r="D533" s="566"/>
      <c r="E533" s="566"/>
      <c r="F533" s="566"/>
      <c r="G533" s="567"/>
      <c r="H533" s="564"/>
      <c r="I533" s="568"/>
      <c r="J533" s="564"/>
      <c r="K533" s="564"/>
      <c r="L533" s="564"/>
      <c r="M533" s="564"/>
      <c r="N533" s="564"/>
      <c r="O533" s="564"/>
      <c r="P533" s="564"/>
      <c r="Q533" s="564"/>
      <c r="R533" s="564"/>
      <c r="S533" s="564"/>
      <c r="T533" s="564"/>
      <c r="U533" s="564"/>
      <c r="V533" s="564"/>
      <c r="W533" s="564"/>
      <c r="X533" s="564"/>
      <c r="Y533" s="564"/>
      <c r="Z533" s="564"/>
    </row>
    <row r="534" ht="12.75" customHeight="1">
      <c r="A534" s="564"/>
      <c r="B534" s="565"/>
      <c r="C534" s="565"/>
      <c r="D534" s="566"/>
      <c r="E534" s="566"/>
      <c r="F534" s="566"/>
      <c r="G534" s="567"/>
      <c r="H534" s="564"/>
      <c r="I534" s="568"/>
      <c r="J534" s="564"/>
      <c r="K534" s="564"/>
      <c r="L534" s="564"/>
      <c r="M534" s="564"/>
      <c r="N534" s="564"/>
      <c r="O534" s="564"/>
      <c r="P534" s="564"/>
      <c r="Q534" s="564"/>
      <c r="R534" s="564"/>
      <c r="S534" s="564"/>
      <c r="T534" s="564"/>
      <c r="U534" s="564"/>
      <c r="V534" s="564"/>
      <c r="W534" s="564"/>
      <c r="X534" s="564"/>
      <c r="Y534" s="564"/>
      <c r="Z534" s="564"/>
    </row>
    <row r="535" ht="12.75" customHeight="1">
      <c r="A535" s="564"/>
      <c r="B535" s="565"/>
      <c r="C535" s="565"/>
      <c r="D535" s="566"/>
      <c r="E535" s="566"/>
      <c r="F535" s="566"/>
      <c r="G535" s="567"/>
      <c r="H535" s="564"/>
      <c r="I535" s="568"/>
      <c r="J535" s="564"/>
      <c r="K535" s="564"/>
      <c r="L535" s="564"/>
      <c r="M535" s="564"/>
      <c r="N535" s="564"/>
      <c r="O535" s="564"/>
      <c r="P535" s="564"/>
      <c r="Q535" s="564"/>
      <c r="R535" s="564"/>
      <c r="S535" s="564"/>
      <c r="T535" s="564"/>
      <c r="U535" s="564"/>
      <c r="V535" s="564"/>
      <c r="W535" s="564"/>
      <c r="X535" s="564"/>
      <c r="Y535" s="564"/>
      <c r="Z535" s="564"/>
    </row>
    <row r="536" ht="12.75" customHeight="1">
      <c r="A536" s="564"/>
      <c r="B536" s="565"/>
      <c r="C536" s="565"/>
      <c r="D536" s="566"/>
      <c r="E536" s="566"/>
      <c r="F536" s="566"/>
      <c r="G536" s="567"/>
      <c r="H536" s="564"/>
      <c r="I536" s="568"/>
      <c r="J536" s="564"/>
      <c r="K536" s="564"/>
      <c r="L536" s="564"/>
      <c r="M536" s="564"/>
      <c r="N536" s="564"/>
      <c r="O536" s="564"/>
      <c r="P536" s="564"/>
      <c r="Q536" s="564"/>
      <c r="R536" s="564"/>
      <c r="S536" s="564"/>
      <c r="T536" s="564"/>
      <c r="U536" s="564"/>
      <c r="V536" s="564"/>
      <c r="W536" s="564"/>
      <c r="X536" s="564"/>
      <c r="Y536" s="564"/>
      <c r="Z536" s="564"/>
    </row>
    <row r="537" ht="12.75" customHeight="1">
      <c r="A537" s="564"/>
      <c r="B537" s="565"/>
      <c r="C537" s="565"/>
      <c r="D537" s="566"/>
      <c r="E537" s="566"/>
      <c r="F537" s="566"/>
      <c r="G537" s="567"/>
      <c r="H537" s="564"/>
      <c r="I537" s="568"/>
      <c r="J537" s="564"/>
      <c r="K537" s="564"/>
      <c r="L537" s="564"/>
      <c r="M537" s="564"/>
      <c r="N537" s="564"/>
      <c r="O537" s="564"/>
      <c r="P537" s="564"/>
      <c r="Q537" s="564"/>
      <c r="R537" s="564"/>
      <c r="S537" s="564"/>
      <c r="T537" s="564"/>
      <c r="U537" s="564"/>
      <c r="V537" s="564"/>
      <c r="W537" s="564"/>
      <c r="X537" s="564"/>
      <c r="Y537" s="564"/>
      <c r="Z537" s="564"/>
    </row>
    <row r="538" ht="12.75" customHeight="1">
      <c r="A538" s="564"/>
      <c r="B538" s="565"/>
      <c r="C538" s="565"/>
      <c r="D538" s="566"/>
      <c r="E538" s="566"/>
      <c r="F538" s="566"/>
      <c r="G538" s="567"/>
      <c r="H538" s="564"/>
      <c r="I538" s="568"/>
      <c r="J538" s="564"/>
      <c r="K538" s="564"/>
      <c r="L538" s="564"/>
      <c r="M538" s="564"/>
      <c r="N538" s="564"/>
      <c r="O538" s="564"/>
      <c r="P538" s="564"/>
      <c r="Q538" s="564"/>
      <c r="R538" s="564"/>
      <c r="S538" s="564"/>
      <c r="T538" s="564"/>
      <c r="U538" s="564"/>
      <c r="V538" s="564"/>
      <c r="W538" s="564"/>
      <c r="X538" s="564"/>
      <c r="Y538" s="564"/>
      <c r="Z538" s="564"/>
    </row>
    <row r="539" ht="12.75" customHeight="1">
      <c r="A539" s="564"/>
      <c r="B539" s="565"/>
      <c r="C539" s="565"/>
      <c r="D539" s="566"/>
      <c r="E539" s="566"/>
      <c r="F539" s="566"/>
      <c r="G539" s="567"/>
      <c r="H539" s="564"/>
      <c r="I539" s="568"/>
      <c r="J539" s="564"/>
      <c r="K539" s="564"/>
      <c r="L539" s="564"/>
      <c r="M539" s="564"/>
      <c r="N539" s="564"/>
      <c r="O539" s="564"/>
      <c r="P539" s="564"/>
      <c r="Q539" s="564"/>
      <c r="R539" s="564"/>
      <c r="S539" s="564"/>
      <c r="T539" s="564"/>
      <c r="U539" s="564"/>
      <c r="V539" s="564"/>
      <c r="W539" s="564"/>
      <c r="X539" s="564"/>
      <c r="Y539" s="564"/>
      <c r="Z539" s="564"/>
    </row>
    <row r="540" ht="12.75" customHeight="1">
      <c r="A540" s="564"/>
      <c r="B540" s="565"/>
      <c r="C540" s="565"/>
      <c r="D540" s="566"/>
      <c r="E540" s="566"/>
      <c r="F540" s="566"/>
      <c r="G540" s="567"/>
      <c r="H540" s="564"/>
      <c r="I540" s="568"/>
      <c r="J540" s="564"/>
      <c r="K540" s="564"/>
      <c r="L540" s="564"/>
      <c r="M540" s="564"/>
      <c r="N540" s="564"/>
      <c r="O540" s="564"/>
      <c r="P540" s="564"/>
      <c r="Q540" s="564"/>
      <c r="R540" s="564"/>
      <c r="S540" s="564"/>
      <c r="T540" s="564"/>
      <c r="U540" s="564"/>
      <c r="V540" s="564"/>
      <c r="W540" s="564"/>
      <c r="X540" s="564"/>
      <c r="Y540" s="564"/>
      <c r="Z540" s="564"/>
    </row>
    <row r="541" ht="12.75" customHeight="1">
      <c r="A541" s="564"/>
      <c r="B541" s="565"/>
      <c r="C541" s="565"/>
      <c r="D541" s="566"/>
      <c r="E541" s="566"/>
      <c r="F541" s="566"/>
      <c r="G541" s="567"/>
      <c r="H541" s="564"/>
      <c r="I541" s="568"/>
      <c r="J541" s="564"/>
      <c r="K541" s="564"/>
      <c r="L541" s="564"/>
      <c r="M541" s="564"/>
      <c r="N541" s="564"/>
      <c r="O541" s="564"/>
      <c r="P541" s="564"/>
      <c r="Q541" s="564"/>
      <c r="R541" s="564"/>
      <c r="S541" s="564"/>
      <c r="T541" s="564"/>
      <c r="U541" s="564"/>
      <c r="V541" s="564"/>
      <c r="W541" s="564"/>
      <c r="X541" s="564"/>
      <c r="Y541" s="564"/>
      <c r="Z541" s="564"/>
    </row>
    <row r="542" ht="12.75" customHeight="1">
      <c r="A542" s="564"/>
      <c r="B542" s="565"/>
      <c r="C542" s="565"/>
      <c r="D542" s="566"/>
      <c r="E542" s="566"/>
      <c r="F542" s="566"/>
      <c r="G542" s="567"/>
      <c r="H542" s="564"/>
      <c r="I542" s="568"/>
      <c r="J542" s="564"/>
      <c r="K542" s="564"/>
      <c r="L542" s="564"/>
      <c r="M542" s="564"/>
      <c r="N542" s="564"/>
      <c r="O542" s="564"/>
      <c r="P542" s="564"/>
      <c r="Q542" s="564"/>
      <c r="R542" s="564"/>
      <c r="S542" s="564"/>
      <c r="T542" s="564"/>
      <c r="U542" s="564"/>
      <c r="V542" s="564"/>
      <c r="W542" s="564"/>
      <c r="X542" s="564"/>
      <c r="Y542" s="564"/>
      <c r="Z542" s="564"/>
    </row>
    <row r="543" ht="12.75" customHeight="1">
      <c r="A543" s="564"/>
      <c r="B543" s="565"/>
      <c r="C543" s="565"/>
      <c r="D543" s="566"/>
      <c r="E543" s="566"/>
      <c r="F543" s="566"/>
      <c r="G543" s="567"/>
      <c r="H543" s="564"/>
      <c r="I543" s="568"/>
      <c r="J543" s="564"/>
      <c r="K543" s="564"/>
      <c r="L543" s="564"/>
      <c r="M543" s="564"/>
      <c r="N543" s="564"/>
      <c r="O543" s="564"/>
      <c r="P543" s="564"/>
      <c r="Q543" s="564"/>
      <c r="R543" s="564"/>
      <c r="S543" s="564"/>
      <c r="T543" s="564"/>
      <c r="U543" s="564"/>
      <c r="V543" s="564"/>
      <c r="W543" s="564"/>
      <c r="X543" s="564"/>
      <c r="Y543" s="564"/>
      <c r="Z543" s="564"/>
    </row>
    <row r="544" ht="12.75" customHeight="1">
      <c r="A544" s="564"/>
      <c r="B544" s="565"/>
      <c r="C544" s="565"/>
      <c r="D544" s="566"/>
      <c r="E544" s="566"/>
      <c r="F544" s="566"/>
      <c r="G544" s="567"/>
      <c r="H544" s="564"/>
      <c r="I544" s="568"/>
      <c r="J544" s="564"/>
      <c r="K544" s="564"/>
      <c r="L544" s="564"/>
      <c r="M544" s="564"/>
      <c r="N544" s="564"/>
      <c r="O544" s="564"/>
      <c r="P544" s="564"/>
      <c r="Q544" s="564"/>
      <c r="R544" s="564"/>
      <c r="S544" s="564"/>
      <c r="T544" s="564"/>
      <c r="U544" s="564"/>
      <c r="V544" s="564"/>
      <c r="W544" s="564"/>
      <c r="X544" s="564"/>
      <c r="Y544" s="564"/>
      <c r="Z544" s="564"/>
    </row>
    <row r="545" ht="12.75" customHeight="1">
      <c r="A545" s="564"/>
      <c r="B545" s="565"/>
      <c r="C545" s="565"/>
      <c r="D545" s="566"/>
      <c r="E545" s="566"/>
      <c r="F545" s="566"/>
      <c r="G545" s="567"/>
      <c r="H545" s="564"/>
      <c r="I545" s="568"/>
      <c r="J545" s="564"/>
      <c r="K545" s="564"/>
      <c r="L545" s="564"/>
      <c r="M545" s="564"/>
      <c r="N545" s="564"/>
      <c r="O545" s="564"/>
      <c r="P545" s="564"/>
      <c r="Q545" s="564"/>
      <c r="R545" s="564"/>
      <c r="S545" s="564"/>
      <c r="T545" s="564"/>
      <c r="U545" s="564"/>
      <c r="V545" s="564"/>
      <c r="W545" s="564"/>
      <c r="X545" s="564"/>
      <c r="Y545" s="564"/>
      <c r="Z545" s="564"/>
    </row>
    <row r="546" ht="12.75" customHeight="1">
      <c r="A546" s="564"/>
      <c r="B546" s="565"/>
      <c r="C546" s="565"/>
      <c r="D546" s="566"/>
      <c r="E546" s="566"/>
      <c r="F546" s="566"/>
      <c r="G546" s="567"/>
      <c r="H546" s="564"/>
      <c r="I546" s="568"/>
      <c r="J546" s="564"/>
      <c r="K546" s="564"/>
      <c r="L546" s="564"/>
      <c r="M546" s="564"/>
      <c r="N546" s="564"/>
      <c r="O546" s="564"/>
      <c r="P546" s="564"/>
      <c r="Q546" s="564"/>
      <c r="R546" s="564"/>
      <c r="S546" s="564"/>
      <c r="T546" s="564"/>
      <c r="U546" s="564"/>
      <c r="V546" s="564"/>
      <c r="W546" s="564"/>
      <c r="X546" s="564"/>
      <c r="Y546" s="564"/>
      <c r="Z546" s="564"/>
    </row>
    <row r="547" ht="12.75" customHeight="1">
      <c r="A547" s="564"/>
      <c r="B547" s="565"/>
      <c r="C547" s="565"/>
      <c r="D547" s="566"/>
      <c r="E547" s="566"/>
      <c r="F547" s="566"/>
      <c r="G547" s="567"/>
      <c r="H547" s="564"/>
      <c r="I547" s="568"/>
      <c r="J547" s="564"/>
      <c r="K547" s="564"/>
      <c r="L547" s="564"/>
      <c r="M547" s="564"/>
      <c r="N547" s="564"/>
      <c r="O547" s="564"/>
      <c r="P547" s="564"/>
      <c r="Q547" s="564"/>
      <c r="R547" s="564"/>
      <c r="S547" s="564"/>
      <c r="T547" s="564"/>
      <c r="U547" s="564"/>
      <c r="V547" s="564"/>
      <c r="W547" s="564"/>
      <c r="X547" s="564"/>
      <c r="Y547" s="564"/>
      <c r="Z547" s="564"/>
    </row>
    <row r="548" ht="12.75" customHeight="1">
      <c r="A548" s="564"/>
      <c r="B548" s="565"/>
      <c r="C548" s="565"/>
      <c r="D548" s="566"/>
      <c r="E548" s="566"/>
      <c r="F548" s="566"/>
      <c r="G548" s="567"/>
      <c r="H548" s="564"/>
      <c r="I548" s="568"/>
      <c r="J548" s="564"/>
      <c r="K548" s="564"/>
      <c r="L548" s="564"/>
      <c r="M548" s="564"/>
      <c r="N548" s="564"/>
      <c r="O548" s="564"/>
      <c r="P548" s="564"/>
      <c r="Q548" s="564"/>
      <c r="R548" s="564"/>
      <c r="S548" s="564"/>
      <c r="T548" s="564"/>
      <c r="U548" s="564"/>
      <c r="V548" s="564"/>
      <c r="W548" s="564"/>
      <c r="X548" s="564"/>
      <c r="Y548" s="564"/>
      <c r="Z548" s="564"/>
    </row>
    <row r="549" ht="12.75" customHeight="1">
      <c r="A549" s="564"/>
      <c r="B549" s="565"/>
      <c r="C549" s="565"/>
      <c r="D549" s="566"/>
      <c r="E549" s="566"/>
      <c r="F549" s="566"/>
      <c r="G549" s="567"/>
      <c r="H549" s="564"/>
      <c r="I549" s="568"/>
      <c r="J549" s="564"/>
      <c r="K549" s="564"/>
      <c r="L549" s="564"/>
      <c r="M549" s="564"/>
      <c r="N549" s="564"/>
      <c r="O549" s="564"/>
      <c r="P549" s="564"/>
      <c r="Q549" s="564"/>
      <c r="R549" s="564"/>
      <c r="S549" s="564"/>
      <c r="T549" s="564"/>
      <c r="U549" s="564"/>
      <c r="V549" s="564"/>
      <c r="W549" s="564"/>
      <c r="X549" s="564"/>
      <c r="Y549" s="564"/>
      <c r="Z549" s="564"/>
    </row>
    <row r="550" ht="12.75" customHeight="1">
      <c r="A550" s="564"/>
      <c r="B550" s="565"/>
      <c r="C550" s="565"/>
      <c r="D550" s="566"/>
      <c r="E550" s="566"/>
      <c r="F550" s="566"/>
      <c r="G550" s="567"/>
      <c r="H550" s="564"/>
      <c r="I550" s="568"/>
      <c r="J550" s="564"/>
      <c r="K550" s="564"/>
      <c r="L550" s="564"/>
      <c r="M550" s="564"/>
      <c r="N550" s="564"/>
      <c r="O550" s="564"/>
      <c r="P550" s="564"/>
      <c r="Q550" s="564"/>
      <c r="R550" s="564"/>
      <c r="S550" s="564"/>
      <c r="T550" s="564"/>
      <c r="U550" s="564"/>
      <c r="V550" s="564"/>
      <c r="W550" s="564"/>
      <c r="X550" s="564"/>
      <c r="Y550" s="564"/>
      <c r="Z550" s="564"/>
    </row>
    <row r="551" ht="12.75" customHeight="1">
      <c r="A551" s="564"/>
      <c r="B551" s="565"/>
      <c r="C551" s="565"/>
      <c r="D551" s="566"/>
      <c r="E551" s="566"/>
      <c r="F551" s="566"/>
      <c r="G551" s="567"/>
      <c r="H551" s="564"/>
      <c r="I551" s="568"/>
      <c r="J551" s="564"/>
      <c r="K551" s="564"/>
      <c r="L551" s="564"/>
      <c r="M551" s="564"/>
      <c r="N551" s="564"/>
      <c r="O551" s="564"/>
      <c r="P551" s="564"/>
      <c r="Q551" s="564"/>
      <c r="R551" s="564"/>
      <c r="S551" s="564"/>
      <c r="T551" s="564"/>
      <c r="U551" s="564"/>
      <c r="V551" s="564"/>
      <c r="W551" s="564"/>
      <c r="X551" s="564"/>
      <c r="Y551" s="564"/>
      <c r="Z551" s="564"/>
    </row>
    <row r="552" ht="12.75" customHeight="1">
      <c r="A552" s="564"/>
      <c r="B552" s="565"/>
      <c r="C552" s="565"/>
      <c r="D552" s="566"/>
      <c r="E552" s="566"/>
      <c r="F552" s="566"/>
      <c r="G552" s="567"/>
      <c r="H552" s="564"/>
      <c r="I552" s="568"/>
      <c r="J552" s="564"/>
      <c r="K552" s="564"/>
      <c r="L552" s="564"/>
      <c r="M552" s="564"/>
      <c r="N552" s="564"/>
      <c r="O552" s="564"/>
      <c r="P552" s="564"/>
      <c r="Q552" s="564"/>
      <c r="R552" s="564"/>
      <c r="S552" s="564"/>
      <c r="T552" s="564"/>
      <c r="U552" s="564"/>
      <c r="V552" s="564"/>
      <c r="W552" s="564"/>
      <c r="X552" s="564"/>
      <c r="Y552" s="564"/>
      <c r="Z552" s="564"/>
    </row>
    <row r="553" ht="12.75" customHeight="1">
      <c r="A553" s="564"/>
      <c r="B553" s="565"/>
      <c r="C553" s="565"/>
      <c r="D553" s="566"/>
      <c r="E553" s="566"/>
      <c r="F553" s="566"/>
      <c r="G553" s="567"/>
      <c r="H553" s="564"/>
      <c r="I553" s="568"/>
      <c r="J553" s="564"/>
      <c r="K553" s="564"/>
      <c r="L553" s="564"/>
      <c r="M553" s="564"/>
      <c r="N553" s="564"/>
      <c r="O553" s="564"/>
      <c r="P553" s="564"/>
      <c r="Q553" s="564"/>
      <c r="R553" s="564"/>
      <c r="S553" s="564"/>
      <c r="T553" s="564"/>
      <c r="U553" s="564"/>
      <c r="V553" s="564"/>
      <c r="W553" s="564"/>
      <c r="X553" s="564"/>
      <c r="Y553" s="564"/>
      <c r="Z553" s="564"/>
    </row>
    <row r="554" ht="12.75" customHeight="1">
      <c r="A554" s="564"/>
      <c r="B554" s="565"/>
      <c r="C554" s="565"/>
      <c r="D554" s="566"/>
      <c r="E554" s="566"/>
      <c r="F554" s="566"/>
      <c r="G554" s="567"/>
      <c r="H554" s="564"/>
      <c r="I554" s="568"/>
      <c r="J554" s="564"/>
      <c r="K554" s="564"/>
      <c r="L554" s="564"/>
      <c r="M554" s="564"/>
      <c r="N554" s="564"/>
      <c r="O554" s="564"/>
      <c r="P554" s="564"/>
      <c r="Q554" s="564"/>
      <c r="R554" s="564"/>
      <c r="S554" s="564"/>
      <c r="T554" s="564"/>
      <c r="U554" s="564"/>
      <c r="V554" s="564"/>
      <c r="W554" s="564"/>
      <c r="X554" s="564"/>
      <c r="Y554" s="564"/>
      <c r="Z554" s="564"/>
    </row>
    <row r="555" ht="12.75" customHeight="1">
      <c r="A555" s="564"/>
      <c r="B555" s="565"/>
      <c r="C555" s="565"/>
      <c r="D555" s="566"/>
      <c r="E555" s="566"/>
      <c r="F555" s="566"/>
      <c r="G555" s="567"/>
      <c r="H555" s="564"/>
      <c r="I555" s="568"/>
      <c r="J555" s="564"/>
      <c r="K555" s="564"/>
      <c r="L555" s="564"/>
      <c r="M555" s="564"/>
      <c r="N555" s="564"/>
      <c r="O555" s="564"/>
      <c r="P555" s="564"/>
      <c r="Q555" s="564"/>
      <c r="R555" s="564"/>
      <c r="S555" s="564"/>
      <c r="T555" s="564"/>
      <c r="U555" s="564"/>
      <c r="V555" s="564"/>
      <c r="W555" s="564"/>
      <c r="X555" s="564"/>
      <c r="Y555" s="564"/>
      <c r="Z555" s="564"/>
    </row>
    <row r="556" ht="12.75" customHeight="1">
      <c r="A556" s="564"/>
      <c r="B556" s="565"/>
      <c r="C556" s="565"/>
      <c r="D556" s="566"/>
      <c r="E556" s="566"/>
      <c r="F556" s="566"/>
      <c r="G556" s="567"/>
      <c r="H556" s="564"/>
      <c r="I556" s="568"/>
      <c r="J556" s="564"/>
      <c r="K556" s="564"/>
      <c r="L556" s="564"/>
      <c r="M556" s="564"/>
      <c r="N556" s="564"/>
      <c r="O556" s="564"/>
      <c r="P556" s="564"/>
      <c r="Q556" s="564"/>
      <c r="R556" s="564"/>
      <c r="S556" s="564"/>
      <c r="T556" s="564"/>
      <c r="U556" s="564"/>
      <c r="V556" s="564"/>
      <c r="W556" s="564"/>
      <c r="X556" s="564"/>
      <c r="Y556" s="564"/>
      <c r="Z556" s="564"/>
    </row>
    <row r="557" ht="12.75" customHeight="1">
      <c r="A557" s="564"/>
      <c r="B557" s="565"/>
      <c r="C557" s="565"/>
      <c r="D557" s="566"/>
      <c r="E557" s="566"/>
      <c r="F557" s="566"/>
      <c r="G557" s="567"/>
      <c r="H557" s="564"/>
      <c r="I557" s="568"/>
      <c r="J557" s="564"/>
      <c r="K557" s="564"/>
      <c r="L557" s="564"/>
      <c r="M557" s="564"/>
      <c r="N557" s="564"/>
      <c r="O557" s="564"/>
      <c r="P557" s="564"/>
      <c r="Q557" s="564"/>
      <c r="R557" s="564"/>
      <c r="S557" s="564"/>
      <c r="T557" s="564"/>
      <c r="U557" s="564"/>
      <c r="V557" s="564"/>
      <c r="W557" s="564"/>
      <c r="X557" s="564"/>
      <c r="Y557" s="564"/>
      <c r="Z557" s="564"/>
    </row>
    <row r="558" ht="12.75" customHeight="1">
      <c r="A558" s="564"/>
      <c r="B558" s="565"/>
      <c r="C558" s="565"/>
      <c r="D558" s="566"/>
      <c r="E558" s="566"/>
      <c r="F558" s="566"/>
      <c r="G558" s="567"/>
      <c r="H558" s="564"/>
      <c r="I558" s="568"/>
      <c r="J558" s="564"/>
      <c r="K558" s="564"/>
      <c r="L558" s="564"/>
      <c r="M558" s="564"/>
      <c r="N558" s="564"/>
      <c r="O558" s="564"/>
      <c r="P558" s="564"/>
      <c r="Q558" s="564"/>
      <c r="R558" s="564"/>
      <c r="S558" s="564"/>
      <c r="T558" s="564"/>
      <c r="U558" s="564"/>
      <c r="V558" s="564"/>
      <c r="W558" s="564"/>
      <c r="X558" s="564"/>
      <c r="Y558" s="564"/>
      <c r="Z558" s="564"/>
    </row>
    <row r="559" ht="12.75" customHeight="1">
      <c r="A559" s="564"/>
      <c r="B559" s="565"/>
      <c r="C559" s="565"/>
      <c r="D559" s="566"/>
      <c r="E559" s="566"/>
      <c r="F559" s="566"/>
      <c r="G559" s="567"/>
      <c r="H559" s="564"/>
      <c r="I559" s="568"/>
      <c r="J559" s="564"/>
      <c r="K559" s="564"/>
      <c r="L559" s="564"/>
      <c r="M559" s="564"/>
      <c r="N559" s="564"/>
      <c r="O559" s="564"/>
      <c r="P559" s="564"/>
      <c r="Q559" s="564"/>
      <c r="R559" s="564"/>
      <c r="S559" s="564"/>
      <c r="T559" s="564"/>
      <c r="U559" s="564"/>
      <c r="V559" s="564"/>
      <c r="W559" s="564"/>
      <c r="X559" s="564"/>
      <c r="Y559" s="564"/>
      <c r="Z559" s="564"/>
    </row>
    <row r="560" ht="12.75" customHeight="1">
      <c r="A560" s="564"/>
      <c r="B560" s="565"/>
      <c r="C560" s="565"/>
      <c r="D560" s="566"/>
      <c r="E560" s="566"/>
      <c r="F560" s="566"/>
      <c r="G560" s="567"/>
      <c r="H560" s="564"/>
      <c r="I560" s="568"/>
      <c r="J560" s="564"/>
      <c r="K560" s="564"/>
      <c r="L560" s="564"/>
      <c r="M560" s="564"/>
      <c r="N560" s="564"/>
      <c r="O560" s="564"/>
      <c r="P560" s="564"/>
      <c r="Q560" s="564"/>
      <c r="R560" s="564"/>
      <c r="S560" s="564"/>
      <c r="T560" s="564"/>
      <c r="U560" s="564"/>
      <c r="V560" s="564"/>
      <c r="W560" s="564"/>
      <c r="X560" s="564"/>
      <c r="Y560" s="564"/>
      <c r="Z560" s="564"/>
    </row>
    <row r="561" ht="12.75" customHeight="1">
      <c r="A561" s="564"/>
      <c r="B561" s="565"/>
      <c r="C561" s="565"/>
      <c r="D561" s="566"/>
      <c r="E561" s="566"/>
      <c r="F561" s="566"/>
      <c r="G561" s="567"/>
      <c r="H561" s="564"/>
      <c r="I561" s="568"/>
      <c r="J561" s="564"/>
      <c r="K561" s="564"/>
      <c r="L561" s="564"/>
      <c r="M561" s="564"/>
      <c r="N561" s="564"/>
      <c r="O561" s="564"/>
      <c r="P561" s="564"/>
      <c r="Q561" s="564"/>
      <c r="R561" s="564"/>
      <c r="S561" s="564"/>
      <c r="T561" s="564"/>
      <c r="U561" s="564"/>
      <c r="V561" s="564"/>
      <c r="W561" s="564"/>
      <c r="X561" s="564"/>
      <c r="Y561" s="564"/>
      <c r="Z561" s="564"/>
    </row>
    <row r="562" ht="12.75" customHeight="1">
      <c r="A562" s="564"/>
      <c r="B562" s="565"/>
      <c r="C562" s="565"/>
      <c r="D562" s="566"/>
      <c r="E562" s="566"/>
      <c r="F562" s="566"/>
      <c r="G562" s="567"/>
      <c r="H562" s="564"/>
      <c r="I562" s="568"/>
      <c r="J562" s="564"/>
      <c r="K562" s="564"/>
      <c r="L562" s="564"/>
      <c r="M562" s="564"/>
      <c r="N562" s="564"/>
      <c r="O562" s="564"/>
      <c r="P562" s="564"/>
      <c r="Q562" s="564"/>
      <c r="R562" s="564"/>
      <c r="S562" s="564"/>
      <c r="T562" s="564"/>
      <c r="U562" s="564"/>
      <c r="V562" s="564"/>
      <c r="W562" s="564"/>
      <c r="X562" s="564"/>
      <c r="Y562" s="564"/>
      <c r="Z562" s="564"/>
    </row>
    <row r="563" ht="12.75" customHeight="1">
      <c r="A563" s="564"/>
      <c r="B563" s="565"/>
      <c r="C563" s="565"/>
      <c r="D563" s="566"/>
      <c r="E563" s="566"/>
      <c r="F563" s="566"/>
      <c r="G563" s="567"/>
      <c r="H563" s="564"/>
      <c r="I563" s="568"/>
      <c r="J563" s="564"/>
      <c r="K563" s="564"/>
      <c r="L563" s="564"/>
      <c r="M563" s="564"/>
      <c r="N563" s="564"/>
      <c r="O563" s="564"/>
      <c r="P563" s="564"/>
      <c r="Q563" s="564"/>
      <c r="R563" s="564"/>
      <c r="S563" s="564"/>
      <c r="T563" s="564"/>
      <c r="U563" s="564"/>
      <c r="V563" s="564"/>
      <c r="W563" s="564"/>
      <c r="X563" s="564"/>
      <c r="Y563" s="564"/>
      <c r="Z563" s="564"/>
    </row>
    <row r="564" ht="12.75" customHeight="1">
      <c r="A564" s="564"/>
      <c r="B564" s="565"/>
      <c r="C564" s="565"/>
      <c r="D564" s="566"/>
      <c r="E564" s="566"/>
      <c r="F564" s="566"/>
      <c r="G564" s="567"/>
      <c r="H564" s="564"/>
      <c r="I564" s="568"/>
      <c r="J564" s="564"/>
      <c r="K564" s="564"/>
      <c r="L564" s="564"/>
      <c r="M564" s="564"/>
      <c r="N564" s="564"/>
      <c r="O564" s="564"/>
      <c r="P564" s="564"/>
      <c r="Q564" s="564"/>
      <c r="R564" s="564"/>
      <c r="S564" s="564"/>
      <c r="T564" s="564"/>
      <c r="U564" s="564"/>
      <c r="V564" s="564"/>
      <c r="W564" s="564"/>
      <c r="X564" s="564"/>
      <c r="Y564" s="564"/>
      <c r="Z564" s="564"/>
    </row>
    <row r="565" ht="12.75" customHeight="1">
      <c r="A565" s="564"/>
      <c r="B565" s="565"/>
      <c r="C565" s="565"/>
      <c r="D565" s="566"/>
      <c r="E565" s="566"/>
      <c r="F565" s="566"/>
      <c r="G565" s="567"/>
      <c r="H565" s="564"/>
      <c r="I565" s="568"/>
      <c r="J565" s="564"/>
      <c r="K565" s="564"/>
      <c r="L565" s="564"/>
      <c r="M565" s="564"/>
      <c r="N565" s="564"/>
      <c r="O565" s="564"/>
      <c r="P565" s="564"/>
      <c r="Q565" s="564"/>
      <c r="R565" s="564"/>
      <c r="S565" s="564"/>
      <c r="T565" s="564"/>
      <c r="U565" s="564"/>
      <c r="V565" s="564"/>
      <c r="W565" s="564"/>
      <c r="X565" s="564"/>
      <c r="Y565" s="564"/>
      <c r="Z565" s="564"/>
    </row>
    <row r="566" ht="12.75" customHeight="1">
      <c r="A566" s="564"/>
      <c r="B566" s="565"/>
      <c r="C566" s="565"/>
      <c r="D566" s="566"/>
      <c r="E566" s="566"/>
      <c r="F566" s="566"/>
      <c r="G566" s="567"/>
      <c r="H566" s="564"/>
      <c r="I566" s="568"/>
      <c r="J566" s="564"/>
      <c r="K566" s="564"/>
      <c r="L566" s="564"/>
      <c r="M566" s="564"/>
      <c r="N566" s="564"/>
      <c r="O566" s="564"/>
      <c r="P566" s="564"/>
      <c r="Q566" s="564"/>
      <c r="R566" s="564"/>
      <c r="S566" s="564"/>
      <c r="T566" s="564"/>
      <c r="U566" s="564"/>
      <c r="V566" s="564"/>
      <c r="W566" s="564"/>
      <c r="X566" s="564"/>
      <c r="Y566" s="564"/>
      <c r="Z566" s="564"/>
    </row>
    <row r="567" ht="12.75" customHeight="1">
      <c r="A567" s="564"/>
      <c r="B567" s="565"/>
      <c r="C567" s="565"/>
      <c r="D567" s="566"/>
      <c r="E567" s="566"/>
      <c r="F567" s="566"/>
      <c r="G567" s="567"/>
      <c r="H567" s="564"/>
      <c r="I567" s="568"/>
      <c r="J567" s="564"/>
      <c r="K567" s="564"/>
      <c r="L567" s="564"/>
      <c r="M567" s="564"/>
      <c r="N567" s="564"/>
      <c r="O567" s="564"/>
      <c r="P567" s="564"/>
      <c r="Q567" s="564"/>
      <c r="R567" s="564"/>
      <c r="S567" s="564"/>
      <c r="T567" s="564"/>
      <c r="U567" s="564"/>
      <c r="V567" s="564"/>
      <c r="W567" s="564"/>
      <c r="X567" s="564"/>
      <c r="Y567" s="564"/>
      <c r="Z567" s="564"/>
    </row>
    <row r="568" ht="12.75" customHeight="1">
      <c r="A568" s="564"/>
      <c r="B568" s="565"/>
      <c r="C568" s="565"/>
      <c r="D568" s="566"/>
      <c r="E568" s="566"/>
      <c r="F568" s="566"/>
      <c r="G568" s="567"/>
      <c r="H568" s="564"/>
      <c r="I568" s="568"/>
      <c r="J568" s="564"/>
      <c r="K568" s="564"/>
      <c r="L568" s="564"/>
      <c r="M568" s="564"/>
      <c r="N568" s="564"/>
      <c r="O568" s="564"/>
      <c r="P568" s="564"/>
      <c r="Q568" s="564"/>
      <c r="R568" s="564"/>
      <c r="S568" s="564"/>
      <c r="T568" s="564"/>
      <c r="U568" s="564"/>
      <c r="V568" s="564"/>
      <c r="W568" s="564"/>
      <c r="X568" s="564"/>
      <c r="Y568" s="564"/>
      <c r="Z568" s="564"/>
    </row>
    <row r="569" ht="12.75" customHeight="1">
      <c r="A569" s="564"/>
      <c r="B569" s="565"/>
      <c r="C569" s="565"/>
      <c r="D569" s="566"/>
      <c r="E569" s="566"/>
      <c r="F569" s="566"/>
      <c r="G569" s="567"/>
      <c r="H569" s="564"/>
      <c r="I569" s="568"/>
      <c r="J569" s="564"/>
      <c r="K569" s="564"/>
      <c r="L569" s="564"/>
      <c r="M569" s="564"/>
      <c r="N569" s="564"/>
      <c r="O569" s="564"/>
      <c r="P569" s="564"/>
      <c r="Q569" s="564"/>
      <c r="R569" s="564"/>
      <c r="S569" s="564"/>
      <c r="T569" s="564"/>
      <c r="U569" s="564"/>
      <c r="V569" s="564"/>
      <c r="W569" s="564"/>
      <c r="X569" s="564"/>
      <c r="Y569" s="564"/>
      <c r="Z569" s="564"/>
    </row>
    <row r="570" ht="12.75" customHeight="1">
      <c r="A570" s="564"/>
      <c r="B570" s="565"/>
      <c r="C570" s="565"/>
      <c r="D570" s="566"/>
      <c r="E570" s="566"/>
      <c r="F570" s="566"/>
      <c r="G570" s="567"/>
      <c r="H570" s="564"/>
      <c r="I570" s="568"/>
      <c r="J570" s="564"/>
      <c r="K570" s="564"/>
      <c r="L570" s="564"/>
      <c r="M570" s="564"/>
      <c r="N570" s="564"/>
      <c r="O570" s="564"/>
      <c r="P570" s="564"/>
      <c r="Q570" s="564"/>
      <c r="R570" s="564"/>
      <c r="S570" s="564"/>
      <c r="T570" s="564"/>
      <c r="U570" s="564"/>
      <c r="V570" s="564"/>
      <c r="W570" s="564"/>
      <c r="X570" s="564"/>
      <c r="Y570" s="564"/>
      <c r="Z570" s="564"/>
    </row>
    <row r="571" ht="12.75" customHeight="1">
      <c r="A571" s="564"/>
      <c r="B571" s="565"/>
      <c r="C571" s="565"/>
      <c r="D571" s="566"/>
      <c r="E571" s="566"/>
      <c r="F571" s="566"/>
      <c r="G571" s="567"/>
      <c r="H571" s="564"/>
      <c r="I571" s="568"/>
      <c r="J571" s="564"/>
      <c r="K571" s="564"/>
      <c r="L571" s="564"/>
      <c r="M571" s="564"/>
      <c r="N571" s="564"/>
      <c r="O571" s="564"/>
      <c r="P571" s="564"/>
      <c r="Q571" s="564"/>
      <c r="R571" s="564"/>
      <c r="S571" s="564"/>
      <c r="T571" s="564"/>
      <c r="U571" s="564"/>
      <c r="V571" s="564"/>
      <c r="W571" s="564"/>
      <c r="X571" s="564"/>
      <c r="Y571" s="564"/>
      <c r="Z571" s="564"/>
    </row>
    <row r="572" ht="12.75" customHeight="1">
      <c r="A572" s="564"/>
      <c r="B572" s="565"/>
      <c r="C572" s="565"/>
      <c r="D572" s="566"/>
      <c r="E572" s="566"/>
      <c r="F572" s="566"/>
      <c r="G572" s="567"/>
      <c r="H572" s="564"/>
      <c r="I572" s="568"/>
      <c r="J572" s="564"/>
      <c r="K572" s="564"/>
      <c r="L572" s="564"/>
      <c r="M572" s="564"/>
      <c r="N572" s="564"/>
      <c r="O572" s="564"/>
      <c r="P572" s="564"/>
      <c r="Q572" s="564"/>
      <c r="R572" s="564"/>
      <c r="S572" s="564"/>
      <c r="T572" s="564"/>
      <c r="U572" s="564"/>
      <c r="V572" s="564"/>
      <c r="W572" s="564"/>
      <c r="X572" s="564"/>
      <c r="Y572" s="564"/>
      <c r="Z572" s="564"/>
    </row>
    <row r="573" ht="12.75" customHeight="1">
      <c r="A573" s="564"/>
      <c r="B573" s="565"/>
      <c r="C573" s="565"/>
      <c r="D573" s="566"/>
      <c r="E573" s="566"/>
      <c r="F573" s="566"/>
      <c r="G573" s="567"/>
      <c r="H573" s="564"/>
      <c r="I573" s="568"/>
      <c r="J573" s="564"/>
      <c r="K573" s="564"/>
      <c r="L573" s="564"/>
      <c r="M573" s="564"/>
      <c r="N573" s="564"/>
      <c r="O573" s="564"/>
      <c r="P573" s="564"/>
      <c r="Q573" s="564"/>
      <c r="R573" s="564"/>
      <c r="S573" s="564"/>
      <c r="T573" s="564"/>
      <c r="U573" s="564"/>
      <c r="V573" s="564"/>
      <c r="W573" s="564"/>
      <c r="X573" s="564"/>
      <c r="Y573" s="564"/>
      <c r="Z573" s="564"/>
    </row>
    <row r="574" ht="12.75" customHeight="1">
      <c r="A574" s="564"/>
      <c r="B574" s="565"/>
      <c r="C574" s="565"/>
      <c r="D574" s="566"/>
      <c r="E574" s="566"/>
      <c r="F574" s="566"/>
      <c r="G574" s="567"/>
      <c r="H574" s="564"/>
      <c r="I574" s="568"/>
      <c r="J574" s="564"/>
      <c r="K574" s="564"/>
      <c r="L574" s="564"/>
      <c r="M574" s="564"/>
      <c r="N574" s="564"/>
      <c r="O574" s="564"/>
      <c r="P574" s="564"/>
      <c r="Q574" s="564"/>
      <c r="R574" s="564"/>
      <c r="S574" s="564"/>
      <c r="T574" s="564"/>
      <c r="U574" s="564"/>
      <c r="V574" s="564"/>
      <c r="W574" s="564"/>
      <c r="X574" s="564"/>
      <c r="Y574" s="564"/>
      <c r="Z574" s="564"/>
    </row>
    <row r="575" ht="12.75" customHeight="1">
      <c r="A575" s="564"/>
      <c r="B575" s="565"/>
      <c r="C575" s="565"/>
      <c r="D575" s="566"/>
      <c r="E575" s="566"/>
      <c r="F575" s="566"/>
      <c r="G575" s="567"/>
      <c r="H575" s="564"/>
      <c r="I575" s="568"/>
      <c r="J575" s="564"/>
      <c r="K575" s="564"/>
      <c r="L575" s="564"/>
      <c r="M575" s="564"/>
      <c r="N575" s="564"/>
      <c r="O575" s="564"/>
      <c r="P575" s="564"/>
      <c r="Q575" s="564"/>
      <c r="R575" s="564"/>
      <c r="S575" s="564"/>
      <c r="T575" s="564"/>
      <c r="U575" s="564"/>
      <c r="V575" s="564"/>
      <c r="W575" s="564"/>
      <c r="X575" s="564"/>
      <c r="Y575" s="564"/>
      <c r="Z575" s="564"/>
    </row>
    <row r="576" ht="12.75" customHeight="1">
      <c r="A576" s="564"/>
      <c r="B576" s="565"/>
      <c r="C576" s="565"/>
      <c r="D576" s="566"/>
      <c r="E576" s="566"/>
      <c r="F576" s="566"/>
      <c r="G576" s="567"/>
      <c r="H576" s="564"/>
      <c r="I576" s="568"/>
      <c r="J576" s="564"/>
      <c r="K576" s="564"/>
      <c r="L576" s="564"/>
      <c r="M576" s="564"/>
      <c r="N576" s="564"/>
      <c r="O576" s="564"/>
      <c r="P576" s="564"/>
      <c r="Q576" s="564"/>
      <c r="R576" s="564"/>
      <c r="S576" s="564"/>
      <c r="T576" s="564"/>
      <c r="U576" s="564"/>
      <c r="V576" s="564"/>
      <c r="W576" s="564"/>
      <c r="X576" s="564"/>
      <c r="Y576" s="564"/>
      <c r="Z576" s="564"/>
    </row>
    <row r="577" ht="12.75" customHeight="1">
      <c r="A577" s="564"/>
      <c r="B577" s="565"/>
      <c r="C577" s="565"/>
      <c r="D577" s="566"/>
      <c r="E577" s="566"/>
      <c r="F577" s="566"/>
      <c r="G577" s="567"/>
      <c r="H577" s="564"/>
      <c r="I577" s="568"/>
      <c r="J577" s="564"/>
      <c r="K577" s="564"/>
      <c r="L577" s="564"/>
      <c r="M577" s="564"/>
      <c r="N577" s="564"/>
      <c r="O577" s="564"/>
      <c r="P577" s="564"/>
      <c r="Q577" s="564"/>
      <c r="R577" s="564"/>
      <c r="S577" s="564"/>
      <c r="T577" s="564"/>
      <c r="U577" s="564"/>
      <c r="V577" s="564"/>
      <c r="W577" s="564"/>
      <c r="X577" s="564"/>
      <c r="Y577" s="564"/>
      <c r="Z577" s="564"/>
    </row>
    <row r="578" ht="12.75" customHeight="1">
      <c r="A578" s="564"/>
      <c r="B578" s="565"/>
      <c r="C578" s="565"/>
      <c r="D578" s="566"/>
      <c r="E578" s="566"/>
      <c r="F578" s="566"/>
      <c r="G578" s="567"/>
      <c r="H578" s="564"/>
      <c r="I578" s="568"/>
      <c r="J578" s="564"/>
      <c r="K578" s="564"/>
      <c r="L578" s="564"/>
      <c r="M578" s="564"/>
      <c r="N578" s="564"/>
      <c r="O578" s="564"/>
      <c r="P578" s="564"/>
      <c r="Q578" s="564"/>
      <c r="R578" s="564"/>
      <c r="S578" s="564"/>
      <c r="T578" s="564"/>
      <c r="U578" s="564"/>
      <c r="V578" s="564"/>
      <c r="W578" s="564"/>
      <c r="X578" s="564"/>
      <c r="Y578" s="564"/>
      <c r="Z578" s="564"/>
    </row>
    <row r="579" ht="12.75" customHeight="1">
      <c r="A579" s="564"/>
      <c r="B579" s="565"/>
      <c r="C579" s="565"/>
      <c r="D579" s="566"/>
      <c r="E579" s="566"/>
      <c r="F579" s="566"/>
      <c r="G579" s="567"/>
      <c r="H579" s="564"/>
      <c r="I579" s="568"/>
      <c r="J579" s="564"/>
      <c r="K579" s="564"/>
      <c r="L579" s="564"/>
      <c r="M579" s="564"/>
      <c r="N579" s="564"/>
      <c r="O579" s="564"/>
      <c r="P579" s="564"/>
      <c r="Q579" s="564"/>
      <c r="R579" s="564"/>
      <c r="S579" s="564"/>
      <c r="T579" s="564"/>
      <c r="U579" s="564"/>
      <c r="V579" s="564"/>
      <c r="W579" s="564"/>
      <c r="X579" s="564"/>
      <c r="Y579" s="564"/>
      <c r="Z579" s="564"/>
    </row>
    <row r="580" ht="12.75" customHeight="1">
      <c r="A580" s="564"/>
      <c r="B580" s="565"/>
      <c r="C580" s="565"/>
      <c r="D580" s="566"/>
      <c r="E580" s="566"/>
      <c r="F580" s="566"/>
      <c r="G580" s="567"/>
      <c r="H580" s="564"/>
      <c r="I580" s="568"/>
      <c r="J580" s="564"/>
      <c r="K580" s="564"/>
      <c r="L580" s="564"/>
      <c r="M580" s="564"/>
      <c r="N580" s="564"/>
      <c r="O580" s="564"/>
      <c r="P580" s="564"/>
      <c r="Q580" s="564"/>
      <c r="R580" s="564"/>
      <c r="S580" s="564"/>
      <c r="T580" s="564"/>
      <c r="U580" s="564"/>
      <c r="V580" s="564"/>
      <c r="W580" s="564"/>
      <c r="X580" s="564"/>
      <c r="Y580" s="564"/>
      <c r="Z580" s="564"/>
    </row>
    <row r="581" ht="12.75" customHeight="1">
      <c r="A581" s="564"/>
      <c r="B581" s="565"/>
      <c r="C581" s="565"/>
      <c r="D581" s="566"/>
      <c r="E581" s="566"/>
      <c r="F581" s="566"/>
      <c r="G581" s="567"/>
      <c r="H581" s="564"/>
      <c r="I581" s="568"/>
      <c r="J581" s="564"/>
      <c r="K581" s="564"/>
      <c r="L581" s="564"/>
      <c r="M581" s="564"/>
      <c r="N581" s="564"/>
      <c r="O581" s="564"/>
      <c r="P581" s="564"/>
      <c r="Q581" s="564"/>
      <c r="R581" s="564"/>
      <c r="S581" s="564"/>
      <c r="T581" s="564"/>
      <c r="U581" s="564"/>
      <c r="V581" s="564"/>
      <c r="W581" s="564"/>
      <c r="X581" s="564"/>
      <c r="Y581" s="564"/>
      <c r="Z581" s="564"/>
    </row>
    <row r="582" ht="12.75" customHeight="1">
      <c r="A582" s="564"/>
      <c r="B582" s="565"/>
      <c r="C582" s="565"/>
      <c r="D582" s="566"/>
      <c r="E582" s="566"/>
      <c r="F582" s="566"/>
      <c r="G582" s="567"/>
      <c r="H582" s="564"/>
      <c r="I582" s="568"/>
      <c r="J582" s="564"/>
      <c r="K582" s="564"/>
      <c r="L582" s="564"/>
      <c r="M582" s="564"/>
      <c r="N582" s="564"/>
      <c r="O582" s="564"/>
      <c r="P582" s="564"/>
      <c r="Q582" s="564"/>
      <c r="R582" s="564"/>
      <c r="S582" s="564"/>
      <c r="T582" s="564"/>
      <c r="U582" s="564"/>
      <c r="V582" s="564"/>
      <c r="W582" s="564"/>
      <c r="X582" s="564"/>
      <c r="Y582" s="564"/>
      <c r="Z582" s="564"/>
    </row>
    <row r="583" ht="12.75" customHeight="1">
      <c r="A583" s="564"/>
      <c r="B583" s="565"/>
      <c r="C583" s="565"/>
      <c r="D583" s="566"/>
      <c r="E583" s="566"/>
      <c r="F583" s="566"/>
      <c r="G583" s="567"/>
      <c r="H583" s="564"/>
      <c r="I583" s="568"/>
      <c r="J583" s="564"/>
      <c r="K583" s="564"/>
      <c r="L583" s="564"/>
      <c r="M583" s="564"/>
      <c r="N583" s="564"/>
      <c r="O583" s="564"/>
      <c r="P583" s="564"/>
      <c r="Q583" s="564"/>
      <c r="R583" s="564"/>
      <c r="S583" s="564"/>
      <c r="T583" s="564"/>
      <c r="U583" s="564"/>
      <c r="V583" s="564"/>
      <c r="W583" s="564"/>
      <c r="X583" s="564"/>
      <c r="Y583" s="564"/>
      <c r="Z583" s="564"/>
    </row>
    <row r="584" ht="12.75" customHeight="1">
      <c r="A584" s="564"/>
      <c r="B584" s="565"/>
      <c r="C584" s="565"/>
      <c r="D584" s="566"/>
      <c r="E584" s="566"/>
      <c r="F584" s="566"/>
      <c r="G584" s="567"/>
      <c r="H584" s="564"/>
      <c r="I584" s="568"/>
      <c r="J584" s="564"/>
      <c r="K584" s="564"/>
      <c r="L584" s="564"/>
      <c r="M584" s="564"/>
      <c r="N584" s="564"/>
      <c r="O584" s="564"/>
      <c r="P584" s="564"/>
      <c r="Q584" s="564"/>
      <c r="R584" s="564"/>
      <c r="S584" s="564"/>
      <c r="T584" s="564"/>
      <c r="U584" s="564"/>
      <c r="V584" s="564"/>
      <c r="W584" s="564"/>
      <c r="X584" s="564"/>
      <c r="Y584" s="564"/>
      <c r="Z584" s="564"/>
    </row>
    <row r="585" ht="12.75" customHeight="1">
      <c r="A585" s="564"/>
      <c r="B585" s="565"/>
      <c r="C585" s="565"/>
      <c r="D585" s="566"/>
      <c r="E585" s="566"/>
      <c r="F585" s="566"/>
      <c r="G585" s="567"/>
      <c r="H585" s="564"/>
      <c r="I585" s="568"/>
      <c r="J585" s="564"/>
      <c r="K585" s="564"/>
      <c r="L585" s="564"/>
      <c r="M585" s="564"/>
      <c r="N585" s="564"/>
      <c r="O585" s="564"/>
      <c r="P585" s="564"/>
      <c r="Q585" s="564"/>
      <c r="R585" s="564"/>
      <c r="S585" s="564"/>
      <c r="T585" s="564"/>
      <c r="U585" s="564"/>
      <c r="V585" s="564"/>
      <c r="W585" s="564"/>
      <c r="X585" s="564"/>
      <c r="Y585" s="564"/>
      <c r="Z585" s="564"/>
    </row>
    <row r="586" ht="12.75" customHeight="1">
      <c r="A586" s="564"/>
      <c r="B586" s="565"/>
      <c r="C586" s="565"/>
      <c r="D586" s="566"/>
      <c r="E586" s="566"/>
      <c r="F586" s="566"/>
      <c r="G586" s="567"/>
      <c r="H586" s="564"/>
      <c r="I586" s="568"/>
      <c r="J586" s="564"/>
      <c r="K586" s="564"/>
      <c r="L586" s="564"/>
      <c r="M586" s="564"/>
      <c r="N586" s="564"/>
      <c r="O586" s="564"/>
      <c r="P586" s="564"/>
      <c r="Q586" s="564"/>
      <c r="R586" s="564"/>
      <c r="S586" s="564"/>
      <c r="T586" s="564"/>
      <c r="U586" s="564"/>
      <c r="V586" s="564"/>
      <c r="W586" s="564"/>
      <c r="X586" s="564"/>
      <c r="Y586" s="564"/>
      <c r="Z586" s="564"/>
    </row>
    <row r="587" ht="12.75" customHeight="1">
      <c r="A587" s="564"/>
      <c r="B587" s="565"/>
      <c r="C587" s="565"/>
      <c r="D587" s="566"/>
      <c r="E587" s="566"/>
      <c r="F587" s="566"/>
      <c r="G587" s="567"/>
      <c r="H587" s="564"/>
      <c r="I587" s="568"/>
      <c r="J587" s="564"/>
      <c r="K587" s="564"/>
      <c r="L587" s="564"/>
      <c r="M587" s="564"/>
      <c r="N587" s="564"/>
      <c r="O587" s="564"/>
      <c r="P587" s="564"/>
      <c r="Q587" s="564"/>
      <c r="R587" s="564"/>
      <c r="S587" s="564"/>
      <c r="T587" s="564"/>
      <c r="U587" s="564"/>
      <c r="V587" s="564"/>
      <c r="W587" s="564"/>
      <c r="X587" s="564"/>
      <c r="Y587" s="564"/>
      <c r="Z587" s="564"/>
    </row>
    <row r="588" ht="12.75" customHeight="1">
      <c r="A588" s="564"/>
      <c r="B588" s="565"/>
      <c r="C588" s="565"/>
      <c r="D588" s="566"/>
      <c r="E588" s="566"/>
      <c r="F588" s="566"/>
      <c r="G588" s="567"/>
      <c r="H588" s="564"/>
      <c r="I588" s="568"/>
      <c r="J588" s="564"/>
      <c r="K588" s="564"/>
      <c r="L588" s="564"/>
      <c r="M588" s="564"/>
      <c r="N588" s="564"/>
      <c r="O588" s="564"/>
      <c r="P588" s="564"/>
      <c r="Q588" s="564"/>
      <c r="R588" s="564"/>
      <c r="S588" s="564"/>
      <c r="T588" s="564"/>
      <c r="U588" s="564"/>
      <c r="V588" s="564"/>
      <c r="W588" s="564"/>
      <c r="X588" s="564"/>
      <c r="Y588" s="564"/>
      <c r="Z588" s="564"/>
    </row>
    <row r="589" ht="12.75" customHeight="1">
      <c r="A589" s="564"/>
      <c r="B589" s="565"/>
      <c r="C589" s="565"/>
      <c r="D589" s="566"/>
      <c r="E589" s="566"/>
      <c r="F589" s="566"/>
      <c r="G589" s="567"/>
      <c r="H589" s="564"/>
      <c r="I589" s="568"/>
      <c r="J589" s="564"/>
      <c r="K589" s="564"/>
      <c r="L589" s="564"/>
      <c r="M589" s="564"/>
      <c r="N589" s="564"/>
      <c r="O589" s="564"/>
      <c r="P589" s="564"/>
      <c r="Q589" s="564"/>
      <c r="R589" s="564"/>
      <c r="S589" s="564"/>
      <c r="T589" s="564"/>
      <c r="U589" s="564"/>
      <c r="V589" s="564"/>
      <c r="W589" s="564"/>
      <c r="X589" s="564"/>
      <c r="Y589" s="564"/>
      <c r="Z589" s="564"/>
    </row>
    <row r="590" ht="12.75" customHeight="1">
      <c r="A590" s="564"/>
      <c r="B590" s="565"/>
      <c r="C590" s="565"/>
      <c r="D590" s="566"/>
      <c r="E590" s="566"/>
      <c r="F590" s="566"/>
      <c r="G590" s="567"/>
      <c r="H590" s="564"/>
      <c r="I590" s="568"/>
      <c r="J590" s="564"/>
      <c r="K590" s="564"/>
      <c r="L590" s="564"/>
      <c r="M590" s="564"/>
      <c r="N590" s="564"/>
      <c r="O590" s="564"/>
      <c r="P590" s="564"/>
      <c r="Q590" s="564"/>
      <c r="R590" s="564"/>
      <c r="S590" s="564"/>
      <c r="T590" s="564"/>
      <c r="U590" s="564"/>
      <c r="V590" s="564"/>
      <c r="W590" s="564"/>
      <c r="X590" s="564"/>
      <c r="Y590" s="564"/>
      <c r="Z590" s="564"/>
    </row>
    <row r="591" ht="12.75" customHeight="1">
      <c r="A591" s="564"/>
      <c r="B591" s="565"/>
      <c r="C591" s="565"/>
      <c r="D591" s="566"/>
      <c r="E591" s="566"/>
      <c r="F591" s="566"/>
      <c r="G591" s="567"/>
      <c r="H591" s="564"/>
      <c r="I591" s="568"/>
      <c r="J591" s="564"/>
      <c r="K591" s="564"/>
      <c r="L591" s="564"/>
      <c r="M591" s="564"/>
      <c r="N591" s="564"/>
      <c r="O591" s="564"/>
      <c r="P591" s="564"/>
      <c r="Q591" s="564"/>
      <c r="R591" s="564"/>
      <c r="S591" s="564"/>
      <c r="T591" s="564"/>
      <c r="U591" s="564"/>
      <c r="V591" s="564"/>
      <c r="W591" s="564"/>
      <c r="X591" s="564"/>
      <c r="Y591" s="564"/>
      <c r="Z591" s="564"/>
    </row>
    <row r="592" ht="12.75" customHeight="1">
      <c r="A592" s="564"/>
      <c r="B592" s="565"/>
      <c r="C592" s="565"/>
      <c r="D592" s="566"/>
      <c r="E592" s="566"/>
      <c r="F592" s="566"/>
      <c r="G592" s="567"/>
      <c r="H592" s="564"/>
      <c r="I592" s="568"/>
      <c r="J592" s="564"/>
      <c r="K592" s="564"/>
      <c r="L592" s="564"/>
      <c r="M592" s="564"/>
      <c r="N592" s="564"/>
      <c r="O592" s="564"/>
      <c r="P592" s="564"/>
      <c r="Q592" s="564"/>
      <c r="R592" s="564"/>
      <c r="S592" s="564"/>
      <c r="T592" s="564"/>
      <c r="U592" s="564"/>
      <c r="V592" s="564"/>
      <c r="W592" s="564"/>
      <c r="X592" s="564"/>
      <c r="Y592" s="564"/>
      <c r="Z592" s="564"/>
    </row>
    <row r="593" ht="12.75" customHeight="1">
      <c r="A593" s="564"/>
      <c r="B593" s="565"/>
      <c r="C593" s="565"/>
      <c r="D593" s="566"/>
      <c r="E593" s="566"/>
      <c r="F593" s="566"/>
      <c r="G593" s="567"/>
      <c r="H593" s="564"/>
      <c r="I593" s="568"/>
      <c r="J593" s="564"/>
      <c r="K593" s="564"/>
      <c r="L593" s="564"/>
      <c r="M593" s="564"/>
      <c r="N593" s="564"/>
      <c r="O593" s="564"/>
      <c r="P593" s="564"/>
      <c r="Q593" s="564"/>
      <c r="R593" s="564"/>
      <c r="S593" s="564"/>
      <c r="T593" s="564"/>
      <c r="U593" s="564"/>
      <c r="V593" s="564"/>
      <c r="W593" s="564"/>
      <c r="X593" s="564"/>
      <c r="Y593" s="564"/>
      <c r="Z593" s="564"/>
    </row>
    <row r="594" ht="12.75" customHeight="1">
      <c r="A594" s="564"/>
      <c r="B594" s="565"/>
      <c r="C594" s="565"/>
      <c r="D594" s="566"/>
      <c r="E594" s="566"/>
      <c r="F594" s="566"/>
      <c r="G594" s="567"/>
      <c r="H594" s="564"/>
      <c r="I594" s="568"/>
      <c r="J594" s="564"/>
      <c r="K594" s="564"/>
      <c r="L594" s="564"/>
      <c r="M594" s="564"/>
      <c r="N594" s="564"/>
      <c r="O594" s="564"/>
      <c r="P594" s="564"/>
      <c r="Q594" s="564"/>
      <c r="R594" s="564"/>
      <c r="S594" s="564"/>
      <c r="T594" s="564"/>
      <c r="U594" s="564"/>
      <c r="V594" s="564"/>
      <c r="W594" s="564"/>
      <c r="X594" s="564"/>
      <c r="Y594" s="564"/>
      <c r="Z594" s="564"/>
    </row>
    <row r="595" ht="12.75" customHeight="1">
      <c r="A595" s="564"/>
      <c r="B595" s="565"/>
      <c r="C595" s="565"/>
      <c r="D595" s="566"/>
      <c r="E595" s="566"/>
      <c r="F595" s="566"/>
      <c r="G595" s="567"/>
      <c r="H595" s="564"/>
      <c r="I595" s="568"/>
      <c r="J595" s="564"/>
      <c r="K595" s="564"/>
      <c r="L595" s="564"/>
      <c r="M595" s="564"/>
      <c r="N595" s="564"/>
      <c r="O595" s="564"/>
      <c r="P595" s="564"/>
      <c r="Q595" s="564"/>
      <c r="R595" s="564"/>
      <c r="S595" s="564"/>
      <c r="T595" s="564"/>
      <c r="U595" s="564"/>
      <c r="V595" s="564"/>
      <c r="W595" s="564"/>
      <c r="X595" s="564"/>
      <c r="Y595" s="564"/>
      <c r="Z595" s="564"/>
    </row>
    <row r="596" ht="12.75" customHeight="1">
      <c r="A596" s="564"/>
      <c r="B596" s="565"/>
      <c r="C596" s="565"/>
      <c r="D596" s="566"/>
      <c r="E596" s="566"/>
      <c r="F596" s="566"/>
      <c r="G596" s="567"/>
      <c r="H596" s="564"/>
      <c r="I596" s="568"/>
      <c r="J596" s="564"/>
      <c r="K596" s="564"/>
      <c r="L596" s="564"/>
      <c r="M596" s="564"/>
      <c r="N596" s="564"/>
      <c r="O596" s="564"/>
      <c r="P596" s="564"/>
      <c r="Q596" s="564"/>
      <c r="R596" s="564"/>
      <c r="S596" s="564"/>
      <c r="T596" s="564"/>
      <c r="U596" s="564"/>
      <c r="V596" s="564"/>
      <c r="W596" s="564"/>
      <c r="X596" s="564"/>
      <c r="Y596" s="564"/>
      <c r="Z596" s="564"/>
    </row>
    <row r="597" ht="12.75" customHeight="1">
      <c r="A597" s="564"/>
      <c r="B597" s="565"/>
      <c r="C597" s="565"/>
      <c r="D597" s="566"/>
      <c r="E597" s="566"/>
      <c r="F597" s="566"/>
      <c r="G597" s="567"/>
      <c r="H597" s="564"/>
      <c r="I597" s="568"/>
      <c r="J597" s="564"/>
      <c r="K597" s="564"/>
      <c r="L597" s="564"/>
      <c r="M597" s="564"/>
      <c r="N597" s="564"/>
      <c r="O597" s="564"/>
      <c r="P597" s="564"/>
      <c r="Q597" s="564"/>
      <c r="R597" s="564"/>
      <c r="S597" s="564"/>
      <c r="T597" s="564"/>
      <c r="U597" s="564"/>
      <c r="V597" s="564"/>
      <c r="W597" s="564"/>
      <c r="X597" s="564"/>
      <c r="Y597" s="564"/>
      <c r="Z597" s="564"/>
    </row>
    <row r="598" ht="12.75" customHeight="1">
      <c r="A598" s="564"/>
      <c r="B598" s="565"/>
      <c r="C598" s="565"/>
      <c r="D598" s="566"/>
      <c r="E598" s="566"/>
      <c r="F598" s="566"/>
      <c r="G598" s="567"/>
      <c r="H598" s="564"/>
      <c r="I598" s="568"/>
      <c r="J598" s="564"/>
      <c r="K598" s="564"/>
      <c r="L598" s="564"/>
      <c r="M598" s="564"/>
      <c r="N598" s="564"/>
      <c r="O598" s="564"/>
      <c r="P598" s="564"/>
      <c r="Q598" s="564"/>
      <c r="R598" s="564"/>
      <c r="S598" s="564"/>
      <c r="T598" s="564"/>
      <c r="U598" s="564"/>
      <c r="V598" s="564"/>
      <c r="W598" s="564"/>
      <c r="X598" s="564"/>
      <c r="Y598" s="564"/>
      <c r="Z598" s="564"/>
    </row>
    <row r="599" ht="12.75" customHeight="1">
      <c r="A599" s="564"/>
      <c r="B599" s="565"/>
      <c r="C599" s="565"/>
      <c r="D599" s="566"/>
      <c r="E599" s="566"/>
      <c r="F599" s="566"/>
      <c r="G599" s="567"/>
      <c r="H599" s="564"/>
      <c r="I599" s="568"/>
      <c r="J599" s="564"/>
      <c r="K599" s="564"/>
      <c r="L599" s="564"/>
      <c r="M599" s="564"/>
      <c r="N599" s="564"/>
      <c r="O599" s="564"/>
      <c r="P599" s="564"/>
      <c r="Q599" s="564"/>
      <c r="R599" s="564"/>
      <c r="S599" s="564"/>
      <c r="T599" s="564"/>
      <c r="U599" s="564"/>
      <c r="V599" s="564"/>
      <c r="W599" s="564"/>
      <c r="X599" s="564"/>
      <c r="Y599" s="564"/>
      <c r="Z599" s="564"/>
    </row>
    <row r="600" ht="12.75" customHeight="1">
      <c r="A600" s="564"/>
      <c r="B600" s="565"/>
      <c r="C600" s="565"/>
      <c r="D600" s="566"/>
      <c r="E600" s="566"/>
      <c r="F600" s="566"/>
      <c r="G600" s="567"/>
      <c r="H600" s="564"/>
      <c r="I600" s="568"/>
      <c r="J600" s="564"/>
      <c r="K600" s="564"/>
      <c r="L600" s="564"/>
      <c r="M600" s="564"/>
      <c r="N600" s="564"/>
      <c r="O600" s="564"/>
      <c r="P600" s="564"/>
      <c r="Q600" s="564"/>
      <c r="R600" s="564"/>
      <c r="S600" s="564"/>
      <c r="T600" s="564"/>
      <c r="U600" s="564"/>
      <c r="V600" s="564"/>
      <c r="W600" s="564"/>
      <c r="X600" s="564"/>
      <c r="Y600" s="564"/>
      <c r="Z600" s="564"/>
    </row>
    <row r="601" ht="12.75" customHeight="1">
      <c r="A601" s="564"/>
      <c r="B601" s="565"/>
      <c r="C601" s="565"/>
      <c r="D601" s="566"/>
      <c r="E601" s="566"/>
      <c r="F601" s="566"/>
      <c r="G601" s="567"/>
      <c r="H601" s="564"/>
      <c r="I601" s="568"/>
      <c r="J601" s="564"/>
      <c r="K601" s="564"/>
      <c r="L601" s="564"/>
      <c r="M601" s="564"/>
      <c r="N601" s="564"/>
      <c r="O601" s="564"/>
      <c r="P601" s="564"/>
      <c r="Q601" s="564"/>
      <c r="R601" s="564"/>
      <c r="S601" s="564"/>
      <c r="T601" s="564"/>
      <c r="U601" s="564"/>
      <c r="V601" s="564"/>
      <c r="W601" s="564"/>
      <c r="X601" s="564"/>
      <c r="Y601" s="564"/>
      <c r="Z601" s="564"/>
    </row>
    <row r="602" ht="12.75" customHeight="1">
      <c r="A602" s="564"/>
      <c r="B602" s="565"/>
      <c r="C602" s="565"/>
      <c r="D602" s="566"/>
      <c r="E602" s="566"/>
      <c r="F602" s="566"/>
      <c r="G602" s="567"/>
      <c r="H602" s="564"/>
      <c r="I602" s="568"/>
      <c r="J602" s="564"/>
      <c r="K602" s="564"/>
      <c r="L602" s="564"/>
      <c r="M602" s="564"/>
      <c r="N602" s="564"/>
      <c r="O602" s="564"/>
      <c r="P602" s="564"/>
      <c r="Q602" s="564"/>
      <c r="R602" s="564"/>
      <c r="S602" s="564"/>
      <c r="T602" s="564"/>
      <c r="U602" s="564"/>
      <c r="V602" s="564"/>
      <c r="W602" s="564"/>
      <c r="X602" s="564"/>
      <c r="Y602" s="564"/>
      <c r="Z602" s="564"/>
    </row>
    <row r="603" ht="12.75" customHeight="1">
      <c r="A603" s="564"/>
      <c r="B603" s="565"/>
      <c r="C603" s="565"/>
      <c r="D603" s="566"/>
      <c r="E603" s="566"/>
      <c r="F603" s="566"/>
      <c r="G603" s="567"/>
      <c r="H603" s="564"/>
      <c r="I603" s="568"/>
      <c r="J603" s="564"/>
      <c r="K603" s="564"/>
      <c r="L603" s="564"/>
      <c r="M603" s="564"/>
      <c r="N603" s="564"/>
      <c r="O603" s="564"/>
      <c r="P603" s="564"/>
      <c r="Q603" s="564"/>
      <c r="R603" s="564"/>
      <c r="S603" s="564"/>
      <c r="T603" s="564"/>
      <c r="U603" s="564"/>
      <c r="V603" s="564"/>
      <c r="W603" s="564"/>
      <c r="X603" s="564"/>
      <c r="Y603" s="564"/>
      <c r="Z603" s="564"/>
    </row>
    <row r="604" ht="12.75" customHeight="1">
      <c r="A604" s="564"/>
      <c r="B604" s="565"/>
      <c r="C604" s="565"/>
      <c r="D604" s="566"/>
      <c r="E604" s="566"/>
      <c r="F604" s="566"/>
      <c r="G604" s="567"/>
      <c r="H604" s="564"/>
      <c r="I604" s="568"/>
      <c r="J604" s="564"/>
      <c r="K604" s="564"/>
      <c r="L604" s="564"/>
      <c r="M604" s="564"/>
      <c r="N604" s="564"/>
      <c r="O604" s="564"/>
      <c r="P604" s="564"/>
      <c r="Q604" s="564"/>
      <c r="R604" s="564"/>
      <c r="S604" s="564"/>
      <c r="T604" s="564"/>
      <c r="U604" s="564"/>
      <c r="V604" s="564"/>
      <c r="W604" s="564"/>
      <c r="X604" s="564"/>
      <c r="Y604" s="564"/>
      <c r="Z604" s="564"/>
    </row>
    <row r="605" ht="12.75" customHeight="1">
      <c r="A605" s="564"/>
      <c r="B605" s="565"/>
      <c r="C605" s="565"/>
      <c r="D605" s="566"/>
      <c r="E605" s="566"/>
      <c r="F605" s="566"/>
      <c r="G605" s="567"/>
      <c r="H605" s="564"/>
      <c r="I605" s="568"/>
      <c r="J605" s="564"/>
      <c r="K605" s="564"/>
      <c r="L605" s="564"/>
      <c r="M605" s="564"/>
      <c r="N605" s="564"/>
      <c r="O605" s="564"/>
      <c r="P605" s="564"/>
      <c r="Q605" s="564"/>
      <c r="R605" s="564"/>
      <c r="S605" s="564"/>
      <c r="T605" s="564"/>
      <c r="U605" s="564"/>
      <c r="V605" s="564"/>
      <c r="W605" s="564"/>
      <c r="X605" s="564"/>
      <c r="Y605" s="564"/>
      <c r="Z605" s="564"/>
    </row>
    <row r="606" ht="12.75" customHeight="1">
      <c r="A606" s="564"/>
      <c r="B606" s="565"/>
      <c r="C606" s="565"/>
      <c r="D606" s="566"/>
      <c r="E606" s="566"/>
      <c r="F606" s="566"/>
      <c r="G606" s="567"/>
      <c r="H606" s="564"/>
      <c r="I606" s="568"/>
      <c r="J606" s="564"/>
      <c r="K606" s="564"/>
      <c r="L606" s="564"/>
      <c r="M606" s="564"/>
      <c r="N606" s="564"/>
      <c r="O606" s="564"/>
      <c r="P606" s="564"/>
      <c r="Q606" s="564"/>
      <c r="R606" s="564"/>
      <c r="S606" s="564"/>
      <c r="T606" s="564"/>
      <c r="U606" s="564"/>
      <c r="V606" s="564"/>
      <c r="W606" s="564"/>
      <c r="X606" s="564"/>
      <c r="Y606" s="564"/>
      <c r="Z606" s="564"/>
    </row>
    <row r="607" ht="12.75" customHeight="1">
      <c r="A607" s="564"/>
      <c r="B607" s="565"/>
      <c r="C607" s="565"/>
      <c r="D607" s="566"/>
      <c r="E607" s="566"/>
      <c r="F607" s="566"/>
      <c r="G607" s="567"/>
      <c r="H607" s="564"/>
      <c r="I607" s="568"/>
      <c r="J607" s="564"/>
      <c r="K607" s="564"/>
      <c r="L607" s="564"/>
      <c r="M607" s="564"/>
      <c r="N607" s="564"/>
      <c r="O607" s="564"/>
      <c r="P607" s="564"/>
      <c r="Q607" s="564"/>
      <c r="R607" s="564"/>
      <c r="S607" s="564"/>
      <c r="T607" s="564"/>
      <c r="U607" s="564"/>
      <c r="V607" s="564"/>
      <c r="W607" s="564"/>
      <c r="X607" s="564"/>
      <c r="Y607" s="564"/>
      <c r="Z607" s="564"/>
    </row>
    <row r="608" ht="12.75" customHeight="1">
      <c r="A608" s="564"/>
      <c r="B608" s="565"/>
      <c r="C608" s="565"/>
      <c r="D608" s="566"/>
      <c r="E608" s="566"/>
      <c r="F608" s="566"/>
      <c r="G608" s="567"/>
      <c r="H608" s="564"/>
      <c r="I608" s="568"/>
      <c r="J608" s="564"/>
      <c r="K608" s="564"/>
      <c r="L608" s="564"/>
      <c r="M608" s="564"/>
      <c r="N608" s="564"/>
      <c r="O608" s="564"/>
      <c r="P608" s="564"/>
      <c r="Q608" s="564"/>
      <c r="R608" s="564"/>
      <c r="S608" s="564"/>
      <c r="T608" s="564"/>
      <c r="U608" s="564"/>
      <c r="V608" s="564"/>
      <c r="W608" s="564"/>
      <c r="X608" s="564"/>
      <c r="Y608" s="564"/>
      <c r="Z608" s="564"/>
    </row>
    <row r="609" ht="12.75" customHeight="1">
      <c r="A609" s="564"/>
      <c r="B609" s="565"/>
      <c r="C609" s="565"/>
      <c r="D609" s="566"/>
      <c r="E609" s="566"/>
      <c r="F609" s="566"/>
      <c r="G609" s="567"/>
      <c r="H609" s="564"/>
      <c r="I609" s="568"/>
      <c r="J609" s="564"/>
      <c r="K609" s="564"/>
      <c r="L609" s="564"/>
      <c r="M609" s="564"/>
      <c r="N609" s="564"/>
      <c r="O609" s="564"/>
      <c r="P609" s="564"/>
      <c r="Q609" s="564"/>
      <c r="R609" s="564"/>
      <c r="S609" s="564"/>
      <c r="T609" s="564"/>
      <c r="U609" s="564"/>
      <c r="V609" s="564"/>
      <c r="W609" s="564"/>
      <c r="X609" s="564"/>
      <c r="Y609" s="564"/>
      <c r="Z609" s="564"/>
    </row>
    <row r="610" ht="12.75" customHeight="1">
      <c r="A610" s="564"/>
      <c r="B610" s="565"/>
      <c r="C610" s="565"/>
      <c r="D610" s="566"/>
      <c r="E610" s="566"/>
      <c r="F610" s="566"/>
      <c r="G610" s="567"/>
      <c r="H610" s="564"/>
      <c r="I610" s="568"/>
      <c r="J610" s="564"/>
      <c r="K610" s="564"/>
      <c r="L610" s="564"/>
      <c r="M610" s="564"/>
      <c r="N610" s="564"/>
      <c r="O610" s="564"/>
      <c r="P610" s="564"/>
      <c r="Q610" s="564"/>
      <c r="R610" s="564"/>
      <c r="S610" s="564"/>
      <c r="T610" s="564"/>
      <c r="U610" s="564"/>
      <c r="V610" s="564"/>
      <c r="W610" s="564"/>
      <c r="X610" s="564"/>
      <c r="Y610" s="564"/>
      <c r="Z610" s="564"/>
    </row>
    <row r="611" ht="12.75" customHeight="1">
      <c r="A611" s="564"/>
      <c r="B611" s="565"/>
      <c r="C611" s="565"/>
      <c r="D611" s="566"/>
      <c r="E611" s="566"/>
      <c r="F611" s="566"/>
      <c r="G611" s="567"/>
      <c r="H611" s="564"/>
      <c r="I611" s="568"/>
      <c r="J611" s="564"/>
      <c r="K611" s="564"/>
      <c r="L611" s="564"/>
      <c r="M611" s="564"/>
      <c r="N611" s="564"/>
      <c r="O611" s="564"/>
      <c r="P611" s="564"/>
      <c r="Q611" s="564"/>
      <c r="R611" s="564"/>
      <c r="S611" s="564"/>
      <c r="T611" s="564"/>
      <c r="U611" s="564"/>
      <c r="V611" s="564"/>
      <c r="W611" s="564"/>
      <c r="X611" s="564"/>
      <c r="Y611" s="564"/>
      <c r="Z611" s="564"/>
    </row>
    <row r="612" ht="12.75" customHeight="1">
      <c r="A612" s="564"/>
      <c r="B612" s="565"/>
      <c r="C612" s="565"/>
      <c r="D612" s="566"/>
      <c r="E612" s="566"/>
      <c r="F612" s="566"/>
      <c r="G612" s="567"/>
      <c r="H612" s="564"/>
      <c r="I612" s="568"/>
      <c r="J612" s="564"/>
      <c r="K612" s="564"/>
      <c r="L612" s="564"/>
      <c r="M612" s="564"/>
      <c r="N612" s="564"/>
      <c r="O612" s="564"/>
      <c r="P612" s="564"/>
      <c r="Q612" s="564"/>
      <c r="R612" s="564"/>
      <c r="S612" s="564"/>
      <c r="T612" s="564"/>
      <c r="U612" s="564"/>
      <c r="V612" s="564"/>
      <c r="W612" s="564"/>
      <c r="X612" s="564"/>
      <c r="Y612" s="564"/>
      <c r="Z612" s="564"/>
    </row>
    <row r="613" ht="12.75" customHeight="1">
      <c r="A613" s="564"/>
      <c r="B613" s="565"/>
      <c r="C613" s="565"/>
      <c r="D613" s="566"/>
      <c r="E613" s="566"/>
      <c r="F613" s="566"/>
      <c r="G613" s="567"/>
      <c r="H613" s="564"/>
      <c r="I613" s="568"/>
      <c r="J613" s="564"/>
      <c r="K613" s="564"/>
      <c r="L613" s="564"/>
      <c r="M613" s="564"/>
      <c r="N613" s="564"/>
      <c r="O613" s="564"/>
      <c r="P613" s="564"/>
      <c r="Q613" s="564"/>
      <c r="R613" s="564"/>
      <c r="S613" s="564"/>
      <c r="T613" s="564"/>
      <c r="U613" s="564"/>
      <c r="V613" s="564"/>
      <c r="W613" s="564"/>
      <c r="X613" s="564"/>
      <c r="Y613" s="564"/>
      <c r="Z613" s="564"/>
    </row>
    <row r="614" ht="12.75" customHeight="1">
      <c r="A614" s="564"/>
      <c r="B614" s="565"/>
      <c r="C614" s="565"/>
      <c r="D614" s="566"/>
      <c r="E614" s="566"/>
      <c r="F614" s="566"/>
      <c r="G614" s="567"/>
      <c r="H614" s="564"/>
      <c r="I614" s="568"/>
      <c r="J614" s="564"/>
      <c r="K614" s="564"/>
      <c r="L614" s="564"/>
      <c r="M614" s="564"/>
      <c r="N614" s="564"/>
      <c r="O614" s="564"/>
      <c r="P614" s="564"/>
      <c r="Q614" s="564"/>
      <c r="R614" s="564"/>
      <c r="S614" s="564"/>
      <c r="T614" s="564"/>
      <c r="U614" s="564"/>
      <c r="V614" s="564"/>
      <c r="W614" s="564"/>
      <c r="X614" s="564"/>
      <c r="Y614" s="564"/>
      <c r="Z614" s="564"/>
    </row>
    <row r="615" ht="12.75" customHeight="1">
      <c r="A615" s="564"/>
      <c r="B615" s="565"/>
      <c r="C615" s="565"/>
      <c r="D615" s="566"/>
      <c r="E615" s="566"/>
      <c r="F615" s="566"/>
      <c r="G615" s="567"/>
      <c r="H615" s="564"/>
      <c r="I615" s="568"/>
      <c r="J615" s="564"/>
      <c r="K615" s="564"/>
      <c r="L615" s="564"/>
      <c r="M615" s="564"/>
      <c r="N615" s="564"/>
      <c r="O615" s="564"/>
      <c r="P615" s="564"/>
      <c r="Q615" s="564"/>
      <c r="R615" s="564"/>
      <c r="S615" s="564"/>
      <c r="T615" s="564"/>
      <c r="U615" s="564"/>
      <c r="V615" s="564"/>
      <c r="W615" s="564"/>
      <c r="X615" s="564"/>
      <c r="Y615" s="564"/>
      <c r="Z615" s="564"/>
    </row>
    <row r="616" ht="12.75" customHeight="1">
      <c r="A616" s="564"/>
      <c r="B616" s="565"/>
      <c r="C616" s="565"/>
      <c r="D616" s="566"/>
      <c r="E616" s="566"/>
      <c r="F616" s="566"/>
      <c r="G616" s="567"/>
      <c r="H616" s="564"/>
      <c r="I616" s="568"/>
      <c r="J616" s="564"/>
      <c r="K616" s="564"/>
      <c r="L616" s="564"/>
      <c r="M616" s="564"/>
      <c r="N616" s="564"/>
      <c r="O616" s="564"/>
      <c r="P616" s="564"/>
      <c r="Q616" s="564"/>
      <c r="R616" s="564"/>
      <c r="S616" s="564"/>
      <c r="T616" s="564"/>
      <c r="U616" s="564"/>
      <c r="V616" s="564"/>
      <c r="W616" s="564"/>
      <c r="X616" s="564"/>
      <c r="Y616" s="564"/>
      <c r="Z616" s="564"/>
    </row>
    <row r="617" ht="12.75" customHeight="1">
      <c r="A617" s="564"/>
      <c r="B617" s="565"/>
      <c r="C617" s="565"/>
      <c r="D617" s="566"/>
      <c r="E617" s="566"/>
      <c r="F617" s="566"/>
      <c r="G617" s="567"/>
      <c r="H617" s="564"/>
      <c r="I617" s="568"/>
      <c r="J617" s="564"/>
      <c r="K617" s="564"/>
      <c r="L617" s="564"/>
      <c r="M617" s="564"/>
      <c r="N617" s="564"/>
      <c r="O617" s="564"/>
      <c r="P617" s="564"/>
      <c r="Q617" s="564"/>
      <c r="R617" s="564"/>
      <c r="S617" s="564"/>
      <c r="T617" s="564"/>
      <c r="U617" s="564"/>
      <c r="V617" s="564"/>
      <c r="W617" s="564"/>
      <c r="X617" s="564"/>
      <c r="Y617" s="564"/>
      <c r="Z617" s="564"/>
    </row>
    <row r="618" ht="12.75" customHeight="1">
      <c r="A618" s="564"/>
      <c r="B618" s="565"/>
      <c r="C618" s="565"/>
      <c r="D618" s="566"/>
      <c r="E618" s="566"/>
      <c r="F618" s="566"/>
      <c r="G618" s="567"/>
      <c r="H618" s="564"/>
      <c r="I618" s="568"/>
      <c r="J618" s="564"/>
      <c r="K618" s="564"/>
      <c r="L618" s="564"/>
      <c r="M618" s="564"/>
      <c r="N618" s="564"/>
      <c r="O618" s="564"/>
      <c r="P618" s="564"/>
      <c r="Q618" s="564"/>
      <c r="R618" s="564"/>
      <c r="S618" s="564"/>
      <c r="T618" s="564"/>
      <c r="U618" s="564"/>
      <c r="V618" s="564"/>
      <c r="W618" s="564"/>
      <c r="X618" s="564"/>
      <c r="Y618" s="564"/>
      <c r="Z618" s="564"/>
    </row>
    <row r="619" ht="12.75" customHeight="1">
      <c r="A619" s="564"/>
      <c r="B619" s="565"/>
      <c r="C619" s="565"/>
      <c r="D619" s="566"/>
      <c r="E619" s="566"/>
      <c r="F619" s="566"/>
      <c r="G619" s="567"/>
      <c r="H619" s="564"/>
      <c r="I619" s="568"/>
      <c r="J619" s="564"/>
      <c r="K619" s="564"/>
      <c r="L619" s="564"/>
      <c r="M619" s="564"/>
      <c r="N619" s="564"/>
      <c r="O619" s="564"/>
      <c r="P619" s="564"/>
      <c r="Q619" s="564"/>
      <c r="R619" s="564"/>
      <c r="S619" s="564"/>
      <c r="T619" s="564"/>
      <c r="U619" s="564"/>
      <c r="V619" s="564"/>
      <c r="W619" s="564"/>
      <c r="X619" s="564"/>
      <c r="Y619" s="564"/>
      <c r="Z619" s="564"/>
    </row>
    <row r="620" ht="12.75" customHeight="1">
      <c r="A620" s="564"/>
      <c r="B620" s="565"/>
      <c r="C620" s="565"/>
      <c r="D620" s="566"/>
      <c r="E620" s="566"/>
      <c r="F620" s="566"/>
      <c r="G620" s="567"/>
      <c r="H620" s="564"/>
      <c r="I620" s="568"/>
      <c r="J620" s="564"/>
      <c r="K620" s="564"/>
      <c r="L620" s="564"/>
      <c r="M620" s="564"/>
      <c r="N620" s="564"/>
      <c r="O620" s="564"/>
      <c r="P620" s="564"/>
      <c r="Q620" s="564"/>
      <c r="R620" s="564"/>
      <c r="S620" s="564"/>
      <c r="T620" s="564"/>
      <c r="U620" s="564"/>
      <c r="V620" s="564"/>
      <c r="W620" s="564"/>
      <c r="X620" s="564"/>
      <c r="Y620" s="564"/>
      <c r="Z620" s="564"/>
    </row>
    <row r="621" ht="12.75" customHeight="1">
      <c r="A621" s="564"/>
      <c r="B621" s="565"/>
      <c r="C621" s="565"/>
      <c r="D621" s="566"/>
      <c r="E621" s="566"/>
      <c r="F621" s="566"/>
      <c r="G621" s="567"/>
      <c r="H621" s="564"/>
      <c r="I621" s="568"/>
      <c r="J621" s="564"/>
      <c r="K621" s="564"/>
      <c r="L621" s="564"/>
      <c r="M621" s="564"/>
      <c r="N621" s="564"/>
      <c r="O621" s="564"/>
      <c r="P621" s="564"/>
      <c r="Q621" s="564"/>
      <c r="R621" s="564"/>
      <c r="S621" s="564"/>
      <c r="T621" s="564"/>
      <c r="U621" s="564"/>
      <c r="V621" s="564"/>
      <c r="W621" s="564"/>
      <c r="X621" s="564"/>
      <c r="Y621" s="564"/>
      <c r="Z621" s="564"/>
    </row>
    <row r="622" ht="12.75" customHeight="1">
      <c r="A622" s="564"/>
      <c r="B622" s="565"/>
      <c r="C622" s="565"/>
      <c r="D622" s="566"/>
      <c r="E622" s="566"/>
      <c r="F622" s="566"/>
      <c r="G622" s="567"/>
      <c r="H622" s="564"/>
      <c r="I622" s="568"/>
      <c r="J622" s="564"/>
      <c r="K622" s="564"/>
      <c r="L622" s="564"/>
      <c r="M622" s="564"/>
      <c r="N622" s="564"/>
      <c r="O622" s="564"/>
      <c r="P622" s="564"/>
      <c r="Q622" s="564"/>
      <c r="R622" s="564"/>
      <c r="S622" s="564"/>
      <c r="T622" s="564"/>
      <c r="U622" s="564"/>
      <c r="V622" s="564"/>
      <c r="W622" s="564"/>
      <c r="X622" s="564"/>
      <c r="Y622" s="564"/>
      <c r="Z622" s="564"/>
    </row>
    <row r="623" ht="12.75" customHeight="1">
      <c r="A623" s="564"/>
      <c r="B623" s="565"/>
      <c r="C623" s="565"/>
      <c r="D623" s="566"/>
      <c r="E623" s="566"/>
      <c r="F623" s="566"/>
      <c r="G623" s="567"/>
      <c r="H623" s="564"/>
      <c r="I623" s="568"/>
      <c r="J623" s="564"/>
      <c r="K623" s="564"/>
      <c r="L623" s="564"/>
      <c r="M623" s="564"/>
      <c r="N623" s="564"/>
      <c r="O623" s="564"/>
      <c r="P623" s="564"/>
      <c r="Q623" s="564"/>
      <c r="R623" s="564"/>
      <c r="S623" s="564"/>
      <c r="T623" s="564"/>
      <c r="U623" s="564"/>
      <c r="V623" s="564"/>
      <c r="W623" s="564"/>
      <c r="X623" s="564"/>
      <c r="Y623" s="564"/>
      <c r="Z623" s="564"/>
    </row>
    <row r="624" ht="12.75" customHeight="1">
      <c r="A624" s="564"/>
      <c r="B624" s="565"/>
      <c r="C624" s="565"/>
      <c r="D624" s="566"/>
      <c r="E624" s="566"/>
      <c r="F624" s="566"/>
      <c r="G624" s="567"/>
      <c r="H624" s="564"/>
      <c r="I624" s="568"/>
      <c r="J624" s="564"/>
      <c r="K624" s="564"/>
      <c r="L624" s="564"/>
      <c r="M624" s="564"/>
      <c r="N624" s="564"/>
      <c r="O624" s="564"/>
      <c r="P624" s="564"/>
      <c r="Q624" s="564"/>
      <c r="R624" s="564"/>
      <c r="S624" s="564"/>
      <c r="T624" s="564"/>
      <c r="U624" s="564"/>
      <c r="V624" s="564"/>
      <c r="W624" s="564"/>
      <c r="X624" s="564"/>
      <c r="Y624" s="564"/>
      <c r="Z624" s="564"/>
    </row>
    <row r="625" ht="12.75" customHeight="1">
      <c r="A625" s="564"/>
      <c r="B625" s="565"/>
      <c r="C625" s="565"/>
      <c r="D625" s="566"/>
      <c r="E625" s="566"/>
      <c r="F625" s="566"/>
      <c r="G625" s="567"/>
      <c r="H625" s="564"/>
      <c r="I625" s="568"/>
      <c r="J625" s="564"/>
      <c r="K625" s="564"/>
      <c r="L625" s="564"/>
      <c r="M625" s="564"/>
      <c r="N625" s="564"/>
      <c r="O625" s="564"/>
      <c r="P625" s="564"/>
      <c r="Q625" s="564"/>
      <c r="R625" s="564"/>
      <c r="S625" s="564"/>
      <c r="T625" s="564"/>
      <c r="U625" s="564"/>
      <c r="V625" s="564"/>
      <c r="W625" s="564"/>
      <c r="X625" s="564"/>
      <c r="Y625" s="564"/>
      <c r="Z625" s="564"/>
    </row>
    <row r="626" ht="12.75" customHeight="1">
      <c r="A626" s="564"/>
      <c r="B626" s="565"/>
      <c r="C626" s="565"/>
      <c r="D626" s="566"/>
      <c r="E626" s="566"/>
      <c r="F626" s="566"/>
      <c r="G626" s="567"/>
      <c r="H626" s="564"/>
      <c r="I626" s="568"/>
      <c r="J626" s="564"/>
      <c r="K626" s="564"/>
      <c r="L626" s="564"/>
      <c r="M626" s="564"/>
      <c r="N626" s="564"/>
      <c r="O626" s="564"/>
      <c r="P626" s="564"/>
      <c r="Q626" s="564"/>
      <c r="R626" s="564"/>
      <c r="S626" s="564"/>
      <c r="T626" s="564"/>
      <c r="U626" s="564"/>
      <c r="V626" s="564"/>
      <c r="W626" s="564"/>
      <c r="X626" s="564"/>
      <c r="Y626" s="564"/>
      <c r="Z626" s="564"/>
    </row>
    <row r="627" ht="12.75" customHeight="1">
      <c r="A627" s="564"/>
      <c r="B627" s="565"/>
      <c r="C627" s="565"/>
      <c r="D627" s="566"/>
      <c r="E627" s="566"/>
      <c r="F627" s="566"/>
      <c r="G627" s="567"/>
      <c r="H627" s="564"/>
      <c r="I627" s="568"/>
      <c r="J627" s="564"/>
      <c r="K627" s="564"/>
      <c r="L627" s="564"/>
      <c r="M627" s="564"/>
      <c r="N627" s="564"/>
      <c r="O627" s="564"/>
      <c r="P627" s="564"/>
      <c r="Q627" s="564"/>
      <c r="R627" s="564"/>
      <c r="S627" s="564"/>
      <c r="T627" s="564"/>
      <c r="U627" s="564"/>
      <c r="V627" s="564"/>
      <c r="W627" s="564"/>
      <c r="X627" s="564"/>
      <c r="Y627" s="564"/>
      <c r="Z627" s="564"/>
    </row>
    <row r="628" ht="12.75" customHeight="1">
      <c r="A628" s="564"/>
      <c r="B628" s="565"/>
      <c r="C628" s="565"/>
      <c r="D628" s="566"/>
      <c r="E628" s="566"/>
      <c r="F628" s="566"/>
      <c r="G628" s="567"/>
      <c r="H628" s="564"/>
      <c r="I628" s="568"/>
      <c r="J628" s="564"/>
      <c r="K628" s="564"/>
      <c r="L628" s="564"/>
      <c r="M628" s="564"/>
      <c r="N628" s="564"/>
      <c r="O628" s="564"/>
      <c r="P628" s="564"/>
      <c r="Q628" s="564"/>
      <c r="R628" s="564"/>
      <c r="S628" s="564"/>
      <c r="T628" s="564"/>
      <c r="U628" s="564"/>
      <c r="V628" s="564"/>
      <c r="W628" s="564"/>
      <c r="X628" s="564"/>
      <c r="Y628" s="564"/>
      <c r="Z628" s="564"/>
    </row>
    <row r="629" ht="12.75" customHeight="1">
      <c r="A629" s="564"/>
      <c r="B629" s="565"/>
      <c r="C629" s="565"/>
      <c r="D629" s="566"/>
      <c r="E629" s="566"/>
      <c r="F629" s="566"/>
      <c r="G629" s="567"/>
      <c r="H629" s="564"/>
      <c r="I629" s="568"/>
      <c r="J629" s="564"/>
      <c r="K629" s="564"/>
      <c r="L629" s="564"/>
      <c r="M629" s="564"/>
      <c r="N629" s="564"/>
      <c r="O629" s="564"/>
      <c r="P629" s="564"/>
      <c r="Q629" s="564"/>
      <c r="R629" s="564"/>
      <c r="S629" s="564"/>
      <c r="T629" s="564"/>
      <c r="U629" s="564"/>
      <c r="V629" s="564"/>
      <c r="W629" s="564"/>
      <c r="X629" s="564"/>
      <c r="Y629" s="564"/>
      <c r="Z629" s="564"/>
    </row>
    <row r="630" ht="12.75" customHeight="1">
      <c r="A630" s="564"/>
      <c r="B630" s="565"/>
      <c r="C630" s="565"/>
      <c r="D630" s="566"/>
      <c r="E630" s="566"/>
      <c r="F630" s="566"/>
      <c r="G630" s="567"/>
      <c r="H630" s="564"/>
      <c r="I630" s="568"/>
      <c r="J630" s="564"/>
      <c r="K630" s="564"/>
      <c r="L630" s="564"/>
      <c r="M630" s="564"/>
      <c r="N630" s="564"/>
      <c r="O630" s="564"/>
      <c r="P630" s="564"/>
      <c r="Q630" s="564"/>
      <c r="R630" s="564"/>
      <c r="S630" s="564"/>
      <c r="T630" s="564"/>
      <c r="U630" s="564"/>
      <c r="V630" s="564"/>
      <c r="W630" s="564"/>
      <c r="X630" s="564"/>
      <c r="Y630" s="564"/>
      <c r="Z630" s="564"/>
    </row>
    <row r="631" ht="12.75" customHeight="1">
      <c r="A631" s="564"/>
      <c r="B631" s="565"/>
      <c r="C631" s="565"/>
      <c r="D631" s="566"/>
      <c r="E631" s="566"/>
      <c r="F631" s="566"/>
      <c r="G631" s="567"/>
      <c r="H631" s="564"/>
      <c r="I631" s="568"/>
      <c r="J631" s="564"/>
      <c r="K631" s="564"/>
      <c r="L631" s="564"/>
      <c r="M631" s="564"/>
      <c r="N631" s="564"/>
      <c r="O631" s="564"/>
      <c r="P631" s="564"/>
      <c r="Q631" s="564"/>
      <c r="R631" s="564"/>
      <c r="S631" s="564"/>
      <c r="T631" s="564"/>
      <c r="U631" s="564"/>
      <c r="V631" s="564"/>
      <c r="W631" s="564"/>
      <c r="X631" s="564"/>
      <c r="Y631" s="564"/>
      <c r="Z631" s="564"/>
    </row>
    <row r="632" ht="12.75" customHeight="1">
      <c r="A632" s="564"/>
      <c r="B632" s="565"/>
      <c r="C632" s="565"/>
      <c r="D632" s="566"/>
      <c r="E632" s="566"/>
      <c r="F632" s="566"/>
      <c r="G632" s="567"/>
      <c r="H632" s="564"/>
      <c r="I632" s="568"/>
      <c r="J632" s="564"/>
      <c r="K632" s="564"/>
      <c r="L632" s="564"/>
      <c r="M632" s="564"/>
      <c r="N632" s="564"/>
      <c r="O632" s="564"/>
      <c r="P632" s="564"/>
      <c r="Q632" s="564"/>
      <c r="R632" s="564"/>
      <c r="S632" s="564"/>
      <c r="T632" s="564"/>
      <c r="U632" s="564"/>
      <c r="V632" s="564"/>
      <c r="W632" s="564"/>
      <c r="X632" s="564"/>
      <c r="Y632" s="564"/>
      <c r="Z632" s="564"/>
    </row>
    <row r="633" ht="12.75" customHeight="1">
      <c r="A633" s="564"/>
      <c r="B633" s="565"/>
      <c r="C633" s="565"/>
      <c r="D633" s="566"/>
      <c r="E633" s="566"/>
      <c r="F633" s="566"/>
      <c r="G633" s="567"/>
      <c r="H633" s="564"/>
      <c r="I633" s="568"/>
      <c r="J633" s="564"/>
      <c r="K633" s="564"/>
      <c r="L633" s="564"/>
      <c r="M633" s="564"/>
      <c r="N633" s="564"/>
      <c r="O633" s="564"/>
      <c r="P633" s="564"/>
      <c r="Q633" s="564"/>
      <c r="R633" s="564"/>
      <c r="S633" s="564"/>
      <c r="T633" s="564"/>
      <c r="U633" s="564"/>
      <c r="V633" s="564"/>
      <c r="W633" s="564"/>
      <c r="X633" s="564"/>
      <c r="Y633" s="564"/>
      <c r="Z633" s="564"/>
    </row>
    <row r="634" ht="12.75" customHeight="1">
      <c r="A634" s="564"/>
      <c r="B634" s="565"/>
      <c r="C634" s="565"/>
      <c r="D634" s="566"/>
      <c r="E634" s="566"/>
      <c r="F634" s="566"/>
      <c r="G634" s="567"/>
      <c r="H634" s="564"/>
      <c r="I634" s="568"/>
      <c r="J634" s="564"/>
      <c r="K634" s="564"/>
      <c r="L634" s="564"/>
      <c r="M634" s="564"/>
      <c r="N634" s="564"/>
      <c r="O634" s="564"/>
      <c r="P634" s="564"/>
      <c r="Q634" s="564"/>
      <c r="R634" s="564"/>
      <c r="S634" s="564"/>
      <c r="T634" s="564"/>
      <c r="U634" s="564"/>
      <c r="V634" s="564"/>
      <c r="W634" s="564"/>
      <c r="X634" s="564"/>
      <c r="Y634" s="564"/>
      <c r="Z634" s="564"/>
    </row>
    <row r="635" ht="12.75" customHeight="1">
      <c r="A635" s="564"/>
      <c r="B635" s="565"/>
      <c r="C635" s="565"/>
      <c r="D635" s="566"/>
      <c r="E635" s="566"/>
      <c r="F635" s="566"/>
      <c r="G635" s="567"/>
      <c r="H635" s="564"/>
      <c r="I635" s="568"/>
      <c r="J635" s="564"/>
      <c r="K635" s="564"/>
      <c r="L635" s="564"/>
      <c r="M635" s="564"/>
      <c r="N635" s="564"/>
      <c r="O635" s="564"/>
      <c r="P635" s="564"/>
      <c r="Q635" s="564"/>
      <c r="R635" s="564"/>
      <c r="S635" s="564"/>
      <c r="T635" s="564"/>
      <c r="U635" s="564"/>
      <c r="V635" s="564"/>
      <c r="W635" s="564"/>
      <c r="X635" s="564"/>
      <c r="Y635" s="564"/>
      <c r="Z635" s="564"/>
    </row>
    <row r="636" ht="12.75" customHeight="1">
      <c r="A636" s="564"/>
      <c r="B636" s="565"/>
      <c r="C636" s="565"/>
      <c r="D636" s="566"/>
      <c r="E636" s="566"/>
      <c r="F636" s="566"/>
      <c r="G636" s="567"/>
      <c r="H636" s="564"/>
      <c r="I636" s="568"/>
      <c r="J636" s="564"/>
      <c r="K636" s="564"/>
      <c r="L636" s="564"/>
      <c r="M636" s="564"/>
      <c r="N636" s="564"/>
      <c r="O636" s="564"/>
      <c r="P636" s="564"/>
      <c r="Q636" s="564"/>
      <c r="R636" s="564"/>
      <c r="S636" s="564"/>
      <c r="T636" s="564"/>
      <c r="U636" s="564"/>
      <c r="V636" s="564"/>
      <c r="W636" s="564"/>
      <c r="X636" s="564"/>
      <c r="Y636" s="564"/>
      <c r="Z636" s="564"/>
    </row>
    <row r="637" ht="12.75" customHeight="1">
      <c r="A637" s="564"/>
      <c r="B637" s="565"/>
      <c r="C637" s="565"/>
      <c r="D637" s="566"/>
      <c r="E637" s="566"/>
      <c r="F637" s="566"/>
      <c r="G637" s="567"/>
      <c r="H637" s="564"/>
      <c r="I637" s="568"/>
      <c r="J637" s="564"/>
      <c r="K637" s="564"/>
      <c r="L637" s="564"/>
      <c r="M637" s="564"/>
      <c r="N637" s="564"/>
      <c r="O637" s="564"/>
      <c r="P637" s="564"/>
      <c r="Q637" s="564"/>
      <c r="R637" s="564"/>
      <c r="S637" s="564"/>
      <c r="T637" s="564"/>
      <c r="U637" s="564"/>
      <c r="V637" s="564"/>
      <c r="W637" s="564"/>
      <c r="X637" s="564"/>
      <c r="Y637" s="564"/>
      <c r="Z637" s="564"/>
    </row>
    <row r="638" ht="12.75" customHeight="1">
      <c r="A638" s="564"/>
      <c r="B638" s="565"/>
      <c r="C638" s="565"/>
      <c r="D638" s="566"/>
      <c r="E638" s="566"/>
      <c r="F638" s="566"/>
      <c r="G638" s="567"/>
      <c r="H638" s="564"/>
      <c r="I638" s="568"/>
      <c r="J638" s="564"/>
      <c r="K638" s="564"/>
      <c r="L638" s="564"/>
      <c r="M638" s="564"/>
      <c r="N638" s="564"/>
      <c r="O638" s="564"/>
      <c r="P638" s="564"/>
      <c r="Q638" s="564"/>
      <c r="R638" s="564"/>
      <c r="S638" s="564"/>
      <c r="T638" s="564"/>
      <c r="U638" s="564"/>
      <c r="V638" s="564"/>
      <c r="W638" s="564"/>
      <c r="X638" s="564"/>
      <c r="Y638" s="564"/>
      <c r="Z638" s="564"/>
    </row>
    <row r="639" ht="12.75" customHeight="1">
      <c r="A639" s="564"/>
      <c r="B639" s="565"/>
      <c r="C639" s="565"/>
      <c r="D639" s="566"/>
      <c r="E639" s="566"/>
      <c r="F639" s="566"/>
      <c r="G639" s="567"/>
      <c r="H639" s="564"/>
      <c r="I639" s="568"/>
      <c r="J639" s="564"/>
      <c r="K639" s="564"/>
      <c r="L639" s="564"/>
      <c r="M639" s="564"/>
      <c r="N639" s="564"/>
      <c r="O639" s="564"/>
      <c r="P639" s="564"/>
      <c r="Q639" s="564"/>
      <c r="R639" s="564"/>
      <c r="S639" s="564"/>
      <c r="T639" s="564"/>
      <c r="U639" s="564"/>
      <c r="V639" s="564"/>
      <c r="W639" s="564"/>
      <c r="X639" s="564"/>
      <c r="Y639" s="564"/>
      <c r="Z639" s="564"/>
    </row>
    <row r="640" ht="12.75" customHeight="1">
      <c r="A640" s="564"/>
      <c r="B640" s="565"/>
      <c r="C640" s="565"/>
      <c r="D640" s="566"/>
      <c r="E640" s="566"/>
      <c r="F640" s="566"/>
      <c r="G640" s="567"/>
      <c r="H640" s="564"/>
      <c r="I640" s="568"/>
      <c r="J640" s="564"/>
      <c r="K640" s="564"/>
      <c r="L640" s="564"/>
      <c r="M640" s="564"/>
      <c r="N640" s="564"/>
      <c r="O640" s="564"/>
      <c r="P640" s="564"/>
      <c r="Q640" s="564"/>
      <c r="R640" s="564"/>
      <c r="S640" s="564"/>
      <c r="T640" s="564"/>
      <c r="U640" s="564"/>
      <c r="V640" s="564"/>
      <c r="W640" s="564"/>
      <c r="X640" s="564"/>
      <c r="Y640" s="564"/>
      <c r="Z640" s="564"/>
    </row>
    <row r="641" ht="12.75" customHeight="1">
      <c r="A641" s="564"/>
      <c r="B641" s="565"/>
      <c r="C641" s="565"/>
      <c r="D641" s="566"/>
      <c r="E641" s="566"/>
      <c r="F641" s="566"/>
      <c r="G641" s="567"/>
      <c r="H641" s="564"/>
      <c r="I641" s="568"/>
      <c r="J641" s="564"/>
      <c r="K641" s="564"/>
      <c r="L641" s="564"/>
      <c r="M641" s="564"/>
      <c r="N641" s="564"/>
      <c r="O641" s="564"/>
      <c r="P641" s="564"/>
      <c r="Q641" s="564"/>
      <c r="R641" s="564"/>
      <c r="S641" s="564"/>
      <c r="T641" s="564"/>
      <c r="U641" s="564"/>
      <c r="V641" s="564"/>
      <c r="W641" s="564"/>
      <c r="X641" s="564"/>
      <c r="Y641" s="564"/>
      <c r="Z641" s="564"/>
    </row>
    <row r="642" ht="12.75" customHeight="1">
      <c r="A642" s="564"/>
      <c r="B642" s="565"/>
      <c r="C642" s="565"/>
      <c r="D642" s="566"/>
      <c r="E642" s="566"/>
      <c r="F642" s="566"/>
      <c r="G642" s="567"/>
      <c r="H642" s="564"/>
      <c r="I642" s="568"/>
      <c r="J642" s="564"/>
      <c r="K642" s="564"/>
      <c r="L642" s="564"/>
      <c r="M642" s="564"/>
      <c r="N642" s="564"/>
      <c r="O642" s="564"/>
      <c r="P642" s="564"/>
      <c r="Q642" s="564"/>
      <c r="R642" s="564"/>
      <c r="S642" s="564"/>
      <c r="T642" s="564"/>
      <c r="U642" s="564"/>
      <c r="V642" s="564"/>
      <c r="W642" s="564"/>
      <c r="X642" s="564"/>
      <c r="Y642" s="564"/>
      <c r="Z642" s="564"/>
    </row>
    <row r="643" ht="12.75" customHeight="1">
      <c r="A643" s="564"/>
      <c r="B643" s="565"/>
      <c r="C643" s="565"/>
      <c r="D643" s="566"/>
      <c r="E643" s="566"/>
      <c r="F643" s="566"/>
      <c r="G643" s="567"/>
      <c r="H643" s="564"/>
      <c r="I643" s="568"/>
      <c r="J643" s="564"/>
      <c r="K643" s="564"/>
      <c r="L643" s="564"/>
      <c r="M643" s="564"/>
      <c r="N643" s="564"/>
      <c r="O643" s="564"/>
      <c r="P643" s="564"/>
      <c r="Q643" s="564"/>
      <c r="R643" s="564"/>
      <c r="S643" s="564"/>
      <c r="T643" s="564"/>
      <c r="U643" s="564"/>
      <c r="V643" s="564"/>
      <c r="W643" s="564"/>
      <c r="X643" s="564"/>
      <c r="Y643" s="564"/>
      <c r="Z643" s="564"/>
    </row>
    <row r="644" ht="12.75" customHeight="1">
      <c r="A644" s="564"/>
      <c r="B644" s="565"/>
      <c r="C644" s="565"/>
      <c r="D644" s="566"/>
      <c r="E644" s="566"/>
      <c r="F644" s="566"/>
      <c r="G644" s="567"/>
      <c r="H644" s="564"/>
      <c r="I644" s="568"/>
      <c r="J644" s="564"/>
      <c r="K644" s="564"/>
      <c r="L644" s="564"/>
      <c r="M644" s="564"/>
      <c r="N644" s="564"/>
      <c r="O644" s="564"/>
      <c r="P644" s="564"/>
      <c r="Q644" s="564"/>
      <c r="R644" s="564"/>
      <c r="S644" s="564"/>
      <c r="T644" s="564"/>
      <c r="U644" s="564"/>
      <c r="V644" s="564"/>
      <c r="W644" s="564"/>
      <c r="X644" s="564"/>
      <c r="Y644" s="564"/>
      <c r="Z644" s="564"/>
    </row>
    <row r="645" ht="12.75" customHeight="1">
      <c r="A645" s="564"/>
      <c r="B645" s="565"/>
      <c r="C645" s="565"/>
      <c r="D645" s="566"/>
      <c r="E645" s="566"/>
      <c r="F645" s="566"/>
      <c r="G645" s="567"/>
      <c r="H645" s="564"/>
      <c r="I645" s="568"/>
      <c r="J645" s="564"/>
      <c r="K645" s="564"/>
      <c r="L645" s="564"/>
      <c r="M645" s="564"/>
      <c r="N645" s="564"/>
      <c r="O645" s="564"/>
      <c r="P645" s="564"/>
      <c r="Q645" s="564"/>
      <c r="R645" s="564"/>
      <c r="S645" s="564"/>
      <c r="T645" s="564"/>
      <c r="U645" s="564"/>
      <c r="V645" s="564"/>
      <c r="W645" s="564"/>
      <c r="X645" s="564"/>
      <c r="Y645" s="564"/>
      <c r="Z645" s="564"/>
    </row>
    <row r="646" ht="12.75" customHeight="1">
      <c r="A646" s="564"/>
      <c r="B646" s="565"/>
      <c r="C646" s="565"/>
      <c r="D646" s="566"/>
      <c r="E646" s="566"/>
      <c r="F646" s="566"/>
      <c r="G646" s="567"/>
      <c r="H646" s="564"/>
      <c r="I646" s="568"/>
      <c r="J646" s="564"/>
      <c r="K646" s="564"/>
      <c r="L646" s="564"/>
      <c r="M646" s="564"/>
      <c r="N646" s="564"/>
      <c r="O646" s="564"/>
      <c r="P646" s="564"/>
      <c r="Q646" s="564"/>
      <c r="R646" s="564"/>
      <c r="S646" s="564"/>
      <c r="T646" s="564"/>
      <c r="U646" s="564"/>
      <c r="V646" s="564"/>
      <c r="W646" s="564"/>
      <c r="X646" s="564"/>
      <c r="Y646" s="564"/>
      <c r="Z646" s="564"/>
    </row>
    <row r="647" ht="12.75" customHeight="1">
      <c r="A647" s="564"/>
      <c r="B647" s="565"/>
      <c r="C647" s="565"/>
      <c r="D647" s="566"/>
      <c r="E647" s="566"/>
      <c r="F647" s="566"/>
      <c r="G647" s="567"/>
      <c r="H647" s="564"/>
      <c r="I647" s="568"/>
      <c r="J647" s="564"/>
      <c r="K647" s="564"/>
      <c r="L647" s="564"/>
      <c r="M647" s="564"/>
      <c r="N647" s="564"/>
      <c r="O647" s="564"/>
      <c r="P647" s="564"/>
      <c r="Q647" s="564"/>
      <c r="R647" s="564"/>
      <c r="S647" s="564"/>
      <c r="T647" s="564"/>
      <c r="U647" s="564"/>
      <c r="V647" s="564"/>
      <c r="W647" s="564"/>
      <c r="X647" s="564"/>
      <c r="Y647" s="564"/>
      <c r="Z647" s="564"/>
    </row>
    <row r="648" ht="12.75" customHeight="1">
      <c r="A648" s="564"/>
      <c r="B648" s="565"/>
      <c r="C648" s="565"/>
      <c r="D648" s="566"/>
      <c r="E648" s="566"/>
      <c r="F648" s="566"/>
      <c r="G648" s="567"/>
      <c r="H648" s="564"/>
      <c r="I648" s="568"/>
      <c r="J648" s="564"/>
      <c r="K648" s="564"/>
      <c r="L648" s="564"/>
      <c r="M648" s="564"/>
      <c r="N648" s="564"/>
      <c r="O648" s="564"/>
      <c r="P648" s="564"/>
      <c r="Q648" s="564"/>
      <c r="R648" s="564"/>
      <c r="S648" s="564"/>
      <c r="T648" s="564"/>
      <c r="U648" s="564"/>
      <c r="V648" s="564"/>
      <c r="W648" s="564"/>
      <c r="X648" s="564"/>
      <c r="Y648" s="564"/>
      <c r="Z648" s="564"/>
    </row>
    <row r="649" ht="12.75" customHeight="1">
      <c r="A649" s="564"/>
      <c r="B649" s="565"/>
      <c r="C649" s="565"/>
      <c r="D649" s="566"/>
      <c r="E649" s="566"/>
      <c r="F649" s="566"/>
      <c r="G649" s="567"/>
      <c r="H649" s="564"/>
      <c r="I649" s="568"/>
      <c r="J649" s="564"/>
      <c r="K649" s="564"/>
      <c r="L649" s="564"/>
      <c r="M649" s="564"/>
      <c r="N649" s="564"/>
      <c r="O649" s="564"/>
      <c r="P649" s="564"/>
      <c r="Q649" s="564"/>
      <c r="R649" s="564"/>
      <c r="S649" s="564"/>
      <c r="T649" s="564"/>
      <c r="U649" s="564"/>
      <c r="V649" s="564"/>
      <c r="W649" s="564"/>
      <c r="X649" s="564"/>
      <c r="Y649" s="564"/>
      <c r="Z649" s="564"/>
    </row>
    <row r="650" ht="12.75" customHeight="1">
      <c r="A650" s="564"/>
      <c r="B650" s="565"/>
      <c r="C650" s="565"/>
      <c r="D650" s="566"/>
      <c r="E650" s="566"/>
      <c r="F650" s="566"/>
      <c r="G650" s="567"/>
      <c r="H650" s="564"/>
      <c r="I650" s="568"/>
      <c r="J650" s="564"/>
      <c r="K650" s="564"/>
      <c r="L650" s="564"/>
      <c r="M650" s="564"/>
      <c r="N650" s="564"/>
      <c r="O650" s="564"/>
      <c r="P650" s="564"/>
      <c r="Q650" s="564"/>
      <c r="R650" s="564"/>
      <c r="S650" s="564"/>
      <c r="T650" s="564"/>
      <c r="U650" s="564"/>
      <c r="V650" s="564"/>
      <c r="W650" s="564"/>
      <c r="X650" s="564"/>
      <c r="Y650" s="564"/>
      <c r="Z650" s="564"/>
    </row>
    <row r="651" ht="12.75" customHeight="1">
      <c r="A651" s="564"/>
      <c r="B651" s="565"/>
      <c r="C651" s="565"/>
      <c r="D651" s="566"/>
      <c r="E651" s="566"/>
      <c r="F651" s="566"/>
      <c r="G651" s="567"/>
      <c r="H651" s="564"/>
      <c r="I651" s="568"/>
      <c r="J651" s="564"/>
      <c r="K651" s="564"/>
      <c r="L651" s="564"/>
      <c r="M651" s="564"/>
      <c r="N651" s="564"/>
      <c r="O651" s="564"/>
      <c r="P651" s="564"/>
      <c r="Q651" s="564"/>
      <c r="R651" s="564"/>
      <c r="S651" s="564"/>
      <c r="T651" s="564"/>
      <c r="U651" s="564"/>
      <c r="V651" s="564"/>
      <c r="W651" s="564"/>
      <c r="X651" s="564"/>
      <c r="Y651" s="564"/>
      <c r="Z651" s="564"/>
    </row>
    <row r="652" ht="12.75" customHeight="1">
      <c r="A652" s="564"/>
      <c r="B652" s="565"/>
      <c r="C652" s="565"/>
      <c r="D652" s="566"/>
      <c r="E652" s="566"/>
      <c r="F652" s="566"/>
      <c r="G652" s="567"/>
      <c r="H652" s="564"/>
      <c r="I652" s="568"/>
      <c r="J652" s="564"/>
      <c r="K652" s="564"/>
      <c r="L652" s="564"/>
      <c r="M652" s="564"/>
      <c r="N652" s="564"/>
      <c r="O652" s="564"/>
      <c r="P652" s="564"/>
      <c r="Q652" s="564"/>
      <c r="R652" s="564"/>
      <c r="S652" s="564"/>
      <c r="T652" s="564"/>
      <c r="U652" s="564"/>
      <c r="V652" s="564"/>
      <c r="W652" s="564"/>
      <c r="X652" s="564"/>
      <c r="Y652" s="564"/>
      <c r="Z652" s="564"/>
    </row>
    <row r="653" ht="12.75" customHeight="1">
      <c r="A653" s="564"/>
      <c r="B653" s="565"/>
      <c r="C653" s="565"/>
      <c r="D653" s="566"/>
      <c r="E653" s="566"/>
      <c r="F653" s="566"/>
      <c r="G653" s="567"/>
      <c r="H653" s="564"/>
      <c r="I653" s="568"/>
      <c r="J653" s="564"/>
      <c r="K653" s="564"/>
      <c r="L653" s="564"/>
      <c r="M653" s="564"/>
      <c r="N653" s="564"/>
      <c r="O653" s="564"/>
      <c r="P653" s="564"/>
      <c r="Q653" s="564"/>
      <c r="R653" s="564"/>
      <c r="S653" s="564"/>
      <c r="T653" s="564"/>
      <c r="U653" s="564"/>
      <c r="V653" s="564"/>
      <c r="W653" s="564"/>
      <c r="X653" s="564"/>
      <c r="Y653" s="564"/>
      <c r="Z653" s="564"/>
    </row>
    <row r="654" ht="12.75" customHeight="1">
      <c r="A654" s="564"/>
      <c r="B654" s="565"/>
      <c r="C654" s="565"/>
      <c r="D654" s="566"/>
      <c r="E654" s="566"/>
      <c r="F654" s="566"/>
      <c r="G654" s="567"/>
      <c r="H654" s="564"/>
      <c r="I654" s="568"/>
      <c r="J654" s="564"/>
      <c r="K654" s="564"/>
      <c r="L654" s="564"/>
      <c r="M654" s="564"/>
      <c r="N654" s="564"/>
      <c r="O654" s="564"/>
      <c r="P654" s="564"/>
      <c r="Q654" s="564"/>
      <c r="R654" s="564"/>
      <c r="S654" s="564"/>
      <c r="T654" s="564"/>
      <c r="U654" s="564"/>
      <c r="V654" s="564"/>
      <c r="W654" s="564"/>
      <c r="X654" s="564"/>
      <c r="Y654" s="564"/>
      <c r="Z654" s="564"/>
    </row>
    <row r="655" ht="12.75" customHeight="1">
      <c r="A655" s="564"/>
      <c r="B655" s="565"/>
      <c r="C655" s="565"/>
      <c r="D655" s="566"/>
      <c r="E655" s="566"/>
      <c r="F655" s="566"/>
      <c r="G655" s="567"/>
      <c r="H655" s="564"/>
      <c r="I655" s="568"/>
      <c r="J655" s="564"/>
      <c r="K655" s="564"/>
      <c r="L655" s="564"/>
      <c r="M655" s="564"/>
      <c r="N655" s="564"/>
      <c r="O655" s="564"/>
      <c r="P655" s="564"/>
      <c r="Q655" s="564"/>
      <c r="R655" s="564"/>
      <c r="S655" s="564"/>
      <c r="T655" s="564"/>
      <c r="U655" s="564"/>
      <c r="V655" s="564"/>
      <c r="W655" s="564"/>
      <c r="X655" s="564"/>
      <c r="Y655" s="564"/>
      <c r="Z655" s="564"/>
    </row>
    <row r="656" ht="12.75" customHeight="1">
      <c r="A656" s="564"/>
      <c r="B656" s="565"/>
      <c r="C656" s="565"/>
      <c r="D656" s="566"/>
      <c r="E656" s="566"/>
      <c r="F656" s="566"/>
      <c r="G656" s="567"/>
      <c r="H656" s="564"/>
      <c r="I656" s="568"/>
      <c r="J656" s="564"/>
      <c r="K656" s="564"/>
      <c r="L656" s="564"/>
      <c r="M656" s="564"/>
      <c r="N656" s="564"/>
      <c r="O656" s="564"/>
      <c r="P656" s="564"/>
      <c r="Q656" s="564"/>
      <c r="R656" s="564"/>
      <c r="S656" s="564"/>
      <c r="T656" s="564"/>
      <c r="U656" s="564"/>
      <c r="V656" s="564"/>
      <c r="W656" s="564"/>
      <c r="X656" s="564"/>
      <c r="Y656" s="564"/>
      <c r="Z656" s="564"/>
    </row>
    <row r="657" ht="12.75" customHeight="1">
      <c r="A657" s="564"/>
      <c r="B657" s="565"/>
      <c r="C657" s="565"/>
      <c r="D657" s="566"/>
      <c r="E657" s="566"/>
      <c r="F657" s="566"/>
      <c r="G657" s="567"/>
      <c r="H657" s="564"/>
      <c r="I657" s="568"/>
      <c r="J657" s="564"/>
      <c r="K657" s="564"/>
      <c r="L657" s="564"/>
      <c r="M657" s="564"/>
      <c r="N657" s="564"/>
      <c r="O657" s="564"/>
      <c r="P657" s="564"/>
      <c r="Q657" s="564"/>
      <c r="R657" s="564"/>
      <c r="S657" s="564"/>
      <c r="T657" s="564"/>
      <c r="U657" s="564"/>
      <c r="V657" s="564"/>
      <c r="W657" s="564"/>
      <c r="X657" s="564"/>
      <c r="Y657" s="564"/>
      <c r="Z657" s="564"/>
    </row>
    <row r="658" ht="12.75" customHeight="1">
      <c r="A658" s="564"/>
      <c r="B658" s="565"/>
      <c r="C658" s="565"/>
      <c r="D658" s="566"/>
      <c r="E658" s="566"/>
      <c r="F658" s="566"/>
      <c r="G658" s="567"/>
      <c r="H658" s="564"/>
      <c r="I658" s="568"/>
      <c r="J658" s="564"/>
      <c r="K658" s="564"/>
      <c r="L658" s="564"/>
      <c r="M658" s="564"/>
      <c r="N658" s="564"/>
      <c r="O658" s="564"/>
      <c r="P658" s="564"/>
      <c r="Q658" s="564"/>
      <c r="R658" s="564"/>
      <c r="S658" s="564"/>
      <c r="T658" s="564"/>
      <c r="U658" s="564"/>
      <c r="V658" s="564"/>
      <c r="W658" s="564"/>
      <c r="X658" s="564"/>
      <c r="Y658" s="564"/>
      <c r="Z658" s="564"/>
    </row>
    <row r="659" ht="12.75" customHeight="1">
      <c r="A659" s="564"/>
      <c r="B659" s="565"/>
      <c r="C659" s="565"/>
      <c r="D659" s="566"/>
      <c r="E659" s="566"/>
      <c r="F659" s="566"/>
      <c r="G659" s="567"/>
      <c r="H659" s="564"/>
      <c r="I659" s="568"/>
      <c r="J659" s="564"/>
      <c r="K659" s="564"/>
      <c r="L659" s="564"/>
      <c r="M659" s="564"/>
      <c r="N659" s="564"/>
      <c r="O659" s="564"/>
      <c r="P659" s="564"/>
      <c r="Q659" s="564"/>
      <c r="R659" s="564"/>
      <c r="S659" s="564"/>
      <c r="T659" s="564"/>
      <c r="U659" s="564"/>
      <c r="V659" s="564"/>
      <c r="W659" s="564"/>
      <c r="X659" s="564"/>
      <c r="Y659" s="564"/>
      <c r="Z659" s="564"/>
    </row>
    <row r="660" ht="12.75" customHeight="1">
      <c r="A660" s="564"/>
      <c r="B660" s="565"/>
      <c r="C660" s="565"/>
      <c r="D660" s="566"/>
      <c r="E660" s="566"/>
      <c r="F660" s="566"/>
      <c r="G660" s="567"/>
      <c r="H660" s="564"/>
      <c r="I660" s="568"/>
      <c r="J660" s="564"/>
      <c r="K660" s="564"/>
      <c r="L660" s="564"/>
      <c r="M660" s="564"/>
      <c r="N660" s="564"/>
      <c r="O660" s="564"/>
      <c r="P660" s="564"/>
      <c r="Q660" s="564"/>
      <c r="R660" s="564"/>
      <c r="S660" s="564"/>
      <c r="T660" s="564"/>
      <c r="U660" s="564"/>
      <c r="V660" s="564"/>
      <c r="W660" s="564"/>
      <c r="X660" s="564"/>
      <c r="Y660" s="564"/>
      <c r="Z660" s="564"/>
    </row>
    <row r="661" ht="12.75" customHeight="1">
      <c r="A661" s="564"/>
      <c r="B661" s="565"/>
      <c r="C661" s="565"/>
      <c r="D661" s="566"/>
      <c r="E661" s="566"/>
      <c r="F661" s="566"/>
      <c r="G661" s="567"/>
      <c r="H661" s="564"/>
      <c r="I661" s="568"/>
      <c r="J661" s="564"/>
      <c r="K661" s="564"/>
      <c r="L661" s="564"/>
      <c r="M661" s="564"/>
      <c r="N661" s="564"/>
      <c r="O661" s="564"/>
      <c r="P661" s="564"/>
      <c r="Q661" s="564"/>
      <c r="R661" s="564"/>
      <c r="S661" s="564"/>
      <c r="T661" s="564"/>
      <c r="U661" s="564"/>
      <c r="V661" s="564"/>
      <c r="W661" s="564"/>
      <c r="X661" s="564"/>
      <c r="Y661" s="564"/>
      <c r="Z661" s="564"/>
    </row>
    <row r="662" ht="12.75" customHeight="1">
      <c r="A662" s="564"/>
      <c r="B662" s="565"/>
      <c r="C662" s="565"/>
      <c r="D662" s="566"/>
      <c r="E662" s="566"/>
      <c r="F662" s="566"/>
      <c r="G662" s="567"/>
      <c r="H662" s="564"/>
      <c r="I662" s="568"/>
      <c r="J662" s="564"/>
      <c r="K662" s="564"/>
      <c r="L662" s="564"/>
      <c r="M662" s="564"/>
      <c r="N662" s="564"/>
      <c r="O662" s="564"/>
      <c r="P662" s="564"/>
      <c r="Q662" s="564"/>
      <c r="R662" s="564"/>
      <c r="S662" s="564"/>
      <c r="T662" s="564"/>
      <c r="U662" s="564"/>
      <c r="V662" s="564"/>
      <c r="W662" s="564"/>
      <c r="X662" s="564"/>
      <c r="Y662" s="564"/>
      <c r="Z662" s="564"/>
    </row>
    <row r="663" ht="12.75" customHeight="1">
      <c r="A663" s="564"/>
      <c r="B663" s="565"/>
      <c r="C663" s="565"/>
      <c r="D663" s="566"/>
      <c r="E663" s="566"/>
      <c r="F663" s="566"/>
      <c r="G663" s="567"/>
      <c r="H663" s="564"/>
      <c r="I663" s="568"/>
      <c r="J663" s="564"/>
      <c r="K663" s="564"/>
      <c r="L663" s="564"/>
      <c r="M663" s="564"/>
      <c r="N663" s="564"/>
      <c r="O663" s="564"/>
      <c r="P663" s="564"/>
      <c r="Q663" s="564"/>
      <c r="R663" s="564"/>
      <c r="S663" s="564"/>
      <c r="T663" s="564"/>
      <c r="U663" s="564"/>
      <c r="V663" s="564"/>
      <c r="W663" s="564"/>
      <c r="X663" s="564"/>
      <c r="Y663" s="564"/>
      <c r="Z663" s="564"/>
    </row>
    <row r="664" ht="12.75" customHeight="1">
      <c r="A664" s="564"/>
      <c r="B664" s="565"/>
      <c r="C664" s="565"/>
      <c r="D664" s="566"/>
      <c r="E664" s="566"/>
      <c r="F664" s="566"/>
      <c r="G664" s="567"/>
      <c r="H664" s="564"/>
      <c r="I664" s="568"/>
      <c r="J664" s="564"/>
      <c r="K664" s="564"/>
      <c r="L664" s="564"/>
      <c r="M664" s="564"/>
      <c r="N664" s="564"/>
      <c r="O664" s="564"/>
      <c r="P664" s="564"/>
      <c r="Q664" s="564"/>
      <c r="R664" s="564"/>
      <c r="S664" s="564"/>
      <c r="T664" s="564"/>
      <c r="U664" s="564"/>
      <c r="V664" s="564"/>
      <c r="W664" s="564"/>
      <c r="X664" s="564"/>
      <c r="Y664" s="564"/>
      <c r="Z664" s="564"/>
    </row>
    <row r="665" ht="12.75" customHeight="1">
      <c r="A665" s="564"/>
      <c r="B665" s="565"/>
      <c r="C665" s="565"/>
      <c r="D665" s="566"/>
      <c r="E665" s="566"/>
      <c r="F665" s="566"/>
      <c r="G665" s="567"/>
      <c r="H665" s="564"/>
      <c r="I665" s="568"/>
      <c r="J665" s="564"/>
      <c r="K665" s="564"/>
      <c r="L665" s="564"/>
      <c r="M665" s="564"/>
      <c r="N665" s="564"/>
      <c r="O665" s="564"/>
      <c r="P665" s="564"/>
      <c r="Q665" s="564"/>
      <c r="R665" s="564"/>
      <c r="S665" s="564"/>
      <c r="T665" s="564"/>
      <c r="U665" s="564"/>
      <c r="V665" s="564"/>
      <c r="W665" s="564"/>
      <c r="X665" s="564"/>
      <c r="Y665" s="564"/>
      <c r="Z665" s="564"/>
    </row>
    <row r="666" ht="12.75" customHeight="1">
      <c r="A666" s="564"/>
      <c r="B666" s="565"/>
      <c r="C666" s="565"/>
      <c r="D666" s="566"/>
      <c r="E666" s="566"/>
      <c r="F666" s="566"/>
      <c r="G666" s="567"/>
      <c r="H666" s="564"/>
      <c r="I666" s="568"/>
      <c r="J666" s="564"/>
      <c r="K666" s="564"/>
      <c r="L666" s="564"/>
      <c r="M666" s="564"/>
      <c r="N666" s="564"/>
      <c r="O666" s="564"/>
      <c r="P666" s="564"/>
      <c r="Q666" s="564"/>
      <c r="R666" s="564"/>
      <c r="S666" s="564"/>
      <c r="T666" s="564"/>
      <c r="U666" s="564"/>
      <c r="V666" s="564"/>
      <c r="W666" s="564"/>
      <c r="X666" s="564"/>
      <c r="Y666" s="564"/>
      <c r="Z666" s="564"/>
    </row>
    <row r="667" ht="12.75" customHeight="1">
      <c r="A667" s="564"/>
      <c r="B667" s="565"/>
      <c r="C667" s="565"/>
      <c r="D667" s="566"/>
      <c r="E667" s="566"/>
      <c r="F667" s="566"/>
      <c r="G667" s="567"/>
      <c r="H667" s="564"/>
      <c r="I667" s="568"/>
      <c r="J667" s="564"/>
      <c r="K667" s="564"/>
      <c r="L667" s="564"/>
      <c r="M667" s="564"/>
      <c r="N667" s="564"/>
      <c r="O667" s="564"/>
      <c r="P667" s="564"/>
      <c r="Q667" s="564"/>
      <c r="R667" s="564"/>
      <c r="S667" s="564"/>
      <c r="T667" s="564"/>
      <c r="U667" s="564"/>
      <c r="V667" s="564"/>
      <c r="W667" s="564"/>
      <c r="X667" s="564"/>
      <c r="Y667" s="564"/>
      <c r="Z667" s="564"/>
    </row>
    <row r="668" ht="12.75" customHeight="1">
      <c r="A668" s="564"/>
      <c r="B668" s="565"/>
      <c r="C668" s="565"/>
      <c r="D668" s="566"/>
      <c r="E668" s="566"/>
      <c r="F668" s="566"/>
      <c r="G668" s="567"/>
      <c r="H668" s="564"/>
      <c r="I668" s="568"/>
      <c r="J668" s="564"/>
      <c r="K668" s="564"/>
      <c r="L668" s="564"/>
      <c r="M668" s="564"/>
      <c r="N668" s="564"/>
      <c r="O668" s="564"/>
      <c r="P668" s="564"/>
      <c r="Q668" s="564"/>
      <c r="R668" s="564"/>
      <c r="S668" s="564"/>
      <c r="T668" s="564"/>
      <c r="U668" s="564"/>
      <c r="V668" s="564"/>
      <c r="W668" s="564"/>
      <c r="X668" s="564"/>
      <c r="Y668" s="564"/>
      <c r="Z668" s="564"/>
    </row>
    <row r="669" ht="12.75" customHeight="1">
      <c r="A669" s="564"/>
      <c r="B669" s="565"/>
      <c r="C669" s="565"/>
      <c r="D669" s="566"/>
      <c r="E669" s="566"/>
      <c r="F669" s="566"/>
      <c r="G669" s="567"/>
      <c r="H669" s="564"/>
      <c r="I669" s="568"/>
      <c r="J669" s="564"/>
      <c r="K669" s="564"/>
      <c r="L669" s="564"/>
      <c r="M669" s="564"/>
      <c r="N669" s="564"/>
      <c r="O669" s="564"/>
      <c r="P669" s="564"/>
      <c r="Q669" s="564"/>
      <c r="R669" s="564"/>
      <c r="S669" s="564"/>
      <c r="T669" s="564"/>
      <c r="U669" s="564"/>
      <c r="V669" s="564"/>
      <c r="W669" s="564"/>
      <c r="X669" s="564"/>
      <c r="Y669" s="564"/>
      <c r="Z669" s="564"/>
    </row>
    <row r="670" ht="12.75" customHeight="1">
      <c r="A670" s="564"/>
      <c r="B670" s="565"/>
      <c r="C670" s="565"/>
      <c r="D670" s="566"/>
      <c r="E670" s="566"/>
      <c r="F670" s="566"/>
      <c r="G670" s="567"/>
      <c r="H670" s="564"/>
      <c r="I670" s="568"/>
      <c r="J670" s="564"/>
      <c r="K670" s="564"/>
      <c r="L670" s="564"/>
      <c r="M670" s="564"/>
      <c r="N670" s="564"/>
      <c r="O670" s="564"/>
      <c r="P670" s="564"/>
      <c r="Q670" s="564"/>
      <c r="R670" s="564"/>
      <c r="S670" s="564"/>
      <c r="T670" s="564"/>
      <c r="U670" s="564"/>
      <c r="V670" s="564"/>
      <c r="W670" s="564"/>
      <c r="X670" s="564"/>
      <c r="Y670" s="564"/>
      <c r="Z670" s="564"/>
    </row>
    <row r="671" ht="12.75" customHeight="1">
      <c r="A671" s="564"/>
      <c r="B671" s="565"/>
      <c r="C671" s="565"/>
      <c r="D671" s="566"/>
      <c r="E671" s="566"/>
      <c r="F671" s="566"/>
      <c r="G671" s="567"/>
      <c r="H671" s="564"/>
      <c r="I671" s="568"/>
      <c r="J671" s="564"/>
      <c r="K671" s="564"/>
      <c r="L671" s="564"/>
      <c r="M671" s="564"/>
      <c r="N671" s="564"/>
      <c r="O671" s="564"/>
      <c r="P671" s="564"/>
      <c r="Q671" s="564"/>
      <c r="R671" s="564"/>
      <c r="S671" s="564"/>
      <c r="T671" s="564"/>
      <c r="U671" s="564"/>
      <c r="V671" s="564"/>
      <c r="W671" s="564"/>
      <c r="X671" s="564"/>
      <c r="Y671" s="564"/>
      <c r="Z671" s="564"/>
    </row>
    <row r="672" ht="12.75" customHeight="1">
      <c r="A672" s="564"/>
      <c r="B672" s="565"/>
      <c r="C672" s="565"/>
      <c r="D672" s="566"/>
      <c r="E672" s="566"/>
      <c r="F672" s="566"/>
      <c r="G672" s="567"/>
      <c r="H672" s="564"/>
      <c r="I672" s="568"/>
      <c r="J672" s="564"/>
      <c r="K672" s="564"/>
      <c r="L672" s="564"/>
      <c r="M672" s="564"/>
      <c r="N672" s="564"/>
      <c r="O672" s="564"/>
      <c r="P672" s="564"/>
      <c r="Q672" s="564"/>
      <c r="R672" s="564"/>
      <c r="S672" s="564"/>
      <c r="T672" s="564"/>
      <c r="U672" s="564"/>
      <c r="V672" s="564"/>
      <c r="W672" s="564"/>
      <c r="X672" s="564"/>
      <c r="Y672" s="564"/>
      <c r="Z672" s="564"/>
    </row>
    <row r="673" ht="12.75" customHeight="1">
      <c r="A673" s="564"/>
      <c r="B673" s="565"/>
      <c r="C673" s="565"/>
      <c r="D673" s="566"/>
      <c r="E673" s="566"/>
      <c r="F673" s="566"/>
      <c r="G673" s="567"/>
      <c r="H673" s="564"/>
      <c r="I673" s="568"/>
      <c r="J673" s="564"/>
      <c r="K673" s="564"/>
      <c r="L673" s="564"/>
      <c r="M673" s="564"/>
      <c r="N673" s="564"/>
      <c r="O673" s="564"/>
      <c r="P673" s="564"/>
      <c r="Q673" s="564"/>
      <c r="R673" s="564"/>
      <c r="S673" s="564"/>
      <c r="T673" s="564"/>
      <c r="U673" s="564"/>
      <c r="V673" s="564"/>
      <c r="W673" s="564"/>
      <c r="X673" s="564"/>
      <c r="Y673" s="564"/>
      <c r="Z673" s="564"/>
    </row>
    <row r="674" ht="12.75" customHeight="1">
      <c r="A674" s="564"/>
      <c r="B674" s="565"/>
      <c r="C674" s="565"/>
      <c r="D674" s="566"/>
      <c r="E674" s="566"/>
      <c r="F674" s="566"/>
      <c r="G674" s="567"/>
      <c r="H674" s="564"/>
      <c r="I674" s="568"/>
      <c r="J674" s="564"/>
      <c r="K674" s="564"/>
      <c r="L674" s="564"/>
      <c r="M674" s="564"/>
      <c r="N674" s="564"/>
      <c r="O674" s="564"/>
      <c r="P674" s="564"/>
      <c r="Q674" s="564"/>
      <c r="R674" s="564"/>
      <c r="S674" s="564"/>
      <c r="T674" s="564"/>
      <c r="U674" s="564"/>
      <c r="V674" s="564"/>
      <c r="W674" s="564"/>
      <c r="X674" s="564"/>
      <c r="Y674" s="564"/>
      <c r="Z674" s="564"/>
    </row>
    <row r="675" ht="12.75" customHeight="1">
      <c r="A675" s="564"/>
      <c r="B675" s="565"/>
      <c r="C675" s="565"/>
      <c r="D675" s="566"/>
      <c r="E675" s="566"/>
      <c r="F675" s="566"/>
      <c r="G675" s="567"/>
      <c r="H675" s="564"/>
      <c r="I675" s="568"/>
      <c r="J675" s="564"/>
      <c r="K675" s="564"/>
      <c r="L675" s="564"/>
      <c r="M675" s="564"/>
      <c r="N675" s="564"/>
      <c r="O675" s="564"/>
      <c r="P675" s="564"/>
      <c r="Q675" s="564"/>
      <c r="R675" s="564"/>
      <c r="S675" s="564"/>
      <c r="T675" s="564"/>
      <c r="U675" s="564"/>
      <c r="V675" s="564"/>
      <c r="W675" s="564"/>
      <c r="X675" s="564"/>
      <c r="Y675" s="564"/>
      <c r="Z675" s="564"/>
    </row>
    <row r="676" ht="12.75" customHeight="1">
      <c r="A676" s="564"/>
      <c r="B676" s="565"/>
      <c r="C676" s="565"/>
      <c r="D676" s="566"/>
      <c r="E676" s="566"/>
      <c r="F676" s="566"/>
      <c r="G676" s="567"/>
      <c r="H676" s="564"/>
      <c r="I676" s="568"/>
      <c r="J676" s="564"/>
      <c r="K676" s="564"/>
      <c r="L676" s="564"/>
      <c r="M676" s="564"/>
      <c r="N676" s="564"/>
      <c r="O676" s="564"/>
      <c r="P676" s="564"/>
      <c r="Q676" s="564"/>
      <c r="R676" s="564"/>
      <c r="S676" s="564"/>
      <c r="T676" s="564"/>
      <c r="U676" s="564"/>
      <c r="V676" s="564"/>
      <c r="W676" s="564"/>
      <c r="X676" s="564"/>
      <c r="Y676" s="564"/>
      <c r="Z676" s="564"/>
    </row>
    <row r="677" ht="12.75" customHeight="1">
      <c r="A677" s="564"/>
      <c r="B677" s="565"/>
      <c r="C677" s="565"/>
      <c r="D677" s="566"/>
      <c r="E677" s="566"/>
      <c r="F677" s="566"/>
      <c r="G677" s="567"/>
      <c r="H677" s="564"/>
      <c r="I677" s="568"/>
      <c r="J677" s="564"/>
      <c r="K677" s="564"/>
      <c r="L677" s="564"/>
      <c r="M677" s="564"/>
      <c r="N677" s="564"/>
      <c r="O677" s="564"/>
      <c r="P677" s="564"/>
      <c r="Q677" s="564"/>
      <c r="R677" s="564"/>
      <c r="S677" s="564"/>
      <c r="T677" s="564"/>
      <c r="U677" s="564"/>
      <c r="V677" s="564"/>
      <c r="W677" s="564"/>
      <c r="X677" s="564"/>
      <c r="Y677" s="564"/>
      <c r="Z677" s="564"/>
    </row>
    <row r="678" ht="12.75" customHeight="1">
      <c r="A678" s="564"/>
      <c r="B678" s="565"/>
      <c r="C678" s="565"/>
      <c r="D678" s="566"/>
      <c r="E678" s="566"/>
      <c r="F678" s="566"/>
      <c r="G678" s="567"/>
      <c r="H678" s="564"/>
      <c r="I678" s="568"/>
      <c r="J678" s="564"/>
      <c r="K678" s="564"/>
      <c r="L678" s="564"/>
      <c r="M678" s="564"/>
      <c r="N678" s="564"/>
      <c r="O678" s="564"/>
      <c r="P678" s="564"/>
      <c r="Q678" s="564"/>
      <c r="R678" s="564"/>
      <c r="S678" s="564"/>
      <c r="T678" s="564"/>
      <c r="U678" s="564"/>
      <c r="V678" s="564"/>
      <c r="W678" s="564"/>
      <c r="X678" s="564"/>
      <c r="Y678" s="564"/>
      <c r="Z678" s="564"/>
    </row>
    <row r="679" ht="12.75" customHeight="1">
      <c r="A679" s="564"/>
      <c r="B679" s="565"/>
      <c r="C679" s="565"/>
      <c r="D679" s="566"/>
      <c r="E679" s="566"/>
      <c r="F679" s="566"/>
      <c r="G679" s="567"/>
      <c r="H679" s="564"/>
      <c r="I679" s="568"/>
      <c r="J679" s="564"/>
      <c r="K679" s="564"/>
      <c r="L679" s="564"/>
      <c r="M679" s="564"/>
      <c r="N679" s="564"/>
      <c r="O679" s="564"/>
      <c r="P679" s="564"/>
      <c r="Q679" s="564"/>
      <c r="R679" s="564"/>
      <c r="S679" s="564"/>
      <c r="T679" s="564"/>
      <c r="U679" s="564"/>
      <c r="V679" s="564"/>
      <c r="W679" s="564"/>
      <c r="X679" s="564"/>
      <c r="Y679" s="564"/>
      <c r="Z679" s="564"/>
    </row>
    <row r="680" ht="12.75" customHeight="1">
      <c r="A680" s="564"/>
      <c r="B680" s="565"/>
      <c r="C680" s="565"/>
      <c r="D680" s="566"/>
      <c r="E680" s="566"/>
      <c r="F680" s="566"/>
      <c r="G680" s="567"/>
      <c r="H680" s="564"/>
      <c r="I680" s="568"/>
      <c r="J680" s="564"/>
      <c r="K680" s="564"/>
      <c r="L680" s="564"/>
      <c r="M680" s="564"/>
      <c r="N680" s="564"/>
      <c r="O680" s="564"/>
      <c r="P680" s="564"/>
      <c r="Q680" s="564"/>
      <c r="R680" s="564"/>
      <c r="S680" s="564"/>
      <c r="T680" s="564"/>
      <c r="U680" s="564"/>
      <c r="V680" s="564"/>
      <c r="W680" s="564"/>
      <c r="X680" s="564"/>
      <c r="Y680" s="564"/>
      <c r="Z680" s="564"/>
    </row>
    <row r="681" ht="12.75" customHeight="1">
      <c r="A681" s="564"/>
      <c r="B681" s="565"/>
      <c r="C681" s="565"/>
      <c r="D681" s="566"/>
      <c r="E681" s="566"/>
      <c r="F681" s="566"/>
      <c r="G681" s="567"/>
      <c r="H681" s="564"/>
      <c r="I681" s="568"/>
      <c r="J681" s="564"/>
      <c r="K681" s="564"/>
      <c r="L681" s="564"/>
      <c r="M681" s="564"/>
      <c r="N681" s="564"/>
      <c r="O681" s="564"/>
      <c r="P681" s="564"/>
      <c r="Q681" s="564"/>
      <c r="R681" s="564"/>
      <c r="S681" s="564"/>
      <c r="T681" s="564"/>
      <c r="U681" s="564"/>
      <c r="V681" s="564"/>
      <c r="W681" s="564"/>
      <c r="X681" s="564"/>
      <c r="Y681" s="564"/>
      <c r="Z681" s="564"/>
    </row>
    <row r="682" ht="12.75" customHeight="1">
      <c r="A682" s="564"/>
      <c r="B682" s="565"/>
      <c r="C682" s="565"/>
      <c r="D682" s="566"/>
      <c r="E682" s="566"/>
      <c r="F682" s="566"/>
      <c r="G682" s="567"/>
      <c r="H682" s="564"/>
      <c r="I682" s="568"/>
      <c r="J682" s="564"/>
      <c r="K682" s="564"/>
      <c r="L682" s="564"/>
      <c r="M682" s="564"/>
      <c r="N682" s="564"/>
      <c r="O682" s="564"/>
      <c r="P682" s="564"/>
      <c r="Q682" s="564"/>
      <c r="R682" s="564"/>
      <c r="S682" s="564"/>
      <c r="T682" s="564"/>
      <c r="U682" s="564"/>
      <c r="V682" s="564"/>
      <c r="W682" s="564"/>
      <c r="X682" s="564"/>
      <c r="Y682" s="564"/>
      <c r="Z682" s="564"/>
    </row>
    <row r="683" ht="12.75" customHeight="1">
      <c r="A683" s="564"/>
      <c r="B683" s="565"/>
      <c r="C683" s="565"/>
      <c r="D683" s="566"/>
      <c r="E683" s="566"/>
      <c r="F683" s="566"/>
      <c r="G683" s="567"/>
      <c r="H683" s="564"/>
      <c r="I683" s="568"/>
      <c r="J683" s="564"/>
      <c r="K683" s="564"/>
      <c r="L683" s="564"/>
      <c r="M683" s="564"/>
      <c r="N683" s="564"/>
      <c r="O683" s="564"/>
      <c r="P683" s="564"/>
      <c r="Q683" s="564"/>
      <c r="R683" s="564"/>
      <c r="S683" s="564"/>
      <c r="T683" s="564"/>
      <c r="U683" s="564"/>
      <c r="V683" s="564"/>
      <c r="W683" s="564"/>
      <c r="X683" s="564"/>
      <c r="Y683" s="564"/>
      <c r="Z683" s="564"/>
    </row>
    <row r="684" ht="12.75" customHeight="1">
      <c r="A684" s="564"/>
      <c r="B684" s="565"/>
      <c r="C684" s="565"/>
      <c r="D684" s="566"/>
      <c r="E684" s="566"/>
      <c r="F684" s="566"/>
      <c r="G684" s="567"/>
      <c r="H684" s="564"/>
      <c r="I684" s="568"/>
      <c r="J684" s="564"/>
      <c r="K684" s="564"/>
      <c r="L684" s="564"/>
      <c r="M684" s="564"/>
      <c r="N684" s="564"/>
      <c r="O684" s="564"/>
      <c r="P684" s="564"/>
      <c r="Q684" s="564"/>
      <c r="R684" s="564"/>
      <c r="S684" s="564"/>
      <c r="T684" s="564"/>
      <c r="U684" s="564"/>
      <c r="V684" s="564"/>
      <c r="W684" s="564"/>
      <c r="X684" s="564"/>
      <c r="Y684" s="564"/>
      <c r="Z684" s="564"/>
    </row>
    <row r="685" ht="12.75" customHeight="1">
      <c r="A685" s="564"/>
      <c r="B685" s="565"/>
      <c r="C685" s="565"/>
      <c r="D685" s="566"/>
      <c r="E685" s="566"/>
      <c r="F685" s="566"/>
      <c r="G685" s="567"/>
      <c r="H685" s="564"/>
      <c r="I685" s="568"/>
      <c r="J685" s="564"/>
      <c r="K685" s="564"/>
      <c r="L685" s="564"/>
      <c r="M685" s="564"/>
      <c r="N685" s="564"/>
      <c r="O685" s="564"/>
      <c r="P685" s="564"/>
      <c r="Q685" s="564"/>
      <c r="R685" s="564"/>
      <c r="S685" s="564"/>
      <c r="T685" s="564"/>
      <c r="U685" s="564"/>
      <c r="V685" s="564"/>
      <c r="W685" s="564"/>
      <c r="X685" s="564"/>
      <c r="Y685" s="564"/>
      <c r="Z685" s="564"/>
    </row>
    <row r="686" ht="12.75" customHeight="1">
      <c r="A686" s="564"/>
      <c r="B686" s="565"/>
      <c r="C686" s="565"/>
      <c r="D686" s="566"/>
      <c r="E686" s="566"/>
      <c r="F686" s="566"/>
      <c r="G686" s="567"/>
      <c r="H686" s="564"/>
      <c r="I686" s="568"/>
      <c r="J686" s="564"/>
      <c r="K686" s="564"/>
      <c r="L686" s="564"/>
      <c r="M686" s="564"/>
      <c r="N686" s="564"/>
      <c r="O686" s="564"/>
      <c r="P686" s="564"/>
      <c r="Q686" s="564"/>
      <c r="R686" s="564"/>
      <c r="S686" s="564"/>
      <c r="T686" s="564"/>
      <c r="U686" s="564"/>
      <c r="V686" s="564"/>
      <c r="W686" s="564"/>
      <c r="X686" s="564"/>
      <c r="Y686" s="564"/>
      <c r="Z686" s="564"/>
    </row>
    <row r="687" ht="12.75" customHeight="1">
      <c r="A687" s="564"/>
      <c r="B687" s="565"/>
      <c r="C687" s="565"/>
      <c r="D687" s="566"/>
      <c r="E687" s="566"/>
      <c r="F687" s="566"/>
      <c r="G687" s="567"/>
      <c r="H687" s="564"/>
      <c r="I687" s="568"/>
      <c r="J687" s="564"/>
      <c r="K687" s="564"/>
      <c r="L687" s="564"/>
      <c r="M687" s="564"/>
      <c r="N687" s="564"/>
      <c r="O687" s="564"/>
      <c r="P687" s="564"/>
      <c r="Q687" s="564"/>
      <c r="R687" s="564"/>
      <c r="S687" s="564"/>
      <c r="T687" s="564"/>
      <c r="U687" s="564"/>
      <c r="V687" s="564"/>
      <c r="W687" s="564"/>
      <c r="X687" s="564"/>
      <c r="Y687" s="564"/>
      <c r="Z687" s="564"/>
    </row>
    <row r="688" ht="12.75" customHeight="1">
      <c r="A688" s="564"/>
      <c r="B688" s="565"/>
      <c r="C688" s="565"/>
      <c r="D688" s="566"/>
      <c r="E688" s="566"/>
      <c r="F688" s="566"/>
      <c r="G688" s="567"/>
      <c r="H688" s="564"/>
      <c r="I688" s="568"/>
      <c r="J688" s="564"/>
      <c r="K688" s="564"/>
      <c r="L688" s="564"/>
      <c r="M688" s="564"/>
      <c r="N688" s="564"/>
      <c r="O688" s="564"/>
      <c r="P688" s="564"/>
      <c r="Q688" s="564"/>
      <c r="R688" s="564"/>
      <c r="S688" s="564"/>
      <c r="T688" s="564"/>
      <c r="U688" s="564"/>
      <c r="V688" s="564"/>
      <c r="W688" s="564"/>
      <c r="X688" s="564"/>
      <c r="Y688" s="564"/>
      <c r="Z688" s="564"/>
    </row>
    <row r="689" ht="12.75" customHeight="1">
      <c r="A689" s="564"/>
      <c r="B689" s="565"/>
      <c r="C689" s="565"/>
      <c r="D689" s="566"/>
      <c r="E689" s="566"/>
      <c r="F689" s="566"/>
      <c r="G689" s="567"/>
      <c r="H689" s="564"/>
      <c r="I689" s="568"/>
      <c r="J689" s="564"/>
      <c r="K689" s="564"/>
      <c r="L689" s="564"/>
      <c r="M689" s="564"/>
      <c r="N689" s="564"/>
      <c r="O689" s="564"/>
      <c r="P689" s="564"/>
      <c r="Q689" s="564"/>
      <c r="R689" s="564"/>
      <c r="S689" s="564"/>
      <c r="T689" s="564"/>
      <c r="U689" s="564"/>
      <c r="V689" s="564"/>
      <c r="W689" s="564"/>
      <c r="X689" s="564"/>
      <c r="Y689" s="564"/>
      <c r="Z689" s="564"/>
    </row>
    <row r="690" ht="12.75" customHeight="1">
      <c r="A690" s="564"/>
      <c r="B690" s="565"/>
      <c r="C690" s="565"/>
      <c r="D690" s="566"/>
      <c r="E690" s="566"/>
      <c r="F690" s="566"/>
      <c r="G690" s="567"/>
      <c r="H690" s="564"/>
      <c r="I690" s="568"/>
      <c r="J690" s="564"/>
      <c r="K690" s="564"/>
      <c r="L690" s="564"/>
      <c r="M690" s="564"/>
      <c r="N690" s="564"/>
      <c r="O690" s="564"/>
      <c r="P690" s="564"/>
      <c r="Q690" s="564"/>
      <c r="R690" s="564"/>
      <c r="S690" s="564"/>
      <c r="T690" s="564"/>
      <c r="U690" s="564"/>
      <c r="V690" s="564"/>
      <c r="W690" s="564"/>
      <c r="X690" s="564"/>
      <c r="Y690" s="564"/>
      <c r="Z690" s="564"/>
    </row>
    <row r="691" ht="12.75" customHeight="1">
      <c r="A691" s="564"/>
      <c r="B691" s="565"/>
      <c r="C691" s="565"/>
      <c r="D691" s="566"/>
      <c r="E691" s="566"/>
      <c r="F691" s="566"/>
      <c r="G691" s="567"/>
      <c r="H691" s="564"/>
      <c r="I691" s="568"/>
      <c r="J691" s="564"/>
      <c r="K691" s="564"/>
      <c r="L691" s="564"/>
      <c r="M691" s="564"/>
      <c r="N691" s="564"/>
      <c r="O691" s="564"/>
      <c r="P691" s="564"/>
      <c r="Q691" s="564"/>
      <c r="R691" s="564"/>
      <c r="S691" s="564"/>
      <c r="T691" s="564"/>
      <c r="U691" s="564"/>
      <c r="V691" s="564"/>
      <c r="W691" s="564"/>
      <c r="X691" s="564"/>
      <c r="Y691" s="564"/>
      <c r="Z691" s="564"/>
    </row>
    <row r="692" ht="12.75" customHeight="1">
      <c r="A692" s="564"/>
      <c r="B692" s="565"/>
      <c r="C692" s="565"/>
      <c r="D692" s="566"/>
      <c r="E692" s="566"/>
      <c r="F692" s="566"/>
      <c r="G692" s="567"/>
      <c r="H692" s="564"/>
      <c r="I692" s="568"/>
      <c r="J692" s="564"/>
      <c r="K692" s="564"/>
      <c r="L692" s="564"/>
      <c r="M692" s="564"/>
      <c r="N692" s="564"/>
      <c r="O692" s="564"/>
      <c r="P692" s="564"/>
      <c r="Q692" s="564"/>
      <c r="R692" s="564"/>
      <c r="S692" s="564"/>
      <c r="T692" s="564"/>
      <c r="U692" s="564"/>
      <c r="V692" s="564"/>
      <c r="W692" s="564"/>
      <c r="X692" s="564"/>
      <c r="Y692" s="564"/>
      <c r="Z692" s="564"/>
    </row>
    <row r="693" ht="12.75" customHeight="1">
      <c r="A693" s="564"/>
      <c r="B693" s="565"/>
      <c r="C693" s="565"/>
      <c r="D693" s="566"/>
      <c r="E693" s="566"/>
      <c r="F693" s="566"/>
      <c r="G693" s="567"/>
      <c r="H693" s="564"/>
      <c r="I693" s="568"/>
      <c r="J693" s="564"/>
      <c r="K693" s="564"/>
      <c r="L693" s="564"/>
      <c r="M693" s="564"/>
      <c r="N693" s="564"/>
      <c r="O693" s="564"/>
      <c r="P693" s="564"/>
      <c r="Q693" s="564"/>
      <c r="R693" s="564"/>
      <c r="S693" s="564"/>
      <c r="T693" s="564"/>
      <c r="U693" s="564"/>
      <c r="V693" s="564"/>
      <c r="W693" s="564"/>
      <c r="X693" s="564"/>
      <c r="Y693" s="564"/>
      <c r="Z693" s="564"/>
    </row>
    <row r="694" ht="12.75" customHeight="1">
      <c r="A694" s="564"/>
      <c r="B694" s="565"/>
      <c r="C694" s="565"/>
      <c r="D694" s="566"/>
      <c r="E694" s="566"/>
      <c r="F694" s="566"/>
      <c r="G694" s="567"/>
      <c r="H694" s="564"/>
      <c r="I694" s="568"/>
      <c r="J694" s="564"/>
      <c r="K694" s="564"/>
      <c r="L694" s="564"/>
      <c r="M694" s="564"/>
      <c r="N694" s="564"/>
      <c r="O694" s="564"/>
      <c r="P694" s="564"/>
      <c r="Q694" s="564"/>
      <c r="R694" s="564"/>
      <c r="S694" s="564"/>
      <c r="T694" s="564"/>
      <c r="U694" s="564"/>
      <c r="V694" s="564"/>
      <c r="W694" s="564"/>
      <c r="X694" s="564"/>
      <c r="Y694" s="564"/>
      <c r="Z694" s="564"/>
    </row>
    <row r="695" ht="12.75" customHeight="1">
      <c r="A695" s="564"/>
      <c r="B695" s="565"/>
      <c r="C695" s="565"/>
      <c r="D695" s="566"/>
      <c r="E695" s="566"/>
      <c r="F695" s="566"/>
      <c r="G695" s="567"/>
      <c r="H695" s="564"/>
      <c r="I695" s="568"/>
      <c r="J695" s="564"/>
      <c r="K695" s="564"/>
      <c r="L695" s="564"/>
      <c r="M695" s="564"/>
      <c r="N695" s="564"/>
      <c r="O695" s="564"/>
      <c r="P695" s="564"/>
      <c r="Q695" s="564"/>
      <c r="R695" s="564"/>
      <c r="S695" s="564"/>
      <c r="T695" s="564"/>
      <c r="U695" s="564"/>
      <c r="V695" s="564"/>
      <c r="W695" s="564"/>
      <c r="X695" s="564"/>
      <c r="Y695" s="564"/>
      <c r="Z695" s="564"/>
    </row>
    <row r="696" ht="12.75" customHeight="1">
      <c r="A696" s="564"/>
      <c r="B696" s="565"/>
      <c r="C696" s="565"/>
      <c r="D696" s="566"/>
      <c r="E696" s="566"/>
      <c r="F696" s="566"/>
      <c r="G696" s="567"/>
      <c r="H696" s="564"/>
      <c r="I696" s="568"/>
      <c r="J696" s="564"/>
      <c r="K696" s="564"/>
      <c r="L696" s="564"/>
      <c r="M696" s="564"/>
      <c r="N696" s="564"/>
      <c r="O696" s="564"/>
      <c r="P696" s="564"/>
      <c r="Q696" s="564"/>
      <c r="R696" s="564"/>
      <c r="S696" s="564"/>
      <c r="T696" s="564"/>
      <c r="U696" s="564"/>
      <c r="V696" s="564"/>
      <c r="W696" s="564"/>
      <c r="X696" s="564"/>
      <c r="Y696" s="564"/>
      <c r="Z696" s="564"/>
    </row>
    <row r="697" ht="12.75" customHeight="1">
      <c r="A697" s="564"/>
      <c r="B697" s="565"/>
      <c r="C697" s="565"/>
      <c r="D697" s="566"/>
      <c r="E697" s="566"/>
      <c r="F697" s="566"/>
      <c r="G697" s="567"/>
      <c r="H697" s="564"/>
      <c r="I697" s="568"/>
      <c r="J697" s="564"/>
      <c r="K697" s="564"/>
      <c r="L697" s="564"/>
      <c r="M697" s="564"/>
      <c r="N697" s="564"/>
      <c r="O697" s="564"/>
      <c r="P697" s="564"/>
      <c r="Q697" s="564"/>
      <c r="R697" s="564"/>
      <c r="S697" s="564"/>
      <c r="T697" s="564"/>
      <c r="U697" s="564"/>
      <c r="V697" s="564"/>
      <c r="W697" s="564"/>
      <c r="X697" s="564"/>
      <c r="Y697" s="564"/>
      <c r="Z697" s="564"/>
    </row>
    <row r="698" ht="12.75" customHeight="1">
      <c r="A698" s="564"/>
      <c r="B698" s="565"/>
      <c r="C698" s="565"/>
      <c r="D698" s="566"/>
      <c r="E698" s="566"/>
      <c r="F698" s="566"/>
      <c r="G698" s="567"/>
      <c r="H698" s="564"/>
      <c r="I698" s="568"/>
      <c r="J698" s="564"/>
      <c r="K698" s="564"/>
      <c r="L698" s="564"/>
      <c r="M698" s="564"/>
      <c r="N698" s="564"/>
      <c r="O698" s="564"/>
      <c r="P698" s="564"/>
      <c r="Q698" s="564"/>
      <c r="R698" s="564"/>
      <c r="S698" s="564"/>
      <c r="T698" s="564"/>
      <c r="U698" s="564"/>
      <c r="V698" s="564"/>
      <c r="W698" s="564"/>
      <c r="X698" s="564"/>
      <c r="Y698" s="564"/>
      <c r="Z698" s="564"/>
    </row>
    <row r="699" ht="12.75" customHeight="1">
      <c r="A699" s="564"/>
      <c r="B699" s="565"/>
      <c r="C699" s="565"/>
      <c r="D699" s="566"/>
      <c r="E699" s="566"/>
      <c r="F699" s="566"/>
      <c r="G699" s="567"/>
      <c r="H699" s="564"/>
      <c r="I699" s="568"/>
      <c r="J699" s="564"/>
      <c r="K699" s="564"/>
      <c r="L699" s="564"/>
      <c r="M699" s="564"/>
      <c r="N699" s="564"/>
      <c r="O699" s="564"/>
      <c r="P699" s="564"/>
      <c r="Q699" s="564"/>
      <c r="R699" s="564"/>
      <c r="S699" s="564"/>
      <c r="T699" s="564"/>
      <c r="U699" s="564"/>
      <c r="V699" s="564"/>
      <c r="W699" s="564"/>
      <c r="X699" s="564"/>
      <c r="Y699" s="564"/>
      <c r="Z699" s="564"/>
    </row>
    <row r="700" ht="12.75" customHeight="1">
      <c r="A700" s="564"/>
      <c r="B700" s="565"/>
      <c r="C700" s="565"/>
      <c r="D700" s="566"/>
      <c r="E700" s="566"/>
      <c r="F700" s="566"/>
      <c r="G700" s="567"/>
      <c r="H700" s="564"/>
      <c r="I700" s="568"/>
      <c r="J700" s="564"/>
      <c r="K700" s="564"/>
      <c r="L700" s="564"/>
      <c r="M700" s="564"/>
      <c r="N700" s="564"/>
      <c r="O700" s="564"/>
      <c r="P700" s="564"/>
      <c r="Q700" s="564"/>
      <c r="R700" s="564"/>
      <c r="S700" s="564"/>
      <c r="T700" s="564"/>
      <c r="U700" s="564"/>
      <c r="V700" s="564"/>
      <c r="W700" s="564"/>
      <c r="X700" s="564"/>
      <c r="Y700" s="564"/>
      <c r="Z700" s="564"/>
    </row>
    <row r="701" ht="12.75" customHeight="1">
      <c r="A701" s="564"/>
      <c r="B701" s="565"/>
      <c r="C701" s="565"/>
      <c r="D701" s="566"/>
      <c r="E701" s="566"/>
      <c r="F701" s="566"/>
      <c r="G701" s="567"/>
      <c r="H701" s="564"/>
      <c r="I701" s="568"/>
      <c r="J701" s="564"/>
      <c r="K701" s="564"/>
      <c r="L701" s="564"/>
      <c r="M701" s="564"/>
      <c r="N701" s="564"/>
      <c r="O701" s="564"/>
      <c r="P701" s="564"/>
      <c r="Q701" s="564"/>
      <c r="R701" s="564"/>
      <c r="S701" s="564"/>
      <c r="T701" s="564"/>
      <c r="U701" s="564"/>
      <c r="V701" s="564"/>
      <c r="W701" s="564"/>
      <c r="X701" s="564"/>
      <c r="Y701" s="564"/>
      <c r="Z701" s="564"/>
    </row>
    <row r="702" ht="12.75" customHeight="1">
      <c r="A702" s="564"/>
      <c r="B702" s="565"/>
      <c r="C702" s="565"/>
      <c r="D702" s="566"/>
      <c r="E702" s="566"/>
      <c r="F702" s="566"/>
      <c r="G702" s="567"/>
      <c r="H702" s="564"/>
      <c r="I702" s="568"/>
      <c r="J702" s="564"/>
      <c r="K702" s="564"/>
      <c r="L702" s="564"/>
      <c r="M702" s="564"/>
      <c r="N702" s="564"/>
      <c r="O702" s="564"/>
      <c r="P702" s="564"/>
      <c r="Q702" s="564"/>
      <c r="R702" s="564"/>
      <c r="S702" s="564"/>
      <c r="T702" s="564"/>
      <c r="U702" s="564"/>
      <c r="V702" s="564"/>
      <c r="W702" s="564"/>
      <c r="X702" s="564"/>
      <c r="Y702" s="564"/>
      <c r="Z702" s="564"/>
    </row>
    <row r="703" ht="12.75" customHeight="1">
      <c r="A703" s="564"/>
      <c r="B703" s="565"/>
      <c r="C703" s="565"/>
      <c r="D703" s="566"/>
      <c r="E703" s="566"/>
      <c r="F703" s="566"/>
      <c r="G703" s="567"/>
      <c r="H703" s="564"/>
      <c r="I703" s="568"/>
      <c r="J703" s="564"/>
      <c r="K703" s="564"/>
      <c r="L703" s="564"/>
      <c r="M703" s="564"/>
      <c r="N703" s="564"/>
      <c r="O703" s="564"/>
      <c r="P703" s="564"/>
      <c r="Q703" s="564"/>
      <c r="R703" s="564"/>
      <c r="S703" s="564"/>
      <c r="T703" s="564"/>
      <c r="U703" s="564"/>
      <c r="V703" s="564"/>
      <c r="W703" s="564"/>
      <c r="X703" s="564"/>
      <c r="Y703" s="564"/>
      <c r="Z703" s="564"/>
    </row>
    <row r="704" ht="12.75" customHeight="1">
      <c r="A704" s="564"/>
      <c r="B704" s="565"/>
      <c r="C704" s="565"/>
      <c r="D704" s="566"/>
      <c r="E704" s="566"/>
      <c r="F704" s="566"/>
      <c r="G704" s="567"/>
      <c r="H704" s="564"/>
      <c r="I704" s="568"/>
      <c r="J704" s="564"/>
      <c r="K704" s="564"/>
      <c r="L704" s="564"/>
      <c r="M704" s="564"/>
      <c r="N704" s="564"/>
      <c r="O704" s="564"/>
      <c r="P704" s="564"/>
      <c r="Q704" s="564"/>
      <c r="R704" s="564"/>
      <c r="S704" s="564"/>
      <c r="T704" s="564"/>
      <c r="U704" s="564"/>
      <c r="V704" s="564"/>
      <c r="W704" s="564"/>
      <c r="X704" s="564"/>
      <c r="Y704" s="564"/>
      <c r="Z704" s="564"/>
    </row>
    <row r="705" ht="12.75" customHeight="1">
      <c r="A705" s="564"/>
      <c r="B705" s="565"/>
      <c r="C705" s="565"/>
      <c r="D705" s="566"/>
      <c r="E705" s="566"/>
      <c r="F705" s="566"/>
      <c r="G705" s="567"/>
      <c r="H705" s="564"/>
      <c r="I705" s="568"/>
      <c r="J705" s="564"/>
      <c r="K705" s="564"/>
      <c r="L705" s="564"/>
      <c r="M705" s="564"/>
      <c r="N705" s="564"/>
      <c r="O705" s="564"/>
      <c r="P705" s="564"/>
      <c r="Q705" s="564"/>
      <c r="R705" s="564"/>
      <c r="S705" s="564"/>
      <c r="T705" s="564"/>
      <c r="U705" s="564"/>
      <c r="V705" s="564"/>
      <c r="W705" s="564"/>
      <c r="X705" s="564"/>
      <c r="Y705" s="564"/>
      <c r="Z705" s="564"/>
    </row>
    <row r="706" ht="12.75" customHeight="1">
      <c r="A706" s="564"/>
      <c r="B706" s="565"/>
      <c r="C706" s="565"/>
      <c r="D706" s="566"/>
      <c r="E706" s="566"/>
      <c r="F706" s="566"/>
      <c r="G706" s="567"/>
      <c r="H706" s="564"/>
      <c r="I706" s="568"/>
      <c r="J706" s="564"/>
      <c r="K706" s="564"/>
      <c r="L706" s="564"/>
      <c r="M706" s="564"/>
      <c r="N706" s="564"/>
      <c r="O706" s="564"/>
      <c r="P706" s="564"/>
      <c r="Q706" s="564"/>
      <c r="R706" s="564"/>
      <c r="S706" s="564"/>
      <c r="T706" s="564"/>
      <c r="U706" s="564"/>
      <c r="V706" s="564"/>
      <c r="W706" s="564"/>
      <c r="X706" s="564"/>
      <c r="Y706" s="564"/>
      <c r="Z706" s="564"/>
    </row>
    <row r="707" ht="12.75" customHeight="1">
      <c r="A707" s="564"/>
      <c r="B707" s="565"/>
      <c r="C707" s="565"/>
      <c r="D707" s="566"/>
      <c r="E707" s="566"/>
      <c r="F707" s="566"/>
      <c r="G707" s="567"/>
      <c r="H707" s="564"/>
      <c r="I707" s="568"/>
      <c r="J707" s="564"/>
      <c r="K707" s="564"/>
      <c r="L707" s="564"/>
      <c r="M707" s="564"/>
      <c r="N707" s="564"/>
      <c r="O707" s="564"/>
      <c r="P707" s="564"/>
      <c r="Q707" s="564"/>
      <c r="R707" s="564"/>
      <c r="S707" s="564"/>
      <c r="T707" s="564"/>
      <c r="U707" s="564"/>
      <c r="V707" s="564"/>
      <c r="W707" s="564"/>
      <c r="X707" s="564"/>
      <c r="Y707" s="564"/>
      <c r="Z707" s="564"/>
    </row>
    <row r="708" ht="12.75" customHeight="1">
      <c r="A708" s="564"/>
      <c r="B708" s="565"/>
      <c r="C708" s="565"/>
      <c r="D708" s="566"/>
      <c r="E708" s="566"/>
      <c r="F708" s="566"/>
      <c r="G708" s="567"/>
      <c r="H708" s="564"/>
      <c r="I708" s="568"/>
      <c r="J708" s="564"/>
      <c r="K708" s="564"/>
      <c r="L708" s="564"/>
      <c r="M708" s="564"/>
      <c r="N708" s="564"/>
      <c r="O708" s="564"/>
      <c r="P708" s="564"/>
      <c r="Q708" s="564"/>
      <c r="R708" s="564"/>
      <c r="S708" s="564"/>
      <c r="T708" s="564"/>
      <c r="U708" s="564"/>
      <c r="V708" s="564"/>
      <c r="W708" s="564"/>
      <c r="X708" s="564"/>
      <c r="Y708" s="564"/>
      <c r="Z708" s="564"/>
    </row>
    <row r="709" ht="12.75" customHeight="1">
      <c r="A709" s="564"/>
      <c r="B709" s="565"/>
      <c r="C709" s="565"/>
      <c r="D709" s="566"/>
      <c r="E709" s="566"/>
      <c r="F709" s="566"/>
      <c r="G709" s="567"/>
      <c r="H709" s="564"/>
      <c r="I709" s="568"/>
      <c r="J709" s="564"/>
      <c r="K709" s="564"/>
      <c r="L709" s="564"/>
      <c r="M709" s="564"/>
      <c r="N709" s="564"/>
      <c r="O709" s="564"/>
      <c r="P709" s="564"/>
      <c r="Q709" s="564"/>
      <c r="R709" s="564"/>
      <c r="S709" s="564"/>
      <c r="T709" s="564"/>
      <c r="U709" s="564"/>
      <c r="V709" s="564"/>
      <c r="W709" s="564"/>
      <c r="X709" s="564"/>
      <c r="Y709" s="564"/>
      <c r="Z709" s="564"/>
    </row>
    <row r="710" ht="12.75" customHeight="1">
      <c r="A710" s="564"/>
      <c r="B710" s="565"/>
      <c r="C710" s="565"/>
      <c r="D710" s="566"/>
      <c r="E710" s="566"/>
      <c r="F710" s="566"/>
      <c r="G710" s="567"/>
      <c r="H710" s="564"/>
      <c r="I710" s="568"/>
      <c r="J710" s="564"/>
      <c r="K710" s="564"/>
      <c r="L710" s="564"/>
      <c r="M710" s="564"/>
      <c r="N710" s="564"/>
      <c r="O710" s="564"/>
      <c r="P710" s="564"/>
      <c r="Q710" s="564"/>
      <c r="R710" s="564"/>
      <c r="S710" s="564"/>
      <c r="T710" s="564"/>
      <c r="U710" s="564"/>
      <c r="V710" s="564"/>
      <c r="W710" s="564"/>
      <c r="X710" s="564"/>
      <c r="Y710" s="564"/>
      <c r="Z710" s="564"/>
    </row>
    <row r="711" ht="12.75" customHeight="1">
      <c r="A711" s="564"/>
      <c r="B711" s="565"/>
      <c r="C711" s="565"/>
      <c r="D711" s="566"/>
      <c r="E711" s="566"/>
      <c r="F711" s="566"/>
      <c r="G711" s="567"/>
      <c r="H711" s="564"/>
      <c r="I711" s="568"/>
      <c r="J711" s="564"/>
      <c r="K711" s="564"/>
      <c r="L711" s="564"/>
      <c r="M711" s="564"/>
      <c r="N711" s="564"/>
      <c r="O711" s="564"/>
      <c r="P711" s="564"/>
      <c r="Q711" s="564"/>
      <c r="R711" s="564"/>
      <c r="S711" s="564"/>
      <c r="T711" s="564"/>
      <c r="U711" s="564"/>
      <c r="V711" s="564"/>
      <c r="W711" s="564"/>
      <c r="X711" s="564"/>
      <c r="Y711" s="564"/>
      <c r="Z711" s="564"/>
    </row>
    <row r="712" ht="12.75" customHeight="1">
      <c r="A712" s="564"/>
      <c r="B712" s="565"/>
      <c r="C712" s="565"/>
      <c r="D712" s="566"/>
      <c r="E712" s="566"/>
      <c r="F712" s="566"/>
      <c r="G712" s="567"/>
      <c r="H712" s="564"/>
      <c r="I712" s="568"/>
      <c r="J712" s="564"/>
      <c r="K712" s="564"/>
      <c r="L712" s="564"/>
      <c r="M712" s="564"/>
      <c r="N712" s="564"/>
      <c r="O712" s="564"/>
      <c r="P712" s="564"/>
      <c r="Q712" s="564"/>
      <c r="R712" s="564"/>
      <c r="S712" s="564"/>
      <c r="T712" s="564"/>
      <c r="U712" s="564"/>
      <c r="V712" s="564"/>
      <c r="W712" s="564"/>
      <c r="X712" s="564"/>
      <c r="Y712" s="564"/>
      <c r="Z712" s="564"/>
    </row>
    <row r="713" ht="12.75" customHeight="1">
      <c r="A713" s="564"/>
      <c r="B713" s="565"/>
      <c r="C713" s="565"/>
      <c r="D713" s="566"/>
      <c r="E713" s="566"/>
      <c r="F713" s="566"/>
      <c r="G713" s="567"/>
      <c r="H713" s="564"/>
      <c r="I713" s="568"/>
      <c r="J713" s="564"/>
      <c r="K713" s="564"/>
      <c r="L713" s="564"/>
      <c r="M713" s="564"/>
      <c r="N713" s="564"/>
      <c r="O713" s="564"/>
      <c r="P713" s="564"/>
      <c r="Q713" s="564"/>
      <c r="R713" s="564"/>
      <c r="S713" s="564"/>
      <c r="T713" s="564"/>
      <c r="U713" s="564"/>
      <c r="V713" s="564"/>
      <c r="W713" s="564"/>
      <c r="X713" s="564"/>
      <c r="Y713" s="564"/>
      <c r="Z713" s="564"/>
    </row>
    <row r="714" ht="12.75" customHeight="1">
      <c r="A714" s="564"/>
      <c r="B714" s="565"/>
      <c r="C714" s="565"/>
      <c r="D714" s="566"/>
      <c r="E714" s="566"/>
      <c r="F714" s="566"/>
      <c r="G714" s="567"/>
      <c r="H714" s="564"/>
      <c r="I714" s="568"/>
      <c r="J714" s="564"/>
      <c r="K714" s="564"/>
      <c r="L714" s="564"/>
      <c r="M714" s="564"/>
      <c r="N714" s="564"/>
      <c r="O714" s="564"/>
      <c r="P714" s="564"/>
      <c r="Q714" s="564"/>
      <c r="R714" s="564"/>
      <c r="S714" s="564"/>
      <c r="T714" s="564"/>
      <c r="U714" s="564"/>
      <c r="V714" s="564"/>
      <c r="W714" s="564"/>
      <c r="X714" s="564"/>
      <c r="Y714" s="564"/>
      <c r="Z714" s="564"/>
    </row>
    <row r="715" ht="12.75" customHeight="1">
      <c r="A715" s="564"/>
      <c r="B715" s="565"/>
      <c r="C715" s="565"/>
      <c r="D715" s="566"/>
      <c r="E715" s="566"/>
      <c r="F715" s="566"/>
      <c r="G715" s="567"/>
      <c r="H715" s="564"/>
      <c r="I715" s="568"/>
      <c r="J715" s="564"/>
      <c r="K715" s="564"/>
      <c r="L715" s="564"/>
      <c r="M715" s="564"/>
      <c r="N715" s="564"/>
      <c r="O715" s="564"/>
      <c r="P715" s="564"/>
      <c r="Q715" s="564"/>
      <c r="R715" s="564"/>
      <c r="S715" s="564"/>
      <c r="T715" s="564"/>
      <c r="U715" s="564"/>
      <c r="V715" s="564"/>
      <c r="W715" s="564"/>
      <c r="X715" s="564"/>
      <c r="Y715" s="564"/>
      <c r="Z715" s="564"/>
    </row>
    <row r="716" ht="12.75" customHeight="1">
      <c r="A716" s="564"/>
      <c r="B716" s="565"/>
      <c r="C716" s="565"/>
      <c r="D716" s="566"/>
      <c r="E716" s="566"/>
      <c r="F716" s="566"/>
      <c r="G716" s="567"/>
      <c r="H716" s="564"/>
      <c r="I716" s="568"/>
      <c r="J716" s="564"/>
      <c r="K716" s="564"/>
      <c r="L716" s="564"/>
      <c r="M716" s="564"/>
      <c r="N716" s="564"/>
      <c r="O716" s="564"/>
      <c r="P716" s="564"/>
      <c r="Q716" s="564"/>
      <c r="R716" s="564"/>
      <c r="S716" s="564"/>
      <c r="T716" s="564"/>
      <c r="U716" s="564"/>
      <c r="V716" s="564"/>
      <c r="W716" s="564"/>
      <c r="X716" s="564"/>
      <c r="Y716" s="564"/>
      <c r="Z716" s="564"/>
    </row>
    <row r="717" ht="12.75" customHeight="1">
      <c r="A717" s="564"/>
      <c r="B717" s="565"/>
      <c r="C717" s="565"/>
      <c r="D717" s="566"/>
      <c r="E717" s="566"/>
      <c r="F717" s="566"/>
      <c r="G717" s="567"/>
      <c r="H717" s="564"/>
      <c r="I717" s="568"/>
      <c r="J717" s="564"/>
      <c r="K717" s="564"/>
      <c r="L717" s="564"/>
      <c r="M717" s="564"/>
      <c r="N717" s="564"/>
      <c r="O717" s="564"/>
      <c r="P717" s="564"/>
      <c r="Q717" s="564"/>
      <c r="R717" s="564"/>
      <c r="S717" s="564"/>
      <c r="T717" s="564"/>
      <c r="U717" s="564"/>
      <c r="V717" s="564"/>
      <c r="W717" s="564"/>
      <c r="X717" s="564"/>
      <c r="Y717" s="564"/>
      <c r="Z717" s="564"/>
    </row>
    <row r="718" ht="12.75" customHeight="1">
      <c r="A718" s="564"/>
      <c r="B718" s="565"/>
      <c r="C718" s="565"/>
      <c r="D718" s="566"/>
      <c r="E718" s="566"/>
      <c r="F718" s="566"/>
      <c r="G718" s="567"/>
      <c r="H718" s="564"/>
      <c r="I718" s="568"/>
      <c r="J718" s="564"/>
      <c r="K718" s="564"/>
      <c r="L718" s="564"/>
      <c r="M718" s="564"/>
      <c r="N718" s="564"/>
      <c r="O718" s="564"/>
      <c r="P718" s="564"/>
      <c r="Q718" s="564"/>
      <c r="R718" s="564"/>
      <c r="S718" s="564"/>
      <c r="T718" s="564"/>
      <c r="U718" s="564"/>
      <c r="V718" s="564"/>
      <c r="W718" s="564"/>
      <c r="X718" s="564"/>
      <c r="Y718" s="564"/>
      <c r="Z718" s="564"/>
    </row>
    <row r="719" ht="12.75" customHeight="1">
      <c r="A719" s="564"/>
      <c r="B719" s="565"/>
      <c r="C719" s="565"/>
      <c r="D719" s="566"/>
      <c r="E719" s="566"/>
      <c r="F719" s="566"/>
      <c r="G719" s="567"/>
      <c r="H719" s="564"/>
      <c r="I719" s="568"/>
      <c r="J719" s="564"/>
      <c r="K719" s="564"/>
      <c r="L719" s="564"/>
      <c r="M719" s="564"/>
      <c r="N719" s="564"/>
      <c r="O719" s="564"/>
      <c r="P719" s="564"/>
      <c r="Q719" s="564"/>
      <c r="R719" s="564"/>
      <c r="S719" s="564"/>
      <c r="T719" s="564"/>
      <c r="U719" s="564"/>
      <c r="V719" s="564"/>
      <c r="W719" s="564"/>
      <c r="X719" s="564"/>
      <c r="Y719" s="564"/>
      <c r="Z719" s="564"/>
    </row>
    <row r="720" ht="12.75" customHeight="1">
      <c r="A720" s="564"/>
      <c r="B720" s="565"/>
      <c r="C720" s="565"/>
      <c r="D720" s="566"/>
      <c r="E720" s="566"/>
      <c r="F720" s="566"/>
      <c r="G720" s="567"/>
      <c r="H720" s="564"/>
      <c r="I720" s="568"/>
      <c r="J720" s="564"/>
      <c r="K720" s="564"/>
      <c r="L720" s="564"/>
      <c r="M720" s="564"/>
      <c r="N720" s="564"/>
      <c r="O720" s="564"/>
      <c r="P720" s="564"/>
      <c r="Q720" s="564"/>
      <c r="R720" s="564"/>
      <c r="S720" s="564"/>
      <c r="T720" s="564"/>
      <c r="U720" s="564"/>
      <c r="V720" s="564"/>
      <c r="W720" s="564"/>
      <c r="X720" s="564"/>
      <c r="Y720" s="564"/>
      <c r="Z720" s="564"/>
    </row>
    <row r="721" ht="12.75" customHeight="1">
      <c r="A721" s="564"/>
      <c r="B721" s="565"/>
      <c r="C721" s="565"/>
      <c r="D721" s="566"/>
      <c r="E721" s="566"/>
      <c r="F721" s="566"/>
      <c r="G721" s="567"/>
      <c r="H721" s="564"/>
      <c r="I721" s="568"/>
      <c r="J721" s="564"/>
      <c r="K721" s="564"/>
      <c r="L721" s="564"/>
      <c r="M721" s="564"/>
      <c r="N721" s="564"/>
      <c r="O721" s="564"/>
      <c r="P721" s="564"/>
      <c r="Q721" s="564"/>
      <c r="R721" s="564"/>
      <c r="S721" s="564"/>
      <c r="T721" s="564"/>
      <c r="U721" s="564"/>
      <c r="V721" s="564"/>
      <c r="W721" s="564"/>
      <c r="X721" s="564"/>
      <c r="Y721" s="564"/>
      <c r="Z721" s="564"/>
    </row>
    <row r="722" ht="12.75" customHeight="1">
      <c r="A722" s="564"/>
      <c r="B722" s="565"/>
      <c r="C722" s="565"/>
      <c r="D722" s="566"/>
      <c r="E722" s="566"/>
      <c r="F722" s="566"/>
      <c r="G722" s="567"/>
      <c r="H722" s="564"/>
      <c r="I722" s="568"/>
      <c r="J722" s="564"/>
      <c r="K722" s="564"/>
      <c r="L722" s="564"/>
      <c r="M722" s="564"/>
      <c r="N722" s="564"/>
      <c r="O722" s="564"/>
      <c r="P722" s="564"/>
      <c r="Q722" s="564"/>
      <c r="R722" s="564"/>
      <c r="S722" s="564"/>
      <c r="T722" s="564"/>
      <c r="U722" s="564"/>
      <c r="V722" s="564"/>
      <c r="W722" s="564"/>
      <c r="X722" s="564"/>
      <c r="Y722" s="564"/>
      <c r="Z722" s="564"/>
    </row>
    <row r="723" ht="12.75" customHeight="1">
      <c r="A723" s="564"/>
      <c r="B723" s="565"/>
      <c r="C723" s="565"/>
      <c r="D723" s="566"/>
      <c r="E723" s="566"/>
      <c r="F723" s="566"/>
      <c r="G723" s="567"/>
      <c r="H723" s="564"/>
      <c r="I723" s="568"/>
      <c r="J723" s="564"/>
      <c r="K723" s="564"/>
      <c r="L723" s="564"/>
      <c r="M723" s="564"/>
      <c r="N723" s="564"/>
      <c r="O723" s="564"/>
      <c r="P723" s="564"/>
      <c r="Q723" s="564"/>
      <c r="R723" s="564"/>
      <c r="S723" s="564"/>
      <c r="T723" s="564"/>
      <c r="U723" s="564"/>
      <c r="V723" s="564"/>
      <c r="W723" s="564"/>
      <c r="X723" s="564"/>
      <c r="Y723" s="564"/>
      <c r="Z723" s="564"/>
    </row>
    <row r="724" ht="12.75" customHeight="1">
      <c r="A724" s="564"/>
      <c r="B724" s="565"/>
      <c r="C724" s="565"/>
      <c r="D724" s="566"/>
      <c r="E724" s="566"/>
      <c r="F724" s="566"/>
      <c r="G724" s="567"/>
      <c r="H724" s="564"/>
      <c r="I724" s="568"/>
      <c r="J724" s="564"/>
      <c r="K724" s="564"/>
      <c r="L724" s="564"/>
      <c r="M724" s="564"/>
      <c r="N724" s="564"/>
      <c r="O724" s="564"/>
      <c r="P724" s="564"/>
      <c r="Q724" s="564"/>
      <c r="R724" s="564"/>
      <c r="S724" s="564"/>
      <c r="T724" s="564"/>
      <c r="U724" s="564"/>
      <c r="V724" s="564"/>
      <c r="W724" s="564"/>
      <c r="X724" s="564"/>
      <c r="Y724" s="564"/>
      <c r="Z724" s="564"/>
    </row>
    <row r="725" ht="12.75" customHeight="1">
      <c r="A725" s="564"/>
      <c r="B725" s="565"/>
      <c r="C725" s="565"/>
      <c r="D725" s="566"/>
      <c r="E725" s="566"/>
      <c r="F725" s="566"/>
      <c r="G725" s="567"/>
      <c r="H725" s="564"/>
      <c r="I725" s="568"/>
      <c r="J725" s="564"/>
      <c r="K725" s="564"/>
      <c r="L725" s="564"/>
      <c r="M725" s="564"/>
      <c r="N725" s="564"/>
      <c r="O725" s="564"/>
      <c r="P725" s="564"/>
      <c r="Q725" s="564"/>
      <c r="R725" s="564"/>
      <c r="S725" s="564"/>
      <c r="T725" s="564"/>
      <c r="U725" s="564"/>
      <c r="V725" s="564"/>
      <c r="W725" s="564"/>
      <c r="X725" s="564"/>
      <c r="Y725" s="564"/>
      <c r="Z725" s="564"/>
    </row>
    <row r="726" ht="12.75" customHeight="1">
      <c r="A726" s="564"/>
      <c r="B726" s="565"/>
      <c r="C726" s="565"/>
      <c r="D726" s="566"/>
      <c r="E726" s="566"/>
      <c r="F726" s="566"/>
      <c r="G726" s="567"/>
      <c r="H726" s="564"/>
      <c r="I726" s="568"/>
      <c r="J726" s="564"/>
      <c r="K726" s="564"/>
      <c r="L726" s="564"/>
      <c r="M726" s="564"/>
      <c r="N726" s="564"/>
      <c r="O726" s="564"/>
      <c r="P726" s="564"/>
      <c r="Q726" s="564"/>
      <c r="R726" s="564"/>
      <c r="S726" s="564"/>
      <c r="T726" s="564"/>
      <c r="U726" s="564"/>
      <c r="V726" s="564"/>
      <c r="W726" s="564"/>
      <c r="X726" s="564"/>
      <c r="Y726" s="564"/>
      <c r="Z726" s="564"/>
    </row>
    <row r="727" ht="12.75" customHeight="1">
      <c r="A727" s="564"/>
      <c r="B727" s="565"/>
      <c r="C727" s="565"/>
      <c r="D727" s="566"/>
      <c r="E727" s="566"/>
      <c r="F727" s="566"/>
      <c r="G727" s="567"/>
      <c r="H727" s="564"/>
      <c r="I727" s="568"/>
      <c r="J727" s="564"/>
      <c r="K727" s="564"/>
      <c r="L727" s="564"/>
      <c r="M727" s="564"/>
      <c r="N727" s="564"/>
      <c r="O727" s="564"/>
      <c r="P727" s="564"/>
      <c r="Q727" s="564"/>
      <c r="R727" s="564"/>
      <c r="S727" s="564"/>
      <c r="T727" s="564"/>
      <c r="U727" s="564"/>
      <c r="V727" s="564"/>
      <c r="W727" s="564"/>
      <c r="X727" s="564"/>
      <c r="Y727" s="564"/>
      <c r="Z727" s="564"/>
    </row>
    <row r="728" ht="12.75" customHeight="1">
      <c r="A728" s="564"/>
      <c r="B728" s="565"/>
      <c r="C728" s="565"/>
      <c r="D728" s="566"/>
      <c r="E728" s="566"/>
      <c r="F728" s="566"/>
      <c r="G728" s="567"/>
      <c r="H728" s="564"/>
      <c r="I728" s="568"/>
      <c r="J728" s="564"/>
      <c r="K728" s="564"/>
      <c r="L728" s="564"/>
      <c r="M728" s="564"/>
      <c r="N728" s="564"/>
      <c r="O728" s="564"/>
      <c r="P728" s="564"/>
      <c r="Q728" s="564"/>
      <c r="R728" s="564"/>
      <c r="S728" s="564"/>
      <c r="T728" s="564"/>
      <c r="U728" s="564"/>
      <c r="V728" s="564"/>
      <c r="W728" s="564"/>
      <c r="X728" s="564"/>
      <c r="Y728" s="564"/>
      <c r="Z728" s="564"/>
    </row>
    <row r="729" ht="12.75" customHeight="1">
      <c r="A729" s="564"/>
      <c r="B729" s="565"/>
      <c r="C729" s="565"/>
      <c r="D729" s="566"/>
      <c r="E729" s="566"/>
      <c r="F729" s="566"/>
      <c r="G729" s="567"/>
      <c r="H729" s="564"/>
      <c r="I729" s="568"/>
      <c r="J729" s="564"/>
      <c r="K729" s="564"/>
      <c r="L729" s="564"/>
      <c r="M729" s="564"/>
      <c r="N729" s="564"/>
      <c r="O729" s="564"/>
      <c r="P729" s="564"/>
      <c r="Q729" s="564"/>
      <c r="R729" s="564"/>
      <c r="S729" s="564"/>
      <c r="T729" s="564"/>
      <c r="U729" s="564"/>
      <c r="V729" s="564"/>
      <c r="W729" s="564"/>
      <c r="X729" s="564"/>
      <c r="Y729" s="564"/>
      <c r="Z729" s="564"/>
    </row>
    <row r="730" ht="12.75" customHeight="1">
      <c r="A730" s="564"/>
      <c r="B730" s="565"/>
      <c r="C730" s="565"/>
      <c r="D730" s="566"/>
      <c r="E730" s="566"/>
      <c r="F730" s="566"/>
      <c r="G730" s="567"/>
      <c r="H730" s="564"/>
      <c r="I730" s="568"/>
      <c r="J730" s="564"/>
      <c r="K730" s="564"/>
      <c r="L730" s="564"/>
      <c r="M730" s="564"/>
      <c r="N730" s="564"/>
      <c r="O730" s="564"/>
      <c r="P730" s="564"/>
      <c r="Q730" s="564"/>
      <c r="R730" s="564"/>
      <c r="S730" s="564"/>
      <c r="T730" s="564"/>
      <c r="U730" s="564"/>
      <c r="V730" s="564"/>
      <c r="W730" s="564"/>
      <c r="X730" s="564"/>
      <c r="Y730" s="564"/>
      <c r="Z730" s="564"/>
    </row>
    <row r="731" ht="12.75" customHeight="1">
      <c r="A731" s="564"/>
      <c r="B731" s="565"/>
      <c r="C731" s="565"/>
      <c r="D731" s="566"/>
      <c r="E731" s="566"/>
      <c r="F731" s="566"/>
      <c r="G731" s="567"/>
      <c r="H731" s="564"/>
      <c r="I731" s="568"/>
      <c r="J731" s="564"/>
      <c r="K731" s="564"/>
      <c r="L731" s="564"/>
      <c r="M731" s="564"/>
      <c r="N731" s="564"/>
      <c r="O731" s="564"/>
      <c r="P731" s="564"/>
      <c r="Q731" s="564"/>
      <c r="R731" s="564"/>
      <c r="S731" s="564"/>
      <c r="T731" s="564"/>
      <c r="U731" s="564"/>
      <c r="V731" s="564"/>
      <c r="W731" s="564"/>
      <c r="X731" s="564"/>
      <c r="Y731" s="564"/>
      <c r="Z731" s="564"/>
    </row>
    <row r="732" ht="12.75" customHeight="1">
      <c r="A732" s="564"/>
      <c r="B732" s="565"/>
      <c r="C732" s="565"/>
      <c r="D732" s="566"/>
      <c r="E732" s="566"/>
      <c r="F732" s="566"/>
      <c r="G732" s="567"/>
      <c r="H732" s="564"/>
      <c r="I732" s="568"/>
      <c r="J732" s="564"/>
      <c r="K732" s="564"/>
      <c r="L732" s="564"/>
      <c r="M732" s="564"/>
      <c r="N732" s="564"/>
      <c r="O732" s="564"/>
      <c r="P732" s="564"/>
      <c r="Q732" s="564"/>
      <c r="R732" s="564"/>
      <c r="S732" s="564"/>
      <c r="T732" s="564"/>
      <c r="U732" s="564"/>
      <c r="V732" s="564"/>
      <c r="W732" s="564"/>
      <c r="X732" s="564"/>
      <c r="Y732" s="564"/>
      <c r="Z732" s="564"/>
    </row>
    <row r="733" ht="12.75" customHeight="1">
      <c r="A733" s="564"/>
      <c r="B733" s="565"/>
      <c r="C733" s="565"/>
      <c r="D733" s="566"/>
      <c r="E733" s="566"/>
      <c r="F733" s="566"/>
      <c r="G733" s="567"/>
      <c r="H733" s="564"/>
      <c r="I733" s="568"/>
      <c r="J733" s="564"/>
      <c r="K733" s="564"/>
      <c r="L733" s="564"/>
      <c r="M733" s="564"/>
      <c r="N733" s="564"/>
      <c r="O733" s="564"/>
      <c r="P733" s="564"/>
      <c r="Q733" s="564"/>
      <c r="R733" s="564"/>
      <c r="S733" s="564"/>
      <c r="T733" s="564"/>
      <c r="U733" s="564"/>
      <c r="V733" s="564"/>
      <c r="W733" s="564"/>
      <c r="X733" s="564"/>
      <c r="Y733" s="564"/>
      <c r="Z733" s="564"/>
    </row>
    <row r="734" ht="12.75" customHeight="1">
      <c r="A734" s="564"/>
      <c r="B734" s="565"/>
      <c r="C734" s="565"/>
      <c r="D734" s="566"/>
      <c r="E734" s="566"/>
      <c r="F734" s="566"/>
      <c r="G734" s="567"/>
      <c r="H734" s="564"/>
      <c r="I734" s="568"/>
      <c r="J734" s="564"/>
      <c r="K734" s="564"/>
      <c r="L734" s="564"/>
      <c r="M734" s="564"/>
      <c r="N734" s="564"/>
      <c r="O734" s="564"/>
      <c r="P734" s="564"/>
      <c r="Q734" s="564"/>
      <c r="R734" s="564"/>
      <c r="S734" s="564"/>
      <c r="T734" s="564"/>
      <c r="U734" s="564"/>
      <c r="V734" s="564"/>
      <c r="W734" s="564"/>
      <c r="X734" s="564"/>
      <c r="Y734" s="564"/>
      <c r="Z734" s="564"/>
    </row>
    <row r="735" ht="12.75" customHeight="1">
      <c r="A735" s="564"/>
      <c r="B735" s="565"/>
      <c r="C735" s="565"/>
      <c r="D735" s="566"/>
      <c r="E735" s="566"/>
      <c r="F735" s="566"/>
      <c r="G735" s="567"/>
      <c r="H735" s="564"/>
      <c r="I735" s="568"/>
      <c r="J735" s="564"/>
      <c r="K735" s="564"/>
      <c r="L735" s="564"/>
      <c r="M735" s="564"/>
      <c r="N735" s="564"/>
      <c r="O735" s="564"/>
      <c r="P735" s="564"/>
      <c r="Q735" s="564"/>
      <c r="R735" s="564"/>
      <c r="S735" s="564"/>
      <c r="T735" s="564"/>
      <c r="U735" s="564"/>
      <c r="V735" s="564"/>
      <c r="W735" s="564"/>
      <c r="X735" s="564"/>
      <c r="Y735" s="564"/>
      <c r="Z735" s="564"/>
    </row>
    <row r="736" ht="12.75" customHeight="1">
      <c r="A736" s="564"/>
      <c r="B736" s="565"/>
      <c r="C736" s="565"/>
      <c r="D736" s="566"/>
      <c r="E736" s="566"/>
      <c r="F736" s="566"/>
      <c r="G736" s="567"/>
      <c r="H736" s="564"/>
      <c r="I736" s="568"/>
      <c r="J736" s="564"/>
      <c r="K736" s="564"/>
      <c r="L736" s="564"/>
      <c r="M736" s="564"/>
      <c r="N736" s="564"/>
      <c r="O736" s="564"/>
      <c r="P736" s="564"/>
      <c r="Q736" s="564"/>
      <c r="R736" s="564"/>
      <c r="S736" s="564"/>
      <c r="T736" s="564"/>
      <c r="U736" s="564"/>
      <c r="V736" s="564"/>
      <c r="W736" s="564"/>
      <c r="X736" s="564"/>
      <c r="Y736" s="564"/>
      <c r="Z736" s="564"/>
    </row>
    <row r="737" ht="12.75" customHeight="1">
      <c r="A737" s="564"/>
      <c r="B737" s="565"/>
      <c r="C737" s="565"/>
      <c r="D737" s="566"/>
      <c r="E737" s="566"/>
      <c r="F737" s="566"/>
      <c r="G737" s="567"/>
      <c r="H737" s="564"/>
      <c r="I737" s="568"/>
      <c r="J737" s="564"/>
      <c r="K737" s="564"/>
      <c r="L737" s="564"/>
      <c r="M737" s="564"/>
      <c r="N737" s="564"/>
      <c r="O737" s="564"/>
      <c r="P737" s="564"/>
      <c r="Q737" s="564"/>
      <c r="R737" s="564"/>
      <c r="S737" s="564"/>
      <c r="T737" s="564"/>
      <c r="U737" s="564"/>
      <c r="V737" s="564"/>
      <c r="W737" s="564"/>
      <c r="X737" s="564"/>
      <c r="Y737" s="564"/>
      <c r="Z737" s="564"/>
    </row>
    <row r="738" ht="12.75" customHeight="1">
      <c r="A738" s="564"/>
      <c r="B738" s="565"/>
      <c r="C738" s="565"/>
      <c r="D738" s="566"/>
      <c r="E738" s="566"/>
      <c r="F738" s="566"/>
      <c r="G738" s="567"/>
      <c r="H738" s="564"/>
      <c r="I738" s="568"/>
      <c r="J738" s="564"/>
      <c r="K738" s="564"/>
      <c r="L738" s="564"/>
      <c r="M738" s="564"/>
      <c r="N738" s="564"/>
      <c r="O738" s="564"/>
      <c r="P738" s="564"/>
      <c r="Q738" s="564"/>
      <c r="R738" s="564"/>
      <c r="S738" s="564"/>
      <c r="T738" s="564"/>
      <c r="U738" s="564"/>
      <c r="V738" s="564"/>
      <c r="W738" s="564"/>
      <c r="X738" s="564"/>
      <c r="Y738" s="564"/>
      <c r="Z738" s="564"/>
    </row>
    <row r="739" ht="12.75" customHeight="1">
      <c r="A739" s="564"/>
      <c r="B739" s="565"/>
      <c r="C739" s="565"/>
      <c r="D739" s="566"/>
      <c r="E739" s="566"/>
      <c r="F739" s="566"/>
      <c r="G739" s="567"/>
      <c r="H739" s="564"/>
      <c r="I739" s="568"/>
      <c r="J739" s="564"/>
      <c r="K739" s="564"/>
      <c r="L739" s="564"/>
      <c r="M739" s="564"/>
      <c r="N739" s="564"/>
      <c r="O739" s="564"/>
      <c r="P739" s="564"/>
      <c r="Q739" s="564"/>
      <c r="R739" s="564"/>
      <c r="S739" s="564"/>
      <c r="T739" s="564"/>
      <c r="U739" s="564"/>
      <c r="V739" s="564"/>
      <c r="W739" s="564"/>
      <c r="X739" s="564"/>
      <c r="Y739" s="564"/>
      <c r="Z739" s="564"/>
    </row>
    <row r="740" ht="12.75" customHeight="1">
      <c r="A740" s="564"/>
      <c r="B740" s="565"/>
      <c r="C740" s="565"/>
      <c r="D740" s="566"/>
      <c r="E740" s="566"/>
      <c r="F740" s="566"/>
      <c r="G740" s="567"/>
      <c r="H740" s="564"/>
      <c r="I740" s="568"/>
      <c r="J740" s="564"/>
      <c r="K740" s="564"/>
      <c r="L740" s="564"/>
      <c r="M740" s="564"/>
      <c r="N740" s="564"/>
      <c r="O740" s="564"/>
      <c r="P740" s="564"/>
      <c r="Q740" s="564"/>
      <c r="R740" s="564"/>
      <c r="S740" s="564"/>
      <c r="T740" s="564"/>
      <c r="U740" s="564"/>
      <c r="V740" s="564"/>
      <c r="W740" s="564"/>
      <c r="X740" s="564"/>
      <c r="Y740" s="564"/>
      <c r="Z740" s="564"/>
    </row>
    <row r="741" ht="12.75" customHeight="1">
      <c r="A741" s="564"/>
      <c r="B741" s="565"/>
      <c r="C741" s="565"/>
      <c r="D741" s="566"/>
      <c r="E741" s="566"/>
      <c r="F741" s="566"/>
      <c r="G741" s="567"/>
      <c r="H741" s="564"/>
      <c r="I741" s="568"/>
      <c r="J741" s="564"/>
      <c r="K741" s="564"/>
      <c r="L741" s="564"/>
      <c r="M741" s="564"/>
      <c r="N741" s="564"/>
      <c r="O741" s="564"/>
      <c r="P741" s="564"/>
      <c r="Q741" s="564"/>
      <c r="R741" s="564"/>
      <c r="S741" s="564"/>
      <c r="T741" s="564"/>
      <c r="U741" s="564"/>
      <c r="V741" s="564"/>
      <c r="W741" s="564"/>
      <c r="X741" s="564"/>
      <c r="Y741" s="564"/>
      <c r="Z741" s="564"/>
    </row>
    <row r="742" ht="12.75" customHeight="1">
      <c r="A742" s="564"/>
      <c r="B742" s="565"/>
      <c r="C742" s="565"/>
      <c r="D742" s="566"/>
      <c r="E742" s="566"/>
      <c r="F742" s="566"/>
      <c r="G742" s="567"/>
      <c r="H742" s="564"/>
      <c r="I742" s="568"/>
      <c r="J742" s="564"/>
      <c r="K742" s="564"/>
      <c r="L742" s="564"/>
      <c r="M742" s="564"/>
      <c r="N742" s="564"/>
      <c r="O742" s="564"/>
      <c r="P742" s="564"/>
      <c r="Q742" s="564"/>
      <c r="R742" s="564"/>
      <c r="S742" s="564"/>
      <c r="T742" s="564"/>
      <c r="U742" s="564"/>
      <c r="V742" s="564"/>
      <c r="W742" s="564"/>
      <c r="X742" s="564"/>
      <c r="Y742" s="564"/>
      <c r="Z742" s="564"/>
    </row>
    <row r="743" ht="12.75" customHeight="1">
      <c r="A743" s="564"/>
      <c r="B743" s="565"/>
      <c r="C743" s="565"/>
      <c r="D743" s="566"/>
      <c r="E743" s="566"/>
      <c r="F743" s="566"/>
      <c r="G743" s="567"/>
      <c r="H743" s="564"/>
      <c r="I743" s="568"/>
      <c r="J743" s="564"/>
      <c r="K743" s="564"/>
      <c r="L743" s="564"/>
      <c r="M743" s="564"/>
      <c r="N743" s="564"/>
      <c r="O743" s="564"/>
      <c r="P743" s="564"/>
      <c r="Q743" s="564"/>
      <c r="R743" s="564"/>
      <c r="S743" s="564"/>
      <c r="T743" s="564"/>
      <c r="U743" s="564"/>
      <c r="V743" s="564"/>
      <c r="W743" s="564"/>
      <c r="X743" s="564"/>
      <c r="Y743" s="564"/>
      <c r="Z743" s="564"/>
    </row>
    <row r="744" ht="12.75" customHeight="1">
      <c r="A744" s="564"/>
      <c r="B744" s="565"/>
      <c r="C744" s="565"/>
      <c r="D744" s="566"/>
      <c r="E744" s="566"/>
      <c r="F744" s="566"/>
      <c r="G744" s="567"/>
      <c r="H744" s="564"/>
      <c r="I744" s="568"/>
      <c r="J744" s="564"/>
      <c r="K744" s="564"/>
      <c r="L744" s="564"/>
      <c r="M744" s="564"/>
      <c r="N744" s="564"/>
      <c r="O744" s="564"/>
      <c r="P744" s="564"/>
      <c r="Q744" s="564"/>
      <c r="R744" s="564"/>
      <c r="S744" s="564"/>
      <c r="T744" s="564"/>
      <c r="U744" s="564"/>
      <c r="V744" s="564"/>
      <c r="W744" s="564"/>
      <c r="X744" s="564"/>
      <c r="Y744" s="564"/>
      <c r="Z744" s="564"/>
    </row>
    <row r="745" ht="12.75" customHeight="1">
      <c r="A745" s="564"/>
      <c r="B745" s="565"/>
      <c r="C745" s="565"/>
      <c r="D745" s="566"/>
      <c r="E745" s="566"/>
      <c r="F745" s="566"/>
      <c r="G745" s="567"/>
      <c r="H745" s="564"/>
      <c r="I745" s="568"/>
      <c r="J745" s="564"/>
      <c r="K745" s="564"/>
      <c r="L745" s="564"/>
      <c r="M745" s="564"/>
      <c r="N745" s="564"/>
      <c r="O745" s="564"/>
      <c r="P745" s="564"/>
      <c r="Q745" s="564"/>
      <c r="R745" s="564"/>
      <c r="S745" s="564"/>
      <c r="T745" s="564"/>
      <c r="U745" s="564"/>
      <c r="V745" s="564"/>
      <c r="W745" s="564"/>
      <c r="X745" s="564"/>
      <c r="Y745" s="564"/>
      <c r="Z745" s="564"/>
    </row>
    <row r="746" ht="12.75" customHeight="1">
      <c r="A746" s="564"/>
      <c r="B746" s="565"/>
      <c r="C746" s="565"/>
      <c r="D746" s="566"/>
      <c r="E746" s="566"/>
      <c r="F746" s="566"/>
      <c r="G746" s="567"/>
      <c r="H746" s="564"/>
      <c r="I746" s="568"/>
      <c r="J746" s="564"/>
      <c r="K746" s="564"/>
      <c r="L746" s="564"/>
      <c r="M746" s="564"/>
      <c r="N746" s="564"/>
      <c r="O746" s="564"/>
      <c r="P746" s="564"/>
      <c r="Q746" s="564"/>
      <c r="R746" s="564"/>
      <c r="S746" s="564"/>
      <c r="T746" s="564"/>
      <c r="U746" s="564"/>
      <c r="V746" s="564"/>
      <c r="W746" s="564"/>
      <c r="X746" s="564"/>
      <c r="Y746" s="564"/>
      <c r="Z746" s="564"/>
    </row>
    <row r="747" ht="12.75" customHeight="1">
      <c r="A747" s="564"/>
      <c r="B747" s="565"/>
      <c r="C747" s="565"/>
      <c r="D747" s="566"/>
      <c r="E747" s="566"/>
      <c r="F747" s="566"/>
      <c r="G747" s="567"/>
      <c r="H747" s="564"/>
      <c r="I747" s="568"/>
      <c r="J747" s="564"/>
      <c r="K747" s="564"/>
      <c r="L747" s="564"/>
      <c r="M747" s="564"/>
      <c r="N747" s="564"/>
      <c r="O747" s="564"/>
      <c r="P747" s="564"/>
      <c r="Q747" s="564"/>
      <c r="R747" s="564"/>
      <c r="S747" s="564"/>
      <c r="T747" s="564"/>
      <c r="U747" s="564"/>
      <c r="V747" s="564"/>
      <c r="W747" s="564"/>
      <c r="X747" s="564"/>
      <c r="Y747" s="564"/>
      <c r="Z747" s="564"/>
    </row>
    <row r="748" ht="12.75" customHeight="1">
      <c r="A748" s="564"/>
      <c r="B748" s="565"/>
      <c r="C748" s="565"/>
      <c r="D748" s="566"/>
      <c r="E748" s="566"/>
      <c r="F748" s="566"/>
      <c r="G748" s="567"/>
      <c r="H748" s="564"/>
      <c r="I748" s="568"/>
      <c r="J748" s="564"/>
      <c r="K748" s="564"/>
      <c r="L748" s="564"/>
      <c r="M748" s="564"/>
      <c r="N748" s="564"/>
      <c r="O748" s="564"/>
      <c r="P748" s="564"/>
      <c r="Q748" s="564"/>
      <c r="R748" s="564"/>
      <c r="S748" s="564"/>
      <c r="T748" s="564"/>
      <c r="U748" s="564"/>
      <c r="V748" s="564"/>
      <c r="W748" s="564"/>
      <c r="X748" s="564"/>
      <c r="Y748" s="564"/>
      <c r="Z748" s="564"/>
    </row>
    <row r="749" ht="12.75" customHeight="1">
      <c r="A749" s="564"/>
      <c r="B749" s="565"/>
      <c r="C749" s="565"/>
      <c r="D749" s="566"/>
      <c r="E749" s="566"/>
      <c r="F749" s="566"/>
      <c r="G749" s="567"/>
      <c r="H749" s="564"/>
      <c r="I749" s="568"/>
      <c r="J749" s="564"/>
      <c r="K749" s="564"/>
      <c r="L749" s="564"/>
      <c r="M749" s="564"/>
      <c r="N749" s="564"/>
      <c r="O749" s="564"/>
      <c r="P749" s="564"/>
      <c r="Q749" s="564"/>
      <c r="R749" s="564"/>
      <c r="S749" s="564"/>
      <c r="T749" s="564"/>
      <c r="U749" s="564"/>
      <c r="V749" s="564"/>
      <c r="W749" s="564"/>
      <c r="X749" s="564"/>
      <c r="Y749" s="564"/>
      <c r="Z749" s="564"/>
    </row>
    <row r="750" ht="12.75" customHeight="1">
      <c r="A750" s="564"/>
      <c r="B750" s="565"/>
      <c r="C750" s="565"/>
      <c r="D750" s="566"/>
      <c r="E750" s="566"/>
      <c r="F750" s="566"/>
      <c r="G750" s="567"/>
      <c r="H750" s="564"/>
      <c r="I750" s="568"/>
      <c r="J750" s="564"/>
      <c r="K750" s="564"/>
      <c r="L750" s="564"/>
      <c r="M750" s="564"/>
      <c r="N750" s="564"/>
      <c r="O750" s="564"/>
      <c r="P750" s="564"/>
      <c r="Q750" s="564"/>
      <c r="R750" s="564"/>
      <c r="S750" s="564"/>
      <c r="T750" s="564"/>
      <c r="U750" s="564"/>
      <c r="V750" s="564"/>
      <c r="W750" s="564"/>
      <c r="X750" s="564"/>
      <c r="Y750" s="564"/>
      <c r="Z750" s="564"/>
    </row>
    <row r="751" ht="12.75" customHeight="1">
      <c r="A751" s="564"/>
      <c r="B751" s="565"/>
      <c r="C751" s="565"/>
      <c r="D751" s="566"/>
      <c r="E751" s="566"/>
      <c r="F751" s="566"/>
      <c r="G751" s="567"/>
      <c r="H751" s="564"/>
      <c r="I751" s="568"/>
      <c r="J751" s="564"/>
      <c r="K751" s="564"/>
      <c r="L751" s="564"/>
      <c r="M751" s="564"/>
      <c r="N751" s="564"/>
      <c r="O751" s="564"/>
      <c r="P751" s="564"/>
      <c r="Q751" s="564"/>
      <c r="R751" s="564"/>
      <c r="S751" s="564"/>
      <c r="T751" s="564"/>
      <c r="U751" s="564"/>
      <c r="V751" s="564"/>
      <c r="W751" s="564"/>
      <c r="X751" s="564"/>
      <c r="Y751" s="564"/>
      <c r="Z751" s="564"/>
    </row>
    <row r="752" ht="12.75" customHeight="1">
      <c r="A752" s="564"/>
      <c r="B752" s="565"/>
      <c r="C752" s="565"/>
      <c r="D752" s="566"/>
      <c r="E752" s="566"/>
      <c r="F752" s="566"/>
      <c r="G752" s="567"/>
      <c r="H752" s="564"/>
      <c r="I752" s="568"/>
      <c r="J752" s="564"/>
      <c r="K752" s="564"/>
      <c r="L752" s="564"/>
      <c r="M752" s="564"/>
      <c r="N752" s="564"/>
      <c r="O752" s="564"/>
      <c r="P752" s="564"/>
      <c r="Q752" s="564"/>
      <c r="R752" s="564"/>
      <c r="S752" s="564"/>
      <c r="T752" s="564"/>
      <c r="U752" s="564"/>
      <c r="V752" s="564"/>
      <c r="W752" s="564"/>
      <c r="X752" s="564"/>
      <c r="Y752" s="564"/>
      <c r="Z752" s="564"/>
    </row>
    <row r="753" ht="12.75" customHeight="1">
      <c r="A753" s="564"/>
      <c r="B753" s="565"/>
      <c r="C753" s="565"/>
      <c r="D753" s="566"/>
      <c r="E753" s="566"/>
      <c r="F753" s="566"/>
      <c r="G753" s="567"/>
      <c r="H753" s="564"/>
      <c r="I753" s="568"/>
      <c r="J753" s="564"/>
      <c r="K753" s="564"/>
      <c r="L753" s="564"/>
      <c r="M753" s="564"/>
      <c r="N753" s="564"/>
      <c r="O753" s="564"/>
      <c r="P753" s="564"/>
      <c r="Q753" s="564"/>
      <c r="R753" s="564"/>
      <c r="S753" s="564"/>
      <c r="T753" s="564"/>
      <c r="U753" s="564"/>
      <c r="V753" s="564"/>
      <c r="W753" s="564"/>
      <c r="X753" s="564"/>
      <c r="Y753" s="564"/>
      <c r="Z753" s="564"/>
    </row>
    <row r="754" ht="12.75" customHeight="1">
      <c r="A754" s="564"/>
      <c r="B754" s="565"/>
      <c r="C754" s="565"/>
      <c r="D754" s="566"/>
      <c r="E754" s="566"/>
      <c r="F754" s="566"/>
      <c r="G754" s="567"/>
      <c r="H754" s="564"/>
      <c r="I754" s="568"/>
      <c r="J754" s="564"/>
      <c r="K754" s="564"/>
      <c r="L754" s="564"/>
      <c r="M754" s="564"/>
      <c r="N754" s="564"/>
      <c r="O754" s="564"/>
      <c r="P754" s="564"/>
      <c r="Q754" s="564"/>
      <c r="R754" s="564"/>
      <c r="S754" s="564"/>
      <c r="T754" s="564"/>
      <c r="U754" s="564"/>
      <c r="V754" s="564"/>
      <c r="W754" s="564"/>
      <c r="X754" s="564"/>
      <c r="Y754" s="564"/>
      <c r="Z754" s="564"/>
    </row>
    <row r="755" ht="12.75" customHeight="1">
      <c r="A755" s="564"/>
      <c r="B755" s="565"/>
      <c r="C755" s="565"/>
      <c r="D755" s="566"/>
      <c r="E755" s="566"/>
      <c r="F755" s="566"/>
      <c r="G755" s="567"/>
      <c r="H755" s="564"/>
      <c r="I755" s="568"/>
      <c r="J755" s="564"/>
      <c r="K755" s="564"/>
      <c r="L755" s="564"/>
      <c r="M755" s="564"/>
      <c r="N755" s="564"/>
      <c r="O755" s="564"/>
      <c r="P755" s="564"/>
      <c r="Q755" s="564"/>
      <c r="R755" s="564"/>
      <c r="S755" s="564"/>
      <c r="T755" s="564"/>
      <c r="U755" s="564"/>
      <c r="V755" s="564"/>
      <c r="W755" s="564"/>
      <c r="X755" s="564"/>
      <c r="Y755" s="564"/>
      <c r="Z755" s="564"/>
    </row>
    <row r="756" ht="12.75" customHeight="1">
      <c r="A756" s="564"/>
      <c r="B756" s="565"/>
      <c r="C756" s="565"/>
      <c r="D756" s="566"/>
      <c r="E756" s="566"/>
      <c r="F756" s="566"/>
      <c r="G756" s="567"/>
      <c r="H756" s="564"/>
      <c r="I756" s="568"/>
      <c r="J756" s="564"/>
      <c r="K756" s="564"/>
      <c r="L756" s="564"/>
      <c r="M756" s="564"/>
      <c r="N756" s="564"/>
      <c r="O756" s="564"/>
      <c r="P756" s="564"/>
      <c r="Q756" s="564"/>
      <c r="R756" s="564"/>
      <c r="S756" s="564"/>
      <c r="T756" s="564"/>
      <c r="U756" s="564"/>
      <c r="V756" s="564"/>
      <c r="W756" s="564"/>
      <c r="X756" s="564"/>
      <c r="Y756" s="564"/>
      <c r="Z756" s="564"/>
    </row>
    <row r="757" ht="12.75" customHeight="1">
      <c r="A757" s="564"/>
      <c r="B757" s="565"/>
      <c r="C757" s="565"/>
      <c r="D757" s="566"/>
      <c r="E757" s="566"/>
      <c r="F757" s="566"/>
      <c r="G757" s="567"/>
      <c r="H757" s="564"/>
      <c r="I757" s="568"/>
      <c r="J757" s="564"/>
      <c r="K757" s="564"/>
      <c r="L757" s="564"/>
      <c r="M757" s="564"/>
      <c r="N757" s="564"/>
      <c r="O757" s="564"/>
      <c r="P757" s="564"/>
      <c r="Q757" s="564"/>
      <c r="R757" s="564"/>
      <c r="S757" s="564"/>
      <c r="T757" s="564"/>
      <c r="U757" s="564"/>
      <c r="V757" s="564"/>
      <c r="W757" s="564"/>
      <c r="X757" s="564"/>
      <c r="Y757" s="564"/>
      <c r="Z757" s="564"/>
    </row>
    <row r="758" ht="12.75" customHeight="1">
      <c r="A758" s="564"/>
      <c r="B758" s="565"/>
      <c r="C758" s="565"/>
      <c r="D758" s="566"/>
      <c r="E758" s="566"/>
      <c r="F758" s="566"/>
      <c r="G758" s="567"/>
      <c r="H758" s="564"/>
      <c r="I758" s="568"/>
      <c r="J758" s="564"/>
      <c r="K758" s="564"/>
      <c r="L758" s="564"/>
      <c r="M758" s="564"/>
      <c r="N758" s="564"/>
      <c r="O758" s="564"/>
      <c r="P758" s="564"/>
      <c r="Q758" s="564"/>
      <c r="R758" s="564"/>
      <c r="S758" s="564"/>
      <c r="T758" s="564"/>
      <c r="U758" s="564"/>
      <c r="V758" s="564"/>
      <c r="W758" s="564"/>
      <c r="X758" s="564"/>
      <c r="Y758" s="564"/>
      <c r="Z758" s="564"/>
    </row>
    <row r="759" ht="12.75" customHeight="1">
      <c r="A759" s="564"/>
      <c r="B759" s="565"/>
      <c r="C759" s="565"/>
      <c r="D759" s="566"/>
      <c r="E759" s="566"/>
      <c r="F759" s="566"/>
      <c r="G759" s="567"/>
      <c r="H759" s="564"/>
      <c r="I759" s="568"/>
      <c r="J759" s="564"/>
      <c r="K759" s="564"/>
      <c r="L759" s="564"/>
      <c r="M759" s="564"/>
      <c r="N759" s="564"/>
      <c r="O759" s="564"/>
      <c r="P759" s="564"/>
      <c r="Q759" s="564"/>
      <c r="R759" s="564"/>
      <c r="S759" s="564"/>
      <c r="T759" s="564"/>
      <c r="U759" s="564"/>
      <c r="V759" s="564"/>
      <c r="W759" s="564"/>
      <c r="X759" s="564"/>
      <c r="Y759" s="564"/>
      <c r="Z759" s="564"/>
    </row>
    <row r="760" ht="12.75" customHeight="1">
      <c r="A760" s="564"/>
      <c r="B760" s="565"/>
      <c r="C760" s="565"/>
      <c r="D760" s="566"/>
      <c r="E760" s="566"/>
      <c r="F760" s="566"/>
      <c r="G760" s="567"/>
      <c r="H760" s="564"/>
      <c r="I760" s="568"/>
      <c r="J760" s="564"/>
      <c r="K760" s="564"/>
      <c r="L760" s="564"/>
      <c r="M760" s="564"/>
      <c r="N760" s="564"/>
      <c r="O760" s="564"/>
      <c r="P760" s="564"/>
      <c r="Q760" s="564"/>
      <c r="R760" s="564"/>
      <c r="S760" s="564"/>
      <c r="T760" s="564"/>
      <c r="U760" s="564"/>
      <c r="V760" s="564"/>
      <c r="W760" s="564"/>
      <c r="X760" s="564"/>
      <c r="Y760" s="564"/>
      <c r="Z760" s="564"/>
    </row>
    <row r="761" ht="12.75" customHeight="1">
      <c r="A761" s="564"/>
      <c r="B761" s="565"/>
      <c r="C761" s="565"/>
      <c r="D761" s="566"/>
      <c r="E761" s="566"/>
      <c r="F761" s="566"/>
      <c r="G761" s="567"/>
      <c r="H761" s="564"/>
      <c r="I761" s="568"/>
      <c r="J761" s="564"/>
      <c r="K761" s="564"/>
      <c r="L761" s="564"/>
      <c r="M761" s="564"/>
      <c r="N761" s="564"/>
      <c r="O761" s="564"/>
      <c r="P761" s="564"/>
      <c r="Q761" s="564"/>
      <c r="R761" s="564"/>
      <c r="S761" s="564"/>
      <c r="T761" s="564"/>
      <c r="U761" s="564"/>
      <c r="V761" s="564"/>
      <c r="W761" s="564"/>
      <c r="X761" s="564"/>
      <c r="Y761" s="564"/>
      <c r="Z761" s="564"/>
    </row>
    <row r="762" ht="12.75" customHeight="1">
      <c r="A762" s="564"/>
      <c r="B762" s="565"/>
      <c r="C762" s="565"/>
      <c r="D762" s="566"/>
      <c r="E762" s="566"/>
      <c r="F762" s="566"/>
      <c r="G762" s="567"/>
      <c r="H762" s="564"/>
      <c r="I762" s="568"/>
      <c r="J762" s="564"/>
      <c r="K762" s="564"/>
      <c r="L762" s="564"/>
      <c r="M762" s="564"/>
      <c r="N762" s="564"/>
      <c r="O762" s="564"/>
      <c r="P762" s="564"/>
      <c r="Q762" s="564"/>
      <c r="R762" s="564"/>
      <c r="S762" s="564"/>
      <c r="T762" s="564"/>
      <c r="U762" s="564"/>
      <c r="V762" s="564"/>
      <c r="W762" s="564"/>
      <c r="X762" s="564"/>
      <c r="Y762" s="564"/>
      <c r="Z762" s="564"/>
    </row>
    <row r="763" ht="12.75" customHeight="1">
      <c r="A763" s="564"/>
      <c r="B763" s="565"/>
      <c r="C763" s="565"/>
      <c r="D763" s="566"/>
      <c r="E763" s="566"/>
      <c r="F763" s="566"/>
      <c r="G763" s="567"/>
      <c r="H763" s="564"/>
      <c r="I763" s="568"/>
      <c r="J763" s="564"/>
      <c r="K763" s="564"/>
      <c r="L763" s="564"/>
      <c r="M763" s="564"/>
      <c r="N763" s="564"/>
      <c r="O763" s="564"/>
      <c r="P763" s="564"/>
      <c r="Q763" s="564"/>
      <c r="R763" s="564"/>
      <c r="S763" s="564"/>
      <c r="T763" s="564"/>
      <c r="U763" s="564"/>
      <c r="V763" s="564"/>
      <c r="W763" s="564"/>
      <c r="X763" s="564"/>
      <c r="Y763" s="564"/>
      <c r="Z763" s="564"/>
    </row>
    <row r="764" ht="12.75" customHeight="1">
      <c r="A764" s="564"/>
      <c r="B764" s="565"/>
      <c r="C764" s="565"/>
      <c r="D764" s="566"/>
      <c r="E764" s="566"/>
      <c r="F764" s="566"/>
      <c r="G764" s="567"/>
      <c r="H764" s="564"/>
      <c r="I764" s="568"/>
      <c r="J764" s="564"/>
      <c r="K764" s="564"/>
      <c r="L764" s="564"/>
      <c r="M764" s="564"/>
      <c r="N764" s="564"/>
      <c r="O764" s="564"/>
      <c r="P764" s="564"/>
      <c r="Q764" s="564"/>
      <c r="R764" s="564"/>
      <c r="S764" s="564"/>
      <c r="T764" s="564"/>
      <c r="U764" s="564"/>
      <c r="V764" s="564"/>
      <c r="W764" s="564"/>
      <c r="X764" s="564"/>
      <c r="Y764" s="564"/>
      <c r="Z764" s="564"/>
    </row>
    <row r="765" ht="12.75" customHeight="1">
      <c r="A765" s="564"/>
      <c r="B765" s="565"/>
      <c r="C765" s="565"/>
      <c r="D765" s="566"/>
      <c r="E765" s="566"/>
      <c r="F765" s="566"/>
      <c r="G765" s="567"/>
      <c r="H765" s="564"/>
      <c r="I765" s="568"/>
      <c r="J765" s="564"/>
      <c r="K765" s="564"/>
      <c r="L765" s="564"/>
      <c r="M765" s="564"/>
      <c r="N765" s="564"/>
      <c r="O765" s="564"/>
      <c r="P765" s="564"/>
      <c r="Q765" s="564"/>
      <c r="R765" s="564"/>
      <c r="S765" s="564"/>
      <c r="T765" s="564"/>
      <c r="U765" s="564"/>
      <c r="V765" s="564"/>
      <c r="W765" s="564"/>
      <c r="X765" s="564"/>
      <c r="Y765" s="564"/>
      <c r="Z765" s="564"/>
    </row>
    <row r="766" ht="12.75" customHeight="1">
      <c r="A766" s="564"/>
      <c r="B766" s="565"/>
      <c r="C766" s="565"/>
      <c r="D766" s="566"/>
      <c r="E766" s="566"/>
      <c r="F766" s="566"/>
      <c r="G766" s="567"/>
      <c r="H766" s="564"/>
      <c r="I766" s="568"/>
      <c r="J766" s="564"/>
      <c r="K766" s="564"/>
      <c r="L766" s="564"/>
      <c r="M766" s="564"/>
      <c r="N766" s="564"/>
      <c r="O766" s="564"/>
      <c r="P766" s="564"/>
      <c r="Q766" s="564"/>
      <c r="R766" s="564"/>
      <c r="S766" s="564"/>
      <c r="T766" s="564"/>
      <c r="U766" s="564"/>
      <c r="V766" s="564"/>
      <c r="W766" s="564"/>
      <c r="X766" s="564"/>
      <c r="Y766" s="564"/>
      <c r="Z766" s="564"/>
    </row>
    <row r="767" ht="12.75" customHeight="1">
      <c r="A767" s="564"/>
      <c r="B767" s="565"/>
      <c r="C767" s="565"/>
      <c r="D767" s="566"/>
      <c r="E767" s="566"/>
      <c r="F767" s="566"/>
      <c r="G767" s="567"/>
      <c r="H767" s="564"/>
      <c r="I767" s="568"/>
      <c r="J767" s="564"/>
      <c r="K767" s="564"/>
      <c r="L767" s="564"/>
      <c r="M767" s="564"/>
      <c r="N767" s="564"/>
      <c r="O767" s="564"/>
      <c r="P767" s="564"/>
      <c r="Q767" s="564"/>
      <c r="R767" s="564"/>
      <c r="S767" s="564"/>
      <c r="T767" s="564"/>
      <c r="U767" s="564"/>
      <c r="V767" s="564"/>
      <c r="W767" s="564"/>
      <c r="X767" s="564"/>
      <c r="Y767" s="564"/>
      <c r="Z767" s="564"/>
    </row>
    <row r="768" ht="12.75" customHeight="1">
      <c r="A768" s="564"/>
      <c r="B768" s="565"/>
      <c r="C768" s="565"/>
      <c r="D768" s="566"/>
      <c r="E768" s="566"/>
      <c r="F768" s="566"/>
      <c r="G768" s="567"/>
      <c r="H768" s="564"/>
      <c r="I768" s="568"/>
      <c r="J768" s="564"/>
      <c r="K768" s="564"/>
      <c r="L768" s="564"/>
      <c r="M768" s="564"/>
      <c r="N768" s="564"/>
      <c r="O768" s="564"/>
      <c r="P768" s="564"/>
      <c r="Q768" s="564"/>
      <c r="R768" s="564"/>
      <c r="S768" s="564"/>
      <c r="T768" s="564"/>
      <c r="U768" s="564"/>
      <c r="V768" s="564"/>
      <c r="W768" s="564"/>
      <c r="X768" s="564"/>
      <c r="Y768" s="564"/>
      <c r="Z768" s="564"/>
    </row>
    <row r="769" ht="12.75" customHeight="1">
      <c r="A769" s="564"/>
      <c r="B769" s="565"/>
      <c r="C769" s="565"/>
      <c r="D769" s="566"/>
      <c r="E769" s="566"/>
      <c r="F769" s="566"/>
      <c r="G769" s="567"/>
      <c r="H769" s="564"/>
      <c r="I769" s="568"/>
      <c r="J769" s="564"/>
      <c r="K769" s="564"/>
      <c r="L769" s="564"/>
      <c r="M769" s="564"/>
      <c r="N769" s="564"/>
      <c r="O769" s="564"/>
      <c r="P769" s="564"/>
      <c r="Q769" s="564"/>
      <c r="R769" s="564"/>
      <c r="S769" s="564"/>
      <c r="T769" s="564"/>
      <c r="U769" s="564"/>
      <c r="V769" s="564"/>
      <c r="W769" s="564"/>
      <c r="X769" s="564"/>
      <c r="Y769" s="564"/>
      <c r="Z769" s="564"/>
    </row>
    <row r="770" ht="12.75" customHeight="1">
      <c r="A770" s="564"/>
      <c r="B770" s="565"/>
      <c r="C770" s="565"/>
      <c r="D770" s="566"/>
      <c r="E770" s="566"/>
      <c r="F770" s="566"/>
      <c r="G770" s="567"/>
      <c r="H770" s="564"/>
      <c r="I770" s="568"/>
      <c r="J770" s="564"/>
      <c r="K770" s="564"/>
      <c r="L770" s="564"/>
      <c r="M770" s="564"/>
      <c r="N770" s="564"/>
      <c r="O770" s="564"/>
      <c r="P770" s="564"/>
      <c r="Q770" s="564"/>
      <c r="R770" s="564"/>
      <c r="S770" s="564"/>
      <c r="T770" s="564"/>
      <c r="U770" s="564"/>
      <c r="V770" s="564"/>
      <c r="W770" s="564"/>
      <c r="X770" s="564"/>
      <c r="Y770" s="564"/>
      <c r="Z770" s="564"/>
    </row>
    <row r="771" ht="12.75" customHeight="1">
      <c r="A771" s="564"/>
      <c r="B771" s="565"/>
      <c r="C771" s="565"/>
      <c r="D771" s="566"/>
      <c r="E771" s="566"/>
      <c r="F771" s="566"/>
      <c r="G771" s="567"/>
      <c r="H771" s="564"/>
      <c r="I771" s="568"/>
      <c r="J771" s="564"/>
      <c r="K771" s="564"/>
      <c r="L771" s="564"/>
      <c r="M771" s="564"/>
      <c r="N771" s="564"/>
      <c r="O771" s="564"/>
      <c r="P771" s="564"/>
      <c r="Q771" s="564"/>
      <c r="R771" s="564"/>
      <c r="S771" s="564"/>
      <c r="T771" s="564"/>
      <c r="U771" s="564"/>
      <c r="V771" s="564"/>
      <c r="W771" s="564"/>
      <c r="X771" s="564"/>
      <c r="Y771" s="564"/>
      <c r="Z771" s="564"/>
    </row>
    <row r="772" ht="12.75" customHeight="1">
      <c r="A772" s="564"/>
      <c r="B772" s="565"/>
      <c r="C772" s="565"/>
      <c r="D772" s="566"/>
      <c r="E772" s="566"/>
      <c r="F772" s="566"/>
      <c r="G772" s="567"/>
      <c r="H772" s="564"/>
      <c r="I772" s="568"/>
      <c r="J772" s="564"/>
      <c r="K772" s="564"/>
      <c r="L772" s="564"/>
      <c r="M772" s="564"/>
      <c r="N772" s="564"/>
      <c r="O772" s="564"/>
      <c r="P772" s="564"/>
      <c r="Q772" s="564"/>
      <c r="R772" s="564"/>
      <c r="S772" s="564"/>
      <c r="T772" s="564"/>
      <c r="U772" s="564"/>
      <c r="V772" s="564"/>
      <c r="W772" s="564"/>
      <c r="X772" s="564"/>
      <c r="Y772" s="564"/>
      <c r="Z772" s="564"/>
    </row>
    <row r="773" ht="12.75" customHeight="1">
      <c r="A773" s="564"/>
      <c r="B773" s="565"/>
      <c r="C773" s="565"/>
      <c r="D773" s="566"/>
      <c r="E773" s="566"/>
      <c r="F773" s="566"/>
      <c r="G773" s="567"/>
      <c r="H773" s="564"/>
      <c r="I773" s="568"/>
      <c r="J773" s="564"/>
      <c r="K773" s="564"/>
      <c r="L773" s="564"/>
      <c r="M773" s="564"/>
      <c r="N773" s="564"/>
      <c r="O773" s="564"/>
      <c r="P773" s="564"/>
      <c r="Q773" s="564"/>
      <c r="R773" s="564"/>
      <c r="S773" s="564"/>
      <c r="T773" s="564"/>
      <c r="U773" s="564"/>
      <c r="V773" s="564"/>
      <c r="W773" s="564"/>
      <c r="X773" s="564"/>
      <c r="Y773" s="564"/>
      <c r="Z773" s="564"/>
    </row>
    <row r="774" ht="12.75" customHeight="1">
      <c r="A774" s="564"/>
      <c r="B774" s="565"/>
      <c r="C774" s="565"/>
      <c r="D774" s="566"/>
      <c r="E774" s="566"/>
      <c r="F774" s="566"/>
      <c r="G774" s="567"/>
      <c r="H774" s="564"/>
      <c r="I774" s="568"/>
      <c r="J774" s="564"/>
      <c r="K774" s="564"/>
      <c r="L774" s="564"/>
      <c r="M774" s="564"/>
      <c r="N774" s="564"/>
      <c r="O774" s="564"/>
      <c r="P774" s="564"/>
      <c r="Q774" s="564"/>
      <c r="R774" s="564"/>
      <c r="S774" s="564"/>
      <c r="T774" s="564"/>
      <c r="U774" s="564"/>
      <c r="V774" s="564"/>
      <c r="W774" s="564"/>
      <c r="X774" s="564"/>
      <c r="Y774" s="564"/>
      <c r="Z774" s="564"/>
    </row>
    <row r="775" ht="12.75" customHeight="1">
      <c r="A775" s="564"/>
      <c r="B775" s="565"/>
      <c r="C775" s="565"/>
      <c r="D775" s="566"/>
      <c r="E775" s="566"/>
      <c r="F775" s="566"/>
      <c r="G775" s="567"/>
      <c r="H775" s="564"/>
      <c r="I775" s="568"/>
      <c r="J775" s="564"/>
      <c r="K775" s="564"/>
      <c r="L775" s="564"/>
      <c r="M775" s="564"/>
      <c r="N775" s="564"/>
      <c r="O775" s="564"/>
      <c r="P775" s="564"/>
      <c r="Q775" s="564"/>
      <c r="R775" s="564"/>
      <c r="S775" s="564"/>
      <c r="T775" s="564"/>
      <c r="U775" s="564"/>
      <c r="V775" s="564"/>
      <c r="W775" s="564"/>
      <c r="X775" s="564"/>
      <c r="Y775" s="564"/>
      <c r="Z775" s="564"/>
    </row>
    <row r="776" ht="12.75" customHeight="1">
      <c r="A776" s="564"/>
      <c r="B776" s="565"/>
      <c r="C776" s="565"/>
      <c r="D776" s="566"/>
      <c r="E776" s="566"/>
      <c r="F776" s="566"/>
      <c r="G776" s="567"/>
      <c r="H776" s="564"/>
      <c r="I776" s="568"/>
      <c r="J776" s="564"/>
      <c r="K776" s="564"/>
      <c r="L776" s="564"/>
      <c r="M776" s="564"/>
      <c r="N776" s="564"/>
      <c r="O776" s="564"/>
      <c r="P776" s="564"/>
      <c r="Q776" s="564"/>
      <c r="R776" s="564"/>
      <c r="S776" s="564"/>
      <c r="T776" s="564"/>
      <c r="U776" s="564"/>
      <c r="V776" s="564"/>
      <c r="W776" s="564"/>
      <c r="X776" s="564"/>
      <c r="Y776" s="564"/>
      <c r="Z776" s="564"/>
    </row>
    <row r="777" ht="12.75" customHeight="1">
      <c r="A777" s="564"/>
      <c r="B777" s="565"/>
      <c r="C777" s="565"/>
      <c r="D777" s="566"/>
      <c r="E777" s="566"/>
      <c r="F777" s="566"/>
      <c r="G777" s="567"/>
      <c r="H777" s="564"/>
      <c r="I777" s="568"/>
      <c r="J777" s="564"/>
      <c r="K777" s="564"/>
      <c r="L777" s="564"/>
      <c r="M777" s="564"/>
      <c r="N777" s="564"/>
      <c r="O777" s="564"/>
      <c r="P777" s="564"/>
      <c r="Q777" s="564"/>
      <c r="R777" s="564"/>
      <c r="S777" s="564"/>
      <c r="T777" s="564"/>
      <c r="U777" s="564"/>
      <c r="V777" s="564"/>
      <c r="W777" s="564"/>
      <c r="X777" s="564"/>
      <c r="Y777" s="564"/>
      <c r="Z777" s="564"/>
    </row>
    <row r="778" ht="12.75" customHeight="1">
      <c r="A778" s="564"/>
      <c r="B778" s="565"/>
      <c r="C778" s="565"/>
      <c r="D778" s="566"/>
      <c r="E778" s="566"/>
      <c r="F778" s="566"/>
      <c r="G778" s="567"/>
      <c r="H778" s="564"/>
      <c r="I778" s="568"/>
      <c r="J778" s="564"/>
      <c r="K778" s="564"/>
      <c r="L778" s="564"/>
      <c r="M778" s="564"/>
      <c r="N778" s="564"/>
      <c r="O778" s="564"/>
      <c r="P778" s="564"/>
      <c r="Q778" s="564"/>
      <c r="R778" s="564"/>
      <c r="S778" s="564"/>
      <c r="T778" s="564"/>
      <c r="U778" s="564"/>
      <c r="V778" s="564"/>
      <c r="W778" s="564"/>
      <c r="X778" s="564"/>
      <c r="Y778" s="564"/>
      <c r="Z778" s="564"/>
    </row>
    <row r="779" ht="12.75" customHeight="1">
      <c r="A779" s="564"/>
      <c r="B779" s="565"/>
      <c r="C779" s="565"/>
      <c r="D779" s="566"/>
      <c r="E779" s="566"/>
      <c r="F779" s="566"/>
      <c r="G779" s="567"/>
      <c r="H779" s="564"/>
      <c r="I779" s="568"/>
      <c r="J779" s="564"/>
      <c r="K779" s="564"/>
      <c r="L779" s="564"/>
      <c r="M779" s="564"/>
      <c r="N779" s="564"/>
      <c r="O779" s="564"/>
      <c r="P779" s="564"/>
      <c r="Q779" s="564"/>
      <c r="R779" s="564"/>
      <c r="S779" s="564"/>
      <c r="T779" s="564"/>
      <c r="U779" s="564"/>
      <c r="V779" s="564"/>
      <c r="W779" s="564"/>
      <c r="X779" s="564"/>
      <c r="Y779" s="564"/>
      <c r="Z779" s="564"/>
    </row>
    <row r="780" ht="12.75" customHeight="1">
      <c r="A780" s="564"/>
      <c r="B780" s="565"/>
      <c r="C780" s="565"/>
      <c r="D780" s="566"/>
      <c r="E780" s="566"/>
      <c r="F780" s="566"/>
      <c r="G780" s="567"/>
      <c r="H780" s="564"/>
      <c r="I780" s="568"/>
      <c r="J780" s="564"/>
      <c r="K780" s="564"/>
      <c r="L780" s="564"/>
      <c r="M780" s="564"/>
      <c r="N780" s="564"/>
      <c r="O780" s="564"/>
      <c r="P780" s="564"/>
      <c r="Q780" s="564"/>
      <c r="R780" s="564"/>
      <c r="S780" s="564"/>
      <c r="T780" s="564"/>
      <c r="U780" s="564"/>
      <c r="V780" s="564"/>
      <c r="W780" s="564"/>
      <c r="X780" s="564"/>
      <c r="Y780" s="564"/>
      <c r="Z780" s="564"/>
    </row>
    <row r="781" ht="12.75" customHeight="1">
      <c r="A781" s="564"/>
      <c r="B781" s="565"/>
      <c r="C781" s="565"/>
      <c r="D781" s="566"/>
      <c r="E781" s="566"/>
      <c r="F781" s="566"/>
      <c r="G781" s="567"/>
      <c r="H781" s="564"/>
      <c r="I781" s="568"/>
      <c r="J781" s="564"/>
      <c r="K781" s="564"/>
      <c r="L781" s="564"/>
      <c r="M781" s="564"/>
      <c r="N781" s="564"/>
      <c r="O781" s="564"/>
      <c r="P781" s="564"/>
      <c r="Q781" s="564"/>
      <c r="R781" s="564"/>
      <c r="S781" s="564"/>
      <c r="T781" s="564"/>
      <c r="U781" s="564"/>
      <c r="V781" s="564"/>
      <c r="W781" s="564"/>
      <c r="X781" s="564"/>
      <c r="Y781" s="564"/>
      <c r="Z781" s="564"/>
    </row>
    <row r="782" ht="12.75" customHeight="1">
      <c r="A782" s="564"/>
      <c r="B782" s="565"/>
      <c r="C782" s="565"/>
      <c r="D782" s="566"/>
      <c r="E782" s="566"/>
      <c r="F782" s="566"/>
      <c r="G782" s="567"/>
      <c r="H782" s="564"/>
      <c r="I782" s="568"/>
      <c r="J782" s="564"/>
      <c r="K782" s="564"/>
      <c r="L782" s="564"/>
      <c r="M782" s="564"/>
      <c r="N782" s="564"/>
      <c r="O782" s="564"/>
      <c r="P782" s="564"/>
      <c r="Q782" s="564"/>
      <c r="R782" s="564"/>
      <c r="S782" s="564"/>
      <c r="T782" s="564"/>
      <c r="U782" s="564"/>
      <c r="V782" s="564"/>
      <c r="W782" s="564"/>
      <c r="X782" s="564"/>
      <c r="Y782" s="564"/>
      <c r="Z782" s="564"/>
    </row>
    <row r="783" ht="12.75" customHeight="1">
      <c r="A783" s="564"/>
      <c r="B783" s="565"/>
      <c r="C783" s="565"/>
      <c r="D783" s="566"/>
      <c r="E783" s="566"/>
      <c r="F783" s="566"/>
      <c r="G783" s="567"/>
      <c r="H783" s="564"/>
      <c r="I783" s="568"/>
      <c r="J783" s="564"/>
      <c r="K783" s="564"/>
      <c r="L783" s="564"/>
      <c r="M783" s="564"/>
      <c r="N783" s="564"/>
      <c r="O783" s="564"/>
      <c r="P783" s="564"/>
      <c r="Q783" s="564"/>
      <c r="R783" s="564"/>
      <c r="S783" s="564"/>
      <c r="T783" s="564"/>
      <c r="U783" s="564"/>
      <c r="V783" s="564"/>
      <c r="W783" s="564"/>
      <c r="X783" s="564"/>
      <c r="Y783" s="564"/>
      <c r="Z783" s="564"/>
    </row>
    <row r="784" ht="12.75" customHeight="1">
      <c r="A784" s="564"/>
      <c r="B784" s="565"/>
      <c r="C784" s="565"/>
      <c r="D784" s="566"/>
      <c r="E784" s="566"/>
      <c r="F784" s="566"/>
      <c r="G784" s="567"/>
      <c r="H784" s="564"/>
      <c r="I784" s="568"/>
      <c r="J784" s="564"/>
      <c r="K784" s="564"/>
      <c r="L784" s="564"/>
      <c r="M784" s="564"/>
      <c r="N784" s="564"/>
      <c r="O784" s="564"/>
      <c r="P784" s="564"/>
      <c r="Q784" s="564"/>
      <c r="R784" s="564"/>
      <c r="S784" s="564"/>
      <c r="T784" s="564"/>
      <c r="U784" s="564"/>
      <c r="V784" s="564"/>
      <c r="W784" s="564"/>
      <c r="X784" s="564"/>
      <c r="Y784" s="564"/>
      <c r="Z784" s="564"/>
    </row>
    <row r="785" ht="12.75" customHeight="1">
      <c r="A785" s="564"/>
      <c r="B785" s="565"/>
      <c r="C785" s="565"/>
      <c r="D785" s="566"/>
      <c r="E785" s="566"/>
      <c r="F785" s="566"/>
      <c r="G785" s="567"/>
      <c r="H785" s="564"/>
      <c r="I785" s="568"/>
      <c r="J785" s="564"/>
      <c r="K785" s="564"/>
      <c r="L785" s="564"/>
      <c r="M785" s="564"/>
      <c r="N785" s="564"/>
      <c r="O785" s="564"/>
      <c r="P785" s="564"/>
      <c r="Q785" s="564"/>
      <c r="R785" s="564"/>
      <c r="S785" s="564"/>
      <c r="T785" s="564"/>
      <c r="U785" s="564"/>
      <c r="V785" s="564"/>
      <c r="W785" s="564"/>
      <c r="X785" s="564"/>
      <c r="Y785" s="564"/>
      <c r="Z785" s="564"/>
    </row>
    <row r="786" ht="12.75" customHeight="1">
      <c r="A786" s="564"/>
      <c r="B786" s="565"/>
      <c r="C786" s="565"/>
      <c r="D786" s="566"/>
      <c r="E786" s="566"/>
      <c r="F786" s="566"/>
      <c r="G786" s="567"/>
      <c r="H786" s="564"/>
      <c r="I786" s="568"/>
      <c r="J786" s="564"/>
      <c r="K786" s="564"/>
      <c r="L786" s="564"/>
      <c r="M786" s="564"/>
      <c r="N786" s="564"/>
      <c r="O786" s="564"/>
      <c r="P786" s="564"/>
      <c r="Q786" s="564"/>
      <c r="R786" s="564"/>
      <c r="S786" s="564"/>
      <c r="T786" s="564"/>
      <c r="U786" s="564"/>
      <c r="V786" s="564"/>
      <c r="W786" s="564"/>
      <c r="X786" s="564"/>
      <c r="Y786" s="564"/>
      <c r="Z786" s="564"/>
    </row>
    <row r="787" ht="12.75" customHeight="1">
      <c r="A787" s="564"/>
      <c r="B787" s="565"/>
      <c r="C787" s="565"/>
      <c r="D787" s="566"/>
      <c r="E787" s="566"/>
      <c r="F787" s="566"/>
      <c r="G787" s="567"/>
      <c r="H787" s="564"/>
      <c r="I787" s="568"/>
      <c r="J787" s="564"/>
      <c r="K787" s="564"/>
      <c r="L787" s="564"/>
      <c r="M787" s="564"/>
      <c r="N787" s="564"/>
      <c r="O787" s="564"/>
      <c r="P787" s="564"/>
      <c r="Q787" s="564"/>
      <c r="R787" s="564"/>
      <c r="S787" s="564"/>
      <c r="T787" s="564"/>
      <c r="U787" s="564"/>
      <c r="V787" s="564"/>
      <c r="W787" s="564"/>
      <c r="X787" s="564"/>
      <c r="Y787" s="564"/>
      <c r="Z787" s="564"/>
    </row>
    <row r="788" ht="12.75" customHeight="1">
      <c r="A788" s="564"/>
      <c r="B788" s="565"/>
      <c r="C788" s="565"/>
      <c r="D788" s="566"/>
      <c r="E788" s="566"/>
      <c r="F788" s="566"/>
      <c r="G788" s="567"/>
      <c r="H788" s="564"/>
      <c r="I788" s="568"/>
      <c r="J788" s="564"/>
      <c r="K788" s="564"/>
      <c r="L788" s="564"/>
      <c r="M788" s="564"/>
      <c r="N788" s="564"/>
      <c r="O788" s="564"/>
      <c r="P788" s="564"/>
      <c r="Q788" s="564"/>
      <c r="R788" s="564"/>
      <c r="S788" s="564"/>
      <c r="T788" s="564"/>
      <c r="U788" s="564"/>
      <c r="V788" s="564"/>
      <c r="W788" s="564"/>
      <c r="X788" s="564"/>
      <c r="Y788" s="564"/>
      <c r="Z788" s="564"/>
    </row>
    <row r="789" ht="12.75" customHeight="1">
      <c r="A789" s="564"/>
      <c r="B789" s="565"/>
      <c r="C789" s="565"/>
      <c r="D789" s="566"/>
      <c r="E789" s="566"/>
      <c r="F789" s="566"/>
      <c r="G789" s="567"/>
      <c r="H789" s="564"/>
      <c r="I789" s="568"/>
      <c r="J789" s="564"/>
      <c r="K789" s="564"/>
      <c r="L789" s="564"/>
      <c r="M789" s="564"/>
      <c r="N789" s="564"/>
      <c r="O789" s="564"/>
      <c r="P789" s="564"/>
      <c r="Q789" s="564"/>
      <c r="R789" s="564"/>
      <c r="S789" s="564"/>
      <c r="T789" s="564"/>
      <c r="U789" s="564"/>
      <c r="V789" s="564"/>
      <c r="W789" s="564"/>
      <c r="X789" s="564"/>
      <c r="Y789" s="564"/>
      <c r="Z789" s="564"/>
    </row>
    <row r="790" ht="12.75" customHeight="1">
      <c r="A790" s="564"/>
      <c r="B790" s="565"/>
      <c r="C790" s="565"/>
      <c r="D790" s="566"/>
      <c r="E790" s="566"/>
      <c r="F790" s="566"/>
      <c r="G790" s="567"/>
      <c r="H790" s="564"/>
      <c r="I790" s="568"/>
      <c r="J790" s="564"/>
      <c r="K790" s="564"/>
      <c r="L790" s="564"/>
      <c r="M790" s="564"/>
      <c r="N790" s="564"/>
      <c r="O790" s="564"/>
      <c r="P790" s="564"/>
      <c r="Q790" s="564"/>
      <c r="R790" s="564"/>
      <c r="S790" s="564"/>
      <c r="T790" s="564"/>
      <c r="U790" s="564"/>
      <c r="V790" s="564"/>
      <c r="W790" s="564"/>
      <c r="X790" s="564"/>
      <c r="Y790" s="564"/>
      <c r="Z790" s="564"/>
    </row>
    <row r="791" ht="12.75" customHeight="1">
      <c r="A791" s="564"/>
      <c r="B791" s="565"/>
      <c r="C791" s="565"/>
      <c r="D791" s="566"/>
      <c r="E791" s="566"/>
      <c r="F791" s="566"/>
      <c r="G791" s="567"/>
      <c r="H791" s="564"/>
      <c r="I791" s="568"/>
      <c r="J791" s="564"/>
      <c r="K791" s="564"/>
      <c r="L791" s="564"/>
      <c r="M791" s="564"/>
      <c r="N791" s="564"/>
      <c r="O791" s="564"/>
      <c r="P791" s="564"/>
      <c r="Q791" s="564"/>
      <c r="R791" s="564"/>
      <c r="S791" s="564"/>
      <c r="T791" s="564"/>
      <c r="U791" s="564"/>
      <c r="V791" s="564"/>
      <c r="W791" s="564"/>
      <c r="X791" s="564"/>
      <c r="Y791" s="564"/>
      <c r="Z791" s="564"/>
    </row>
    <row r="792" ht="12.75" customHeight="1">
      <c r="A792" s="564"/>
      <c r="B792" s="565"/>
      <c r="C792" s="565"/>
      <c r="D792" s="566"/>
      <c r="E792" s="566"/>
      <c r="F792" s="566"/>
      <c r="G792" s="567"/>
      <c r="H792" s="564"/>
      <c r="I792" s="568"/>
      <c r="J792" s="564"/>
      <c r="K792" s="564"/>
      <c r="L792" s="564"/>
      <c r="M792" s="564"/>
      <c r="N792" s="564"/>
      <c r="O792" s="564"/>
      <c r="P792" s="564"/>
      <c r="Q792" s="564"/>
      <c r="R792" s="564"/>
      <c r="S792" s="564"/>
      <c r="T792" s="564"/>
      <c r="U792" s="564"/>
      <c r="V792" s="564"/>
      <c r="W792" s="564"/>
      <c r="X792" s="564"/>
      <c r="Y792" s="564"/>
      <c r="Z792" s="564"/>
    </row>
    <row r="793" ht="12.75" customHeight="1">
      <c r="A793" s="564"/>
      <c r="B793" s="565"/>
      <c r="C793" s="565"/>
      <c r="D793" s="566"/>
      <c r="E793" s="566"/>
      <c r="F793" s="566"/>
      <c r="G793" s="567"/>
      <c r="H793" s="564"/>
      <c r="I793" s="568"/>
      <c r="J793" s="564"/>
      <c r="K793" s="564"/>
      <c r="L793" s="564"/>
      <c r="M793" s="564"/>
      <c r="N793" s="564"/>
      <c r="O793" s="564"/>
      <c r="P793" s="564"/>
      <c r="Q793" s="564"/>
      <c r="R793" s="564"/>
      <c r="S793" s="564"/>
      <c r="T793" s="564"/>
      <c r="U793" s="564"/>
      <c r="V793" s="564"/>
      <c r="W793" s="564"/>
      <c r="X793" s="564"/>
      <c r="Y793" s="564"/>
      <c r="Z793" s="564"/>
    </row>
    <row r="794" ht="12.75" customHeight="1">
      <c r="A794" s="564"/>
      <c r="B794" s="565"/>
      <c r="C794" s="565"/>
      <c r="D794" s="566"/>
      <c r="E794" s="566"/>
      <c r="F794" s="566"/>
      <c r="G794" s="567"/>
      <c r="H794" s="564"/>
      <c r="I794" s="568"/>
      <c r="J794" s="564"/>
      <c r="K794" s="564"/>
      <c r="L794" s="564"/>
      <c r="M794" s="564"/>
      <c r="N794" s="564"/>
      <c r="O794" s="564"/>
      <c r="P794" s="564"/>
      <c r="Q794" s="564"/>
      <c r="R794" s="564"/>
      <c r="S794" s="564"/>
      <c r="T794" s="564"/>
      <c r="U794" s="564"/>
      <c r="V794" s="564"/>
      <c r="W794" s="564"/>
      <c r="X794" s="564"/>
      <c r="Y794" s="564"/>
      <c r="Z794" s="564"/>
    </row>
    <row r="795" ht="12.75" customHeight="1">
      <c r="A795" s="564"/>
      <c r="B795" s="565"/>
      <c r="C795" s="565"/>
      <c r="D795" s="566"/>
      <c r="E795" s="566"/>
      <c r="F795" s="566"/>
      <c r="G795" s="567"/>
      <c r="H795" s="564"/>
      <c r="I795" s="568"/>
      <c r="J795" s="564"/>
      <c r="K795" s="564"/>
      <c r="L795" s="564"/>
      <c r="M795" s="564"/>
      <c r="N795" s="564"/>
      <c r="O795" s="564"/>
      <c r="P795" s="564"/>
      <c r="Q795" s="564"/>
      <c r="R795" s="564"/>
      <c r="S795" s="564"/>
      <c r="T795" s="564"/>
      <c r="U795" s="564"/>
      <c r="V795" s="564"/>
      <c r="W795" s="564"/>
      <c r="X795" s="564"/>
      <c r="Y795" s="564"/>
      <c r="Z795" s="564"/>
    </row>
    <row r="796" ht="12.75" customHeight="1">
      <c r="A796" s="564"/>
      <c r="B796" s="565"/>
      <c r="C796" s="565"/>
      <c r="D796" s="566"/>
      <c r="E796" s="566"/>
      <c r="F796" s="566"/>
      <c r="G796" s="567"/>
      <c r="H796" s="564"/>
      <c r="I796" s="568"/>
      <c r="J796" s="564"/>
      <c r="K796" s="564"/>
      <c r="L796" s="564"/>
      <c r="M796" s="564"/>
      <c r="N796" s="564"/>
      <c r="O796" s="564"/>
      <c r="P796" s="564"/>
      <c r="Q796" s="564"/>
      <c r="R796" s="564"/>
      <c r="S796" s="564"/>
      <c r="T796" s="564"/>
      <c r="U796" s="564"/>
      <c r="V796" s="564"/>
      <c r="W796" s="564"/>
      <c r="X796" s="564"/>
      <c r="Y796" s="564"/>
      <c r="Z796" s="564"/>
    </row>
    <row r="797" ht="12.75" customHeight="1">
      <c r="A797" s="564"/>
      <c r="B797" s="565"/>
      <c r="C797" s="565"/>
      <c r="D797" s="566"/>
      <c r="E797" s="566"/>
      <c r="F797" s="566"/>
      <c r="G797" s="567"/>
      <c r="H797" s="564"/>
      <c r="I797" s="568"/>
      <c r="J797" s="564"/>
      <c r="K797" s="564"/>
      <c r="L797" s="564"/>
      <c r="M797" s="564"/>
      <c r="N797" s="564"/>
      <c r="O797" s="564"/>
      <c r="P797" s="564"/>
      <c r="Q797" s="564"/>
      <c r="R797" s="564"/>
      <c r="S797" s="564"/>
      <c r="T797" s="564"/>
      <c r="U797" s="564"/>
      <c r="V797" s="564"/>
      <c r="W797" s="564"/>
      <c r="X797" s="564"/>
      <c r="Y797" s="564"/>
      <c r="Z797" s="564"/>
    </row>
    <row r="798" ht="12.75" customHeight="1">
      <c r="A798" s="564"/>
      <c r="B798" s="565"/>
      <c r="C798" s="565"/>
      <c r="D798" s="566"/>
      <c r="E798" s="566"/>
      <c r="F798" s="566"/>
      <c r="G798" s="567"/>
      <c r="H798" s="564"/>
      <c r="I798" s="568"/>
      <c r="J798" s="564"/>
      <c r="K798" s="564"/>
      <c r="L798" s="564"/>
      <c r="M798" s="564"/>
      <c r="N798" s="564"/>
      <c r="O798" s="564"/>
      <c r="P798" s="564"/>
      <c r="Q798" s="564"/>
      <c r="R798" s="564"/>
      <c r="S798" s="564"/>
      <c r="T798" s="564"/>
      <c r="U798" s="564"/>
      <c r="V798" s="564"/>
      <c r="W798" s="564"/>
      <c r="X798" s="564"/>
      <c r="Y798" s="564"/>
      <c r="Z798" s="564"/>
    </row>
    <row r="799" ht="12.75" customHeight="1">
      <c r="A799" s="564"/>
      <c r="B799" s="565"/>
      <c r="C799" s="565"/>
      <c r="D799" s="566"/>
      <c r="E799" s="566"/>
      <c r="F799" s="566"/>
      <c r="G799" s="567"/>
      <c r="H799" s="564"/>
      <c r="I799" s="568"/>
      <c r="J799" s="564"/>
      <c r="K799" s="564"/>
      <c r="L799" s="564"/>
      <c r="M799" s="564"/>
      <c r="N799" s="564"/>
      <c r="O799" s="564"/>
      <c r="P799" s="564"/>
      <c r="Q799" s="564"/>
      <c r="R799" s="564"/>
      <c r="S799" s="564"/>
      <c r="T799" s="564"/>
      <c r="U799" s="564"/>
      <c r="V799" s="564"/>
      <c r="W799" s="564"/>
      <c r="X799" s="564"/>
      <c r="Y799" s="564"/>
      <c r="Z799" s="564"/>
    </row>
    <row r="800" ht="12.75" customHeight="1">
      <c r="A800" s="564"/>
      <c r="B800" s="565"/>
      <c r="C800" s="565"/>
      <c r="D800" s="566"/>
      <c r="E800" s="566"/>
      <c r="F800" s="566"/>
      <c r="G800" s="567"/>
      <c r="H800" s="564"/>
      <c r="I800" s="568"/>
      <c r="J800" s="564"/>
      <c r="K800" s="564"/>
      <c r="L800" s="564"/>
      <c r="M800" s="564"/>
      <c r="N800" s="564"/>
      <c r="O800" s="564"/>
      <c r="P800" s="564"/>
      <c r="Q800" s="564"/>
      <c r="R800" s="564"/>
      <c r="S800" s="564"/>
      <c r="T800" s="564"/>
      <c r="U800" s="564"/>
      <c r="V800" s="564"/>
      <c r="W800" s="564"/>
      <c r="X800" s="564"/>
      <c r="Y800" s="564"/>
      <c r="Z800" s="564"/>
    </row>
    <row r="801" ht="12.75" customHeight="1">
      <c r="A801" s="564"/>
      <c r="B801" s="565"/>
      <c r="C801" s="565"/>
      <c r="D801" s="566"/>
      <c r="E801" s="566"/>
      <c r="F801" s="566"/>
      <c r="G801" s="567"/>
      <c r="H801" s="564"/>
      <c r="I801" s="568"/>
      <c r="J801" s="564"/>
      <c r="K801" s="564"/>
      <c r="L801" s="564"/>
      <c r="M801" s="564"/>
      <c r="N801" s="564"/>
      <c r="O801" s="564"/>
      <c r="P801" s="564"/>
      <c r="Q801" s="564"/>
      <c r="R801" s="564"/>
      <c r="S801" s="564"/>
      <c r="T801" s="564"/>
      <c r="U801" s="564"/>
      <c r="V801" s="564"/>
      <c r="W801" s="564"/>
      <c r="X801" s="564"/>
      <c r="Y801" s="564"/>
      <c r="Z801" s="564"/>
    </row>
    <row r="802" ht="12.75" customHeight="1">
      <c r="A802" s="564"/>
      <c r="B802" s="565"/>
      <c r="C802" s="565"/>
      <c r="D802" s="566"/>
      <c r="E802" s="566"/>
      <c r="F802" s="566"/>
      <c r="G802" s="567"/>
      <c r="H802" s="564"/>
      <c r="I802" s="568"/>
      <c r="J802" s="564"/>
      <c r="K802" s="564"/>
      <c r="L802" s="564"/>
      <c r="M802" s="564"/>
      <c r="N802" s="564"/>
      <c r="O802" s="564"/>
      <c r="P802" s="564"/>
      <c r="Q802" s="564"/>
      <c r="R802" s="564"/>
      <c r="S802" s="564"/>
      <c r="T802" s="564"/>
      <c r="U802" s="564"/>
      <c r="V802" s="564"/>
      <c r="W802" s="564"/>
      <c r="X802" s="564"/>
      <c r="Y802" s="564"/>
      <c r="Z802" s="564"/>
    </row>
    <row r="803" ht="12.75" customHeight="1">
      <c r="A803" s="564"/>
      <c r="B803" s="565"/>
      <c r="C803" s="565"/>
      <c r="D803" s="566"/>
      <c r="E803" s="566"/>
      <c r="F803" s="566"/>
      <c r="G803" s="567"/>
      <c r="H803" s="564"/>
      <c r="I803" s="568"/>
      <c r="J803" s="564"/>
      <c r="K803" s="564"/>
      <c r="L803" s="564"/>
      <c r="M803" s="564"/>
      <c r="N803" s="564"/>
      <c r="O803" s="564"/>
      <c r="P803" s="564"/>
      <c r="Q803" s="564"/>
      <c r="R803" s="564"/>
      <c r="S803" s="564"/>
      <c r="T803" s="564"/>
      <c r="U803" s="564"/>
      <c r="V803" s="564"/>
      <c r="W803" s="564"/>
      <c r="X803" s="564"/>
      <c r="Y803" s="564"/>
      <c r="Z803" s="564"/>
    </row>
    <row r="804" ht="12.75" customHeight="1">
      <c r="A804" s="564"/>
      <c r="B804" s="565"/>
      <c r="C804" s="565"/>
      <c r="D804" s="566"/>
      <c r="E804" s="566"/>
      <c r="F804" s="566"/>
      <c r="G804" s="567"/>
      <c r="H804" s="564"/>
      <c r="I804" s="568"/>
      <c r="J804" s="564"/>
      <c r="K804" s="564"/>
      <c r="L804" s="564"/>
      <c r="M804" s="564"/>
      <c r="N804" s="564"/>
      <c r="O804" s="564"/>
      <c r="P804" s="564"/>
      <c r="Q804" s="564"/>
      <c r="R804" s="564"/>
      <c r="S804" s="564"/>
      <c r="T804" s="564"/>
      <c r="U804" s="564"/>
      <c r="V804" s="564"/>
      <c r="W804" s="564"/>
      <c r="X804" s="564"/>
      <c r="Y804" s="564"/>
      <c r="Z804" s="564"/>
    </row>
    <row r="805" ht="12.75" customHeight="1">
      <c r="A805" s="564"/>
      <c r="B805" s="565"/>
      <c r="C805" s="565"/>
      <c r="D805" s="566"/>
      <c r="E805" s="566"/>
      <c r="F805" s="566"/>
      <c r="G805" s="567"/>
      <c r="H805" s="564"/>
      <c r="I805" s="568"/>
      <c r="J805" s="564"/>
      <c r="K805" s="564"/>
      <c r="L805" s="564"/>
      <c r="M805" s="564"/>
      <c r="N805" s="564"/>
      <c r="O805" s="564"/>
      <c r="P805" s="564"/>
      <c r="Q805" s="564"/>
      <c r="R805" s="564"/>
      <c r="S805" s="564"/>
      <c r="T805" s="564"/>
      <c r="U805" s="564"/>
      <c r="V805" s="564"/>
      <c r="W805" s="564"/>
      <c r="X805" s="564"/>
      <c r="Y805" s="564"/>
      <c r="Z805" s="564"/>
    </row>
    <row r="806" ht="12.75" customHeight="1">
      <c r="A806" s="564"/>
      <c r="B806" s="565"/>
      <c r="C806" s="565"/>
      <c r="D806" s="566"/>
      <c r="E806" s="566"/>
      <c r="F806" s="566"/>
      <c r="G806" s="567"/>
      <c r="H806" s="564"/>
      <c r="I806" s="568"/>
      <c r="J806" s="564"/>
      <c r="K806" s="564"/>
      <c r="L806" s="564"/>
      <c r="M806" s="564"/>
      <c r="N806" s="564"/>
      <c r="O806" s="564"/>
      <c r="P806" s="564"/>
      <c r="Q806" s="564"/>
      <c r="R806" s="564"/>
      <c r="S806" s="564"/>
      <c r="T806" s="564"/>
      <c r="U806" s="564"/>
      <c r="V806" s="564"/>
      <c r="W806" s="564"/>
      <c r="X806" s="564"/>
      <c r="Y806" s="564"/>
      <c r="Z806" s="564"/>
    </row>
    <row r="807" ht="12.75" customHeight="1">
      <c r="A807" s="564"/>
      <c r="B807" s="565"/>
      <c r="C807" s="565"/>
      <c r="D807" s="566"/>
      <c r="E807" s="566"/>
      <c r="F807" s="566"/>
      <c r="G807" s="567"/>
      <c r="H807" s="564"/>
      <c r="I807" s="568"/>
      <c r="J807" s="564"/>
      <c r="K807" s="564"/>
      <c r="L807" s="564"/>
      <c r="M807" s="564"/>
      <c r="N807" s="564"/>
      <c r="O807" s="564"/>
      <c r="P807" s="564"/>
      <c r="Q807" s="564"/>
      <c r="R807" s="564"/>
      <c r="S807" s="564"/>
      <c r="T807" s="564"/>
      <c r="U807" s="564"/>
      <c r="V807" s="564"/>
      <c r="W807" s="564"/>
      <c r="X807" s="564"/>
      <c r="Y807" s="564"/>
      <c r="Z807" s="564"/>
    </row>
    <row r="808" ht="12.75" customHeight="1">
      <c r="A808" s="564"/>
      <c r="B808" s="565"/>
      <c r="C808" s="565"/>
      <c r="D808" s="566"/>
      <c r="E808" s="566"/>
      <c r="F808" s="566"/>
      <c r="G808" s="567"/>
      <c r="H808" s="564"/>
      <c r="I808" s="568"/>
      <c r="J808" s="564"/>
      <c r="K808" s="564"/>
      <c r="L808" s="564"/>
      <c r="M808" s="564"/>
      <c r="N808" s="564"/>
      <c r="O808" s="564"/>
      <c r="P808" s="564"/>
      <c r="Q808" s="564"/>
      <c r="R808" s="564"/>
      <c r="S808" s="564"/>
      <c r="T808" s="564"/>
      <c r="U808" s="564"/>
      <c r="V808" s="564"/>
      <c r="W808" s="564"/>
      <c r="X808" s="564"/>
      <c r="Y808" s="564"/>
      <c r="Z808" s="564"/>
    </row>
    <row r="809" ht="12.75" customHeight="1">
      <c r="A809" s="564"/>
      <c r="B809" s="565"/>
      <c r="C809" s="565"/>
      <c r="D809" s="566"/>
      <c r="E809" s="566"/>
      <c r="F809" s="566"/>
      <c r="G809" s="567"/>
      <c r="H809" s="564"/>
      <c r="I809" s="568"/>
      <c r="J809" s="564"/>
      <c r="K809" s="564"/>
      <c r="L809" s="564"/>
      <c r="M809" s="564"/>
      <c r="N809" s="564"/>
      <c r="O809" s="564"/>
      <c r="P809" s="564"/>
      <c r="Q809" s="564"/>
      <c r="R809" s="564"/>
      <c r="S809" s="564"/>
      <c r="T809" s="564"/>
      <c r="U809" s="564"/>
      <c r="V809" s="564"/>
      <c r="W809" s="564"/>
      <c r="X809" s="564"/>
      <c r="Y809" s="564"/>
      <c r="Z809" s="564"/>
    </row>
    <row r="810" ht="12.75" customHeight="1">
      <c r="A810" s="564"/>
      <c r="B810" s="565"/>
      <c r="C810" s="565"/>
      <c r="D810" s="566"/>
      <c r="E810" s="566"/>
      <c r="F810" s="566"/>
      <c r="G810" s="567"/>
      <c r="H810" s="564"/>
      <c r="I810" s="568"/>
      <c r="J810" s="564"/>
      <c r="K810" s="564"/>
      <c r="L810" s="564"/>
      <c r="M810" s="564"/>
      <c r="N810" s="564"/>
      <c r="O810" s="564"/>
      <c r="P810" s="564"/>
      <c r="Q810" s="564"/>
      <c r="R810" s="564"/>
      <c r="S810" s="564"/>
      <c r="T810" s="564"/>
      <c r="U810" s="564"/>
      <c r="V810" s="564"/>
      <c r="W810" s="564"/>
      <c r="X810" s="564"/>
      <c r="Y810" s="564"/>
      <c r="Z810" s="564"/>
    </row>
    <row r="811" ht="12.75" customHeight="1">
      <c r="A811" s="564"/>
      <c r="B811" s="565"/>
      <c r="C811" s="565"/>
      <c r="D811" s="566"/>
      <c r="E811" s="566"/>
      <c r="F811" s="566"/>
      <c r="G811" s="567"/>
      <c r="H811" s="564"/>
      <c r="I811" s="568"/>
      <c r="J811" s="564"/>
      <c r="K811" s="564"/>
      <c r="L811" s="564"/>
      <c r="M811" s="564"/>
      <c r="N811" s="564"/>
      <c r="O811" s="564"/>
      <c r="P811" s="564"/>
      <c r="Q811" s="564"/>
      <c r="R811" s="564"/>
      <c r="S811" s="564"/>
      <c r="T811" s="564"/>
      <c r="U811" s="564"/>
      <c r="V811" s="564"/>
      <c r="W811" s="564"/>
      <c r="X811" s="564"/>
      <c r="Y811" s="564"/>
      <c r="Z811" s="564"/>
    </row>
    <row r="812" ht="12.75" customHeight="1">
      <c r="A812" s="564"/>
      <c r="B812" s="565"/>
      <c r="C812" s="565"/>
      <c r="D812" s="566"/>
      <c r="E812" s="566"/>
      <c r="F812" s="566"/>
      <c r="G812" s="567"/>
      <c r="H812" s="564"/>
      <c r="I812" s="568"/>
      <c r="J812" s="564"/>
      <c r="K812" s="564"/>
      <c r="L812" s="564"/>
      <c r="M812" s="564"/>
      <c r="N812" s="564"/>
      <c r="O812" s="564"/>
      <c r="P812" s="564"/>
      <c r="Q812" s="564"/>
      <c r="R812" s="564"/>
      <c r="S812" s="564"/>
      <c r="T812" s="564"/>
      <c r="U812" s="564"/>
      <c r="V812" s="564"/>
      <c r="W812" s="564"/>
      <c r="X812" s="564"/>
      <c r="Y812" s="564"/>
      <c r="Z812" s="564"/>
    </row>
    <row r="813" ht="12.75" customHeight="1">
      <c r="A813" s="564"/>
      <c r="B813" s="565"/>
      <c r="C813" s="565"/>
      <c r="D813" s="566"/>
      <c r="E813" s="566"/>
      <c r="F813" s="566"/>
      <c r="G813" s="567"/>
      <c r="H813" s="564"/>
      <c r="I813" s="568"/>
      <c r="J813" s="564"/>
      <c r="K813" s="564"/>
      <c r="L813" s="564"/>
      <c r="M813" s="564"/>
      <c r="N813" s="564"/>
      <c r="O813" s="564"/>
      <c r="P813" s="564"/>
      <c r="Q813" s="564"/>
      <c r="R813" s="564"/>
      <c r="S813" s="564"/>
      <c r="T813" s="564"/>
      <c r="U813" s="564"/>
      <c r="V813" s="564"/>
      <c r="W813" s="564"/>
      <c r="X813" s="564"/>
      <c r="Y813" s="564"/>
      <c r="Z813" s="564"/>
    </row>
    <row r="814" ht="12.75" customHeight="1">
      <c r="A814" s="564"/>
      <c r="B814" s="565"/>
      <c r="C814" s="565"/>
      <c r="D814" s="566"/>
      <c r="E814" s="566"/>
      <c r="F814" s="566"/>
      <c r="G814" s="567"/>
      <c r="H814" s="564"/>
      <c r="I814" s="568"/>
      <c r="J814" s="564"/>
      <c r="K814" s="564"/>
      <c r="L814" s="564"/>
      <c r="M814" s="564"/>
      <c r="N814" s="564"/>
      <c r="O814" s="564"/>
      <c r="P814" s="564"/>
      <c r="Q814" s="564"/>
      <c r="R814" s="564"/>
      <c r="S814" s="564"/>
      <c r="T814" s="564"/>
      <c r="U814" s="564"/>
      <c r="V814" s="564"/>
      <c r="W814" s="564"/>
      <c r="X814" s="564"/>
      <c r="Y814" s="564"/>
      <c r="Z814" s="564"/>
    </row>
    <row r="815" ht="12.75" customHeight="1">
      <c r="A815" s="564"/>
      <c r="B815" s="565"/>
      <c r="C815" s="565"/>
      <c r="D815" s="566"/>
      <c r="E815" s="566"/>
      <c r="F815" s="566"/>
      <c r="G815" s="567"/>
      <c r="H815" s="564"/>
      <c r="I815" s="568"/>
      <c r="J815" s="564"/>
      <c r="K815" s="564"/>
      <c r="L815" s="564"/>
      <c r="M815" s="564"/>
      <c r="N815" s="564"/>
      <c r="O815" s="564"/>
      <c r="P815" s="564"/>
      <c r="Q815" s="564"/>
      <c r="R815" s="564"/>
      <c r="S815" s="564"/>
      <c r="T815" s="564"/>
      <c r="U815" s="564"/>
      <c r="V815" s="564"/>
      <c r="W815" s="564"/>
      <c r="X815" s="564"/>
      <c r="Y815" s="564"/>
      <c r="Z815" s="564"/>
    </row>
    <row r="816" ht="12.75" customHeight="1">
      <c r="A816" s="564"/>
      <c r="B816" s="565"/>
      <c r="C816" s="565"/>
      <c r="D816" s="566"/>
      <c r="E816" s="566"/>
      <c r="F816" s="566"/>
      <c r="G816" s="567"/>
      <c r="H816" s="564"/>
      <c r="I816" s="568"/>
      <c r="J816" s="564"/>
      <c r="K816" s="564"/>
      <c r="L816" s="564"/>
      <c r="M816" s="564"/>
      <c r="N816" s="564"/>
      <c r="O816" s="564"/>
      <c r="P816" s="564"/>
      <c r="Q816" s="564"/>
      <c r="R816" s="564"/>
      <c r="S816" s="564"/>
      <c r="T816" s="564"/>
      <c r="U816" s="564"/>
      <c r="V816" s="564"/>
      <c r="W816" s="564"/>
      <c r="X816" s="564"/>
      <c r="Y816" s="564"/>
      <c r="Z816" s="564"/>
    </row>
    <row r="817" ht="12.75" customHeight="1">
      <c r="A817" s="564"/>
      <c r="B817" s="565"/>
      <c r="C817" s="565"/>
      <c r="D817" s="566"/>
      <c r="E817" s="566"/>
      <c r="F817" s="566"/>
      <c r="G817" s="567"/>
      <c r="H817" s="564"/>
      <c r="I817" s="568"/>
      <c r="J817" s="564"/>
      <c r="K817" s="564"/>
      <c r="L817" s="564"/>
      <c r="M817" s="564"/>
      <c r="N817" s="564"/>
      <c r="O817" s="564"/>
      <c r="P817" s="564"/>
      <c r="Q817" s="564"/>
      <c r="R817" s="564"/>
      <c r="S817" s="564"/>
      <c r="T817" s="564"/>
      <c r="U817" s="564"/>
      <c r="V817" s="564"/>
      <c r="W817" s="564"/>
      <c r="X817" s="564"/>
      <c r="Y817" s="564"/>
      <c r="Z817" s="564"/>
    </row>
    <row r="818" ht="12.75" customHeight="1">
      <c r="A818" s="564"/>
      <c r="B818" s="565"/>
      <c r="C818" s="565"/>
      <c r="D818" s="566"/>
      <c r="E818" s="566"/>
      <c r="F818" s="566"/>
      <c r="G818" s="567"/>
      <c r="H818" s="564"/>
      <c r="I818" s="568"/>
      <c r="J818" s="564"/>
      <c r="K818" s="564"/>
      <c r="L818" s="564"/>
      <c r="M818" s="564"/>
      <c r="N818" s="564"/>
      <c r="O818" s="564"/>
      <c r="P818" s="564"/>
      <c r="Q818" s="564"/>
      <c r="R818" s="564"/>
      <c r="S818" s="564"/>
      <c r="T818" s="564"/>
      <c r="U818" s="564"/>
      <c r="V818" s="564"/>
      <c r="W818" s="564"/>
      <c r="X818" s="564"/>
      <c r="Y818" s="564"/>
      <c r="Z818" s="564"/>
    </row>
    <row r="819" ht="12.75" customHeight="1">
      <c r="A819" s="564"/>
      <c r="B819" s="565"/>
      <c r="C819" s="565"/>
      <c r="D819" s="566"/>
      <c r="E819" s="566"/>
      <c r="F819" s="566"/>
      <c r="G819" s="567"/>
      <c r="H819" s="564"/>
      <c r="I819" s="568"/>
      <c r="J819" s="564"/>
      <c r="K819" s="564"/>
      <c r="L819" s="564"/>
      <c r="M819" s="564"/>
      <c r="N819" s="564"/>
      <c r="O819" s="564"/>
      <c r="P819" s="564"/>
      <c r="Q819" s="564"/>
      <c r="R819" s="564"/>
      <c r="S819" s="564"/>
      <c r="T819" s="564"/>
      <c r="U819" s="564"/>
      <c r="V819" s="564"/>
      <c r="W819" s="564"/>
      <c r="X819" s="564"/>
      <c r="Y819" s="564"/>
      <c r="Z819" s="564"/>
    </row>
    <row r="820" ht="12.75" customHeight="1">
      <c r="A820" s="564"/>
      <c r="B820" s="565"/>
      <c r="C820" s="565"/>
      <c r="D820" s="566"/>
      <c r="E820" s="566"/>
      <c r="F820" s="566"/>
      <c r="G820" s="567"/>
      <c r="H820" s="564"/>
      <c r="I820" s="568"/>
      <c r="J820" s="564"/>
      <c r="K820" s="564"/>
      <c r="L820" s="564"/>
      <c r="M820" s="564"/>
      <c r="N820" s="564"/>
      <c r="O820" s="564"/>
      <c r="P820" s="564"/>
      <c r="Q820" s="564"/>
      <c r="R820" s="564"/>
      <c r="S820" s="564"/>
      <c r="T820" s="564"/>
      <c r="U820" s="564"/>
      <c r="V820" s="564"/>
      <c r="W820" s="564"/>
      <c r="X820" s="564"/>
      <c r="Y820" s="564"/>
      <c r="Z820" s="564"/>
    </row>
    <row r="821" ht="12.75" customHeight="1">
      <c r="A821" s="564"/>
      <c r="B821" s="565"/>
      <c r="C821" s="565"/>
      <c r="D821" s="566"/>
      <c r="E821" s="566"/>
      <c r="F821" s="566"/>
      <c r="G821" s="567"/>
      <c r="H821" s="564"/>
      <c r="I821" s="568"/>
      <c r="J821" s="564"/>
      <c r="K821" s="564"/>
      <c r="L821" s="564"/>
      <c r="M821" s="564"/>
      <c r="N821" s="564"/>
      <c r="O821" s="564"/>
      <c r="P821" s="564"/>
      <c r="Q821" s="564"/>
      <c r="R821" s="564"/>
      <c r="S821" s="564"/>
      <c r="T821" s="564"/>
      <c r="U821" s="564"/>
      <c r="V821" s="564"/>
      <c r="W821" s="564"/>
      <c r="X821" s="564"/>
      <c r="Y821" s="564"/>
      <c r="Z821" s="564"/>
    </row>
    <row r="822" ht="12.75" customHeight="1">
      <c r="A822" s="564"/>
      <c r="B822" s="565"/>
      <c r="C822" s="565"/>
      <c r="D822" s="566"/>
      <c r="E822" s="566"/>
      <c r="F822" s="566"/>
      <c r="G822" s="567"/>
      <c r="H822" s="564"/>
      <c r="I822" s="568"/>
      <c r="J822" s="564"/>
      <c r="K822" s="564"/>
      <c r="L822" s="564"/>
      <c r="M822" s="564"/>
      <c r="N822" s="564"/>
      <c r="O822" s="564"/>
      <c r="P822" s="564"/>
      <c r="Q822" s="564"/>
      <c r="R822" s="564"/>
      <c r="S822" s="564"/>
      <c r="T822" s="564"/>
      <c r="U822" s="564"/>
      <c r="V822" s="564"/>
      <c r="W822" s="564"/>
      <c r="X822" s="564"/>
      <c r="Y822" s="564"/>
      <c r="Z822" s="564"/>
    </row>
    <row r="823" ht="12.75" customHeight="1">
      <c r="A823" s="564"/>
      <c r="B823" s="565"/>
      <c r="C823" s="565"/>
      <c r="D823" s="566"/>
      <c r="E823" s="566"/>
      <c r="F823" s="566"/>
      <c r="G823" s="567"/>
      <c r="H823" s="564"/>
      <c r="I823" s="568"/>
      <c r="J823" s="564"/>
      <c r="K823" s="564"/>
      <c r="L823" s="564"/>
      <c r="M823" s="564"/>
      <c r="N823" s="564"/>
      <c r="O823" s="564"/>
      <c r="P823" s="564"/>
      <c r="Q823" s="564"/>
      <c r="R823" s="564"/>
      <c r="S823" s="564"/>
      <c r="T823" s="564"/>
      <c r="U823" s="564"/>
      <c r="V823" s="564"/>
      <c r="W823" s="564"/>
      <c r="X823" s="564"/>
      <c r="Y823" s="564"/>
      <c r="Z823" s="564"/>
    </row>
    <row r="824" ht="12.75" customHeight="1">
      <c r="A824" s="564"/>
      <c r="B824" s="565"/>
      <c r="C824" s="565"/>
      <c r="D824" s="566"/>
      <c r="E824" s="566"/>
      <c r="F824" s="566"/>
      <c r="G824" s="567"/>
      <c r="H824" s="564"/>
      <c r="I824" s="568"/>
      <c r="J824" s="564"/>
      <c r="K824" s="564"/>
      <c r="L824" s="564"/>
      <c r="M824" s="564"/>
      <c r="N824" s="564"/>
      <c r="O824" s="564"/>
      <c r="P824" s="564"/>
      <c r="Q824" s="564"/>
      <c r="R824" s="564"/>
      <c r="S824" s="564"/>
      <c r="T824" s="564"/>
      <c r="U824" s="564"/>
      <c r="V824" s="564"/>
      <c r="W824" s="564"/>
      <c r="X824" s="564"/>
      <c r="Y824" s="564"/>
      <c r="Z824" s="564"/>
    </row>
    <row r="825" ht="12.75" customHeight="1">
      <c r="A825" s="564"/>
      <c r="B825" s="565"/>
      <c r="C825" s="565"/>
      <c r="D825" s="566"/>
      <c r="E825" s="566"/>
      <c r="F825" s="566"/>
      <c r="G825" s="567"/>
      <c r="H825" s="564"/>
      <c r="I825" s="568"/>
      <c r="J825" s="564"/>
      <c r="K825" s="564"/>
      <c r="L825" s="564"/>
      <c r="M825" s="564"/>
      <c r="N825" s="564"/>
      <c r="O825" s="564"/>
      <c r="P825" s="564"/>
      <c r="Q825" s="564"/>
      <c r="R825" s="564"/>
      <c r="S825" s="564"/>
      <c r="T825" s="564"/>
      <c r="U825" s="564"/>
      <c r="V825" s="564"/>
      <c r="W825" s="564"/>
      <c r="X825" s="564"/>
      <c r="Y825" s="564"/>
      <c r="Z825" s="564"/>
    </row>
    <row r="826" ht="12.75" customHeight="1">
      <c r="A826" s="564"/>
      <c r="B826" s="565"/>
      <c r="C826" s="565"/>
      <c r="D826" s="566"/>
      <c r="E826" s="566"/>
      <c r="F826" s="566"/>
      <c r="G826" s="567"/>
      <c r="H826" s="564"/>
      <c r="I826" s="568"/>
      <c r="J826" s="564"/>
      <c r="K826" s="564"/>
      <c r="L826" s="564"/>
      <c r="M826" s="564"/>
      <c r="N826" s="564"/>
      <c r="O826" s="564"/>
      <c r="P826" s="564"/>
      <c r="Q826" s="564"/>
      <c r="R826" s="564"/>
      <c r="S826" s="564"/>
      <c r="T826" s="564"/>
      <c r="U826" s="564"/>
      <c r="V826" s="564"/>
      <c r="W826" s="564"/>
      <c r="X826" s="564"/>
      <c r="Y826" s="564"/>
      <c r="Z826" s="564"/>
    </row>
    <row r="827" ht="12.75" customHeight="1">
      <c r="A827" s="564"/>
      <c r="B827" s="565"/>
      <c r="C827" s="565"/>
      <c r="D827" s="566"/>
      <c r="E827" s="566"/>
      <c r="F827" s="566"/>
      <c r="G827" s="567"/>
      <c r="H827" s="564"/>
      <c r="I827" s="568"/>
      <c r="J827" s="564"/>
      <c r="K827" s="564"/>
      <c r="L827" s="564"/>
      <c r="M827" s="564"/>
      <c r="N827" s="564"/>
      <c r="O827" s="564"/>
      <c r="P827" s="564"/>
      <c r="Q827" s="564"/>
      <c r="R827" s="564"/>
      <c r="S827" s="564"/>
      <c r="T827" s="564"/>
      <c r="U827" s="564"/>
      <c r="V827" s="564"/>
      <c r="W827" s="564"/>
      <c r="X827" s="564"/>
      <c r="Y827" s="564"/>
      <c r="Z827" s="564"/>
    </row>
    <row r="828" ht="12.75" customHeight="1">
      <c r="A828" s="564"/>
      <c r="B828" s="565"/>
      <c r="C828" s="565"/>
      <c r="D828" s="566"/>
      <c r="E828" s="566"/>
      <c r="F828" s="566"/>
      <c r="G828" s="567"/>
      <c r="H828" s="564"/>
      <c r="I828" s="568"/>
      <c r="J828" s="564"/>
      <c r="K828" s="564"/>
      <c r="L828" s="564"/>
      <c r="M828" s="564"/>
      <c r="N828" s="564"/>
      <c r="O828" s="564"/>
      <c r="P828" s="564"/>
      <c r="Q828" s="564"/>
      <c r="R828" s="564"/>
      <c r="S828" s="564"/>
      <c r="T828" s="564"/>
      <c r="U828" s="564"/>
      <c r="V828" s="564"/>
      <c r="W828" s="564"/>
      <c r="X828" s="564"/>
      <c r="Y828" s="564"/>
      <c r="Z828" s="564"/>
    </row>
    <row r="829" ht="12.75" customHeight="1">
      <c r="A829" s="564"/>
      <c r="B829" s="565"/>
      <c r="C829" s="565"/>
      <c r="D829" s="566"/>
      <c r="E829" s="566"/>
      <c r="F829" s="566"/>
      <c r="G829" s="567"/>
      <c r="H829" s="564"/>
      <c r="I829" s="568"/>
      <c r="J829" s="564"/>
      <c r="K829" s="564"/>
      <c r="L829" s="564"/>
      <c r="M829" s="564"/>
      <c r="N829" s="564"/>
      <c r="O829" s="564"/>
      <c r="P829" s="564"/>
      <c r="Q829" s="564"/>
      <c r="R829" s="564"/>
      <c r="S829" s="564"/>
      <c r="T829" s="564"/>
      <c r="U829" s="564"/>
      <c r="V829" s="564"/>
      <c r="W829" s="564"/>
      <c r="X829" s="564"/>
      <c r="Y829" s="564"/>
      <c r="Z829" s="564"/>
    </row>
    <row r="830" ht="12.75" customHeight="1">
      <c r="A830" s="564"/>
      <c r="B830" s="565"/>
      <c r="C830" s="565"/>
      <c r="D830" s="566"/>
      <c r="E830" s="566"/>
      <c r="F830" s="566"/>
      <c r="G830" s="567"/>
      <c r="H830" s="564"/>
      <c r="I830" s="568"/>
      <c r="J830" s="564"/>
      <c r="K830" s="564"/>
      <c r="L830" s="564"/>
      <c r="M830" s="564"/>
      <c r="N830" s="564"/>
      <c r="O830" s="564"/>
      <c r="P830" s="564"/>
      <c r="Q830" s="564"/>
      <c r="R830" s="564"/>
      <c r="S830" s="564"/>
      <c r="T830" s="564"/>
      <c r="U830" s="564"/>
      <c r="V830" s="564"/>
      <c r="W830" s="564"/>
      <c r="X830" s="564"/>
      <c r="Y830" s="564"/>
      <c r="Z830" s="564"/>
    </row>
    <row r="831" ht="12.75" customHeight="1">
      <c r="A831" s="564"/>
      <c r="B831" s="565"/>
      <c r="C831" s="565"/>
      <c r="D831" s="566"/>
      <c r="E831" s="566"/>
      <c r="F831" s="566"/>
      <c r="G831" s="567"/>
      <c r="H831" s="564"/>
      <c r="I831" s="568"/>
      <c r="J831" s="564"/>
      <c r="K831" s="564"/>
      <c r="L831" s="564"/>
      <c r="M831" s="564"/>
      <c r="N831" s="564"/>
      <c r="O831" s="564"/>
      <c r="P831" s="564"/>
      <c r="Q831" s="564"/>
      <c r="R831" s="564"/>
      <c r="S831" s="564"/>
      <c r="T831" s="564"/>
      <c r="U831" s="564"/>
      <c r="V831" s="564"/>
      <c r="W831" s="564"/>
      <c r="X831" s="564"/>
      <c r="Y831" s="564"/>
      <c r="Z831" s="564"/>
    </row>
    <row r="832" ht="12.75" customHeight="1">
      <c r="A832" s="564"/>
      <c r="B832" s="565"/>
      <c r="C832" s="565"/>
      <c r="D832" s="566"/>
      <c r="E832" s="566"/>
      <c r="F832" s="566"/>
      <c r="G832" s="567"/>
      <c r="H832" s="564"/>
      <c r="I832" s="568"/>
      <c r="J832" s="564"/>
      <c r="K832" s="564"/>
      <c r="L832" s="564"/>
      <c r="M832" s="564"/>
      <c r="N832" s="564"/>
      <c r="O832" s="564"/>
      <c r="P832" s="564"/>
      <c r="Q832" s="564"/>
      <c r="R832" s="564"/>
      <c r="S832" s="564"/>
      <c r="T832" s="564"/>
      <c r="U832" s="564"/>
      <c r="V832" s="564"/>
      <c r="W832" s="564"/>
      <c r="X832" s="564"/>
      <c r="Y832" s="564"/>
      <c r="Z832" s="564"/>
    </row>
    <row r="833" ht="12.75" customHeight="1">
      <c r="A833" s="564"/>
      <c r="B833" s="565"/>
      <c r="C833" s="565"/>
      <c r="D833" s="566"/>
      <c r="E833" s="566"/>
      <c r="F833" s="566"/>
      <c r="G833" s="567"/>
      <c r="H833" s="564"/>
      <c r="I833" s="568"/>
      <c r="J833" s="564"/>
      <c r="K833" s="564"/>
      <c r="L833" s="564"/>
      <c r="M833" s="564"/>
      <c r="N833" s="564"/>
      <c r="O833" s="564"/>
      <c r="P833" s="564"/>
      <c r="Q833" s="564"/>
      <c r="R833" s="564"/>
      <c r="S833" s="564"/>
      <c r="T833" s="564"/>
      <c r="U833" s="564"/>
      <c r="V833" s="564"/>
      <c r="W833" s="564"/>
      <c r="X833" s="564"/>
      <c r="Y833" s="564"/>
      <c r="Z833" s="564"/>
    </row>
    <row r="834" ht="12.75" customHeight="1">
      <c r="A834" s="564"/>
      <c r="B834" s="565"/>
      <c r="C834" s="565"/>
      <c r="D834" s="566"/>
      <c r="E834" s="566"/>
      <c r="F834" s="566"/>
      <c r="G834" s="567"/>
      <c r="H834" s="564"/>
      <c r="I834" s="568"/>
      <c r="J834" s="564"/>
      <c r="K834" s="564"/>
      <c r="L834" s="564"/>
      <c r="M834" s="564"/>
      <c r="N834" s="564"/>
      <c r="O834" s="564"/>
      <c r="P834" s="564"/>
      <c r="Q834" s="564"/>
      <c r="R834" s="564"/>
      <c r="S834" s="564"/>
      <c r="T834" s="564"/>
      <c r="U834" s="564"/>
      <c r="V834" s="564"/>
      <c r="W834" s="564"/>
      <c r="X834" s="564"/>
      <c r="Y834" s="564"/>
      <c r="Z834" s="564"/>
    </row>
    <row r="835" ht="12.75" customHeight="1">
      <c r="A835" s="564"/>
      <c r="B835" s="565"/>
      <c r="C835" s="565"/>
      <c r="D835" s="566"/>
      <c r="E835" s="566"/>
      <c r="F835" s="566"/>
      <c r="G835" s="567"/>
      <c r="H835" s="564"/>
      <c r="I835" s="568"/>
      <c r="J835" s="564"/>
      <c r="K835" s="564"/>
      <c r="L835" s="564"/>
      <c r="M835" s="564"/>
      <c r="N835" s="564"/>
      <c r="O835" s="564"/>
      <c r="P835" s="564"/>
      <c r="Q835" s="564"/>
      <c r="R835" s="564"/>
      <c r="S835" s="564"/>
      <c r="T835" s="564"/>
      <c r="U835" s="564"/>
      <c r="V835" s="564"/>
      <c r="W835" s="564"/>
      <c r="X835" s="564"/>
      <c r="Y835" s="564"/>
      <c r="Z835" s="564"/>
    </row>
    <row r="836" ht="12.75" customHeight="1">
      <c r="A836" s="564"/>
      <c r="B836" s="565"/>
      <c r="C836" s="565"/>
      <c r="D836" s="566"/>
      <c r="E836" s="566"/>
      <c r="F836" s="566"/>
      <c r="G836" s="567"/>
      <c r="H836" s="564"/>
      <c r="I836" s="568"/>
      <c r="J836" s="564"/>
      <c r="K836" s="564"/>
      <c r="L836" s="564"/>
      <c r="M836" s="564"/>
      <c r="N836" s="564"/>
      <c r="O836" s="564"/>
      <c r="P836" s="564"/>
      <c r="Q836" s="564"/>
      <c r="R836" s="564"/>
      <c r="S836" s="564"/>
      <c r="T836" s="564"/>
      <c r="U836" s="564"/>
      <c r="V836" s="564"/>
      <c r="W836" s="564"/>
      <c r="X836" s="564"/>
      <c r="Y836" s="564"/>
      <c r="Z836" s="564"/>
    </row>
    <row r="837" ht="12.75" customHeight="1">
      <c r="A837" s="564"/>
      <c r="B837" s="565"/>
      <c r="C837" s="565"/>
      <c r="D837" s="566"/>
      <c r="E837" s="566"/>
      <c r="F837" s="566"/>
      <c r="G837" s="567"/>
      <c r="H837" s="564"/>
      <c r="I837" s="568"/>
      <c r="J837" s="564"/>
      <c r="K837" s="564"/>
      <c r="L837" s="564"/>
      <c r="M837" s="564"/>
      <c r="N837" s="564"/>
      <c r="O837" s="564"/>
      <c r="P837" s="564"/>
      <c r="Q837" s="564"/>
      <c r="R837" s="564"/>
      <c r="S837" s="564"/>
      <c r="T837" s="564"/>
      <c r="U837" s="564"/>
      <c r="V837" s="564"/>
      <c r="W837" s="564"/>
      <c r="X837" s="564"/>
      <c r="Y837" s="564"/>
      <c r="Z837" s="564"/>
    </row>
    <row r="838" ht="12.75" customHeight="1">
      <c r="A838" s="564"/>
      <c r="B838" s="565"/>
      <c r="C838" s="565"/>
      <c r="D838" s="566"/>
      <c r="E838" s="566"/>
      <c r="F838" s="566"/>
      <c r="G838" s="567"/>
      <c r="H838" s="564"/>
      <c r="I838" s="568"/>
      <c r="J838" s="564"/>
      <c r="K838" s="564"/>
      <c r="L838" s="564"/>
      <c r="M838" s="564"/>
      <c r="N838" s="564"/>
      <c r="O838" s="564"/>
      <c r="P838" s="564"/>
      <c r="Q838" s="564"/>
      <c r="R838" s="564"/>
      <c r="S838" s="564"/>
      <c r="T838" s="564"/>
      <c r="U838" s="564"/>
      <c r="V838" s="564"/>
      <c r="W838" s="564"/>
      <c r="X838" s="564"/>
      <c r="Y838" s="564"/>
      <c r="Z838" s="564"/>
    </row>
    <row r="839" ht="12.75" customHeight="1">
      <c r="A839" s="564"/>
      <c r="B839" s="565"/>
      <c r="C839" s="565"/>
      <c r="D839" s="566"/>
      <c r="E839" s="566"/>
      <c r="F839" s="566"/>
      <c r="G839" s="567"/>
      <c r="H839" s="564"/>
      <c r="I839" s="568"/>
      <c r="J839" s="564"/>
      <c r="K839" s="564"/>
      <c r="L839" s="564"/>
      <c r="M839" s="564"/>
      <c r="N839" s="564"/>
      <c r="O839" s="564"/>
      <c r="P839" s="564"/>
      <c r="Q839" s="564"/>
      <c r="R839" s="564"/>
      <c r="S839" s="564"/>
      <c r="T839" s="564"/>
      <c r="U839" s="564"/>
      <c r="V839" s="564"/>
      <c r="W839" s="564"/>
      <c r="X839" s="564"/>
      <c r="Y839" s="564"/>
      <c r="Z839" s="564"/>
    </row>
    <row r="840" ht="12.75" customHeight="1">
      <c r="A840" s="564"/>
      <c r="B840" s="565"/>
      <c r="C840" s="565"/>
      <c r="D840" s="566"/>
      <c r="E840" s="566"/>
      <c r="F840" s="566"/>
      <c r="G840" s="567"/>
      <c r="H840" s="564"/>
      <c r="I840" s="568"/>
      <c r="J840" s="564"/>
      <c r="K840" s="564"/>
      <c r="L840" s="564"/>
      <c r="M840" s="564"/>
      <c r="N840" s="564"/>
      <c r="O840" s="564"/>
      <c r="P840" s="564"/>
      <c r="Q840" s="564"/>
      <c r="R840" s="564"/>
      <c r="S840" s="564"/>
      <c r="T840" s="564"/>
      <c r="U840" s="564"/>
      <c r="V840" s="564"/>
      <c r="W840" s="564"/>
      <c r="X840" s="564"/>
      <c r="Y840" s="564"/>
      <c r="Z840" s="564"/>
    </row>
    <row r="841" ht="12.75" customHeight="1">
      <c r="A841" s="564"/>
      <c r="B841" s="565"/>
      <c r="C841" s="565"/>
      <c r="D841" s="566"/>
      <c r="E841" s="566"/>
      <c r="F841" s="566"/>
      <c r="G841" s="567"/>
      <c r="H841" s="564"/>
      <c r="I841" s="568"/>
      <c r="J841" s="564"/>
      <c r="K841" s="564"/>
      <c r="L841" s="564"/>
      <c r="M841" s="564"/>
      <c r="N841" s="564"/>
      <c r="O841" s="564"/>
      <c r="P841" s="564"/>
      <c r="Q841" s="564"/>
      <c r="R841" s="564"/>
      <c r="S841" s="564"/>
      <c r="T841" s="564"/>
      <c r="U841" s="564"/>
      <c r="V841" s="564"/>
      <c r="W841" s="564"/>
      <c r="X841" s="564"/>
      <c r="Y841" s="564"/>
      <c r="Z841" s="564"/>
    </row>
    <row r="842" ht="12.75" customHeight="1">
      <c r="A842" s="564"/>
      <c r="B842" s="565"/>
      <c r="C842" s="565"/>
      <c r="D842" s="566"/>
      <c r="E842" s="566"/>
      <c r="F842" s="566"/>
      <c r="G842" s="567"/>
      <c r="H842" s="564"/>
      <c r="I842" s="568"/>
      <c r="J842" s="564"/>
      <c r="K842" s="564"/>
      <c r="L842" s="564"/>
      <c r="M842" s="564"/>
      <c r="N842" s="564"/>
      <c r="O842" s="564"/>
      <c r="P842" s="564"/>
      <c r="Q842" s="564"/>
      <c r="R842" s="564"/>
      <c r="S842" s="564"/>
      <c r="T842" s="564"/>
      <c r="U842" s="564"/>
      <c r="V842" s="564"/>
      <c r="W842" s="564"/>
      <c r="X842" s="564"/>
      <c r="Y842" s="564"/>
      <c r="Z842" s="564"/>
    </row>
    <row r="843" ht="12.75" customHeight="1">
      <c r="A843" s="564"/>
      <c r="B843" s="565"/>
      <c r="C843" s="565"/>
      <c r="D843" s="566"/>
      <c r="E843" s="566"/>
      <c r="F843" s="566"/>
      <c r="G843" s="567"/>
      <c r="H843" s="564"/>
      <c r="I843" s="568"/>
      <c r="J843" s="564"/>
      <c r="K843" s="564"/>
      <c r="L843" s="564"/>
      <c r="M843" s="564"/>
      <c r="N843" s="564"/>
      <c r="O843" s="564"/>
      <c r="P843" s="564"/>
      <c r="Q843" s="564"/>
      <c r="R843" s="564"/>
      <c r="S843" s="564"/>
      <c r="T843" s="564"/>
      <c r="U843" s="564"/>
      <c r="V843" s="564"/>
      <c r="W843" s="564"/>
      <c r="X843" s="564"/>
      <c r="Y843" s="564"/>
      <c r="Z843" s="564"/>
    </row>
    <row r="844" ht="12.75" customHeight="1">
      <c r="A844" s="564"/>
      <c r="B844" s="565"/>
      <c r="C844" s="565"/>
      <c r="D844" s="566"/>
      <c r="E844" s="566"/>
      <c r="F844" s="566"/>
      <c r="G844" s="567"/>
      <c r="H844" s="564"/>
      <c r="I844" s="568"/>
      <c r="J844" s="564"/>
      <c r="K844" s="564"/>
      <c r="L844" s="564"/>
      <c r="M844" s="564"/>
      <c r="N844" s="564"/>
      <c r="O844" s="564"/>
      <c r="P844" s="564"/>
      <c r="Q844" s="564"/>
      <c r="R844" s="564"/>
      <c r="S844" s="564"/>
      <c r="T844" s="564"/>
      <c r="U844" s="564"/>
      <c r="V844" s="564"/>
      <c r="W844" s="564"/>
      <c r="X844" s="564"/>
      <c r="Y844" s="564"/>
      <c r="Z844" s="564"/>
    </row>
    <row r="845" ht="12.75" customHeight="1">
      <c r="A845" s="564"/>
      <c r="B845" s="565"/>
      <c r="C845" s="565"/>
      <c r="D845" s="566"/>
      <c r="E845" s="566"/>
      <c r="F845" s="566"/>
      <c r="G845" s="567"/>
      <c r="H845" s="564"/>
      <c r="I845" s="568"/>
      <c r="J845" s="564"/>
      <c r="K845" s="564"/>
      <c r="L845" s="564"/>
      <c r="M845" s="564"/>
      <c r="N845" s="564"/>
      <c r="O845" s="564"/>
      <c r="P845" s="564"/>
      <c r="Q845" s="564"/>
      <c r="R845" s="564"/>
      <c r="S845" s="564"/>
      <c r="T845" s="564"/>
      <c r="U845" s="564"/>
      <c r="V845" s="564"/>
      <c r="W845" s="564"/>
      <c r="X845" s="564"/>
      <c r="Y845" s="564"/>
      <c r="Z845" s="564"/>
    </row>
    <row r="846" ht="12.75" customHeight="1">
      <c r="A846" s="564"/>
      <c r="B846" s="565"/>
      <c r="C846" s="565"/>
      <c r="D846" s="566"/>
      <c r="E846" s="566"/>
      <c r="F846" s="566"/>
      <c r="G846" s="567"/>
      <c r="H846" s="564"/>
      <c r="I846" s="568"/>
      <c r="J846" s="564"/>
      <c r="K846" s="564"/>
      <c r="L846" s="564"/>
      <c r="M846" s="564"/>
      <c r="N846" s="564"/>
      <c r="O846" s="564"/>
      <c r="P846" s="564"/>
      <c r="Q846" s="564"/>
      <c r="R846" s="564"/>
      <c r="S846" s="564"/>
      <c r="T846" s="564"/>
      <c r="U846" s="564"/>
      <c r="V846" s="564"/>
      <c r="W846" s="564"/>
      <c r="X846" s="564"/>
      <c r="Y846" s="564"/>
      <c r="Z846" s="564"/>
    </row>
    <row r="847" ht="12.75" customHeight="1">
      <c r="A847" s="564"/>
      <c r="B847" s="565"/>
      <c r="C847" s="565"/>
      <c r="D847" s="566"/>
      <c r="E847" s="566"/>
      <c r="F847" s="566"/>
      <c r="G847" s="567"/>
      <c r="H847" s="564"/>
      <c r="I847" s="568"/>
      <c r="J847" s="564"/>
      <c r="K847" s="564"/>
      <c r="L847" s="564"/>
      <c r="M847" s="564"/>
      <c r="N847" s="564"/>
      <c r="O847" s="564"/>
      <c r="P847" s="564"/>
      <c r="Q847" s="564"/>
      <c r="R847" s="564"/>
      <c r="S847" s="564"/>
      <c r="T847" s="564"/>
      <c r="U847" s="564"/>
      <c r="V847" s="564"/>
      <c r="W847" s="564"/>
      <c r="X847" s="564"/>
      <c r="Y847" s="564"/>
      <c r="Z847" s="564"/>
    </row>
    <row r="848" ht="12.75" customHeight="1">
      <c r="A848" s="564"/>
      <c r="B848" s="565"/>
      <c r="C848" s="565"/>
      <c r="D848" s="566"/>
      <c r="E848" s="566"/>
      <c r="F848" s="566"/>
      <c r="G848" s="567"/>
      <c r="H848" s="564"/>
      <c r="I848" s="568"/>
      <c r="J848" s="564"/>
      <c r="K848" s="564"/>
      <c r="L848" s="564"/>
      <c r="M848" s="564"/>
      <c r="N848" s="564"/>
      <c r="O848" s="564"/>
      <c r="P848" s="564"/>
      <c r="Q848" s="564"/>
      <c r="R848" s="564"/>
      <c r="S848" s="564"/>
      <c r="T848" s="564"/>
      <c r="U848" s="564"/>
      <c r="V848" s="564"/>
      <c r="W848" s="564"/>
      <c r="X848" s="564"/>
      <c r="Y848" s="564"/>
      <c r="Z848" s="564"/>
    </row>
    <row r="849" ht="12.75" customHeight="1">
      <c r="A849" s="564"/>
      <c r="B849" s="565"/>
      <c r="C849" s="565"/>
      <c r="D849" s="566"/>
      <c r="E849" s="566"/>
      <c r="F849" s="566"/>
      <c r="G849" s="567"/>
      <c r="H849" s="564"/>
      <c r="I849" s="568"/>
      <c r="J849" s="564"/>
      <c r="K849" s="564"/>
      <c r="L849" s="564"/>
      <c r="M849" s="564"/>
      <c r="N849" s="564"/>
      <c r="O849" s="564"/>
      <c r="P849" s="564"/>
      <c r="Q849" s="564"/>
      <c r="R849" s="564"/>
      <c r="S849" s="564"/>
      <c r="T849" s="564"/>
      <c r="U849" s="564"/>
      <c r="V849" s="564"/>
      <c r="W849" s="564"/>
      <c r="X849" s="564"/>
      <c r="Y849" s="564"/>
      <c r="Z849" s="564"/>
    </row>
    <row r="850" ht="12.75" customHeight="1">
      <c r="A850" s="564"/>
      <c r="B850" s="565"/>
      <c r="C850" s="565"/>
      <c r="D850" s="566"/>
      <c r="E850" s="566"/>
      <c r="F850" s="566"/>
      <c r="G850" s="567"/>
      <c r="H850" s="564"/>
      <c r="I850" s="568"/>
      <c r="J850" s="564"/>
      <c r="K850" s="564"/>
      <c r="L850" s="564"/>
      <c r="M850" s="564"/>
      <c r="N850" s="564"/>
      <c r="O850" s="564"/>
      <c r="P850" s="564"/>
      <c r="Q850" s="564"/>
      <c r="R850" s="564"/>
      <c r="S850" s="564"/>
      <c r="T850" s="564"/>
      <c r="U850" s="564"/>
      <c r="V850" s="564"/>
      <c r="W850" s="564"/>
      <c r="X850" s="564"/>
      <c r="Y850" s="564"/>
      <c r="Z850" s="564"/>
    </row>
    <row r="851" ht="12.75" customHeight="1">
      <c r="A851" s="564"/>
      <c r="B851" s="565"/>
      <c r="C851" s="565"/>
      <c r="D851" s="566"/>
      <c r="E851" s="566"/>
      <c r="F851" s="566"/>
      <c r="G851" s="567"/>
      <c r="H851" s="564"/>
      <c r="I851" s="568"/>
      <c r="J851" s="564"/>
      <c r="K851" s="564"/>
      <c r="L851" s="564"/>
      <c r="M851" s="564"/>
      <c r="N851" s="564"/>
      <c r="O851" s="564"/>
      <c r="P851" s="564"/>
      <c r="Q851" s="564"/>
      <c r="R851" s="564"/>
      <c r="S851" s="564"/>
      <c r="T851" s="564"/>
      <c r="U851" s="564"/>
      <c r="V851" s="564"/>
      <c r="W851" s="564"/>
      <c r="X851" s="564"/>
      <c r="Y851" s="564"/>
      <c r="Z851" s="564"/>
    </row>
    <row r="852" ht="12.75" customHeight="1">
      <c r="A852" s="564"/>
      <c r="B852" s="565"/>
      <c r="C852" s="565"/>
      <c r="D852" s="566"/>
      <c r="E852" s="566"/>
      <c r="F852" s="566"/>
      <c r="G852" s="567"/>
      <c r="H852" s="564"/>
      <c r="I852" s="568"/>
      <c r="J852" s="564"/>
      <c r="K852" s="564"/>
      <c r="L852" s="564"/>
      <c r="M852" s="564"/>
      <c r="N852" s="564"/>
      <c r="O852" s="564"/>
      <c r="P852" s="564"/>
      <c r="Q852" s="564"/>
      <c r="R852" s="564"/>
      <c r="S852" s="564"/>
      <c r="T852" s="564"/>
      <c r="U852" s="564"/>
      <c r="V852" s="564"/>
      <c r="W852" s="564"/>
      <c r="X852" s="564"/>
      <c r="Y852" s="564"/>
      <c r="Z852" s="564"/>
    </row>
    <row r="853" ht="12.75" customHeight="1">
      <c r="A853" s="564"/>
      <c r="B853" s="565"/>
      <c r="C853" s="565"/>
      <c r="D853" s="566"/>
      <c r="E853" s="566"/>
      <c r="F853" s="566"/>
      <c r="G853" s="567"/>
      <c r="H853" s="564"/>
      <c r="I853" s="568"/>
      <c r="J853" s="564"/>
      <c r="K853" s="564"/>
      <c r="L853" s="564"/>
      <c r="M853" s="564"/>
      <c r="N853" s="564"/>
      <c r="O853" s="564"/>
      <c r="P853" s="564"/>
      <c r="Q853" s="564"/>
      <c r="R853" s="564"/>
      <c r="S853" s="564"/>
      <c r="T853" s="564"/>
      <c r="U853" s="564"/>
      <c r="V853" s="564"/>
      <c r="W853" s="564"/>
      <c r="X853" s="564"/>
      <c r="Y853" s="564"/>
      <c r="Z853" s="564"/>
    </row>
    <row r="854" ht="12.75" customHeight="1">
      <c r="A854" s="564"/>
      <c r="B854" s="565"/>
      <c r="C854" s="565"/>
      <c r="D854" s="566"/>
      <c r="E854" s="566"/>
      <c r="F854" s="566"/>
      <c r="G854" s="567"/>
      <c r="H854" s="564"/>
      <c r="I854" s="568"/>
      <c r="J854" s="564"/>
      <c r="K854" s="564"/>
      <c r="L854" s="564"/>
      <c r="M854" s="564"/>
      <c r="N854" s="564"/>
      <c r="O854" s="564"/>
      <c r="P854" s="564"/>
      <c r="Q854" s="564"/>
      <c r="R854" s="564"/>
      <c r="S854" s="564"/>
      <c r="T854" s="564"/>
      <c r="U854" s="564"/>
      <c r="V854" s="564"/>
      <c r="W854" s="564"/>
      <c r="X854" s="564"/>
      <c r="Y854" s="564"/>
      <c r="Z854" s="564"/>
    </row>
    <row r="855" ht="12.75" customHeight="1">
      <c r="A855" s="564"/>
      <c r="B855" s="565"/>
      <c r="C855" s="565"/>
      <c r="D855" s="566"/>
      <c r="E855" s="566"/>
      <c r="F855" s="566"/>
      <c r="G855" s="567"/>
      <c r="H855" s="564"/>
      <c r="I855" s="568"/>
      <c r="J855" s="564"/>
      <c r="K855" s="564"/>
      <c r="L855" s="564"/>
      <c r="M855" s="564"/>
      <c r="N855" s="564"/>
      <c r="O855" s="564"/>
      <c r="P855" s="564"/>
      <c r="Q855" s="564"/>
      <c r="R855" s="564"/>
      <c r="S855" s="564"/>
      <c r="T855" s="564"/>
      <c r="U855" s="564"/>
      <c r="V855" s="564"/>
      <c r="W855" s="564"/>
      <c r="X855" s="564"/>
      <c r="Y855" s="564"/>
      <c r="Z855" s="564"/>
    </row>
    <row r="856" ht="12.75" customHeight="1">
      <c r="A856" s="564"/>
      <c r="B856" s="565"/>
      <c r="C856" s="565"/>
      <c r="D856" s="566"/>
      <c r="E856" s="566"/>
      <c r="F856" s="566"/>
      <c r="G856" s="567"/>
      <c r="H856" s="564"/>
      <c r="I856" s="568"/>
      <c r="J856" s="564"/>
      <c r="K856" s="564"/>
      <c r="L856" s="564"/>
      <c r="M856" s="564"/>
      <c r="N856" s="564"/>
      <c r="O856" s="564"/>
      <c r="P856" s="564"/>
      <c r="Q856" s="564"/>
      <c r="R856" s="564"/>
      <c r="S856" s="564"/>
      <c r="T856" s="564"/>
      <c r="U856" s="564"/>
      <c r="V856" s="564"/>
      <c r="W856" s="564"/>
      <c r="X856" s="564"/>
      <c r="Y856" s="564"/>
      <c r="Z856" s="564"/>
    </row>
    <row r="857" ht="12.75" customHeight="1">
      <c r="A857" s="564"/>
      <c r="B857" s="565"/>
      <c r="C857" s="565"/>
      <c r="D857" s="566"/>
      <c r="E857" s="566"/>
      <c r="F857" s="566"/>
      <c r="G857" s="567"/>
      <c r="H857" s="564"/>
      <c r="I857" s="568"/>
      <c r="J857" s="564"/>
      <c r="K857" s="564"/>
      <c r="L857" s="564"/>
      <c r="M857" s="564"/>
      <c r="N857" s="564"/>
      <c r="O857" s="564"/>
      <c r="P857" s="564"/>
      <c r="Q857" s="564"/>
      <c r="R857" s="564"/>
      <c r="S857" s="564"/>
      <c r="T857" s="564"/>
      <c r="U857" s="564"/>
      <c r="V857" s="564"/>
      <c r="W857" s="564"/>
      <c r="X857" s="564"/>
      <c r="Y857" s="564"/>
      <c r="Z857" s="564"/>
    </row>
    <row r="858" ht="12.75" customHeight="1">
      <c r="A858" s="564"/>
      <c r="B858" s="565"/>
      <c r="C858" s="565"/>
      <c r="D858" s="566"/>
      <c r="E858" s="566"/>
      <c r="F858" s="566"/>
      <c r="G858" s="567"/>
      <c r="H858" s="564"/>
      <c r="I858" s="568"/>
      <c r="J858" s="564"/>
      <c r="K858" s="564"/>
      <c r="L858" s="564"/>
      <c r="M858" s="564"/>
      <c r="N858" s="564"/>
      <c r="O858" s="564"/>
      <c r="P858" s="564"/>
      <c r="Q858" s="564"/>
      <c r="R858" s="564"/>
      <c r="S858" s="564"/>
      <c r="T858" s="564"/>
      <c r="U858" s="564"/>
      <c r="V858" s="564"/>
      <c r="W858" s="564"/>
      <c r="X858" s="564"/>
      <c r="Y858" s="564"/>
      <c r="Z858" s="564"/>
    </row>
    <row r="859" ht="12.75" customHeight="1">
      <c r="A859" s="564"/>
      <c r="B859" s="565"/>
      <c r="C859" s="565"/>
      <c r="D859" s="566"/>
      <c r="E859" s="566"/>
      <c r="F859" s="566"/>
      <c r="G859" s="567"/>
      <c r="H859" s="564"/>
      <c r="I859" s="568"/>
      <c r="J859" s="564"/>
      <c r="K859" s="564"/>
      <c r="L859" s="564"/>
      <c r="M859" s="564"/>
      <c r="N859" s="564"/>
      <c r="O859" s="564"/>
      <c r="P859" s="564"/>
      <c r="Q859" s="564"/>
      <c r="R859" s="564"/>
      <c r="S859" s="564"/>
      <c r="T859" s="564"/>
      <c r="U859" s="564"/>
      <c r="V859" s="564"/>
      <c r="W859" s="564"/>
      <c r="X859" s="564"/>
      <c r="Y859" s="564"/>
      <c r="Z859" s="564"/>
    </row>
    <row r="860" ht="12.75" customHeight="1">
      <c r="A860" s="564"/>
      <c r="B860" s="565"/>
      <c r="C860" s="565"/>
      <c r="D860" s="566"/>
      <c r="E860" s="566"/>
      <c r="F860" s="566"/>
      <c r="G860" s="567"/>
      <c r="H860" s="564"/>
      <c r="I860" s="568"/>
      <c r="J860" s="564"/>
      <c r="K860" s="564"/>
      <c r="L860" s="564"/>
      <c r="M860" s="564"/>
      <c r="N860" s="564"/>
      <c r="O860" s="564"/>
      <c r="P860" s="564"/>
      <c r="Q860" s="564"/>
      <c r="R860" s="564"/>
      <c r="S860" s="564"/>
      <c r="T860" s="564"/>
      <c r="U860" s="564"/>
      <c r="V860" s="564"/>
      <c r="W860" s="564"/>
      <c r="X860" s="564"/>
      <c r="Y860" s="564"/>
      <c r="Z860" s="564"/>
    </row>
    <row r="861" ht="12.75" customHeight="1">
      <c r="A861" s="564"/>
      <c r="B861" s="565"/>
      <c r="C861" s="565"/>
      <c r="D861" s="566"/>
      <c r="E861" s="566"/>
      <c r="F861" s="566"/>
      <c r="G861" s="567"/>
      <c r="H861" s="564"/>
      <c r="I861" s="568"/>
      <c r="J861" s="564"/>
      <c r="K861" s="564"/>
      <c r="L861" s="564"/>
      <c r="M861" s="564"/>
      <c r="N861" s="564"/>
      <c r="O861" s="564"/>
      <c r="P861" s="564"/>
      <c r="Q861" s="564"/>
      <c r="R861" s="564"/>
      <c r="S861" s="564"/>
      <c r="T861" s="564"/>
      <c r="U861" s="564"/>
      <c r="V861" s="564"/>
      <c r="W861" s="564"/>
      <c r="X861" s="564"/>
      <c r="Y861" s="564"/>
      <c r="Z861" s="564"/>
    </row>
    <row r="862" ht="12.75" customHeight="1">
      <c r="A862" s="564"/>
      <c r="B862" s="565"/>
      <c r="C862" s="565"/>
      <c r="D862" s="566"/>
      <c r="E862" s="566"/>
      <c r="F862" s="566"/>
      <c r="G862" s="567"/>
      <c r="H862" s="564"/>
      <c r="I862" s="568"/>
      <c r="J862" s="564"/>
      <c r="K862" s="564"/>
      <c r="L862" s="564"/>
      <c r="M862" s="564"/>
      <c r="N862" s="564"/>
      <c r="O862" s="564"/>
      <c r="P862" s="564"/>
      <c r="Q862" s="564"/>
      <c r="R862" s="564"/>
      <c r="S862" s="564"/>
      <c r="T862" s="564"/>
      <c r="U862" s="564"/>
      <c r="V862" s="564"/>
      <c r="W862" s="564"/>
      <c r="X862" s="564"/>
      <c r="Y862" s="564"/>
      <c r="Z862" s="564"/>
    </row>
    <row r="863" ht="12.75" customHeight="1">
      <c r="A863" s="564"/>
      <c r="B863" s="565"/>
      <c r="C863" s="565"/>
      <c r="D863" s="566"/>
      <c r="E863" s="566"/>
      <c r="F863" s="566"/>
      <c r="G863" s="567"/>
      <c r="H863" s="564"/>
      <c r="I863" s="568"/>
      <c r="J863" s="564"/>
      <c r="K863" s="564"/>
      <c r="L863" s="564"/>
      <c r="M863" s="564"/>
      <c r="N863" s="564"/>
      <c r="O863" s="564"/>
      <c r="P863" s="564"/>
      <c r="Q863" s="564"/>
      <c r="R863" s="564"/>
      <c r="S863" s="564"/>
      <c r="T863" s="564"/>
      <c r="U863" s="564"/>
      <c r="V863" s="564"/>
      <c r="W863" s="564"/>
      <c r="X863" s="564"/>
      <c r="Y863" s="564"/>
      <c r="Z863" s="564"/>
    </row>
    <row r="864" ht="12.75" customHeight="1">
      <c r="A864" s="564"/>
      <c r="B864" s="565"/>
      <c r="C864" s="565"/>
      <c r="D864" s="566"/>
      <c r="E864" s="566"/>
      <c r="F864" s="566"/>
      <c r="G864" s="567"/>
      <c r="H864" s="564"/>
      <c r="I864" s="568"/>
      <c r="J864" s="564"/>
      <c r="K864" s="564"/>
      <c r="L864" s="564"/>
      <c r="M864" s="564"/>
      <c r="N864" s="564"/>
      <c r="O864" s="564"/>
      <c r="P864" s="564"/>
      <c r="Q864" s="564"/>
      <c r="R864" s="564"/>
      <c r="S864" s="564"/>
      <c r="T864" s="564"/>
      <c r="U864" s="564"/>
      <c r="V864" s="564"/>
      <c r="W864" s="564"/>
      <c r="X864" s="564"/>
      <c r="Y864" s="564"/>
      <c r="Z864" s="564"/>
    </row>
    <row r="865" ht="12.75" customHeight="1">
      <c r="A865" s="564"/>
      <c r="B865" s="565"/>
      <c r="C865" s="565"/>
      <c r="D865" s="566"/>
      <c r="E865" s="566"/>
      <c r="F865" s="566"/>
      <c r="G865" s="567"/>
      <c r="H865" s="564"/>
      <c r="I865" s="568"/>
      <c r="J865" s="564"/>
      <c r="K865" s="564"/>
      <c r="L865" s="564"/>
      <c r="M865" s="564"/>
      <c r="N865" s="564"/>
      <c r="O865" s="564"/>
      <c r="P865" s="564"/>
      <c r="Q865" s="564"/>
      <c r="R865" s="564"/>
      <c r="S865" s="564"/>
      <c r="T865" s="564"/>
      <c r="U865" s="564"/>
      <c r="V865" s="564"/>
      <c r="W865" s="564"/>
      <c r="X865" s="564"/>
      <c r="Y865" s="564"/>
      <c r="Z865" s="564"/>
    </row>
    <row r="866" ht="12.75" customHeight="1">
      <c r="A866" s="564"/>
      <c r="B866" s="565"/>
      <c r="C866" s="565"/>
      <c r="D866" s="566"/>
      <c r="E866" s="566"/>
      <c r="F866" s="566"/>
      <c r="G866" s="567"/>
      <c r="H866" s="564"/>
      <c r="I866" s="568"/>
      <c r="J866" s="564"/>
      <c r="K866" s="564"/>
      <c r="L866" s="564"/>
      <c r="M866" s="564"/>
      <c r="N866" s="564"/>
      <c r="O866" s="564"/>
      <c r="P866" s="564"/>
      <c r="Q866" s="564"/>
      <c r="R866" s="564"/>
      <c r="S866" s="564"/>
      <c r="T866" s="564"/>
      <c r="U866" s="564"/>
      <c r="V866" s="564"/>
      <c r="W866" s="564"/>
      <c r="X866" s="564"/>
      <c r="Y866" s="564"/>
      <c r="Z866" s="564"/>
    </row>
    <row r="867" ht="12.75" customHeight="1">
      <c r="A867" s="564"/>
      <c r="B867" s="565"/>
      <c r="C867" s="565"/>
      <c r="D867" s="566"/>
      <c r="E867" s="566"/>
      <c r="F867" s="566"/>
      <c r="G867" s="567"/>
      <c r="H867" s="564"/>
      <c r="I867" s="568"/>
      <c r="J867" s="564"/>
      <c r="K867" s="564"/>
      <c r="L867" s="564"/>
      <c r="M867" s="564"/>
      <c r="N867" s="564"/>
      <c r="O867" s="564"/>
      <c r="P867" s="564"/>
      <c r="Q867" s="564"/>
      <c r="R867" s="564"/>
      <c r="S867" s="564"/>
      <c r="T867" s="564"/>
      <c r="U867" s="564"/>
      <c r="V867" s="564"/>
      <c r="W867" s="564"/>
      <c r="X867" s="564"/>
      <c r="Y867" s="564"/>
      <c r="Z867" s="564"/>
    </row>
    <row r="868" ht="12.75" customHeight="1">
      <c r="A868" s="564"/>
      <c r="B868" s="565"/>
      <c r="C868" s="565"/>
      <c r="D868" s="566"/>
      <c r="E868" s="566"/>
      <c r="F868" s="566"/>
      <c r="G868" s="567"/>
      <c r="H868" s="564"/>
      <c r="I868" s="568"/>
      <c r="J868" s="564"/>
      <c r="K868" s="564"/>
      <c r="L868" s="564"/>
      <c r="M868" s="564"/>
      <c r="N868" s="564"/>
      <c r="O868" s="564"/>
      <c r="P868" s="564"/>
      <c r="Q868" s="564"/>
      <c r="R868" s="564"/>
      <c r="S868" s="564"/>
      <c r="T868" s="564"/>
      <c r="U868" s="564"/>
      <c r="V868" s="564"/>
      <c r="W868" s="564"/>
      <c r="X868" s="564"/>
      <c r="Y868" s="564"/>
      <c r="Z868" s="564"/>
    </row>
    <row r="869" ht="12.75" customHeight="1">
      <c r="A869" s="564"/>
      <c r="B869" s="565"/>
      <c r="C869" s="565"/>
      <c r="D869" s="566"/>
      <c r="E869" s="566"/>
      <c r="F869" s="566"/>
      <c r="G869" s="567"/>
      <c r="H869" s="564"/>
      <c r="I869" s="568"/>
      <c r="J869" s="564"/>
      <c r="K869" s="564"/>
      <c r="L869" s="564"/>
      <c r="M869" s="564"/>
      <c r="N869" s="564"/>
      <c r="O869" s="564"/>
      <c r="P869" s="564"/>
      <c r="Q869" s="564"/>
      <c r="R869" s="564"/>
      <c r="S869" s="564"/>
      <c r="T869" s="564"/>
      <c r="U869" s="564"/>
      <c r="V869" s="564"/>
      <c r="W869" s="564"/>
      <c r="X869" s="564"/>
      <c r="Y869" s="564"/>
      <c r="Z869" s="564"/>
    </row>
    <row r="870" ht="12.75" customHeight="1">
      <c r="A870" s="564"/>
      <c r="B870" s="565"/>
      <c r="C870" s="565"/>
      <c r="D870" s="566"/>
      <c r="E870" s="566"/>
      <c r="F870" s="566"/>
      <c r="G870" s="567"/>
      <c r="H870" s="564"/>
      <c r="I870" s="568"/>
      <c r="J870" s="564"/>
      <c r="K870" s="564"/>
      <c r="L870" s="564"/>
      <c r="M870" s="564"/>
      <c r="N870" s="564"/>
      <c r="O870" s="564"/>
      <c r="P870" s="564"/>
      <c r="Q870" s="564"/>
      <c r="R870" s="564"/>
      <c r="S870" s="564"/>
      <c r="T870" s="564"/>
      <c r="U870" s="564"/>
      <c r="V870" s="564"/>
      <c r="W870" s="564"/>
      <c r="X870" s="564"/>
      <c r="Y870" s="564"/>
      <c r="Z870" s="564"/>
    </row>
    <row r="871" ht="12.75" customHeight="1">
      <c r="A871" s="564"/>
      <c r="B871" s="565"/>
      <c r="C871" s="565"/>
      <c r="D871" s="566"/>
      <c r="E871" s="566"/>
      <c r="F871" s="566"/>
      <c r="G871" s="567"/>
      <c r="H871" s="564"/>
      <c r="I871" s="568"/>
      <c r="J871" s="564"/>
      <c r="K871" s="564"/>
      <c r="L871" s="564"/>
      <c r="M871" s="564"/>
      <c r="N871" s="564"/>
      <c r="O871" s="564"/>
      <c r="P871" s="564"/>
      <c r="Q871" s="564"/>
      <c r="R871" s="564"/>
      <c r="S871" s="564"/>
      <c r="T871" s="564"/>
      <c r="U871" s="564"/>
      <c r="V871" s="564"/>
      <c r="W871" s="564"/>
      <c r="X871" s="564"/>
      <c r="Y871" s="564"/>
      <c r="Z871" s="564"/>
    </row>
    <row r="872" ht="12.75" customHeight="1">
      <c r="A872" s="564"/>
      <c r="B872" s="565"/>
      <c r="C872" s="565"/>
      <c r="D872" s="566"/>
      <c r="E872" s="566"/>
      <c r="F872" s="566"/>
      <c r="G872" s="567"/>
      <c r="H872" s="564"/>
      <c r="I872" s="568"/>
      <c r="J872" s="564"/>
      <c r="K872" s="564"/>
      <c r="L872" s="564"/>
      <c r="M872" s="564"/>
      <c r="N872" s="564"/>
      <c r="O872" s="564"/>
      <c r="P872" s="564"/>
      <c r="Q872" s="564"/>
      <c r="R872" s="564"/>
      <c r="S872" s="564"/>
      <c r="T872" s="564"/>
      <c r="U872" s="564"/>
      <c r="V872" s="564"/>
      <c r="W872" s="564"/>
      <c r="X872" s="564"/>
      <c r="Y872" s="564"/>
      <c r="Z872" s="564"/>
    </row>
    <row r="873" ht="12.75" customHeight="1">
      <c r="A873" s="564"/>
      <c r="B873" s="565"/>
      <c r="C873" s="565"/>
      <c r="D873" s="566"/>
      <c r="E873" s="566"/>
      <c r="F873" s="566"/>
      <c r="G873" s="567"/>
      <c r="H873" s="564"/>
      <c r="I873" s="568"/>
      <c r="J873" s="564"/>
      <c r="K873" s="564"/>
      <c r="L873" s="564"/>
      <c r="M873" s="564"/>
      <c r="N873" s="564"/>
      <c r="O873" s="564"/>
      <c r="P873" s="564"/>
      <c r="Q873" s="564"/>
      <c r="R873" s="564"/>
      <c r="S873" s="564"/>
      <c r="T873" s="564"/>
      <c r="U873" s="564"/>
      <c r="V873" s="564"/>
      <c r="W873" s="564"/>
      <c r="X873" s="564"/>
      <c r="Y873" s="564"/>
      <c r="Z873" s="564"/>
    </row>
    <row r="874" ht="12.75" customHeight="1">
      <c r="A874" s="564"/>
      <c r="B874" s="565"/>
      <c r="C874" s="565"/>
      <c r="D874" s="566"/>
      <c r="E874" s="566"/>
      <c r="F874" s="566"/>
      <c r="G874" s="567"/>
      <c r="H874" s="564"/>
      <c r="I874" s="568"/>
      <c r="J874" s="564"/>
      <c r="K874" s="564"/>
      <c r="L874" s="564"/>
      <c r="M874" s="564"/>
      <c r="N874" s="564"/>
      <c r="O874" s="564"/>
      <c r="P874" s="564"/>
      <c r="Q874" s="564"/>
      <c r="R874" s="564"/>
      <c r="S874" s="564"/>
      <c r="T874" s="564"/>
      <c r="U874" s="564"/>
      <c r="V874" s="564"/>
      <c r="W874" s="564"/>
      <c r="X874" s="564"/>
      <c r="Y874" s="564"/>
      <c r="Z874" s="564"/>
    </row>
    <row r="875" ht="12.75" customHeight="1">
      <c r="A875" s="564"/>
      <c r="B875" s="565"/>
      <c r="C875" s="565"/>
      <c r="D875" s="566"/>
      <c r="E875" s="566"/>
      <c r="F875" s="566"/>
      <c r="G875" s="567"/>
      <c r="H875" s="564"/>
      <c r="I875" s="568"/>
      <c r="J875" s="564"/>
      <c r="K875" s="564"/>
      <c r="L875" s="564"/>
      <c r="M875" s="564"/>
      <c r="N875" s="564"/>
      <c r="O875" s="564"/>
      <c r="P875" s="564"/>
      <c r="Q875" s="564"/>
      <c r="R875" s="564"/>
      <c r="S875" s="564"/>
      <c r="T875" s="564"/>
      <c r="U875" s="564"/>
      <c r="V875" s="564"/>
      <c r="W875" s="564"/>
      <c r="X875" s="564"/>
      <c r="Y875" s="564"/>
      <c r="Z875" s="564"/>
    </row>
    <row r="876" ht="12.75" customHeight="1">
      <c r="A876" s="564"/>
      <c r="B876" s="565"/>
      <c r="C876" s="565"/>
      <c r="D876" s="566"/>
      <c r="E876" s="566"/>
      <c r="F876" s="566"/>
      <c r="G876" s="567"/>
      <c r="H876" s="564"/>
      <c r="I876" s="568"/>
      <c r="J876" s="564"/>
      <c r="K876" s="564"/>
      <c r="L876" s="564"/>
      <c r="M876" s="564"/>
      <c r="N876" s="564"/>
      <c r="O876" s="564"/>
      <c r="P876" s="564"/>
      <c r="Q876" s="564"/>
      <c r="R876" s="564"/>
      <c r="S876" s="564"/>
      <c r="T876" s="564"/>
      <c r="U876" s="564"/>
      <c r="V876" s="564"/>
      <c r="W876" s="564"/>
      <c r="X876" s="564"/>
      <c r="Y876" s="564"/>
      <c r="Z876" s="564"/>
    </row>
    <row r="877" ht="12.75" customHeight="1">
      <c r="A877" s="564"/>
      <c r="B877" s="565"/>
      <c r="C877" s="565"/>
      <c r="D877" s="566"/>
      <c r="E877" s="566"/>
      <c r="F877" s="566"/>
      <c r="G877" s="567"/>
      <c r="H877" s="564"/>
      <c r="I877" s="568"/>
      <c r="J877" s="564"/>
      <c r="K877" s="564"/>
      <c r="L877" s="564"/>
      <c r="M877" s="564"/>
      <c r="N877" s="564"/>
      <c r="O877" s="564"/>
      <c r="P877" s="564"/>
      <c r="Q877" s="564"/>
      <c r="R877" s="564"/>
      <c r="S877" s="564"/>
      <c r="T877" s="564"/>
      <c r="U877" s="564"/>
      <c r="V877" s="564"/>
      <c r="W877" s="564"/>
      <c r="X877" s="564"/>
      <c r="Y877" s="564"/>
      <c r="Z877" s="564"/>
    </row>
    <row r="878" ht="12.75" customHeight="1">
      <c r="A878" s="564"/>
      <c r="B878" s="565"/>
      <c r="C878" s="565"/>
      <c r="D878" s="566"/>
      <c r="E878" s="566"/>
      <c r="F878" s="566"/>
      <c r="G878" s="567"/>
      <c r="H878" s="564"/>
      <c r="I878" s="568"/>
      <c r="J878" s="564"/>
      <c r="K878" s="564"/>
      <c r="L878" s="564"/>
      <c r="M878" s="564"/>
      <c r="N878" s="564"/>
      <c r="O878" s="564"/>
      <c r="P878" s="564"/>
      <c r="Q878" s="564"/>
      <c r="R878" s="564"/>
      <c r="S878" s="564"/>
      <c r="T878" s="564"/>
      <c r="U878" s="564"/>
      <c r="V878" s="564"/>
      <c r="W878" s="564"/>
      <c r="X878" s="564"/>
      <c r="Y878" s="564"/>
      <c r="Z878" s="564"/>
    </row>
    <row r="879" ht="12.75" customHeight="1">
      <c r="A879" s="564"/>
      <c r="B879" s="565"/>
      <c r="C879" s="565"/>
      <c r="D879" s="566"/>
      <c r="E879" s="566"/>
      <c r="F879" s="566"/>
      <c r="G879" s="567"/>
      <c r="H879" s="564"/>
      <c r="I879" s="568"/>
      <c r="J879" s="564"/>
      <c r="K879" s="564"/>
      <c r="L879" s="564"/>
      <c r="M879" s="564"/>
      <c r="N879" s="564"/>
      <c r="O879" s="564"/>
      <c r="P879" s="564"/>
      <c r="Q879" s="564"/>
      <c r="R879" s="564"/>
      <c r="S879" s="564"/>
      <c r="T879" s="564"/>
      <c r="U879" s="564"/>
      <c r="V879" s="564"/>
      <c r="W879" s="564"/>
      <c r="X879" s="564"/>
      <c r="Y879" s="564"/>
      <c r="Z879" s="564"/>
    </row>
    <row r="880" ht="12.75" customHeight="1">
      <c r="A880" s="564"/>
      <c r="B880" s="565"/>
      <c r="C880" s="565"/>
      <c r="D880" s="566"/>
      <c r="E880" s="566"/>
      <c r="F880" s="566"/>
      <c r="G880" s="567"/>
      <c r="H880" s="564"/>
      <c r="I880" s="568"/>
      <c r="J880" s="564"/>
      <c r="K880" s="564"/>
      <c r="L880" s="564"/>
      <c r="M880" s="564"/>
      <c r="N880" s="564"/>
      <c r="O880" s="564"/>
      <c r="P880" s="564"/>
      <c r="Q880" s="564"/>
      <c r="R880" s="564"/>
      <c r="S880" s="564"/>
      <c r="T880" s="564"/>
      <c r="U880" s="564"/>
      <c r="V880" s="564"/>
      <c r="W880" s="564"/>
      <c r="X880" s="564"/>
      <c r="Y880" s="564"/>
      <c r="Z880" s="564"/>
    </row>
    <row r="881" ht="12.75" customHeight="1">
      <c r="A881" s="564"/>
      <c r="B881" s="565"/>
      <c r="C881" s="565"/>
      <c r="D881" s="566"/>
      <c r="E881" s="566"/>
      <c r="F881" s="566"/>
      <c r="G881" s="567"/>
      <c r="H881" s="564"/>
      <c r="I881" s="568"/>
      <c r="J881" s="564"/>
      <c r="K881" s="564"/>
      <c r="L881" s="564"/>
      <c r="M881" s="564"/>
      <c r="N881" s="564"/>
      <c r="O881" s="564"/>
      <c r="P881" s="564"/>
      <c r="Q881" s="564"/>
      <c r="R881" s="564"/>
      <c r="S881" s="564"/>
      <c r="T881" s="564"/>
      <c r="U881" s="564"/>
      <c r="V881" s="564"/>
      <c r="W881" s="564"/>
      <c r="X881" s="564"/>
      <c r="Y881" s="564"/>
      <c r="Z881" s="564"/>
    </row>
    <row r="882" ht="12.75" customHeight="1">
      <c r="A882" s="564"/>
      <c r="B882" s="565"/>
      <c r="C882" s="565"/>
      <c r="D882" s="566"/>
      <c r="E882" s="566"/>
      <c r="F882" s="566"/>
      <c r="G882" s="567"/>
      <c r="H882" s="564"/>
      <c r="I882" s="568"/>
      <c r="J882" s="564"/>
      <c r="K882" s="564"/>
      <c r="L882" s="564"/>
      <c r="M882" s="564"/>
      <c r="N882" s="564"/>
      <c r="O882" s="564"/>
      <c r="P882" s="564"/>
      <c r="Q882" s="564"/>
      <c r="R882" s="564"/>
      <c r="S882" s="564"/>
      <c r="T882" s="564"/>
      <c r="U882" s="564"/>
      <c r="V882" s="564"/>
      <c r="W882" s="564"/>
      <c r="X882" s="564"/>
      <c r="Y882" s="564"/>
      <c r="Z882" s="564"/>
    </row>
    <row r="883" ht="12.75" customHeight="1">
      <c r="A883" s="564"/>
      <c r="B883" s="565"/>
      <c r="C883" s="565"/>
      <c r="D883" s="566"/>
      <c r="E883" s="566"/>
      <c r="F883" s="566"/>
      <c r="G883" s="567"/>
      <c r="H883" s="564"/>
      <c r="I883" s="568"/>
      <c r="J883" s="564"/>
      <c r="K883" s="564"/>
      <c r="L883" s="564"/>
      <c r="M883" s="564"/>
      <c r="N883" s="564"/>
      <c r="O883" s="564"/>
      <c r="P883" s="564"/>
      <c r="Q883" s="564"/>
      <c r="R883" s="564"/>
      <c r="S883" s="564"/>
      <c r="T883" s="564"/>
      <c r="U883" s="564"/>
      <c r="V883" s="564"/>
      <c r="W883" s="564"/>
      <c r="X883" s="564"/>
      <c r="Y883" s="564"/>
      <c r="Z883" s="564"/>
    </row>
    <row r="884" ht="12.75" customHeight="1">
      <c r="A884" s="564"/>
      <c r="B884" s="565"/>
      <c r="C884" s="565"/>
      <c r="D884" s="566"/>
      <c r="E884" s="566"/>
      <c r="F884" s="566"/>
      <c r="G884" s="567"/>
      <c r="H884" s="564"/>
      <c r="I884" s="568"/>
      <c r="J884" s="564"/>
      <c r="K884" s="564"/>
      <c r="L884" s="564"/>
      <c r="M884" s="564"/>
      <c r="N884" s="564"/>
      <c r="O884" s="564"/>
      <c r="P884" s="564"/>
      <c r="Q884" s="564"/>
      <c r="R884" s="564"/>
      <c r="S884" s="564"/>
      <c r="T884" s="564"/>
      <c r="U884" s="564"/>
      <c r="V884" s="564"/>
      <c r="W884" s="564"/>
      <c r="X884" s="564"/>
      <c r="Y884" s="564"/>
      <c r="Z884" s="564"/>
    </row>
    <row r="885" ht="12.75" customHeight="1">
      <c r="A885" s="564"/>
      <c r="B885" s="565"/>
      <c r="C885" s="565"/>
      <c r="D885" s="566"/>
      <c r="E885" s="566"/>
      <c r="F885" s="566"/>
      <c r="G885" s="567"/>
      <c r="H885" s="564"/>
      <c r="I885" s="568"/>
      <c r="J885" s="564"/>
      <c r="K885" s="564"/>
      <c r="L885" s="564"/>
      <c r="M885" s="564"/>
      <c r="N885" s="564"/>
      <c r="O885" s="564"/>
      <c r="P885" s="564"/>
      <c r="Q885" s="564"/>
      <c r="R885" s="564"/>
      <c r="S885" s="564"/>
      <c r="T885" s="564"/>
      <c r="U885" s="564"/>
      <c r="V885" s="564"/>
      <c r="W885" s="564"/>
      <c r="X885" s="564"/>
      <c r="Y885" s="564"/>
      <c r="Z885" s="564"/>
    </row>
    <row r="886" ht="12.75" customHeight="1">
      <c r="A886" s="564"/>
      <c r="B886" s="565"/>
      <c r="C886" s="565"/>
      <c r="D886" s="566"/>
      <c r="E886" s="566"/>
      <c r="F886" s="566"/>
      <c r="G886" s="567"/>
      <c r="H886" s="564"/>
      <c r="I886" s="568"/>
      <c r="J886" s="564"/>
      <c r="K886" s="564"/>
      <c r="L886" s="564"/>
      <c r="M886" s="564"/>
      <c r="N886" s="564"/>
      <c r="O886" s="564"/>
      <c r="P886" s="564"/>
      <c r="Q886" s="564"/>
      <c r="R886" s="564"/>
      <c r="S886" s="564"/>
      <c r="T886" s="564"/>
      <c r="U886" s="564"/>
      <c r="V886" s="564"/>
      <c r="W886" s="564"/>
      <c r="X886" s="564"/>
      <c r="Y886" s="564"/>
      <c r="Z886" s="564"/>
    </row>
    <row r="887" ht="12.75" customHeight="1">
      <c r="A887" s="564"/>
      <c r="B887" s="565"/>
      <c r="C887" s="565"/>
      <c r="D887" s="566"/>
      <c r="E887" s="566"/>
      <c r="F887" s="566"/>
      <c r="G887" s="567"/>
      <c r="H887" s="564"/>
      <c r="I887" s="568"/>
      <c r="J887" s="564"/>
      <c r="K887" s="564"/>
      <c r="L887" s="564"/>
      <c r="M887" s="564"/>
      <c r="N887" s="564"/>
      <c r="O887" s="564"/>
      <c r="P887" s="564"/>
      <c r="Q887" s="564"/>
      <c r="R887" s="564"/>
      <c r="S887" s="564"/>
      <c r="T887" s="564"/>
      <c r="U887" s="564"/>
      <c r="V887" s="564"/>
      <c r="W887" s="564"/>
      <c r="X887" s="564"/>
      <c r="Y887" s="564"/>
      <c r="Z887" s="564"/>
    </row>
    <row r="888" ht="12.75" customHeight="1">
      <c r="A888" s="564"/>
      <c r="B888" s="565"/>
      <c r="C888" s="565"/>
      <c r="D888" s="566"/>
      <c r="E888" s="566"/>
      <c r="F888" s="566"/>
      <c r="G888" s="567"/>
      <c r="H888" s="564"/>
      <c r="I888" s="568"/>
      <c r="J888" s="564"/>
      <c r="K888" s="564"/>
      <c r="L888" s="564"/>
      <c r="M888" s="564"/>
      <c r="N888" s="564"/>
      <c r="O888" s="564"/>
      <c r="P888" s="564"/>
      <c r="Q888" s="564"/>
      <c r="R888" s="564"/>
      <c r="S888" s="564"/>
      <c r="T888" s="564"/>
      <c r="U888" s="564"/>
      <c r="V888" s="564"/>
      <c r="W888" s="564"/>
      <c r="X888" s="564"/>
      <c r="Y888" s="564"/>
      <c r="Z888" s="564"/>
    </row>
    <row r="889" ht="12.75" customHeight="1">
      <c r="A889" s="564"/>
      <c r="B889" s="565"/>
      <c r="C889" s="565"/>
      <c r="D889" s="566"/>
      <c r="E889" s="566"/>
      <c r="F889" s="566"/>
      <c r="G889" s="567"/>
      <c r="H889" s="564"/>
      <c r="I889" s="568"/>
      <c r="J889" s="564"/>
      <c r="K889" s="564"/>
      <c r="L889" s="564"/>
      <c r="M889" s="564"/>
      <c r="N889" s="564"/>
      <c r="O889" s="564"/>
      <c r="P889" s="564"/>
      <c r="Q889" s="564"/>
      <c r="R889" s="564"/>
      <c r="S889" s="564"/>
      <c r="T889" s="564"/>
      <c r="U889" s="564"/>
      <c r="V889" s="564"/>
      <c r="W889" s="564"/>
      <c r="X889" s="564"/>
      <c r="Y889" s="564"/>
      <c r="Z889" s="564"/>
    </row>
    <row r="890" ht="12.75" customHeight="1">
      <c r="A890" s="564"/>
      <c r="B890" s="565"/>
      <c r="C890" s="565"/>
      <c r="D890" s="566"/>
      <c r="E890" s="566"/>
      <c r="F890" s="566"/>
      <c r="G890" s="567"/>
      <c r="H890" s="564"/>
      <c r="I890" s="568"/>
      <c r="J890" s="564"/>
      <c r="K890" s="564"/>
      <c r="L890" s="564"/>
      <c r="M890" s="564"/>
      <c r="N890" s="564"/>
      <c r="O890" s="564"/>
      <c r="P890" s="564"/>
      <c r="Q890" s="564"/>
      <c r="R890" s="564"/>
      <c r="S890" s="564"/>
      <c r="T890" s="564"/>
      <c r="U890" s="564"/>
      <c r="V890" s="564"/>
      <c r="W890" s="564"/>
      <c r="X890" s="564"/>
      <c r="Y890" s="564"/>
      <c r="Z890" s="564"/>
    </row>
    <row r="891" ht="12.75" customHeight="1">
      <c r="A891" s="564"/>
      <c r="B891" s="565"/>
      <c r="C891" s="565"/>
      <c r="D891" s="566"/>
      <c r="E891" s="566"/>
      <c r="F891" s="566"/>
      <c r="G891" s="567"/>
      <c r="H891" s="564"/>
      <c r="I891" s="568"/>
      <c r="J891" s="564"/>
      <c r="K891" s="564"/>
      <c r="L891" s="564"/>
      <c r="M891" s="564"/>
      <c r="N891" s="564"/>
      <c r="O891" s="564"/>
      <c r="P891" s="564"/>
      <c r="Q891" s="564"/>
      <c r="R891" s="564"/>
      <c r="S891" s="564"/>
      <c r="T891" s="564"/>
      <c r="U891" s="564"/>
      <c r="V891" s="564"/>
      <c r="W891" s="564"/>
      <c r="X891" s="564"/>
      <c r="Y891" s="564"/>
      <c r="Z891" s="564"/>
    </row>
    <row r="892" ht="12.75" customHeight="1">
      <c r="A892" s="564"/>
      <c r="B892" s="565"/>
      <c r="C892" s="565"/>
      <c r="D892" s="566"/>
      <c r="E892" s="566"/>
      <c r="F892" s="566"/>
      <c r="G892" s="567"/>
      <c r="H892" s="564"/>
      <c r="I892" s="568"/>
      <c r="J892" s="564"/>
      <c r="K892" s="564"/>
      <c r="L892" s="564"/>
      <c r="M892" s="564"/>
      <c r="N892" s="564"/>
      <c r="O892" s="564"/>
      <c r="P892" s="564"/>
      <c r="Q892" s="564"/>
      <c r="R892" s="564"/>
      <c r="S892" s="564"/>
      <c r="T892" s="564"/>
      <c r="U892" s="564"/>
      <c r="V892" s="564"/>
      <c r="W892" s="564"/>
      <c r="X892" s="564"/>
      <c r="Y892" s="564"/>
      <c r="Z892" s="564"/>
    </row>
    <row r="893" ht="12.75" customHeight="1">
      <c r="A893" s="564"/>
      <c r="B893" s="565"/>
      <c r="C893" s="565"/>
      <c r="D893" s="566"/>
      <c r="E893" s="566"/>
      <c r="F893" s="566"/>
      <c r="G893" s="567"/>
      <c r="H893" s="564"/>
      <c r="I893" s="568"/>
      <c r="J893" s="564"/>
      <c r="K893" s="564"/>
      <c r="L893" s="564"/>
      <c r="M893" s="564"/>
      <c r="N893" s="564"/>
      <c r="O893" s="564"/>
      <c r="P893" s="564"/>
      <c r="Q893" s="564"/>
      <c r="R893" s="564"/>
      <c r="S893" s="564"/>
      <c r="T893" s="564"/>
      <c r="U893" s="564"/>
      <c r="V893" s="564"/>
      <c r="W893" s="564"/>
      <c r="X893" s="564"/>
      <c r="Y893" s="564"/>
      <c r="Z893" s="564"/>
    </row>
    <row r="894" ht="12.75" customHeight="1">
      <c r="A894" s="564"/>
      <c r="B894" s="565"/>
      <c r="C894" s="565"/>
      <c r="D894" s="566"/>
      <c r="E894" s="566"/>
      <c r="F894" s="566"/>
      <c r="G894" s="567"/>
      <c r="H894" s="564"/>
      <c r="I894" s="568"/>
      <c r="J894" s="564"/>
      <c r="K894" s="564"/>
      <c r="L894" s="564"/>
      <c r="M894" s="564"/>
      <c r="N894" s="564"/>
      <c r="O894" s="564"/>
      <c r="P894" s="564"/>
      <c r="Q894" s="564"/>
      <c r="R894" s="564"/>
      <c r="S894" s="564"/>
      <c r="T894" s="564"/>
      <c r="U894" s="564"/>
      <c r="V894" s="564"/>
      <c r="W894" s="564"/>
      <c r="X894" s="564"/>
      <c r="Y894" s="564"/>
      <c r="Z894" s="564"/>
    </row>
    <row r="895" ht="12.75" customHeight="1">
      <c r="A895" s="564"/>
      <c r="B895" s="565"/>
      <c r="C895" s="565"/>
      <c r="D895" s="566"/>
      <c r="E895" s="566"/>
      <c r="F895" s="566"/>
      <c r="G895" s="567"/>
      <c r="H895" s="564"/>
      <c r="I895" s="568"/>
      <c r="J895" s="564"/>
      <c r="K895" s="564"/>
      <c r="L895" s="564"/>
      <c r="M895" s="564"/>
      <c r="N895" s="564"/>
      <c r="O895" s="564"/>
      <c r="P895" s="564"/>
      <c r="Q895" s="564"/>
      <c r="R895" s="564"/>
      <c r="S895" s="564"/>
      <c r="T895" s="564"/>
      <c r="U895" s="564"/>
      <c r="V895" s="564"/>
      <c r="W895" s="564"/>
      <c r="X895" s="564"/>
      <c r="Y895" s="564"/>
      <c r="Z895" s="564"/>
    </row>
    <row r="896" ht="12.75" customHeight="1">
      <c r="A896" s="564"/>
      <c r="B896" s="565"/>
      <c r="C896" s="565"/>
      <c r="D896" s="566"/>
      <c r="E896" s="566"/>
      <c r="F896" s="566"/>
      <c r="G896" s="567"/>
      <c r="H896" s="564"/>
      <c r="I896" s="568"/>
      <c r="J896" s="564"/>
      <c r="K896" s="564"/>
      <c r="L896" s="564"/>
      <c r="M896" s="564"/>
      <c r="N896" s="564"/>
      <c r="O896" s="564"/>
      <c r="P896" s="564"/>
      <c r="Q896" s="564"/>
      <c r="R896" s="564"/>
      <c r="S896" s="564"/>
      <c r="T896" s="564"/>
      <c r="U896" s="564"/>
      <c r="V896" s="564"/>
      <c r="W896" s="564"/>
      <c r="X896" s="564"/>
      <c r="Y896" s="564"/>
      <c r="Z896" s="564"/>
    </row>
    <row r="897" ht="12.75" customHeight="1">
      <c r="A897" s="564"/>
      <c r="B897" s="565"/>
      <c r="C897" s="565"/>
      <c r="D897" s="566"/>
      <c r="E897" s="566"/>
      <c r="F897" s="566"/>
      <c r="G897" s="567"/>
      <c r="H897" s="564"/>
      <c r="I897" s="568"/>
      <c r="J897" s="564"/>
      <c r="K897" s="564"/>
      <c r="L897" s="564"/>
      <c r="M897" s="564"/>
      <c r="N897" s="564"/>
      <c r="O897" s="564"/>
      <c r="P897" s="564"/>
      <c r="Q897" s="564"/>
      <c r="R897" s="564"/>
      <c r="S897" s="564"/>
      <c r="T897" s="564"/>
      <c r="U897" s="564"/>
      <c r="V897" s="564"/>
      <c r="W897" s="564"/>
      <c r="X897" s="564"/>
      <c r="Y897" s="564"/>
      <c r="Z897" s="564"/>
    </row>
    <row r="898" ht="12.75" customHeight="1">
      <c r="A898" s="564"/>
      <c r="B898" s="565"/>
      <c r="C898" s="565"/>
      <c r="D898" s="566"/>
      <c r="E898" s="566"/>
      <c r="F898" s="566"/>
      <c r="G898" s="567"/>
      <c r="H898" s="564"/>
      <c r="I898" s="568"/>
      <c r="J898" s="564"/>
      <c r="K898" s="564"/>
      <c r="L898" s="564"/>
      <c r="M898" s="564"/>
      <c r="N898" s="564"/>
      <c r="O898" s="564"/>
      <c r="P898" s="564"/>
      <c r="Q898" s="564"/>
      <c r="R898" s="564"/>
      <c r="S898" s="564"/>
      <c r="T898" s="564"/>
      <c r="U898" s="564"/>
      <c r="V898" s="564"/>
      <c r="W898" s="564"/>
      <c r="X898" s="564"/>
      <c r="Y898" s="564"/>
      <c r="Z898" s="564"/>
    </row>
    <row r="899" ht="12.75" customHeight="1">
      <c r="A899" s="564"/>
      <c r="B899" s="565"/>
      <c r="C899" s="565"/>
      <c r="D899" s="566"/>
      <c r="E899" s="566"/>
      <c r="F899" s="566"/>
      <c r="G899" s="567"/>
      <c r="H899" s="564"/>
      <c r="I899" s="568"/>
      <c r="J899" s="564"/>
      <c r="K899" s="564"/>
      <c r="L899" s="564"/>
      <c r="M899" s="564"/>
      <c r="N899" s="564"/>
      <c r="O899" s="564"/>
      <c r="P899" s="564"/>
      <c r="Q899" s="564"/>
      <c r="R899" s="564"/>
      <c r="S899" s="564"/>
      <c r="T899" s="564"/>
      <c r="U899" s="564"/>
      <c r="V899" s="564"/>
      <c r="W899" s="564"/>
      <c r="X899" s="564"/>
      <c r="Y899" s="564"/>
      <c r="Z899" s="564"/>
    </row>
    <row r="900" ht="12.75" customHeight="1">
      <c r="A900" s="564"/>
      <c r="B900" s="565"/>
      <c r="C900" s="565"/>
      <c r="D900" s="566"/>
      <c r="E900" s="566"/>
      <c r="F900" s="566"/>
      <c r="G900" s="567"/>
      <c r="H900" s="564"/>
      <c r="I900" s="568"/>
      <c r="J900" s="564"/>
      <c r="K900" s="564"/>
      <c r="L900" s="564"/>
      <c r="M900" s="564"/>
      <c r="N900" s="564"/>
      <c r="O900" s="564"/>
      <c r="P900" s="564"/>
      <c r="Q900" s="564"/>
      <c r="R900" s="564"/>
      <c r="S900" s="564"/>
      <c r="T900" s="564"/>
      <c r="U900" s="564"/>
      <c r="V900" s="564"/>
      <c r="W900" s="564"/>
      <c r="X900" s="564"/>
      <c r="Y900" s="564"/>
      <c r="Z900" s="564"/>
    </row>
    <row r="901" ht="12.75" customHeight="1">
      <c r="A901" s="564"/>
      <c r="B901" s="565"/>
      <c r="C901" s="565"/>
      <c r="D901" s="566"/>
      <c r="E901" s="566"/>
      <c r="F901" s="566"/>
      <c r="G901" s="567"/>
      <c r="H901" s="564"/>
      <c r="I901" s="568"/>
      <c r="J901" s="564"/>
      <c r="K901" s="564"/>
      <c r="L901" s="564"/>
      <c r="M901" s="564"/>
      <c r="N901" s="564"/>
      <c r="O901" s="564"/>
      <c r="P901" s="564"/>
      <c r="Q901" s="564"/>
      <c r="R901" s="564"/>
      <c r="S901" s="564"/>
      <c r="T901" s="564"/>
      <c r="U901" s="564"/>
      <c r="V901" s="564"/>
      <c r="W901" s="564"/>
      <c r="X901" s="564"/>
      <c r="Y901" s="564"/>
      <c r="Z901" s="564"/>
    </row>
    <row r="902" ht="12.75" customHeight="1">
      <c r="A902" s="564"/>
      <c r="B902" s="565"/>
      <c r="C902" s="565"/>
      <c r="D902" s="566"/>
      <c r="E902" s="566"/>
      <c r="F902" s="566"/>
      <c r="G902" s="567"/>
      <c r="H902" s="564"/>
      <c r="I902" s="568"/>
      <c r="J902" s="564"/>
      <c r="K902" s="564"/>
      <c r="L902" s="564"/>
      <c r="M902" s="564"/>
      <c r="N902" s="564"/>
      <c r="O902" s="564"/>
      <c r="P902" s="564"/>
      <c r="Q902" s="564"/>
      <c r="R902" s="564"/>
      <c r="S902" s="564"/>
      <c r="T902" s="564"/>
      <c r="U902" s="564"/>
      <c r="V902" s="564"/>
      <c r="W902" s="564"/>
      <c r="X902" s="564"/>
      <c r="Y902" s="564"/>
      <c r="Z902" s="564"/>
    </row>
    <row r="903" ht="12.75" customHeight="1">
      <c r="A903" s="564"/>
      <c r="B903" s="565"/>
      <c r="C903" s="565"/>
      <c r="D903" s="566"/>
      <c r="E903" s="566"/>
      <c r="F903" s="566"/>
      <c r="G903" s="567"/>
      <c r="H903" s="564"/>
      <c r="I903" s="568"/>
      <c r="J903" s="564"/>
      <c r="K903" s="564"/>
      <c r="L903" s="564"/>
      <c r="M903" s="564"/>
      <c r="N903" s="564"/>
      <c r="O903" s="564"/>
      <c r="P903" s="564"/>
      <c r="Q903" s="564"/>
      <c r="R903" s="564"/>
      <c r="S903" s="564"/>
      <c r="T903" s="564"/>
      <c r="U903" s="564"/>
      <c r="V903" s="564"/>
      <c r="W903" s="564"/>
      <c r="X903" s="564"/>
      <c r="Y903" s="564"/>
      <c r="Z903" s="564"/>
    </row>
    <row r="904" ht="12.75" customHeight="1">
      <c r="A904" s="564"/>
      <c r="B904" s="565"/>
      <c r="C904" s="565"/>
      <c r="D904" s="566"/>
      <c r="E904" s="566"/>
      <c r="F904" s="566"/>
      <c r="G904" s="567"/>
      <c r="H904" s="564"/>
      <c r="I904" s="568"/>
      <c r="J904" s="564"/>
      <c r="K904" s="564"/>
      <c r="L904" s="564"/>
      <c r="M904" s="564"/>
      <c r="N904" s="564"/>
      <c r="O904" s="564"/>
      <c r="P904" s="564"/>
      <c r="Q904" s="564"/>
      <c r="R904" s="564"/>
      <c r="S904" s="564"/>
      <c r="T904" s="564"/>
      <c r="U904" s="564"/>
      <c r="V904" s="564"/>
      <c r="W904" s="564"/>
      <c r="X904" s="564"/>
      <c r="Y904" s="564"/>
      <c r="Z904" s="564"/>
    </row>
    <row r="905" ht="12.75" customHeight="1">
      <c r="A905" s="564"/>
      <c r="B905" s="565"/>
      <c r="C905" s="565"/>
      <c r="D905" s="566"/>
      <c r="E905" s="566"/>
      <c r="F905" s="566"/>
      <c r="G905" s="567"/>
      <c r="H905" s="564"/>
      <c r="I905" s="568"/>
      <c r="J905" s="564"/>
      <c r="K905" s="564"/>
      <c r="L905" s="564"/>
      <c r="M905" s="564"/>
      <c r="N905" s="564"/>
      <c r="O905" s="564"/>
      <c r="P905" s="564"/>
      <c r="Q905" s="564"/>
      <c r="R905" s="564"/>
      <c r="S905" s="564"/>
      <c r="T905" s="564"/>
      <c r="U905" s="564"/>
      <c r="V905" s="564"/>
      <c r="W905" s="564"/>
      <c r="X905" s="564"/>
      <c r="Y905" s="564"/>
      <c r="Z905" s="564"/>
    </row>
    <row r="906" ht="12.75" customHeight="1">
      <c r="A906" s="564"/>
      <c r="B906" s="565"/>
      <c r="C906" s="565"/>
      <c r="D906" s="566"/>
      <c r="E906" s="566"/>
      <c r="F906" s="566"/>
      <c r="G906" s="567"/>
      <c r="H906" s="564"/>
      <c r="I906" s="568"/>
      <c r="J906" s="564"/>
      <c r="K906" s="564"/>
      <c r="L906" s="564"/>
      <c r="M906" s="564"/>
      <c r="N906" s="564"/>
      <c r="O906" s="564"/>
      <c r="P906" s="564"/>
      <c r="Q906" s="564"/>
      <c r="R906" s="564"/>
      <c r="S906" s="564"/>
      <c r="T906" s="564"/>
      <c r="U906" s="564"/>
      <c r="V906" s="564"/>
      <c r="W906" s="564"/>
      <c r="X906" s="564"/>
      <c r="Y906" s="564"/>
      <c r="Z906" s="564"/>
    </row>
    <row r="907" ht="12.75" customHeight="1">
      <c r="A907" s="564"/>
      <c r="B907" s="565"/>
      <c r="C907" s="565"/>
      <c r="D907" s="566"/>
      <c r="E907" s="566"/>
      <c r="F907" s="566"/>
      <c r="G907" s="567"/>
      <c r="H907" s="564"/>
      <c r="I907" s="568"/>
      <c r="J907" s="564"/>
      <c r="K907" s="564"/>
      <c r="L907" s="564"/>
      <c r="M907" s="564"/>
      <c r="N907" s="564"/>
      <c r="O907" s="564"/>
      <c r="P907" s="564"/>
      <c r="Q907" s="564"/>
      <c r="R907" s="564"/>
      <c r="S907" s="564"/>
      <c r="T907" s="564"/>
      <c r="U907" s="564"/>
      <c r="V907" s="564"/>
      <c r="W907" s="564"/>
      <c r="X907" s="564"/>
      <c r="Y907" s="564"/>
      <c r="Z907" s="564"/>
    </row>
    <row r="908" ht="12.75" customHeight="1">
      <c r="A908" s="564"/>
      <c r="B908" s="565"/>
      <c r="C908" s="565"/>
      <c r="D908" s="566"/>
      <c r="E908" s="566"/>
      <c r="F908" s="566"/>
      <c r="G908" s="567"/>
      <c r="H908" s="564"/>
      <c r="I908" s="568"/>
      <c r="J908" s="564"/>
      <c r="K908" s="564"/>
      <c r="L908" s="564"/>
      <c r="M908" s="564"/>
      <c r="N908" s="564"/>
      <c r="O908" s="564"/>
      <c r="P908" s="564"/>
      <c r="Q908" s="564"/>
      <c r="R908" s="564"/>
      <c r="S908" s="564"/>
      <c r="T908" s="564"/>
      <c r="U908" s="564"/>
      <c r="V908" s="564"/>
      <c r="W908" s="564"/>
      <c r="X908" s="564"/>
      <c r="Y908" s="564"/>
      <c r="Z908" s="564"/>
    </row>
    <row r="909" ht="12.75" customHeight="1">
      <c r="A909" s="564"/>
      <c r="B909" s="565"/>
      <c r="C909" s="565"/>
      <c r="D909" s="566"/>
      <c r="E909" s="566"/>
      <c r="F909" s="566"/>
      <c r="G909" s="567"/>
      <c r="H909" s="564"/>
      <c r="I909" s="568"/>
      <c r="J909" s="564"/>
      <c r="K909" s="564"/>
      <c r="L909" s="564"/>
      <c r="M909" s="564"/>
      <c r="N909" s="564"/>
      <c r="O909" s="564"/>
      <c r="P909" s="564"/>
      <c r="Q909" s="564"/>
      <c r="R909" s="564"/>
      <c r="S909" s="564"/>
      <c r="T909" s="564"/>
      <c r="U909" s="564"/>
      <c r="V909" s="564"/>
      <c r="W909" s="564"/>
      <c r="X909" s="564"/>
      <c r="Y909" s="564"/>
      <c r="Z909" s="564"/>
    </row>
    <row r="910" ht="12.75" customHeight="1">
      <c r="A910" s="564"/>
      <c r="B910" s="565"/>
      <c r="C910" s="565"/>
      <c r="D910" s="566"/>
      <c r="E910" s="566"/>
      <c r="F910" s="566"/>
      <c r="G910" s="567"/>
      <c r="H910" s="564"/>
      <c r="I910" s="568"/>
      <c r="J910" s="564"/>
      <c r="K910" s="564"/>
      <c r="L910" s="564"/>
      <c r="M910" s="564"/>
      <c r="N910" s="564"/>
      <c r="O910" s="564"/>
      <c r="P910" s="564"/>
      <c r="Q910" s="564"/>
      <c r="R910" s="564"/>
      <c r="S910" s="564"/>
      <c r="T910" s="564"/>
      <c r="U910" s="564"/>
      <c r="V910" s="564"/>
      <c r="W910" s="564"/>
      <c r="X910" s="564"/>
      <c r="Y910" s="564"/>
      <c r="Z910" s="564"/>
    </row>
    <row r="911" ht="12.75" customHeight="1">
      <c r="A911" s="564"/>
      <c r="B911" s="565"/>
      <c r="C911" s="565"/>
      <c r="D911" s="566"/>
      <c r="E911" s="566"/>
      <c r="F911" s="566"/>
      <c r="G911" s="567"/>
      <c r="H911" s="564"/>
      <c r="I911" s="568"/>
      <c r="J911" s="564"/>
      <c r="K911" s="564"/>
      <c r="L911" s="564"/>
      <c r="M911" s="564"/>
      <c r="N911" s="564"/>
      <c r="O911" s="564"/>
      <c r="P911" s="564"/>
      <c r="Q911" s="564"/>
      <c r="R911" s="564"/>
      <c r="S911" s="564"/>
      <c r="T911" s="564"/>
      <c r="U911" s="564"/>
      <c r="V911" s="564"/>
      <c r="W911" s="564"/>
      <c r="X911" s="564"/>
      <c r="Y911" s="564"/>
      <c r="Z911" s="564"/>
    </row>
    <row r="912" ht="12.75" customHeight="1">
      <c r="A912" s="564"/>
      <c r="B912" s="565"/>
      <c r="C912" s="565"/>
      <c r="D912" s="566"/>
      <c r="E912" s="566"/>
      <c r="F912" s="566"/>
      <c r="G912" s="567"/>
      <c r="H912" s="564"/>
      <c r="I912" s="568"/>
      <c r="J912" s="564"/>
      <c r="K912" s="564"/>
      <c r="L912" s="564"/>
      <c r="M912" s="564"/>
      <c r="N912" s="564"/>
      <c r="O912" s="564"/>
      <c r="P912" s="564"/>
      <c r="Q912" s="564"/>
      <c r="R912" s="564"/>
      <c r="S912" s="564"/>
      <c r="T912" s="564"/>
      <c r="U912" s="564"/>
      <c r="V912" s="564"/>
      <c r="W912" s="564"/>
      <c r="X912" s="564"/>
      <c r="Y912" s="564"/>
      <c r="Z912" s="564"/>
    </row>
    <row r="913" ht="12.75" customHeight="1">
      <c r="A913" s="564"/>
      <c r="B913" s="565"/>
      <c r="C913" s="565"/>
      <c r="D913" s="566"/>
      <c r="E913" s="566"/>
      <c r="F913" s="566"/>
      <c r="G913" s="567"/>
      <c r="H913" s="564"/>
      <c r="I913" s="568"/>
      <c r="J913" s="564"/>
      <c r="K913" s="564"/>
      <c r="L913" s="564"/>
      <c r="M913" s="564"/>
      <c r="N913" s="564"/>
      <c r="O913" s="564"/>
      <c r="P913" s="564"/>
      <c r="Q913" s="564"/>
      <c r="R913" s="564"/>
      <c r="S913" s="564"/>
      <c r="T913" s="564"/>
      <c r="U913" s="564"/>
      <c r="V913" s="564"/>
      <c r="W913" s="564"/>
      <c r="X913" s="564"/>
      <c r="Y913" s="564"/>
      <c r="Z913" s="564"/>
    </row>
    <row r="914" ht="12.75" customHeight="1">
      <c r="A914" s="564"/>
      <c r="B914" s="565"/>
      <c r="C914" s="565"/>
      <c r="D914" s="566"/>
      <c r="E914" s="566"/>
      <c r="F914" s="566"/>
      <c r="G914" s="567"/>
      <c r="H914" s="564"/>
      <c r="I914" s="568"/>
      <c r="J914" s="564"/>
      <c r="K914" s="564"/>
      <c r="L914" s="564"/>
      <c r="M914" s="564"/>
      <c r="N914" s="564"/>
      <c r="O914" s="564"/>
      <c r="P914" s="564"/>
      <c r="Q914" s="564"/>
      <c r="R914" s="564"/>
      <c r="S914" s="564"/>
      <c r="T914" s="564"/>
      <c r="U914" s="564"/>
      <c r="V914" s="564"/>
      <c r="W914" s="564"/>
      <c r="X914" s="564"/>
      <c r="Y914" s="564"/>
      <c r="Z914" s="564"/>
    </row>
    <row r="915" ht="12.75" customHeight="1">
      <c r="A915" s="564"/>
      <c r="B915" s="565"/>
      <c r="C915" s="565"/>
      <c r="D915" s="566"/>
      <c r="E915" s="566"/>
      <c r="F915" s="566"/>
      <c r="G915" s="567"/>
      <c r="H915" s="564"/>
      <c r="I915" s="568"/>
      <c r="J915" s="564"/>
      <c r="K915" s="564"/>
      <c r="L915" s="564"/>
      <c r="M915" s="564"/>
      <c r="N915" s="564"/>
      <c r="O915" s="564"/>
      <c r="P915" s="564"/>
      <c r="Q915" s="564"/>
      <c r="R915" s="564"/>
      <c r="S915" s="564"/>
      <c r="T915" s="564"/>
      <c r="U915" s="564"/>
      <c r="V915" s="564"/>
      <c r="W915" s="564"/>
      <c r="X915" s="564"/>
      <c r="Y915" s="564"/>
      <c r="Z915" s="564"/>
    </row>
    <row r="916" ht="12.75" customHeight="1">
      <c r="A916" s="564"/>
      <c r="B916" s="565"/>
      <c r="C916" s="565"/>
      <c r="D916" s="566"/>
      <c r="E916" s="566"/>
      <c r="F916" s="566"/>
      <c r="G916" s="567"/>
      <c r="H916" s="564"/>
      <c r="I916" s="568"/>
      <c r="J916" s="564"/>
      <c r="K916" s="564"/>
      <c r="L916" s="564"/>
      <c r="M916" s="564"/>
      <c r="N916" s="564"/>
      <c r="O916" s="564"/>
      <c r="P916" s="564"/>
      <c r="Q916" s="564"/>
      <c r="R916" s="564"/>
      <c r="S916" s="564"/>
      <c r="T916" s="564"/>
      <c r="U916" s="564"/>
      <c r="V916" s="564"/>
      <c r="W916" s="564"/>
      <c r="X916" s="564"/>
      <c r="Y916" s="564"/>
      <c r="Z916" s="564"/>
    </row>
    <row r="917" ht="12.75" customHeight="1">
      <c r="A917" s="564"/>
      <c r="B917" s="565"/>
      <c r="C917" s="565"/>
      <c r="D917" s="566"/>
      <c r="E917" s="566"/>
      <c r="F917" s="566"/>
      <c r="G917" s="567"/>
      <c r="H917" s="564"/>
      <c r="I917" s="568"/>
      <c r="J917" s="564"/>
      <c r="K917" s="564"/>
      <c r="L917" s="564"/>
      <c r="M917" s="564"/>
      <c r="N917" s="564"/>
      <c r="O917" s="564"/>
      <c r="P917" s="564"/>
      <c r="Q917" s="564"/>
      <c r="R917" s="564"/>
      <c r="S917" s="564"/>
      <c r="T917" s="564"/>
      <c r="U917" s="564"/>
      <c r="V917" s="564"/>
      <c r="W917" s="564"/>
      <c r="X917" s="564"/>
      <c r="Y917" s="564"/>
      <c r="Z917" s="564"/>
    </row>
    <row r="918" ht="12.75" customHeight="1">
      <c r="A918" s="564"/>
      <c r="B918" s="565"/>
      <c r="C918" s="565"/>
      <c r="D918" s="566"/>
      <c r="E918" s="566"/>
      <c r="F918" s="566"/>
      <c r="G918" s="567"/>
      <c r="H918" s="564"/>
      <c r="I918" s="568"/>
      <c r="J918" s="564"/>
      <c r="K918" s="564"/>
      <c r="L918" s="564"/>
      <c r="M918" s="564"/>
      <c r="N918" s="564"/>
      <c r="O918" s="564"/>
      <c r="P918" s="564"/>
      <c r="Q918" s="564"/>
      <c r="R918" s="564"/>
      <c r="S918" s="564"/>
      <c r="T918" s="564"/>
      <c r="U918" s="564"/>
      <c r="V918" s="564"/>
      <c r="W918" s="564"/>
      <c r="X918" s="564"/>
      <c r="Y918" s="564"/>
      <c r="Z918" s="564"/>
    </row>
    <row r="919" ht="12.75" customHeight="1">
      <c r="A919" s="564"/>
      <c r="B919" s="565"/>
      <c r="C919" s="565"/>
      <c r="D919" s="566"/>
      <c r="E919" s="566"/>
      <c r="F919" s="566"/>
      <c r="G919" s="567"/>
      <c r="H919" s="564"/>
      <c r="I919" s="568"/>
      <c r="J919" s="564"/>
      <c r="K919" s="564"/>
      <c r="L919" s="564"/>
      <c r="M919" s="564"/>
      <c r="N919" s="564"/>
      <c r="O919" s="564"/>
      <c r="P919" s="564"/>
      <c r="Q919" s="564"/>
      <c r="R919" s="564"/>
      <c r="S919" s="564"/>
      <c r="T919" s="564"/>
      <c r="U919" s="564"/>
      <c r="V919" s="564"/>
      <c r="W919" s="564"/>
      <c r="X919" s="564"/>
      <c r="Y919" s="564"/>
      <c r="Z919" s="564"/>
    </row>
    <row r="920" ht="12.75" customHeight="1">
      <c r="A920" s="564"/>
      <c r="B920" s="565"/>
      <c r="C920" s="565"/>
      <c r="D920" s="566"/>
      <c r="E920" s="566"/>
      <c r="F920" s="566"/>
      <c r="G920" s="567"/>
      <c r="H920" s="564"/>
      <c r="I920" s="568"/>
      <c r="J920" s="564"/>
      <c r="K920" s="564"/>
      <c r="L920" s="564"/>
      <c r="M920" s="564"/>
      <c r="N920" s="564"/>
      <c r="O920" s="564"/>
      <c r="P920" s="564"/>
      <c r="Q920" s="564"/>
      <c r="R920" s="564"/>
      <c r="S920" s="564"/>
      <c r="T920" s="564"/>
      <c r="U920" s="564"/>
      <c r="V920" s="564"/>
      <c r="W920" s="564"/>
      <c r="X920" s="564"/>
      <c r="Y920" s="564"/>
      <c r="Z920" s="564"/>
    </row>
    <row r="921" ht="12.75" customHeight="1">
      <c r="A921" s="564"/>
      <c r="B921" s="565"/>
      <c r="C921" s="565"/>
      <c r="D921" s="566"/>
      <c r="E921" s="566"/>
      <c r="F921" s="566"/>
      <c r="G921" s="567"/>
      <c r="H921" s="564"/>
      <c r="I921" s="568"/>
      <c r="J921" s="564"/>
      <c r="K921" s="564"/>
      <c r="L921" s="564"/>
      <c r="M921" s="564"/>
      <c r="N921" s="564"/>
      <c r="O921" s="564"/>
      <c r="P921" s="564"/>
      <c r="Q921" s="564"/>
      <c r="R921" s="564"/>
      <c r="S921" s="564"/>
      <c r="T921" s="564"/>
      <c r="U921" s="564"/>
      <c r="V921" s="564"/>
      <c r="W921" s="564"/>
      <c r="X921" s="564"/>
      <c r="Y921" s="564"/>
      <c r="Z921" s="564"/>
    </row>
    <row r="922" ht="12.75" customHeight="1">
      <c r="A922" s="564"/>
      <c r="B922" s="565"/>
      <c r="C922" s="565"/>
      <c r="D922" s="566"/>
      <c r="E922" s="566"/>
      <c r="F922" s="566"/>
      <c r="G922" s="567"/>
      <c r="H922" s="564"/>
      <c r="I922" s="568"/>
      <c r="J922" s="564"/>
      <c r="K922" s="564"/>
      <c r="L922" s="564"/>
      <c r="M922" s="564"/>
      <c r="N922" s="564"/>
      <c r="O922" s="564"/>
      <c r="P922" s="564"/>
      <c r="Q922" s="564"/>
      <c r="R922" s="564"/>
      <c r="S922" s="564"/>
      <c r="T922" s="564"/>
      <c r="U922" s="564"/>
      <c r="V922" s="564"/>
      <c r="W922" s="564"/>
      <c r="X922" s="564"/>
      <c r="Y922" s="564"/>
      <c r="Z922" s="564"/>
    </row>
    <row r="923" ht="12.75" customHeight="1">
      <c r="A923" s="564"/>
      <c r="B923" s="565"/>
      <c r="C923" s="565"/>
      <c r="D923" s="566"/>
      <c r="E923" s="566"/>
      <c r="F923" s="566"/>
      <c r="G923" s="567"/>
      <c r="H923" s="564"/>
      <c r="I923" s="568"/>
      <c r="J923" s="564"/>
      <c r="K923" s="564"/>
      <c r="L923" s="564"/>
      <c r="M923" s="564"/>
      <c r="N923" s="564"/>
      <c r="O923" s="564"/>
      <c r="P923" s="564"/>
      <c r="Q923" s="564"/>
      <c r="R923" s="564"/>
      <c r="S923" s="564"/>
      <c r="T923" s="564"/>
      <c r="U923" s="564"/>
      <c r="V923" s="564"/>
      <c r="W923" s="564"/>
      <c r="X923" s="564"/>
      <c r="Y923" s="564"/>
      <c r="Z923" s="564"/>
    </row>
    <row r="924" ht="12.75" customHeight="1">
      <c r="A924" s="564"/>
      <c r="B924" s="565"/>
      <c r="C924" s="565"/>
      <c r="D924" s="566"/>
      <c r="E924" s="566"/>
      <c r="F924" s="566"/>
      <c r="G924" s="567"/>
      <c r="H924" s="564"/>
      <c r="I924" s="568"/>
      <c r="J924" s="564"/>
      <c r="K924" s="564"/>
      <c r="L924" s="564"/>
      <c r="M924" s="564"/>
      <c r="N924" s="564"/>
      <c r="O924" s="564"/>
      <c r="P924" s="564"/>
      <c r="Q924" s="564"/>
      <c r="R924" s="564"/>
      <c r="S924" s="564"/>
      <c r="T924" s="564"/>
      <c r="U924" s="564"/>
      <c r="V924" s="564"/>
      <c r="W924" s="564"/>
      <c r="X924" s="564"/>
      <c r="Y924" s="564"/>
      <c r="Z924" s="564"/>
    </row>
    <row r="925" ht="12.75" customHeight="1">
      <c r="A925" s="564"/>
      <c r="B925" s="565"/>
      <c r="C925" s="565"/>
      <c r="D925" s="566"/>
      <c r="E925" s="566"/>
      <c r="F925" s="566"/>
      <c r="G925" s="567"/>
      <c r="H925" s="564"/>
      <c r="I925" s="568"/>
      <c r="J925" s="564"/>
      <c r="K925" s="564"/>
      <c r="L925" s="564"/>
      <c r="M925" s="564"/>
      <c r="N925" s="564"/>
      <c r="O925" s="564"/>
      <c r="P925" s="564"/>
      <c r="Q925" s="564"/>
      <c r="R925" s="564"/>
      <c r="S925" s="564"/>
      <c r="T925" s="564"/>
      <c r="U925" s="564"/>
      <c r="V925" s="564"/>
      <c r="W925" s="564"/>
      <c r="X925" s="564"/>
      <c r="Y925" s="564"/>
      <c r="Z925" s="564"/>
    </row>
    <row r="926" ht="12.75" customHeight="1">
      <c r="A926" s="564"/>
      <c r="B926" s="565"/>
      <c r="C926" s="565"/>
      <c r="D926" s="566"/>
      <c r="E926" s="566"/>
      <c r="F926" s="566"/>
      <c r="G926" s="567"/>
      <c r="H926" s="564"/>
      <c r="I926" s="568"/>
      <c r="J926" s="564"/>
      <c r="K926" s="564"/>
      <c r="L926" s="564"/>
      <c r="M926" s="564"/>
      <c r="N926" s="564"/>
      <c r="O926" s="564"/>
      <c r="P926" s="564"/>
      <c r="Q926" s="564"/>
      <c r="R926" s="564"/>
      <c r="S926" s="564"/>
      <c r="T926" s="564"/>
      <c r="U926" s="564"/>
      <c r="V926" s="564"/>
      <c r="W926" s="564"/>
      <c r="X926" s="564"/>
      <c r="Y926" s="564"/>
      <c r="Z926" s="564"/>
    </row>
    <row r="927" ht="12.75" customHeight="1">
      <c r="A927" s="564"/>
      <c r="B927" s="565"/>
      <c r="C927" s="565"/>
      <c r="D927" s="566"/>
      <c r="E927" s="566"/>
      <c r="F927" s="566"/>
      <c r="G927" s="567"/>
      <c r="H927" s="564"/>
      <c r="I927" s="568"/>
      <c r="J927" s="564"/>
      <c r="K927" s="564"/>
      <c r="L927" s="564"/>
      <c r="M927" s="564"/>
      <c r="N927" s="564"/>
      <c r="O927" s="564"/>
      <c r="P927" s="564"/>
      <c r="Q927" s="564"/>
      <c r="R927" s="564"/>
      <c r="S927" s="564"/>
      <c r="T927" s="564"/>
      <c r="U927" s="564"/>
      <c r="V927" s="564"/>
      <c r="W927" s="564"/>
      <c r="X927" s="564"/>
      <c r="Y927" s="564"/>
      <c r="Z927" s="564"/>
    </row>
    <row r="928" ht="12.75" customHeight="1">
      <c r="A928" s="564"/>
      <c r="B928" s="565"/>
      <c r="C928" s="565"/>
      <c r="D928" s="566"/>
      <c r="E928" s="566"/>
      <c r="F928" s="566"/>
      <c r="G928" s="567"/>
      <c r="H928" s="564"/>
      <c r="I928" s="568"/>
      <c r="J928" s="564"/>
      <c r="K928" s="564"/>
      <c r="L928" s="564"/>
      <c r="M928" s="564"/>
      <c r="N928" s="564"/>
      <c r="O928" s="564"/>
      <c r="P928" s="564"/>
      <c r="Q928" s="564"/>
      <c r="R928" s="564"/>
      <c r="S928" s="564"/>
      <c r="T928" s="564"/>
      <c r="U928" s="564"/>
      <c r="V928" s="564"/>
      <c r="W928" s="564"/>
      <c r="X928" s="564"/>
      <c r="Y928" s="564"/>
      <c r="Z928" s="564"/>
    </row>
    <row r="929" ht="12.75" customHeight="1">
      <c r="A929" s="564"/>
      <c r="B929" s="565"/>
      <c r="C929" s="565"/>
      <c r="D929" s="566"/>
      <c r="E929" s="566"/>
      <c r="F929" s="566"/>
      <c r="G929" s="567"/>
      <c r="H929" s="564"/>
      <c r="I929" s="568"/>
      <c r="J929" s="564"/>
      <c r="K929" s="564"/>
      <c r="L929" s="564"/>
      <c r="M929" s="564"/>
      <c r="N929" s="564"/>
      <c r="O929" s="564"/>
      <c r="P929" s="564"/>
      <c r="Q929" s="564"/>
      <c r="R929" s="564"/>
      <c r="S929" s="564"/>
      <c r="T929" s="564"/>
      <c r="U929" s="564"/>
      <c r="V929" s="564"/>
      <c r="W929" s="564"/>
      <c r="X929" s="564"/>
      <c r="Y929" s="564"/>
      <c r="Z929" s="564"/>
    </row>
    <row r="930" ht="12.75" customHeight="1">
      <c r="A930" s="564"/>
      <c r="B930" s="565"/>
      <c r="C930" s="565"/>
      <c r="D930" s="566"/>
      <c r="E930" s="566"/>
      <c r="F930" s="566"/>
      <c r="G930" s="567"/>
      <c r="H930" s="564"/>
      <c r="I930" s="568"/>
      <c r="J930" s="564"/>
      <c r="K930" s="564"/>
      <c r="L930" s="564"/>
      <c r="M930" s="564"/>
      <c r="N930" s="564"/>
      <c r="O930" s="564"/>
      <c r="P930" s="564"/>
      <c r="Q930" s="564"/>
      <c r="R930" s="564"/>
      <c r="S930" s="564"/>
      <c r="T930" s="564"/>
      <c r="U930" s="564"/>
      <c r="V930" s="564"/>
      <c r="W930" s="564"/>
      <c r="X930" s="564"/>
      <c r="Y930" s="564"/>
      <c r="Z930" s="564"/>
    </row>
    <row r="931" ht="12.75" customHeight="1">
      <c r="A931" s="564"/>
      <c r="B931" s="565"/>
      <c r="C931" s="565"/>
      <c r="D931" s="566"/>
      <c r="E931" s="566"/>
      <c r="F931" s="566"/>
      <c r="G931" s="567"/>
      <c r="H931" s="564"/>
      <c r="I931" s="568"/>
      <c r="J931" s="564"/>
      <c r="K931" s="564"/>
      <c r="L931" s="564"/>
      <c r="M931" s="564"/>
      <c r="N931" s="564"/>
      <c r="O931" s="564"/>
      <c r="P931" s="564"/>
      <c r="Q931" s="564"/>
      <c r="R931" s="564"/>
      <c r="S931" s="564"/>
      <c r="T931" s="564"/>
      <c r="U931" s="564"/>
      <c r="V931" s="564"/>
      <c r="W931" s="564"/>
      <c r="X931" s="564"/>
      <c r="Y931" s="564"/>
      <c r="Z931" s="564"/>
    </row>
    <row r="932" ht="12.75" customHeight="1">
      <c r="A932" s="564"/>
      <c r="B932" s="565"/>
      <c r="C932" s="565"/>
      <c r="D932" s="566"/>
      <c r="E932" s="566"/>
      <c r="F932" s="566"/>
      <c r="G932" s="567"/>
      <c r="H932" s="564"/>
      <c r="I932" s="568"/>
      <c r="J932" s="564"/>
      <c r="K932" s="564"/>
      <c r="L932" s="564"/>
      <c r="M932" s="564"/>
      <c r="N932" s="564"/>
      <c r="O932" s="564"/>
      <c r="P932" s="564"/>
      <c r="Q932" s="564"/>
      <c r="R932" s="564"/>
      <c r="S932" s="564"/>
      <c r="T932" s="564"/>
      <c r="U932" s="564"/>
      <c r="V932" s="564"/>
      <c r="W932" s="564"/>
      <c r="X932" s="564"/>
      <c r="Y932" s="564"/>
      <c r="Z932" s="564"/>
    </row>
    <row r="933" ht="12.75" customHeight="1">
      <c r="A933" s="564"/>
      <c r="B933" s="565"/>
      <c r="C933" s="565"/>
      <c r="D933" s="566"/>
      <c r="E933" s="566"/>
      <c r="F933" s="566"/>
      <c r="G933" s="567"/>
      <c r="H933" s="564"/>
      <c r="I933" s="568"/>
      <c r="J933" s="564"/>
      <c r="K933" s="564"/>
      <c r="L933" s="564"/>
      <c r="M933" s="564"/>
      <c r="N933" s="564"/>
      <c r="O933" s="564"/>
      <c r="P933" s="564"/>
      <c r="Q933" s="564"/>
      <c r="R933" s="564"/>
      <c r="S933" s="564"/>
      <c r="T933" s="564"/>
      <c r="U933" s="564"/>
      <c r="V933" s="564"/>
      <c r="W933" s="564"/>
      <c r="X933" s="564"/>
      <c r="Y933" s="564"/>
      <c r="Z933" s="564"/>
    </row>
    <row r="934" ht="12.75" customHeight="1">
      <c r="A934" s="564"/>
      <c r="B934" s="565"/>
      <c r="C934" s="565"/>
      <c r="D934" s="566"/>
      <c r="E934" s="566"/>
      <c r="F934" s="566"/>
      <c r="G934" s="567"/>
      <c r="H934" s="564"/>
      <c r="I934" s="568"/>
      <c r="J934" s="564"/>
      <c r="K934" s="564"/>
      <c r="L934" s="564"/>
      <c r="M934" s="564"/>
      <c r="N934" s="564"/>
      <c r="O934" s="564"/>
      <c r="P934" s="564"/>
      <c r="Q934" s="564"/>
      <c r="R934" s="564"/>
      <c r="S934" s="564"/>
      <c r="T934" s="564"/>
      <c r="U934" s="564"/>
      <c r="V934" s="564"/>
      <c r="W934" s="564"/>
      <c r="X934" s="564"/>
      <c r="Y934" s="564"/>
      <c r="Z934" s="564"/>
    </row>
    <row r="935" ht="12.75" customHeight="1">
      <c r="A935" s="564"/>
      <c r="B935" s="565"/>
      <c r="C935" s="565"/>
      <c r="D935" s="566"/>
      <c r="E935" s="566"/>
      <c r="F935" s="566"/>
      <c r="G935" s="567"/>
      <c r="H935" s="564"/>
      <c r="I935" s="568"/>
      <c r="J935" s="564"/>
      <c r="K935" s="564"/>
      <c r="L935" s="564"/>
      <c r="M935" s="564"/>
      <c r="N935" s="564"/>
      <c r="O935" s="564"/>
      <c r="P935" s="564"/>
      <c r="Q935" s="564"/>
      <c r="R935" s="564"/>
      <c r="S935" s="564"/>
      <c r="T935" s="564"/>
      <c r="U935" s="564"/>
      <c r="V935" s="564"/>
      <c r="W935" s="564"/>
      <c r="X935" s="564"/>
      <c r="Y935" s="564"/>
      <c r="Z935" s="564"/>
    </row>
    <row r="936" ht="12.75" customHeight="1">
      <c r="A936" s="564"/>
      <c r="B936" s="565"/>
      <c r="C936" s="565"/>
      <c r="D936" s="566"/>
      <c r="E936" s="566"/>
      <c r="F936" s="566"/>
      <c r="G936" s="567"/>
      <c r="H936" s="564"/>
      <c r="I936" s="568"/>
      <c r="J936" s="564"/>
      <c r="K936" s="564"/>
      <c r="L936" s="564"/>
      <c r="M936" s="564"/>
      <c r="N936" s="564"/>
      <c r="O936" s="564"/>
      <c r="P936" s="564"/>
      <c r="Q936" s="564"/>
      <c r="R936" s="564"/>
      <c r="S936" s="564"/>
      <c r="T936" s="564"/>
      <c r="U936" s="564"/>
      <c r="V936" s="564"/>
      <c r="W936" s="564"/>
      <c r="X936" s="564"/>
      <c r="Y936" s="564"/>
      <c r="Z936" s="564"/>
    </row>
    <row r="937" ht="12.75" customHeight="1">
      <c r="A937" s="564"/>
      <c r="B937" s="565"/>
      <c r="C937" s="565"/>
      <c r="D937" s="566"/>
      <c r="E937" s="566"/>
      <c r="F937" s="566"/>
      <c r="G937" s="567"/>
      <c r="H937" s="564"/>
      <c r="I937" s="568"/>
      <c r="J937" s="564"/>
      <c r="K937" s="564"/>
      <c r="L937" s="564"/>
      <c r="M937" s="564"/>
      <c r="N937" s="564"/>
      <c r="O937" s="564"/>
      <c r="P937" s="564"/>
      <c r="Q937" s="564"/>
      <c r="R937" s="564"/>
      <c r="S937" s="564"/>
      <c r="T937" s="564"/>
      <c r="U937" s="564"/>
      <c r="V937" s="564"/>
      <c r="W937" s="564"/>
      <c r="X937" s="564"/>
      <c r="Y937" s="564"/>
      <c r="Z937" s="564"/>
    </row>
    <row r="938" ht="12.75" customHeight="1">
      <c r="A938" s="564"/>
      <c r="B938" s="565"/>
      <c r="C938" s="565"/>
      <c r="D938" s="566"/>
      <c r="E938" s="566"/>
      <c r="F938" s="566"/>
      <c r="G938" s="567"/>
      <c r="H938" s="564"/>
      <c r="I938" s="568"/>
      <c r="J938" s="564"/>
      <c r="K938" s="564"/>
      <c r="L938" s="564"/>
      <c r="M938" s="564"/>
      <c r="N938" s="564"/>
      <c r="O938" s="564"/>
      <c r="P938" s="564"/>
      <c r="Q938" s="564"/>
      <c r="R938" s="564"/>
      <c r="S938" s="564"/>
      <c r="T938" s="564"/>
      <c r="U938" s="564"/>
      <c r="V938" s="564"/>
      <c r="W938" s="564"/>
      <c r="X938" s="564"/>
      <c r="Y938" s="564"/>
      <c r="Z938" s="564"/>
    </row>
    <row r="939" ht="12.75" customHeight="1">
      <c r="A939" s="564"/>
      <c r="B939" s="565"/>
      <c r="C939" s="565"/>
      <c r="D939" s="566"/>
      <c r="E939" s="566"/>
      <c r="F939" s="566"/>
      <c r="G939" s="567"/>
      <c r="H939" s="564"/>
      <c r="I939" s="568"/>
      <c r="J939" s="564"/>
      <c r="K939" s="564"/>
      <c r="L939" s="564"/>
      <c r="M939" s="564"/>
      <c r="N939" s="564"/>
      <c r="O939" s="564"/>
      <c r="P939" s="564"/>
      <c r="Q939" s="564"/>
      <c r="R939" s="564"/>
      <c r="S939" s="564"/>
      <c r="T939" s="564"/>
      <c r="U939" s="564"/>
      <c r="V939" s="564"/>
      <c r="W939" s="564"/>
      <c r="X939" s="564"/>
      <c r="Y939" s="564"/>
      <c r="Z939" s="564"/>
    </row>
    <row r="940" ht="12.75" customHeight="1">
      <c r="A940" s="564"/>
      <c r="B940" s="565"/>
      <c r="C940" s="565"/>
      <c r="D940" s="566"/>
      <c r="E940" s="566"/>
      <c r="F940" s="566"/>
      <c r="G940" s="567"/>
      <c r="H940" s="564"/>
      <c r="I940" s="568"/>
      <c r="J940" s="564"/>
      <c r="K940" s="564"/>
      <c r="L940" s="564"/>
      <c r="M940" s="564"/>
      <c r="N940" s="564"/>
      <c r="O940" s="564"/>
      <c r="P940" s="564"/>
      <c r="Q940" s="564"/>
      <c r="R940" s="564"/>
      <c r="S940" s="564"/>
      <c r="T940" s="564"/>
      <c r="U940" s="564"/>
      <c r="V940" s="564"/>
      <c r="W940" s="564"/>
      <c r="X940" s="564"/>
      <c r="Y940" s="564"/>
      <c r="Z940" s="564"/>
    </row>
    <row r="941" ht="12.75" customHeight="1">
      <c r="A941" s="564"/>
      <c r="B941" s="565"/>
      <c r="C941" s="565"/>
      <c r="D941" s="566"/>
      <c r="E941" s="566"/>
      <c r="F941" s="566"/>
      <c r="G941" s="567"/>
      <c r="H941" s="564"/>
      <c r="I941" s="568"/>
      <c r="J941" s="564"/>
      <c r="K941" s="564"/>
      <c r="L941" s="564"/>
      <c r="M941" s="564"/>
      <c r="N941" s="564"/>
      <c r="O941" s="564"/>
      <c r="P941" s="564"/>
      <c r="Q941" s="564"/>
      <c r="R941" s="564"/>
      <c r="S941" s="564"/>
      <c r="T941" s="564"/>
      <c r="U941" s="564"/>
      <c r="V941" s="564"/>
      <c r="W941" s="564"/>
      <c r="X941" s="564"/>
      <c r="Y941" s="564"/>
      <c r="Z941" s="564"/>
    </row>
    <row r="942" ht="12.75" customHeight="1">
      <c r="A942" s="564"/>
      <c r="B942" s="565"/>
      <c r="C942" s="565"/>
      <c r="D942" s="566"/>
      <c r="E942" s="566"/>
      <c r="F942" s="566"/>
      <c r="G942" s="567"/>
      <c r="H942" s="564"/>
      <c r="I942" s="568"/>
      <c r="J942" s="564"/>
      <c r="K942" s="564"/>
      <c r="L942" s="564"/>
      <c r="M942" s="564"/>
      <c r="N942" s="564"/>
      <c r="O942" s="564"/>
      <c r="P942" s="564"/>
      <c r="Q942" s="564"/>
      <c r="R942" s="564"/>
      <c r="S942" s="564"/>
      <c r="T942" s="564"/>
      <c r="U942" s="564"/>
      <c r="V942" s="564"/>
      <c r="W942" s="564"/>
      <c r="X942" s="564"/>
      <c r="Y942" s="564"/>
      <c r="Z942" s="564"/>
    </row>
    <row r="943" ht="12.75" customHeight="1">
      <c r="A943" s="564"/>
      <c r="B943" s="565"/>
      <c r="C943" s="565"/>
      <c r="D943" s="566"/>
      <c r="E943" s="566"/>
      <c r="F943" s="566"/>
      <c r="G943" s="567"/>
      <c r="H943" s="564"/>
      <c r="I943" s="568"/>
      <c r="J943" s="564"/>
      <c r="K943" s="564"/>
      <c r="L943" s="564"/>
      <c r="M943" s="564"/>
      <c r="N943" s="564"/>
      <c r="O943" s="564"/>
      <c r="P943" s="564"/>
      <c r="Q943" s="564"/>
      <c r="R943" s="564"/>
      <c r="S943" s="564"/>
      <c r="T943" s="564"/>
      <c r="U943" s="564"/>
      <c r="V943" s="564"/>
      <c r="W943" s="564"/>
      <c r="X943" s="564"/>
      <c r="Y943" s="564"/>
      <c r="Z943" s="564"/>
    </row>
    <row r="944" ht="12.75" customHeight="1">
      <c r="A944" s="564"/>
      <c r="B944" s="565"/>
      <c r="C944" s="565"/>
      <c r="D944" s="566"/>
      <c r="E944" s="566"/>
      <c r="F944" s="566"/>
      <c r="G944" s="567"/>
      <c r="H944" s="564"/>
      <c r="I944" s="568"/>
      <c r="J944" s="564"/>
      <c r="K944" s="564"/>
      <c r="L944" s="564"/>
      <c r="M944" s="564"/>
      <c r="N944" s="564"/>
      <c r="O944" s="564"/>
      <c r="P944" s="564"/>
      <c r="Q944" s="564"/>
      <c r="R944" s="564"/>
      <c r="S944" s="564"/>
      <c r="T944" s="564"/>
      <c r="U944" s="564"/>
      <c r="V944" s="564"/>
      <c r="W944" s="564"/>
      <c r="X944" s="564"/>
      <c r="Y944" s="564"/>
      <c r="Z944" s="564"/>
    </row>
    <row r="945" ht="12.75" customHeight="1">
      <c r="A945" s="564"/>
      <c r="B945" s="565"/>
      <c r="C945" s="565"/>
      <c r="D945" s="566"/>
      <c r="E945" s="566"/>
      <c r="F945" s="566"/>
      <c r="G945" s="567"/>
      <c r="H945" s="564"/>
      <c r="I945" s="568"/>
      <c r="J945" s="564"/>
      <c r="K945" s="564"/>
      <c r="L945" s="564"/>
      <c r="M945" s="564"/>
      <c r="N945" s="564"/>
      <c r="O945" s="564"/>
      <c r="P945" s="564"/>
      <c r="Q945" s="564"/>
      <c r="R945" s="564"/>
      <c r="S945" s="564"/>
      <c r="T945" s="564"/>
      <c r="U945" s="564"/>
      <c r="V945" s="564"/>
      <c r="W945" s="564"/>
      <c r="X945" s="564"/>
      <c r="Y945" s="564"/>
      <c r="Z945" s="564"/>
    </row>
    <row r="946" ht="12.75" customHeight="1">
      <c r="A946" s="564"/>
      <c r="B946" s="565"/>
      <c r="C946" s="565"/>
      <c r="D946" s="566"/>
      <c r="E946" s="566"/>
      <c r="F946" s="566"/>
      <c r="G946" s="567"/>
      <c r="H946" s="564"/>
      <c r="I946" s="568"/>
      <c r="J946" s="564"/>
      <c r="K946" s="564"/>
      <c r="L946" s="564"/>
      <c r="M946" s="564"/>
      <c r="N946" s="564"/>
      <c r="O946" s="564"/>
      <c r="P946" s="564"/>
      <c r="Q946" s="564"/>
      <c r="R946" s="564"/>
      <c r="S946" s="564"/>
      <c r="T946" s="564"/>
      <c r="U946" s="564"/>
      <c r="V946" s="564"/>
      <c r="W946" s="564"/>
      <c r="X946" s="564"/>
      <c r="Y946" s="564"/>
      <c r="Z946" s="564"/>
    </row>
    <row r="947" ht="12.75" customHeight="1">
      <c r="A947" s="564"/>
      <c r="B947" s="565"/>
      <c r="C947" s="565"/>
      <c r="D947" s="566"/>
      <c r="E947" s="566"/>
      <c r="F947" s="566"/>
      <c r="G947" s="567"/>
      <c r="H947" s="564"/>
      <c r="I947" s="568"/>
      <c r="J947" s="564"/>
      <c r="K947" s="564"/>
      <c r="L947" s="564"/>
      <c r="M947" s="564"/>
      <c r="N947" s="564"/>
      <c r="O947" s="564"/>
      <c r="P947" s="564"/>
      <c r="Q947" s="564"/>
      <c r="R947" s="564"/>
      <c r="S947" s="564"/>
      <c r="T947" s="564"/>
      <c r="U947" s="564"/>
      <c r="V947" s="564"/>
      <c r="W947" s="564"/>
      <c r="X947" s="564"/>
      <c r="Y947" s="564"/>
      <c r="Z947" s="564"/>
    </row>
    <row r="948" ht="12.75" customHeight="1">
      <c r="A948" s="564"/>
      <c r="B948" s="565"/>
      <c r="C948" s="565"/>
      <c r="D948" s="566"/>
      <c r="E948" s="566"/>
      <c r="F948" s="566"/>
      <c r="G948" s="567"/>
      <c r="H948" s="564"/>
      <c r="I948" s="568"/>
      <c r="J948" s="564"/>
      <c r="K948" s="564"/>
      <c r="L948" s="564"/>
      <c r="M948" s="564"/>
      <c r="N948" s="564"/>
      <c r="O948" s="564"/>
      <c r="P948" s="564"/>
      <c r="Q948" s="564"/>
      <c r="R948" s="564"/>
      <c r="S948" s="564"/>
      <c r="T948" s="564"/>
      <c r="U948" s="564"/>
      <c r="V948" s="564"/>
      <c r="W948" s="564"/>
      <c r="X948" s="564"/>
      <c r="Y948" s="564"/>
      <c r="Z948" s="564"/>
    </row>
    <row r="949" ht="12.75" customHeight="1">
      <c r="A949" s="564"/>
      <c r="B949" s="565"/>
      <c r="C949" s="565"/>
      <c r="D949" s="566"/>
      <c r="E949" s="566"/>
      <c r="F949" s="566"/>
      <c r="G949" s="567"/>
      <c r="H949" s="564"/>
      <c r="I949" s="568"/>
      <c r="J949" s="564"/>
      <c r="K949" s="564"/>
      <c r="L949" s="564"/>
      <c r="M949" s="564"/>
      <c r="N949" s="564"/>
      <c r="O949" s="564"/>
      <c r="P949" s="564"/>
      <c r="Q949" s="564"/>
      <c r="R949" s="564"/>
      <c r="S949" s="564"/>
      <c r="T949" s="564"/>
      <c r="U949" s="564"/>
      <c r="V949" s="564"/>
      <c r="W949" s="564"/>
      <c r="X949" s="564"/>
      <c r="Y949" s="564"/>
      <c r="Z949" s="564"/>
    </row>
    <row r="950" ht="12.75" customHeight="1">
      <c r="A950" s="564"/>
      <c r="B950" s="565"/>
      <c r="C950" s="565"/>
      <c r="D950" s="566"/>
      <c r="E950" s="566"/>
      <c r="F950" s="566"/>
      <c r="G950" s="567"/>
      <c r="H950" s="564"/>
      <c r="I950" s="568"/>
      <c r="J950" s="564"/>
      <c r="K950" s="564"/>
      <c r="L950" s="564"/>
      <c r="M950" s="564"/>
      <c r="N950" s="564"/>
      <c r="O950" s="564"/>
      <c r="P950" s="564"/>
      <c r="Q950" s="564"/>
      <c r="R950" s="564"/>
      <c r="S950" s="564"/>
      <c r="T950" s="564"/>
      <c r="U950" s="564"/>
      <c r="V950" s="564"/>
      <c r="W950" s="564"/>
      <c r="X950" s="564"/>
      <c r="Y950" s="564"/>
      <c r="Z950" s="564"/>
    </row>
    <row r="951" ht="12.75" customHeight="1">
      <c r="A951" s="564"/>
      <c r="B951" s="565"/>
      <c r="C951" s="565"/>
      <c r="D951" s="566"/>
      <c r="E951" s="566"/>
      <c r="F951" s="566"/>
      <c r="G951" s="567"/>
      <c r="H951" s="564"/>
      <c r="I951" s="568"/>
      <c r="J951" s="564"/>
      <c r="K951" s="564"/>
      <c r="L951" s="564"/>
      <c r="M951" s="564"/>
      <c r="N951" s="564"/>
      <c r="O951" s="564"/>
      <c r="P951" s="564"/>
      <c r="Q951" s="564"/>
      <c r="R951" s="564"/>
      <c r="S951" s="564"/>
      <c r="T951" s="564"/>
      <c r="U951" s="564"/>
      <c r="V951" s="564"/>
      <c r="W951" s="564"/>
      <c r="X951" s="564"/>
      <c r="Y951" s="564"/>
      <c r="Z951" s="564"/>
    </row>
    <row r="952" ht="12.75" customHeight="1">
      <c r="A952" s="564"/>
      <c r="B952" s="565"/>
      <c r="C952" s="565"/>
      <c r="D952" s="566"/>
      <c r="E952" s="566"/>
      <c r="F952" s="566"/>
      <c r="G952" s="567"/>
      <c r="H952" s="564"/>
      <c r="I952" s="568"/>
      <c r="J952" s="564"/>
      <c r="K952" s="564"/>
      <c r="L952" s="564"/>
      <c r="M952" s="564"/>
      <c r="N952" s="564"/>
      <c r="O952" s="564"/>
      <c r="P952" s="564"/>
      <c r="Q952" s="564"/>
      <c r="R952" s="564"/>
      <c r="S952" s="564"/>
      <c r="T952" s="564"/>
      <c r="U952" s="564"/>
      <c r="V952" s="564"/>
      <c r="W952" s="564"/>
      <c r="X952" s="564"/>
      <c r="Y952" s="564"/>
      <c r="Z952" s="564"/>
    </row>
    <row r="953" ht="12.75" customHeight="1">
      <c r="A953" s="564"/>
      <c r="B953" s="565"/>
      <c r="C953" s="565"/>
      <c r="D953" s="566"/>
      <c r="E953" s="566"/>
      <c r="F953" s="566"/>
      <c r="G953" s="567"/>
      <c r="H953" s="564"/>
      <c r="I953" s="568"/>
      <c r="J953" s="564"/>
      <c r="K953" s="564"/>
      <c r="L953" s="564"/>
      <c r="M953" s="564"/>
      <c r="N953" s="564"/>
      <c r="O953" s="564"/>
      <c r="P953" s="564"/>
      <c r="Q953" s="564"/>
      <c r="R953" s="564"/>
      <c r="S953" s="564"/>
      <c r="T953" s="564"/>
      <c r="U953" s="564"/>
      <c r="V953" s="564"/>
      <c r="W953" s="564"/>
      <c r="X953" s="564"/>
      <c r="Y953" s="564"/>
      <c r="Z953" s="564"/>
    </row>
    <row r="954" ht="12.75" customHeight="1">
      <c r="A954" s="564"/>
      <c r="B954" s="565"/>
      <c r="C954" s="565"/>
      <c r="D954" s="566"/>
      <c r="E954" s="566"/>
      <c r="F954" s="566"/>
      <c r="G954" s="567"/>
      <c r="H954" s="564"/>
      <c r="I954" s="568"/>
      <c r="J954" s="564"/>
      <c r="K954" s="564"/>
      <c r="L954" s="564"/>
      <c r="M954" s="564"/>
      <c r="N954" s="564"/>
      <c r="O954" s="564"/>
      <c r="P954" s="564"/>
      <c r="Q954" s="564"/>
      <c r="R954" s="564"/>
      <c r="S954" s="564"/>
      <c r="T954" s="564"/>
      <c r="U954" s="564"/>
      <c r="V954" s="564"/>
      <c r="W954" s="564"/>
      <c r="X954" s="564"/>
      <c r="Y954" s="564"/>
      <c r="Z954" s="564"/>
    </row>
    <row r="955" ht="12.75" customHeight="1">
      <c r="A955" s="564"/>
      <c r="B955" s="565"/>
      <c r="C955" s="565"/>
      <c r="D955" s="566"/>
      <c r="E955" s="566"/>
      <c r="F955" s="566"/>
      <c r="G955" s="567"/>
      <c r="H955" s="564"/>
      <c r="I955" s="568"/>
      <c r="J955" s="564"/>
      <c r="K955" s="564"/>
      <c r="L955" s="564"/>
      <c r="M955" s="564"/>
      <c r="N955" s="564"/>
      <c r="O955" s="564"/>
      <c r="P955" s="564"/>
      <c r="Q955" s="564"/>
      <c r="R955" s="564"/>
      <c r="S955" s="564"/>
      <c r="T955" s="564"/>
      <c r="U955" s="564"/>
      <c r="V955" s="564"/>
      <c r="W955" s="564"/>
      <c r="X955" s="564"/>
      <c r="Y955" s="564"/>
      <c r="Z955" s="564"/>
    </row>
    <row r="956" ht="12.75" customHeight="1">
      <c r="A956" s="564"/>
      <c r="B956" s="565"/>
      <c r="C956" s="565"/>
      <c r="D956" s="566"/>
      <c r="E956" s="566"/>
      <c r="F956" s="566"/>
      <c r="G956" s="567"/>
      <c r="H956" s="564"/>
      <c r="I956" s="568"/>
      <c r="J956" s="564"/>
      <c r="K956" s="564"/>
      <c r="L956" s="564"/>
      <c r="M956" s="564"/>
      <c r="N956" s="564"/>
      <c r="O956" s="564"/>
      <c r="P956" s="564"/>
      <c r="Q956" s="564"/>
      <c r="R956" s="564"/>
      <c r="S956" s="564"/>
      <c r="T956" s="564"/>
      <c r="U956" s="564"/>
      <c r="V956" s="564"/>
      <c r="W956" s="564"/>
      <c r="X956" s="564"/>
      <c r="Y956" s="564"/>
      <c r="Z956" s="564"/>
    </row>
    <row r="957" ht="12.75" customHeight="1">
      <c r="A957" s="564"/>
      <c r="B957" s="565"/>
      <c r="C957" s="565"/>
      <c r="D957" s="566"/>
      <c r="E957" s="566"/>
      <c r="F957" s="566"/>
      <c r="G957" s="567"/>
      <c r="H957" s="564"/>
      <c r="I957" s="568"/>
      <c r="J957" s="564"/>
      <c r="K957" s="564"/>
      <c r="L957" s="564"/>
      <c r="M957" s="564"/>
      <c r="N957" s="564"/>
      <c r="O957" s="564"/>
      <c r="P957" s="564"/>
      <c r="Q957" s="564"/>
      <c r="R957" s="564"/>
      <c r="S957" s="564"/>
      <c r="T957" s="564"/>
      <c r="U957" s="564"/>
      <c r="V957" s="564"/>
      <c r="W957" s="564"/>
      <c r="X957" s="564"/>
      <c r="Y957" s="564"/>
      <c r="Z957" s="564"/>
    </row>
    <row r="958" ht="12.75" customHeight="1">
      <c r="A958" s="564"/>
      <c r="B958" s="565"/>
      <c r="C958" s="565"/>
      <c r="D958" s="566"/>
      <c r="E958" s="566"/>
      <c r="F958" s="566"/>
      <c r="G958" s="567"/>
      <c r="H958" s="564"/>
      <c r="I958" s="568"/>
      <c r="J958" s="564"/>
      <c r="K958" s="564"/>
      <c r="L958" s="564"/>
      <c r="M958" s="564"/>
      <c r="N958" s="564"/>
      <c r="O958" s="564"/>
      <c r="P958" s="564"/>
      <c r="Q958" s="564"/>
      <c r="R958" s="564"/>
      <c r="S958" s="564"/>
      <c r="T958" s="564"/>
      <c r="U958" s="564"/>
      <c r="V958" s="564"/>
      <c r="W958" s="564"/>
      <c r="X958" s="564"/>
      <c r="Y958" s="564"/>
      <c r="Z958" s="564"/>
    </row>
    <row r="959" ht="12.75" customHeight="1">
      <c r="A959" s="564"/>
      <c r="B959" s="565"/>
      <c r="C959" s="565"/>
      <c r="D959" s="566"/>
      <c r="E959" s="566"/>
      <c r="F959" s="566"/>
      <c r="G959" s="567"/>
      <c r="H959" s="564"/>
      <c r="I959" s="568"/>
      <c r="J959" s="564"/>
      <c r="K959" s="564"/>
      <c r="L959" s="564"/>
      <c r="M959" s="564"/>
      <c r="N959" s="564"/>
      <c r="O959" s="564"/>
      <c r="P959" s="564"/>
      <c r="Q959" s="564"/>
      <c r="R959" s="564"/>
      <c r="S959" s="564"/>
      <c r="T959" s="564"/>
      <c r="U959" s="564"/>
      <c r="V959" s="564"/>
      <c r="W959" s="564"/>
      <c r="X959" s="564"/>
      <c r="Y959" s="564"/>
      <c r="Z959" s="564"/>
    </row>
    <row r="960" ht="12.75" customHeight="1">
      <c r="A960" s="564"/>
      <c r="B960" s="565"/>
      <c r="C960" s="565"/>
      <c r="D960" s="566"/>
      <c r="E960" s="566"/>
      <c r="F960" s="566"/>
      <c r="G960" s="567"/>
      <c r="H960" s="564"/>
      <c r="I960" s="568"/>
      <c r="J960" s="564"/>
      <c r="K960" s="564"/>
      <c r="L960" s="564"/>
      <c r="M960" s="564"/>
      <c r="N960" s="564"/>
      <c r="O960" s="564"/>
      <c r="P960" s="564"/>
      <c r="Q960" s="564"/>
      <c r="R960" s="564"/>
      <c r="S960" s="564"/>
      <c r="T960" s="564"/>
      <c r="U960" s="564"/>
      <c r="V960" s="564"/>
      <c r="W960" s="564"/>
      <c r="X960" s="564"/>
      <c r="Y960" s="564"/>
      <c r="Z960" s="564"/>
    </row>
    <row r="961" ht="12.75" customHeight="1">
      <c r="A961" s="564"/>
      <c r="B961" s="565"/>
      <c r="C961" s="565"/>
      <c r="D961" s="566"/>
      <c r="E961" s="566"/>
      <c r="F961" s="566"/>
      <c r="G961" s="567"/>
      <c r="H961" s="564"/>
      <c r="I961" s="568"/>
      <c r="J961" s="564"/>
      <c r="K961" s="564"/>
      <c r="L961" s="564"/>
      <c r="M961" s="564"/>
      <c r="N961" s="564"/>
      <c r="O961" s="564"/>
      <c r="P961" s="564"/>
      <c r="Q961" s="564"/>
      <c r="R961" s="564"/>
      <c r="S961" s="564"/>
      <c r="T961" s="564"/>
      <c r="U961" s="564"/>
      <c r="V961" s="564"/>
      <c r="W961" s="564"/>
      <c r="X961" s="564"/>
      <c r="Y961" s="564"/>
      <c r="Z961" s="564"/>
    </row>
    <row r="962" ht="12.75" customHeight="1">
      <c r="A962" s="564"/>
      <c r="B962" s="565"/>
      <c r="C962" s="565"/>
      <c r="D962" s="566"/>
      <c r="E962" s="566"/>
      <c r="F962" s="566"/>
      <c r="G962" s="567"/>
      <c r="H962" s="564"/>
      <c r="I962" s="568"/>
      <c r="J962" s="564"/>
      <c r="K962" s="564"/>
      <c r="L962" s="564"/>
      <c r="M962" s="564"/>
      <c r="N962" s="564"/>
      <c r="O962" s="564"/>
      <c r="P962" s="564"/>
      <c r="Q962" s="564"/>
      <c r="R962" s="564"/>
      <c r="S962" s="564"/>
      <c r="T962" s="564"/>
      <c r="U962" s="564"/>
      <c r="V962" s="564"/>
      <c r="W962" s="564"/>
      <c r="X962" s="564"/>
      <c r="Y962" s="564"/>
      <c r="Z962" s="564"/>
    </row>
    <row r="963" ht="12.75" customHeight="1">
      <c r="A963" s="564"/>
      <c r="B963" s="565"/>
      <c r="C963" s="565"/>
      <c r="D963" s="566"/>
      <c r="E963" s="566"/>
      <c r="F963" s="566"/>
      <c r="G963" s="567"/>
      <c r="H963" s="564"/>
      <c r="I963" s="568"/>
      <c r="J963" s="564"/>
      <c r="K963" s="564"/>
      <c r="L963" s="564"/>
      <c r="M963" s="564"/>
      <c r="N963" s="564"/>
      <c r="O963" s="564"/>
      <c r="P963" s="564"/>
      <c r="Q963" s="564"/>
      <c r="R963" s="564"/>
      <c r="S963" s="564"/>
      <c r="T963" s="564"/>
      <c r="U963" s="564"/>
      <c r="V963" s="564"/>
      <c r="W963" s="564"/>
      <c r="X963" s="564"/>
      <c r="Y963" s="564"/>
      <c r="Z963" s="564"/>
    </row>
    <row r="964" ht="12.75" customHeight="1">
      <c r="A964" s="564"/>
      <c r="B964" s="565"/>
      <c r="C964" s="565"/>
      <c r="D964" s="566"/>
      <c r="E964" s="566"/>
      <c r="F964" s="566"/>
      <c r="G964" s="567"/>
      <c r="H964" s="564"/>
      <c r="I964" s="568"/>
      <c r="J964" s="564"/>
      <c r="K964" s="564"/>
      <c r="L964" s="564"/>
      <c r="M964" s="564"/>
      <c r="N964" s="564"/>
      <c r="O964" s="564"/>
      <c r="P964" s="564"/>
      <c r="Q964" s="564"/>
      <c r="R964" s="564"/>
      <c r="S964" s="564"/>
      <c r="T964" s="564"/>
      <c r="U964" s="564"/>
      <c r="V964" s="564"/>
      <c r="W964" s="564"/>
      <c r="X964" s="564"/>
      <c r="Y964" s="564"/>
      <c r="Z964" s="564"/>
    </row>
    <row r="965" ht="12.75" customHeight="1">
      <c r="A965" s="564"/>
      <c r="B965" s="565"/>
      <c r="C965" s="565"/>
      <c r="D965" s="566"/>
      <c r="E965" s="566"/>
      <c r="F965" s="566"/>
      <c r="G965" s="567"/>
      <c r="H965" s="564"/>
      <c r="I965" s="568"/>
      <c r="J965" s="564"/>
      <c r="K965" s="564"/>
      <c r="L965" s="564"/>
      <c r="M965" s="564"/>
      <c r="N965" s="564"/>
      <c r="O965" s="564"/>
      <c r="P965" s="564"/>
      <c r="Q965" s="564"/>
      <c r="R965" s="564"/>
      <c r="S965" s="564"/>
      <c r="T965" s="564"/>
      <c r="U965" s="564"/>
      <c r="V965" s="564"/>
      <c r="W965" s="564"/>
      <c r="X965" s="564"/>
      <c r="Y965" s="564"/>
      <c r="Z965" s="564"/>
    </row>
    <row r="966" ht="12.75" customHeight="1">
      <c r="A966" s="564"/>
      <c r="B966" s="565"/>
      <c r="C966" s="565"/>
      <c r="D966" s="566"/>
      <c r="E966" s="566"/>
      <c r="F966" s="566"/>
      <c r="G966" s="567"/>
      <c r="H966" s="564"/>
      <c r="I966" s="568"/>
      <c r="J966" s="564"/>
      <c r="K966" s="564"/>
      <c r="L966" s="564"/>
      <c r="M966" s="564"/>
      <c r="N966" s="564"/>
      <c r="O966" s="564"/>
      <c r="P966" s="564"/>
      <c r="Q966" s="564"/>
      <c r="R966" s="564"/>
      <c r="S966" s="564"/>
      <c r="T966" s="564"/>
      <c r="U966" s="564"/>
      <c r="V966" s="564"/>
      <c r="W966" s="564"/>
      <c r="X966" s="564"/>
      <c r="Y966" s="564"/>
      <c r="Z966" s="564"/>
    </row>
    <row r="967" ht="12.75" customHeight="1">
      <c r="A967" s="564"/>
      <c r="B967" s="565"/>
      <c r="C967" s="565"/>
      <c r="D967" s="566"/>
      <c r="E967" s="566"/>
      <c r="F967" s="566"/>
      <c r="G967" s="567"/>
      <c r="H967" s="564"/>
      <c r="I967" s="568"/>
      <c r="J967" s="564"/>
      <c r="K967" s="564"/>
      <c r="L967" s="564"/>
      <c r="M967" s="564"/>
      <c r="N967" s="564"/>
      <c r="O967" s="564"/>
      <c r="P967" s="564"/>
      <c r="Q967" s="564"/>
      <c r="R967" s="564"/>
      <c r="S967" s="564"/>
      <c r="T967" s="564"/>
      <c r="U967" s="564"/>
      <c r="V967" s="564"/>
      <c r="W967" s="564"/>
      <c r="X967" s="564"/>
      <c r="Y967" s="564"/>
      <c r="Z967" s="564"/>
    </row>
    <row r="968" ht="12.75" customHeight="1">
      <c r="A968" s="564"/>
      <c r="B968" s="565"/>
      <c r="C968" s="565"/>
      <c r="D968" s="566"/>
      <c r="E968" s="566"/>
      <c r="F968" s="566"/>
      <c r="G968" s="567"/>
      <c r="H968" s="564"/>
      <c r="I968" s="568"/>
      <c r="J968" s="564"/>
      <c r="K968" s="564"/>
      <c r="L968" s="564"/>
      <c r="M968" s="564"/>
      <c r="N968" s="564"/>
      <c r="O968" s="564"/>
      <c r="P968" s="564"/>
      <c r="Q968" s="564"/>
      <c r="R968" s="564"/>
      <c r="S968" s="564"/>
      <c r="T968" s="564"/>
      <c r="U968" s="564"/>
      <c r="V968" s="564"/>
      <c r="W968" s="564"/>
      <c r="X968" s="564"/>
      <c r="Y968" s="564"/>
      <c r="Z968" s="564"/>
    </row>
    <row r="969" ht="12.75" customHeight="1">
      <c r="A969" s="564"/>
      <c r="B969" s="565"/>
      <c r="C969" s="565"/>
      <c r="D969" s="566"/>
      <c r="E969" s="566"/>
      <c r="F969" s="566"/>
      <c r="G969" s="567"/>
      <c r="H969" s="564"/>
      <c r="I969" s="568"/>
      <c r="J969" s="564"/>
      <c r="K969" s="564"/>
      <c r="L969" s="564"/>
      <c r="M969" s="564"/>
      <c r="N969" s="564"/>
      <c r="O969" s="564"/>
      <c r="P969" s="564"/>
      <c r="Q969" s="564"/>
      <c r="R969" s="564"/>
      <c r="S969" s="564"/>
      <c r="T969" s="564"/>
      <c r="U969" s="564"/>
      <c r="V969" s="564"/>
      <c r="W969" s="564"/>
      <c r="X969" s="564"/>
      <c r="Y969" s="564"/>
      <c r="Z969" s="564"/>
    </row>
    <row r="970" ht="12.75" customHeight="1">
      <c r="A970" s="564"/>
      <c r="B970" s="565"/>
      <c r="C970" s="565"/>
      <c r="D970" s="566"/>
      <c r="E970" s="566"/>
      <c r="F970" s="566"/>
      <c r="G970" s="567"/>
      <c r="H970" s="564"/>
      <c r="I970" s="568"/>
      <c r="J970" s="564"/>
      <c r="K970" s="564"/>
      <c r="L970" s="564"/>
      <c r="M970" s="564"/>
      <c r="N970" s="564"/>
      <c r="O970" s="564"/>
      <c r="P970" s="564"/>
      <c r="Q970" s="564"/>
      <c r="R970" s="564"/>
      <c r="S970" s="564"/>
      <c r="T970" s="564"/>
      <c r="U970" s="564"/>
      <c r="V970" s="564"/>
      <c r="W970" s="564"/>
      <c r="X970" s="564"/>
      <c r="Y970" s="564"/>
      <c r="Z970" s="564"/>
    </row>
    <row r="971" ht="12.75" customHeight="1">
      <c r="A971" s="564"/>
      <c r="B971" s="565"/>
      <c r="C971" s="565"/>
      <c r="D971" s="566"/>
      <c r="E971" s="566"/>
      <c r="F971" s="566"/>
      <c r="G971" s="567"/>
      <c r="H971" s="564"/>
      <c r="I971" s="568"/>
      <c r="J971" s="564"/>
      <c r="K971" s="564"/>
      <c r="L971" s="564"/>
      <c r="M971" s="564"/>
      <c r="N971" s="564"/>
      <c r="O971" s="564"/>
      <c r="P971" s="564"/>
      <c r="Q971" s="564"/>
      <c r="R971" s="564"/>
      <c r="S971" s="564"/>
      <c r="T971" s="564"/>
      <c r="U971" s="564"/>
      <c r="V971" s="564"/>
      <c r="W971" s="564"/>
      <c r="X971" s="564"/>
      <c r="Y971" s="564"/>
      <c r="Z971" s="564"/>
    </row>
    <row r="972" ht="12.75" customHeight="1">
      <c r="A972" s="564"/>
      <c r="B972" s="565"/>
      <c r="C972" s="565"/>
      <c r="D972" s="566"/>
      <c r="E972" s="566"/>
      <c r="F972" s="566"/>
      <c r="G972" s="567"/>
      <c r="H972" s="564"/>
      <c r="I972" s="568"/>
      <c r="J972" s="564"/>
      <c r="K972" s="564"/>
      <c r="L972" s="564"/>
      <c r="M972" s="564"/>
      <c r="N972" s="564"/>
      <c r="O972" s="564"/>
      <c r="P972" s="564"/>
      <c r="Q972" s="564"/>
      <c r="R972" s="564"/>
      <c r="S972" s="564"/>
      <c r="T972" s="564"/>
      <c r="U972" s="564"/>
      <c r="V972" s="564"/>
      <c r="W972" s="564"/>
      <c r="X972" s="564"/>
      <c r="Y972" s="564"/>
      <c r="Z972" s="564"/>
    </row>
    <row r="973" ht="12.75" customHeight="1">
      <c r="A973" s="564"/>
      <c r="B973" s="565"/>
      <c r="C973" s="565"/>
      <c r="D973" s="566"/>
      <c r="E973" s="566"/>
      <c r="F973" s="566"/>
      <c r="G973" s="567"/>
      <c r="H973" s="564"/>
      <c r="I973" s="568"/>
      <c r="J973" s="564"/>
      <c r="K973" s="564"/>
      <c r="L973" s="564"/>
      <c r="M973" s="564"/>
      <c r="N973" s="564"/>
      <c r="O973" s="564"/>
      <c r="P973" s="564"/>
      <c r="Q973" s="564"/>
      <c r="R973" s="564"/>
      <c r="S973" s="564"/>
      <c r="T973" s="564"/>
      <c r="U973" s="564"/>
      <c r="V973" s="564"/>
      <c r="W973" s="564"/>
      <c r="X973" s="564"/>
      <c r="Y973" s="564"/>
      <c r="Z973" s="564"/>
    </row>
    <row r="974" ht="12.75" customHeight="1">
      <c r="A974" s="564"/>
      <c r="B974" s="565"/>
      <c r="C974" s="565"/>
      <c r="D974" s="566"/>
      <c r="E974" s="566"/>
      <c r="F974" s="566"/>
      <c r="G974" s="567"/>
      <c r="H974" s="564"/>
      <c r="I974" s="568"/>
      <c r="J974" s="564"/>
      <c r="K974" s="564"/>
      <c r="L974" s="564"/>
      <c r="M974" s="564"/>
      <c r="N974" s="564"/>
      <c r="O974" s="564"/>
      <c r="P974" s="564"/>
      <c r="Q974" s="564"/>
      <c r="R974" s="564"/>
      <c r="S974" s="564"/>
      <c r="T974" s="564"/>
      <c r="U974" s="564"/>
      <c r="V974" s="564"/>
      <c r="W974" s="564"/>
      <c r="X974" s="564"/>
      <c r="Y974" s="564"/>
      <c r="Z974" s="564"/>
    </row>
    <row r="975" ht="12.75" customHeight="1">
      <c r="A975" s="564"/>
      <c r="B975" s="565"/>
      <c r="C975" s="565"/>
      <c r="D975" s="566"/>
      <c r="E975" s="566"/>
      <c r="F975" s="566"/>
      <c r="G975" s="567"/>
      <c r="H975" s="564"/>
      <c r="I975" s="568"/>
      <c r="J975" s="564"/>
      <c r="K975" s="564"/>
      <c r="L975" s="564"/>
      <c r="M975" s="564"/>
      <c r="N975" s="564"/>
      <c r="O975" s="564"/>
      <c r="P975" s="564"/>
      <c r="Q975" s="564"/>
      <c r="R975" s="564"/>
      <c r="S975" s="564"/>
      <c r="T975" s="564"/>
      <c r="U975" s="564"/>
      <c r="V975" s="564"/>
      <c r="W975" s="564"/>
      <c r="X975" s="564"/>
      <c r="Y975" s="564"/>
      <c r="Z975" s="564"/>
    </row>
    <row r="976" ht="12.75" customHeight="1">
      <c r="A976" s="564"/>
      <c r="B976" s="565"/>
      <c r="C976" s="565"/>
      <c r="D976" s="566"/>
      <c r="E976" s="566"/>
      <c r="F976" s="566"/>
      <c r="G976" s="567"/>
      <c r="H976" s="564"/>
      <c r="I976" s="568"/>
      <c r="J976" s="564"/>
      <c r="K976" s="564"/>
      <c r="L976" s="564"/>
      <c r="M976" s="564"/>
      <c r="N976" s="564"/>
      <c r="O976" s="564"/>
      <c r="P976" s="564"/>
      <c r="Q976" s="564"/>
      <c r="R976" s="564"/>
      <c r="S976" s="564"/>
      <c r="T976" s="564"/>
      <c r="U976" s="564"/>
      <c r="V976" s="564"/>
      <c r="W976" s="564"/>
      <c r="X976" s="564"/>
      <c r="Y976" s="564"/>
      <c r="Z976" s="564"/>
    </row>
    <row r="977" ht="12.75" customHeight="1">
      <c r="A977" s="564"/>
      <c r="B977" s="565"/>
      <c r="C977" s="565"/>
      <c r="D977" s="566"/>
      <c r="E977" s="566"/>
      <c r="F977" s="566"/>
      <c r="G977" s="567"/>
      <c r="H977" s="564"/>
      <c r="I977" s="568"/>
      <c r="J977" s="564"/>
      <c r="K977" s="564"/>
      <c r="L977" s="564"/>
      <c r="M977" s="564"/>
      <c r="N977" s="564"/>
      <c r="O977" s="564"/>
      <c r="P977" s="564"/>
      <c r="Q977" s="564"/>
      <c r="R977" s="564"/>
      <c r="S977" s="564"/>
      <c r="T977" s="564"/>
      <c r="U977" s="564"/>
      <c r="V977" s="564"/>
      <c r="W977" s="564"/>
      <c r="X977" s="564"/>
      <c r="Y977" s="564"/>
      <c r="Z977" s="564"/>
    </row>
    <row r="978" ht="12.75" customHeight="1">
      <c r="A978" s="564"/>
      <c r="B978" s="565"/>
      <c r="C978" s="565"/>
      <c r="D978" s="566"/>
      <c r="E978" s="566"/>
      <c r="F978" s="566"/>
      <c r="G978" s="567"/>
      <c r="H978" s="564"/>
      <c r="I978" s="568"/>
      <c r="J978" s="564"/>
      <c r="K978" s="564"/>
      <c r="L978" s="564"/>
      <c r="M978" s="564"/>
      <c r="N978" s="564"/>
      <c r="O978" s="564"/>
      <c r="P978" s="564"/>
      <c r="Q978" s="564"/>
      <c r="R978" s="564"/>
      <c r="S978" s="564"/>
      <c r="T978" s="564"/>
      <c r="U978" s="564"/>
      <c r="V978" s="564"/>
      <c r="W978" s="564"/>
      <c r="X978" s="564"/>
      <c r="Y978" s="564"/>
      <c r="Z978" s="564"/>
    </row>
    <row r="979" ht="12.75" customHeight="1">
      <c r="A979" s="564"/>
      <c r="B979" s="565"/>
      <c r="C979" s="565"/>
      <c r="D979" s="566"/>
      <c r="E979" s="566"/>
      <c r="F979" s="566"/>
      <c r="G979" s="567"/>
      <c r="H979" s="564"/>
      <c r="I979" s="568"/>
      <c r="J979" s="564"/>
      <c r="K979" s="564"/>
      <c r="L979" s="564"/>
      <c r="M979" s="564"/>
      <c r="N979" s="564"/>
      <c r="O979" s="564"/>
      <c r="P979" s="564"/>
      <c r="Q979" s="564"/>
      <c r="R979" s="564"/>
      <c r="S979" s="564"/>
      <c r="T979" s="564"/>
      <c r="U979" s="564"/>
      <c r="V979" s="564"/>
      <c r="W979" s="564"/>
      <c r="X979" s="564"/>
      <c r="Y979" s="564"/>
      <c r="Z979" s="564"/>
    </row>
    <row r="980" ht="12.75" customHeight="1">
      <c r="A980" s="564"/>
      <c r="B980" s="565"/>
      <c r="C980" s="565"/>
      <c r="D980" s="566"/>
      <c r="E980" s="566"/>
      <c r="F980" s="566"/>
      <c r="G980" s="567"/>
      <c r="H980" s="564"/>
      <c r="I980" s="568"/>
      <c r="J980" s="564"/>
      <c r="K980" s="564"/>
      <c r="L980" s="564"/>
      <c r="M980" s="564"/>
      <c r="N980" s="564"/>
      <c r="O980" s="564"/>
      <c r="P980" s="564"/>
      <c r="Q980" s="564"/>
      <c r="R980" s="564"/>
      <c r="S980" s="564"/>
      <c r="T980" s="564"/>
      <c r="U980" s="564"/>
      <c r="V980" s="564"/>
      <c r="W980" s="564"/>
      <c r="X980" s="564"/>
      <c r="Y980" s="564"/>
      <c r="Z980" s="564"/>
    </row>
    <row r="981" ht="12.75" customHeight="1">
      <c r="A981" s="564"/>
      <c r="B981" s="565"/>
      <c r="C981" s="565"/>
      <c r="D981" s="566"/>
      <c r="E981" s="566"/>
      <c r="F981" s="566"/>
      <c r="G981" s="567"/>
      <c r="H981" s="564"/>
      <c r="I981" s="568"/>
      <c r="J981" s="564"/>
      <c r="K981" s="564"/>
      <c r="L981" s="564"/>
      <c r="M981" s="564"/>
      <c r="N981" s="564"/>
      <c r="O981" s="564"/>
      <c r="P981" s="564"/>
      <c r="Q981" s="564"/>
      <c r="R981" s="564"/>
      <c r="S981" s="564"/>
      <c r="T981" s="564"/>
      <c r="U981" s="564"/>
      <c r="V981" s="564"/>
      <c r="W981" s="564"/>
      <c r="X981" s="564"/>
      <c r="Y981" s="564"/>
      <c r="Z981" s="564"/>
    </row>
    <row r="982" ht="12.75" customHeight="1">
      <c r="A982" s="564"/>
      <c r="B982" s="565"/>
      <c r="C982" s="565"/>
      <c r="D982" s="566"/>
      <c r="E982" s="566"/>
      <c r="F982" s="566"/>
      <c r="G982" s="567"/>
      <c r="H982" s="564"/>
      <c r="I982" s="568"/>
      <c r="J982" s="564"/>
      <c r="K982" s="564"/>
      <c r="L982" s="564"/>
      <c r="M982" s="564"/>
      <c r="N982" s="564"/>
      <c r="O982" s="564"/>
      <c r="P982" s="564"/>
      <c r="Q982" s="564"/>
      <c r="R982" s="564"/>
      <c r="S982" s="564"/>
      <c r="T982" s="564"/>
      <c r="U982" s="564"/>
      <c r="V982" s="564"/>
      <c r="W982" s="564"/>
      <c r="X982" s="564"/>
      <c r="Y982" s="564"/>
      <c r="Z982" s="564"/>
    </row>
    <row r="983" ht="12.75" customHeight="1">
      <c r="A983" s="564"/>
      <c r="B983" s="565"/>
      <c r="C983" s="565"/>
      <c r="D983" s="566"/>
      <c r="E983" s="566"/>
      <c r="F983" s="566"/>
      <c r="G983" s="567"/>
      <c r="H983" s="564"/>
      <c r="I983" s="568"/>
      <c r="J983" s="564"/>
      <c r="K983" s="564"/>
      <c r="L983" s="564"/>
      <c r="M983" s="564"/>
      <c r="N983" s="564"/>
      <c r="O983" s="564"/>
      <c r="P983" s="564"/>
      <c r="Q983" s="564"/>
      <c r="R983" s="564"/>
      <c r="S983" s="564"/>
      <c r="T983" s="564"/>
      <c r="U983" s="564"/>
      <c r="V983" s="564"/>
      <c r="W983" s="564"/>
      <c r="X983" s="564"/>
      <c r="Y983" s="564"/>
      <c r="Z983" s="564"/>
    </row>
    <row r="984" ht="12.75" customHeight="1">
      <c r="A984" s="564"/>
      <c r="B984" s="565"/>
      <c r="C984" s="565"/>
      <c r="D984" s="566"/>
      <c r="E984" s="566"/>
      <c r="F984" s="566"/>
      <c r="G984" s="567"/>
      <c r="H984" s="564"/>
      <c r="I984" s="568"/>
      <c r="J984" s="564"/>
      <c r="K984" s="564"/>
      <c r="L984" s="564"/>
      <c r="M984" s="564"/>
      <c r="N984" s="564"/>
      <c r="O984" s="564"/>
      <c r="P984" s="564"/>
      <c r="Q984" s="564"/>
      <c r="R984" s="564"/>
      <c r="S984" s="564"/>
      <c r="T984" s="564"/>
      <c r="U984" s="564"/>
      <c r="V984" s="564"/>
      <c r="W984" s="564"/>
      <c r="X984" s="564"/>
      <c r="Y984" s="564"/>
      <c r="Z984" s="564"/>
    </row>
    <row r="985" ht="12.75" customHeight="1">
      <c r="A985" s="564"/>
      <c r="B985" s="565"/>
      <c r="C985" s="565"/>
      <c r="D985" s="566"/>
      <c r="E985" s="566"/>
      <c r="F985" s="566"/>
      <c r="G985" s="567"/>
      <c r="H985" s="564"/>
      <c r="I985" s="568"/>
      <c r="J985" s="564"/>
      <c r="K985" s="564"/>
      <c r="L985" s="564"/>
      <c r="M985" s="564"/>
      <c r="N985" s="564"/>
      <c r="O985" s="564"/>
      <c r="P985" s="564"/>
      <c r="Q985" s="564"/>
      <c r="R985" s="564"/>
      <c r="S985" s="564"/>
      <c r="T985" s="564"/>
      <c r="U985" s="564"/>
      <c r="V985" s="564"/>
      <c r="W985" s="564"/>
      <c r="X985" s="564"/>
      <c r="Y985" s="564"/>
      <c r="Z985" s="564"/>
    </row>
    <row r="986" ht="12.75" customHeight="1">
      <c r="A986" s="564"/>
      <c r="B986" s="565"/>
      <c r="C986" s="565"/>
      <c r="D986" s="566"/>
      <c r="E986" s="566"/>
      <c r="F986" s="566"/>
      <c r="G986" s="567"/>
      <c r="H986" s="564"/>
      <c r="I986" s="568"/>
      <c r="J986" s="564"/>
      <c r="K986" s="564"/>
      <c r="L986" s="564"/>
      <c r="M986" s="564"/>
      <c r="N986" s="564"/>
      <c r="O986" s="564"/>
      <c r="P986" s="564"/>
      <c r="Q986" s="564"/>
      <c r="R986" s="564"/>
      <c r="S986" s="564"/>
      <c r="T986" s="564"/>
      <c r="U986" s="564"/>
      <c r="V986" s="564"/>
      <c r="W986" s="564"/>
      <c r="X986" s="564"/>
      <c r="Y986" s="564"/>
      <c r="Z986" s="564"/>
    </row>
    <row r="987" ht="12.75" customHeight="1">
      <c r="A987" s="564"/>
      <c r="B987" s="565"/>
      <c r="C987" s="565"/>
      <c r="D987" s="566"/>
      <c r="E987" s="566"/>
      <c r="F987" s="566"/>
      <c r="G987" s="567"/>
      <c r="H987" s="564"/>
      <c r="I987" s="568"/>
      <c r="J987" s="564"/>
      <c r="K987" s="564"/>
      <c r="L987" s="564"/>
      <c r="M987" s="564"/>
      <c r="N987" s="564"/>
      <c r="O987" s="564"/>
      <c r="P987" s="564"/>
      <c r="Q987" s="564"/>
      <c r="R987" s="564"/>
      <c r="S987" s="564"/>
      <c r="T987" s="564"/>
      <c r="U987" s="564"/>
      <c r="V987" s="564"/>
      <c r="W987" s="564"/>
      <c r="X987" s="564"/>
      <c r="Y987" s="564"/>
      <c r="Z987" s="564"/>
    </row>
    <row r="988" ht="12.75" customHeight="1">
      <c r="A988" s="564"/>
      <c r="B988" s="565"/>
      <c r="C988" s="565"/>
      <c r="D988" s="566"/>
      <c r="E988" s="566"/>
      <c r="F988" s="566"/>
      <c r="G988" s="567"/>
      <c r="H988" s="564"/>
      <c r="I988" s="568"/>
      <c r="J988" s="564"/>
      <c r="K988" s="564"/>
      <c r="L988" s="564"/>
      <c r="M988" s="564"/>
      <c r="N988" s="564"/>
      <c r="O988" s="564"/>
      <c r="P988" s="564"/>
      <c r="Q988" s="564"/>
      <c r="R988" s="564"/>
      <c r="S988" s="564"/>
      <c r="T988" s="564"/>
      <c r="U988" s="564"/>
      <c r="V988" s="564"/>
      <c r="W988" s="564"/>
      <c r="X988" s="564"/>
      <c r="Y988" s="564"/>
      <c r="Z988" s="564"/>
    </row>
    <row r="989" ht="12.75" customHeight="1">
      <c r="A989" s="564"/>
      <c r="B989" s="565"/>
      <c r="C989" s="565"/>
      <c r="D989" s="566"/>
      <c r="E989" s="566"/>
      <c r="F989" s="566"/>
      <c r="G989" s="567"/>
      <c r="H989" s="564"/>
      <c r="I989" s="568"/>
      <c r="J989" s="564"/>
      <c r="K989" s="564"/>
      <c r="L989" s="564"/>
      <c r="M989" s="564"/>
      <c r="N989" s="564"/>
      <c r="O989" s="564"/>
      <c r="P989" s="564"/>
      <c r="Q989" s="564"/>
      <c r="R989" s="564"/>
      <c r="S989" s="564"/>
      <c r="T989" s="564"/>
      <c r="U989" s="564"/>
      <c r="V989" s="564"/>
      <c r="W989" s="564"/>
      <c r="X989" s="564"/>
      <c r="Y989" s="564"/>
      <c r="Z989" s="564"/>
    </row>
    <row r="990" ht="12.75" customHeight="1">
      <c r="A990" s="564"/>
      <c r="B990" s="565"/>
      <c r="C990" s="565"/>
      <c r="D990" s="566"/>
      <c r="E990" s="566"/>
      <c r="F990" s="566"/>
      <c r="G990" s="567"/>
      <c r="H990" s="564"/>
      <c r="I990" s="568"/>
      <c r="J990" s="564"/>
      <c r="K990" s="564"/>
      <c r="L990" s="564"/>
      <c r="M990" s="564"/>
      <c r="N990" s="564"/>
      <c r="O990" s="564"/>
      <c r="P990" s="564"/>
      <c r="Q990" s="564"/>
      <c r="R990" s="564"/>
      <c r="S990" s="564"/>
      <c r="T990" s="564"/>
      <c r="U990" s="564"/>
      <c r="V990" s="564"/>
      <c r="W990" s="564"/>
      <c r="X990" s="564"/>
      <c r="Y990" s="564"/>
      <c r="Z990" s="564"/>
    </row>
    <row r="991" ht="12.75" customHeight="1">
      <c r="A991" s="564"/>
      <c r="B991" s="565"/>
      <c r="C991" s="565"/>
      <c r="D991" s="566"/>
      <c r="E991" s="566"/>
      <c r="F991" s="566"/>
      <c r="G991" s="567"/>
      <c r="H991" s="564"/>
      <c r="I991" s="568"/>
      <c r="J991" s="564"/>
      <c r="K991" s="564"/>
      <c r="L991" s="564"/>
      <c r="M991" s="564"/>
      <c r="N991" s="564"/>
      <c r="O991" s="564"/>
      <c r="P991" s="564"/>
      <c r="Q991" s="564"/>
      <c r="R991" s="564"/>
      <c r="S991" s="564"/>
      <c r="T991" s="564"/>
      <c r="U991" s="564"/>
      <c r="V991" s="564"/>
      <c r="W991" s="564"/>
      <c r="X991" s="564"/>
      <c r="Y991" s="564"/>
      <c r="Z991" s="564"/>
    </row>
    <row r="992" ht="12.75" customHeight="1">
      <c r="A992" s="564"/>
      <c r="B992" s="565"/>
      <c r="C992" s="565"/>
      <c r="D992" s="566"/>
      <c r="E992" s="566"/>
      <c r="F992" s="566"/>
      <c r="G992" s="567"/>
      <c r="H992" s="564"/>
      <c r="I992" s="568"/>
      <c r="J992" s="564"/>
      <c r="K992" s="564"/>
      <c r="L992" s="564"/>
      <c r="M992" s="564"/>
      <c r="N992" s="564"/>
      <c r="O992" s="564"/>
      <c r="P992" s="564"/>
      <c r="Q992" s="564"/>
      <c r="R992" s="564"/>
      <c r="S992" s="564"/>
      <c r="T992" s="564"/>
      <c r="U992" s="564"/>
      <c r="V992" s="564"/>
      <c r="W992" s="564"/>
      <c r="X992" s="564"/>
      <c r="Y992" s="564"/>
      <c r="Z992" s="564"/>
    </row>
    <row r="993" ht="12.75" customHeight="1">
      <c r="A993" s="564"/>
      <c r="B993" s="565"/>
      <c r="C993" s="565"/>
      <c r="D993" s="566"/>
      <c r="E993" s="566"/>
      <c r="F993" s="566"/>
      <c r="G993" s="567"/>
      <c r="H993" s="564"/>
      <c r="I993" s="568"/>
      <c r="J993" s="564"/>
      <c r="K993" s="564"/>
      <c r="L993" s="564"/>
      <c r="M993" s="564"/>
      <c r="N993" s="564"/>
      <c r="O993" s="564"/>
      <c r="P993" s="564"/>
      <c r="Q993" s="564"/>
      <c r="R993" s="564"/>
      <c r="S993" s="564"/>
      <c r="T993" s="564"/>
      <c r="U993" s="564"/>
      <c r="V993" s="564"/>
      <c r="W993" s="564"/>
      <c r="X993" s="564"/>
      <c r="Y993" s="564"/>
      <c r="Z993" s="564"/>
    </row>
    <row r="994" ht="12.75" customHeight="1">
      <c r="A994" s="564"/>
      <c r="B994" s="565"/>
      <c r="C994" s="565"/>
      <c r="D994" s="566"/>
      <c r="E994" s="566"/>
      <c r="F994" s="566"/>
      <c r="G994" s="567"/>
      <c r="H994" s="564"/>
      <c r="I994" s="568"/>
      <c r="J994" s="564"/>
      <c r="K994" s="564"/>
      <c r="L994" s="564"/>
      <c r="M994" s="564"/>
      <c r="N994" s="564"/>
      <c r="O994" s="564"/>
      <c r="P994" s="564"/>
      <c r="Q994" s="564"/>
      <c r="R994" s="564"/>
      <c r="S994" s="564"/>
      <c r="T994" s="564"/>
      <c r="U994" s="564"/>
      <c r="V994" s="564"/>
      <c r="W994" s="564"/>
      <c r="X994" s="564"/>
      <c r="Y994" s="564"/>
      <c r="Z994" s="564"/>
    </row>
    <row r="995" ht="12.75" customHeight="1">
      <c r="A995" s="564"/>
      <c r="B995" s="565"/>
      <c r="C995" s="565"/>
      <c r="D995" s="566"/>
      <c r="E995" s="566"/>
      <c r="F995" s="566"/>
      <c r="G995" s="567"/>
      <c r="H995" s="564"/>
      <c r="I995" s="568"/>
      <c r="J995" s="564"/>
      <c r="K995" s="564"/>
      <c r="L995" s="564"/>
      <c r="M995" s="564"/>
      <c r="N995" s="564"/>
      <c r="O995" s="564"/>
      <c r="P995" s="564"/>
      <c r="Q995" s="564"/>
      <c r="R995" s="564"/>
      <c r="S995" s="564"/>
      <c r="T995" s="564"/>
      <c r="U995" s="564"/>
      <c r="V995" s="564"/>
      <c r="W995" s="564"/>
      <c r="X995" s="564"/>
      <c r="Y995" s="564"/>
      <c r="Z995" s="564"/>
    </row>
    <row r="996" ht="12.75" customHeight="1">
      <c r="A996" s="564"/>
      <c r="B996" s="565"/>
      <c r="C996" s="565"/>
      <c r="D996" s="566"/>
      <c r="E996" s="566"/>
      <c r="F996" s="566"/>
      <c r="G996" s="567"/>
      <c r="H996" s="564"/>
      <c r="I996" s="568"/>
      <c r="J996" s="564"/>
      <c r="K996" s="564"/>
      <c r="L996" s="564"/>
      <c r="M996" s="564"/>
      <c r="N996" s="564"/>
      <c r="O996" s="564"/>
      <c r="P996" s="564"/>
      <c r="Q996" s="564"/>
      <c r="R996" s="564"/>
      <c r="S996" s="564"/>
      <c r="T996" s="564"/>
      <c r="U996" s="564"/>
      <c r="V996" s="564"/>
      <c r="W996" s="564"/>
      <c r="X996" s="564"/>
      <c r="Y996" s="564"/>
      <c r="Z996" s="564"/>
    </row>
    <row r="997" ht="12.75" customHeight="1">
      <c r="A997" s="564"/>
      <c r="B997" s="565"/>
      <c r="C997" s="565"/>
      <c r="D997" s="566"/>
      <c r="E997" s="566"/>
      <c r="F997" s="566"/>
      <c r="G997" s="567"/>
      <c r="H997" s="564"/>
      <c r="I997" s="568"/>
      <c r="J997" s="564"/>
      <c r="K997" s="564"/>
      <c r="L997" s="564"/>
      <c r="M997" s="564"/>
      <c r="N997" s="564"/>
      <c r="O997" s="564"/>
      <c r="P997" s="564"/>
      <c r="Q997" s="564"/>
      <c r="R997" s="564"/>
      <c r="S997" s="564"/>
      <c r="T997" s="564"/>
      <c r="U997" s="564"/>
      <c r="V997" s="564"/>
      <c r="W997" s="564"/>
      <c r="X997" s="564"/>
      <c r="Y997" s="564"/>
      <c r="Z997" s="564"/>
    </row>
    <row r="998" ht="12.75" customHeight="1">
      <c r="A998" s="564"/>
      <c r="B998" s="565"/>
      <c r="C998" s="565"/>
      <c r="D998" s="566"/>
      <c r="E998" s="566"/>
      <c r="F998" s="566"/>
      <c r="G998" s="567"/>
      <c r="H998" s="564"/>
      <c r="I998" s="568"/>
      <c r="J998" s="564"/>
      <c r="K998" s="564"/>
      <c r="L998" s="564"/>
      <c r="M998" s="564"/>
      <c r="N998" s="564"/>
      <c r="O998" s="564"/>
      <c r="P998" s="564"/>
      <c r="Q998" s="564"/>
      <c r="R998" s="564"/>
      <c r="S998" s="564"/>
      <c r="T998" s="564"/>
      <c r="U998" s="564"/>
      <c r="V998" s="564"/>
      <c r="W998" s="564"/>
      <c r="X998" s="564"/>
      <c r="Y998" s="564"/>
      <c r="Z998" s="564"/>
    </row>
    <row r="999" ht="12.75" customHeight="1">
      <c r="A999" s="564"/>
      <c r="B999" s="565"/>
      <c r="C999" s="565"/>
      <c r="D999" s="566"/>
      <c r="E999" s="566"/>
      <c r="F999" s="566"/>
      <c r="G999" s="567"/>
      <c r="H999" s="564"/>
      <c r="I999" s="568"/>
      <c r="J999" s="564"/>
      <c r="K999" s="564"/>
      <c r="L999" s="564"/>
      <c r="M999" s="564"/>
      <c r="N999" s="564"/>
      <c r="O999" s="564"/>
      <c r="P999" s="564"/>
      <c r="Q999" s="564"/>
      <c r="R999" s="564"/>
      <c r="S999" s="564"/>
      <c r="T999" s="564"/>
      <c r="U999" s="564"/>
      <c r="V999" s="564"/>
      <c r="W999" s="564"/>
      <c r="X999" s="564"/>
      <c r="Y999" s="564"/>
      <c r="Z999" s="564"/>
    </row>
    <row r="1000" ht="12.75" customHeight="1">
      <c r="A1000" s="564"/>
      <c r="B1000" s="565"/>
      <c r="C1000" s="565"/>
      <c r="D1000" s="566"/>
      <c r="E1000" s="566"/>
      <c r="F1000" s="566"/>
      <c r="G1000" s="567"/>
      <c r="H1000" s="564"/>
      <c r="I1000" s="568"/>
      <c r="J1000" s="564"/>
      <c r="K1000" s="564"/>
      <c r="L1000" s="564"/>
      <c r="M1000" s="564"/>
      <c r="N1000" s="564"/>
      <c r="O1000" s="564"/>
      <c r="P1000" s="564"/>
      <c r="Q1000" s="564"/>
      <c r="R1000" s="564"/>
      <c r="S1000" s="564"/>
      <c r="T1000" s="564"/>
      <c r="U1000" s="564"/>
      <c r="V1000" s="564"/>
      <c r="W1000" s="564"/>
      <c r="X1000" s="564"/>
      <c r="Y1000" s="564"/>
      <c r="Z1000" s="564"/>
    </row>
  </sheetData>
  <mergeCells count="1">
    <mergeCell ref="G75:G77"/>
  </mergeCells>
  <printOptions/>
  <pageMargins bottom="1.0" footer="0.0" header="0.0" left="0.75" right="0.75" top="1.0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7.88"/>
    <col customWidth="1" min="3" max="3" width="15.0"/>
    <col customWidth="1" min="4" max="4" width="12.88"/>
    <col customWidth="1" min="5" max="5" width="10.63"/>
    <col customWidth="1" min="6" max="6" width="11.63"/>
    <col customWidth="1" min="7" max="7" width="11.38"/>
    <col customWidth="1" min="8" max="8" width="16.63"/>
    <col customWidth="1" min="9" max="9" width="11.63"/>
    <col customWidth="1" min="10" max="13" width="8.88"/>
    <col customWidth="1" min="14" max="14" width="9.88"/>
    <col customWidth="1" min="15" max="26" width="8.88"/>
  </cols>
  <sheetData>
    <row r="1" ht="12.75" customHeight="1">
      <c r="A1" s="629"/>
      <c r="B1" s="629"/>
      <c r="C1" s="629"/>
      <c r="D1" s="629"/>
      <c r="E1" s="629"/>
      <c r="F1" s="629"/>
      <c r="G1" s="629"/>
      <c r="H1" s="629"/>
      <c r="I1" s="629"/>
      <c r="J1" s="629"/>
      <c r="K1" s="629"/>
      <c r="L1" s="629"/>
      <c r="M1" s="629"/>
      <c r="N1" s="629"/>
      <c r="O1" s="629"/>
      <c r="P1" s="629"/>
      <c r="Q1" s="629"/>
      <c r="R1" s="629"/>
      <c r="S1" s="629"/>
      <c r="T1" s="629"/>
      <c r="U1" s="629"/>
      <c r="V1" s="629"/>
      <c r="W1" s="629"/>
      <c r="X1" s="629"/>
      <c r="Y1" s="629"/>
      <c r="Z1" s="629"/>
    </row>
    <row r="2" ht="12.75" customHeight="1">
      <c r="A2" s="629"/>
      <c r="B2" s="117"/>
      <c r="C2" s="630" t="s">
        <v>827</v>
      </c>
      <c r="D2" s="271"/>
      <c r="E2" s="271"/>
      <c r="F2" s="271"/>
      <c r="G2" s="271"/>
      <c r="H2" s="271"/>
      <c r="I2" s="352"/>
      <c r="J2" s="629" t="s">
        <v>828</v>
      </c>
      <c r="K2" s="629"/>
      <c r="L2" s="629"/>
      <c r="M2" s="629"/>
      <c r="N2" s="629"/>
      <c r="O2" s="629"/>
      <c r="P2" s="629"/>
      <c r="Q2" s="629"/>
      <c r="R2" s="629"/>
      <c r="S2" s="629"/>
      <c r="T2" s="629"/>
      <c r="U2" s="629"/>
      <c r="V2" s="629"/>
      <c r="W2" s="629"/>
      <c r="X2" s="629"/>
      <c r="Y2" s="629"/>
      <c r="Z2" s="629"/>
    </row>
    <row r="3" ht="12.75" customHeight="1">
      <c r="A3" s="629"/>
      <c r="B3" s="117"/>
      <c r="C3" s="631">
        <v>44196.0</v>
      </c>
      <c r="D3" s="462" t="s">
        <v>829</v>
      </c>
      <c r="E3" s="462" t="s">
        <v>830</v>
      </c>
      <c r="F3" s="462" t="s">
        <v>831</v>
      </c>
      <c r="G3" s="462" t="s">
        <v>832</v>
      </c>
      <c r="H3" s="462" t="s">
        <v>833</v>
      </c>
      <c r="I3" s="631">
        <v>44561.0</v>
      </c>
      <c r="J3" s="629"/>
      <c r="K3" s="629"/>
      <c r="L3" s="629"/>
      <c r="M3" s="629"/>
      <c r="N3" s="629"/>
      <c r="O3" s="629"/>
      <c r="P3" s="629"/>
      <c r="Q3" s="629"/>
      <c r="R3" s="629"/>
      <c r="S3" s="629"/>
      <c r="T3" s="629"/>
      <c r="U3" s="629"/>
      <c r="V3" s="629"/>
      <c r="W3" s="629"/>
      <c r="X3" s="629"/>
      <c r="Y3" s="629"/>
      <c r="Z3" s="629"/>
    </row>
    <row r="4" ht="12.75" customHeight="1">
      <c r="A4" s="122">
        <v>1.0</v>
      </c>
      <c r="B4" s="632" t="s">
        <v>834</v>
      </c>
      <c r="C4" s="633">
        <v>1026366.62</v>
      </c>
      <c r="D4" s="633">
        <f>I4-C4</f>
        <v>768346.03</v>
      </c>
      <c r="E4" s="117"/>
      <c r="F4" s="117"/>
      <c r="G4" s="117"/>
      <c r="H4" s="633"/>
      <c r="I4" s="633">
        <f>VLOOKUP(A4,FS!$A:$M,13,0)</f>
        <v>1794712.65</v>
      </c>
      <c r="J4" s="634">
        <f t="shared" ref="J4:J28" si="1">I4-C4-(SUM(D4:H4))</f>
        <v>0</v>
      </c>
      <c r="K4" s="629"/>
      <c r="L4" s="629"/>
      <c r="M4" s="629"/>
      <c r="N4" s="629"/>
      <c r="O4" s="629"/>
      <c r="P4" s="629"/>
      <c r="Q4" s="629"/>
      <c r="R4" s="629"/>
      <c r="S4" s="629"/>
      <c r="T4" s="629"/>
      <c r="U4" s="629"/>
      <c r="V4" s="629"/>
      <c r="W4" s="629"/>
      <c r="X4" s="629"/>
      <c r="Y4" s="629"/>
      <c r="Z4" s="629"/>
    </row>
    <row r="5" ht="12.75" customHeight="1">
      <c r="A5" s="122">
        <v>2.0</v>
      </c>
      <c r="B5" s="632" t="s">
        <v>91</v>
      </c>
      <c r="C5" s="633">
        <v>18664.59</v>
      </c>
      <c r="D5" s="117"/>
      <c r="E5" s="633"/>
      <c r="F5" s="629"/>
      <c r="G5" s="117"/>
      <c r="H5" s="633">
        <f>I5-C5</f>
        <v>7581335.41</v>
      </c>
      <c r="I5" s="633">
        <f>VLOOKUP(A5,FS!$A:$M,13,0)</f>
        <v>7600000</v>
      </c>
      <c r="J5" s="634">
        <f t="shared" si="1"/>
        <v>0</v>
      </c>
      <c r="K5" s="629"/>
      <c r="L5" s="629"/>
      <c r="M5" s="629"/>
      <c r="N5" s="629"/>
      <c r="O5" s="629"/>
      <c r="P5" s="629"/>
      <c r="Q5" s="629"/>
      <c r="R5" s="629"/>
      <c r="S5" s="629"/>
      <c r="T5" s="629"/>
      <c r="U5" s="629"/>
      <c r="V5" s="629"/>
      <c r="W5" s="629"/>
      <c r="X5" s="629"/>
      <c r="Y5" s="629"/>
      <c r="Z5" s="629"/>
    </row>
    <row r="6" ht="12.75" customHeight="1">
      <c r="A6" s="122">
        <v>5.0</v>
      </c>
      <c r="B6" s="632" t="s">
        <v>298</v>
      </c>
      <c r="C6" s="633">
        <v>5816.59</v>
      </c>
      <c r="D6" s="117"/>
      <c r="E6" s="633"/>
      <c r="F6" s="634">
        <f>I6-C6</f>
        <v>-2516.59</v>
      </c>
      <c r="G6" s="117"/>
      <c r="H6" s="117"/>
      <c r="I6" s="633">
        <f>VLOOKUP(A6,FS!$A:$M,13,0)</f>
        <v>3300</v>
      </c>
      <c r="J6" s="634">
        <f t="shared" si="1"/>
        <v>0</v>
      </c>
      <c r="K6" s="629"/>
      <c r="L6" s="629"/>
      <c r="M6" s="629"/>
      <c r="N6" s="629"/>
      <c r="O6" s="629"/>
      <c r="P6" s="629"/>
      <c r="Q6" s="629"/>
      <c r="R6" s="629"/>
      <c r="S6" s="629"/>
      <c r="T6" s="629"/>
      <c r="U6" s="629"/>
      <c r="V6" s="629"/>
      <c r="W6" s="629"/>
      <c r="X6" s="629"/>
      <c r="Y6" s="629"/>
      <c r="Z6" s="629"/>
    </row>
    <row r="7" ht="12.75" customHeight="1">
      <c r="A7" s="122">
        <v>6.0</v>
      </c>
      <c r="B7" s="632" t="s">
        <v>144</v>
      </c>
      <c r="C7" s="633">
        <v>0.0</v>
      </c>
      <c r="D7" s="633"/>
      <c r="E7" s="117"/>
      <c r="F7" s="117"/>
      <c r="G7" s="117"/>
      <c r="H7" s="117"/>
      <c r="I7" s="633">
        <f>VLOOKUP(A7,FS!$A:$M,13,0)</f>
        <v>18127644.81</v>
      </c>
      <c r="J7" s="634">
        <f t="shared" si="1"/>
        <v>18127644.81</v>
      </c>
      <c r="K7" s="629"/>
      <c r="L7" s="629"/>
      <c r="M7" s="629"/>
      <c r="N7" s="629"/>
      <c r="O7" s="629"/>
      <c r="P7" s="629"/>
      <c r="Q7" s="629"/>
      <c r="R7" s="629"/>
      <c r="S7" s="629"/>
      <c r="T7" s="629"/>
      <c r="U7" s="629"/>
      <c r="V7" s="629"/>
      <c r="W7" s="629"/>
      <c r="X7" s="629"/>
      <c r="Y7" s="629"/>
      <c r="Z7" s="629"/>
    </row>
    <row r="8" ht="12.75" customHeight="1">
      <c r="A8" s="122">
        <v>7.0</v>
      </c>
      <c r="B8" s="632" t="s">
        <v>301</v>
      </c>
      <c r="C8" s="633">
        <v>89778.55358974359</v>
      </c>
      <c r="D8" s="633"/>
      <c r="E8" s="633"/>
      <c r="F8" s="633">
        <f t="shared" ref="F8:F9" si="2">I8-C8</f>
        <v>36364.57299</v>
      </c>
      <c r="G8" s="117"/>
      <c r="H8" s="117"/>
      <c r="I8" s="633">
        <f>VLOOKUP(A8,FS!$A:$M,13,0)</f>
        <v>126143.1266</v>
      </c>
      <c r="J8" s="634">
        <f t="shared" si="1"/>
        <v>0</v>
      </c>
      <c r="K8" s="629"/>
      <c r="L8" s="629"/>
      <c r="M8" s="629"/>
      <c r="N8" s="629"/>
      <c r="O8" s="629"/>
      <c r="P8" s="629"/>
      <c r="Q8" s="629"/>
      <c r="R8" s="629"/>
      <c r="S8" s="629"/>
      <c r="T8" s="629"/>
      <c r="U8" s="629"/>
      <c r="V8" s="629"/>
      <c r="W8" s="629"/>
      <c r="X8" s="629"/>
      <c r="Y8" s="629"/>
      <c r="Z8" s="629"/>
    </row>
    <row r="9" ht="12.75" customHeight="1">
      <c r="A9" s="122">
        <v>20.1</v>
      </c>
      <c r="B9" s="632" t="s">
        <v>835</v>
      </c>
      <c r="C9" s="633">
        <v>13917.95</v>
      </c>
      <c r="D9" s="633"/>
      <c r="E9" s="633"/>
      <c r="F9" s="633">
        <f t="shared" si="2"/>
        <v>20299.14</v>
      </c>
      <c r="G9" s="117"/>
      <c r="H9" s="117"/>
      <c r="I9" s="633">
        <f>VLOOKUP(A9,FS!$A:$M,13,0)</f>
        <v>34217.09</v>
      </c>
      <c r="J9" s="634">
        <f t="shared" si="1"/>
        <v>0</v>
      </c>
      <c r="K9" s="629"/>
      <c r="L9" s="629"/>
      <c r="M9" s="629"/>
      <c r="N9" s="629"/>
      <c r="O9" s="629"/>
      <c r="P9" s="629"/>
      <c r="Q9" s="629"/>
      <c r="R9" s="629"/>
      <c r="S9" s="629"/>
      <c r="T9" s="629"/>
      <c r="U9" s="629"/>
      <c r="V9" s="629"/>
      <c r="W9" s="629"/>
      <c r="X9" s="629"/>
      <c r="Y9" s="629"/>
      <c r="Z9" s="629"/>
    </row>
    <row r="10" ht="12.75" customHeight="1">
      <c r="A10" s="122">
        <v>21.0</v>
      </c>
      <c r="B10" s="632" t="s">
        <v>154</v>
      </c>
      <c r="C10" s="633">
        <v>10159.29</v>
      </c>
      <c r="D10" s="633"/>
      <c r="E10" s="633" t="str">
        <f t="shared" ref="E10:E11" si="3">-N36</f>
        <v>#ERROR!</v>
      </c>
      <c r="F10" s="117"/>
      <c r="G10" s="117"/>
      <c r="H10" s="633" t="str">
        <f>I10-C10-E10</f>
        <v>#ERROR!</v>
      </c>
      <c r="I10" s="633">
        <f>VLOOKUP(A10,FS!$A:$M,13,0)</f>
        <v>372326.92</v>
      </c>
      <c r="J10" s="629" t="str">
        <f t="shared" si="1"/>
        <v>#ERROR!</v>
      </c>
      <c r="K10" s="629"/>
      <c r="L10" s="629"/>
      <c r="M10" s="629"/>
      <c r="N10" s="629"/>
      <c r="O10" s="629"/>
      <c r="P10" s="629"/>
      <c r="Q10" s="629"/>
      <c r="R10" s="629"/>
      <c r="S10" s="629"/>
      <c r="T10" s="629"/>
      <c r="U10" s="629"/>
      <c r="V10" s="629"/>
      <c r="W10" s="629"/>
      <c r="X10" s="629"/>
      <c r="Y10" s="629"/>
      <c r="Z10" s="629"/>
    </row>
    <row r="11" ht="12.75" customHeight="1">
      <c r="A11" s="122">
        <v>22.0</v>
      </c>
      <c r="B11" s="632" t="s">
        <v>155</v>
      </c>
      <c r="C11" s="633">
        <v>-8702.819790684931</v>
      </c>
      <c r="D11" s="633"/>
      <c r="E11" s="633" t="str">
        <f t="shared" si="3"/>
        <v>#ERROR!</v>
      </c>
      <c r="F11" s="633" t="str">
        <f>I11-C11-E11</f>
        <v>#ERROR!</v>
      </c>
      <c r="G11" s="117"/>
      <c r="H11" s="117"/>
      <c r="I11" s="633">
        <f>VLOOKUP(A11,FS!$A:$M,13,0)</f>
        <v>-77677.95</v>
      </c>
      <c r="J11" s="629" t="str">
        <f t="shared" si="1"/>
        <v>#ERROR!</v>
      </c>
      <c r="K11" s="629"/>
      <c r="L11" s="629"/>
      <c r="M11" s="629"/>
      <c r="N11" s="629"/>
      <c r="O11" s="629"/>
      <c r="P11" s="629"/>
      <c r="Q11" s="629"/>
      <c r="R11" s="629"/>
      <c r="S11" s="629"/>
      <c r="T11" s="629"/>
      <c r="U11" s="629"/>
      <c r="V11" s="629"/>
      <c r="W11" s="629"/>
      <c r="X11" s="629"/>
      <c r="Y11" s="629"/>
      <c r="Z11" s="629"/>
    </row>
    <row r="12" ht="12.75" customHeight="1">
      <c r="A12" s="122">
        <v>31.0</v>
      </c>
      <c r="B12" s="632" t="s">
        <v>89</v>
      </c>
      <c r="C12" s="633">
        <v>-48727.16866251944</v>
      </c>
      <c r="D12" s="633"/>
      <c r="E12" s="633"/>
      <c r="F12" s="633">
        <f t="shared" ref="F12:F14" si="4">I12-C12</f>
        <v>-67341.21134</v>
      </c>
      <c r="G12" s="117"/>
      <c r="H12" s="117"/>
      <c r="I12" s="633">
        <f>VLOOKUP(A12,FS!$A:$M,13,0)</f>
        <v>-116068.38</v>
      </c>
      <c r="J12" s="634">
        <f t="shared" si="1"/>
        <v>0</v>
      </c>
      <c r="K12" s="629"/>
      <c r="L12" s="629"/>
      <c r="M12" s="629"/>
      <c r="N12" s="629"/>
      <c r="O12" s="629"/>
      <c r="P12" s="629"/>
      <c r="Q12" s="629"/>
      <c r="R12" s="629"/>
      <c r="S12" s="629"/>
      <c r="T12" s="629"/>
      <c r="U12" s="629"/>
      <c r="V12" s="629"/>
      <c r="W12" s="629"/>
      <c r="X12" s="629"/>
      <c r="Y12" s="629"/>
      <c r="Z12" s="629"/>
    </row>
    <row r="13" ht="12.75" customHeight="1">
      <c r="A13" s="122">
        <v>33.0</v>
      </c>
      <c r="B13" s="632" t="s">
        <v>92</v>
      </c>
      <c r="C13" s="633">
        <v>-177924.5910142452</v>
      </c>
      <c r="D13" s="633"/>
      <c r="E13" s="117"/>
      <c r="F13" s="633">
        <f t="shared" si="4"/>
        <v>-134445.9494</v>
      </c>
      <c r="G13" s="117"/>
      <c r="H13" s="117"/>
      <c r="I13" s="633">
        <f>VLOOKUP(A13,FS!$A:$M,13,0)</f>
        <v>-312370.5404</v>
      </c>
      <c r="J13" s="634">
        <f t="shared" si="1"/>
        <v>0</v>
      </c>
      <c r="K13" s="629"/>
      <c r="L13" s="629"/>
      <c r="M13" s="629"/>
      <c r="N13" s="629"/>
      <c r="O13" s="629"/>
      <c r="P13" s="629"/>
      <c r="Q13" s="629"/>
      <c r="R13" s="629"/>
      <c r="S13" s="629"/>
      <c r="T13" s="629"/>
      <c r="U13" s="629"/>
      <c r="V13" s="629"/>
      <c r="W13" s="629"/>
      <c r="X13" s="629"/>
      <c r="Y13" s="629"/>
      <c r="Z13" s="629"/>
    </row>
    <row r="14" ht="12.75" customHeight="1">
      <c r="A14" s="122">
        <v>34.0</v>
      </c>
      <c r="B14" s="632" t="s">
        <v>95</v>
      </c>
      <c r="C14" s="633">
        <v>-52658.0567496112</v>
      </c>
      <c r="D14" s="633"/>
      <c r="E14" s="117"/>
      <c r="F14" s="633">
        <f t="shared" si="4"/>
        <v>41470.40675</v>
      </c>
      <c r="G14" s="117"/>
      <c r="H14" s="117"/>
      <c r="I14" s="633">
        <f>VLOOKUP(A14,FS!$A:$M,13,0)</f>
        <v>-11187.65</v>
      </c>
      <c r="J14" s="634">
        <f t="shared" si="1"/>
        <v>0</v>
      </c>
      <c r="K14" s="629"/>
      <c r="L14" s="629"/>
      <c r="M14" s="629"/>
      <c r="N14" s="629"/>
      <c r="O14" s="629"/>
      <c r="P14" s="629"/>
      <c r="Q14" s="629"/>
      <c r="R14" s="629"/>
      <c r="S14" s="629"/>
      <c r="T14" s="629"/>
      <c r="U14" s="629"/>
      <c r="V14" s="629"/>
      <c r="W14" s="629"/>
      <c r="X14" s="629"/>
      <c r="Y14" s="629"/>
      <c r="Z14" s="629"/>
    </row>
    <row r="15" ht="12.75" customHeight="1">
      <c r="A15" s="122">
        <v>35.0</v>
      </c>
      <c r="B15" s="632" t="s">
        <v>164</v>
      </c>
      <c r="C15" s="633">
        <v>0.0</v>
      </c>
      <c r="D15" s="633"/>
      <c r="E15" s="117"/>
      <c r="F15" s="117"/>
      <c r="G15" s="117"/>
      <c r="H15" s="117"/>
      <c r="I15" s="633">
        <f>VLOOKUP(A15,FS!$A:$M,13,0)</f>
        <v>0</v>
      </c>
      <c r="J15" s="634">
        <f t="shared" si="1"/>
        <v>0</v>
      </c>
      <c r="K15" s="629"/>
      <c r="L15" s="629"/>
      <c r="M15" s="629"/>
      <c r="N15" s="629"/>
      <c r="O15" s="629"/>
      <c r="P15" s="629"/>
      <c r="Q15" s="629"/>
      <c r="R15" s="629"/>
      <c r="S15" s="629"/>
      <c r="T15" s="629"/>
      <c r="U15" s="629"/>
      <c r="V15" s="629"/>
      <c r="W15" s="629"/>
      <c r="X15" s="629"/>
      <c r="Y15" s="629"/>
      <c r="Z15" s="629"/>
    </row>
    <row r="16" ht="12.75" customHeight="1">
      <c r="A16" s="122">
        <v>36.0</v>
      </c>
      <c r="B16" s="632" t="s">
        <v>144</v>
      </c>
      <c r="C16" s="633">
        <v>0.0</v>
      </c>
      <c r="D16" s="117"/>
      <c r="E16" s="117"/>
      <c r="F16" s="633"/>
      <c r="G16" s="633"/>
      <c r="H16" s="633"/>
      <c r="I16" s="633">
        <f>VLOOKUP(A16,FS!$A:$M,13,0)</f>
        <v>0</v>
      </c>
      <c r="J16" s="634">
        <f t="shared" si="1"/>
        <v>0</v>
      </c>
      <c r="K16" s="629"/>
      <c r="L16" s="629"/>
      <c r="M16" s="629"/>
      <c r="N16" s="629"/>
      <c r="O16" s="629"/>
      <c r="P16" s="629"/>
      <c r="Q16" s="629"/>
      <c r="R16" s="629"/>
      <c r="S16" s="629"/>
      <c r="T16" s="629"/>
      <c r="U16" s="629"/>
      <c r="V16" s="629"/>
      <c r="W16" s="629"/>
      <c r="X16" s="629"/>
      <c r="Y16" s="629"/>
      <c r="Z16" s="629"/>
    </row>
    <row r="17" ht="12.75" customHeight="1">
      <c r="A17" s="122">
        <v>40.0</v>
      </c>
      <c r="B17" s="632" t="s">
        <v>168</v>
      </c>
      <c r="C17" s="633">
        <v>0.0</v>
      </c>
      <c r="D17" s="117"/>
      <c r="E17" s="117"/>
      <c r="F17" s="633"/>
      <c r="G17" s="633"/>
      <c r="H17" s="633"/>
      <c r="I17" s="633">
        <f>VLOOKUP(A17,FS!$A:$M,13,0)</f>
        <v>0</v>
      </c>
      <c r="J17" s="634">
        <f t="shared" si="1"/>
        <v>0</v>
      </c>
      <c r="K17" s="629"/>
      <c r="L17" s="629"/>
      <c r="M17" s="629"/>
      <c r="N17" s="629"/>
      <c r="O17" s="629"/>
      <c r="P17" s="629"/>
      <c r="Q17" s="629"/>
      <c r="R17" s="629"/>
      <c r="S17" s="629"/>
      <c r="T17" s="629"/>
      <c r="U17" s="629"/>
      <c r="V17" s="629"/>
      <c r="W17" s="629"/>
      <c r="X17" s="629"/>
      <c r="Y17" s="629"/>
      <c r="Z17" s="629"/>
    </row>
    <row r="18" ht="12.75" customHeight="1">
      <c r="A18" s="122">
        <v>41.0</v>
      </c>
      <c r="B18" s="632" t="s">
        <v>169</v>
      </c>
      <c r="C18" s="633">
        <v>0.0</v>
      </c>
      <c r="D18" s="633"/>
      <c r="E18" s="117"/>
      <c r="F18" s="117"/>
      <c r="G18" s="633"/>
      <c r="H18" s="633"/>
      <c r="I18" s="633">
        <f>VLOOKUP(A18,FS!$A:$M,13,0)</f>
        <v>0</v>
      </c>
      <c r="J18" s="634">
        <f t="shared" si="1"/>
        <v>0</v>
      </c>
      <c r="K18" s="629"/>
      <c r="L18" s="629"/>
      <c r="M18" s="629"/>
      <c r="N18" s="629"/>
      <c r="O18" s="629"/>
      <c r="P18" s="629"/>
      <c r="Q18" s="629"/>
      <c r="R18" s="629"/>
      <c r="S18" s="629"/>
      <c r="T18" s="629"/>
      <c r="U18" s="629"/>
      <c r="V18" s="629"/>
      <c r="W18" s="629"/>
      <c r="X18" s="629"/>
      <c r="Y18" s="629"/>
      <c r="Z18" s="629"/>
    </row>
    <row r="19" ht="12.75" customHeight="1">
      <c r="A19" s="122">
        <v>42.0</v>
      </c>
      <c r="B19" s="632" t="s">
        <v>171</v>
      </c>
      <c r="C19" s="633">
        <v>0.0</v>
      </c>
      <c r="D19" s="633"/>
      <c r="E19" s="117"/>
      <c r="F19" s="117"/>
      <c r="G19" s="633"/>
      <c r="H19" s="633"/>
      <c r="I19" s="633">
        <f>VLOOKUP(A19,FS!$A:$M,13,0)</f>
        <v>0</v>
      </c>
      <c r="J19" s="634">
        <f t="shared" si="1"/>
        <v>0</v>
      </c>
      <c r="K19" s="629"/>
      <c r="L19" s="629"/>
      <c r="M19" s="629"/>
      <c r="N19" s="629"/>
      <c r="O19" s="629"/>
      <c r="P19" s="629"/>
      <c r="Q19" s="629"/>
      <c r="R19" s="629"/>
      <c r="S19" s="629"/>
      <c r="T19" s="629"/>
      <c r="U19" s="629"/>
      <c r="V19" s="629"/>
      <c r="W19" s="629"/>
      <c r="X19" s="629"/>
      <c r="Y19" s="629"/>
      <c r="Z19" s="629"/>
    </row>
    <row r="20" ht="12.75" customHeight="1">
      <c r="A20" s="122">
        <v>50.0</v>
      </c>
      <c r="B20" s="635" t="s">
        <v>175</v>
      </c>
      <c r="C20" s="633">
        <v>-1786.3465030674847</v>
      </c>
      <c r="D20" s="633"/>
      <c r="E20" s="117"/>
      <c r="F20" s="633"/>
      <c r="G20" s="633">
        <f t="shared" ref="G20:G24" si="5">I20-C20</f>
        <v>1786.346503</v>
      </c>
      <c r="H20" s="633"/>
      <c r="I20" s="633">
        <f>VLOOKUP(A20,FS!$A:$M,13,0)</f>
        <v>0</v>
      </c>
      <c r="J20" s="634">
        <f t="shared" si="1"/>
        <v>0</v>
      </c>
      <c r="K20" s="629"/>
      <c r="L20" s="629"/>
      <c r="M20" s="629"/>
      <c r="N20" s="629"/>
      <c r="O20" s="629"/>
      <c r="P20" s="629"/>
      <c r="Q20" s="629"/>
      <c r="R20" s="629"/>
      <c r="S20" s="629"/>
      <c r="T20" s="629"/>
      <c r="U20" s="629"/>
      <c r="V20" s="629"/>
      <c r="W20" s="629"/>
      <c r="X20" s="629"/>
      <c r="Y20" s="629"/>
      <c r="Z20" s="629"/>
    </row>
    <row r="21" ht="12.75" customHeight="1">
      <c r="A21" s="122">
        <v>50.1</v>
      </c>
      <c r="B21" s="635" t="s">
        <v>836</v>
      </c>
      <c r="C21" s="633">
        <v>-540.5741366834318</v>
      </c>
      <c r="D21" s="633"/>
      <c r="E21" s="117"/>
      <c r="F21" s="633"/>
      <c r="G21" s="633">
        <f t="shared" si="5"/>
        <v>540.5741367</v>
      </c>
      <c r="H21" s="633"/>
      <c r="I21" s="633">
        <f>VLOOKUP(A21,FS!$A:$M,13,0)</f>
        <v>0</v>
      </c>
      <c r="J21" s="634">
        <f t="shared" si="1"/>
        <v>0</v>
      </c>
      <c r="K21" s="629"/>
      <c r="L21" s="629"/>
      <c r="M21" s="629"/>
      <c r="N21" s="629"/>
      <c r="O21" s="629"/>
      <c r="P21" s="629"/>
      <c r="Q21" s="629"/>
      <c r="R21" s="629"/>
      <c r="S21" s="629"/>
      <c r="T21" s="629"/>
      <c r="U21" s="629"/>
      <c r="V21" s="629"/>
      <c r="W21" s="629"/>
      <c r="X21" s="629"/>
      <c r="Y21" s="629"/>
      <c r="Z21" s="629"/>
    </row>
    <row r="22" ht="12.75" customHeight="1">
      <c r="A22" s="122">
        <v>50.2</v>
      </c>
      <c r="B22" s="635" t="s">
        <v>837</v>
      </c>
      <c r="C22" s="633">
        <v>-340.8448754992643</v>
      </c>
      <c r="D22" s="633"/>
      <c r="E22" s="117"/>
      <c r="F22" s="633"/>
      <c r="G22" s="633">
        <f t="shared" si="5"/>
        <v>340.8448755</v>
      </c>
      <c r="H22" s="633"/>
      <c r="I22" s="633">
        <f>VLOOKUP(A22,FS!$A:$M,13,0)</f>
        <v>0</v>
      </c>
      <c r="J22" s="634">
        <f t="shared" si="1"/>
        <v>0</v>
      </c>
      <c r="K22" s="629"/>
      <c r="L22" s="629"/>
      <c r="M22" s="629"/>
      <c r="N22" s="629"/>
      <c r="O22" s="629"/>
      <c r="P22" s="629"/>
      <c r="Q22" s="629"/>
      <c r="R22" s="629"/>
      <c r="S22" s="629"/>
      <c r="T22" s="629"/>
      <c r="U22" s="629"/>
      <c r="V22" s="629"/>
      <c r="W22" s="629"/>
      <c r="X22" s="629"/>
      <c r="Y22" s="629"/>
      <c r="Z22" s="629"/>
    </row>
    <row r="23" ht="12.75" customHeight="1">
      <c r="A23" s="122">
        <v>51.0</v>
      </c>
      <c r="B23" s="632" t="s">
        <v>180</v>
      </c>
      <c r="C23" s="633">
        <v>-4902593.816813907</v>
      </c>
      <c r="D23" s="633"/>
      <c r="E23" s="117"/>
      <c r="F23" s="633"/>
      <c r="G23" s="633">
        <f t="shared" si="5"/>
        <v>-18106520.61</v>
      </c>
      <c r="H23" s="633"/>
      <c r="I23" s="633">
        <f>VLOOKUP(A23,FS!$A:$M,13,0)</f>
        <v>-23009114.43</v>
      </c>
      <c r="J23" s="634">
        <f t="shared" si="1"/>
        <v>0</v>
      </c>
      <c r="K23" s="629"/>
      <c r="L23" s="629"/>
      <c r="M23" s="629"/>
      <c r="N23" s="629"/>
      <c r="O23" s="629"/>
      <c r="P23" s="629"/>
      <c r="Q23" s="629"/>
      <c r="R23" s="629"/>
      <c r="S23" s="629"/>
      <c r="T23" s="629"/>
      <c r="U23" s="629"/>
      <c r="V23" s="629"/>
      <c r="W23" s="629"/>
      <c r="X23" s="629"/>
      <c r="Y23" s="629"/>
      <c r="Z23" s="629"/>
    </row>
    <row r="24" ht="12.75" customHeight="1">
      <c r="A24" s="122">
        <v>56.0</v>
      </c>
      <c r="B24" s="632" t="s">
        <v>182</v>
      </c>
      <c r="C24" s="633">
        <v>75872.81158671585</v>
      </c>
      <c r="D24" s="633"/>
      <c r="E24" s="117"/>
      <c r="F24" s="633"/>
      <c r="G24" s="633">
        <f t="shared" si="5"/>
        <v>-75872.81159</v>
      </c>
      <c r="H24" s="633"/>
      <c r="I24" s="633">
        <f>VLOOKUP(A24,FS!$A:$M,13,0)</f>
        <v>0</v>
      </c>
      <c r="J24" s="634">
        <f t="shared" si="1"/>
        <v>0</v>
      </c>
      <c r="K24" s="629"/>
      <c r="L24" s="629"/>
      <c r="M24" s="629"/>
      <c r="N24" s="629"/>
      <c r="O24" s="629"/>
      <c r="P24" s="629"/>
      <c r="Q24" s="629"/>
      <c r="R24" s="629"/>
      <c r="S24" s="629"/>
      <c r="T24" s="629"/>
      <c r="U24" s="629"/>
      <c r="V24" s="629"/>
      <c r="W24" s="629"/>
      <c r="X24" s="629"/>
      <c r="Y24" s="629"/>
      <c r="Z24" s="629"/>
    </row>
    <row r="25" ht="12.75" customHeight="1">
      <c r="A25" s="122">
        <v>54.0</v>
      </c>
      <c r="B25" s="632" t="s">
        <v>183</v>
      </c>
      <c r="C25" s="633">
        <v>0.0</v>
      </c>
      <c r="D25" s="633"/>
      <c r="E25" s="117"/>
      <c r="F25" s="633">
        <f>I25-C25</f>
        <v>-32476.95905</v>
      </c>
      <c r="G25" s="633"/>
      <c r="H25" s="633"/>
      <c r="I25" s="633">
        <f>VLOOKUP(A25,FS!$A:$M,13,0)</f>
        <v>-32476.95905</v>
      </c>
      <c r="J25" s="634">
        <f t="shared" si="1"/>
        <v>0</v>
      </c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Y25" s="629"/>
      <c r="Z25" s="629"/>
    </row>
    <row r="26" ht="12.75" customHeight="1">
      <c r="A26" s="122">
        <v>55.0</v>
      </c>
      <c r="B26" s="632" t="s">
        <v>184</v>
      </c>
      <c r="C26" s="633">
        <v>97935.0</v>
      </c>
      <c r="D26" s="633"/>
      <c r="E26" s="117"/>
      <c r="F26" s="633"/>
      <c r="G26" s="633">
        <f>I26-C26</f>
        <v>110157.13</v>
      </c>
      <c r="H26" s="633"/>
      <c r="I26" s="633">
        <f>VLOOKUP(A26,FS!$A:$M,13,0)</f>
        <v>208092.13</v>
      </c>
      <c r="J26" s="634">
        <f t="shared" si="1"/>
        <v>0</v>
      </c>
      <c r="K26" s="629"/>
      <c r="L26" s="629"/>
      <c r="M26" s="629"/>
      <c r="N26" s="629"/>
      <c r="O26" s="629"/>
      <c r="P26" s="629"/>
      <c r="Q26" s="629"/>
      <c r="R26" s="629"/>
      <c r="S26" s="629"/>
      <c r="T26" s="629"/>
      <c r="U26" s="629"/>
      <c r="V26" s="629"/>
      <c r="W26" s="629"/>
      <c r="X26" s="629"/>
      <c r="Y26" s="629"/>
      <c r="Z26" s="629"/>
    </row>
    <row r="27" ht="12.75" customHeight="1">
      <c r="A27" s="122">
        <v>52.0</v>
      </c>
      <c r="B27" s="632" t="s">
        <v>185</v>
      </c>
      <c r="C27" s="633">
        <v>1816584.6533697585</v>
      </c>
      <c r="D27" s="633"/>
      <c r="E27" s="117"/>
      <c r="F27" s="633">
        <f t="shared" ref="F27:F28" si="6">I27-C27</f>
        <v>4961115.46</v>
      </c>
      <c r="G27" s="633"/>
      <c r="H27" s="633"/>
      <c r="I27" s="633">
        <f>VLOOKUP(A27,FS!$A:$M,13,0)</f>
        <v>6777700.113</v>
      </c>
      <c r="J27" s="634">
        <f t="shared" si="1"/>
        <v>0</v>
      </c>
      <c r="K27" s="629"/>
      <c r="L27" s="629"/>
      <c r="M27" s="629"/>
      <c r="N27" s="629"/>
      <c r="O27" s="629"/>
      <c r="P27" s="629"/>
      <c r="Q27" s="629"/>
      <c r="R27" s="629"/>
      <c r="S27" s="629"/>
      <c r="T27" s="629"/>
      <c r="U27" s="629"/>
      <c r="V27" s="629"/>
      <c r="W27" s="629"/>
      <c r="X27" s="629"/>
      <c r="Y27" s="629"/>
      <c r="Z27" s="629"/>
    </row>
    <row r="28" ht="12.75" customHeight="1">
      <c r="A28" s="122">
        <v>53.0</v>
      </c>
      <c r="B28" s="632" t="s">
        <v>187</v>
      </c>
      <c r="C28" s="633">
        <v>2038178.16</v>
      </c>
      <c r="D28" s="633"/>
      <c r="E28" s="117"/>
      <c r="F28" s="633">
        <f t="shared" si="6"/>
        <v>1912027.64</v>
      </c>
      <c r="G28" s="633"/>
      <c r="H28" s="633"/>
      <c r="I28" s="633">
        <f>VLOOKUP(A28,FS!$A:$M,13,0)</f>
        <v>3950205.8</v>
      </c>
      <c r="J28" s="634">
        <f t="shared" si="1"/>
        <v>0</v>
      </c>
      <c r="K28" s="629"/>
      <c r="L28" s="629"/>
      <c r="M28" s="629"/>
      <c r="N28" s="629"/>
      <c r="O28" s="629"/>
      <c r="P28" s="629"/>
      <c r="Q28" s="629"/>
      <c r="R28" s="629"/>
      <c r="S28" s="629"/>
      <c r="T28" s="629"/>
      <c r="U28" s="629"/>
      <c r="V28" s="629"/>
      <c r="W28" s="629"/>
      <c r="X28" s="629"/>
      <c r="Y28" s="629"/>
      <c r="Z28" s="629"/>
    </row>
    <row r="29" ht="12.75" customHeight="1">
      <c r="A29" s="629"/>
      <c r="B29" s="117"/>
      <c r="C29" s="633"/>
      <c r="D29" s="117"/>
      <c r="E29" s="117"/>
      <c r="F29" s="117"/>
      <c r="G29" s="117"/>
      <c r="H29" s="117"/>
      <c r="I29" s="633"/>
      <c r="J29" s="629"/>
      <c r="K29" s="629"/>
      <c r="L29" s="629"/>
      <c r="M29" s="629"/>
      <c r="N29" s="629"/>
      <c r="O29" s="629"/>
      <c r="P29" s="629"/>
      <c r="Q29" s="629"/>
      <c r="R29" s="629"/>
      <c r="S29" s="629"/>
      <c r="T29" s="629"/>
      <c r="U29" s="629"/>
      <c r="V29" s="629"/>
      <c r="W29" s="629"/>
      <c r="X29" s="629"/>
      <c r="Y29" s="629"/>
      <c r="Z29" s="629"/>
    </row>
    <row r="30" ht="12.75" customHeight="1">
      <c r="A30" s="629"/>
      <c r="B30" s="636" t="s">
        <v>323</v>
      </c>
      <c r="C30" s="637">
        <f t="shared" ref="C30:I30" si="7">SUM(C4:C29)</f>
        <v>0.0000000004656612873</v>
      </c>
      <c r="D30" s="637">
        <f t="shared" si="7"/>
        <v>768346.03</v>
      </c>
      <c r="E30" s="637" t="str">
        <f t="shared" si="7"/>
        <v>#ERROR!</v>
      </c>
      <c r="F30" s="637" t="str">
        <f t="shared" si="7"/>
        <v>#ERROR!</v>
      </c>
      <c r="G30" s="637">
        <f t="shared" si="7"/>
        <v>-18069568.53</v>
      </c>
      <c r="H30" s="637" t="str">
        <f t="shared" si="7"/>
        <v>#ERROR!</v>
      </c>
      <c r="I30" s="638">
        <f t="shared" si="7"/>
        <v>15435446.73</v>
      </c>
      <c r="J30" s="629"/>
      <c r="K30" s="629"/>
      <c r="L30" s="629"/>
      <c r="M30" s="629"/>
      <c r="N30" s="629"/>
      <c r="O30" s="629"/>
      <c r="P30" s="629"/>
      <c r="Q30" s="629"/>
      <c r="R30" s="629"/>
      <c r="S30" s="629"/>
      <c r="T30" s="629"/>
      <c r="U30" s="629"/>
      <c r="V30" s="629"/>
      <c r="W30" s="629"/>
      <c r="X30" s="629"/>
      <c r="Y30" s="629"/>
      <c r="Z30" s="629"/>
    </row>
    <row r="31" ht="12.75" customHeight="1">
      <c r="A31" s="629"/>
      <c r="B31" s="629"/>
      <c r="C31" s="629"/>
      <c r="D31" s="629"/>
      <c r="E31" s="629"/>
      <c r="F31" s="629"/>
      <c r="G31" s="629"/>
      <c r="H31" s="629"/>
      <c r="I31" s="629"/>
      <c r="J31" s="629"/>
      <c r="K31" s="629"/>
      <c r="L31" s="629"/>
      <c r="M31" s="629"/>
      <c r="N31" s="629"/>
      <c r="O31" s="629"/>
      <c r="P31" s="629"/>
      <c r="Q31" s="629"/>
      <c r="R31" s="629"/>
      <c r="S31" s="629"/>
      <c r="T31" s="629"/>
      <c r="U31" s="629"/>
      <c r="V31" s="629"/>
      <c r="W31" s="629"/>
      <c r="X31" s="629"/>
      <c r="Y31" s="629"/>
      <c r="Z31" s="629"/>
    </row>
    <row r="32" ht="12.75" customHeight="1">
      <c r="A32" s="629"/>
      <c r="B32" s="629"/>
      <c r="C32" s="629"/>
      <c r="D32" s="629"/>
      <c r="E32" s="629"/>
      <c r="F32" s="629"/>
      <c r="G32" s="629"/>
      <c r="H32" s="629"/>
      <c r="I32" s="629"/>
      <c r="J32" s="629"/>
      <c r="K32" s="629"/>
      <c r="L32" s="629"/>
      <c r="M32" s="629"/>
      <c r="N32" s="629"/>
      <c r="O32" s="629"/>
      <c r="P32" s="629"/>
      <c r="Q32" s="629"/>
      <c r="R32" s="629"/>
      <c r="S32" s="629"/>
      <c r="T32" s="629"/>
      <c r="U32" s="629"/>
      <c r="V32" s="629"/>
      <c r="W32" s="629"/>
      <c r="X32" s="629"/>
      <c r="Y32" s="629"/>
      <c r="Z32" s="629"/>
    </row>
    <row r="33" ht="12.75" customHeight="1">
      <c r="A33" s="629"/>
      <c r="B33" s="629"/>
      <c r="C33" s="629"/>
      <c r="D33" s="629"/>
      <c r="E33" s="629"/>
      <c r="F33" s="629"/>
      <c r="G33" s="629"/>
      <c r="H33" s="629"/>
      <c r="I33" s="629"/>
      <c r="J33" s="629"/>
      <c r="K33" s="629"/>
      <c r="L33" s="629"/>
      <c r="M33" s="629"/>
      <c r="N33" s="629"/>
      <c r="O33" s="629"/>
      <c r="P33" s="629"/>
      <c r="Q33" s="629"/>
      <c r="R33" s="629"/>
      <c r="S33" s="629"/>
      <c r="T33" s="629"/>
      <c r="U33" s="629"/>
      <c r="V33" s="629"/>
      <c r="W33" s="629"/>
      <c r="X33" s="629"/>
      <c r="Y33" s="629"/>
      <c r="Z33" s="629"/>
    </row>
    <row r="34" ht="12.75" customHeight="1">
      <c r="A34" s="629"/>
      <c r="B34" s="629"/>
      <c r="C34" s="629"/>
      <c r="D34" s="629"/>
      <c r="E34" s="629"/>
      <c r="F34" s="629"/>
      <c r="G34" s="629"/>
      <c r="H34" s="629"/>
      <c r="I34" s="629"/>
      <c r="J34" s="629"/>
      <c r="K34" s="629"/>
      <c r="L34" s="629"/>
      <c r="M34" s="629"/>
      <c r="N34" s="629"/>
      <c r="O34" s="629"/>
      <c r="P34" s="629"/>
      <c r="Q34" s="629"/>
      <c r="R34" s="629"/>
      <c r="S34" s="629"/>
      <c r="T34" s="629"/>
      <c r="U34" s="629"/>
      <c r="V34" s="629"/>
      <c r="W34" s="629"/>
      <c r="X34" s="629"/>
      <c r="Y34" s="629"/>
      <c r="Z34" s="629"/>
    </row>
    <row r="35" ht="12.75" customHeight="1">
      <c r="A35" s="629"/>
      <c r="B35" s="639" t="s">
        <v>838</v>
      </c>
      <c r="C35" s="4"/>
      <c r="D35" s="4"/>
      <c r="E35" s="5"/>
      <c r="F35" s="629"/>
      <c r="G35" s="629"/>
      <c r="H35" s="629"/>
      <c r="I35" s="629"/>
      <c r="J35" s="629"/>
      <c r="K35" s="629"/>
      <c r="L35" s="629"/>
      <c r="M35" s="629"/>
      <c r="N35" s="640"/>
      <c r="O35" s="641" t="s">
        <v>839</v>
      </c>
      <c r="P35" s="629"/>
      <c r="Q35" s="629"/>
      <c r="R35" s="629"/>
      <c r="S35" s="629"/>
      <c r="T35" s="629"/>
      <c r="U35" s="629"/>
      <c r="V35" s="629"/>
      <c r="W35" s="629"/>
      <c r="X35" s="629"/>
      <c r="Y35" s="629"/>
      <c r="Z35" s="629"/>
    </row>
    <row r="36" ht="12.75" customHeight="1">
      <c r="A36" s="629"/>
      <c r="B36" s="629"/>
      <c r="C36" s="629"/>
      <c r="D36" s="629"/>
      <c r="E36" s="629"/>
      <c r="F36" s="629"/>
      <c r="G36" s="629"/>
      <c r="H36" s="629"/>
      <c r="I36" s="629"/>
      <c r="J36" s="629"/>
      <c r="K36" s="629"/>
      <c r="L36" s="629"/>
      <c r="M36" s="629"/>
      <c r="N36" s="642" t="str">
        <f>-AJE_LTD!#REF!</f>
        <v>#ERROR!</v>
      </c>
      <c r="O36" s="641" t="s">
        <v>840</v>
      </c>
      <c r="P36" s="629"/>
      <c r="Q36" s="629"/>
      <c r="R36" s="629"/>
      <c r="S36" s="629"/>
      <c r="T36" s="629"/>
      <c r="U36" s="629"/>
      <c r="V36" s="629"/>
      <c r="W36" s="629"/>
      <c r="X36" s="629"/>
      <c r="Y36" s="629"/>
      <c r="Z36" s="629"/>
    </row>
    <row r="37" ht="12.75" customHeight="1">
      <c r="A37" s="629"/>
      <c r="B37" s="629"/>
      <c r="C37" s="629"/>
      <c r="D37" s="122"/>
      <c r="E37" s="629"/>
      <c r="F37" s="629"/>
      <c r="G37" s="629"/>
      <c r="H37" s="629"/>
      <c r="I37" s="629"/>
      <c r="J37" s="629"/>
      <c r="K37" s="629"/>
      <c r="L37" s="629"/>
      <c r="M37" s="629"/>
      <c r="N37" s="642" t="str">
        <f>-AJE_LTD!#REF!</f>
        <v>#ERROR!</v>
      </c>
      <c r="O37" s="641" t="s">
        <v>841</v>
      </c>
      <c r="P37" s="629"/>
      <c r="Q37" s="629"/>
      <c r="R37" s="629"/>
      <c r="S37" s="629"/>
      <c r="T37" s="629"/>
      <c r="U37" s="629"/>
      <c r="V37" s="629"/>
      <c r="W37" s="629"/>
      <c r="X37" s="629"/>
      <c r="Y37" s="629"/>
      <c r="Z37" s="629"/>
    </row>
    <row r="38" ht="12.75" customHeight="1">
      <c r="A38" s="629"/>
      <c r="B38" s="643" t="s">
        <v>842</v>
      </c>
      <c r="C38" s="117"/>
      <c r="D38" s="644"/>
      <c r="E38" s="629"/>
      <c r="F38" s="629"/>
      <c r="G38" s="629"/>
      <c r="H38" s="629"/>
      <c r="I38" s="629"/>
      <c r="J38" s="629"/>
      <c r="K38" s="629"/>
      <c r="L38" s="629"/>
      <c r="M38" s="629"/>
      <c r="N38" s="642" t="str">
        <f>AJE_LTD!#REF!</f>
        <v>#ERROR!</v>
      </c>
      <c r="O38" s="641" t="s">
        <v>843</v>
      </c>
      <c r="P38" s="629"/>
      <c r="Q38" s="629"/>
      <c r="R38" s="629"/>
      <c r="S38" s="629"/>
      <c r="T38" s="629"/>
      <c r="U38" s="629"/>
      <c r="V38" s="629"/>
      <c r="W38" s="629"/>
      <c r="X38" s="629"/>
      <c r="Y38" s="629"/>
      <c r="Z38" s="629"/>
    </row>
    <row r="39" ht="12.75" customHeight="1">
      <c r="A39" s="629"/>
      <c r="B39" s="629"/>
      <c r="C39" s="629"/>
      <c r="D39" s="122"/>
      <c r="E39" s="629"/>
      <c r="F39" s="629"/>
      <c r="G39" s="629"/>
      <c r="H39" s="629"/>
      <c r="I39" s="629"/>
      <c r="J39" s="629"/>
      <c r="K39" s="629"/>
      <c r="L39" s="629"/>
      <c r="M39" s="629"/>
      <c r="N39" s="629"/>
      <c r="O39" s="629"/>
      <c r="P39" s="629"/>
      <c r="Q39" s="629"/>
      <c r="R39" s="629"/>
      <c r="S39" s="629"/>
      <c r="T39" s="629"/>
      <c r="U39" s="629"/>
      <c r="V39" s="629"/>
      <c r="W39" s="629"/>
      <c r="X39" s="629"/>
      <c r="Y39" s="629"/>
      <c r="Z39" s="629"/>
    </row>
    <row r="40" ht="12.75" customHeight="1">
      <c r="A40" s="629"/>
      <c r="B40" s="645" t="s">
        <v>844</v>
      </c>
      <c r="C40" s="117"/>
      <c r="D40" s="646">
        <f>-F27-F28</f>
        <v>-6873143.1</v>
      </c>
      <c r="E40" s="646">
        <f t="shared" ref="E40:E70" si="8">ROUND(D40/1000,0)</f>
        <v>-6873</v>
      </c>
      <c r="F40" s="629"/>
      <c r="G40" s="629"/>
      <c r="H40" s="629"/>
      <c r="I40" s="629"/>
      <c r="J40" s="629"/>
      <c r="K40" s="629"/>
      <c r="L40" s="629"/>
      <c r="M40" s="629"/>
      <c r="N40" s="629"/>
      <c r="O40" s="629"/>
      <c r="P40" s="629"/>
      <c r="Q40" s="629"/>
      <c r="R40" s="629"/>
      <c r="S40" s="629"/>
      <c r="T40" s="629"/>
      <c r="U40" s="629"/>
      <c r="V40" s="629"/>
      <c r="W40" s="629"/>
      <c r="X40" s="629"/>
      <c r="Y40" s="629"/>
      <c r="Z40" s="629"/>
    </row>
    <row r="41" ht="12.75" customHeight="1">
      <c r="A41" s="629"/>
      <c r="B41" s="645" t="s">
        <v>845</v>
      </c>
      <c r="C41" s="117"/>
      <c r="D41" s="646"/>
      <c r="E41" s="646">
        <f t="shared" si="8"/>
        <v>0</v>
      </c>
      <c r="F41" s="629"/>
      <c r="G41" s="629"/>
      <c r="H41" s="629"/>
      <c r="I41" s="629"/>
      <c r="J41" s="629"/>
      <c r="K41" s="629"/>
      <c r="L41" s="629"/>
      <c r="M41" s="629"/>
      <c r="N41" s="629"/>
      <c r="O41" s="629"/>
      <c r="P41" s="629"/>
      <c r="Q41" s="629"/>
      <c r="R41" s="629"/>
      <c r="S41" s="629"/>
      <c r="T41" s="629"/>
      <c r="U41" s="629"/>
      <c r="V41" s="629"/>
      <c r="W41" s="629"/>
      <c r="X41" s="629"/>
      <c r="Y41" s="629"/>
      <c r="Z41" s="629"/>
    </row>
    <row r="42" ht="12.75" customHeight="1">
      <c r="A42" s="629"/>
      <c r="B42" s="645" t="s">
        <v>846</v>
      </c>
      <c r="C42" s="117"/>
      <c r="D42" s="646"/>
      <c r="E42" s="646">
        <f t="shared" si="8"/>
        <v>0</v>
      </c>
      <c r="F42" s="629"/>
      <c r="G42" s="629"/>
      <c r="H42" s="629"/>
      <c r="I42" s="629"/>
      <c r="J42" s="629"/>
      <c r="K42" s="629"/>
      <c r="L42" s="629"/>
      <c r="M42" s="629"/>
      <c r="N42" s="629"/>
      <c r="O42" s="629"/>
      <c r="P42" s="629"/>
      <c r="Q42" s="629"/>
      <c r="R42" s="629"/>
      <c r="S42" s="629"/>
      <c r="T42" s="629"/>
      <c r="U42" s="629"/>
      <c r="V42" s="629"/>
      <c r="W42" s="629"/>
      <c r="X42" s="629"/>
      <c r="Y42" s="629"/>
      <c r="Z42" s="629"/>
    </row>
    <row r="43" ht="12.75" customHeight="1">
      <c r="A43" s="629"/>
      <c r="B43" s="647" t="s">
        <v>55</v>
      </c>
      <c r="C43" s="117"/>
      <c r="D43" s="646" t="str">
        <f>-F11</f>
        <v>#ERROR!</v>
      </c>
      <c r="E43" s="646" t="str">
        <f t="shared" si="8"/>
        <v>#ERROR!</v>
      </c>
      <c r="F43" s="629"/>
      <c r="G43" s="629"/>
      <c r="H43" s="629"/>
      <c r="I43" s="629"/>
      <c r="J43" s="629"/>
      <c r="K43" s="629"/>
      <c r="L43" s="629"/>
      <c r="M43" s="629"/>
      <c r="N43" s="629"/>
      <c r="O43" s="629"/>
      <c r="P43" s="629"/>
      <c r="Q43" s="629"/>
      <c r="R43" s="629"/>
      <c r="S43" s="629"/>
      <c r="T43" s="629"/>
      <c r="U43" s="629"/>
      <c r="V43" s="629"/>
      <c r="W43" s="629"/>
      <c r="X43" s="629"/>
      <c r="Y43" s="629"/>
      <c r="Z43" s="629"/>
    </row>
    <row r="44" ht="12.75" customHeight="1">
      <c r="A44" s="629"/>
      <c r="B44" s="647" t="s">
        <v>847</v>
      </c>
      <c r="C44" s="117"/>
      <c r="D44" s="646"/>
      <c r="E44" s="646">
        <f t="shared" si="8"/>
        <v>0</v>
      </c>
      <c r="F44" s="629"/>
      <c r="G44" s="629"/>
      <c r="H44" s="629"/>
      <c r="I44" s="629"/>
      <c r="J44" s="629"/>
      <c r="K44" s="629"/>
      <c r="L44" s="629"/>
      <c r="M44" s="629"/>
      <c r="N44" s="629"/>
      <c r="O44" s="629"/>
      <c r="P44" s="629"/>
      <c r="Q44" s="629"/>
      <c r="R44" s="629"/>
      <c r="S44" s="629"/>
      <c r="T44" s="629"/>
      <c r="U44" s="629"/>
      <c r="V44" s="629"/>
      <c r="W44" s="629"/>
      <c r="X44" s="629"/>
      <c r="Y44" s="629"/>
      <c r="Z44" s="629"/>
    </row>
    <row r="45" ht="12.75" customHeight="1">
      <c r="A45" s="629"/>
      <c r="B45" s="648" t="s">
        <v>848</v>
      </c>
      <c r="C45" s="117"/>
      <c r="D45" s="646"/>
      <c r="E45" s="646">
        <f t="shared" si="8"/>
        <v>0</v>
      </c>
      <c r="F45" s="629"/>
      <c r="G45" s="629"/>
      <c r="H45" s="629"/>
      <c r="I45" s="629"/>
      <c r="J45" s="629"/>
      <c r="K45" s="629"/>
      <c r="L45" s="629"/>
      <c r="M45" s="629"/>
      <c r="N45" s="629"/>
      <c r="O45" s="629"/>
      <c r="P45" s="629"/>
      <c r="Q45" s="629"/>
      <c r="R45" s="629"/>
      <c r="S45" s="629"/>
      <c r="T45" s="629"/>
      <c r="U45" s="629"/>
      <c r="V45" s="629"/>
      <c r="W45" s="629"/>
      <c r="X45" s="629"/>
      <c r="Y45" s="629"/>
      <c r="Z45" s="629"/>
    </row>
    <row r="46" ht="12.75" customHeight="1">
      <c r="A46" s="629"/>
      <c r="B46" s="647" t="s">
        <v>849</v>
      </c>
      <c r="C46" s="117"/>
      <c r="D46" s="646">
        <f>-F8-F9-D47</f>
        <v>-56663.71299</v>
      </c>
      <c r="E46" s="646">
        <f t="shared" si="8"/>
        <v>-57</v>
      </c>
      <c r="F46" s="629"/>
      <c r="G46" s="629"/>
      <c r="H46" s="629"/>
      <c r="I46" s="629"/>
      <c r="J46" s="629"/>
      <c r="K46" s="629"/>
      <c r="L46" s="629"/>
      <c r="M46" s="629"/>
      <c r="N46" s="629"/>
      <c r="O46" s="629"/>
      <c r="P46" s="629"/>
      <c r="Q46" s="629"/>
      <c r="R46" s="629"/>
      <c r="S46" s="629"/>
      <c r="T46" s="629"/>
      <c r="U46" s="629"/>
      <c r="V46" s="629"/>
      <c r="W46" s="629"/>
      <c r="X46" s="629"/>
      <c r="Y46" s="629"/>
      <c r="Z46" s="629"/>
    </row>
    <row r="47" ht="12.75" customHeight="1">
      <c r="A47" s="629"/>
      <c r="B47" s="647" t="s">
        <v>850</v>
      </c>
      <c r="C47" s="117"/>
      <c r="D47" s="646">
        <f>-GL_LTD!F105</f>
        <v>0</v>
      </c>
      <c r="E47" s="646">
        <f t="shared" si="8"/>
        <v>0</v>
      </c>
      <c r="F47" s="629"/>
      <c r="G47" s="629"/>
      <c r="H47" s="629"/>
      <c r="I47" s="629"/>
      <c r="J47" s="629"/>
      <c r="K47" s="629"/>
      <c r="L47" s="629"/>
      <c r="M47" s="629"/>
      <c r="N47" s="629"/>
      <c r="O47" s="629"/>
      <c r="P47" s="629"/>
      <c r="Q47" s="629"/>
      <c r="R47" s="629"/>
      <c r="S47" s="629"/>
      <c r="T47" s="629"/>
      <c r="U47" s="629"/>
      <c r="V47" s="629"/>
      <c r="W47" s="629"/>
      <c r="X47" s="629"/>
      <c r="Y47" s="629"/>
      <c r="Z47" s="629"/>
    </row>
    <row r="48" ht="12.75" customHeight="1">
      <c r="A48" s="629"/>
      <c r="B48" s="647" t="s">
        <v>851</v>
      </c>
      <c r="C48" s="117"/>
      <c r="D48" s="646">
        <f>-F6</f>
        <v>2516.59</v>
      </c>
      <c r="E48" s="646">
        <f t="shared" si="8"/>
        <v>3</v>
      </c>
      <c r="F48" s="629"/>
      <c r="G48" s="629"/>
      <c r="H48" s="629"/>
      <c r="I48" s="629"/>
      <c r="J48" s="629"/>
      <c r="K48" s="629"/>
      <c r="L48" s="629"/>
      <c r="M48" s="629"/>
      <c r="N48" s="629"/>
      <c r="O48" s="629"/>
      <c r="P48" s="629"/>
      <c r="Q48" s="629"/>
      <c r="R48" s="629"/>
      <c r="S48" s="629"/>
      <c r="T48" s="629"/>
      <c r="U48" s="629"/>
      <c r="V48" s="629"/>
      <c r="W48" s="629"/>
      <c r="X48" s="629"/>
      <c r="Y48" s="629"/>
      <c r="Z48" s="629"/>
    </row>
    <row r="49" ht="12.75" customHeight="1">
      <c r="A49" s="629"/>
      <c r="B49" s="647" t="s">
        <v>852</v>
      </c>
      <c r="C49" s="117"/>
      <c r="D49" s="646">
        <f>-F12</f>
        <v>67341.21134</v>
      </c>
      <c r="E49" s="646">
        <f t="shared" si="8"/>
        <v>67</v>
      </c>
      <c r="F49" s="629"/>
      <c r="G49" s="629"/>
      <c r="H49" s="629"/>
      <c r="I49" s="629"/>
      <c r="J49" s="629"/>
      <c r="K49" s="629"/>
      <c r="L49" s="629"/>
      <c r="M49" s="629"/>
      <c r="N49" s="629"/>
      <c r="O49" s="629"/>
      <c r="P49" s="629"/>
      <c r="Q49" s="629"/>
      <c r="R49" s="629"/>
      <c r="S49" s="629"/>
      <c r="T49" s="629"/>
      <c r="U49" s="629"/>
      <c r="V49" s="629"/>
      <c r="W49" s="629"/>
      <c r="X49" s="629"/>
      <c r="Y49" s="629"/>
      <c r="Z49" s="629"/>
    </row>
    <row r="50" ht="12.75" customHeight="1">
      <c r="A50" s="629"/>
      <c r="B50" s="647" t="s">
        <v>853</v>
      </c>
      <c r="C50" s="117"/>
      <c r="D50" s="649">
        <f>-F13-F14</f>
        <v>92975.54269</v>
      </c>
      <c r="E50" s="649">
        <f t="shared" si="8"/>
        <v>93</v>
      </c>
      <c r="F50" s="629"/>
      <c r="G50" s="629"/>
      <c r="H50" s="629"/>
      <c r="I50" s="629"/>
      <c r="J50" s="629"/>
      <c r="K50" s="629"/>
      <c r="L50" s="629"/>
      <c r="M50" s="629"/>
      <c r="N50" s="629"/>
      <c r="O50" s="629"/>
      <c r="P50" s="629"/>
      <c r="Q50" s="629"/>
      <c r="R50" s="629"/>
      <c r="S50" s="629"/>
      <c r="T50" s="629"/>
      <c r="U50" s="629"/>
      <c r="V50" s="629"/>
      <c r="W50" s="629"/>
      <c r="X50" s="629"/>
      <c r="Y50" s="629"/>
      <c r="Z50" s="629"/>
    </row>
    <row r="51" ht="12.75" customHeight="1">
      <c r="A51" s="629"/>
      <c r="B51" s="650" t="s">
        <v>854</v>
      </c>
      <c r="C51" s="117"/>
      <c r="D51" s="646" t="str">
        <f>SUM(D40:D50)</f>
        <v>#ERROR!</v>
      </c>
      <c r="E51" s="646" t="str">
        <f t="shared" si="8"/>
        <v>#ERROR!</v>
      </c>
      <c r="F51" s="629"/>
      <c r="G51" s="629"/>
      <c r="H51" s="629"/>
      <c r="I51" s="629"/>
      <c r="J51" s="629"/>
      <c r="K51" s="629"/>
      <c r="L51" s="629"/>
      <c r="M51" s="629"/>
      <c r="N51" s="629"/>
      <c r="O51" s="629"/>
      <c r="P51" s="629"/>
      <c r="Q51" s="629"/>
      <c r="R51" s="629"/>
      <c r="S51" s="629"/>
      <c r="T51" s="629"/>
      <c r="U51" s="629"/>
      <c r="V51" s="629"/>
      <c r="W51" s="629"/>
      <c r="X51" s="629"/>
      <c r="Y51" s="629"/>
      <c r="Z51" s="629"/>
    </row>
    <row r="52" ht="12.75" customHeight="1">
      <c r="A52" s="629"/>
      <c r="B52" s="643"/>
      <c r="C52" s="117"/>
      <c r="D52" s="646"/>
      <c r="E52" s="646">
        <f t="shared" si="8"/>
        <v>0</v>
      </c>
      <c r="F52" s="629"/>
      <c r="G52" s="629"/>
      <c r="H52" s="629"/>
      <c r="I52" s="629"/>
      <c r="J52" s="629"/>
      <c r="K52" s="629"/>
      <c r="L52" s="629"/>
      <c r="M52" s="629"/>
      <c r="N52" s="629"/>
      <c r="O52" s="629"/>
      <c r="P52" s="629"/>
      <c r="Q52" s="629"/>
      <c r="R52" s="629"/>
      <c r="S52" s="629"/>
      <c r="T52" s="629"/>
      <c r="U52" s="629"/>
      <c r="V52" s="629"/>
      <c r="W52" s="629"/>
      <c r="X52" s="629"/>
      <c r="Y52" s="629"/>
      <c r="Z52" s="629"/>
    </row>
    <row r="53" ht="12.75" customHeight="1">
      <c r="A53" s="629"/>
      <c r="B53" s="643" t="s">
        <v>855</v>
      </c>
      <c r="C53" s="117"/>
      <c r="D53" s="646"/>
      <c r="E53" s="646">
        <f t="shared" si="8"/>
        <v>0</v>
      </c>
      <c r="F53" s="629"/>
      <c r="G53" s="629"/>
      <c r="H53" s="629"/>
      <c r="I53" s="629"/>
      <c r="J53" s="629"/>
      <c r="K53" s="629"/>
      <c r="L53" s="629"/>
      <c r="M53" s="629"/>
      <c r="N53" s="629"/>
      <c r="O53" s="629"/>
      <c r="P53" s="629"/>
      <c r="Q53" s="629"/>
      <c r="R53" s="629"/>
      <c r="S53" s="629"/>
      <c r="T53" s="629"/>
      <c r="U53" s="629"/>
      <c r="V53" s="629"/>
      <c r="W53" s="629"/>
      <c r="X53" s="629"/>
      <c r="Y53" s="629"/>
      <c r="Z53" s="629"/>
    </row>
    <row r="54" ht="12.75" customHeight="1">
      <c r="A54" s="629"/>
      <c r="B54" s="645" t="s">
        <v>856</v>
      </c>
      <c r="C54" s="117"/>
      <c r="D54" s="646">
        <f>-H5</f>
        <v>-7581335.41</v>
      </c>
      <c r="E54" s="646">
        <f t="shared" si="8"/>
        <v>-7581</v>
      </c>
      <c r="F54" s="629"/>
      <c r="G54" s="629"/>
      <c r="H54" s="629"/>
      <c r="I54" s="629"/>
      <c r="J54" s="629"/>
      <c r="K54" s="629"/>
      <c r="L54" s="629"/>
      <c r="M54" s="629"/>
      <c r="N54" s="629"/>
      <c r="O54" s="629"/>
      <c r="P54" s="629"/>
      <c r="Q54" s="629"/>
      <c r="R54" s="629"/>
      <c r="S54" s="629"/>
      <c r="T54" s="629"/>
      <c r="U54" s="629"/>
      <c r="V54" s="629"/>
      <c r="W54" s="629"/>
      <c r="X54" s="629"/>
      <c r="Y54" s="629"/>
      <c r="Z54" s="629"/>
    </row>
    <row r="55" ht="12.75" customHeight="1">
      <c r="A55" s="629"/>
      <c r="B55" s="645" t="s">
        <v>857</v>
      </c>
      <c r="C55" s="117"/>
      <c r="D55" s="649" t="str">
        <f>-H10</f>
        <v>#ERROR!</v>
      </c>
      <c r="E55" s="649" t="str">
        <f t="shared" si="8"/>
        <v>#ERROR!</v>
      </c>
      <c r="F55" s="629"/>
      <c r="G55" s="629"/>
      <c r="H55" s="629"/>
      <c r="I55" s="629"/>
      <c r="J55" s="629"/>
      <c r="K55" s="629"/>
      <c r="L55" s="629"/>
      <c r="M55" s="629"/>
      <c r="N55" s="629"/>
      <c r="O55" s="629"/>
      <c r="P55" s="629"/>
      <c r="Q55" s="629"/>
      <c r="R55" s="629"/>
      <c r="S55" s="629"/>
      <c r="T55" s="629"/>
      <c r="U55" s="629"/>
      <c r="V55" s="629"/>
      <c r="W55" s="629"/>
      <c r="X55" s="629"/>
      <c r="Y55" s="629"/>
      <c r="Z55" s="629"/>
    </row>
    <row r="56" ht="12.75" customHeight="1">
      <c r="A56" s="629"/>
      <c r="B56" s="650" t="s">
        <v>858</v>
      </c>
      <c r="C56" s="117"/>
      <c r="D56" s="646" t="str">
        <f>SUM(D54:D55)</f>
        <v>#ERROR!</v>
      </c>
      <c r="E56" s="646" t="str">
        <f t="shared" si="8"/>
        <v>#ERROR!</v>
      </c>
      <c r="F56" s="629"/>
      <c r="G56" s="629"/>
      <c r="H56" s="629"/>
      <c r="I56" s="629"/>
      <c r="J56" s="629"/>
      <c r="K56" s="629"/>
      <c r="L56" s="629"/>
      <c r="M56" s="629"/>
      <c r="N56" s="629"/>
      <c r="O56" s="629"/>
      <c r="P56" s="629"/>
      <c r="Q56" s="629"/>
      <c r="R56" s="629"/>
      <c r="S56" s="629"/>
      <c r="T56" s="629"/>
      <c r="U56" s="629"/>
      <c r="V56" s="629"/>
      <c r="W56" s="629"/>
      <c r="X56" s="629"/>
      <c r="Y56" s="629"/>
      <c r="Z56" s="629"/>
    </row>
    <row r="57" ht="12.75" customHeight="1">
      <c r="A57" s="629"/>
      <c r="B57" s="651"/>
      <c r="C57" s="117"/>
      <c r="D57" s="646"/>
      <c r="E57" s="646">
        <f t="shared" si="8"/>
        <v>0</v>
      </c>
      <c r="F57" s="629"/>
      <c r="G57" s="629"/>
      <c r="H57" s="629"/>
      <c r="I57" s="629"/>
      <c r="J57" s="629"/>
      <c r="K57" s="629"/>
      <c r="L57" s="629"/>
      <c r="M57" s="629"/>
      <c r="N57" s="629"/>
      <c r="O57" s="629"/>
      <c r="P57" s="629"/>
      <c r="Q57" s="629"/>
      <c r="R57" s="629"/>
      <c r="S57" s="629"/>
      <c r="T57" s="629"/>
      <c r="U57" s="629"/>
      <c r="V57" s="629"/>
      <c r="W57" s="629"/>
      <c r="X57" s="629"/>
      <c r="Y57" s="629"/>
      <c r="Z57" s="629"/>
    </row>
    <row r="58" ht="12.75" customHeight="1">
      <c r="A58" s="629"/>
      <c r="B58" s="643"/>
      <c r="C58" s="117"/>
      <c r="D58" s="646"/>
      <c r="E58" s="646">
        <f t="shared" si="8"/>
        <v>0</v>
      </c>
      <c r="F58" s="629"/>
      <c r="G58" s="629"/>
      <c r="H58" s="629"/>
      <c r="I58" s="629"/>
      <c r="J58" s="629"/>
      <c r="K58" s="629"/>
      <c r="L58" s="629"/>
      <c r="M58" s="629"/>
      <c r="N58" s="629"/>
      <c r="O58" s="629"/>
      <c r="P58" s="629"/>
      <c r="Q58" s="629"/>
      <c r="R58" s="629"/>
      <c r="S58" s="629"/>
      <c r="T58" s="629"/>
      <c r="U58" s="629"/>
      <c r="V58" s="629"/>
      <c r="W58" s="629"/>
      <c r="X58" s="629"/>
      <c r="Y58" s="629"/>
      <c r="Z58" s="629"/>
    </row>
    <row r="59" ht="12.75" customHeight="1">
      <c r="A59" s="629"/>
      <c r="B59" s="651" t="s">
        <v>859</v>
      </c>
      <c r="C59" s="117"/>
      <c r="D59" s="646"/>
      <c r="E59" s="646">
        <f t="shared" si="8"/>
        <v>0</v>
      </c>
      <c r="F59" s="629"/>
      <c r="G59" s="629"/>
      <c r="H59" s="629"/>
      <c r="I59" s="629"/>
      <c r="J59" s="629"/>
      <c r="K59" s="629"/>
      <c r="L59" s="629"/>
      <c r="M59" s="629"/>
      <c r="N59" s="629"/>
      <c r="O59" s="629"/>
      <c r="P59" s="629"/>
      <c r="Q59" s="629"/>
      <c r="R59" s="629"/>
      <c r="S59" s="629"/>
      <c r="T59" s="629"/>
      <c r="U59" s="629"/>
      <c r="V59" s="629"/>
      <c r="W59" s="629"/>
      <c r="X59" s="629"/>
      <c r="Y59" s="629"/>
      <c r="Z59" s="629"/>
    </row>
    <row r="60" ht="12.75" customHeight="1">
      <c r="A60" s="629"/>
      <c r="B60" s="645" t="s">
        <v>860</v>
      </c>
      <c r="C60" s="117"/>
      <c r="D60" s="646">
        <f>-G20-G21-G22-G23-G24-G26</f>
        <v>18069568.53</v>
      </c>
      <c r="E60" s="646">
        <f t="shared" si="8"/>
        <v>18070</v>
      </c>
      <c r="F60" s="642" t="str">
        <f>D60-#REF!-#REF!-#REF!</f>
        <v>#REF!</v>
      </c>
      <c r="G60" s="652" t="s">
        <v>861</v>
      </c>
      <c r="H60" s="629"/>
      <c r="I60" s="629"/>
      <c r="J60" s="629"/>
      <c r="K60" s="629"/>
      <c r="L60" s="629"/>
      <c r="M60" s="629"/>
      <c r="N60" s="629"/>
      <c r="O60" s="629"/>
      <c r="P60" s="629"/>
      <c r="Q60" s="629"/>
      <c r="R60" s="629"/>
      <c r="S60" s="629"/>
      <c r="T60" s="629"/>
      <c r="U60" s="629"/>
      <c r="V60" s="629"/>
      <c r="W60" s="629"/>
      <c r="X60" s="629"/>
      <c r="Y60" s="629"/>
      <c r="Z60" s="629"/>
    </row>
    <row r="61" ht="12.75" customHeight="1">
      <c r="A61" s="629"/>
      <c r="B61" s="645" t="s">
        <v>862</v>
      </c>
      <c r="C61" s="117"/>
      <c r="D61" s="646"/>
      <c r="E61" s="646">
        <f t="shared" si="8"/>
        <v>0</v>
      </c>
      <c r="F61" s="629"/>
      <c r="G61" s="629"/>
      <c r="H61" s="629"/>
      <c r="I61" s="629"/>
      <c r="J61" s="629"/>
      <c r="K61" s="629"/>
      <c r="L61" s="629"/>
      <c r="M61" s="629"/>
      <c r="N61" s="629"/>
      <c r="O61" s="629"/>
      <c r="P61" s="629"/>
      <c r="Q61" s="629"/>
      <c r="R61" s="629"/>
      <c r="S61" s="629"/>
      <c r="T61" s="629"/>
      <c r="U61" s="629"/>
      <c r="V61" s="629"/>
      <c r="W61" s="629"/>
      <c r="X61" s="629"/>
      <c r="Y61" s="629"/>
      <c r="Z61" s="629"/>
    </row>
    <row r="62" ht="12.75" customHeight="1">
      <c r="A62" s="629"/>
      <c r="B62" s="651" t="s">
        <v>863</v>
      </c>
      <c r="C62" s="117"/>
      <c r="D62" s="649"/>
      <c r="E62" s="649">
        <f t="shared" si="8"/>
        <v>0</v>
      </c>
      <c r="F62" s="629"/>
      <c r="G62" s="629"/>
      <c r="H62" s="629"/>
      <c r="I62" s="629"/>
      <c r="J62" s="629"/>
      <c r="K62" s="629"/>
      <c r="L62" s="629"/>
      <c r="M62" s="629"/>
      <c r="N62" s="629"/>
      <c r="O62" s="629"/>
      <c r="P62" s="629"/>
      <c r="Q62" s="629"/>
      <c r="R62" s="629"/>
      <c r="S62" s="629"/>
      <c r="T62" s="629"/>
      <c r="U62" s="629"/>
      <c r="V62" s="629"/>
      <c r="W62" s="629"/>
      <c r="X62" s="629"/>
      <c r="Y62" s="629"/>
      <c r="Z62" s="629"/>
    </row>
    <row r="63" ht="12.75" customHeight="1">
      <c r="A63" s="629"/>
      <c r="B63" s="650" t="s">
        <v>864</v>
      </c>
      <c r="C63" s="117"/>
      <c r="D63" s="646">
        <f>SUM(D60:D62)</f>
        <v>18069568.53</v>
      </c>
      <c r="E63" s="646">
        <f t="shared" si="8"/>
        <v>18070</v>
      </c>
      <c r="F63" s="629"/>
      <c r="G63" s="629"/>
      <c r="H63" s="629"/>
      <c r="I63" s="629"/>
      <c r="J63" s="629"/>
      <c r="K63" s="629"/>
      <c r="L63" s="629"/>
      <c r="M63" s="629"/>
      <c r="N63" s="629"/>
      <c r="O63" s="629"/>
      <c r="P63" s="629"/>
      <c r="Q63" s="629"/>
      <c r="R63" s="629"/>
      <c r="S63" s="629"/>
      <c r="T63" s="629"/>
      <c r="U63" s="629"/>
      <c r="V63" s="629"/>
      <c r="W63" s="629"/>
      <c r="X63" s="629"/>
      <c r="Y63" s="629"/>
      <c r="Z63" s="629"/>
    </row>
    <row r="64" ht="12.75" customHeight="1">
      <c r="A64" s="629"/>
      <c r="B64" s="650"/>
      <c r="C64" s="117"/>
      <c r="D64" s="646"/>
      <c r="E64" s="646">
        <f t="shared" si="8"/>
        <v>0</v>
      </c>
      <c r="F64" s="629"/>
      <c r="G64" s="629"/>
      <c r="H64" s="629"/>
      <c r="I64" s="629"/>
      <c r="J64" s="629"/>
      <c r="K64" s="629"/>
      <c r="L64" s="629"/>
      <c r="M64" s="629"/>
      <c r="N64" s="629"/>
      <c r="O64" s="629"/>
      <c r="P64" s="629"/>
      <c r="Q64" s="629"/>
      <c r="R64" s="629"/>
      <c r="S64" s="629"/>
      <c r="T64" s="629"/>
      <c r="U64" s="629"/>
      <c r="V64" s="629"/>
      <c r="W64" s="629"/>
      <c r="X64" s="629"/>
      <c r="Y64" s="629"/>
      <c r="Z64" s="629"/>
    </row>
    <row r="65" ht="12.75" customHeight="1">
      <c r="A65" s="629"/>
      <c r="B65" s="650"/>
      <c r="C65" s="117"/>
      <c r="D65" s="646"/>
      <c r="E65" s="646">
        <f t="shared" si="8"/>
        <v>0</v>
      </c>
      <c r="F65" s="629"/>
      <c r="G65" s="629"/>
      <c r="H65" s="629"/>
      <c r="I65" s="629"/>
      <c r="J65" s="629"/>
      <c r="K65" s="629"/>
      <c r="L65" s="629"/>
      <c r="M65" s="629"/>
      <c r="N65" s="629"/>
      <c r="O65" s="629"/>
      <c r="P65" s="629"/>
      <c r="Q65" s="629"/>
      <c r="R65" s="629"/>
      <c r="S65" s="629"/>
      <c r="T65" s="629"/>
      <c r="U65" s="629"/>
      <c r="V65" s="629"/>
      <c r="W65" s="629"/>
      <c r="X65" s="629"/>
      <c r="Y65" s="629"/>
      <c r="Z65" s="629"/>
    </row>
    <row r="66" ht="12.75" customHeight="1">
      <c r="A66" s="629"/>
      <c r="B66" s="629" t="s">
        <v>865</v>
      </c>
      <c r="C66" s="629"/>
      <c r="D66" s="653" t="str">
        <f>D51+D56+D63</f>
        <v>#ERROR!</v>
      </c>
      <c r="E66" s="653" t="str">
        <f t="shared" si="8"/>
        <v>#ERROR!</v>
      </c>
      <c r="F66" s="629"/>
      <c r="G66" s="629"/>
      <c r="H66" s="629"/>
      <c r="I66" s="629"/>
      <c r="J66" s="629"/>
      <c r="K66" s="629"/>
      <c r="L66" s="629"/>
      <c r="M66" s="629"/>
      <c r="N66" s="629"/>
      <c r="O66" s="629"/>
      <c r="P66" s="629"/>
      <c r="Q66" s="629"/>
      <c r="R66" s="629"/>
      <c r="S66" s="629"/>
      <c r="T66" s="629"/>
      <c r="U66" s="629"/>
      <c r="V66" s="629"/>
      <c r="W66" s="629"/>
      <c r="X66" s="629"/>
      <c r="Y66" s="629"/>
      <c r="Z66" s="629"/>
    </row>
    <row r="67" ht="12.75" customHeight="1">
      <c r="A67" s="629"/>
      <c r="B67" s="629" t="s">
        <v>866</v>
      </c>
      <c r="C67" s="629"/>
      <c r="D67" s="160">
        <f>C4</f>
        <v>1026366.62</v>
      </c>
      <c r="E67" s="160">
        <f t="shared" si="8"/>
        <v>1026</v>
      </c>
      <c r="F67" s="629"/>
      <c r="G67" s="629"/>
      <c r="H67" s="629"/>
      <c r="I67" s="629"/>
      <c r="J67" s="629"/>
      <c r="K67" s="629"/>
      <c r="L67" s="629"/>
      <c r="M67" s="629"/>
      <c r="N67" s="629"/>
      <c r="O67" s="629"/>
      <c r="P67" s="629"/>
      <c r="Q67" s="629"/>
      <c r="R67" s="629"/>
      <c r="S67" s="629"/>
      <c r="T67" s="629"/>
      <c r="U67" s="629"/>
      <c r="V67" s="629"/>
      <c r="W67" s="629"/>
      <c r="X67" s="629"/>
      <c r="Y67" s="629"/>
      <c r="Z67" s="629"/>
    </row>
    <row r="68" ht="12.75" customHeight="1">
      <c r="A68" s="629"/>
      <c r="B68" s="650"/>
      <c r="C68" s="629"/>
      <c r="D68" s="653"/>
      <c r="E68" s="653">
        <f t="shared" si="8"/>
        <v>0</v>
      </c>
      <c r="F68" s="629"/>
      <c r="G68" s="629"/>
      <c r="H68" s="629"/>
      <c r="I68" s="629"/>
      <c r="J68" s="629"/>
      <c r="K68" s="629"/>
      <c r="L68" s="629"/>
      <c r="M68" s="629"/>
      <c r="N68" s="629"/>
      <c r="O68" s="629"/>
      <c r="P68" s="629"/>
      <c r="Q68" s="629"/>
      <c r="R68" s="629"/>
      <c r="S68" s="629"/>
      <c r="T68" s="629"/>
      <c r="U68" s="629"/>
      <c r="V68" s="629"/>
      <c r="W68" s="629"/>
      <c r="X68" s="629"/>
      <c r="Y68" s="629"/>
      <c r="Z68" s="629"/>
    </row>
    <row r="69" ht="12.75" customHeight="1">
      <c r="A69" s="629"/>
      <c r="B69" s="629" t="s">
        <v>867</v>
      </c>
      <c r="C69" s="629"/>
      <c r="D69" s="160">
        <f>I4</f>
        <v>1794712.65</v>
      </c>
      <c r="E69" s="160">
        <f t="shared" si="8"/>
        <v>1795</v>
      </c>
      <c r="F69" s="629"/>
      <c r="G69" s="629"/>
      <c r="H69" s="629"/>
      <c r="I69" s="629"/>
      <c r="J69" s="629"/>
      <c r="K69" s="629"/>
      <c r="L69" s="629"/>
      <c r="M69" s="629"/>
      <c r="N69" s="629"/>
      <c r="O69" s="629"/>
      <c r="P69" s="629"/>
      <c r="Q69" s="629"/>
      <c r="R69" s="629"/>
      <c r="S69" s="629"/>
      <c r="T69" s="629"/>
      <c r="U69" s="629"/>
      <c r="V69" s="629"/>
      <c r="W69" s="629"/>
      <c r="X69" s="629"/>
      <c r="Y69" s="629"/>
      <c r="Z69" s="629"/>
    </row>
    <row r="70" ht="12.75" customHeight="1">
      <c r="A70" s="629"/>
      <c r="B70" s="629"/>
      <c r="C70" s="629"/>
      <c r="D70" s="160" t="str">
        <f>D69-D67-D66</f>
        <v>#ERROR!</v>
      </c>
      <c r="E70" s="160" t="str">
        <f t="shared" si="8"/>
        <v>#ERROR!</v>
      </c>
      <c r="F70" s="629"/>
      <c r="G70" s="629"/>
      <c r="H70" s="629"/>
      <c r="I70" s="629"/>
      <c r="J70" s="629"/>
      <c r="K70" s="629"/>
      <c r="L70" s="629"/>
      <c r="M70" s="629"/>
      <c r="N70" s="629"/>
      <c r="O70" s="629"/>
      <c r="P70" s="629"/>
      <c r="Q70" s="629"/>
      <c r="R70" s="629"/>
      <c r="S70" s="629"/>
      <c r="T70" s="629"/>
      <c r="U70" s="629"/>
      <c r="V70" s="629"/>
      <c r="W70" s="629"/>
      <c r="X70" s="629"/>
      <c r="Y70" s="629"/>
      <c r="Z70" s="629"/>
    </row>
    <row r="71" ht="12.75" customHeight="1">
      <c r="A71" s="629"/>
      <c r="B71" s="629" t="s">
        <v>868</v>
      </c>
      <c r="C71" s="629"/>
      <c r="D71" s="122"/>
      <c r="E71" s="629"/>
      <c r="F71" s="629"/>
      <c r="G71" s="629"/>
      <c r="H71" s="629"/>
      <c r="I71" s="629"/>
      <c r="J71" s="629"/>
      <c r="K71" s="629"/>
      <c r="L71" s="629"/>
      <c r="M71" s="629"/>
      <c r="N71" s="629"/>
      <c r="O71" s="629"/>
      <c r="P71" s="629"/>
      <c r="Q71" s="629"/>
      <c r="R71" s="629"/>
      <c r="S71" s="629"/>
      <c r="T71" s="629"/>
      <c r="U71" s="629"/>
      <c r="V71" s="629"/>
      <c r="W71" s="629"/>
      <c r="X71" s="629"/>
      <c r="Y71" s="629"/>
      <c r="Z71" s="629"/>
    </row>
    <row r="72" ht="12.75" customHeight="1">
      <c r="A72" s="629"/>
      <c r="B72" s="629" t="s">
        <v>869</v>
      </c>
      <c r="C72" s="629"/>
      <c r="D72" s="122"/>
      <c r="E72" s="629"/>
      <c r="F72" s="629"/>
      <c r="G72" s="629"/>
      <c r="H72" s="629"/>
      <c r="I72" s="629"/>
      <c r="J72" s="629"/>
      <c r="K72" s="629"/>
      <c r="L72" s="629"/>
      <c r="M72" s="629"/>
      <c r="N72" s="629"/>
      <c r="O72" s="629"/>
      <c r="P72" s="629"/>
      <c r="Q72" s="629"/>
      <c r="R72" s="629"/>
      <c r="S72" s="629"/>
      <c r="T72" s="629"/>
      <c r="U72" s="629"/>
      <c r="V72" s="629"/>
      <c r="W72" s="629"/>
      <c r="X72" s="629"/>
      <c r="Y72" s="629"/>
      <c r="Z72" s="629"/>
    </row>
    <row r="73" ht="12.75" customHeight="1">
      <c r="A73" s="629"/>
      <c r="B73" s="629" t="s">
        <v>870</v>
      </c>
      <c r="C73" s="629"/>
      <c r="D73" s="122"/>
      <c r="E73" s="629"/>
      <c r="F73" s="629"/>
      <c r="G73" s="629"/>
      <c r="H73" s="629"/>
      <c r="I73" s="629"/>
      <c r="J73" s="629"/>
      <c r="K73" s="629"/>
      <c r="L73" s="629"/>
      <c r="M73" s="629"/>
      <c r="N73" s="629"/>
      <c r="O73" s="629"/>
      <c r="P73" s="629"/>
      <c r="Q73" s="629"/>
      <c r="R73" s="629"/>
      <c r="S73" s="629"/>
      <c r="T73" s="629"/>
      <c r="U73" s="629"/>
      <c r="V73" s="629"/>
      <c r="W73" s="629"/>
      <c r="X73" s="629"/>
      <c r="Y73" s="629"/>
      <c r="Z73" s="629"/>
    </row>
    <row r="74" ht="12.75" customHeight="1">
      <c r="A74" s="629"/>
      <c r="B74" s="629"/>
      <c r="C74" s="629"/>
      <c r="D74" s="122"/>
      <c r="E74" s="629"/>
      <c r="F74" s="629"/>
      <c r="G74" s="629"/>
      <c r="H74" s="629"/>
      <c r="I74" s="629"/>
      <c r="J74" s="629"/>
      <c r="K74" s="629"/>
      <c r="L74" s="629"/>
      <c r="M74" s="629"/>
      <c r="N74" s="629"/>
      <c r="O74" s="629"/>
      <c r="P74" s="629"/>
      <c r="Q74" s="629"/>
      <c r="R74" s="629"/>
      <c r="S74" s="629"/>
      <c r="T74" s="629"/>
      <c r="U74" s="629"/>
      <c r="V74" s="629"/>
      <c r="W74" s="629"/>
      <c r="X74" s="629"/>
      <c r="Y74" s="629"/>
      <c r="Z74" s="629"/>
    </row>
    <row r="75" ht="12.75" customHeight="1">
      <c r="A75" s="629"/>
      <c r="B75" s="629"/>
      <c r="C75" s="629"/>
      <c r="D75" s="122"/>
      <c r="E75" s="629"/>
      <c r="F75" s="629"/>
      <c r="G75" s="629"/>
      <c r="H75" s="629"/>
      <c r="I75" s="629"/>
      <c r="J75" s="629"/>
      <c r="K75" s="629"/>
      <c r="L75" s="629"/>
      <c r="M75" s="629"/>
      <c r="N75" s="629"/>
      <c r="O75" s="629"/>
      <c r="P75" s="629"/>
      <c r="Q75" s="629"/>
      <c r="R75" s="629"/>
      <c r="S75" s="629"/>
      <c r="T75" s="629"/>
      <c r="U75" s="629"/>
      <c r="V75" s="629"/>
      <c r="W75" s="629"/>
      <c r="X75" s="629"/>
      <c r="Y75" s="629"/>
      <c r="Z75" s="629"/>
    </row>
    <row r="76" ht="12.75" customHeight="1">
      <c r="A76" s="629"/>
      <c r="B76" s="629"/>
      <c r="C76" s="629"/>
      <c r="D76" s="122"/>
      <c r="E76" s="629"/>
      <c r="F76" s="629"/>
      <c r="G76" s="629"/>
      <c r="H76" s="629"/>
      <c r="I76" s="629"/>
      <c r="J76" s="629"/>
      <c r="K76" s="629"/>
      <c r="L76" s="629"/>
      <c r="M76" s="629"/>
      <c r="N76" s="629"/>
      <c r="O76" s="629"/>
      <c r="P76" s="629"/>
      <c r="Q76" s="629"/>
      <c r="R76" s="629"/>
      <c r="S76" s="629"/>
      <c r="T76" s="629"/>
      <c r="U76" s="629"/>
      <c r="V76" s="629"/>
      <c r="W76" s="629"/>
      <c r="X76" s="629"/>
      <c r="Y76" s="629"/>
      <c r="Z76" s="629"/>
    </row>
    <row r="77" ht="12.75" customHeight="1">
      <c r="A77" s="629"/>
      <c r="B77" s="629"/>
      <c r="C77" s="629"/>
      <c r="D77" s="122"/>
      <c r="E77" s="629"/>
      <c r="F77" s="629"/>
      <c r="G77" s="629"/>
      <c r="H77" s="629"/>
      <c r="I77" s="629"/>
      <c r="J77" s="629"/>
      <c r="K77" s="629"/>
      <c r="L77" s="629"/>
      <c r="M77" s="629"/>
      <c r="N77" s="629"/>
      <c r="O77" s="629"/>
      <c r="P77" s="629"/>
      <c r="Q77" s="629"/>
      <c r="R77" s="629"/>
      <c r="S77" s="629"/>
      <c r="T77" s="629"/>
      <c r="U77" s="629"/>
      <c r="V77" s="629"/>
      <c r="W77" s="629"/>
      <c r="X77" s="629"/>
      <c r="Y77" s="629"/>
      <c r="Z77" s="629"/>
    </row>
    <row r="78" ht="12.75" customHeight="1">
      <c r="A78" s="629"/>
      <c r="B78" s="629"/>
      <c r="C78" s="629"/>
      <c r="D78" s="122"/>
      <c r="E78" s="629"/>
      <c r="F78" s="629"/>
      <c r="G78" s="629"/>
      <c r="H78" s="629"/>
      <c r="I78" s="629"/>
      <c r="J78" s="629"/>
      <c r="K78" s="629"/>
      <c r="L78" s="629"/>
      <c r="M78" s="629"/>
      <c r="N78" s="629"/>
      <c r="O78" s="629"/>
      <c r="P78" s="629"/>
      <c r="Q78" s="629"/>
      <c r="R78" s="629"/>
      <c r="S78" s="629"/>
      <c r="T78" s="629"/>
      <c r="U78" s="629"/>
      <c r="V78" s="629"/>
      <c r="W78" s="629"/>
      <c r="X78" s="629"/>
      <c r="Y78" s="629"/>
      <c r="Z78" s="629"/>
    </row>
    <row r="79" ht="12.75" customHeight="1">
      <c r="A79" s="629"/>
      <c r="B79" s="629"/>
      <c r="C79" s="629"/>
      <c r="D79" s="122"/>
      <c r="E79" s="629"/>
      <c r="F79" s="629"/>
      <c r="G79" s="629"/>
      <c r="H79" s="629"/>
      <c r="I79" s="629"/>
      <c r="J79" s="629"/>
      <c r="K79" s="629"/>
      <c r="L79" s="629"/>
      <c r="M79" s="629"/>
      <c r="N79" s="629"/>
      <c r="O79" s="629"/>
      <c r="P79" s="629"/>
      <c r="Q79" s="629"/>
      <c r="R79" s="629"/>
      <c r="S79" s="629"/>
      <c r="T79" s="629"/>
      <c r="U79" s="629"/>
      <c r="V79" s="629"/>
      <c r="W79" s="629"/>
      <c r="X79" s="629"/>
      <c r="Y79" s="629"/>
      <c r="Z79" s="629"/>
    </row>
    <row r="80" ht="12.75" customHeight="1">
      <c r="A80" s="629"/>
      <c r="B80" s="629"/>
      <c r="C80" s="629"/>
      <c r="D80" s="122"/>
      <c r="E80" s="629"/>
      <c r="F80" s="629"/>
      <c r="G80" s="629"/>
      <c r="H80" s="629"/>
      <c r="I80" s="629"/>
      <c r="J80" s="629"/>
      <c r="K80" s="629"/>
      <c r="L80" s="629"/>
      <c r="M80" s="629"/>
      <c r="N80" s="629"/>
      <c r="O80" s="629"/>
      <c r="P80" s="629"/>
      <c r="Q80" s="629"/>
      <c r="R80" s="629"/>
      <c r="S80" s="629"/>
      <c r="T80" s="629"/>
      <c r="U80" s="629"/>
      <c r="V80" s="629"/>
      <c r="W80" s="629"/>
      <c r="X80" s="629"/>
      <c r="Y80" s="629"/>
      <c r="Z80" s="629"/>
    </row>
    <row r="81" ht="12.75" customHeight="1">
      <c r="A81" s="629"/>
      <c r="B81" s="629"/>
      <c r="C81" s="629"/>
      <c r="D81" s="122"/>
      <c r="E81" s="629"/>
      <c r="F81" s="629"/>
      <c r="G81" s="629"/>
      <c r="H81" s="629"/>
      <c r="I81" s="629"/>
      <c r="J81" s="629"/>
      <c r="K81" s="629"/>
      <c r="L81" s="629"/>
      <c r="M81" s="629"/>
      <c r="N81" s="629"/>
      <c r="O81" s="629"/>
      <c r="P81" s="629"/>
      <c r="Q81" s="629"/>
      <c r="R81" s="629"/>
      <c r="S81" s="629"/>
      <c r="T81" s="629"/>
      <c r="U81" s="629"/>
      <c r="V81" s="629"/>
      <c r="W81" s="629"/>
      <c r="X81" s="629"/>
      <c r="Y81" s="629"/>
      <c r="Z81" s="629"/>
    </row>
    <row r="82" ht="12.75" customHeight="1">
      <c r="A82" s="629"/>
      <c r="B82" s="629"/>
      <c r="C82" s="629"/>
      <c r="D82" s="122"/>
      <c r="E82" s="629"/>
      <c r="F82" s="629"/>
      <c r="G82" s="629"/>
      <c r="H82" s="629"/>
      <c r="I82" s="629"/>
      <c r="J82" s="629"/>
      <c r="K82" s="629"/>
      <c r="L82" s="629"/>
      <c r="M82" s="629"/>
      <c r="N82" s="629"/>
      <c r="O82" s="629"/>
      <c r="P82" s="629"/>
      <c r="Q82" s="629"/>
      <c r="R82" s="629"/>
      <c r="S82" s="629"/>
      <c r="T82" s="629"/>
      <c r="U82" s="629"/>
      <c r="V82" s="629"/>
      <c r="W82" s="629"/>
      <c r="X82" s="629"/>
      <c r="Y82" s="629"/>
      <c r="Z82" s="629"/>
    </row>
    <row r="83" ht="12.75" customHeight="1">
      <c r="A83" s="629"/>
      <c r="B83" s="629"/>
      <c r="C83" s="629"/>
      <c r="D83" s="122"/>
      <c r="E83" s="629"/>
      <c r="F83" s="629"/>
      <c r="G83" s="629"/>
      <c r="H83" s="629"/>
      <c r="I83" s="629"/>
      <c r="J83" s="629"/>
      <c r="K83" s="629"/>
      <c r="L83" s="629"/>
      <c r="M83" s="629"/>
      <c r="N83" s="629"/>
      <c r="O83" s="629"/>
      <c r="P83" s="629"/>
      <c r="Q83" s="629"/>
      <c r="R83" s="629"/>
      <c r="S83" s="629"/>
      <c r="T83" s="629"/>
      <c r="U83" s="629"/>
      <c r="V83" s="629"/>
      <c r="W83" s="629"/>
      <c r="X83" s="629"/>
      <c r="Y83" s="629"/>
      <c r="Z83" s="629"/>
    </row>
    <row r="84" ht="12.75" customHeight="1">
      <c r="A84" s="629"/>
      <c r="B84" s="629"/>
      <c r="C84" s="629"/>
      <c r="D84" s="122"/>
      <c r="E84" s="629"/>
      <c r="F84" s="629"/>
      <c r="G84" s="629"/>
      <c r="H84" s="629"/>
      <c r="I84" s="629"/>
      <c r="J84" s="629"/>
      <c r="K84" s="629"/>
      <c r="L84" s="629"/>
      <c r="M84" s="629"/>
      <c r="N84" s="629"/>
      <c r="O84" s="629"/>
      <c r="P84" s="629"/>
      <c r="Q84" s="629"/>
      <c r="R84" s="629"/>
      <c r="S84" s="629"/>
      <c r="T84" s="629"/>
      <c r="U84" s="629"/>
      <c r="V84" s="629"/>
      <c r="W84" s="629"/>
      <c r="X84" s="629"/>
      <c r="Y84" s="629"/>
      <c r="Z84" s="629"/>
    </row>
    <row r="85" ht="12.75" customHeight="1">
      <c r="A85" s="629"/>
      <c r="B85" s="629"/>
      <c r="C85" s="629"/>
      <c r="D85" s="122"/>
      <c r="E85" s="629"/>
      <c r="F85" s="629"/>
      <c r="G85" s="629"/>
      <c r="H85" s="629"/>
      <c r="I85" s="629"/>
      <c r="J85" s="629"/>
      <c r="K85" s="629"/>
      <c r="L85" s="629"/>
      <c r="M85" s="629"/>
      <c r="N85" s="629"/>
      <c r="O85" s="629"/>
      <c r="P85" s="629"/>
      <c r="Q85" s="629"/>
      <c r="R85" s="629"/>
      <c r="S85" s="629"/>
      <c r="T85" s="629"/>
      <c r="U85" s="629"/>
      <c r="V85" s="629"/>
      <c r="W85" s="629"/>
      <c r="X85" s="629"/>
      <c r="Y85" s="629"/>
      <c r="Z85" s="629"/>
    </row>
    <row r="86" ht="12.75" customHeight="1">
      <c r="A86" s="629"/>
      <c r="B86" s="629"/>
      <c r="C86" s="629"/>
      <c r="D86" s="122"/>
      <c r="E86" s="629"/>
      <c r="F86" s="629"/>
      <c r="G86" s="629"/>
      <c r="H86" s="629"/>
      <c r="I86" s="629"/>
      <c r="J86" s="629"/>
      <c r="K86" s="629"/>
      <c r="L86" s="629"/>
      <c r="M86" s="629"/>
      <c r="N86" s="629"/>
      <c r="O86" s="629"/>
      <c r="P86" s="629"/>
      <c r="Q86" s="629"/>
      <c r="R86" s="629"/>
      <c r="S86" s="629"/>
      <c r="T86" s="629"/>
      <c r="U86" s="629"/>
      <c r="V86" s="629"/>
      <c r="W86" s="629"/>
      <c r="X86" s="629"/>
      <c r="Y86" s="629"/>
      <c r="Z86" s="629"/>
    </row>
    <row r="87" ht="12.75" customHeight="1">
      <c r="A87" s="629"/>
      <c r="B87" s="629"/>
      <c r="C87" s="629"/>
      <c r="D87" s="122"/>
      <c r="E87" s="629"/>
      <c r="F87" s="629"/>
      <c r="G87" s="629"/>
      <c r="H87" s="629"/>
      <c r="I87" s="629"/>
      <c r="J87" s="629"/>
      <c r="K87" s="629"/>
      <c r="L87" s="629"/>
      <c r="M87" s="629"/>
      <c r="N87" s="629"/>
      <c r="O87" s="629"/>
      <c r="P87" s="629"/>
      <c r="Q87" s="629"/>
      <c r="R87" s="629"/>
      <c r="S87" s="629"/>
      <c r="T87" s="629"/>
      <c r="U87" s="629"/>
      <c r="V87" s="629"/>
      <c r="W87" s="629"/>
      <c r="X87" s="629"/>
      <c r="Y87" s="629"/>
      <c r="Z87" s="629"/>
    </row>
    <row r="88" ht="12.75" customHeight="1">
      <c r="A88" s="629"/>
      <c r="B88" s="629"/>
      <c r="C88" s="629"/>
      <c r="D88" s="122"/>
      <c r="E88" s="629"/>
      <c r="F88" s="629"/>
      <c r="G88" s="629"/>
      <c r="H88" s="629"/>
      <c r="I88" s="629"/>
      <c r="J88" s="629"/>
      <c r="K88" s="629"/>
      <c r="L88" s="629"/>
      <c r="M88" s="629"/>
      <c r="N88" s="629"/>
      <c r="O88" s="629"/>
      <c r="P88" s="629"/>
      <c r="Q88" s="629"/>
      <c r="R88" s="629"/>
      <c r="S88" s="629"/>
      <c r="T88" s="629"/>
      <c r="U88" s="629"/>
      <c r="V88" s="629"/>
      <c r="W88" s="629"/>
      <c r="X88" s="629"/>
      <c r="Y88" s="629"/>
      <c r="Z88" s="629"/>
    </row>
    <row r="89" ht="12.75" customHeight="1">
      <c r="A89" s="629"/>
      <c r="B89" s="629"/>
      <c r="C89" s="629"/>
      <c r="D89" s="122"/>
      <c r="E89" s="629"/>
      <c r="F89" s="629"/>
      <c r="G89" s="629"/>
      <c r="H89" s="629"/>
      <c r="I89" s="629"/>
      <c r="J89" s="629"/>
      <c r="K89" s="629"/>
      <c r="L89" s="629"/>
      <c r="M89" s="629"/>
      <c r="N89" s="629"/>
      <c r="O89" s="629"/>
      <c r="P89" s="629"/>
      <c r="Q89" s="629"/>
      <c r="R89" s="629"/>
      <c r="S89" s="629"/>
      <c r="T89" s="629"/>
      <c r="U89" s="629"/>
      <c r="V89" s="629"/>
      <c r="W89" s="629"/>
      <c r="X89" s="629"/>
      <c r="Y89" s="629"/>
      <c r="Z89" s="629"/>
    </row>
    <row r="90" ht="12.75" customHeight="1">
      <c r="A90" s="629"/>
      <c r="B90" s="629"/>
      <c r="C90" s="629"/>
      <c r="D90" s="122"/>
      <c r="E90" s="629"/>
      <c r="F90" s="629"/>
      <c r="G90" s="629"/>
      <c r="H90" s="629"/>
      <c r="I90" s="629"/>
      <c r="J90" s="629"/>
      <c r="K90" s="629"/>
      <c r="L90" s="629"/>
      <c r="M90" s="629"/>
      <c r="N90" s="629"/>
      <c r="O90" s="629"/>
      <c r="P90" s="629"/>
      <c r="Q90" s="629"/>
      <c r="R90" s="629"/>
      <c r="S90" s="629"/>
      <c r="T90" s="629"/>
      <c r="U90" s="629"/>
      <c r="V90" s="629"/>
      <c r="W90" s="629"/>
      <c r="X90" s="629"/>
      <c r="Y90" s="629"/>
      <c r="Z90" s="629"/>
    </row>
    <row r="91" ht="12.75" customHeight="1">
      <c r="A91" s="629"/>
      <c r="B91" s="629"/>
      <c r="C91" s="629"/>
      <c r="D91" s="122"/>
      <c r="E91" s="629"/>
      <c r="F91" s="629"/>
      <c r="G91" s="629"/>
      <c r="H91" s="629"/>
      <c r="I91" s="629"/>
      <c r="J91" s="629"/>
      <c r="K91" s="629"/>
      <c r="L91" s="629"/>
      <c r="M91" s="629"/>
      <c r="N91" s="629"/>
      <c r="O91" s="629"/>
      <c r="P91" s="629"/>
      <c r="Q91" s="629"/>
      <c r="R91" s="629"/>
      <c r="S91" s="629"/>
      <c r="T91" s="629"/>
      <c r="U91" s="629"/>
      <c r="V91" s="629"/>
      <c r="W91" s="629"/>
      <c r="X91" s="629"/>
      <c r="Y91" s="629"/>
      <c r="Z91" s="629"/>
    </row>
    <row r="92" ht="12.75" customHeight="1">
      <c r="A92" s="629"/>
      <c r="B92" s="629"/>
      <c r="C92" s="629"/>
      <c r="D92" s="122"/>
      <c r="E92" s="629"/>
      <c r="F92" s="629"/>
      <c r="G92" s="629"/>
      <c r="H92" s="629"/>
      <c r="I92" s="629"/>
      <c r="J92" s="629"/>
      <c r="K92" s="629"/>
      <c r="L92" s="629"/>
      <c r="M92" s="629"/>
      <c r="N92" s="629"/>
      <c r="O92" s="629"/>
      <c r="P92" s="629"/>
      <c r="Q92" s="629"/>
      <c r="R92" s="629"/>
      <c r="S92" s="629"/>
      <c r="T92" s="629"/>
      <c r="U92" s="629"/>
      <c r="V92" s="629"/>
      <c r="W92" s="629"/>
      <c r="X92" s="629"/>
      <c r="Y92" s="629"/>
      <c r="Z92" s="629"/>
    </row>
    <row r="93" ht="12.75" customHeight="1">
      <c r="A93" s="629"/>
      <c r="B93" s="629"/>
      <c r="C93" s="629"/>
      <c r="D93" s="122"/>
      <c r="E93" s="629"/>
      <c r="F93" s="629"/>
      <c r="G93" s="629"/>
      <c r="H93" s="629"/>
      <c r="I93" s="629"/>
      <c r="J93" s="629"/>
      <c r="K93" s="629"/>
      <c r="L93" s="629"/>
      <c r="M93" s="629"/>
      <c r="N93" s="629"/>
      <c r="O93" s="629"/>
      <c r="P93" s="629"/>
      <c r="Q93" s="629"/>
      <c r="R93" s="629"/>
      <c r="S93" s="629"/>
      <c r="T93" s="629"/>
      <c r="U93" s="629"/>
      <c r="V93" s="629"/>
      <c r="W93" s="629"/>
      <c r="X93" s="629"/>
      <c r="Y93" s="629"/>
      <c r="Z93" s="629"/>
    </row>
    <row r="94" ht="12.75" customHeight="1">
      <c r="A94" s="629"/>
      <c r="B94" s="629"/>
      <c r="C94" s="629"/>
      <c r="D94" s="122"/>
      <c r="E94" s="629"/>
      <c r="F94" s="629"/>
      <c r="G94" s="629"/>
      <c r="H94" s="629"/>
      <c r="I94" s="629"/>
      <c r="J94" s="629"/>
      <c r="K94" s="629"/>
      <c r="L94" s="629"/>
      <c r="M94" s="629"/>
      <c r="N94" s="629"/>
      <c r="O94" s="629"/>
      <c r="P94" s="629"/>
      <c r="Q94" s="629"/>
      <c r="R94" s="629"/>
      <c r="S94" s="629"/>
      <c r="T94" s="629"/>
      <c r="U94" s="629"/>
      <c r="V94" s="629"/>
      <c r="W94" s="629"/>
      <c r="X94" s="629"/>
      <c r="Y94" s="629"/>
      <c r="Z94" s="629"/>
    </row>
    <row r="95" ht="12.75" customHeight="1">
      <c r="A95" s="629"/>
      <c r="B95" s="629"/>
      <c r="C95" s="629"/>
      <c r="D95" s="122"/>
      <c r="E95" s="629"/>
      <c r="F95" s="629"/>
      <c r="G95" s="629"/>
      <c r="H95" s="629"/>
      <c r="I95" s="629"/>
      <c r="J95" s="629"/>
      <c r="K95" s="629"/>
      <c r="L95" s="629"/>
      <c r="M95" s="629"/>
      <c r="N95" s="629"/>
      <c r="O95" s="629"/>
      <c r="P95" s="629"/>
      <c r="Q95" s="629"/>
      <c r="R95" s="629"/>
      <c r="S95" s="629"/>
      <c r="T95" s="629"/>
      <c r="U95" s="629"/>
      <c r="V95" s="629"/>
      <c r="W95" s="629"/>
      <c r="X95" s="629"/>
      <c r="Y95" s="629"/>
      <c r="Z95" s="629"/>
    </row>
    <row r="96" ht="12.75" customHeight="1">
      <c r="A96" s="629"/>
      <c r="B96" s="629"/>
      <c r="C96" s="629"/>
      <c r="D96" s="122"/>
      <c r="E96" s="629"/>
      <c r="F96" s="629"/>
      <c r="G96" s="629"/>
      <c r="H96" s="629"/>
      <c r="I96" s="629"/>
      <c r="J96" s="629"/>
      <c r="K96" s="629"/>
      <c r="L96" s="629"/>
      <c r="M96" s="629"/>
      <c r="N96" s="629"/>
      <c r="O96" s="629"/>
      <c r="P96" s="629"/>
      <c r="Q96" s="629"/>
      <c r="R96" s="629"/>
      <c r="S96" s="629"/>
      <c r="T96" s="629"/>
      <c r="U96" s="629"/>
      <c r="V96" s="629"/>
      <c r="W96" s="629"/>
      <c r="X96" s="629"/>
      <c r="Y96" s="629"/>
      <c r="Z96" s="629"/>
    </row>
    <row r="97" ht="12.75" customHeight="1">
      <c r="A97" s="629"/>
      <c r="B97" s="629"/>
      <c r="C97" s="629"/>
      <c r="D97" s="122"/>
      <c r="E97" s="629"/>
      <c r="F97" s="629"/>
      <c r="G97" s="629"/>
      <c r="H97" s="629"/>
      <c r="I97" s="629"/>
      <c r="J97" s="629"/>
      <c r="K97" s="629"/>
      <c r="L97" s="629"/>
      <c r="M97" s="629"/>
      <c r="N97" s="629"/>
      <c r="O97" s="629"/>
      <c r="P97" s="629"/>
      <c r="Q97" s="629"/>
      <c r="R97" s="629"/>
      <c r="S97" s="629"/>
      <c r="T97" s="629"/>
      <c r="U97" s="629"/>
      <c r="V97" s="629"/>
      <c r="W97" s="629"/>
      <c r="X97" s="629"/>
      <c r="Y97" s="629"/>
      <c r="Z97" s="629"/>
    </row>
    <row r="98" ht="12.75" customHeight="1">
      <c r="A98" s="629"/>
      <c r="B98" s="629"/>
      <c r="C98" s="629"/>
      <c r="D98" s="122"/>
      <c r="E98" s="629"/>
      <c r="F98" s="629"/>
      <c r="G98" s="629"/>
      <c r="H98" s="629"/>
      <c r="I98" s="629"/>
      <c r="J98" s="629"/>
      <c r="K98" s="629"/>
      <c r="L98" s="629"/>
      <c r="M98" s="629"/>
      <c r="N98" s="629"/>
      <c r="O98" s="629"/>
      <c r="P98" s="629"/>
      <c r="Q98" s="629"/>
      <c r="R98" s="629"/>
      <c r="S98" s="629"/>
      <c r="T98" s="629"/>
      <c r="U98" s="629"/>
      <c r="V98" s="629"/>
      <c r="W98" s="629"/>
      <c r="X98" s="629"/>
      <c r="Y98" s="629"/>
      <c r="Z98" s="629"/>
    </row>
    <row r="99" ht="12.75" customHeight="1">
      <c r="A99" s="629"/>
      <c r="B99" s="629"/>
      <c r="C99" s="629"/>
      <c r="D99" s="629"/>
      <c r="E99" s="629"/>
      <c r="F99" s="629"/>
      <c r="G99" s="629"/>
      <c r="H99" s="629"/>
      <c r="I99" s="629"/>
      <c r="J99" s="629"/>
      <c r="K99" s="629"/>
      <c r="L99" s="629"/>
      <c r="M99" s="629"/>
      <c r="N99" s="629"/>
      <c r="O99" s="629"/>
      <c r="P99" s="629"/>
      <c r="Q99" s="629"/>
      <c r="R99" s="629"/>
      <c r="S99" s="629"/>
      <c r="T99" s="629"/>
      <c r="U99" s="629"/>
      <c r="V99" s="629"/>
      <c r="W99" s="629"/>
      <c r="X99" s="629"/>
      <c r="Y99" s="629"/>
      <c r="Z99" s="629"/>
    </row>
    <row r="100" ht="12.75" customHeight="1">
      <c r="A100" s="629"/>
      <c r="B100" s="629"/>
      <c r="C100" s="629"/>
      <c r="D100" s="629"/>
      <c r="E100" s="629"/>
      <c r="F100" s="629"/>
      <c r="G100" s="629"/>
      <c r="H100" s="629"/>
      <c r="I100" s="629"/>
      <c r="J100" s="629"/>
      <c r="K100" s="629"/>
      <c r="L100" s="629"/>
      <c r="M100" s="629"/>
      <c r="N100" s="629"/>
      <c r="O100" s="629"/>
      <c r="P100" s="629"/>
      <c r="Q100" s="629"/>
      <c r="R100" s="629"/>
      <c r="S100" s="629"/>
      <c r="T100" s="629"/>
      <c r="U100" s="629"/>
      <c r="V100" s="629"/>
      <c r="W100" s="629"/>
      <c r="X100" s="629"/>
      <c r="Y100" s="629"/>
      <c r="Z100" s="629"/>
    </row>
    <row r="101" ht="12.75" customHeight="1">
      <c r="A101" s="629"/>
      <c r="B101" s="629"/>
      <c r="C101" s="629"/>
      <c r="D101" s="629"/>
      <c r="E101" s="629"/>
      <c r="F101" s="629"/>
      <c r="G101" s="629"/>
      <c r="H101" s="629"/>
      <c r="I101" s="629"/>
      <c r="J101" s="629"/>
      <c r="K101" s="629"/>
      <c r="L101" s="629"/>
      <c r="M101" s="629"/>
      <c r="N101" s="629"/>
      <c r="O101" s="629"/>
      <c r="P101" s="629"/>
      <c r="Q101" s="629"/>
      <c r="R101" s="629"/>
      <c r="S101" s="629"/>
      <c r="T101" s="629"/>
      <c r="U101" s="629"/>
      <c r="V101" s="629"/>
      <c r="W101" s="629"/>
      <c r="X101" s="629"/>
      <c r="Y101" s="629"/>
      <c r="Z101" s="629"/>
    </row>
    <row r="102" ht="12.75" customHeight="1">
      <c r="A102" s="629"/>
      <c r="B102" s="629"/>
      <c r="C102" s="629"/>
      <c r="D102" s="629"/>
      <c r="E102" s="629"/>
      <c r="F102" s="629"/>
      <c r="G102" s="629"/>
      <c r="H102" s="629"/>
      <c r="I102" s="629"/>
      <c r="J102" s="629"/>
      <c r="K102" s="629"/>
      <c r="L102" s="629"/>
      <c r="M102" s="629"/>
      <c r="N102" s="629"/>
      <c r="O102" s="629"/>
      <c r="P102" s="629"/>
      <c r="Q102" s="629"/>
      <c r="R102" s="629"/>
      <c r="S102" s="629"/>
      <c r="T102" s="629"/>
      <c r="U102" s="629"/>
      <c r="V102" s="629"/>
      <c r="W102" s="629"/>
      <c r="X102" s="629"/>
      <c r="Y102" s="629"/>
      <c r="Z102" s="629"/>
    </row>
    <row r="103" ht="12.75" customHeight="1">
      <c r="A103" s="629"/>
      <c r="B103" s="629"/>
      <c r="C103" s="629"/>
      <c r="D103" s="629"/>
      <c r="E103" s="629"/>
      <c r="F103" s="629"/>
      <c r="G103" s="629"/>
      <c r="H103" s="629"/>
      <c r="I103" s="629"/>
      <c r="J103" s="629"/>
      <c r="K103" s="629"/>
      <c r="L103" s="629"/>
      <c r="M103" s="629"/>
      <c r="N103" s="629"/>
      <c r="O103" s="629"/>
      <c r="P103" s="629"/>
      <c r="Q103" s="629"/>
      <c r="R103" s="629"/>
      <c r="S103" s="629"/>
      <c r="T103" s="629"/>
      <c r="U103" s="629"/>
      <c r="V103" s="629"/>
      <c r="W103" s="629"/>
      <c r="X103" s="629"/>
      <c r="Y103" s="629"/>
      <c r="Z103" s="629"/>
    </row>
    <row r="104" ht="12.75" customHeight="1">
      <c r="A104" s="629"/>
      <c r="B104" s="629"/>
      <c r="C104" s="629"/>
      <c r="D104" s="629"/>
      <c r="E104" s="629"/>
      <c r="F104" s="629"/>
      <c r="G104" s="629"/>
      <c r="H104" s="629"/>
      <c r="I104" s="629"/>
      <c r="J104" s="629"/>
      <c r="K104" s="629"/>
      <c r="L104" s="629"/>
      <c r="M104" s="629"/>
      <c r="N104" s="629"/>
      <c r="O104" s="629"/>
      <c r="P104" s="629"/>
      <c r="Q104" s="629"/>
      <c r="R104" s="629"/>
      <c r="S104" s="629"/>
      <c r="T104" s="629"/>
      <c r="U104" s="629"/>
      <c r="V104" s="629"/>
      <c r="W104" s="629"/>
      <c r="X104" s="629"/>
      <c r="Y104" s="629"/>
      <c r="Z104" s="629"/>
    </row>
    <row r="105" ht="12.75" customHeight="1">
      <c r="A105" s="629"/>
      <c r="B105" s="629"/>
      <c r="C105" s="629"/>
      <c r="D105" s="629"/>
      <c r="E105" s="629"/>
      <c r="F105" s="629"/>
      <c r="G105" s="629"/>
      <c r="H105" s="629"/>
      <c r="I105" s="629"/>
      <c r="J105" s="629"/>
      <c r="K105" s="629"/>
      <c r="L105" s="629"/>
      <c r="M105" s="629"/>
      <c r="N105" s="629"/>
      <c r="O105" s="629"/>
      <c r="P105" s="629"/>
      <c r="Q105" s="629"/>
      <c r="R105" s="629"/>
      <c r="S105" s="629"/>
      <c r="T105" s="629"/>
      <c r="U105" s="629"/>
      <c r="V105" s="629"/>
      <c r="W105" s="629"/>
      <c r="X105" s="629"/>
      <c r="Y105" s="629"/>
      <c r="Z105" s="629"/>
    </row>
    <row r="106" ht="12.75" customHeight="1">
      <c r="A106" s="629"/>
      <c r="B106" s="629"/>
      <c r="C106" s="629"/>
      <c r="D106" s="629"/>
      <c r="E106" s="629"/>
      <c r="F106" s="629"/>
      <c r="G106" s="629"/>
      <c r="H106" s="629"/>
      <c r="I106" s="629"/>
      <c r="J106" s="629"/>
      <c r="K106" s="629"/>
      <c r="L106" s="629"/>
      <c r="M106" s="629"/>
      <c r="N106" s="629"/>
      <c r="O106" s="629"/>
      <c r="P106" s="629"/>
      <c r="Q106" s="629"/>
      <c r="R106" s="629"/>
      <c r="S106" s="629"/>
      <c r="T106" s="629"/>
      <c r="U106" s="629"/>
      <c r="V106" s="629"/>
      <c r="W106" s="629"/>
      <c r="X106" s="629"/>
      <c r="Y106" s="629"/>
      <c r="Z106" s="629"/>
    </row>
    <row r="107" ht="12.75" customHeight="1">
      <c r="A107" s="629"/>
      <c r="B107" s="629"/>
      <c r="C107" s="629"/>
      <c r="D107" s="629"/>
      <c r="E107" s="629"/>
      <c r="F107" s="629"/>
      <c r="G107" s="629"/>
      <c r="H107" s="629"/>
      <c r="I107" s="629"/>
      <c r="J107" s="629"/>
      <c r="K107" s="629"/>
      <c r="L107" s="629"/>
      <c r="M107" s="629"/>
      <c r="N107" s="629"/>
      <c r="O107" s="629"/>
      <c r="P107" s="629"/>
      <c r="Q107" s="629"/>
      <c r="R107" s="629"/>
      <c r="S107" s="629"/>
      <c r="T107" s="629"/>
      <c r="U107" s="629"/>
      <c r="V107" s="629"/>
      <c r="W107" s="629"/>
      <c r="X107" s="629"/>
      <c r="Y107" s="629"/>
      <c r="Z107" s="629"/>
    </row>
    <row r="108" ht="12.75" customHeight="1">
      <c r="A108" s="629"/>
      <c r="B108" s="629"/>
      <c r="C108" s="629"/>
      <c r="D108" s="629"/>
      <c r="E108" s="629"/>
      <c r="F108" s="629"/>
      <c r="G108" s="629"/>
      <c r="H108" s="629"/>
      <c r="I108" s="629"/>
      <c r="J108" s="629"/>
      <c r="K108" s="629"/>
      <c r="L108" s="629"/>
      <c r="M108" s="629"/>
      <c r="N108" s="629"/>
      <c r="O108" s="629"/>
      <c r="P108" s="629"/>
      <c r="Q108" s="629"/>
      <c r="R108" s="629"/>
      <c r="S108" s="629"/>
      <c r="T108" s="629"/>
      <c r="U108" s="629"/>
      <c r="V108" s="629"/>
      <c r="W108" s="629"/>
      <c r="X108" s="629"/>
      <c r="Y108" s="629"/>
      <c r="Z108" s="629"/>
    </row>
    <row r="109" ht="12.75" customHeight="1">
      <c r="A109" s="629"/>
      <c r="B109" s="629"/>
      <c r="C109" s="629"/>
      <c r="D109" s="629"/>
      <c r="E109" s="629"/>
      <c r="F109" s="629"/>
      <c r="G109" s="629"/>
      <c r="H109" s="629"/>
      <c r="I109" s="629"/>
      <c r="J109" s="629"/>
      <c r="K109" s="629"/>
      <c r="L109" s="629"/>
      <c r="M109" s="629"/>
      <c r="N109" s="629"/>
      <c r="O109" s="629"/>
      <c r="P109" s="629"/>
      <c r="Q109" s="629"/>
      <c r="R109" s="629"/>
      <c r="S109" s="629"/>
      <c r="T109" s="629"/>
      <c r="U109" s="629"/>
      <c r="V109" s="629"/>
      <c r="W109" s="629"/>
      <c r="X109" s="629"/>
      <c r="Y109" s="629"/>
      <c r="Z109" s="629"/>
    </row>
    <row r="110" ht="12.75" customHeight="1">
      <c r="A110" s="629"/>
      <c r="B110" s="629"/>
      <c r="C110" s="629"/>
      <c r="D110" s="629"/>
      <c r="E110" s="629"/>
      <c r="F110" s="629"/>
      <c r="G110" s="629"/>
      <c r="H110" s="629"/>
      <c r="I110" s="629"/>
      <c r="J110" s="629"/>
      <c r="K110" s="629"/>
      <c r="L110" s="629"/>
      <c r="M110" s="629"/>
      <c r="N110" s="629"/>
      <c r="O110" s="629"/>
      <c r="P110" s="629"/>
      <c r="Q110" s="629"/>
      <c r="R110" s="629"/>
      <c r="S110" s="629"/>
      <c r="T110" s="629"/>
      <c r="U110" s="629"/>
      <c r="V110" s="629"/>
      <c r="W110" s="629"/>
      <c r="X110" s="629"/>
      <c r="Y110" s="629"/>
      <c r="Z110" s="629"/>
    </row>
    <row r="111" ht="12.75" customHeight="1">
      <c r="A111" s="629"/>
      <c r="B111" s="629"/>
      <c r="C111" s="629"/>
      <c r="D111" s="629"/>
      <c r="E111" s="629"/>
      <c r="F111" s="629"/>
      <c r="G111" s="629"/>
      <c r="H111" s="629"/>
      <c r="I111" s="629"/>
      <c r="J111" s="629"/>
      <c r="K111" s="629"/>
      <c r="L111" s="629"/>
      <c r="M111" s="629"/>
      <c r="N111" s="629"/>
      <c r="O111" s="629"/>
      <c r="P111" s="629"/>
      <c r="Q111" s="629"/>
      <c r="R111" s="629"/>
      <c r="S111" s="629"/>
      <c r="T111" s="629"/>
      <c r="U111" s="629"/>
      <c r="V111" s="629"/>
      <c r="W111" s="629"/>
      <c r="X111" s="629"/>
      <c r="Y111" s="629"/>
      <c r="Z111" s="629"/>
    </row>
    <row r="112" ht="12.75" customHeight="1">
      <c r="A112" s="629"/>
      <c r="B112" s="629"/>
      <c r="C112" s="629"/>
      <c r="D112" s="629"/>
      <c r="E112" s="629"/>
      <c r="F112" s="629"/>
      <c r="G112" s="629"/>
      <c r="H112" s="629"/>
      <c r="I112" s="629"/>
      <c r="J112" s="629"/>
      <c r="K112" s="629"/>
      <c r="L112" s="629"/>
      <c r="M112" s="629"/>
      <c r="N112" s="629"/>
      <c r="O112" s="629"/>
      <c r="P112" s="629"/>
      <c r="Q112" s="629"/>
      <c r="R112" s="629"/>
      <c r="S112" s="629"/>
      <c r="T112" s="629"/>
      <c r="U112" s="629"/>
      <c r="V112" s="629"/>
      <c r="W112" s="629"/>
      <c r="X112" s="629"/>
      <c r="Y112" s="629"/>
      <c r="Z112" s="629"/>
    </row>
    <row r="113" ht="12.75" customHeight="1">
      <c r="A113" s="629"/>
      <c r="B113" s="629"/>
      <c r="C113" s="629"/>
      <c r="D113" s="629"/>
      <c r="E113" s="629"/>
      <c r="F113" s="629"/>
      <c r="G113" s="629"/>
      <c r="H113" s="629"/>
      <c r="I113" s="629"/>
      <c r="J113" s="629"/>
      <c r="K113" s="629"/>
      <c r="L113" s="629"/>
      <c r="M113" s="629"/>
      <c r="N113" s="629"/>
      <c r="O113" s="629"/>
      <c r="P113" s="629"/>
      <c r="Q113" s="629"/>
      <c r="R113" s="629"/>
      <c r="S113" s="629"/>
      <c r="T113" s="629"/>
      <c r="U113" s="629"/>
      <c r="V113" s="629"/>
      <c r="W113" s="629"/>
      <c r="X113" s="629"/>
      <c r="Y113" s="629"/>
      <c r="Z113" s="629"/>
    </row>
    <row r="114" ht="12.75" customHeight="1">
      <c r="A114" s="629"/>
      <c r="B114" s="629"/>
      <c r="C114" s="629"/>
      <c r="D114" s="629"/>
      <c r="E114" s="629"/>
      <c r="F114" s="629"/>
      <c r="G114" s="629"/>
      <c r="H114" s="629"/>
      <c r="I114" s="629"/>
      <c r="J114" s="629"/>
      <c r="K114" s="629"/>
      <c r="L114" s="629"/>
      <c r="M114" s="629"/>
      <c r="N114" s="629"/>
      <c r="O114" s="629"/>
      <c r="P114" s="629"/>
      <c r="Q114" s="629"/>
      <c r="R114" s="629"/>
      <c r="S114" s="629"/>
      <c r="T114" s="629"/>
      <c r="U114" s="629"/>
      <c r="V114" s="629"/>
      <c r="W114" s="629"/>
      <c r="X114" s="629"/>
      <c r="Y114" s="629"/>
      <c r="Z114" s="629"/>
    </row>
    <row r="115" ht="12.75" customHeight="1">
      <c r="A115" s="629"/>
      <c r="B115" s="629"/>
      <c r="C115" s="629"/>
      <c r="D115" s="629"/>
      <c r="E115" s="629"/>
      <c r="F115" s="629"/>
      <c r="G115" s="629"/>
      <c r="H115" s="629"/>
      <c r="I115" s="629"/>
      <c r="J115" s="629"/>
      <c r="K115" s="629"/>
      <c r="L115" s="629"/>
      <c r="M115" s="629"/>
      <c r="N115" s="629"/>
      <c r="O115" s="629"/>
      <c r="P115" s="629"/>
      <c r="Q115" s="629"/>
      <c r="R115" s="629"/>
      <c r="S115" s="629"/>
      <c r="T115" s="629"/>
      <c r="U115" s="629"/>
      <c r="V115" s="629"/>
      <c r="W115" s="629"/>
      <c r="X115" s="629"/>
      <c r="Y115" s="629"/>
      <c r="Z115" s="629"/>
    </row>
    <row r="116" ht="12.75" customHeight="1">
      <c r="A116" s="629"/>
      <c r="B116" s="629"/>
      <c r="C116" s="629"/>
      <c r="D116" s="629"/>
      <c r="E116" s="629"/>
      <c r="F116" s="629"/>
      <c r="G116" s="629"/>
      <c r="H116" s="629"/>
      <c r="I116" s="629"/>
      <c r="J116" s="629"/>
      <c r="K116" s="629"/>
      <c r="L116" s="629"/>
      <c r="M116" s="629"/>
      <c r="N116" s="629"/>
      <c r="O116" s="629"/>
      <c r="P116" s="629"/>
      <c r="Q116" s="629"/>
      <c r="R116" s="629"/>
      <c r="S116" s="629"/>
      <c r="T116" s="629"/>
      <c r="U116" s="629"/>
      <c r="V116" s="629"/>
      <c r="W116" s="629"/>
      <c r="X116" s="629"/>
      <c r="Y116" s="629"/>
      <c r="Z116" s="629"/>
    </row>
    <row r="117" ht="12.75" customHeight="1">
      <c r="A117" s="629"/>
      <c r="B117" s="629"/>
      <c r="C117" s="629"/>
      <c r="D117" s="629"/>
      <c r="E117" s="629"/>
      <c r="F117" s="629"/>
      <c r="G117" s="629"/>
      <c r="H117" s="629"/>
      <c r="I117" s="629"/>
      <c r="J117" s="629"/>
      <c r="K117" s="629"/>
      <c r="L117" s="629"/>
      <c r="M117" s="629"/>
      <c r="N117" s="629"/>
      <c r="O117" s="629"/>
      <c r="P117" s="629"/>
      <c r="Q117" s="629"/>
      <c r="R117" s="629"/>
      <c r="S117" s="629"/>
      <c r="T117" s="629"/>
      <c r="U117" s="629"/>
      <c r="V117" s="629"/>
      <c r="W117" s="629"/>
      <c r="X117" s="629"/>
      <c r="Y117" s="629"/>
      <c r="Z117" s="629"/>
    </row>
    <row r="118" ht="12.75" customHeight="1">
      <c r="A118" s="629"/>
      <c r="B118" s="629"/>
      <c r="C118" s="629"/>
      <c r="D118" s="629"/>
      <c r="E118" s="629"/>
      <c r="F118" s="629"/>
      <c r="G118" s="629"/>
      <c r="H118" s="629"/>
      <c r="I118" s="629"/>
      <c r="J118" s="629"/>
      <c r="K118" s="629"/>
      <c r="L118" s="629"/>
      <c r="M118" s="629"/>
      <c r="N118" s="629"/>
      <c r="O118" s="629"/>
      <c r="P118" s="629"/>
      <c r="Q118" s="629"/>
      <c r="R118" s="629"/>
      <c r="S118" s="629"/>
      <c r="T118" s="629"/>
      <c r="U118" s="629"/>
      <c r="V118" s="629"/>
      <c r="W118" s="629"/>
      <c r="X118" s="629"/>
      <c r="Y118" s="629"/>
      <c r="Z118" s="629"/>
    </row>
    <row r="119" ht="12.75" customHeight="1">
      <c r="A119" s="629"/>
      <c r="B119" s="629"/>
      <c r="C119" s="629"/>
      <c r="D119" s="629"/>
      <c r="E119" s="629"/>
      <c r="F119" s="629"/>
      <c r="G119" s="629"/>
      <c r="H119" s="629"/>
      <c r="I119" s="629"/>
      <c r="J119" s="629"/>
      <c r="K119" s="629"/>
      <c r="L119" s="629"/>
      <c r="M119" s="629"/>
      <c r="N119" s="629"/>
      <c r="O119" s="629"/>
      <c r="P119" s="629"/>
      <c r="Q119" s="629"/>
      <c r="R119" s="629"/>
      <c r="S119" s="629"/>
      <c r="T119" s="629"/>
      <c r="U119" s="629"/>
      <c r="V119" s="629"/>
      <c r="W119" s="629"/>
      <c r="X119" s="629"/>
      <c r="Y119" s="629"/>
      <c r="Z119" s="629"/>
    </row>
    <row r="120" ht="12.75" customHeight="1">
      <c r="A120" s="629"/>
      <c r="B120" s="629"/>
      <c r="C120" s="629"/>
      <c r="D120" s="629"/>
      <c r="E120" s="629"/>
      <c r="F120" s="629"/>
      <c r="G120" s="629"/>
      <c r="H120" s="629"/>
      <c r="I120" s="629"/>
      <c r="J120" s="629"/>
      <c r="K120" s="629"/>
      <c r="L120" s="629"/>
      <c r="M120" s="629"/>
      <c r="N120" s="629"/>
      <c r="O120" s="629"/>
      <c r="P120" s="629"/>
      <c r="Q120" s="629"/>
      <c r="R120" s="629"/>
      <c r="S120" s="629"/>
      <c r="T120" s="629"/>
      <c r="U120" s="629"/>
      <c r="V120" s="629"/>
      <c r="W120" s="629"/>
      <c r="X120" s="629"/>
      <c r="Y120" s="629"/>
      <c r="Z120" s="629"/>
    </row>
    <row r="121" ht="12.75" customHeight="1">
      <c r="A121" s="629"/>
      <c r="B121" s="629"/>
      <c r="C121" s="629"/>
      <c r="D121" s="629"/>
      <c r="E121" s="629"/>
      <c r="F121" s="629"/>
      <c r="G121" s="629"/>
      <c r="H121" s="629"/>
      <c r="I121" s="629"/>
      <c r="J121" s="629"/>
      <c r="K121" s="629"/>
      <c r="L121" s="629"/>
      <c r="M121" s="629"/>
      <c r="N121" s="629"/>
      <c r="O121" s="629"/>
      <c r="P121" s="629"/>
      <c r="Q121" s="629"/>
      <c r="R121" s="629"/>
      <c r="S121" s="629"/>
      <c r="T121" s="629"/>
      <c r="U121" s="629"/>
      <c r="V121" s="629"/>
      <c r="W121" s="629"/>
      <c r="X121" s="629"/>
      <c r="Y121" s="629"/>
      <c r="Z121" s="629"/>
    </row>
    <row r="122" ht="12.75" customHeight="1">
      <c r="A122" s="629"/>
      <c r="B122" s="629"/>
      <c r="C122" s="629"/>
      <c r="D122" s="629"/>
      <c r="E122" s="629"/>
      <c r="F122" s="629"/>
      <c r="G122" s="629"/>
      <c r="H122" s="629"/>
      <c r="I122" s="629"/>
      <c r="J122" s="629"/>
      <c r="K122" s="629"/>
      <c r="L122" s="629"/>
      <c r="M122" s="629"/>
      <c r="N122" s="629"/>
      <c r="O122" s="629"/>
      <c r="P122" s="629"/>
      <c r="Q122" s="629"/>
      <c r="R122" s="629"/>
      <c r="S122" s="629"/>
      <c r="T122" s="629"/>
      <c r="U122" s="629"/>
      <c r="V122" s="629"/>
      <c r="W122" s="629"/>
      <c r="X122" s="629"/>
      <c r="Y122" s="629"/>
      <c r="Z122" s="629"/>
    </row>
    <row r="123" ht="12.75" customHeight="1">
      <c r="A123" s="629"/>
      <c r="B123" s="629"/>
      <c r="C123" s="629"/>
      <c r="D123" s="629"/>
      <c r="E123" s="629"/>
      <c r="F123" s="629"/>
      <c r="G123" s="629"/>
      <c r="H123" s="629"/>
      <c r="I123" s="629"/>
      <c r="J123" s="629"/>
      <c r="K123" s="629"/>
      <c r="L123" s="629"/>
      <c r="M123" s="629"/>
      <c r="N123" s="629"/>
      <c r="O123" s="629"/>
      <c r="P123" s="629"/>
      <c r="Q123" s="629"/>
      <c r="R123" s="629"/>
      <c r="S123" s="629"/>
      <c r="T123" s="629"/>
      <c r="U123" s="629"/>
      <c r="V123" s="629"/>
      <c r="W123" s="629"/>
      <c r="X123" s="629"/>
      <c r="Y123" s="629"/>
      <c r="Z123" s="629"/>
    </row>
    <row r="124" ht="12.75" customHeight="1">
      <c r="A124" s="629"/>
      <c r="B124" s="629"/>
      <c r="C124" s="629"/>
      <c r="D124" s="629"/>
      <c r="E124" s="629"/>
      <c r="F124" s="629"/>
      <c r="G124" s="629"/>
      <c r="H124" s="629"/>
      <c r="I124" s="629"/>
      <c r="J124" s="629"/>
      <c r="K124" s="629"/>
      <c r="L124" s="629"/>
      <c r="M124" s="629"/>
      <c r="N124" s="629"/>
      <c r="O124" s="629"/>
      <c r="P124" s="629"/>
      <c r="Q124" s="629"/>
      <c r="R124" s="629"/>
      <c r="S124" s="629"/>
      <c r="T124" s="629"/>
      <c r="U124" s="629"/>
      <c r="V124" s="629"/>
      <c r="W124" s="629"/>
      <c r="X124" s="629"/>
      <c r="Y124" s="629"/>
      <c r="Z124" s="629"/>
    </row>
    <row r="125" ht="12.75" customHeight="1">
      <c r="A125" s="629"/>
      <c r="B125" s="629"/>
      <c r="C125" s="629"/>
      <c r="D125" s="629"/>
      <c r="E125" s="629"/>
      <c r="F125" s="629"/>
      <c r="G125" s="629"/>
      <c r="H125" s="629"/>
      <c r="I125" s="629"/>
      <c r="J125" s="629"/>
      <c r="K125" s="629"/>
      <c r="L125" s="629"/>
      <c r="M125" s="629"/>
      <c r="N125" s="629"/>
      <c r="O125" s="629"/>
      <c r="P125" s="629"/>
      <c r="Q125" s="629"/>
      <c r="R125" s="629"/>
      <c r="S125" s="629"/>
      <c r="T125" s="629"/>
      <c r="U125" s="629"/>
      <c r="V125" s="629"/>
      <c r="W125" s="629"/>
      <c r="X125" s="629"/>
      <c r="Y125" s="629"/>
      <c r="Z125" s="629"/>
    </row>
    <row r="126" ht="12.75" customHeight="1">
      <c r="A126" s="629"/>
      <c r="B126" s="629"/>
      <c r="C126" s="629"/>
      <c r="D126" s="629"/>
      <c r="E126" s="629"/>
      <c r="F126" s="629"/>
      <c r="G126" s="629"/>
      <c r="H126" s="629"/>
      <c r="I126" s="629"/>
      <c r="J126" s="629"/>
      <c r="K126" s="629"/>
      <c r="L126" s="629"/>
      <c r="M126" s="629"/>
      <c r="N126" s="629"/>
      <c r="O126" s="629"/>
      <c r="P126" s="629"/>
      <c r="Q126" s="629"/>
      <c r="R126" s="629"/>
      <c r="S126" s="629"/>
      <c r="T126" s="629"/>
      <c r="U126" s="629"/>
      <c r="V126" s="629"/>
      <c r="W126" s="629"/>
      <c r="X126" s="629"/>
      <c r="Y126" s="629"/>
      <c r="Z126" s="629"/>
    </row>
    <row r="127" ht="12.75" customHeight="1">
      <c r="A127" s="629"/>
      <c r="B127" s="629"/>
      <c r="C127" s="629"/>
      <c r="D127" s="629"/>
      <c r="E127" s="629"/>
      <c r="F127" s="629"/>
      <c r="G127" s="629"/>
      <c r="H127" s="629"/>
      <c r="I127" s="629"/>
      <c r="J127" s="629"/>
      <c r="K127" s="629"/>
      <c r="L127" s="629"/>
      <c r="M127" s="629"/>
      <c r="N127" s="629"/>
      <c r="O127" s="629"/>
      <c r="P127" s="629"/>
      <c r="Q127" s="629"/>
      <c r="R127" s="629"/>
      <c r="S127" s="629"/>
      <c r="T127" s="629"/>
      <c r="U127" s="629"/>
      <c r="V127" s="629"/>
      <c r="W127" s="629"/>
      <c r="X127" s="629"/>
      <c r="Y127" s="629"/>
      <c r="Z127" s="629"/>
    </row>
    <row r="128" ht="12.75" customHeight="1">
      <c r="A128" s="629"/>
      <c r="B128" s="629"/>
      <c r="C128" s="629"/>
      <c r="D128" s="629"/>
      <c r="E128" s="629"/>
      <c r="F128" s="629"/>
      <c r="G128" s="629"/>
      <c r="H128" s="629"/>
      <c r="I128" s="629"/>
      <c r="J128" s="629"/>
      <c r="K128" s="629"/>
      <c r="L128" s="629"/>
      <c r="M128" s="629"/>
      <c r="N128" s="629"/>
      <c r="O128" s="629"/>
      <c r="P128" s="629"/>
      <c r="Q128" s="629"/>
      <c r="R128" s="629"/>
      <c r="S128" s="629"/>
      <c r="T128" s="629"/>
      <c r="U128" s="629"/>
      <c r="V128" s="629"/>
      <c r="W128" s="629"/>
      <c r="X128" s="629"/>
      <c r="Y128" s="629"/>
      <c r="Z128" s="629"/>
    </row>
    <row r="129" ht="12.75" customHeight="1">
      <c r="A129" s="629"/>
      <c r="B129" s="629"/>
      <c r="C129" s="629"/>
      <c r="D129" s="629"/>
      <c r="E129" s="629"/>
      <c r="F129" s="629"/>
      <c r="G129" s="629"/>
      <c r="H129" s="629"/>
      <c r="I129" s="629"/>
      <c r="J129" s="629"/>
      <c r="K129" s="629"/>
      <c r="L129" s="629"/>
      <c r="M129" s="629"/>
      <c r="N129" s="629"/>
      <c r="O129" s="629"/>
      <c r="P129" s="629"/>
      <c r="Q129" s="629"/>
      <c r="R129" s="629"/>
      <c r="S129" s="629"/>
      <c r="T129" s="629"/>
      <c r="U129" s="629"/>
      <c r="V129" s="629"/>
      <c r="W129" s="629"/>
      <c r="X129" s="629"/>
      <c r="Y129" s="629"/>
      <c r="Z129" s="629"/>
    </row>
    <row r="130" ht="12.75" customHeight="1">
      <c r="A130" s="629"/>
      <c r="B130" s="629"/>
      <c r="C130" s="629"/>
      <c r="D130" s="629"/>
      <c r="E130" s="629"/>
      <c r="F130" s="629"/>
      <c r="G130" s="629"/>
      <c r="H130" s="629"/>
      <c r="I130" s="629"/>
      <c r="J130" s="629"/>
      <c r="K130" s="629"/>
      <c r="L130" s="629"/>
      <c r="M130" s="629"/>
      <c r="N130" s="629"/>
      <c r="O130" s="629"/>
      <c r="P130" s="629"/>
      <c r="Q130" s="629"/>
      <c r="R130" s="629"/>
      <c r="S130" s="629"/>
      <c r="T130" s="629"/>
      <c r="U130" s="629"/>
      <c r="V130" s="629"/>
      <c r="W130" s="629"/>
      <c r="X130" s="629"/>
      <c r="Y130" s="629"/>
      <c r="Z130" s="629"/>
    </row>
    <row r="131" ht="12.75" customHeight="1">
      <c r="A131" s="629"/>
      <c r="B131" s="629"/>
      <c r="C131" s="629"/>
      <c r="D131" s="629"/>
      <c r="E131" s="629"/>
      <c r="F131" s="629"/>
      <c r="G131" s="629"/>
      <c r="H131" s="629"/>
      <c r="I131" s="629"/>
      <c r="J131" s="629"/>
      <c r="K131" s="629"/>
      <c r="L131" s="629"/>
      <c r="M131" s="629"/>
      <c r="N131" s="629"/>
      <c r="O131" s="629"/>
      <c r="P131" s="629"/>
      <c r="Q131" s="629"/>
      <c r="R131" s="629"/>
      <c r="S131" s="629"/>
      <c r="T131" s="629"/>
      <c r="U131" s="629"/>
      <c r="V131" s="629"/>
      <c r="W131" s="629"/>
      <c r="X131" s="629"/>
      <c r="Y131" s="629"/>
      <c r="Z131" s="629"/>
    </row>
    <row r="132" ht="12.75" customHeight="1">
      <c r="A132" s="629"/>
      <c r="B132" s="629"/>
      <c r="C132" s="629"/>
      <c r="D132" s="629"/>
      <c r="E132" s="629"/>
      <c r="F132" s="629"/>
      <c r="G132" s="629"/>
      <c r="H132" s="629"/>
      <c r="I132" s="629"/>
      <c r="J132" s="629"/>
      <c r="K132" s="629"/>
      <c r="L132" s="629"/>
      <c r="M132" s="629"/>
      <c r="N132" s="629"/>
      <c r="O132" s="629"/>
      <c r="P132" s="629"/>
      <c r="Q132" s="629"/>
      <c r="R132" s="629"/>
      <c r="S132" s="629"/>
      <c r="T132" s="629"/>
      <c r="U132" s="629"/>
      <c r="V132" s="629"/>
      <c r="W132" s="629"/>
      <c r="X132" s="629"/>
      <c r="Y132" s="629"/>
      <c r="Z132" s="629"/>
    </row>
    <row r="133" ht="12.75" customHeight="1">
      <c r="A133" s="629"/>
      <c r="B133" s="629"/>
      <c r="C133" s="629"/>
      <c r="D133" s="629"/>
      <c r="E133" s="629"/>
      <c r="F133" s="629"/>
      <c r="G133" s="629"/>
      <c r="H133" s="629"/>
      <c r="I133" s="629"/>
      <c r="J133" s="629"/>
      <c r="K133" s="629"/>
      <c r="L133" s="629"/>
      <c r="M133" s="629"/>
      <c r="N133" s="629"/>
      <c r="O133" s="629"/>
      <c r="P133" s="629"/>
      <c r="Q133" s="629"/>
      <c r="R133" s="629"/>
      <c r="S133" s="629"/>
      <c r="T133" s="629"/>
      <c r="U133" s="629"/>
      <c r="V133" s="629"/>
      <c r="W133" s="629"/>
      <c r="X133" s="629"/>
      <c r="Y133" s="629"/>
      <c r="Z133" s="629"/>
    </row>
    <row r="134" ht="12.75" customHeight="1">
      <c r="A134" s="629"/>
      <c r="B134" s="629"/>
      <c r="C134" s="629"/>
      <c r="D134" s="629"/>
      <c r="E134" s="629"/>
      <c r="F134" s="629"/>
      <c r="G134" s="629"/>
      <c r="H134" s="629"/>
      <c r="I134" s="629"/>
      <c r="J134" s="629"/>
      <c r="K134" s="629"/>
      <c r="L134" s="629"/>
      <c r="M134" s="629"/>
      <c r="N134" s="629"/>
      <c r="O134" s="629"/>
      <c r="P134" s="629"/>
      <c r="Q134" s="629"/>
      <c r="R134" s="629"/>
      <c r="S134" s="629"/>
      <c r="T134" s="629"/>
      <c r="U134" s="629"/>
      <c r="V134" s="629"/>
      <c r="W134" s="629"/>
      <c r="X134" s="629"/>
      <c r="Y134" s="629"/>
      <c r="Z134" s="629"/>
    </row>
    <row r="135" ht="12.75" customHeight="1">
      <c r="A135" s="629"/>
      <c r="B135" s="629"/>
      <c r="C135" s="629"/>
      <c r="D135" s="629"/>
      <c r="E135" s="629"/>
      <c r="F135" s="629"/>
      <c r="G135" s="629"/>
      <c r="H135" s="629"/>
      <c r="I135" s="629"/>
      <c r="J135" s="629"/>
      <c r="K135" s="629"/>
      <c r="L135" s="629"/>
      <c r="M135" s="629"/>
      <c r="N135" s="629"/>
      <c r="O135" s="629"/>
      <c r="P135" s="629"/>
      <c r="Q135" s="629"/>
      <c r="R135" s="629"/>
      <c r="S135" s="629"/>
      <c r="T135" s="629"/>
      <c r="U135" s="629"/>
      <c r="V135" s="629"/>
      <c r="W135" s="629"/>
      <c r="X135" s="629"/>
      <c r="Y135" s="629"/>
      <c r="Z135" s="629"/>
    </row>
    <row r="136" ht="12.75" customHeight="1">
      <c r="A136" s="629"/>
      <c r="B136" s="629"/>
      <c r="C136" s="629"/>
      <c r="D136" s="629"/>
      <c r="E136" s="629"/>
      <c r="F136" s="629"/>
      <c r="G136" s="629"/>
      <c r="H136" s="629"/>
      <c r="I136" s="629"/>
      <c r="J136" s="629"/>
      <c r="K136" s="629"/>
      <c r="L136" s="629"/>
      <c r="M136" s="629"/>
      <c r="N136" s="629"/>
      <c r="O136" s="629"/>
      <c r="P136" s="629"/>
      <c r="Q136" s="629"/>
      <c r="R136" s="629"/>
      <c r="S136" s="629"/>
      <c r="T136" s="629"/>
      <c r="U136" s="629"/>
      <c r="V136" s="629"/>
      <c r="W136" s="629"/>
      <c r="X136" s="629"/>
      <c r="Y136" s="629"/>
      <c r="Z136" s="629"/>
    </row>
    <row r="137" ht="12.75" customHeight="1">
      <c r="A137" s="629"/>
      <c r="B137" s="629"/>
      <c r="C137" s="629"/>
      <c r="D137" s="629"/>
      <c r="E137" s="629"/>
      <c r="F137" s="629"/>
      <c r="G137" s="629"/>
      <c r="H137" s="629"/>
      <c r="I137" s="629"/>
      <c r="J137" s="629"/>
      <c r="K137" s="629"/>
      <c r="L137" s="629"/>
      <c r="M137" s="629"/>
      <c r="N137" s="629"/>
      <c r="O137" s="629"/>
      <c r="P137" s="629"/>
      <c r="Q137" s="629"/>
      <c r="R137" s="629"/>
      <c r="S137" s="629"/>
      <c r="T137" s="629"/>
      <c r="U137" s="629"/>
      <c r="V137" s="629"/>
      <c r="W137" s="629"/>
      <c r="X137" s="629"/>
      <c r="Y137" s="629"/>
      <c r="Z137" s="629"/>
    </row>
    <row r="138" ht="12.75" customHeight="1">
      <c r="A138" s="629"/>
      <c r="B138" s="629"/>
      <c r="C138" s="629"/>
      <c r="D138" s="629"/>
      <c r="E138" s="629"/>
      <c r="F138" s="629"/>
      <c r="G138" s="629"/>
      <c r="H138" s="629"/>
      <c r="I138" s="629"/>
      <c r="J138" s="629"/>
      <c r="K138" s="629"/>
      <c r="L138" s="629"/>
      <c r="M138" s="629"/>
      <c r="N138" s="629"/>
      <c r="O138" s="629"/>
      <c r="P138" s="629"/>
      <c r="Q138" s="629"/>
      <c r="R138" s="629"/>
      <c r="S138" s="629"/>
      <c r="T138" s="629"/>
      <c r="U138" s="629"/>
      <c r="V138" s="629"/>
      <c r="W138" s="629"/>
      <c r="X138" s="629"/>
      <c r="Y138" s="629"/>
      <c r="Z138" s="629"/>
    </row>
    <row r="139" ht="12.75" customHeight="1">
      <c r="A139" s="629"/>
      <c r="B139" s="629"/>
      <c r="C139" s="629"/>
      <c r="D139" s="629"/>
      <c r="E139" s="629"/>
      <c r="F139" s="629"/>
      <c r="G139" s="629"/>
      <c r="H139" s="629"/>
      <c r="I139" s="629"/>
      <c r="J139" s="629"/>
      <c r="K139" s="629"/>
      <c r="L139" s="629"/>
      <c r="M139" s="629"/>
      <c r="N139" s="629"/>
      <c r="O139" s="629"/>
      <c r="P139" s="629"/>
      <c r="Q139" s="629"/>
      <c r="R139" s="629"/>
      <c r="S139" s="629"/>
      <c r="T139" s="629"/>
      <c r="U139" s="629"/>
      <c r="V139" s="629"/>
      <c r="W139" s="629"/>
      <c r="X139" s="629"/>
      <c r="Y139" s="629"/>
      <c r="Z139" s="629"/>
    </row>
    <row r="140" ht="12.75" customHeight="1">
      <c r="A140" s="629"/>
      <c r="B140" s="629"/>
      <c r="C140" s="629"/>
      <c r="D140" s="629"/>
      <c r="E140" s="629"/>
      <c r="F140" s="629"/>
      <c r="G140" s="629"/>
      <c r="H140" s="629"/>
      <c r="I140" s="629"/>
      <c r="J140" s="629"/>
      <c r="K140" s="629"/>
      <c r="L140" s="629"/>
      <c r="M140" s="629"/>
      <c r="N140" s="629"/>
      <c r="O140" s="629"/>
      <c r="P140" s="629"/>
      <c r="Q140" s="629"/>
      <c r="R140" s="629"/>
      <c r="S140" s="629"/>
      <c r="T140" s="629"/>
      <c r="U140" s="629"/>
      <c r="V140" s="629"/>
      <c r="W140" s="629"/>
      <c r="X140" s="629"/>
      <c r="Y140" s="629"/>
      <c r="Z140" s="629"/>
    </row>
    <row r="141" ht="12.75" customHeight="1">
      <c r="A141" s="629"/>
      <c r="B141" s="629"/>
      <c r="C141" s="629"/>
      <c r="D141" s="629"/>
      <c r="E141" s="629"/>
      <c r="F141" s="629"/>
      <c r="G141" s="629"/>
      <c r="H141" s="629"/>
      <c r="I141" s="629"/>
      <c r="J141" s="629"/>
      <c r="K141" s="629"/>
      <c r="L141" s="629"/>
      <c r="M141" s="629"/>
      <c r="N141" s="629"/>
      <c r="O141" s="629"/>
      <c r="P141" s="629"/>
      <c r="Q141" s="629"/>
      <c r="R141" s="629"/>
      <c r="S141" s="629"/>
      <c r="T141" s="629"/>
      <c r="U141" s="629"/>
      <c r="V141" s="629"/>
      <c r="W141" s="629"/>
      <c r="X141" s="629"/>
      <c r="Y141" s="629"/>
      <c r="Z141" s="629"/>
    </row>
    <row r="142" ht="12.75" customHeight="1">
      <c r="A142" s="629"/>
      <c r="B142" s="629"/>
      <c r="C142" s="629"/>
      <c r="D142" s="629"/>
      <c r="E142" s="629"/>
      <c r="F142" s="629"/>
      <c r="G142" s="629"/>
      <c r="H142" s="629"/>
      <c r="I142" s="629"/>
      <c r="J142" s="629"/>
      <c r="K142" s="629"/>
      <c r="L142" s="629"/>
      <c r="M142" s="629"/>
      <c r="N142" s="629"/>
      <c r="O142" s="629"/>
      <c r="P142" s="629"/>
      <c r="Q142" s="629"/>
      <c r="R142" s="629"/>
      <c r="S142" s="629"/>
      <c r="T142" s="629"/>
      <c r="U142" s="629"/>
      <c r="V142" s="629"/>
      <c r="W142" s="629"/>
      <c r="X142" s="629"/>
      <c r="Y142" s="629"/>
      <c r="Z142" s="629"/>
    </row>
    <row r="143" ht="12.75" customHeight="1">
      <c r="A143" s="629"/>
      <c r="B143" s="629"/>
      <c r="C143" s="629"/>
      <c r="D143" s="629"/>
      <c r="E143" s="629"/>
      <c r="F143" s="629"/>
      <c r="G143" s="629"/>
      <c r="H143" s="629"/>
      <c r="I143" s="629"/>
      <c r="J143" s="629"/>
      <c r="K143" s="629"/>
      <c r="L143" s="629"/>
      <c r="M143" s="629"/>
      <c r="N143" s="629"/>
      <c r="O143" s="629"/>
      <c r="P143" s="629"/>
      <c r="Q143" s="629"/>
      <c r="R143" s="629"/>
      <c r="S143" s="629"/>
      <c r="T143" s="629"/>
      <c r="U143" s="629"/>
      <c r="V143" s="629"/>
      <c r="W143" s="629"/>
      <c r="X143" s="629"/>
      <c r="Y143" s="629"/>
      <c r="Z143" s="629"/>
    </row>
    <row r="144" ht="12.75" customHeight="1">
      <c r="A144" s="629"/>
      <c r="B144" s="629"/>
      <c r="C144" s="629"/>
      <c r="D144" s="629"/>
      <c r="E144" s="629"/>
      <c r="F144" s="629"/>
      <c r="G144" s="629"/>
      <c r="H144" s="629"/>
      <c r="I144" s="629"/>
      <c r="J144" s="629"/>
      <c r="K144" s="629"/>
      <c r="L144" s="629"/>
      <c r="M144" s="629"/>
      <c r="N144" s="629"/>
      <c r="O144" s="629"/>
      <c r="P144" s="629"/>
      <c r="Q144" s="629"/>
      <c r="R144" s="629"/>
      <c r="S144" s="629"/>
      <c r="T144" s="629"/>
      <c r="U144" s="629"/>
      <c r="V144" s="629"/>
      <c r="W144" s="629"/>
      <c r="X144" s="629"/>
      <c r="Y144" s="629"/>
      <c r="Z144" s="629"/>
    </row>
    <row r="145" ht="12.75" customHeight="1">
      <c r="A145" s="629"/>
      <c r="B145" s="629"/>
      <c r="C145" s="629"/>
      <c r="D145" s="629"/>
      <c r="E145" s="629"/>
      <c r="F145" s="629"/>
      <c r="G145" s="629"/>
      <c r="H145" s="629"/>
      <c r="I145" s="629"/>
      <c r="J145" s="629"/>
      <c r="K145" s="629"/>
      <c r="L145" s="629"/>
      <c r="M145" s="629"/>
      <c r="N145" s="629"/>
      <c r="O145" s="629"/>
      <c r="P145" s="629"/>
      <c r="Q145" s="629"/>
      <c r="R145" s="629"/>
      <c r="S145" s="629"/>
      <c r="T145" s="629"/>
      <c r="U145" s="629"/>
      <c r="V145" s="629"/>
      <c r="W145" s="629"/>
      <c r="X145" s="629"/>
      <c r="Y145" s="629"/>
      <c r="Z145" s="629"/>
    </row>
    <row r="146" ht="12.75" customHeight="1">
      <c r="A146" s="629"/>
      <c r="B146" s="629"/>
      <c r="C146" s="629"/>
      <c r="D146" s="629"/>
      <c r="E146" s="629"/>
      <c r="F146" s="629"/>
      <c r="G146" s="629"/>
      <c r="H146" s="629"/>
      <c r="I146" s="629"/>
      <c r="J146" s="629"/>
      <c r="K146" s="629"/>
      <c r="L146" s="629"/>
      <c r="M146" s="629"/>
      <c r="N146" s="629"/>
      <c r="O146" s="629"/>
      <c r="P146" s="629"/>
      <c r="Q146" s="629"/>
      <c r="R146" s="629"/>
      <c r="S146" s="629"/>
      <c r="T146" s="629"/>
      <c r="U146" s="629"/>
      <c r="V146" s="629"/>
      <c r="W146" s="629"/>
      <c r="X146" s="629"/>
      <c r="Y146" s="629"/>
      <c r="Z146" s="629"/>
    </row>
    <row r="147" ht="12.75" customHeight="1">
      <c r="A147" s="629"/>
      <c r="B147" s="629"/>
      <c r="C147" s="629"/>
      <c r="D147" s="629"/>
      <c r="E147" s="629"/>
      <c r="F147" s="629"/>
      <c r="G147" s="629"/>
      <c r="H147" s="629"/>
      <c r="I147" s="629"/>
      <c r="J147" s="629"/>
      <c r="K147" s="629"/>
      <c r="L147" s="629"/>
      <c r="M147" s="629"/>
      <c r="N147" s="629"/>
      <c r="O147" s="629"/>
      <c r="P147" s="629"/>
      <c r="Q147" s="629"/>
      <c r="R147" s="629"/>
      <c r="S147" s="629"/>
      <c r="T147" s="629"/>
      <c r="U147" s="629"/>
      <c r="V147" s="629"/>
      <c r="W147" s="629"/>
      <c r="X147" s="629"/>
      <c r="Y147" s="629"/>
      <c r="Z147" s="629"/>
    </row>
    <row r="148" ht="12.75" customHeight="1">
      <c r="A148" s="629"/>
      <c r="B148" s="629"/>
      <c r="C148" s="629"/>
      <c r="D148" s="629"/>
      <c r="E148" s="629"/>
      <c r="F148" s="629"/>
      <c r="G148" s="629"/>
      <c r="H148" s="629"/>
      <c r="I148" s="629"/>
      <c r="J148" s="629"/>
      <c r="K148" s="629"/>
      <c r="L148" s="629"/>
      <c r="M148" s="629"/>
      <c r="N148" s="629"/>
      <c r="O148" s="629"/>
      <c r="P148" s="629"/>
      <c r="Q148" s="629"/>
      <c r="R148" s="629"/>
      <c r="S148" s="629"/>
      <c r="T148" s="629"/>
      <c r="U148" s="629"/>
      <c r="V148" s="629"/>
      <c r="W148" s="629"/>
      <c r="X148" s="629"/>
      <c r="Y148" s="629"/>
      <c r="Z148" s="629"/>
    </row>
    <row r="149" ht="12.75" customHeight="1">
      <c r="A149" s="629"/>
      <c r="B149" s="629"/>
      <c r="C149" s="629"/>
      <c r="D149" s="629"/>
      <c r="E149" s="629"/>
      <c r="F149" s="629"/>
      <c r="G149" s="629"/>
      <c r="H149" s="629"/>
      <c r="I149" s="629"/>
      <c r="J149" s="629"/>
      <c r="K149" s="629"/>
      <c r="L149" s="629"/>
      <c r="M149" s="629"/>
      <c r="N149" s="629"/>
      <c r="O149" s="629"/>
      <c r="P149" s="629"/>
      <c r="Q149" s="629"/>
      <c r="R149" s="629"/>
      <c r="S149" s="629"/>
      <c r="T149" s="629"/>
      <c r="U149" s="629"/>
      <c r="V149" s="629"/>
      <c r="W149" s="629"/>
      <c r="X149" s="629"/>
      <c r="Y149" s="629"/>
      <c r="Z149" s="629"/>
    </row>
    <row r="150" ht="12.75" customHeight="1">
      <c r="A150" s="629"/>
      <c r="B150" s="629"/>
      <c r="C150" s="629"/>
      <c r="D150" s="629"/>
      <c r="E150" s="629"/>
      <c r="F150" s="629"/>
      <c r="G150" s="629"/>
      <c r="H150" s="629"/>
      <c r="I150" s="629"/>
      <c r="J150" s="629"/>
      <c r="K150" s="629"/>
      <c r="L150" s="629"/>
      <c r="M150" s="629"/>
      <c r="N150" s="629"/>
      <c r="O150" s="629"/>
      <c r="P150" s="629"/>
      <c r="Q150" s="629"/>
      <c r="R150" s="629"/>
      <c r="S150" s="629"/>
      <c r="T150" s="629"/>
      <c r="U150" s="629"/>
      <c r="V150" s="629"/>
      <c r="W150" s="629"/>
      <c r="X150" s="629"/>
      <c r="Y150" s="629"/>
      <c r="Z150" s="629"/>
    </row>
    <row r="151" ht="12.75" customHeight="1">
      <c r="A151" s="629"/>
      <c r="B151" s="629"/>
      <c r="C151" s="629"/>
      <c r="D151" s="629"/>
      <c r="E151" s="629"/>
      <c r="F151" s="629"/>
      <c r="G151" s="629"/>
      <c r="H151" s="629"/>
      <c r="I151" s="629"/>
      <c r="J151" s="629"/>
      <c r="K151" s="629"/>
      <c r="L151" s="629"/>
      <c r="M151" s="629"/>
      <c r="N151" s="629"/>
      <c r="O151" s="629"/>
      <c r="P151" s="629"/>
      <c r="Q151" s="629"/>
      <c r="R151" s="629"/>
      <c r="S151" s="629"/>
      <c r="T151" s="629"/>
      <c r="U151" s="629"/>
      <c r="V151" s="629"/>
      <c r="W151" s="629"/>
      <c r="X151" s="629"/>
      <c r="Y151" s="629"/>
      <c r="Z151" s="629"/>
    </row>
    <row r="152" ht="12.75" customHeight="1">
      <c r="A152" s="629"/>
      <c r="B152" s="629"/>
      <c r="C152" s="629"/>
      <c r="D152" s="629"/>
      <c r="E152" s="629"/>
      <c r="F152" s="629"/>
      <c r="G152" s="629"/>
      <c r="H152" s="629"/>
      <c r="I152" s="629"/>
      <c r="J152" s="629"/>
      <c r="K152" s="629"/>
      <c r="L152" s="629"/>
      <c r="M152" s="629"/>
      <c r="N152" s="629"/>
      <c r="O152" s="629"/>
      <c r="P152" s="629"/>
      <c r="Q152" s="629"/>
      <c r="R152" s="629"/>
      <c r="S152" s="629"/>
      <c r="T152" s="629"/>
      <c r="U152" s="629"/>
      <c r="V152" s="629"/>
      <c r="W152" s="629"/>
      <c r="X152" s="629"/>
      <c r="Y152" s="629"/>
      <c r="Z152" s="629"/>
    </row>
    <row r="153" ht="12.75" customHeight="1">
      <c r="A153" s="629"/>
      <c r="B153" s="629"/>
      <c r="C153" s="629"/>
      <c r="D153" s="629"/>
      <c r="E153" s="629"/>
      <c r="F153" s="629"/>
      <c r="G153" s="629"/>
      <c r="H153" s="629"/>
      <c r="I153" s="629"/>
      <c r="J153" s="629"/>
      <c r="K153" s="629"/>
      <c r="L153" s="629"/>
      <c r="M153" s="629"/>
      <c r="N153" s="629"/>
      <c r="O153" s="629"/>
      <c r="P153" s="629"/>
      <c r="Q153" s="629"/>
      <c r="R153" s="629"/>
      <c r="S153" s="629"/>
      <c r="T153" s="629"/>
      <c r="U153" s="629"/>
      <c r="V153" s="629"/>
      <c r="W153" s="629"/>
      <c r="X153" s="629"/>
      <c r="Y153" s="629"/>
      <c r="Z153" s="629"/>
    </row>
    <row r="154" ht="12.75" customHeight="1">
      <c r="A154" s="629"/>
      <c r="B154" s="629"/>
      <c r="C154" s="629"/>
      <c r="D154" s="629"/>
      <c r="E154" s="629"/>
      <c r="F154" s="629"/>
      <c r="G154" s="629"/>
      <c r="H154" s="629"/>
      <c r="I154" s="629"/>
      <c r="J154" s="629"/>
      <c r="K154" s="629"/>
      <c r="L154" s="629"/>
      <c r="M154" s="629"/>
      <c r="N154" s="629"/>
      <c r="O154" s="629"/>
      <c r="P154" s="629"/>
      <c r="Q154" s="629"/>
      <c r="R154" s="629"/>
      <c r="S154" s="629"/>
      <c r="T154" s="629"/>
      <c r="U154" s="629"/>
      <c r="V154" s="629"/>
      <c r="W154" s="629"/>
      <c r="X154" s="629"/>
      <c r="Y154" s="629"/>
      <c r="Z154" s="629"/>
    </row>
    <row r="155" ht="12.75" customHeight="1">
      <c r="A155" s="629"/>
      <c r="B155" s="629"/>
      <c r="C155" s="629"/>
      <c r="D155" s="629"/>
      <c r="E155" s="629"/>
      <c r="F155" s="629"/>
      <c r="G155" s="629"/>
      <c r="H155" s="629"/>
      <c r="I155" s="629"/>
      <c r="J155" s="629"/>
      <c r="K155" s="629"/>
      <c r="L155" s="629"/>
      <c r="M155" s="629"/>
      <c r="N155" s="629"/>
      <c r="O155" s="629"/>
      <c r="P155" s="629"/>
      <c r="Q155" s="629"/>
      <c r="R155" s="629"/>
      <c r="S155" s="629"/>
      <c r="T155" s="629"/>
      <c r="U155" s="629"/>
      <c r="V155" s="629"/>
      <c r="W155" s="629"/>
      <c r="X155" s="629"/>
      <c r="Y155" s="629"/>
      <c r="Z155" s="629"/>
    </row>
    <row r="156" ht="12.75" customHeight="1">
      <c r="A156" s="629"/>
      <c r="B156" s="629"/>
      <c r="C156" s="629"/>
      <c r="D156" s="629"/>
      <c r="E156" s="629"/>
      <c r="F156" s="629"/>
      <c r="G156" s="629"/>
      <c r="H156" s="629"/>
      <c r="I156" s="629"/>
      <c r="J156" s="629"/>
      <c r="K156" s="629"/>
      <c r="L156" s="629"/>
      <c r="M156" s="629"/>
      <c r="N156" s="629"/>
      <c r="O156" s="629"/>
      <c r="P156" s="629"/>
      <c r="Q156" s="629"/>
      <c r="R156" s="629"/>
      <c r="S156" s="629"/>
      <c r="T156" s="629"/>
      <c r="U156" s="629"/>
      <c r="V156" s="629"/>
      <c r="W156" s="629"/>
      <c r="X156" s="629"/>
      <c r="Y156" s="629"/>
      <c r="Z156" s="629"/>
    </row>
    <row r="157" ht="12.75" customHeight="1">
      <c r="A157" s="629"/>
      <c r="B157" s="629"/>
      <c r="C157" s="629"/>
      <c r="D157" s="629"/>
      <c r="E157" s="629"/>
      <c r="F157" s="629"/>
      <c r="G157" s="629"/>
      <c r="H157" s="629"/>
      <c r="I157" s="629"/>
      <c r="J157" s="629"/>
      <c r="K157" s="629"/>
      <c r="L157" s="629"/>
      <c r="M157" s="629"/>
      <c r="N157" s="629"/>
      <c r="O157" s="629"/>
      <c r="P157" s="629"/>
      <c r="Q157" s="629"/>
      <c r="R157" s="629"/>
      <c r="S157" s="629"/>
      <c r="T157" s="629"/>
      <c r="U157" s="629"/>
      <c r="V157" s="629"/>
      <c r="W157" s="629"/>
      <c r="X157" s="629"/>
      <c r="Y157" s="629"/>
      <c r="Z157" s="629"/>
    </row>
    <row r="158" ht="12.75" customHeight="1">
      <c r="A158" s="629"/>
      <c r="B158" s="629"/>
      <c r="C158" s="629"/>
      <c r="D158" s="629"/>
      <c r="E158" s="629"/>
      <c r="F158" s="629"/>
      <c r="G158" s="629"/>
      <c r="H158" s="629"/>
      <c r="I158" s="629"/>
      <c r="J158" s="629"/>
      <c r="K158" s="629"/>
      <c r="L158" s="629"/>
      <c r="M158" s="629"/>
      <c r="N158" s="629"/>
      <c r="O158" s="629"/>
      <c r="P158" s="629"/>
      <c r="Q158" s="629"/>
      <c r="R158" s="629"/>
      <c r="S158" s="629"/>
      <c r="T158" s="629"/>
      <c r="U158" s="629"/>
      <c r="V158" s="629"/>
      <c r="W158" s="629"/>
      <c r="X158" s="629"/>
      <c r="Y158" s="629"/>
      <c r="Z158" s="629"/>
    </row>
    <row r="159" ht="12.75" customHeight="1">
      <c r="A159" s="629"/>
      <c r="B159" s="629"/>
      <c r="C159" s="629"/>
      <c r="D159" s="629"/>
      <c r="E159" s="629"/>
      <c r="F159" s="629"/>
      <c r="G159" s="629"/>
      <c r="H159" s="629"/>
      <c r="I159" s="629"/>
      <c r="J159" s="629"/>
      <c r="K159" s="629"/>
      <c r="L159" s="629"/>
      <c r="M159" s="629"/>
      <c r="N159" s="629"/>
      <c r="O159" s="629"/>
      <c r="P159" s="629"/>
      <c r="Q159" s="629"/>
      <c r="R159" s="629"/>
      <c r="S159" s="629"/>
      <c r="T159" s="629"/>
      <c r="U159" s="629"/>
      <c r="V159" s="629"/>
      <c r="W159" s="629"/>
      <c r="X159" s="629"/>
      <c r="Y159" s="629"/>
      <c r="Z159" s="629"/>
    </row>
    <row r="160" ht="12.75" customHeight="1">
      <c r="A160" s="629"/>
      <c r="B160" s="629"/>
      <c r="C160" s="629"/>
      <c r="D160" s="629"/>
      <c r="E160" s="629"/>
      <c r="F160" s="629"/>
      <c r="G160" s="629"/>
      <c r="H160" s="629"/>
      <c r="I160" s="629"/>
      <c r="J160" s="629"/>
      <c r="K160" s="629"/>
      <c r="L160" s="629"/>
      <c r="M160" s="629"/>
      <c r="N160" s="629"/>
      <c r="O160" s="629"/>
      <c r="P160" s="629"/>
      <c r="Q160" s="629"/>
      <c r="R160" s="629"/>
      <c r="S160" s="629"/>
      <c r="T160" s="629"/>
      <c r="U160" s="629"/>
      <c r="V160" s="629"/>
      <c r="W160" s="629"/>
      <c r="X160" s="629"/>
      <c r="Y160" s="629"/>
      <c r="Z160" s="629"/>
    </row>
    <row r="161" ht="12.75" customHeight="1">
      <c r="A161" s="629"/>
      <c r="B161" s="629"/>
      <c r="C161" s="629"/>
      <c r="D161" s="629"/>
      <c r="E161" s="629"/>
      <c r="F161" s="629"/>
      <c r="G161" s="629"/>
      <c r="H161" s="629"/>
      <c r="I161" s="629"/>
      <c r="J161" s="629"/>
      <c r="K161" s="629"/>
      <c r="L161" s="629"/>
      <c r="M161" s="629"/>
      <c r="N161" s="629"/>
      <c r="O161" s="629"/>
      <c r="P161" s="629"/>
      <c r="Q161" s="629"/>
      <c r="R161" s="629"/>
      <c r="S161" s="629"/>
      <c r="T161" s="629"/>
      <c r="U161" s="629"/>
      <c r="V161" s="629"/>
      <c r="W161" s="629"/>
      <c r="X161" s="629"/>
      <c r="Y161" s="629"/>
      <c r="Z161" s="629"/>
    </row>
    <row r="162" ht="12.75" customHeight="1">
      <c r="A162" s="629"/>
      <c r="B162" s="629"/>
      <c r="C162" s="629"/>
      <c r="D162" s="629"/>
      <c r="E162" s="629"/>
      <c r="F162" s="629"/>
      <c r="G162" s="629"/>
      <c r="H162" s="629"/>
      <c r="I162" s="629"/>
      <c r="J162" s="629"/>
      <c r="K162" s="629"/>
      <c r="L162" s="629"/>
      <c r="M162" s="629"/>
      <c r="N162" s="629"/>
      <c r="O162" s="629"/>
      <c r="P162" s="629"/>
      <c r="Q162" s="629"/>
      <c r="R162" s="629"/>
      <c r="S162" s="629"/>
      <c r="T162" s="629"/>
      <c r="U162" s="629"/>
      <c r="V162" s="629"/>
      <c r="W162" s="629"/>
      <c r="X162" s="629"/>
      <c r="Y162" s="629"/>
      <c r="Z162" s="629"/>
    </row>
    <row r="163" ht="12.75" customHeight="1">
      <c r="A163" s="629"/>
      <c r="B163" s="629"/>
      <c r="C163" s="629"/>
      <c r="D163" s="629"/>
      <c r="E163" s="629"/>
      <c r="F163" s="629"/>
      <c r="G163" s="629"/>
      <c r="H163" s="629"/>
      <c r="I163" s="629"/>
      <c r="J163" s="629"/>
      <c r="K163" s="629"/>
      <c r="L163" s="629"/>
      <c r="M163" s="629"/>
      <c r="N163" s="629"/>
      <c r="O163" s="629"/>
      <c r="P163" s="629"/>
      <c r="Q163" s="629"/>
      <c r="R163" s="629"/>
      <c r="S163" s="629"/>
      <c r="T163" s="629"/>
      <c r="U163" s="629"/>
      <c r="V163" s="629"/>
      <c r="W163" s="629"/>
      <c r="X163" s="629"/>
      <c r="Y163" s="629"/>
      <c r="Z163" s="629"/>
    </row>
    <row r="164" ht="12.75" customHeight="1">
      <c r="A164" s="629"/>
      <c r="B164" s="629"/>
      <c r="C164" s="629"/>
      <c r="D164" s="629"/>
      <c r="E164" s="629"/>
      <c r="F164" s="629"/>
      <c r="G164" s="629"/>
      <c r="H164" s="629"/>
      <c r="I164" s="629"/>
      <c r="J164" s="629"/>
      <c r="K164" s="629"/>
      <c r="L164" s="629"/>
      <c r="M164" s="629"/>
      <c r="N164" s="629"/>
      <c r="O164" s="629"/>
      <c r="P164" s="629"/>
      <c r="Q164" s="629"/>
      <c r="R164" s="629"/>
      <c r="S164" s="629"/>
      <c r="T164" s="629"/>
      <c r="U164" s="629"/>
      <c r="V164" s="629"/>
      <c r="W164" s="629"/>
      <c r="X164" s="629"/>
      <c r="Y164" s="629"/>
      <c r="Z164" s="629"/>
    </row>
    <row r="165" ht="12.75" customHeight="1">
      <c r="A165" s="629"/>
      <c r="B165" s="629"/>
      <c r="C165" s="629"/>
      <c r="D165" s="629"/>
      <c r="E165" s="629"/>
      <c r="F165" s="629"/>
      <c r="G165" s="629"/>
      <c r="H165" s="629"/>
      <c r="I165" s="629"/>
      <c r="J165" s="629"/>
      <c r="K165" s="629"/>
      <c r="L165" s="629"/>
      <c r="M165" s="629"/>
      <c r="N165" s="629"/>
      <c r="O165" s="629"/>
      <c r="P165" s="629"/>
      <c r="Q165" s="629"/>
      <c r="R165" s="629"/>
      <c r="S165" s="629"/>
      <c r="T165" s="629"/>
      <c r="U165" s="629"/>
      <c r="V165" s="629"/>
      <c r="W165" s="629"/>
      <c r="X165" s="629"/>
      <c r="Y165" s="629"/>
      <c r="Z165" s="629"/>
    </row>
    <row r="166" ht="12.75" customHeight="1">
      <c r="A166" s="629"/>
      <c r="B166" s="629"/>
      <c r="C166" s="629"/>
      <c r="D166" s="629"/>
      <c r="E166" s="629"/>
      <c r="F166" s="629"/>
      <c r="G166" s="629"/>
      <c r="H166" s="629"/>
      <c r="I166" s="629"/>
      <c r="J166" s="629"/>
      <c r="K166" s="629"/>
      <c r="L166" s="629"/>
      <c r="M166" s="629"/>
      <c r="N166" s="629"/>
      <c r="O166" s="629"/>
      <c r="P166" s="629"/>
      <c r="Q166" s="629"/>
      <c r="R166" s="629"/>
      <c r="S166" s="629"/>
      <c r="T166" s="629"/>
      <c r="U166" s="629"/>
      <c r="V166" s="629"/>
      <c r="W166" s="629"/>
      <c r="X166" s="629"/>
      <c r="Y166" s="629"/>
      <c r="Z166" s="629"/>
    </row>
    <row r="167" ht="12.75" customHeight="1">
      <c r="A167" s="629"/>
      <c r="B167" s="629"/>
      <c r="C167" s="629"/>
      <c r="D167" s="629"/>
      <c r="E167" s="629"/>
      <c r="F167" s="629"/>
      <c r="G167" s="629"/>
      <c r="H167" s="629"/>
      <c r="I167" s="629"/>
      <c r="J167" s="629"/>
      <c r="K167" s="629"/>
      <c r="L167" s="629"/>
      <c r="M167" s="629"/>
      <c r="N167" s="629"/>
      <c r="O167" s="629"/>
      <c r="P167" s="629"/>
      <c r="Q167" s="629"/>
      <c r="R167" s="629"/>
      <c r="S167" s="629"/>
      <c r="T167" s="629"/>
      <c r="U167" s="629"/>
      <c r="V167" s="629"/>
      <c r="W167" s="629"/>
      <c r="X167" s="629"/>
      <c r="Y167" s="629"/>
      <c r="Z167" s="629"/>
    </row>
    <row r="168" ht="12.75" customHeight="1">
      <c r="A168" s="629"/>
      <c r="B168" s="629"/>
      <c r="C168" s="629"/>
      <c r="D168" s="629"/>
      <c r="E168" s="629"/>
      <c r="F168" s="629"/>
      <c r="G168" s="629"/>
      <c r="H168" s="629"/>
      <c r="I168" s="629"/>
      <c r="J168" s="629"/>
      <c r="K168" s="629"/>
      <c r="L168" s="629"/>
      <c r="M168" s="629"/>
      <c r="N168" s="629"/>
      <c r="O168" s="629"/>
      <c r="P168" s="629"/>
      <c r="Q168" s="629"/>
      <c r="R168" s="629"/>
      <c r="S168" s="629"/>
      <c r="T168" s="629"/>
      <c r="U168" s="629"/>
      <c r="V168" s="629"/>
      <c r="W168" s="629"/>
      <c r="X168" s="629"/>
      <c r="Y168" s="629"/>
      <c r="Z168" s="629"/>
    </row>
    <row r="169" ht="12.75" customHeight="1">
      <c r="A169" s="629"/>
      <c r="B169" s="629"/>
      <c r="C169" s="629"/>
      <c r="D169" s="629"/>
      <c r="E169" s="629"/>
      <c r="F169" s="629"/>
      <c r="G169" s="629"/>
      <c r="H169" s="629"/>
      <c r="I169" s="629"/>
      <c r="J169" s="629"/>
      <c r="K169" s="629"/>
      <c r="L169" s="629"/>
      <c r="M169" s="629"/>
      <c r="N169" s="629"/>
      <c r="O169" s="629"/>
      <c r="P169" s="629"/>
      <c r="Q169" s="629"/>
      <c r="R169" s="629"/>
      <c r="S169" s="629"/>
      <c r="T169" s="629"/>
      <c r="U169" s="629"/>
      <c r="V169" s="629"/>
      <c r="W169" s="629"/>
      <c r="X169" s="629"/>
      <c r="Y169" s="629"/>
      <c r="Z169" s="629"/>
    </row>
    <row r="170" ht="12.75" customHeight="1">
      <c r="A170" s="629"/>
      <c r="B170" s="629"/>
      <c r="C170" s="629"/>
      <c r="D170" s="629"/>
      <c r="E170" s="629"/>
      <c r="F170" s="629"/>
      <c r="G170" s="629"/>
      <c r="H170" s="629"/>
      <c r="I170" s="629"/>
      <c r="J170" s="629"/>
      <c r="K170" s="629"/>
      <c r="L170" s="629"/>
      <c r="M170" s="629"/>
      <c r="N170" s="629"/>
      <c r="O170" s="629"/>
      <c r="P170" s="629"/>
      <c r="Q170" s="629"/>
      <c r="R170" s="629"/>
      <c r="S170" s="629"/>
      <c r="T170" s="629"/>
      <c r="U170" s="629"/>
      <c r="V170" s="629"/>
      <c r="W170" s="629"/>
      <c r="X170" s="629"/>
      <c r="Y170" s="629"/>
      <c r="Z170" s="629"/>
    </row>
    <row r="171" ht="12.75" customHeight="1">
      <c r="A171" s="629"/>
      <c r="B171" s="629"/>
      <c r="C171" s="629"/>
      <c r="D171" s="629"/>
      <c r="E171" s="629"/>
      <c r="F171" s="629"/>
      <c r="G171" s="629"/>
      <c r="H171" s="629"/>
      <c r="I171" s="629"/>
      <c r="J171" s="629"/>
      <c r="K171" s="629"/>
      <c r="L171" s="629"/>
      <c r="M171" s="629"/>
      <c r="N171" s="629"/>
      <c r="O171" s="629"/>
      <c r="P171" s="629"/>
      <c r="Q171" s="629"/>
      <c r="R171" s="629"/>
      <c r="S171" s="629"/>
      <c r="T171" s="629"/>
      <c r="U171" s="629"/>
      <c r="V171" s="629"/>
      <c r="W171" s="629"/>
      <c r="X171" s="629"/>
      <c r="Y171" s="629"/>
      <c r="Z171" s="629"/>
    </row>
    <row r="172" ht="12.75" customHeight="1">
      <c r="A172" s="629"/>
      <c r="B172" s="629"/>
      <c r="C172" s="629"/>
      <c r="D172" s="629"/>
      <c r="E172" s="629"/>
      <c r="F172" s="629"/>
      <c r="G172" s="629"/>
      <c r="H172" s="629"/>
      <c r="I172" s="629"/>
      <c r="J172" s="629"/>
      <c r="K172" s="629"/>
      <c r="L172" s="629"/>
      <c r="M172" s="629"/>
      <c r="N172" s="629"/>
      <c r="O172" s="629"/>
      <c r="P172" s="629"/>
      <c r="Q172" s="629"/>
      <c r="R172" s="629"/>
      <c r="S172" s="629"/>
      <c r="T172" s="629"/>
      <c r="U172" s="629"/>
      <c r="V172" s="629"/>
      <c r="W172" s="629"/>
      <c r="X172" s="629"/>
      <c r="Y172" s="629"/>
      <c r="Z172" s="629"/>
    </row>
    <row r="173" ht="12.75" customHeight="1">
      <c r="A173" s="629"/>
      <c r="B173" s="629"/>
      <c r="C173" s="629"/>
      <c r="D173" s="629"/>
      <c r="E173" s="629"/>
      <c r="F173" s="629"/>
      <c r="G173" s="629"/>
      <c r="H173" s="629"/>
      <c r="I173" s="629"/>
      <c r="J173" s="629"/>
      <c r="K173" s="629"/>
      <c r="L173" s="629"/>
      <c r="M173" s="629"/>
      <c r="N173" s="629"/>
      <c r="O173" s="629"/>
      <c r="P173" s="629"/>
      <c r="Q173" s="629"/>
      <c r="R173" s="629"/>
      <c r="S173" s="629"/>
      <c r="T173" s="629"/>
      <c r="U173" s="629"/>
      <c r="V173" s="629"/>
      <c r="W173" s="629"/>
      <c r="X173" s="629"/>
      <c r="Y173" s="629"/>
      <c r="Z173" s="629"/>
    </row>
    <row r="174" ht="12.75" customHeight="1">
      <c r="A174" s="629"/>
      <c r="B174" s="629"/>
      <c r="C174" s="629"/>
      <c r="D174" s="629"/>
      <c r="E174" s="629"/>
      <c r="F174" s="629"/>
      <c r="G174" s="629"/>
      <c r="H174" s="629"/>
      <c r="I174" s="629"/>
      <c r="J174" s="629"/>
      <c r="K174" s="629"/>
      <c r="L174" s="629"/>
      <c r="M174" s="629"/>
      <c r="N174" s="629"/>
      <c r="O174" s="629"/>
      <c r="P174" s="629"/>
      <c r="Q174" s="629"/>
      <c r="R174" s="629"/>
      <c r="S174" s="629"/>
      <c r="T174" s="629"/>
      <c r="U174" s="629"/>
      <c r="V174" s="629"/>
      <c r="W174" s="629"/>
      <c r="X174" s="629"/>
      <c r="Y174" s="629"/>
      <c r="Z174" s="629"/>
    </row>
    <row r="175" ht="12.75" customHeight="1">
      <c r="A175" s="629"/>
      <c r="B175" s="629"/>
      <c r="C175" s="629"/>
      <c r="D175" s="629"/>
      <c r="E175" s="629"/>
      <c r="F175" s="629"/>
      <c r="G175" s="629"/>
      <c r="H175" s="629"/>
      <c r="I175" s="629"/>
      <c r="J175" s="629"/>
      <c r="K175" s="629"/>
      <c r="L175" s="629"/>
      <c r="M175" s="629"/>
      <c r="N175" s="629"/>
      <c r="O175" s="629"/>
      <c r="P175" s="629"/>
      <c r="Q175" s="629"/>
      <c r="R175" s="629"/>
      <c r="S175" s="629"/>
      <c r="T175" s="629"/>
      <c r="U175" s="629"/>
      <c r="V175" s="629"/>
      <c r="W175" s="629"/>
      <c r="X175" s="629"/>
      <c r="Y175" s="629"/>
      <c r="Z175" s="629"/>
    </row>
    <row r="176" ht="12.75" customHeight="1">
      <c r="A176" s="629"/>
      <c r="B176" s="629"/>
      <c r="C176" s="629"/>
      <c r="D176" s="629"/>
      <c r="E176" s="629"/>
      <c r="F176" s="629"/>
      <c r="G176" s="629"/>
      <c r="H176" s="629"/>
      <c r="I176" s="629"/>
      <c r="J176" s="629"/>
      <c r="K176" s="629"/>
      <c r="L176" s="629"/>
      <c r="M176" s="629"/>
      <c r="N176" s="629"/>
      <c r="O176" s="629"/>
      <c r="P176" s="629"/>
      <c r="Q176" s="629"/>
      <c r="R176" s="629"/>
      <c r="S176" s="629"/>
      <c r="T176" s="629"/>
      <c r="U176" s="629"/>
      <c r="V176" s="629"/>
      <c r="W176" s="629"/>
      <c r="X176" s="629"/>
      <c r="Y176" s="629"/>
      <c r="Z176" s="629"/>
    </row>
    <row r="177" ht="12.75" customHeight="1">
      <c r="A177" s="629"/>
      <c r="B177" s="629"/>
      <c r="C177" s="629"/>
      <c r="D177" s="629"/>
      <c r="E177" s="629"/>
      <c r="F177" s="629"/>
      <c r="G177" s="629"/>
      <c r="H177" s="629"/>
      <c r="I177" s="629"/>
      <c r="J177" s="629"/>
      <c r="K177" s="629"/>
      <c r="L177" s="629"/>
      <c r="M177" s="629"/>
      <c r="N177" s="629"/>
      <c r="O177" s="629"/>
      <c r="P177" s="629"/>
      <c r="Q177" s="629"/>
      <c r="R177" s="629"/>
      <c r="S177" s="629"/>
      <c r="T177" s="629"/>
      <c r="U177" s="629"/>
      <c r="V177" s="629"/>
      <c r="W177" s="629"/>
      <c r="X177" s="629"/>
      <c r="Y177" s="629"/>
      <c r="Z177" s="629"/>
    </row>
    <row r="178" ht="12.75" customHeight="1">
      <c r="A178" s="629"/>
      <c r="B178" s="629"/>
      <c r="C178" s="629"/>
      <c r="D178" s="629"/>
      <c r="E178" s="629"/>
      <c r="F178" s="629"/>
      <c r="G178" s="629"/>
      <c r="H178" s="629"/>
      <c r="I178" s="629"/>
      <c r="J178" s="629"/>
      <c r="K178" s="629"/>
      <c r="L178" s="629"/>
      <c r="M178" s="629"/>
      <c r="N178" s="629"/>
      <c r="O178" s="629"/>
      <c r="P178" s="629"/>
      <c r="Q178" s="629"/>
      <c r="R178" s="629"/>
      <c r="S178" s="629"/>
      <c r="T178" s="629"/>
      <c r="U178" s="629"/>
      <c r="V178" s="629"/>
      <c r="W178" s="629"/>
      <c r="X178" s="629"/>
      <c r="Y178" s="629"/>
      <c r="Z178" s="629"/>
    </row>
    <row r="179" ht="12.75" customHeight="1">
      <c r="A179" s="629"/>
      <c r="B179" s="629"/>
      <c r="C179" s="629"/>
      <c r="D179" s="629"/>
      <c r="E179" s="629"/>
      <c r="F179" s="629"/>
      <c r="G179" s="629"/>
      <c r="H179" s="629"/>
      <c r="I179" s="629"/>
      <c r="J179" s="629"/>
      <c r="K179" s="629"/>
      <c r="L179" s="629"/>
      <c r="M179" s="629"/>
      <c r="N179" s="629"/>
      <c r="O179" s="629"/>
      <c r="P179" s="629"/>
      <c r="Q179" s="629"/>
      <c r="R179" s="629"/>
      <c r="S179" s="629"/>
      <c r="T179" s="629"/>
      <c r="U179" s="629"/>
      <c r="V179" s="629"/>
      <c r="W179" s="629"/>
      <c r="X179" s="629"/>
      <c r="Y179" s="629"/>
      <c r="Z179" s="629"/>
    </row>
    <row r="180" ht="12.75" customHeight="1">
      <c r="A180" s="629"/>
      <c r="B180" s="629"/>
      <c r="C180" s="629"/>
      <c r="D180" s="629"/>
      <c r="E180" s="629"/>
      <c r="F180" s="629"/>
      <c r="G180" s="629"/>
      <c r="H180" s="629"/>
      <c r="I180" s="629"/>
      <c r="J180" s="629"/>
      <c r="K180" s="629"/>
      <c r="L180" s="629"/>
      <c r="M180" s="629"/>
      <c r="N180" s="629"/>
      <c r="O180" s="629"/>
      <c r="P180" s="629"/>
      <c r="Q180" s="629"/>
      <c r="R180" s="629"/>
      <c r="S180" s="629"/>
      <c r="T180" s="629"/>
      <c r="U180" s="629"/>
      <c r="V180" s="629"/>
      <c r="W180" s="629"/>
      <c r="X180" s="629"/>
      <c r="Y180" s="629"/>
      <c r="Z180" s="629"/>
    </row>
    <row r="181" ht="12.75" customHeight="1">
      <c r="A181" s="629"/>
      <c r="B181" s="629"/>
      <c r="C181" s="629"/>
      <c r="D181" s="629"/>
      <c r="E181" s="629"/>
      <c r="F181" s="629"/>
      <c r="G181" s="629"/>
      <c r="H181" s="629"/>
      <c r="I181" s="629"/>
      <c r="J181" s="629"/>
      <c r="K181" s="629"/>
      <c r="L181" s="629"/>
      <c r="M181" s="629"/>
      <c r="N181" s="629"/>
      <c r="O181" s="629"/>
      <c r="P181" s="629"/>
      <c r="Q181" s="629"/>
      <c r="R181" s="629"/>
      <c r="S181" s="629"/>
      <c r="T181" s="629"/>
      <c r="U181" s="629"/>
      <c r="V181" s="629"/>
      <c r="W181" s="629"/>
      <c r="X181" s="629"/>
      <c r="Y181" s="629"/>
      <c r="Z181" s="629"/>
    </row>
    <row r="182" ht="12.75" customHeight="1">
      <c r="A182" s="629"/>
      <c r="B182" s="629"/>
      <c r="C182" s="629"/>
      <c r="D182" s="629"/>
      <c r="E182" s="629"/>
      <c r="F182" s="629"/>
      <c r="G182" s="629"/>
      <c r="H182" s="629"/>
      <c r="I182" s="629"/>
      <c r="J182" s="629"/>
      <c r="K182" s="629"/>
      <c r="L182" s="629"/>
      <c r="M182" s="629"/>
      <c r="N182" s="629"/>
      <c r="O182" s="629"/>
      <c r="P182" s="629"/>
      <c r="Q182" s="629"/>
      <c r="R182" s="629"/>
      <c r="S182" s="629"/>
      <c r="T182" s="629"/>
      <c r="U182" s="629"/>
      <c r="V182" s="629"/>
      <c r="W182" s="629"/>
      <c r="X182" s="629"/>
      <c r="Y182" s="629"/>
      <c r="Z182" s="629"/>
    </row>
    <row r="183" ht="12.75" customHeight="1">
      <c r="A183" s="629"/>
      <c r="B183" s="629"/>
      <c r="C183" s="629"/>
      <c r="D183" s="629"/>
      <c r="E183" s="629"/>
      <c r="F183" s="629"/>
      <c r="G183" s="629"/>
      <c r="H183" s="629"/>
      <c r="I183" s="629"/>
      <c r="J183" s="629"/>
      <c r="K183" s="629"/>
      <c r="L183" s="629"/>
      <c r="M183" s="629"/>
      <c r="N183" s="629"/>
      <c r="O183" s="629"/>
      <c r="P183" s="629"/>
      <c r="Q183" s="629"/>
      <c r="R183" s="629"/>
      <c r="S183" s="629"/>
      <c r="T183" s="629"/>
      <c r="U183" s="629"/>
      <c r="V183" s="629"/>
      <c r="W183" s="629"/>
      <c r="X183" s="629"/>
      <c r="Y183" s="629"/>
      <c r="Z183" s="629"/>
    </row>
    <row r="184" ht="12.75" customHeight="1">
      <c r="A184" s="629"/>
      <c r="B184" s="629"/>
      <c r="C184" s="629"/>
      <c r="D184" s="629"/>
      <c r="E184" s="629"/>
      <c r="F184" s="629"/>
      <c r="G184" s="629"/>
      <c r="H184" s="629"/>
      <c r="I184" s="629"/>
      <c r="J184" s="629"/>
      <c r="K184" s="629"/>
      <c r="L184" s="629"/>
      <c r="M184" s="629"/>
      <c r="N184" s="629"/>
      <c r="O184" s="629"/>
      <c r="P184" s="629"/>
      <c r="Q184" s="629"/>
      <c r="R184" s="629"/>
      <c r="S184" s="629"/>
      <c r="T184" s="629"/>
      <c r="U184" s="629"/>
      <c r="V184" s="629"/>
      <c r="W184" s="629"/>
      <c r="X184" s="629"/>
      <c r="Y184" s="629"/>
      <c r="Z184" s="629"/>
    </row>
    <row r="185" ht="12.75" customHeight="1">
      <c r="A185" s="629"/>
      <c r="B185" s="629"/>
      <c r="C185" s="629"/>
      <c r="D185" s="629"/>
      <c r="E185" s="629"/>
      <c r="F185" s="629"/>
      <c r="G185" s="629"/>
      <c r="H185" s="629"/>
      <c r="I185" s="629"/>
      <c r="J185" s="629"/>
      <c r="K185" s="629"/>
      <c r="L185" s="629"/>
      <c r="M185" s="629"/>
      <c r="N185" s="629"/>
      <c r="O185" s="629"/>
      <c r="P185" s="629"/>
      <c r="Q185" s="629"/>
      <c r="R185" s="629"/>
      <c r="S185" s="629"/>
      <c r="T185" s="629"/>
      <c r="U185" s="629"/>
      <c r="V185" s="629"/>
      <c r="W185" s="629"/>
      <c r="X185" s="629"/>
      <c r="Y185" s="629"/>
      <c r="Z185" s="629"/>
    </row>
    <row r="186" ht="12.75" customHeight="1">
      <c r="A186" s="629"/>
      <c r="B186" s="629"/>
      <c r="C186" s="629"/>
      <c r="D186" s="629"/>
      <c r="E186" s="629"/>
      <c r="F186" s="629"/>
      <c r="G186" s="629"/>
      <c r="H186" s="629"/>
      <c r="I186" s="629"/>
      <c r="J186" s="629"/>
      <c r="K186" s="629"/>
      <c r="L186" s="629"/>
      <c r="M186" s="629"/>
      <c r="N186" s="629"/>
      <c r="O186" s="629"/>
      <c r="P186" s="629"/>
      <c r="Q186" s="629"/>
      <c r="R186" s="629"/>
      <c r="S186" s="629"/>
      <c r="T186" s="629"/>
      <c r="U186" s="629"/>
      <c r="V186" s="629"/>
      <c r="W186" s="629"/>
      <c r="X186" s="629"/>
      <c r="Y186" s="629"/>
      <c r="Z186" s="629"/>
    </row>
    <row r="187" ht="12.75" customHeight="1">
      <c r="A187" s="629"/>
      <c r="B187" s="629"/>
      <c r="C187" s="629"/>
      <c r="D187" s="629"/>
      <c r="E187" s="629"/>
      <c r="F187" s="629"/>
      <c r="G187" s="629"/>
      <c r="H187" s="629"/>
      <c r="I187" s="629"/>
      <c r="J187" s="629"/>
      <c r="K187" s="629"/>
      <c r="L187" s="629"/>
      <c r="M187" s="629"/>
      <c r="N187" s="629"/>
      <c r="O187" s="629"/>
      <c r="P187" s="629"/>
      <c r="Q187" s="629"/>
      <c r="R187" s="629"/>
      <c r="S187" s="629"/>
      <c r="T187" s="629"/>
      <c r="U187" s="629"/>
      <c r="V187" s="629"/>
      <c r="W187" s="629"/>
      <c r="X187" s="629"/>
      <c r="Y187" s="629"/>
      <c r="Z187" s="629"/>
    </row>
    <row r="188" ht="12.75" customHeight="1">
      <c r="A188" s="629"/>
      <c r="B188" s="629"/>
      <c r="C188" s="629"/>
      <c r="D188" s="629"/>
      <c r="E188" s="629"/>
      <c r="F188" s="629"/>
      <c r="G188" s="629"/>
      <c r="H188" s="629"/>
      <c r="I188" s="629"/>
      <c r="J188" s="629"/>
      <c r="K188" s="629"/>
      <c r="L188" s="629"/>
      <c r="M188" s="629"/>
      <c r="N188" s="629"/>
      <c r="O188" s="629"/>
      <c r="P188" s="629"/>
      <c r="Q188" s="629"/>
      <c r="R188" s="629"/>
      <c r="S188" s="629"/>
      <c r="T188" s="629"/>
      <c r="U188" s="629"/>
      <c r="V188" s="629"/>
      <c r="W188" s="629"/>
      <c r="X188" s="629"/>
      <c r="Y188" s="629"/>
      <c r="Z188" s="629"/>
    </row>
    <row r="189" ht="12.75" customHeight="1">
      <c r="A189" s="629"/>
      <c r="B189" s="629"/>
      <c r="C189" s="629"/>
      <c r="D189" s="629"/>
      <c r="E189" s="629"/>
      <c r="F189" s="629"/>
      <c r="G189" s="629"/>
      <c r="H189" s="629"/>
      <c r="I189" s="629"/>
      <c r="J189" s="629"/>
      <c r="K189" s="629"/>
      <c r="L189" s="629"/>
      <c r="M189" s="629"/>
      <c r="N189" s="629"/>
      <c r="O189" s="629"/>
      <c r="P189" s="629"/>
      <c r="Q189" s="629"/>
      <c r="R189" s="629"/>
      <c r="S189" s="629"/>
      <c r="T189" s="629"/>
      <c r="U189" s="629"/>
      <c r="V189" s="629"/>
      <c r="W189" s="629"/>
      <c r="X189" s="629"/>
      <c r="Y189" s="629"/>
      <c r="Z189" s="629"/>
    </row>
    <row r="190" ht="12.75" customHeight="1">
      <c r="A190" s="629"/>
      <c r="B190" s="629"/>
      <c r="C190" s="629"/>
      <c r="D190" s="629"/>
      <c r="E190" s="629"/>
      <c r="F190" s="629"/>
      <c r="G190" s="629"/>
      <c r="H190" s="629"/>
      <c r="I190" s="629"/>
      <c r="J190" s="629"/>
      <c r="K190" s="629"/>
      <c r="L190" s="629"/>
      <c r="M190" s="629"/>
      <c r="N190" s="629"/>
      <c r="O190" s="629"/>
      <c r="P190" s="629"/>
      <c r="Q190" s="629"/>
      <c r="R190" s="629"/>
      <c r="S190" s="629"/>
      <c r="T190" s="629"/>
      <c r="U190" s="629"/>
      <c r="V190" s="629"/>
      <c r="W190" s="629"/>
      <c r="X190" s="629"/>
      <c r="Y190" s="629"/>
      <c r="Z190" s="629"/>
    </row>
    <row r="191" ht="12.75" customHeight="1">
      <c r="A191" s="629"/>
      <c r="B191" s="629"/>
      <c r="C191" s="629"/>
      <c r="D191" s="629"/>
      <c r="E191" s="629"/>
      <c r="F191" s="629"/>
      <c r="G191" s="629"/>
      <c r="H191" s="629"/>
      <c r="I191" s="629"/>
      <c r="J191" s="629"/>
      <c r="K191" s="629"/>
      <c r="L191" s="629"/>
      <c r="M191" s="629"/>
      <c r="N191" s="629"/>
      <c r="O191" s="629"/>
      <c r="P191" s="629"/>
      <c r="Q191" s="629"/>
      <c r="R191" s="629"/>
      <c r="S191" s="629"/>
      <c r="T191" s="629"/>
      <c r="U191" s="629"/>
      <c r="V191" s="629"/>
      <c r="W191" s="629"/>
      <c r="X191" s="629"/>
      <c r="Y191" s="629"/>
      <c r="Z191" s="629"/>
    </row>
    <row r="192" ht="12.75" customHeight="1">
      <c r="A192" s="629"/>
      <c r="B192" s="629"/>
      <c r="C192" s="629"/>
      <c r="D192" s="629"/>
      <c r="E192" s="629"/>
      <c r="F192" s="629"/>
      <c r="G192" s="629"/>
      <c r="H192" s="629"/>
      <c r="I192" s="629"/>
      <c r="J192" s="629"/>
      <c r="K192" s="629"/>
      <c r="L192" s="629"/>
      <c r="M192" s="629"/>
      <c r="N192" s="629"/>
      <c r="O192" s="629"/>
      <c r="P192" s="629"/>
      <c r="Q192" s="629"/>
      <c r="R192" s="629"/>
      <c r="S192" s="629"/>
      <c r="T192" s="629"/>
      <c r="U192" s="629"/>
      <c r="V192" s="629"/>
      <c r="W192" s="629"/>
      <c r="X192" s="629"/>
      <c r="Y192" s="629"/>
      <c r="Z192" s="629"/>
    </row>
    <row r="193" ht="12.75" customHeight="1">
      <c r="A193" s="629"/>
      <c r="B193" s="629"/>
      <c r="C193" s="629"/>
      <c r="D193" s="629"/>
      <c r="E193" s="629"/>
      <c r="F193" s="629"/>
      <c r="G193" s="629"/>
      <c r="H193" s="629"/>
      <c r="I193" s="629"/>
      <c r="J193" s="629"/>
      <c r="K193" s="629"/>
      <c r="L193" s="629"/>
      <c r="M193" s="629"/>
      <c r="N193" s="629"/>
      <c r="O193" s="629"/>
      <c r="P193" s="629"/>
      <c r="Q193" s="629"/>
      <c r="R193" s="629"/>
      <c r="S193" s="629"/>
      <c r="T193" s="629"/>
      <c r="U193" s="629"/>
      <c r="V193" s="629"/>
      <c r="W193" s="629"/>
      <c r="X193" s="629"/>
      <c r="Y193" s="629"/>
      <c r="Z193" s="629"/>
    </row>
    <row r="194" ht="12.75" customHeight="1">
      <c r="A194" s="629"/>
      <c r="B194" s="629"/>
      <c r="C194" s="629"/>
      <c r="D194" s="629"/>
      <c r="E194" s="629"/>
      <c r="F194" s="629"/>
      <c r="G194" s="629"/>
      <c r="H194" s="629"/>
      <c r="I194" s="629"/>
      <c r="J194" s="629"/>
      <c r="K194" s="629"/>
      <c r="L194" s="629"/>
      <c r="M194" s="629"/>
      <c r="N194" s="629"/>
      <c r="O194" s="629"/>
      <c r="P194" s="629"/>
      <c r="Q194" s="629"/>
      <c r="R194" s="629"/>
      <c r="S194" s="629"/>
      <c r="T194" s="629"/>
      <c r="U194" s="629"/>
      <c r="V194" s="629"/>
      <c r="W194" s="629"/>
      <c r="X194" s="629"/>
      <c r="Y194" s="629"/>
      <c r="Z194" s="629"/>
    </row>
    <row r="195" ht="12.75" customHeight="1">
      <c r="A195" s="629"/>
      <c r="B195" s="629"/>
      <c r="C195" s="629"/>
      <c r="D195" s="629"/>
      <c r="E195" s="629"/>
      <c r="F195" s="629"/>
      <c r="G195" s="629"/>
      <c r="H195" s="629"/>
      <c r="I195" s="629"/>
      <c r="J195" s="629"/>
      <c r="K195" s="629"/>
      <c r="L195" s="629"/>
      <c r="M195" s="629"/>
      <c r="N195" s="629"/>
      <c r="O195" s="629"/>
      <c r="P195" s="629"/>
      <c r="Q195" s="629"/>
      <c r="R195" s="629"/>
      <c r="S195" s="629"/>
      <c r="T195" s="629"/>
      <c r="U195" s="629"/>
      <c r="V195" s="629"/>
      <c r="W195" s="629"/>
      <c r="X195" s="629"/>
      <c r="Y195" s="629"/>
      <c r="Z195" s="629"/>
    </row>
    <row r="196" ht="12.75" customHeight="1">
      <c r="A196" s="629"/>
      <c r="B196" s="629"/>
      <c r="C196" s="629"/>
      <c r="D196" s="629"/>
      <c r="E196" s="629"/>
      <c r="F196" s="629"/>
      <c r="G196" s="629"/>
      <c r="H196" s="629"/>
      <c r="I196" s="629"/>
      <c r="J196" s="629"/>
      <c r="K196" s="629"/>
      <c r="L196" s="629"/>
      <c r="M196" s="629"/>
      <c r="N196" s="629"/>
      <c r="O196" s="629"/>
      <c r="P196" s="629"/>
      <c r="Q196" s="629"/>
      <c r="R196" s="629"/>
      <c r="S196" s="629"/>
      <c r="T196" s="629"/>
      <c r="U196" s="629"/>
      <c r="V196" s="629"/>
      <c r="W196" s="629"/>
      <c r="X196" s="629"/>
      <c r="Y196" s="629"/>
      <c r="Z196" s="629"/>
    </row>
    <row r="197" ht="12.75" customHeight="1">
      <c r="A197" s="629"/>
      <c r="B197" s="629"/>
      <c r="C197" s="629"/>
      <c r="D197" s="629"/>
      <c r="E197" s="629"/>
      <c r="F197" s="629"/>
      <c r="G197" s="629"/>
      <c r="H197" s="629"/>
      <c r="I197" s="629"/>
      <c r="J197" s="629"/>
      <c r="K197" s="629"/>
      <c r="L197" s="629"/>
      <c r="M197" s="629"/>
      <c r="N197" s="629"/>
      <c r="O197" s="629"/>
      <c r="P197" s="629"/>
      <c r="Q197" s="629"/>
      <c r="R197" s="629"/>
      <c r="S197" s="629"/>
      <c r="T197" s="629"/>
      <c r="U197" s="629"/>
      <c r="V197" s="629"/>
      <c r="W197" s="629"/>
      <c r="X197" s="629"/>
      <c r="Y197" s="629"/>
      <c r="Z197" s="629"/>
    </row>
    <row r="198" ht="12.75" customHeight="1">
      <c r="A198" s="629"/>
      <c r="B198" s="629"/>
      <c r="C198" s="629"/>
      <c r="D198" s="629"/>
      <c r="E198" s="629"/>
      <c r="F198" s="629"/>
      <c r="G198" s="629"/>
      <c r="H198" s="629"/>
      <c r="I198" s="629"/>
      <c r="J198" s="629"/>
      <c r="K198" s="629"/>
      <c r="L198" s="629"/>
      <c r="M198" s="629"/>
      <c r="N198" s="629"/>
      <c r="O198" s="629"/>
      <c r="P198" s="629"/>
      <c r="Q198" s="629"/>
      <c r="R198" s="629"/>
      <c r="S198" s="629"/>
      <c r="T198" s="629"/>
      <c r="U198" s="629"/>
      <c r="V198" s="629"/>
      <c r="W198" s="629"/>
      <c r="X198" s="629"/>
      <c r="Y198" s="629"/>
      <c r="Z198" s="629"/>
    </row>
    <row r="199" ht="12.75" customHeight="1">
      <c r="A199" s="629"/>
      <c r="B199" s="629"/>
      <c r="C199" s="629"/>
      <c r="D199" s="629"/>
      <c r="E199" s="629"/>
      <c r="F199" s="629"/>
      <c r="G199" s="629"/>
      <c r="H199" s="629"/>
      <c r="I199" s="629"/>
      <c r="J199" s="629"/>
      <c r="K199" s="629"/>
      <c r="L199" s="629"/>
      <c r="M199" s="629"/>
      <c r="N199" s="629"/>
      <c r="O199" s="629"/>
      <c r="P199" s="629"/>
      <c r="Q199" s="629"/>
      <c r="R199" s="629"/>
      <c r="S199" s="629"/>
      <c r="T199" s="629"/>
      <c r="U199" s="629"/>
      <c r="V199" s="629"/>
      <c r="W199" s="629"/>
      <c r="X199" s="629"/>
      <c r="Y199" s="629"/>
      <c r="Z199" s="629"/>
    </row>
    <row r="200" ht="12.75" customHeight="1">
      <c r="A200" s="629"/>
      <c r="B200" s="629"/>
      <c r="C200" s="629"/>
      <c r="D200" s="629"/>
      <c r="E200" s="629"/>
      <c r="F200" s="629"/>
      <c r="G200" s="629"/>
      <c r="H200" s="629"/>
      <c r="I200" s="629"/>
      <c r="J200" s="629"/>
      <c r="K200" s="629"/>
      <c r="L200" s="629"/>
      <c r="M200" s="629"/>
      <c r="N200" s="629"/>
      <c r="O200" s="629"/>
      <c r="P200" s="629"/>
      <c r="Q200" s="629"/>
      <c r="R200" s="629"/>
      <c r="S200" s="629"/>
      <c r="T200" s="629"/>
      <c r="U200" s="629"/>
      <c r="V200" s="629"/>
      <c r="W200" s="629"/>
      <c r="X200" s="629"/>
      <c r="Y200" s="629"/>
      <c r="Z200" s="629"/>
    </row>
    <row r="201" ht="12.75" customHeight="1">
      <c r="A201" s="629"/>
      <c r="B201" s="629"/>
      <c r="C201" s="629"/>
      <c r="D201" s="629"/>
      <c r="E201" s="629"/>
      <c r="F201" s="629"/>
      <c r="G201" s="629"/>
      <c r="H201" s="629"/>
      <c r="I201" s="629"/>
      <c r="J201" s="629"/>
      <c r="K201" s="629"/>
      <c r="L201" s="629"/>
      <c r="M201" s="629"/>
      <c r="N201" s="629"/>
      <c r="O201" s="629"/>
      <c r="P201" s="629"/>
      <c r="Q201" s="629"/>
      <c r="R201" s="629"/>
      <c r="S201" s="629"/>
      <c r="T201" s="629"/>
      <c r="U201" s="629"/>
      <c r="V201" s="629"/>
      <c r="W201" s="629"/>
      <c r="X201" s="629"/>
      <c r="Y201" s="629"/>
      <c r="Z201" s="629"/>
    </row>
    <row r="202" ht="12.75" customHeight="1">
      <c r="A202" s="629"/>
      <c r="B202" s="629"/>
      <c r="C202" s="629"/>
      <c r="D202" s="629"/>
      <c r="E202" s="629"/>
      <c r="F202" s="629"/>
      <c r="G202" s="629"/>
      <c r="H202" s="629"/>
      <c r="I202" s="629"/>
      <c r="J202" s="629"/>
      <c r="K202" s="629"/>
      <c r="L202" s="629"/>
      <c r="M202" s="629"/>
      <c r="N202" s="629"/>
      <c r="O202" s="629"/>
      <c r="P202" s="629"/>
      <c r="Q202" s="629"/>
      <c r="R202" s="629"/>
      <c r="S202" s="629"/>
      <c r="T202" s="629"/>
      <c r="U202" s="629"/>
      <c r="V202" s="629"/>
      <c r="W202" s="629"/>
      <c r="X202" s="629"/>
      <c r="Y202" s="629"/>
      <c r="Z202" s="629"/>
    </row>
    <row r="203" ht="12.75" customHeight="1">
      <c r="A203" s="629"/>
      <c r="B203" s="629"/>
      <c r="C203" s="629"/>
      <c r="D203" s="629"/>
      <c r="E203" s="629"/>
      <c r="F203" s="629"/>
      <c r="G203" s="629"/>
      <c r="H203" s="629"/>
      <c r="I203" s="629"/>
      <c r="J203" s="629"/>
      <c r="K203" s="629"/>
      <c r="L203" s="629"/>
      <c r="M203" s="629"/>
      <c r="N203" s="629"/>
      <c r="O203" s="629"/>
      <c r="P203" s="629"/>
      <c r="Q203" s="629"/>
      <c r="R203" s="629"/>
      <c r="S203" s="629"/>
      <c r="T203" s="629"/>
      <c r="U203" s="629"/>
      <c r="V203" s="629"/>
      <c r="W203" s="629"/>
      <c r="X203" s="629"/>
      <c r="Y203" s="629"/>
      <c r="Z203" s="629"/>
    </row>
    <row r="204" ht="12.75" customHeight="1">
      <c r="A204" s="629"/>
      <c r="B204" s="629"/>
      <c r="C204" s="629"/>
      <c r="D204" s="629"/>
      <c r="E204" s="629"/>
      <c r="F204" s="629"/>
      <c r="G204" s="629"/>
      <c r="H204" s="629"/>
      <c r="I204" s="629"/>
      <c r="J204" s="629"/>
      <c r="K204" s="629"/>
      <c r="L204" s="629"/>
      <c r="M204" s="629"/>
      <c r="N204" s="629"/>
      <c r="O204" s="629"/>
      <c r="P204" s="629"/>
      <c r="Q204" s="629"/>
      <c r="R204" s="629"/>
      <c r="S204" s="629"/>
      <c r="T204" s="629"/>
      <c r="U204" s="629"/>
      <c r="V204" s="629"/>
      <c r="W204" s="629"/>
      <c r="X204" s="629"/>
      <c r="Y204" s="629"/>
      <c r="Z204" s="629"/>
    </row>
    <row r="205" ht="12.75" customHeight="1">
      <c r="A205" s="629"/>
      <c r="B205" s="629"/>
      <c r="C205" s="629"/>
      <c r="D205" s="629"/>
      <c r="E205" s="629"/>
      <c r="F205" s="629"/>
      <c r="G205" s="629"/>
      <c r="H205" s="629"/>
      <c r="I205" s="629"/>
      <c r="J205" s="629"/>
      <c r="K205" s="629"/>
      <c r="L205" s="629"/>
      <c r="M205" s="629"/>
      <c r="N205" s="629"/>
      <c r="O205" s="629"/>
      <c r="P205" s="629"/>
      <c r="Q205" s="629"/>
      <c r="R205" s="629"/>
      <c r="S205" s="629"/>
      <c r="T205" s="629"/>
      <c r="U205" s="629"/>
      <c r="V205" s="629"/>
      <c r="W205" s="629"/>
      <c r="X205" s="629"/>
      <c r="Y205" s="629"/>
      <c r="Z205" s="629"/>
    </row>
    <row r="206" ht="12.75" customHeight="1">
      <c r="A206" s="629"/>
      <c r="B206" s="629"/>
      <c r="C206" s="629"/>
      <c r="D206" s="629"/>
      <c r="E206" s="629"/>
      <c r="F206" s="629"/>
      <c r="G206" s="629"/>
      <c r="H206" s="629"/>
      <c r="I206" s="629"/>
      <c r="J206" s="629"/>
      <c r="K206" s="629"/>
      <c r="L206" s="629"/>
      <c r="M206" s="629"/>
      <c r="N206" s="629"/>
      <c r="O206" s="629"/>
      <c r="P206" s="629"/>
      <c r="Q206" s="629"/>
      <c r="R206" s="629"/>
      <c r="S206" s="629"/>
      <c r="T206" s="629"/>
      <c r="U206" s="629"/>
      <c r="V206" s="629"/>
      <c r="W206" s="629"/>
      <c r="X206" s="629"/>
      <c r="Y206" s="629"/>
      <c r="Z206" s="629"/>
    </row>
    <row r="207" ht="12.75" customHeight="1">
      <c r="A207" s="629"/>
      <c r="B207" s="629"/>
      <c r="C207" s="629"/>
      <c r="D207" s="629"/>
      <c r="E207" s="629"/>
      <c r="F207" s="629"/>
      <c r="G207" s="629"/>
      <c r="H207" s="629"/>
      <c r="I207" s="629"/>
      <c r="J207" s="629"/>
      <c r="K207" s="629"/>
      <c r="L207" s="629"/>
      <c r="M207" s="629"/>
      <c r="N207" s="629"/>
      <c r="O207" s="629"/>
      <c r="P207" s="629"/>
      <c r="Q207" s="629"/>
      <c r="R207" s="629"/>
      <c r="S207" s="629"/>
      <c r="T207" s="629"/>
      <c r="U207" s="629"/>
      <c r="V207" s="629"/>
      <c r="W207" s="629"/>
      <c r="X207" s="629"/>
      <c r="Y207" s="629"/>
      <c r="Z207" s="629"/>
    </row>
    <row r="208" ht="12.75" customHeight="1">
      <c r="A208" s="629"/>
      <c r="B208" s="629"/>
      <c r="C208" s="629"/>
      <c r="D208" s="629"/>
      <c r="E208" s="629"/>
      <c r="F208" s="629"/>
      <c r="G208" s="629"/>
      <c r="H208" s="629"/>
      <c r="I208" s="629"/>
      <c r="J208" s="629"/>
      <c r="K208" s="629"/>
      <c r="L208" s="629"/>
      <c r="M208" s="629"/>
      <c r="N208" s="629"/>
      <c r="O208" s="629"/>
      <c r="P208" s="629"/>
      <c r="Q208" s="629"/>
      <c r="R208" s="629"/>
      <c r="S208" s="629"/>
      <c r="T208" s="629"/>
      <c r="U208" s="629"/>
      <c r="V208" s="629"/>
      <c r="W208" s="629"/>
      <c r="X208" s="629"/>
      <c r="Y208" s="629"/>
      <c r="Z208" s="629"/>
    </row>
    <row r="209" ht="12.75" customHeight="1">
      <c r="A209" s="629"/>
      <c r="B209" s="629"/>
      <c r="C209" s="629"/>
      <c r="D209" s="629"/>
      <c r="E209" s="629"/>
      <c r="F209" s="629"/>
      <c r="G209" s="629"/>
      <c r="H209" s="629"/>
      <c r="I209" s="629"/>
      <c r="J209" s="629"/>
      <c r="K209" s="629"/>
      <c r="L209" s="629"/>
      <c r="M209" s="629"/>
      <c r="N209" s="629"/>
      <c r="O209" s="629"/>
      <c r="P209" s="629"/>
      <c r="Q209" s="629"/>
      <c r="R209" s="629"/>
      <c r="S209" s="629"/>
      <c r="T209" s="629"/>
      <c r="U209" s="629"/>
      <c r="V209" s="629"/>
      <c r="W209" s="629"/>
      <c r="X209" s="629"/>
      <c r="Y209" s="629"/>
      <c r="Z209" s="629"/>
    </row>
    <row r="210" ht="12.75" customHeight="1">
      <c r="A210" s="629"/>
      <c r="B210" s="629"/>
      <c r="C210" s="629"/>
      <c r="D210" s="629"/>
      <c r="E210" s="629"/>
      <c r="F210" s="629"/>
      <c r="G210" s="629"/>
      <c r="H210" s="629"/>
      <c r="I210" s="629"/>
      <c r="J210" s="629"/>
      <c r="K210" s="629"/>
      <c r="L210" s="629"/>
      <c r="M210" s="629"/>
      <c r="N210" s="629"/>
      <c r="O210" s="629"/>
      <c r="P210" s="629"/>
      <c r="Q210" s="629"/>
      <c r="R210" s="629"/>
      <c r="S210" s="629"/>
      <c r="T210" s="629"/>
      <c r="U210" s="629"/>
      <c r="V210" s="629"/>
      <c r="W210" s="629"/>
      <c r="X210" s="629"/>
      <c r="Y210" s="629"/>
      <c r="Z210" s="629"/>
    </row>
    <row r="211" ht="12.75" customHeight="1">
      <c r="A211" s="629"/>
      <c r="B211" s="629"/>
      <c r="C211" s="629"/>
      <c r="D211" s="629"/>
      <c r="E211" s="629"/>
      <c r="F211" s="629"/>
      <c r="G211" s="629"/>
      <c r="H211" s="629"/>
      <c r="I211" s="629"/>
      <c r="J211" s="629"/>
      <c r="K211" s="629"/>
      <c r="L211" s="629"/>
      <c r="M211" s="629"/>
      <c r="N211" s="629"/>
      <c r="O211" s="629"/>
      <c r="P211" s="629"/>
      <c r="Q211" s="629"/>
      <c r="R211" s="629"/>
      <c r="S211" s="629"/>
      <c r="T211" s="629"/>
      <c r="U211" s="629"/>
      <c r="V211" s="629"/>
      <c r="W211" s="629"/>
      <c r="X211" s="629"/>
      <c r="Y211" s="629"/>
      <c r="Z211" s="629"/>
    </row>
    <row r="212" ht="12.75" customHeight="1">
      <c r="A212" s="629"/>
      <c r="B212" s="629"/>
      <c r="C212" s="629"/>
      <c r="D212" s="629"/>
      <c r="E212" s="629"/>
      <c r="F212" s="629"/>
      <c r="G212" s="629"/>
      <c r="H212" s="629"/>
      <c r="I212" s="629"/>
      <c r="J212" s="629"/>
      <c r="K212" s="629"/>
      <c r="L212" s="629"/>
      <c r="M212" s="629"/>
      <c r="N212" s="629"/>
      <c r="O212" s="629"/>
      <c r="P212" s="629"/>
      <c r="Q212" s="629"/>
      <c r="R212" s="629"/>
      <c r="S212" s="629"/>
      <c r="T212" s="629"/>
      <c r="U212" s="629"/>
      <c r="V212" s="629"/>
      <c r="W212" s="629"/>
      <c r="X212" s="629"/>
      <c r="Y212" s="629"/>
      <c r="Z212" s="629"/>
    </row>
    <row r="213" ht="12.75" customHeight="1">
      <c r="A213" s="629"/>
      <c r="B213" s="629"/>
      <c r="C213" s="629"/>
      <c r="D213" s="629"/>
      <c r="E213" s="629"/>
      <c r="F213" s="629"/>
      <c r="G213" s="629"/>
      <c r="H213" s="629"/>
      <c r="I213" s="629"/>
      <c r="J213" s="629"/>
      <c r="K213" s="629"/>
      <c r="L213" s="629"/>
      <c r="M213" s="629"/>
      <c r="N213" s="629"/>
      <c r="O213" s="629"/>
      <c r="P213" s="629"/>
      <c r="Q213" s="629"/>
      <c r="R213" s="629"/>
      <c r="S213" s="629"/>
      <c r="T213" s="629"/>
      <c r="U213" s="629"/>
      <c r="V213" s="629"/>
      <c r="W213" s="629"/>
      <c r="X213" s="629"/>
      <c r="Y213" s="629"/>
      <c r="Z213" s="629"/>
    </row>
    <row r="214" ht="12.75" customHeight="1">
      <c r="A214" s="629"/>
      <c r="B214" s="629"/>
      <c r="C214" s="629"/>
      <c r="D214" s="629"/>
      <c r="E214" s="629"/>
      <c r="F214" s="629"/>
      <c r="G214" s="629"/>
      <c r="H214" s="629"/>
      <c r="I214" s="629"/>
      <c r="J214" s="629"/>
      <c r="K214" s="629"/>
      <c r="L214" s="629"/>
      <c r="M214" s="629"/>
      <c r="N214" s="629"/>
      <c r="O214" s="629"/>
      <c r="P214" s="629"/>
      <c r="Q214" s="629"/>
      <c r="R214" s="629"/>
      <c r="S214" s="629"/>
      <c r="T214" s="629"/>
      <c r="U214" s="629"/>
      <c r="V214" s="629"/>
      <c r="W214" s="629"/>
      <c r="X214" s="629"/>
      <c r="Y214" s="629"/>
      <c r="Z214" s="629"/>
    </row>
    <row r="215" ht="12.75" customHeight="1">
      <c r="A215" s="629"/>
      <c r="B215" s="629"/>
      <c r="C215" s="629"/>
      <c r="D215" s="629"/>
      <c r="E215" s="629"/>
      <c r="F215" s="629"/>
      <c r="G215" s="629"/>
      <c r="H215" s="629"/>
      <c r="I215" s="629"/>
      <c r="J215" s="629"/>
      <c r="K215" s="629"/>
      <c r="L215" s="629"/>
      <c r="M215" s="629"/>
      <c r="N215" s="629"/>
      <c r="O215" s="629"/>
      <c r="P215" s="629"/>
      <c r="Q215" s="629"/>
      <c r="R215" s="629"/>
      <c r="S215" s="629"/>
      <c r="T215" s="629"/>
      <c r="U215" s="629"/>
      <c r="V215" s="629"/>
      <c r="W215" s="629"/>
      <c r="X215" s="629"/>
      <c r="Y215" s="629"/>
      <c r="Z215" s="629"/>
    </row>
    <row r="216" ht="12.75" customHeight="1">
      <c r="A216" s="629"/>
      <c r="B216" s="629"/>
      <c r="C216" s="629"/>
      <c r="D216" s="629"/>
      <c r="E216" s="629"/>
      <c r="F216" s="629"/>
      <c r="G216" s="629"/>
      <c r="H216" s="629"/>
      <c r="I216" s="629"/>
      <c r="J216" s="629"/>
      <c r="K216" s="629"/>
      <c r="L216" s="629"/>
      <c r="M216" s="629"/>
      <c r="N216" s="629"/>
      <c r="O216" s="629"/>
      <c r="P216" s="629"/>
      <c r="Q216" s="629"/>
      <c r="R216" s="629"/>
      <c r="S216" s="629"/>
      <c r="T216" s="629"/>
      <c r="U216" s="629"/>
      <c r="V216" s="629"/>
      <c r="W216" s="629"/>
      <c r="X216" s="629"/>
      <c r="Y216" s="629"/>
      <c r="Z216" s="629"/>
    </row>
    <row r="217" ht="12.75" customHeight="1">
      <c r="A217" s="629"/>
      <c r="B217" s="629"/>
      <c r="C217" s="629"/>
      <c r="D217" s="629"/>
      <c r="E217" s="629"/>
      <c r="F217" s="629"/>
      <c r="G217" s="629"/>
      <c r="H217" s="629"/>
      <c r="I217" s="629"/>
      <c r="J217" s="629"/>
      <c r="K217" s="629"/>
      <c r="L217" s="629"/>
      <c r="M217" s="629"/>
      <c r="N217" s="629"/>
      <c r="O217" s="629"/>
      <c r="P217" s="629"/>
      <c r="Q217" s="629"/>
      <c r="R217" s="629"/>
      <c r="S217" s="629"/>
      <c r="T217" s="629"/>
      <c r="U217" s="629"/>
      <c r="V217" s="629"/>
      <c r="W217" s="629"/>
      <c r="X217" s="629"/>
      <c r="Y217" s="629"/>
      <c r="Z217" s="629"/>
    </row>
    <row r="218" ht="12.75" customHeight="1">
      <c r="A218" s="629"/>
      <c r="B218" s="629"/>
      <c r="C218" s="629"/>
      <c r="D218" s="629"/>
      <c r="E218" s="629"/>
      <c r="F218" s="629"/>
      <c r="G218" s="629"/>
      <c r="H218" s="629"/>
      <c r="I218" s="629"/>
      <c r="J218" s="629"/>
      <c r="K218" s="629"/>
      <c r="L218" s="629"/>
      <c r="M218" s="629"/>
      <c r="N218" s="629"/>
      <c r="O218" s="629"/>
      <c r="P218" s="629"/>
      <c r="Q218" s="629"/>
      <c r="R218" s="629"/>
      <c r="S218" s="629"/>
      <c r="T218" s="629"/>
      <c r="U218" s="629"/>
      <c r="V218" s="629"/>
      <c r="W218" s="629"/>
      <c r="X218" s="629"/>
      <c r="Y218" s="629"/>
      <c r="Z218" s="629"/>
    </row>
    <row r="219" ht="12.75" customHeight="1">
      <c r="A219" s="629"/>
      <c r="B219" s="629"/>
      <c r="C219" s="629"/>
      <c r="D219" s="629"/>
      <c r="E219" s="629"/>
      <c r="F219" s="629"/>
      <c r="G219" s="629"/>
      <c r="H219" s="629"/>
      <c r="I219" s="629"/>
      <c r="J219" s="629"/>
      <c r="K219" s="629"/>
      <c r="L219" s="629"/>
      <c r="M219" s="629"/>
      <c r="N219" s="629"/>
      <c r="O219" s="629"/>
      <c r="P219" s="629"/>
      <c r="Q219" s="629"/>
      <c r="R219" s="629"/>
      <c r="S219" s="629"/>
      <c r="T219" s="629"/>
      <c r="U219" s="629"/>
      <c r="V219" s="629"/>
      <c r="W219" s="629"/>
      <c r="X219" s="629"/>
      <c r="Y219" s="629"/>
      <c r="Z219" s="629"/>
    </row>
    <row r="220" ht="12.75" customHeight="1">
      <c r="A220" s="629"/>
      <c r="B220" s="629"/>
      <c r="C220" s="629"/>
      <c r="D220" s="629"/>
      <c r="E220" s="629"/>
      <c r="F220" s="629"/>
      <c r="G220" s="629"/>
      <c r="H220" s="629"/>
      <c r="I220" s="629"/>
      <c r="J220" s="629"/>
      <c r="K220" s="629"/>
      <c r="L220" s="629"/>
      <c r="M220" s="629"/>
      <c r="N220" s="629"/>
      <c r="O220" s="629"/>
      <c r="P220" s="629"/>
      <c r="Q220" s="629"/>
      <c r="R220" s="629"/>
      <c r="S220" s="629"/>
      <c r="T220" s="629"/>
      <c r="U220" s="629"/>
      <c r="V220" s="629"/>
      <c r="W220" s="629"/>
      <c r="X220" s="629"/>
      <c r="Y220" s="629"/>
      <c r="Z220" s="629"/>
    </row>
    <row r="221" ht="12.75" customHeight="1">
      <c r="A221" s="629"/>
      <c r="B221" s="629"/>
      <c r="C221" s="629"/>
      <c r="D221" s="629"/>
      <c r="E221" s="629"/>
      <c r="F221" s="629"/>
      <c r="G221" s="629"/>
      <c r="H221" s="629"/>
      <c r="I221" s="629"/>
      <c r="J221" s="629"/>
      <c r="K221" s="629"/>
      <c r="L221" s="629"/>
      <c r="M221" s="629"/>
      <c r="N221" s="629"/>
      <c r="O221" s="629"/>
      <c r="P221" s="629"/>
      <c r="Q221" s="629"/>
      <c r="R221" s="629"/>
      <c r="S221" s="629"/>
      <c r="T221" s="629"/>
      <c r="U221" s="629"/>
      <c r="V221" s="629"/>
      <c r="W221" s="629"/>
      <c r="X221" s="629"/>
      <c r="Y221" s="629"/>
      <c r="Z221" s="629"/>
    </row>
    <row r="222" ht="12.75" customHeight="1">
      <c r="A222" s="629"/>
      <c r="B222" s="629"/>
      <c r="C222" s="629"/>
      <c r="D222" s="629"/>
      <c r="E222" s="629"/>
      <c r="F222" s="629"/>
      <c r="G222" s="629"/>
      <c r="H222" s="629"/>
      <c r="I222" s="629"/>
      <c r="J222" s="629"/>
      <c r="K222" s="629"/>
      <c r="L222" s="629"/>
      <c r="M222" s="629"/>
      <c r="N222" s="629"/>
      <c r="O222" s="629"/>
      <c r="P222" s="629"/>
      <c r="Q222" s="629"/>
      <c r="R222" s="629"/>
      <c r="S222" s="629"/>
      <c r="T222" s="629"/>
      <c r="U222" s="629"/>
      <c r="V222" s="629"/>
      <c r="W222" s="629"/>
      <c r="X222" s="629"/>
      <c r="Y222" s="629"/>
      <c r="Z222" s="629"/>
    </row>
    <row r="223" ht="12.75" customHeight="1">
      <c r="A223" s="629"/>
      <c r="B223" s="629"/>
      <c r="C223" s="629"/>
      <c r="D223" s="629"/>
      <c r="E223" s="629"/>
      <c r="F223" s="629"/>
      <c r="G223" s="629"/>
      <c r="H223" s="629"/>
      <c r="I223" s="629"/>
      <c r="J223" s="629"/>
      <c r="K223" s="629"/>
      <c r="L223" s="629"/>
      <c r="M223" s="629"/>
      <c r="N223" s="629"/>
      <c r="O223" s="629"/>
      <c r="P223" s="629"/>
      <c r="Q223" s="629"/>
      <c r="R223" s="629"/>
      <c r="S223" s="629"/>
      <c r="T223" s="629"/>
      <c r="U223" s="629"/>
      <c r="V223" s="629"/>
      <c r="W223" s="629"/>
      <c r="X223" s="629"/>
      <c r="Y223" s="629"/>
      <c r="Z223" s="629"/>
    </row>
    <row r="224" ht="12.75" customHeight="1">
      <c r="A224" s="629"/>
      <c r="B224" s="629"/>
      <c r="C224" s="629"/>
      <c r="D224" s="629"/>
      <c r="E224" s="629"/>
      <c r="F224" s="629"/>
      <c r="G224" s="629"/>
      <c r="H224" s="629"/>
      <c r="I224" s="629"/>
      <c r="J224" s="629"/>
      <c r="K224" s="629"/>
      <c r="L224" s="629"/>
      <c r="M224" s="629"/>
      <c r="N224" s="629"/>
      <c r="O224" s="629"/>
      <c r="P224" s="629"/>
      <c r="Q224" s="629"/>
      <c r="R224" s="629"/>
      <c r="S224" s="629"/>
      <c r="T224" s="629"/>
      <c r="U224" s="629"/>
      <c r="V224" s="629"/>
      <c r="W224" s="629"/>
      <c r="X224" s="629"/>
      <c r="Y224" s="629"/>
      <c r="Z224" s="629"/>
    </row>
    <row r="225" ht="12.75" customHeight="1">
      <c r="A225" s="629"/>
      <c r="B225" s="629"/>
      <c r="C225" s="629"/>
      <c r="D225" s="629"/>
      <c r="E225" s="629"/>
      <c r="F225" s="629"/>
      <c r="G225" s="629"/>
      <c r="H225" s="629"/>
      <c r="I225" s="629"/>
      <c r="J225" s="629"/>
      <c r="K225" s="629"/>
      <c r="L225" s="629"/>
      <c r="M225" s="629"/>
      <c r="N225" s="629"/>
      <c r="O225" s="629"/>
      <c r="P225" s="629"/>
      <c r="Q225" s="629"/>
      <c r="R225" s="629"/>
      <c r="S225" s="629"/>
      <c r="T225" s="629"/>
      <c r="U225" s="629"/>
      <c r="V225" s="629"/>
      <c r="W225" s="629"/>
      <c r="X225" s="629"/>
      <c r="Y225" s="629"/>
      <c r="Z225" s="629"/>
    </row>
    <row r="226" ht="12.75" customHeight="1">
      <c r="A226" s="629"/>
      <c r="B226" s="629"/>
      <c r="C226" s="629"/>
      <c r="D226" s="629"/>
      <c r="E226" s="629"/>
      <c r="F226" s="629"/>
      <c r="G226" s="629"/>
      <c r="H226" s="629"/>
      <c r="I226" s="629"/>
      <c r="J226" s="629"/>
      <c r="K226" s="629"/>
      <c r="L226" s="629"/>
      <c r="M226" s="629"/>
      <c r="N226" s="629"/>
      <c r="O226" s="629"/>
      <c r="P226" s="629"/>
      <c r="Q226" s="629"/>
      <c r="R226" s="629"/>
      <c r="S226" s="629"/>
      <c r="T226" s="629"/>
      <c r="U226" s="629"/>
      <c r="V226" s="629"/>
      <c r="W226" s="629"/>
      <c r="X226" s="629"/>
      <c r="Y226" s="629"/>
      <c r="Z226" s="629"/>
    </row>
    <row r="227" ht="12.75" customHeight="1">
      <c r="A227" s="629"/>
      <c r="B227" s="629"/>
      <c r="C227" s="629"/>
      <c r="D227" s="629"/>
      <c r="E227" s="629"/>
      <c r="F227" s="629"/>
      <c r="G227" s="629"/>
      <c r="H227" s="629"/>
      <c r="I227" s="629"/>
      <c r="J227" s="629"/>
      <c r="K227" s="629"/>
      <c r="L227" s="629"/>
      <c r="M227" s="629"/>
      <c r="N227" s="629"/>
      <c r="O227" s="629"/>
      <c r="P227" s="629"/>
      <c r="Q227" s="629"/>
      <c r="R227" s="629"/>
      <c r="S227" s="629"/>
      <c r="T227" s="629"/>
      <c r="U227" s="629"/>
      <c r="V227" s="629"/>
      <c r="W227" s="629"/>
      <c r="X227" s="629"/>
      <c r="Y227" s="629"/>
      <c r="Z227" s="629"/>
    </row>
    <row r="228" ht="12.75" customHeight="1">
      <c r="A228" s="629"/>
      <c r="B228" s="629"/>
      <c r="C228" s="629"/>
      <c r="D228" s="629"/>
      <c r="E228" s="629"/>
      <c r="F228" s="629"/>
      <c r="G228" s="629"/>
      <c r="H228" s="629"/>
      <c r="I228" s="629"/>
      <c r="J228" s="629"/>
      <c r="K228" s="629"/>
      <c r="L228" s="629"/>
      <c r="M228" s="629"/>
      <c r="N228" s="629"/>
      <c r="O228" s="629"/>
      <c r="P228" s="629"/>
      <c r="Q228" s="629"/>
      <c r="R228" s="629"/>
      <c r="S228" s="629"/>
      <c r="T228" s="629"/>
      <c r="U228" s="629"/>
      <c r="V228" s="629"/>
      <c r="W228" s="629"/>
      <c r="X228" s="629"/>
      <c r="Y228" s="629"/>
      <c r="Z228" s="629"/>
    </row>
    <row r="229" ht="12.75" customHeight="1">
      <c r="A229" s="629"/>
      <c r="B229" s="629"/>
      <c r="C229" s="629"/>
      <c r="D229" s="629"/>
      <c r="E229" s="629"/>
      <c r="F229" s="629"/>
      <c r="G229" s="629"/>
      <c r="H229" s="629"/>
      <c r="I229" s="629"/>
      <c r="J229" s="629"/>
      <c r="K229" s="629"/>
      <c r="L229" s="629"/>
      <c r="M229" s="629"/>
      <c r="N229" s="629"/>
      <c r="O229" s="629"/>
      <c r="P229" s="629"/>
      <c r="Q229" s="629"/>
      <c r="R229" s="629"/>
      <c r="S229" s="629"/>
      <c r="T229" s="629"/>
      <c r="U229" s="629"/>
      <c r="V229" s="629"/>
      <c r="W229" s="629"/>
      <c r="X229" s="629"/>
      <c r="Y229" s="629"/>
      <c r="Z229" s="629"/>
    </row>
    <row r="230" ht="12.75" customHeight="1">
      <c r="A230" s="629"/>
      <c r="B230" s="629"/>
      <c r="C230" s="629"/>
      <c r="D230" s="629"/>
      <c r="E230" s="629"/>
      <c r="F230" s="629"/>
      <c r="G230" s="629"/>
      <c r="H230" s="629"/>
      <c r="I230" s="629"/>
      <c r="J230" s="629"/>
      <c r="K230" s="629"/>
      <c r="L230" s="629"/>
      <c r="M230" s="629"/>
      <c r="N230" s="629"/>
      <c r="O230" s="629"/>
      <c r="P230" s="629"/>
      <c r="Q230" s="629"/>
      <c r="R230" s="629"/>
      <c r="S230" s="629"/>
      <c r="T230" s="629"/>
      <c r="U230" s="629"/>
      <c r="V230" s="629"/>
      <c r="W230" s="629"/>
      <c r="X230" s="629"/>
      <c r="Y230" s="629"/>
      <c r="Z230" s="629"/>
    </row>
    <row r="231" ht="12.75" customHeight="1">
      <c r="A231" s="629"/>
      <c r="B231" s="629"/>
      <c r="C231" s="629"/>
      <c r="D231" s="629"/>
      <c r="E231" s="629"/>
      <c r="F231" s="629"/>
      <c r="G231" s="629"/>
      <c r="H231" s="629"/>
      <c r="I231" s="629"/>
      <c r="J231" s="629"/>
      <c r="K231" s="629"/>
      <c r="L231" s="629"/>
      <c r="M231" s="629"/>
      <c r="N231" s="629"/>
      <c r="O231" s="629"/>
      <c r="P231" s="629"/>
      <c r="Q231" s="629"/>
      <c r="R231" s="629"/>
      <c r="S231" s="629"/>
      <c r="T231" s="629"/>
      <c r="U231" s="629"/>
      <c r="V231" s="629"/>
      <c r="W231" s="629"/>
      <c r="X231" s="629"/>
      <c r="Y231" s="629"/>
      <c r="Z231" s="629"/>
    </row>
    <row r="232" ht="12.75" customHeight="1">
      <c r="A232" s="629"/>
      <c r="B232" s="629"/>
      <c r="C232" s="629"/>
      <c r="D232" s="629"/>
      <c r="E232" s="629"/>
      <c r="F232" s="629"/>
      <c r="G232" s="629"/>
      <c r="H232" s="629"/>
      <c r="I232" s="629"/>
      <c r="J232" s="629"/>
      <c r="K232" s="629"/>
      <c r="L232" s="629"/>
      <c r="M232" s="629"/>
      <c r="N232" s="629"/>
      <c r="O232" s="629"/>
      <c r="P232" s="629"/>
      <c r="Q232" s="629"/>
      <c r="R232" s="629"/>
      <c r="S232" s="629"/>
      <c r="T232" s="629"/>
      <c r="U232" s="629"/>
      <c r="V232" s="629"/>
      <c r="W232" s="629"/>
      <c r="X232" s="629"/>
      <c r="Y232" s="629"/>
      <c r="Z232" s="629"/>
    </row>
    <row r="233" ht="12.75" customHeight="1">
      <c r="A233" s="629"/>
      <c r="B233" s="629"/>
      <c r="C233" s="629"/>
      <c r="D233" s="629"/>
      <c r="E233" s="629"/>
      <c r="F233" s="629"/>
      <c r="G233" s="629"/>
      <c r="H233" s="629"/>
      <c r="I233" s="629"/>
      <c r="J233" s="629"/>
      <c r="K233" s="629"/>
      <c r="L233" s="629"/>
      <c r="M233" s="629"/>
      <c r="N233" s="629"/>
      <c r="O233" s="629"/>
      <c r="P233" s="629"/>
      <c r="Q233" s="629"/>
      <c r="R233" s="629"/>
      <c r="S233" s="629"/>
      <c r="T233" s="629"/>
      <c r="U233" s="629"/>
      <c r="V233" s="629"/>
      <c r="W233" s="629"/>
      <c r="X233" s="629"/>
      <c r="Y233" s="629"/>
      <c r="Z233" s="629"/>
    </row>
    <row r="234" ht="12.75" customHeight="1">
      <c r="A234" s="629"/>
      <c r="B234" s="629"/>
      <c r="C234" s="629"/>
      <c r="D234" s="629"/>
      <c r="E234" s="629"/>
      <c r="F234" s="629"/>
      <c r="G234" s="629"/>
      <c r="H234" s="629"/>
      <c r="I234" s="629"/>
      <c r="J234" s="629"/>
      <c r="K234" s="629"/>
      <c r="L234" s="629"/>
      <c r="M234" s="629"/>
      <c r="N234" s="629"/>
      <c r="O234" s="629"/>
      <c r="P234" s="629"/>
      <c r="Q234" s="629"/>
      <c r="R234" s="629"/>
      <c r="S234" s="629"/>
      <c r="T234" s="629"/>
      <c r="U234" s="629"/>
      <c r="V234" s="629"/>
      <c r="W234" s="629"/>
      <c r="X234" s="629"/>
      <c r="Y234" s="629"/>
      <c r="Z234" s="629"/>
    </row>
    <row r="235" ht="12.75" customHeight="1">
      <c r="A235" s="629"/>
      <c r="B235" s="629"/>
      <c r="C235" s="629"/>
      <c r="D235" s="629"/>
      <c r="E235" s="629"/>
      <c r="F235" s="629"/>
      <c r="G235" s="629"/>
      <c r="H235" s="629"/>
      <c r="I235" s="629"/>
      <c r="J235" s="629"/>
      <c r="K235" s="629"/>
      <c r="L235" s="629"/>
      <c r="M235" s="629"/>
      <c r="N235" s="629"/>
      <c r="O235" s="629"/>
      <c r="P235" s="629"/>
      <c r="Q235" s="629"/>
      <c r="R235" s="629"/>
      <c r="S235" s="629"/>
      <c r="T235" s="629"/>
      <c r="U235" s="629"/>
      <c r="V235" s="629"/>
      <c r="W235" s="629"/>
      <c r="X235" s="629"/>
      <c r="Y235" s="629"/>
      <c r="Z235" s="629"/>
    </row>
    <row r="236" ht="12.75" customHeight="1">
      <c r="A236" s="629"/>
      <c r="B236" s="629"/>
      <c r="C236" s="629"/>
      <c r="D236" s="629"/>
      <c r="E236" s="629"/>
      <c r="F236" s="629"/>
      <c r="G236" s="629"/>
      <c r="H236" s="629"/>
      <c r="I236" s="629"/>
      <c r="J236" s="629"/>
      <c r="K236" s="629"/>
      <c r="L236" s="629"/>
      <c r="M236" s="629"/>
      <c r="N236" s="629"/>
      <c r="O236" s="629"/>
      <c r="P236" s="629"/>
      <c r="Q236" s="629"/>
      <c r="R236" s="629"/>
      <c r="S236" s="629"/>
      <c r="T236" s="629"/>
      <c r="U236" s="629"/>
      <c r="V236" s="629"/>
      <c r="W236" s="629"/>
      <c r="X236" s="629"/>
      <c r="Y236" s="629"/>
      <c r="Z236" s="629"/>
    </row>
    <row r="237" ht="12.75" customHeight="1">
      <c r="A237" s="629"/>
      <c r="B237" s="629"/>
      <c r="C237" s="629"/>
      <c r="D237" s="629"/>
      <c r="E237" s="629"/>
      <c r="F237" s="629"/>
      <c r="G237" s="629"/>
      <c r="H237" s="629"/>
      <c r="I237" s="629"/>
      <c r="J237" s="629"/>
      <c r="K237" s="629"/>
      <c r="L237" s="629"/>
      <c r="M237" s="629"/>
      <c r="N237" s="629"/>
      <c r="O237" s="629"/>
      <c r="P237" s="629"/>
      <c r="Q237" s="629"/>
      <c r="R237" s="629"/>
      <c r="S237" s="629"/>
      <c r="T237" s="629"/>
      <c r="U237" s="629"/>
      <c r="V237" s="629"/>
      <c r="W237" s="629"/>
      <c r="X237" s="629"/>
      <c r="Y237" s="629"/>
      <c r="Z237" s="629"/>
    </row>
    <row r="238" ht="12.75" customHeight="1">
      <c r="A238" s="629"/>
      <c r="B238" s="629"/>
      <c r="C238" s="629"/>
      <c r="D238" s="629"/>
      <c r="E238" s="629"/>
      <c r="F238" s="629"/>
      <c r="G238" s="629"/>
      <c r="H238" s="629"/>
      <c r="I238" s="629"/>
      <c r="J238" s="629"/>
      <c r="K238" s="629"/>
      <c r="L238" s="629"/>
      <c r="M238" s="629"/>
      <c r="N238" s="629"/>
      <c r="O238" s="629"/>
      <c r="P238" s="629"/>
      <c r="Q238" s="629"/>
      <c r="R238" s="629"/>
      <c r="S238" s="629"/>
      <c r="T238" s="629"/>
      <c r="U238" s="629"/>
      <c r="V238" s="629"/>
      <c r="W238" s="629"/>
      <c r="X238" s="629"/>
      <c r="Y238" s="629"/>
      <c r="Z238" s="629"/>
    </row>
    <row r="239" ht="12.75" customHeight="1">
      <c r="A239" s="629"/>
      <c r="B239" s="629"/>
      <c r="C239" s="629"/>
      <c r="D239" s="629"/>
      <c r="E239" s="629"/>
      <c r="F239" s="629"/>
      <c r="G239" s="629"/>
      <c r="H239" s="629"/>
      <c r="I239" s="629"/>
      <c r="J239" s="629"/>
      <c r="K239" s="629"/>
      <c r="L239" s="629"/>
      <c r="M239" s="629"/>
      <c r="N239" s="629"/>
      <c r="O239" s="629"/>
      <c r="P239" s="629"/>
      <c r="Q239" s="629"/>
      <c r="R239" s="629"/>
      <c r="S239" s="629"/>
      <c r="T239" s="629"/>
      <c r="U239" s="629"/>
      <c r="V239" s="629"/>
      <c r="W239" s="629"/>
      <c r="X239" s="629"/>
      <c r="Y239" s="629"/>
      <c r="Z239" s="629"/>
    </row>
    <row r="240" ht="12.75" customHeight="1">
      <c r="A240" s="629"/>
      <c r="B240" s="629"/>
      <c r="C240" s="629"/>
      <c r="D240" s="629"/>
      <c r="E240" s="629"/>
      <c r="F240" s="629"/>
      <c r="G240" s="629"/>
      <c r="H240" s="629"/>
      <c r="I240" s="629"/>
      <c r="J240" s="629"/>
      <c r="K240" s="629"/>
      <c r="L240" s="629"/>
      <c r="M240" s="629"/>
      <c r="N240" s="629"/>
      <c r="O240" s="629"/>
      <c r="P240" s="629"/>
      <c r="Q240" s="629"/>
      <c r="R240" s="629"/>
      <c r="S240" s="629"/>
      <c r="T240" s="629"/>
      <c r="U240" s="629"/>
      <c r="V240" s="629"/>
      <c r="W240" s="629"/>
      <c r="X240" s="629"/>
      <c r="Y240" s="629"/>
      <c r="Z240" s="629"/>
    </row>
    <row r="241" ht="12.75" customHeight="1">
      <c r="A241" s="629"/>
      <c r="B241" s="629"/>
      <c r="C241" s="629"/>
      <c r="D241" s="629"/>
      <c r="E241" s="629"/>
      <c r="F241" s="629"/>
      <c r="G241" s="629"/>
      <c r="H241" s="629"/>
      <c r="I241" s="629"/>
      <c r="J241" s="629"/>
      <c r="K241" s="629"/>
      <c r="L241" s="629"/>
      <c r="M241" s="629"/>
      <c r="N241" s="629"/>
      <c r="O241" s="629"/>
      <c r="P241" s="629"/>
      <c r="Q241" s="629"/>
      <c r="R241" s="629"/>
      <c r="S241" s="629"/>
      <c r="T241" s="629"/>
      <c r="U241" s="629"/>
      <c r="V241" s="629"/>
      <c r="W241" s="629"/>
      <c r="X241" s="629"/>
      <c r="Y241" s="629"/>
      <c r="Z241" s="629"/>
    </row>
    <row r="242" ht="12.75" customHeight="1">
      <c r="A242" s="629"/>
      <c r="B242" s="629"/>
      <c r="C242" s="629"/>
      <c r="D242" s="629"/>
      <c r="E242" s="629"/>
      <c r="F242" s="629"/>
      <c r="G242" s="629"/>
      <c r="H242" s="629"/>
      <c r="I242" s="629"/>
      <c r="J242" s="629"/>
      <c r="K242" s="629"/>
      <c r="L242" s="629"/>
      <c r="M242" s="629"/>
      <c r="N242" s="629"/>
      <c r="O242" s="629"/>
      <c r="P242" s="629"/>
      <c r="Q242" s="629"/>
      <c r="R242" s="629"/>
      <c r="S242" s="629"/>
      <c r="T242" s="629"/>
      <c r="U242" s="629"/>
      <c r="V242" s="629"/>
      <c r="W242" s="629"/>
      <c r="X242" s="629"/>
      <c r="Y242" s="629"/>
      <c r="Z242" s="629"/>
    </row>
    <row r="243" ht="12.75" customHeight="1">
      <c r="A243" s="629"/>
      <c r="B243" s="629"/>
      <c r="C243" s="629"/>
      <c r="D243" s="629"/>
      <c r="E243" s="629"/>
      <c r="F243" s="629"/>
      <c r="G243" s="629"/>
      <c r="H243" s="629"/>
      <c r="I243" s="629"/>
      <c r="J243" s="629"/>
      <c r="K243" s="629"/>
      <c r="L243" s="629"/>
      <c r="M243" s="629"/>
      <c r="N243" s="629"/>
      <c r="O243" s="629"/>
      <c r="P243" s="629"/>
      <c r="Q243" s="629"/>
      <c r="R243" s="629"/>
      <c r="S243" s="629"/>
      <c r="T243" s="629"/>
      <c r="U243" s="629"/>
      <c r="V243" s="629"/>
      <c r="W243" s="629"/>
      <c r="X243" s="629"/>
      <c r="Y243" s="629"/>
      <c r="Z243" s="629"/>
    </row>
    <row r="244" ht="12.75" customHeight="1">
      <c r="A244" s="629"/>
      <c r="B244" s="629"/>
      <c r="C244" s="629"/>
      <c r="D244" s="629"/>
      <c r="E244" s="629"/>
      <c r="F244" s="629"/>
      <c r="G244" s="629"/>
      <c r="H244" s="629"/>
      <c r="I244" s="629"/>
      <c r="J244" s="629"/>
      <c r="K244" s="629"/>
      <c r="L244" s="629"/>
      <c r="M244" s="629"/>
      <c r="N244" s="629"/>
      <c r="O244" s="629"/>
      <c r="P244" s="629"/>
      <c r="Q244" s="629"/>
      <c r="R244" s="629"/>
      <c r="S244" s="629"/>
      <c r="T244" s="629"/>
      <c r="U244" s="629"/>
      <c r="V244" s="629"/>
      <c r="W244" s="629"/>
      <c r="X244" s="629"/>
      <c r="Y244" s="629"/>
      <c r="Z244" s="629"/>
    </row>
    <row r="245" ht="12.75" customHeight="1">
      <c r="A245" s="629"/>
      <c r="B245" s="629"/>
      <c r="C245" s="629"/>
      <c r="D245" s="629"/>
      <c r="E245" s="629"/>
      <c r="F245" s="629"/>
      <c r="G245" s="629"/>
      <c r="H245" s="629"/>
      <c r="I245" s="629"/>
      <c r="J245" s="629"/>
      <c r="K245" s="629"/>
      <c r="L245" s="629"/>
      <c r="M245" s="629"/>
      <c r="N245" s="629"/>
      <c r="O245" s="629"/>
      <c r="P245" s="629"/>
      <c r="Q245" s="629"/>
      <c r="R245" s="629"/>
      <c r="S245" s="629"/>
      <c r="T245" s="629"/>
      <c r="U245" s="629"/>
      <c r="V245" s="629"/>
      <c r="W245" s="629"/>
      <c r="X245" s="629"/>
      <c r="Y245" s="629"/>
      <c r="Z245" s="629"/>
    </row>
    <row r="246" ht="12.75" customHeight="1">
      <c r="A246" s="629"/>
      <c r="B246" s="629"/>
      <c r="C246" s="629"/>
      <c r="D246" s="629"/>
      <c r="E246" s="629"/>
      <c r="F246" s="629"/>
      <c r="G246" s="629"/>
      <c r="H246" s="629"/>
      <c r="I246" s="629"/>
      <c r="J246" s="629"/>
      <c r="K246" s="629"/>
      <c r="L246" s="629"/>
      <c r="M246" s="629"/>
      <c r="N246" s="629"/>
      <c r="O246" s="629"/>
      <c r="P246" s="629"/>
      <c r="Q246" s="629"/>
      <c r="R246" s="629"/>
      <c r="S246" s="629"/>
      <c r="T246" s="629"/>
      <c r="U246" s="629"/>
      <c r="V246" s="629"/>
      <c r="W246" s="629"/>
      <c r="X246" s="629"/>
      <c r="Y246" s="629"/>
      <c r="Z246" s="629"/>
    </row>
    <row r="247" ht="12.75" customHeight="1">
      <c r="A247" s="629"/>
      <c r="B247" s="629"/>
      <c r="C247" s="629"/>
      <c r="D247" s="629"/>
      <c r="E247" s="629"/>
      <c r="F247" s="629"/>
      <c r="G247" s="629"/>
      <c r="H247" s="629"/>
      <c r="I247" s="629"/>
      <c r="J247" s="629"/>
      <c r="K247" s="629"/>
      <c r="L247" s="629"/>
      <c r="M247" s="629"/>
      <c r="N247" s="629"/>
      <c r="O247" s="629"/>
      <c r="P247" s="629"/>
      <c r="Q247" s="629"/>
      <c r="R247" s="629"/>
      <c r="S247" s="629"/>
      <c r="T247" s="629"/>
      <c r="U247" s="629"/>
      <c r="V247" s="629"/>
      <c r="W247" s="629"/>
      <c r="X247" s="629"/>
      <c r="Y247" s="629"/>
      <c r="Z247" s="629"/>
    </row>
    <row r="248" ht="12.75" customHeight="1">
      <c r="A248" s="629"/>
      <c r="B248" s="629"/>
      <c r="C248" s="629"/>
      <c r="D248" s="629"/>
      <c r="E248" s="629"/>
      <c r="F248" s="629"/>
      <c r="G248" s="629"/>
      <c r="H248" s="629"/>
      <c r="I248" s="629"/>
      <c r="J248" s="629"/>
      <c r="K248" s="629"/>
      <c r="L248" s="629"/>
      <c r="M248" s="629"/>
      <c r="N248" s="629"/>
      <c r="O248" s="629"/>
      <c r="P248" s="629"/>
      <c r="Q248" s="629"/>
      <c r="R248" s="629"/>
      <c r="S248" s="629"/>
      <c r="T248" s="629"/>
      <c r="U248" s="629"/>
      <c r="V248" s="629"/>
      <c r="W248" s="629"/>
      <c r="X248" s="629"/>
      <c r="Y248" s="629"/>
      <c r="Z248" s="629"/>
    </row>
    <row r="249" ht="12.75" customHeight="1">
      <c r="A249" s="629"/>
      <c r="B249" s="629"/>
      <c r="C249" s="629"/>
      <c r="D249" s="629"/>
      <c r="E249" s="629"/>
      <c r="F249" s="629"/>
      <c r="G249" s="629"/>
      <c r="H249" s="629"/>
      <c r="I249" s="629"/>
      <c r="J249" s="629"/>
      <c r="K249" s="629"/>
      <c r="L249" s="629"/>
      <c r="M249" s="629"/>
      <c r="N249" s="629"/>
      <c r="O249" s="629"/>
      <c r="P249" s="629"/>
      <c r="Q249" s="629"/>
      <c r="R249" s="629"/>
      <c r="S249" s="629"/>
      <c r="T249" s="629"/>
      <c r="U249" s="629"/>
      <c r="V249" s="629"/>
      <c r="W249" s="629"/>
      <c r="X249" s="629"/>
      <c r="Y249" s="629"/>
      <c r="Z249" s="629"/>
    </row>
    <row r="250" ht="12.75" customHeight="1">
      <c r="A250" s="629"/>
      <c r="B250" s="629"/>
      <c r="C250" s="629"/>
      <c r="D250" s="629"/>
      <c r="E250" s="629"/>
      <c r="F250" s="629"/>
      <c r="G250" s="629"/>
      <c r="H250" s="629"/>
      <c r="I250" s="629"/>
      <c r="J250" s="629"/>
      <c r="K250" s="629"/>
      <c r="L250" s="629"/>
      <c r="M250" s="629"/>
      <c r="N250" s="629"/>
      <c r="O250" s="629"/>
      <c r="P250" s="629"/>
      <c r="Q250" s="629"/>
      <c r="R250" s="629"/>
      <c r="S250" s="629"/>
      <c r="T250" s="629"/>
      <c r="U250" s="629"/>
      <c r="V250" s="629"/>
      <c r="W250" s="629"/>
      <c r="X250" s="629"/>
      <c r="Y250" s="629"/>
      <c r="Z250" s="629"/>
    </row>
    <row r="251" ht="12.75" customHeight="1">
      <c r="A251" s="629"/>
      <c r="B251" s="629"/>
      <c r="C251" s="629"/>
      <c r="D251" s="629"/>
      <c r="E251" s="629"/>
      <c r="F251" s="629"/>
      <c r="G251" s="629"/>
      <c r="H251" s="629"/>
      <c r="I251" s="629"/>
      <c r="J251" s="629"/>
      <c r="K251" s="629"/>
      <c r="L251" s="629"/>
      <c r="M251" s="629"/>
      <c r="N251" s="629"/>
      <c r="O251" s="629"/>
      <c r="P251" s="629"/>
      <c r="Q251" s="629"/>
      <c r="R251" s="629"/>
      <c r="S251" s="629"/>
      <c r="T251" s="629"/>
      <c r="U251" s="629"/>
      <c r="V251" s="629"/>
      <c r="W251" s="629"/>
      <c r="X251" s="629"/>
      <c r="Y251" s="629"/>
      <c r="Z251" s="629"/>
    </row>
    <row r="252" ht="12.75" customHeight="1">
      <c r="A252" s="629"/>
      <c r="B252" s="629"/>
      <c r="C252" s="629"/>
      <c r="D252" s="629"/>
      <c r="E252" s="629"/>
      <c r="F252" s="629"/>
      <c r="G252" s="629"/>
      <c r="H252" s="629"/>
      <c r="I252" s="629"/>
      <c r="J252" s="629"/>
      <c r="K252" s="629"/>
      <c r="L252" s="629"/>
      <c r="M252" s="629"/>
      <c r="N252" s="629"/>
      <c r="O252" s="629"/>
      <c r="P252" s="629"/>
      <c r="Q252" s="629"/>
      <c r="R252" s="629"/>
      <c r="S252" s="629"/>
      <c r="T252" s="629"/>
      <c r="U252" s="629"/>
      <c r="V252" s="629"/>
      <c r="W252" s="629"/>
      <c r="X252" s="629"/>
      <c r="Y252" s="629"/>
      <c r="Z252" s="629"/>
    </row>
    <row r="253" ht="12.75" customHeight="1">
      <c r="A253" s="629"/>
      <c r="B253" s="629"/>
      <c r="C253" s="629"/>
      <c r="D253" s="629"/>
      <c r="E253" s="629"/>
      <c r="F253" s="629"/>
      <c r="G253" s="629"/>
      <c r="H253" s="629"/>
      <c r="I253" s="629"/>
      <c r="J253" s="629"/>
      <c r="K253" s="629"/>
      <c r="L253" s="629"/>
      <c r="M253" s="629"/>
      <c r="N253" s="629"/>
      <c r="O253" s="629"/>
      <c r="P253" s="629"/>
      <c r="Q253" s="629"/>
      <c r="R253" s="629"/>
      <c r="S253" s="629"/>
      <c r="T253" s="629"/>
      <c r="U253" s="629"/>
      <c r="V253" s="629"/>
      <c r="W253" s="629"/>
      <c r="X253" s="629"/>
      <c r="Y253" s="629"/>
      <c r="Z253" s="629"/>
    </row>
    <row r="254" ht="12.75" customHeight="1">
      <c r="A254" s="629"/>
      <c r="B254" s="629"/>
      <c r="C254" s="629"/>
      <c r="D254" s="629"/>
      <c r="E254" s="629"/>
      <c r="F254" s="629"/>
      <c r="G254" s="629"/>
      <c r="H254" s="629"/>
      <c r="I254" s="629"/>
      <c r="J254" s="629"/>
      <c r="K254" s="629"/>
      <c r="L254" s="629"/>
      <c r="M254" s="629"/>
      <c r="N254" s="629"/>
      <c r="O254" s="629"/>
      <c r="P254" s="629"/>
      <c r="Q254" s="629"/>
      <c r="R254" s="629"/>
      <c r="S254" s="629"/>
      <c r="T254" s="629"/>
      <c r="U254" s="629"/>
      <c r="V254" s="629"/>
      <c r="W254" s="629"/>
      <c r="X254" s="629"/>
      <c r="Y254" s="629"/>
      <c r="Z254" s="629"/>
    </row>
    <row r="255" ht="12.75" customHeight="1">
      <c r="A255" s="629"/>
      <c r="B255" s="629"/>
      <c r="C255" s="629"/>
      <c r="D255" s="629"/>
      <c r="E255" s="629"/>
      <c r="F255" s="629"/>
      <c r="G255" s="629"/>
      <c r="H255" s="629"/>
      <c r="I255" s="629"/>
      <c r="J255" s="629"/>
      <c r="K255" s="629"/>
      <c r="L255" s="629"/>
      <c r="M255" s="629"/>
      <c r="N255" s="629"/>
      <c r="O255" s="629"/>
      <c r="P255" s="629"/>
      <c r="Q255" s="629"/>
      <c r="R255" s="629"/>
      <c r="S255" s="629"/>
      <c r="T255" s="629"/>
      <c r="U255" s="629"/>
      <c r="V255" s="629"/>
      <c r="W255" s="629"/>
      <c r="X255" s="629"/>
      <c r="Y255" s="629"/>
      <c r="Z255" s="629"/>
    </row>
    <row r="256" ht="12.75" customHeight="1">
      <c r="A256" s="629"/>
      <c r="B256" s="629"/>
      <c r="C256" s="629"/>
      <c r="D256" s="629"/>
      <c r="E256" s="629"/>
      <c r="F256" s="629"/>
      <c r="G256" s="629"/>
      <c r="H256" s="629"/>
      <c r="I256" s="629"/>
      <c r="J256" s="629"/>
      <c r="K256" s="629"/>
      <c r="L256" s="629"/>
      <c r="M256" s="629"/>
      <c r="N256" s="629"/>
      <c r="O256" s="629"/>
      <c r="P256" s="629"/>
      <c r="Q256" s="629"/>
      <c r="R256" s="629"/>
      <c r="S256" s="629"/>
      <c r="T256" s="629"/>
      <c r="U256" s="629"/>
      <c r="V256" s="629"/>
      <c r="W256" s="629"/>
      <c r="X256" s="629"/>
      <c r="Y256" s="629"/>
      <c r="Z256" s="629"/>
    </row>
    <row r="257" ht="12.75" customHeight="1">
      <c r="A257" s="629"/>
      <c r="B257" s="629"/>
      <c r="C257" s="629"/>
      <c r="D257" s="629"/>
      <c r="E257" s="629"/>
      <c r="F257" s="629"/>
      <c r="G257" s="629"/>
      <c r="H257" s="629"/>
      <c r="I257" s="629"/>
      <c r="J257" s="629"/>
      <c r="K257" s="629"/>
      <c r="L257" s="629"/>
      <c r="M257" s="629"/>
      <c r="N257" s="629"/>
      <c r="O257" s="629"/>
      <c r="P257" s="629"/>
      <c r="Q257" s="629"/>
      <c r="R257" s="629"/>
      <c r="S257" s="629"/>
      <c r="T257" s="629"/>
      <c r="U257" s="629"/>
      <c r="V257" s="629"/>
      <c r="W257" s="629"/>
      <c r="X257" s="629"/>
      <c r="Y257" s="629"/>
      <c r="Z257" s="629"/>
    </row>
    <row r="258" ht="12.75" customHeight="1">
      <c r="A258" s="629"/>
      <c r="B258" s="629"/>
      <c r="C258" s="629"/>
      <c r="D258" s="629"/>
      <c r="E258" s="629"/>
      <c r="F258" s="629"/>
      <c r="G258" s="629"/>
      <c r="H258" s="629"/>
      <c r="I258" s="629"/>
      <c r="J258" s="629"/>
      <c r="K258" s="629"/>
      <c r="L258" s="629"/>
      <c r="M258" s="629"/>
      <c r="N258" s="629"/>
      <c r="O258" s="629"/>
      <c r="P258" s="629"/>
      <c r="Q258" s="629"/>
      <c r="R258" s="629"/>
      <c r="S258" s="629"/>
      <c r="T258" s="629"/>
      <c r="U258" s="629"/>
      <c r="V258" s="629"/>
      <c r="W258" s="629"/>
      <c r="X258" s="629"/>
      <c r="Y258" s="629"/>
      <c r="Z258" s="629"/>
    </row>
    <row r="259" ht="12.75" customHeight="1">
      <c r="A259" s="629"/>
      <c r="B259" s="629"/>
      <c r="C259" s="629"/>
      <c r="D259" s="629"/>
      <c r="E259" s="629"/>
      <c r="F259" s="629"/>
      <c r="G259" s="629"/>
      <c r="H259" s="629"/>
      <c r="I259" s="629"/>
      <c r="J259" s="629"/>
      <c r="K259" s="629"/>
      <c r="L259" s="629"/>
      <c r="M259" s="629"/>
      <c r="N259" s="629"/>
      <c r="O259" s="629"/>
      <c r="P259" s="629"/>
      <c r="Q259" s="629"/>
      <c r="R259" s="629"/>
      <c r="S259" s="629"/>
      <c r="T259" s="629"/>
      <c r="U259" s="629"/>
      <c r="V259" s="629"/>
      <c r="W259" s="629"/>
      <c r="X259" s="629"/>
      <c r="Y259" s="629"/>
      <c r="Z259" s="629"/>
    </row>
    <row r="260" ht="12.75" customHeight="1">
      <c r="A260" s="629"/>
      <c r="B260" s="629"/>
      <c r="C260" s="629"/>
      <c r="D260" s="629"/>
      <c r="E260" s="629"/>
      <c r="F260" s="629"/>
      <c r="G260" s="629"/>
      <c r="H260" s="629"/>
      <c r="I260" s="629"/>
      <c r="J260" s="629"/>
      <c r="K260" s="629"/>
      <c r="L260" s="629"/>
      <c r="M260" s="629"/>
      <c r="N260" s="629"/>
      <c r="O260" s="629"/>
      <c r="P260" s="629"/>
      <c r="Q260" s="629"/>
      <c r="R260" s="629"/>
      <c r="S260" s="629"/>
      <c r="T260" s="629"/>
      <c r="U260" s="629"/>
      <c r="V260" s="629"/>
      <c r="W260" s="629"/>
      <c r="X260" s="629"/>
      <c r="Y260" s="629"/>
      <c r="Z260" s="629"/>
    </row>
    <row r="261" ht="12.75" customHeight="1">
      <c r="A261" s="629"/>
      <c r="B261" s="629"/>
      <c r="C261" s="629"/>
      <c r="D261" s="629"/>
      <c r="E261" s="629"/>
      <c r="F261" s="629"/>
      <c r="G261" s="629"/>
      <c r="H261" s="629"/>
      <c r="I261" s="629"/>
      <c r="J261" s="629"/>
      <c r="K261" s="629"/>
      <c r="L261" s="629"/>
      <c r="M261" s="629"/>
      <c r="N261" s="629"/>
      <c r="O261" s="629"/>
      <c r="P261" s="629"/>
      <c r="Q261" s="629"/>
      <c r="R261" s="629"/>
      <c r="S261" s="629"/>
      <c r="T261" s="629"/>
      <c r="U261" s="629"/>
      <c r="V261" s="629"/>
      <c r="W261" s="629"/>
      <c r="X261" s="629"/>
      <c r="Y261" s="629"/>
      <c r="Z261" s="629"/>
    </row>
    <row r="262" ht="12.75" customHeight="1">
      <c r="A262" s="629"/>
      <c r="B262" s="629"/>
      <c r="C262" s="629"/>
      <c r="D262" s="629"/>
      <c r="E262" s="629"/>
      <c r="F262" s="629"/>
      <c r="G262" s="629"/>
      <c r="H262" s="629"/>
      <c r="I262" s="629"/>
      <c r="J262" s="629"/>
      <c r="K262" s="629"/>
      <c r="L262" s="629"/>
      <c r="M262" s="629"/>
      <c r="N262" s="629"/>
      <c r="O262" s="629"/>
      <c r="P262" s="629"/>
      <c r="Q262" s="629"/>
      <c r="R262" s="629"/>
      <c r="S262" s="629"/>
      <c r="T262" s="629"/>
      <c r="U262" s="629"/>
      <c r="V262" s="629"/>
      <c r="W262" s="629"/>
      <c r="X262" s="629"/>
      <c r="Y262" s="629"/>
      <c r="Z262" s="629"/>
    </row>
    <row r="263" ht="12.75" customHeight="1">
      <c r="A263" s="629"/>
      <c r="B263" s="629"/>
      <c r="C263" s="629"/>
      <c r="D263" s="629"/>
      <c r="E263" s="629"/>
      <c r="F263" s="629"/>
      <c r="G263" s="629"/>
      <c r="H263" s="629"/>
      <c r="I263" s="629"/>
      <c r="J263" s="629"/>
      <c r="K263" s="629"/>
      <c r="L263" s="629"/>
      <c r="M263" s="629"/>
      <c r="N263" s="629"/>
      <c r="O263" s="629"/>
      <c r="P263" s="629"/>
      <c r="Q263" s="629"/>
      <c r="R263" s="629"/>
      <c r="S263" s="629"/>
      <c r="T263" s="629"/>
      <c r="U263" s="629"/>
      <c r="V263" s="629"/>
      <c r="W263" s="629"/>
      <c r="X263" s="629"/>
      <c r="Y263" s="629"/>
      <c r="Z263" s="629"/>
    </row>
    <row r="264" ht="12.75" customHeight="1">
      <c r="A264" s="629"/>
      <c r="B264" s="629"/>
      <c r="C264" s="629"/>
      <c r="D264" s="629"/>
      <c r="E264" s="629"/>
      <c r="F264" s="629"/>
      <c r="G264" s="629"/>
      <c r="H264" s="629"/>
      <c r="I264" s="629"/>
      <c r="J264" s="629"/>
      <c r="K264" s="629"/>
      <c r="L264" s="629"/>
      <c r="M264" s="629"/>
      <c r="N264" s="629"/>
      <c r="O264" s="629"/>
      <c r="P264" s="629"/>
      <c r="Q264" s="629"/>
      <c r="R264" s="629"/>
      <c r="S264" s="629"/>
      <c r="T264" s="629"/>
      <c r="U264" s="629"/>
      <c r="V264" s="629"/>
      <c r="W264" s="629"/>
      <c r="X264" s="629"/>
      <c r="Y264" s="629"/>
      <c r="Z264" s="629"/>
    </row>
    <row r="265" ht="12.75" customHeight="1">
      <c r="A265" s="629"/>
      <c r="B265" s="629"/>
      <c r="C265" s="629"/>
      <c r="D265" s="629"/>
      <c r="E265" s="629"/>
      <c r="F265" s="629"/>
      <c r="G265" s="629"/>
      <c r="H265" s="629"/>
      <c r="I265" s="629"/>
      <c r="J265" s="629"/>
      <c r="K265" s="629"/>
      <c r="L265" s="629"/>
      <c r="M265" s="629"/>
      <c r="N265" s="629"/>
      <c r="O265" s="629"/>
      <c r="P265" s="629"/>
      <c r="Q265" s="629"/>
      <c r="R265" s="629"/>
      <c r="S265" s="629"/>
      <c r="T265" s="629"/>
      <c r="U265" s="629"/>
      <c r="V265" s="629"/>
      <c r="W265" s="629"/>
      <c r="X265" s="629"/>
      <c r="Y265" s="629"/>
      <c r="Z265" s="629"/>
    </row>
    <row r="266" ht="12.75" customHeight="1">
      <c r="A266" s="629"/>
      <c r="B266" s="629"/>
      <c r="C266" s="629"/>
      <c r="D266" s="629"/>
      <c r="E266" s="629"/>
      <c r="F266" s="629"/>
      <c r="G266" s="629"/>
      <c r="H266" s="629"/>
      <c r="I266" s="629"/>
      <c r="J266" s="629"/>
      <c r="K266" s="629"/>
      <c r="L266" s="629"/>
      <c r="M266" s="629"/>
      <c r="N266" s="629"/>
      <c r="O266" s="629"/>
      <c r="P266" s="629"/>
      <c r="Q266" s="629"/>
      <c r="R266" s="629"/>
      <c r="S266" s="629"/>
      <c r="T266" s="629"/>
      <c r="U266" s="629"/>
      <c r="V266" s="629"/>
      <c r="W266" s="629"/>
      <c r="X266" s="629"/>
      <c r="Y266" s="629"/>
      <c r="Z266" s="629"/>
    </row>
    <row r="267" ht="12.75" customHeight="1">
      <c r="A267" s="629"/>
      <c r="B267" s="629"/>
      <c r="C267" s="629"/>
      <c r="D267" s="629"/>
      <c r="E267" s="629"/>
      <c r="F267" s="629"/>
      <c r="G267" s="629"/>
      <c r="H267" s="629"/>
      <c r="I267" s="629"/>
      <c r="J267" s="629"/>
      <c r="K267" s="629"/>
      <c r="L267" s="629"/>
      <c r="M267" s="629"/>
      <c r="N267" s="629"/>
      <c r="O267" s="629"/>
      <c r="P267" s="629"/>
      <c r="Q267" s="629"/>
      <c r="R267" s="629"/>
      <c r="S267" s="629"/>
      <c r="T267" s="629"/>
      <c r="U267" s="629"/>
      <c r="V267" s="629"/>
      <c r="W267" s="629"/>
      <c r="X267" s="629"/>
      <c r="Y267" s="629"/>
      <c r="Z267" s="629"/>
    </row>
    <row r="268" ht="12.75" customHeight="1">
      <c r="A268" s="629"/>
      <c r="B268" s="629"/>
      <c r="C268" s="629"/>
      <c r="D268" s="629"/>
      <c r="E268" s="629"/>
      <c r="F268" s="629"/>
      <c r="G268" s="629"/>
      <c r="H268" s="629"/>
      <c r="I268" s="629"/>
      <c r="J268" s="629"/>
      <c r="K268" s="629"/>
      <c r="L268" s="629"/>
      <c r="M268" s="629"/>
      <c r="N268" s="629"/>
      <c r="O268" s="629"/>
      <c r="P268" s="629"/>
      <c r="Q268" s="629"/>
      <c r="R268" s="629"/>
      <c r="S268" s="629"/>
      <c r="T268" s="629"/>
      <c r="U268" s="629"/>
      <c r="V268" s="629"/>
      <c r="W268" s="629"/>
      <c r="X268" s="629"/>
      <c r="Y268" s="629"/>
      <c r="Z268" s="629"/>
    </row>
    <row r="269" ht="12.75" customHeight="1">
      <c r="A269" s="629"/>
      <c r="B269" s="629"/>
      <c r="C269" s="629"/>
      <c r="D269" s="629"/>
      <c r="E269" s="629"/>
      <c r="F269" s="629"/>
      <c r="G269" s="629"/>
      <c r="H269" s="629"/>
      <c r="I269" s="629"/>
      <c r="J269" s="629"/>
      <c r="K269" s="629"/>
      <c r="L269" s="629"/>
      <c r="M269" s="629"/>
      <c r="N269" s="629"/>
      <c r="O269" s="629"/>
      <c r="P269" s="629"/>
      <c r="Q269" s="629"/>
      <c r="R269" s="629"/>
      <c r="S269" s="629"/>
      <c r="T269" s="629"/>
      <c r="U269" s="629"/>
      <c r="V269" s="629"/>
      <c r="W269" s="629"/>
      <c r="X269" s="629"/>
      <c r="Y269" s="629"/>
      <c r="Z269" s="629"/>
    </row>
    <row r="270" ht="12.75" customHeight="1">
      <c r="A270" s="629"/>
      <c r="B270" s="629"/>
      <c r="C270" s="629"/>
      <c r="D270" s="629"/>
      <c r="E270" s="629"/>
      <c r="F270" s="629"/>
      <c r="G270" s="629"/>
      <c r="H270" s="629"/>
      <c r="I270" s="629"/>
      <c r="J270" s="629"/>
      <c r="K270" s="629"/>
      <c r="L270" s="629"/>
      <c r="M270" s="629"/>
      <c r="N270" s="629"/>
      <c r="O270" s="629"/>
      <c r="P270" s="629"/>
      <c r="Q270" s="629"/>
      <c r="R270" s="629"/>
      <c r="S270" s="629"/>
      <c r="T270" s="629"/>
      <c r="U270" s="629"/>
      <c r="V270" s="629"/>
      <c r="W270" s="629"/>
      <c r="X270" s="629"/>
      <c r="Y270" s="629"/>
      <c r="Z270" s="629"/>
    </row>
    <row r="271" ht="12.75" customHeight="1">
      <c r="A271" s="629"/>
      <c r="B271" s="629"/>
      <c r="C271" s="629"/>
      <c r="D271" s="629"/>
      <c r="E271" s="629"/>
      <c r="F271" s="629"/>
      <c r="G271" s="629"/>
      <c r="H271" s="629"/>
      <c r="I271" s="629"/>
      <c r="J271" s="629"/>
      <c r="K271" s="629"/>
      <c r="L271" s="629"/>
      <c r="M271" s="629"/>
      <c r="N271" s="629"/>
      <c r="O271" s="629"/>
      <c r="P271" s="629"/>
      <c r="Q271" s="629"/>
      <c r="R271" s="629"/>
      <c r="S271" s="629"/>
      <c r="T271" s="629"/>
      <c r="U271" s="629"/>
      <c r="V271" s="629"/>
      <c r="W271" s="629"/>
      <c r="X271" s="629"/>
      <c r="Y271" s="629"/>
      <c r="Z271" s="629"/>
    </row>
    <row r="272" ht="12.75" customHeight="1">
      <c r="A272" s="629"/>
      <c r="B272" s="629"/>
      <c r="C272" s="629"/>
      <c r="D272" s="629"/>
      <c r="E272" s="629"/>
      <c r="F272" s="629"/>
      <c r="G272" s="629"/>
      <c r="H272" s="629"/>
      <c r="I272" s="629"/>
      <c r="J272" s="629"/>
      <c r="K272" s="629"/>
      <c r="L272" s="629"/>
      <c r="M272" s="629"/>
      <c r="N272" s="629"/>
      <c r="O272" s="629"/>
      <c r="P272" s="629"/>
      <c r="Q272" s="629"/>
      <c r="R272" s="629"/>
      <c r="S272" s="629"/>
      <c r="T272" s="629"/>
      <c r="U272" s="629"/>
      <c r="V272" s="629"/>
      <c r="W272" s="629"/>
      <c r="X272" s="629"/>
      <c r="Y272" s="629"/>
      <c r="Z272" s="629"/>
    </row>
    <row r="273" ht="12.75" customHeight="1">
      <c r="A273" s="629"/>
      <c r="B273" s="629"/>
      <c r="C273" s="629"/>
      <c r="D273" s="629"/>
      <c r="E273" s="629"/>
      <c r="F273" s="629"/>
      <c r="G273" s="629"/>
      <c r="H273" s="629"/>
      <c r="I273" s="629"/>
      <c r="J273" s="629"/>
      <c r="K273" s="629"/>
      <c r="L273" s="629"/>
      <c r="M273" s="629"/>
      <c r="N273" s="629"/>
      <c r="O273" s="629"/>
      <c r="P273" s="629"/>
      <c r="Q273" s="629"/>
      <c r="R273" s="629"/>
      <c r="S273" s="629"/>
      <c r="T273" s="629"/>
      <c r="U273" s="629"/>
      <c r="V273" s="629"/>
      <c r="W273" s="629"/>
      <c r="X273" s="629"/>
      <c r="Y273" s="629"/>
      <c r="Z273" s="629"/>
    </row>
    <row r="274" ht="12.75" customHeight="1">
      <c r="A274" s="629"/>
      <c r="B274" s="629"/>
      <c r="C274" s="629"/>
      <c r="D274" s="629"/>
      <c r="E274" s="629"/>
      <c r="F274" s="629"/>
      <c r="G274" s="629"/>
      <c r="H274" s="629"/>
      <c r="I274" s="629"/>
      <c r="J274" s="629"/>
      <c r="K274" s="629"/>
      <c r="L274" s="629"/>
      <c r="M274" s="629"/>
      <c r="N274" s="629"/>
      <c r="O274" s="629"/>
      <c r="P274" s="629"/>
      <c r="Q274" s="629"/>
      <c r="R274" s="629"/>
      <c r="S274" s="629"/>
      <c r="T274" s="629"/>
      <c r="U274" s="629"/>
      <c r="V274" s="629"/>
      <c r="W274" s="629"/>
      <c r="X274" s="629"/>
      <c r="Y274" s="629"/>
      <c r="Z274" s="629"/>
    </row>
    <row r="275" ht="12.75" customHeight="1">
      <c r="A275" s="629"/>
      <c r="B275" s="629"/>
      <c r="C275" s="629"/>
      <c r="D275" s="629"/>
      <c r="E275" s="629"/>
      <c r="F275" s="629"/>
      <c r="G275" s="629"/>
      <c r="H275" s="629"/>
      <c r="I275" s="629"/>
      <c r="J275" s="629"/>
      <c r="K275" s="629"/>
      <c r="L275" s="629"/>
      <c r="M275" s="629"/>
      <c r="N275" s="629"/>
      <c r="O275" s="629"/>
      <c r="P275" s="629"/>
      <c r="Q275" s="629"/>
      <c r="R275" s="629"/>
      <c r="S275" s="629"/>
      <c r="T275" s="629"/>
      <c r="U275" s="629"/>
      <c r="V275" s="629"/>
      <c r="W275" s="629"/>
      <c r="X275" s="629"/>
      <c r="Y275" s="629"/>
      <c r="Z275" s="629"/>
    </row>
    <row r="276" ht="12.75" customHeight="1">
      <c r="A276" s="629"/>
      <c r="B276" s="629"/>
      <c r="C276" s="629"/>
      <c r="D276" s="629"/>
      <c r="E276" s="629"/>
      <c r="F276" s="629"/>
      <c r="G276" s="629"/>
      <c r="H276" s="629"/>
      <c r="I276" s="629"/>
      <c r="J276" s="629"/>
      <c r="K276" s="629"/>
      <c r="L276" s="629"/>
      <c r="M276" s="629"/>
      <c r="N276" s="629"/>
      <c r="O276" s="629"/>
      <c r="P276" s="629"/>
      <c r="Q276" s="629"/>
      <c r="R276" s="629"/>
      <c r="S276" s="629"/>
      <c r="T276" s="629"/>
      <c r="U276" s="629"/>
      <c r="V276" s="629"/>
      <c r="W276" s="629"/>
      <c r="X276" s="629"/>
      <c r="Y276" s="629"/>
      <c r="Z276" s="629"/>
    </row>
    <row r="277" ht="12.75" customHeight="1">
      <c r="A277" s="629"/>
      <c r="B277" s="629"/>
      <c r="C277" s="629"/>
      <c r="D277" s="629"/>
      <c r="E277" s="629"/>
      <c r="F277" s="629"/>
      <c r="G277" s="629"/>
      <c r="H277" s="629"/>
      <c r="I277" s="629"/>
      <c r="J277" s="629"/>
      <c r="K277" s="629"/>
      <c r="L277" s="629"/>
      <c r="M277" s="629"/>
      <c r="N277" s="629"/>
      <c r="O277" s="629"/>
      <c r="P277" s="629"/>
      <c r="Q277" s="629"/>
      <c r="R277" s="629"/>
      <c r="S277" s="629"/>
      <c r="T277" s="629"/>
      <c r="U277" s="629"/>
      <c r="V277" s="629"/>
      <c r="W277" s="629"/>
      <c r="X277" s="629"/>
      <c r="Y277" s="629"/>
      <c r="Z277" s="629"/>
    </row>
    <row r="278" ht="12.75" customHeight="1">
      <c r="A278" s="629"/>
      <c r="B278" s="629"/>
      <c r="C278" s="629"/>
      <c r="D278" s="629"/>
      <c r="E278" s="629"/>
      <c r="F278" s="629"/>
      <c r="G278" s="629"/>
      <c r="H278" s="629"/>
      <c r="I278" s="629"/>
      <c r="J278" s="629"/>
      <c r="K278" s="629"/>
      <c r="L278" s="629"/>
      <c r="M278" s="629"/>
      <c r="N278" s="629"/>
      <c r="O278" s="629"/>
      <c r="P278" s="629"/>
      <c r="Q278" s="629"/>
      <c r="R278" s="629"/>
      <c r="S278" s="629"/>
      <c r="T278" s="629"/>
      <c r="U278" s="629"/>
      <c r="V278" s="629"/>
      <c r="W278" s="629"/>
      <c r="X278" s="629"/>
      <c r="Y278" s="629"/>
      <c r="Z278" s="629"/>
    </row>
    <row r="279" ht="12.75" customHeight="1">
      <c r="A279" s="629"/>
      <c r="B279" s="629"/>
      <c r="C279" s="629"/>
      <c r="D279" s="629"/>
      <c r="E279" s="629"/>
      <c r="F279" s="629"/>
      <c r="G279" s="629"/>
      <c r="H279" s="629"/>
      <c r="I279" s="629"/>
      <c r="J279" s="629"/>
      <c r="K279" s="629"/>
      <c r="L279" s="629"/>
      <c r="M279" s="629"/>
      <c r="N279" s="629"/>
      <c r="O279" s="629"/>
      <c r="P279" s="629"/>
      <c r="Q279" s="629"/>
      <c r="R279" s="629"/>
      <c r="S279" s="629"/>
      <c r="T279" s="629"/>
      <c r="U279" s="629"/>
      <c r="V279" s="629"/>
      <c r="W279" s="629"/>
      <c r="X279" s="629"/>
      <c r="Y279" s="629"/>
      <c r="Z279" s="629"/>
    </row>
    <row r="280" ht="12.75" customHeight="1">
      <c r="A280" s="629"/>
      <c r="B280" s="629"/>
      <c r="C280" s="629"/>
      <c r="D280" s="629"/>
      <c r="E280" s="629"/>
      <c r="F280" s="629"/>
      <c r="G280" s="629"/>
      <c r="H280" s="629"/>
      <c r="I280" s="629"/>
      <c r="J280" s="629"/>
      <c r="K280" s="629"/>
      <c r="L280" s="629"/>
      <c r="M280" s="629"/>
      <c r="N280" s="629"/>
      <c r="O280" s="629"/>
      <c r="P280" s="629"/>
      <c r="Q280" s="629"/>
      <c r="R280" s="629"/>
      <c r="S280" s="629"/>
      <c r="T280" s="629"/>
      <c r="U280" s="629"/>
      <c r="V280" s="629"/>
      <c r="W280" s="629"/>
      <c r="X280" s="629"/>
      <c r="Y280" s="629"/>
      <c r="Z280" s="629"/>
    </row>
    <row r="281" ht="12.75" customHeight="1">
      <c r="A281" s="629"/>
      <c r="B281" s="629"/>
      <c r="C281" s="629"/>
      <c r="D281" s="629"/>
      <c r="E281" s="629"/>
      <c r="F281" s="629"/>
      <c r="G281" s="629"/>
      <c r="H281" s="629"/>
      <c r="I281" s="629"/>
      <c r="J281" s="629"/>
      <c r="K281" s="629"/>
      <c r="L281" s="629"/>
      <c r="M281" s="629"/>
      <c r="N281" s="629"/>
      <c r="O281" s="629"/>
      <c r="P281" s="629"/>
      <c r="Q281" s="629"/>
      <c r="R281" s="629"/>
      <c r="S281" s="629"/>
      <c r="T281" s="629"/>
      <c r="U281" s="629"/>
      <c r="V281" s="629"/>
      <c r="W281" s="629"/>
      <c r="X281" s="629"/>
      <c r="Y281" s="629"/>
      <c r="Z281" s="629"/>
    </row>
    <row r="282" ht="12.75" customHeight="1">
      <c r="A282" s="629"/>
      <c r="B282" s="629"/>
      <c r="C282" s="629"/>
      <c r="D282" s="629"/>
      <c r="E282" s="629"/>
      <c r="F282" s="629"/>
      <c r="G282" s="629"/>
      <c r="H282" s="629"/>
      <c r="I282" s="629"/>
      <c r="J282" s="629"/>
      <c r="K282" s="629"/>
      <c r="L282" s="629"/>
      <c r="M282" s="629"/>
      <c r="N282" s="629"/>
      <c r="O282" s="629"/>
      <c r="P282" s="629"/>
      <c r="Q282" s="629"/>
      <c r="R282" s="629"/>
      <c r="S282" s="629"/>
      <c r="T282" s="629"/>
      <c r="U282" s="629"/>
      <c r="V282" s="629"/>
      <c r="W282" s="629"/>
      <c r="X282" s="629"/>
      <c r="Y282" s="629"/>
      <c r="Z282" s="629"/>
    </row>
    <row r="283" ht="12.75" customHeight="1">
      <c r="A283" s="629"/>
      <c r="B283" s="629"/>
      <c r="C283" s="629"/>
      <c r="D283" s="629"/>
      <c r="E283" s="629"/>
      <c r="F283" s="629"/>
      <c r="G283" s="629"/>
      <c r="H283" s="629"/>
      <c r="I283" s="629"/>
      <c r="J283" s="629"/>
      <c r="K283" s="629"/>
      <c r="L283" s="629"/>
      <c r="M283" s="629"/>
      <c r="N283" s="629"/>
      <c r="O283" s="629"/>
      <c r="P283" s="629"/>
      <c r="Q283" s="629"/>
      <c r="R283" s="629"/>
      <c r="S283" s="629"/>
      <c r="T283" s="629"/>
      <c r="U283" s="629"/>
      <c r="V283" s="629"/>
      <c r="W283" s="629"/>
      <c r="X283" s="629"/>
      <c r="Y283" s="629"/>
      <c r="Z283" s="629"/>
    </row>
    <row r="284" ht="12.75" customHeight="1">
      <c r="A284" s="629"/>
      <c r="B284" s="629"/>
      <c r="C284" s="629"/>
      <c r="D284" s="629"/>
      <c r="E284" s="629"/>
      <c r="F284" s="629"/>
      <c r="G284" s="629"/>
      <c r="H284" s="629"/>
      <c r="I284" s="629"/>
      <c r="J284" s="629"/>
      <c r="K284" s="629"/>
      <c r="L284" s="629"/>
      <c r="M284" s="629"/>
      <c r="N284" s="629"/>
      <c r="O284" s="629"/>
      <c r="P284" s="629"/>
      <c r="Q284" s="629"/>
      <c r="R284" s="629"/>
      <c r="S284" s="629"/>
      <c r="T284" s="629"/>
      <c r="U284" s="629"/>
      <c r="V284" s="629"/>
      <c r="W284" s="629"/>
      <c r="X284" s="629"/>
      <c r="Y284" s="629"/>
      <c r="Z284" s="629"/>
    </row>
    <row r="285" ht="12.75" customHeight="1">
      <c r="A285" s="629"/>
      <c r="B285" s="629"/>
      <c r="C285" s="629"/>
      <c r="D285" s="629"/>
      <c r="E285" s="629"/>
      <c r="F285" s="629"/>
      <c r="G285" s="629"/>
      <c r="H285" s="629"/>
      <c r="I285" s="629"/>
      <c r="J285" s="629"/>
      <c r="K285" s="629"/>
      <c r="L285" s="629"/>
      <c r="M285" s="629"/>
      <c r="N285" s="629"/>
      <c r="O285" s="629"/>
      <c r="P285" s="629"/>
      <c r="Q285" s="629"/>
      <c r="R285" s="629"/>
      <c r="S285" s="629"/>
      <c r="T285" s="629"/>
      <c r="U285" s="629"/>
      <c r="V285" s="629"/>
      <c r="W285" s="629"/>
      <c r="X285" s="629"/>
      <c r="Y285" s="629"/>
      <c r="Z285" s="629"/>
    </row>
    <row r="286" ht="12.75" customHeight="1">
      <c r="A286" s="629"/>
      <c r="B286" s="629"/>
      <c r="C286" s="629"/>
      <c r="D286" s="629"/>
      <c r="E286" s="629"/>
      <c r="F286" s="629"/>
      <c r="G286" s="629"/>
      <c r="H286" s="629"/>
      <c r="I286" s="629"/>
      <c r="J286" s="629"/>
      <c r="K286" s="629"/>
      <c r="L286" s="629"/>
      <c r="M286" s="629"/>
      <c r="N286" s="629"/>
      <c r="O286" s="629"/>
      <c r="P286" s="629"/>
      <c r="Q286" s="629"/>
      <c r="R286" s="629"/>
      <c r="S286" s="629"/>
      <c r="T286" s="629"/>
      <c r="U286" s="629"/>
      <c r="V286" s="629"/>
      <c r="W286" s="629"/>
      <c r="X286" s="629"/>
      <c r="Y286" s="629"/>
      <c r="Z286" s="629"/>
    </row>
    <row r="287" ht="12.75" customHeight="1">
      <c r="A287" s="629"/>
      <c r="B287" s="629"/>
      <c r="C287" s="629"/>
      <c r="D287" s="629"/>
      <c r="E287" s="629"/>
      <c r="F287" s="629"/>
      <c r="G287" s="629"/>
      <c r="H287" s="629"/>
      <c r="I287" s="629"/>
      <c r="J287" s="629"/>
      <c r="K287" s="629"/>
      <c r="L287" s="629"/>
      <c r="M287" s="629"/>
      <c r="N287" s="629"/>
      <c r="O287" s="629"/>
      <c r="P287" s="629"/>
      <c r="Q287" s="629"/>
      <c r="R287" s="629"/>
      <c r="S287" s="629"/>
      <c r="T287" s="629"/>
      <c r="U287" s="629"/>
      <c r="V287" s="629"/>
      <c r="W287" s="629"/>
      <c r="X287" s="629"/>
      <c r="Y287" s="629"/>
      <c r="Z287" s="629"/>
    </row>
    <row r="288" ht="12.75" customHeight="1">
      <c r="A288" s="629"/>
      <c r="B288" s="629"/>
      <c r="C288" s="629"/>
      <c r="D288" s="629"/>
      <c r="E288" s="629"/>
      <c r="F288" s="629"/>
      <c r="G288" s="629"/>
      <c r="H288" s="629"/>
      <c r="I288" s="629"/>
      <c r="J288" s="629"/>
      <c r="K288" s="629"/>
      <c r="L288" s="629"/>
      <c r="M288" s="629"/>
      <c r="N288" s="629"/>
      <c r="O288" s="629"/>
      <c r="P288" s="629"/>
      <c r="Q288" s="629"/>
      <c r="R288" s="629"/>
      <c r="S288" s="629"/>
      <c r="T288" s="629"/>
      <c r="U288" s="629"/>
      <c r="V288" s="629"/>
      <c r="W288" s="629"/>
      <c r="X288" s="629"/>
      <c r="Y288" s="629"/>
      <c r="Z288" s="629"/>
    </row>
    <row r="289" ht="12.75" customHeight="1">
      <c r="A289" s="629"/>
      <c r="B289" s="629"/>
      <c r="C289" s="629"/>
      <c r="D289" s="629"/>
      <c r="E289" s="629"/>
      <c r="F289" s="629"/>
      <c r="G289" s="629"/>
      <c r="H289" s="629"/>
      <c r="I289" s="629"/>
      <c r="J289" s="629"/>
      <c r="K289" s="629"/>
      <c r="L289" s="629"/>
      <c r="M289" s="629"/>
      <c r="N289" s="629"/>
      <c r="O289" s="629"/>
      <c r="P289" s="629"/>
      <c r="Q289" s="629"/>
      <c r="R289" s="629"/>
      <c r="S289" s="629"/>
      <c r="T289" s="629"/>
      <c r="U289" s="629"/>
      <c r="V289" s="629"/>
      <c r="W289" s="629"/>
      <c r="X289" s="629"/>
      <c r="Y289" s="629"/>
      <c r="Z289" s="629"/>
    </row>
    <row r="290" ht="12.75" customHeight="1">
      <c r="A290" s="629"/>
      <c r="B290" s="629"/>
      <c r="C290" s="629"/>
      <c r="D290" s="629"/>
      <c r="E290" s="629"/>
      <c r="F290" s="629"/>
      <c r="G290" s="629"/>
      <c r="H290" s="629"/>
      <c r="I290" s="629"/>
      <c r="J290" s="629"/>
      <c r="K290" s="629"/>
      <c r="L290" s="629"/>
      <c r="M290" s="629"/>
      <c r="N290" s="629"/>
      <c r="O290" s="629"/>
      <c r="P290" s="629"/>
      <c r="Q290" s="629"/>
      <c r="R290" s="629"/>
      <c r="S290" s="629"/>
      <c r="T290" s="629"/>
      <c r="U290" s="629"/>
      <c r="V290" s="629"/>
      <c r="W290" s="629"/>
      <c r="X290" s="629"/>
      <c r="Y290" s="629"/>
      <c r="Z290" s="629"/>
    </row>
    <row r="291" ht="12.75" customHeight="1">
      <c r="A291" s="629"/>
      <c r="B291" s="629"/>
      <c r="C291" s="629"/>
      <c r="D291" s="629"/>
      <c r="E291" s="629"/>
      <c r="F291" s="629"/>
      <c r="G291" s="629"/>
      <c r="H291" s="629"/>
      <c r="I291" s="629"/>
      <c r="J291" s="629"/>
      <c r="K291" s="629"/>
      <c r="L291" s="629"/>
      <c r="M291" s="629"/>
      <c r="N291" s="629"/>
      <c r="O291" s="629"/>
      <c r="P291" s="629"/>
      <c r="Q291" s="629"/>
      <c r="R291" s="629"/>
      <c r="S291" s="629"/>
      <c r="T291" s="629"/>
      <c r="U291" s="629"/>
      <c r="V291" s="629"/>
      <c r="W291" s="629"/>
      <c r="X291" s="629"/>
      <c r="Y291" s="629"/>
      <c r="Z291" s="629"/>
    </row>
    <row r="292" ht="12.75" customHeight="1">
      <c r="A292" s="629"/>
      <c r="B292" s="629"/>
      <c r="C292" s="629"/>
      <c r="D292" s="629"/>
      <c r="E292" s="629"/>
      <c r="F292" s="629"/>
      <c r="G292" s="629"/>
      <c r="H292" s="629"/>
      <c r="I292" s="629"/>
      <c r="J292" s="629"/>
      <c r="K292" s="629"/>
      <c r="L292" s="629"/>
      <c r="M292" s="629"/>
      <c r="N292" s="629"/>
      <c r="O292" s="629"/>
      <c r="P292" s="629"/>
      <c r="Q292" s="629"/>
      <c r="R292" s="629"/>
      <c r="S292" s="629"/>
      <c r="T292" s="629"/>
      <c r="U292" s="629"/>
      <c r="V292" s="629"/>
      <c r="W292" s="629"/>
      <c r="X292" s="629"/>
      <c r="Y292" s="629"/>
      <c r="Z292" s="629"/>
    </row>
    <row r="293" ht="12.75" customHeight="1">
      <c r="A293" s="629"/>
      <c r="B293" s="629"/>
      <c r="C293" s="629"/>
      <c r="D293" s="629"/>
      <c r="E293" s="629"/>
      <c r="F293" s="629"/>
      <c r="G293" s="629"/>
      <c r="H293" s="629"/>
      <c r="I293" s="629"/>
      <c r="J293" s="629"/>
      <c r="K293" s="629"/>
      <c r="L293" s="629"/>
      <c r="M293" s="629"/>
      <c r="N293" s="629"/>
      <c r="O293" s="629"/>
      <c r="P293" s="629"/>
      <c r="Q293" s="629"/>
      <c r="R293" s="629"/>
      <c r="S293" s="629"/>
      <c r="T293" s="629"/>
      <c r="U293" s="629"/>
      <c r="V293" s="629"/>
      <c r="W293" s="629"/>
      <c r="X293" s="629"/>
      <c r="Y293" s="629"/>
      <c r="Z293" s="629"/>
    </row>
    <row r="294" ht="12.75" customHeight="1">
      <c r="A294" s="629"/>
      <c r="B294" s="629"/>
      <c r="C294" s="629"/>
      <c r="D294" s="629"/>
      <c r="E294" s="629"/>
      <c r="F294" s="629"/>
      <c r="G294" s="629"/>
      <c r="H294" s="629"/>
      <c r="I294" s="629"/>
      <c r="J294" s="629"/>
      <c r="K294" s="629"/>
      <c r="L294" s="629"/>
      <c r="M294" s="629"/>
      <c r="N294" s="629"/>
      <c r="O294" s="629"/>
      <c r="P294" s="629"/>
      <c r="Q294" s="629"/>
      <c r="R294" s="629"/>
      <c r="S294" s="629"/>
      <c r="T294" s="629"/>
      <c r="U294" s="629"/>
      <c r="V294" s="629"/>
      <c r="W294" s="629"/>
      <c r="X294" s="629"/>
      <c r="Y294" s="629"/>
      <c r="Z294" s="629"/>
    </row>
    <row r="295" ht="12.75" customHeight="1">
      <c r="A295" s="629"/>
      <c r="B295" s="629"/>
      <c r="C295" s="629"/>
      <c r="D295" s="629"/>
      <c r="E295" s="629"/>
      <c r="F295" s="629"/>
      <c r="G295" s="629"/>
      <c r="H295" s="629"/>
      <c r="I295" s="629"/>
      <c r="J295" s="629"/>
      <c r="K295" s="629"/>
      <c r="L295" s="629"/>
      <c r="M295" s="629"/>
      <c r="N295" s="629"/>
      <c r="O295" s="629"/>
      <c r="P295" s="629"/>
      <c r="Q295" s="629"/>
      <c r="R295" s="629"/>
      <c r="S295" s="629"/>
      <c r="T295" s="629"/>
      <c r="U295" s="629"/>
      <c r="V295" s="629"/>
      <c r="W295" s="629"/>
      <c r="X295" s="629"/>
      <c r="Y295" s="629"/>
      <c r="Z295" s="629"/>
    </row>
    <row r="296" ht="12.75" customHeight="1">
      <c r="A296" s="629"/>
      <c r="B296" s="629"/>
      <c r="C296" s="629"/>
      <c r="D296" s="629"/>
      <c r="E296" s="629"/>
      <c r="F296" s="629"/>
      <c r="G296" s="629"/>
      <c r="H296" s="629"/>
      <c r="I296" s="629"/>
      <c r="J296" s="629"/>
      <c r="K296" s="629"/>
      <c r="L296" s="629"/>
      <c r="M296" s="629"/>
      <c r="N296" s="629"/>
      <c r="O296" s="629"/>
      <c r="P296" s="629"/>
      <c r="Q296" s="629"/>
      <c r="R296" s="629"/>
      <c r="S296" s="629"/>
      <c r="T296" s="629"/>
      <c r="U296" s="629"/>
      <c r="V296" s="629"/>
      <c r="W296" s="629"/>
      <c r="X296" s="629"/>
      <c r="Y296" s="629"/>
      <c r="Z296" s="629"/>
    </row>
    <row r="297" ht="12.75" customHeight="1">
      <c r="A297" s="629"/>
      <c r="B297" s="629"/>
      <c r="C297" s="629"/>
      <c r="D297" s="629"/>
      <c r="E297" s="629"/>
      <c r="F297" s="629"/>
      <c r="G297" s="629"/>
      <c r="H297" s="629"/>
      <c r="I297" s="629"/>
      <c r="J297" s="629"/>
      <c r="K297" s="629"/>
      <c r="L297" s="629"/>
      <c r="M297" s="629"/>
      <c r="N297" s="629"/>
      <c r="O297" s="629"/>
      <c r="P297" s="629"/>
      <c r="Q297" s="629"/>
      <c r="R297" s="629"/>
      <c r="S297" s="629"/>
      <c r="T297" s="629"/>
      <c r="U297" s="629"/>
      <c r="V297" s="629"/>
      <c r="W297" s="629"/>
      <c r="X297" s="629"/>
      <c r="Y297" s="629"/>
      <c r="Z297" s="629"/>
    </row>
    <row r="298" ht="12.75" customHeight="1">
      <c r="A298" s="629"/>
      <c r="B298" s="629"/>
      <c r="C298" s="629"/>
      <c r="D298" s="629"/>
      <c r="E298" s="629"/>
      <c r="F298" s="629"/>
      <c r="G298" s="629"/>
      <c r="H298" s="629"/>
      <c r="I298" s="629"/>
      <c r="J298" s="629"/>
      <c r="K298" s="629"/>
      <c r="L298" s="629"/>
      <c r="M298" s="629"/>
      <c r="N298" s="629"/>
      <c r="O298" s="629"/>
      <c r="P298" s="629"/>
      <c r="Q298" s="629"/>
      <c r="R298" s="629"/>
      <c r="S298" s="629"/>
      <c r="T298" s="629"/>
      <c r="U298" s="629"/>
      <c r="V298" s="629"/>
      <c r="W298" s="629"/>
      <c r="X298" s="629"/>
      <c r="Y298" s="629"/>
      <c r="Z298" s="629"/>
    </row>
    <row r="299" ht="12.75" customHeight="1">
      <c r="A299" s="629"/>
      <c r="B299" s="629"/>
      <c r="C299" s="629"/>
      <c r="D299" s="629"/>
      <c r="E299" s="629"/>
      <c r="F299" s="629"/>
      <c r="G299" s="629"/>
      <c r="H299" s="629"/>
      <c r="I299" s="629"/>
      <c r="J299" s="629"/>
      <c r="K299" s="629"/>
      <c r="L299" s="629"/>
      <c r="M299" s="629"/>
      <c r="N299" s="629"/>
      <c r="O299" s="629"/>
      <c r="P299" s="629"/>
      <c r="Q299" s="629"/>
      <c r="R299" s="629"/>
      <c r="S299" s="629"/>
      <c r="T299" s="629"/>
      <c r="U299" s="629"/>
      <c r="V299" s="629"/>
      <c r="W299" s="629"/>
      <c r="X299" s="629"/>
      <c r="Y299" s="629"/>
      <c r="Z299" s="629"/>
    </row>
    <row r="300" ht="12.75" customHeight="1">
      <c r="A300" s="629"/>
      <c r="B300" s="629"/>
      <c r="C300" s="629"/>
      <c r="D300" s="629"/>
      <c r="E300" s="629"/>
      <c r="F300" s="629"/>
      <c r="G300" s="629"/>
      <c r="H300" s="629"/>
      <c r="I300" s="629"/>
      <c r="J300" s="629"/>
      <c r="K300" s="629"/>
      <c r="L300" s="629"/>
      <c r="M300" s="629"/>
      <c r="N300" s="629"/>
      <c r="O300" s="629"/>
      <c r="P300" s="629"/>
      <c r="Q300" s="629"/>
      <c r="R300" s="629"/>
      <c r="S300" s="629"/>
      <c r="T300" s="629"/>
      <c r="U300" s="629"/>
      <c r="V300" s="629"/>
      <c r="W300" s="629"/>
      <c r="X300" s="629"/>
      <c r="Y300" s="629"/>
      <c r="Z300" s="629"/>
    </row>
    <row r="301" ht="12.75" customHeight="1">
      <c r="A301" s="629"/>
      <c r="B301" s="629"/>
      <c r="C301" s="629"/>
      <c r="D301" s="629"/>
      <c r="E301" s="629"/>
      <c r="F301" s="629"/>
      <c r="G301" s="629"/>
      <c r="H301" s="629"/>
      <c r="I301" s="629"/>
      <c r="J301" s="629"/>
      <c r="K301" s="629"/>
      <c r="L301" s="629"/>
      <c r="M301" s="629"/>
      <c r="N301" s="629"/>
      <c r="O301" s="629"/>
      <c r="P301" s="629"/>
      <c r="Q301" s="629"/>
      <c r="R301" s="629"/>
      <c r="S301" s="629"/>
      <c r="T301" s="629"/>
      <c r="U301" s="629"/>
      <c r="V301" s="629"/>
      <c r="W301" s="629"/>
      <c r="X301" s="629"/>
      <c r="Y301" s="629"/>
      <c r="Z301" s="629"/>
    </row>
    <row r="302" ht="12.75" customHeight="1">
      <c r="A302" s="629"/>
      <c r="B302" s="629"/>
      <c r="C302" s="629"/>
      <c r="D302" s="629"/>
      <c r="E302" s="629"/>
      <c r="F302" s="629"/>
      <c r="G302" s="629"/>
      <c r="H302" s="629"/>
      <c r="I302" s="629"/>
      <c r="J302" s="629"/>
      <c r="K302" s="629"/>
      <c r="L302" s="629"/>
      <c r="M302" s="629"/>
      <c r="N302" s="629"/>
      <c r="O302" s="629"/>
      <c r="P302" s="629"/>
      <c r="Q302" s="629"/>
      <c r="R302" s="629"/>
      <c r="S302" s="629"/>
      <c r="T302" s="629"/>
      <c r="U302" s="629"/>
      <c r="V302" s="629"/>
      <c r="W302" s="629"/>
      <c r="X302" s="629"/>
      <c r="Y302" s="629"/>
      <c r="Z302" s="629"/>
    </row>
    <row r="303" ht="12.75" customHeight="1">
      <c r="A303" s="629"/>
      <c r="B303" s="629"/>
      <c r="C303" s="629"/>
      <c r="D303" s="629"/>
      <c r="E303" s="629"/>
      <c r="F303" s="629"/>
      <c r="G303" s="629"/>
      <c r="H303" s="629"/>
      <c r="I303" s="629"/>
      <c r="J303" s="629"/>
      <c r="K303" s="629"/>
      <c r="L303" s="629"/>
      <c r="M303" s="629"/>
      <c r="N303" s="629"/>
      <c r="O303" s="629"/>
      <c r="P303" s="629"/>
      <c r="Q303" s="629"/>
      <c r="R303" s="629"/>
      <c r="S303" s="629"/>
      <c r="T303" s="629"/>
      <c r="U303" s="629"/>
      <c r="V303" s="629"/>
      <c r="W303" s="629"/>
      <c r="X303" s="629"/>
      <c r="Y303" s="629"/>
      <c r="Z303" s="629"/>
    </row>
    <row r="304" ht="12.75" customHeight="1">
      <c r="A304" s="629"/>
      <c r="B304" s="629"/>
      <c r="C304" s="629"/>
      <c r="D304" s="629"/>
      <c r="E304" s="629"/>
      <c r="F304" s="629"/>
      <c r="G304" s="629"/>
      <c r="H304" s="629"/>
      <c r="I304" s="629"/>
      <c r="J304" s="629"/>
      <c r="K304" s="629"/>
      <c r="L304" s="629"/>
      <c r="M304" s="629"/>
      <c r="N304" s="629"/>
      <c r="O304" s="629"/>
      <c r="P304" s="629"/>
      <c r="Q304" s="629"/>
      <c r="R304" s="629"/>
      <c r="S304" s="629"/>
      <c r="T304" s="629"/>
      <c r="U304" s="629"/>
      <c r="V304" s="629"/>
      <c r="W304" s="629"/>
      <c r="X304" s="629"/>
      <c r="Y304" s="629"/>
      <c r="Z304" s="629"/>
    </row>
    <row r="305" ht="12.75" customHeight="1">
      <c r="A305" s="629"/>
      <c r="B305" s="629"/>
      <c r="C305" s="629"/>
      <c r="D305" s="629"/>
      <c r="E305" s="629"/>
      <c r="F305" s="629"/>
      <c r="G305" s="629"/>
      <c r="H305" s="629"/>
      <c r="I305" s="629"/>
      <c r="J305" s="629"/>
      <c r="K305" s="629"/>
      <c r="L305" s="629"/>
      <c r="M305" s="629"/>
      <c r="N305" s="629"/>
      <c r="O305" s="629"/>
      <c r="P305" s="629"/>
      <c r="Q305" s="629"/>
      <c r="R305" s="629"/>
      <c r="S305" s="629"/>
      <c r="T305" s="629"/>
      <c r="U305" s="629"/>
      <c r="V305" s="629"/>
      <c r="W305" s="629"/>
      <c r="X305" s="629"/>
      <c r="Y305" s="629"/>
      <c r="Z305" s="629"/>
    </row>
    <row r="306" ht="12.75" customHeight="1">
      <c r="A306" s="629"/>
      <c r="B306" s="629"/>
      <c r="C306" s="629"/>
      <c r="D306" s="629"/>
      <c r="E306" s="629"/>
      <c r="F306" s="629"/>
      <c r="G306" s="629"/>
      <c r="H306" s="629"/>
      <c r="I306" s="629"/>
      <c r="J306" s="629"/>
      <c r="K306" s="629"/>
      <c r="L306" s="629"/>
      <c r="M306" s="629"/>
      <c r="N306" s="629"/>
      <c r="O306" s="629"/>
      <c r="P306" s="629"/>
      <c r="Q306" s="629"/>
      <c r="R306" s="629"/>
      <c r="S306" s="629"/>
      <c r="T306" s="629"/>
      <c r="U306" s="629"/>
      <c r="V306" s="629"/>
      <c r="W306" s="629"/>
      <c r="X306" s="629"/>
      <c r="Y306" s="629"/>
      <c r="Z306" s="629"/>
    </row>
    <row r="307" ht="12.75" customHeight="1">
      <c r="A307" s="629"/>
      <c r="B307" s="629"/>
      <c r="C307" s="629"/>
      <c r="D307" s="629"/>
      <c r="E307" s="629"/>
      <c r="F307" s="629"/>
      <c r="G307" s="629"/>
      <c r="H307" s="629"/>
      <c r="I307" s="629"/>
      <c r="J307" s="629"/>
      <c r="K307" s="629"/>
      <c r="L307" s="629"/>
      <c r="M307" s="629"/>
      <c r="N307" s="629"/>
      <c r="O307" s="629"/>
      <c r="P307" s="629"/>
      <c r="Q307" s="629"/>
      <c r="R307" s="629"/>
      <c r="S307" s="629"/>
      <c r="T307" s="629"/>
      <c r="U307" s="629"/>
      <c r="V307" s="629"/>
      <c r="W307" s="629"/>
      <c r="X307" s="629"/>
      <c r="Y307" s="629"/>
      <c r="Z307" s="629"/>
    </row>
    <row r="308" ht="12.75" customHeight="1">
      <c r="A308" s="629"/>
      <c r="B308" s="629"/>
      <c r="C308" s="629"/>
      <c r="D308" s="629"/>
      <c r="E308" s="629"/>
      <c r="F308" s="629"/>
      <c r="G308" s="629"/>
      <c r="H308" s="629"/>
      <c r="I308" s="629"/>
      <c r="J308" s="629"/>
      <c r="K308" s="629"/>
      <c r="L308" s="629"/>
      <c r="M308" s="629"/>
      <c r="N308" s="629"/>
      <c r="O308" s="629"/>
      <c r="P308" s="629"/>
      <c r="Q308" s="629"/>
      <c r="R308" s="629"/>
      <c r="S308" s="629"/>
      <c r="T308" s="629"/>
      <c r="U308" s="629"/>
      <c r="V308" s="629"/>
      <c r="W308" s="629"/>
      <c r="X308" s="629"/>
      <c r="Y308" s="629"/>
      <c r="Z308" s="629"/>
    </row>
    <row r="309" ht="12.75" customHeight="1">
      <c r="A309" s="629"/>
      <c r="B309" s="629"/>
      <c r="C309" s="629"/>
      <c r="D309" s="629"/>
      <c r="E309" s="629"/>
      <c r="F309" s="629"/>
      <c r="G309" s="629"/>
      <c r="H309" s="629"/>
      <c r="I309" s="629"/>
      <c r="J309" s="629"/>
      <c r="K309" s="629"/>
      <c r="L309" s="629"/>
      <c r="M309" s="629"/>
      <c r="N309" s="629"/>
      <c r="O309" s="629"/>
      <c r="P309" s="629"/>
      <c r="Q309" s="629"/>
      <c r="R309" s="629"/>
      <c r="S309" s="629"/>
      <c r="T309" s="629"/>
      <c r="U309" s="629"/>
      <c r="V309" s="629"/>
      <c r="W309" s="629"/>
      <c r="X309" s="629"/>
      <c r="Y309" s="629"/>
      <c r="Z309" s="629"/>
    </row>
    <row r="310" ht="12.75" customHeight="1">
      <c r="A310" s="629"/>
      <c r="B310" s="629"/>
      <c r="C310" s="629"/>
      <c r="D310" s="629"/>
      <c r="E310" s="629"/>
      <c r="F310" s="629"/>
      <c r="G310" s="629"/>
      <c r="H310" s="629"/>
      <c r="I310" s="629"/>
      <c r="J310" s="629"/>
      <c r="K310" s="629"/>
      <c r="L310" s="629"/>
      <c r="M310" s="629"/>
      <c r="N310" s="629"/>
      <c r="O310" s="629"/>
      <c r="P310" s="629"/>
      <c r="Q310" s="629"/>
      <c r="R310" s="629"/>
      <c r="S310" s="629"/>
      <c r="T310" s="629"/>
      <c r="U310" s="629"/>
      <c r="V310" s="629"/>
      <c r="W310" s="629"/>
      <c r="X310" s="629"/>
      <c r="Y310" s="629"/>
      <c r="Z310" s="629"/>
    </row>
    <row r="311" ht="12.75" customHeight="1">
      <c r="A311" s="629"/>
      <c r="B311" s="629"/>
      <c r="C311" s="629"/>
      <c r="D311" s="629"/>
      <c r="E311" s="629"/>
      <c r="F311" s="629"/>
      <c r="G311" s="629"/>
      <c r="H311" s="629"/>
      <c r="I311" s="629"/>
      <c r="J311" s="629"/>
      <c r="K311" s="629"/>
      <c r="L311" s="629"/>
      <c r="M311" s="629"/>
      <c r="N311" s="629"/>
      <c r="O311" s="629"/>
      <c r="P311" s="629"/>
      <c r="Q311" s="629"/>
      <c r="R311" s="629"/>
      <c r="S311" s="629"/>
      <c r="T311" s="629"/>
      <c r="U311" s="629"/>
      <c r="V311" s="629"/>
      <c r="W311" s="629"/>
      <c r="X311" s="629"/>
      <c r="Y311" s="629"/>
      <c r="Z311" s="629"/>
    </row>
    <row r="312" ht="12.75" customHeight="1">
      <c r="A312" s="629"/>
      <c r="B312" s="629"/>
      <c r="C312" s="629"/>
      <c r="D312" s="629"/>
      <c r="E312" s="629"/>
      <c r="F312" s="629"/>
      <c r="G312" s="629"/>
      <c r="H312" s="629"/>
      <c r="I312" s="629"/>
      <c r="J312" s="629"/>
      <c r="K312" s="629"/>
      <c r="L312" s="629"/>
      <c r="M312" s="629"/>
      <c r="N312" s="629"/>
      <c r="O312" s="629"/>
      <c r="P312" s="629"/>
      <c r="Q312" s="629"/>
      <c r="R312" s="629"/>
      <c r="S312" s="629"/>
      <c r="T312" s="629"/>
      <c r="U312" s="629"/>
      <c r="V312" s="629"/>
      <c r="W312" s="629"/>
      <c r="X312" s="629"/>
      <c r="Y312" s="629"/>
      <c r="Z312" s="629"/>
    </row>
    <row r="313" ht="12.75" customHeight="1">
      <c r="A313" s="629"/>
      <c r="B313" s="629"/>
      <c r="C313" s="629"/>
      <c r="D313" s="629"/>
      <c r="E313" s="629"/>
      <c r="F313" s="629"/>
      <c r="G313" s="629"/>
      <c r="H313" s="629"/>
      <c r="I313" s="629"/>
      <c r="J313" s="629"/>
      <c r="K313" s="629"/>
      <c r="L313" s="629"/>
      <c r="M313" s="629"/>
      <c r="N313" s="629"/>
      <c r="O313" s="629"/>
      <c r="P313" s="629"/>
      <c r="Q313" s="629"/>
      <c r="R313" s="629"/>
      <c r="S313" s="629"/>
      <c r="T313" s="629"/>
      <c r="U313" s="629"/>
      <c r="V313" s="629"/>
      <c r="W313" s="629"/>
      <c r="X313" s="629"/>
      <c r="Y313" s="629"/>
      <c r="Z313" s="629"/>
    </row>
    <row r="314" ht="12.75" customHeight="1">
      <c r="A314" s="629"/>
      <c r="B314" s="629"/>
      <c r="C314" s="629"/>
      <c r="D314" s="629"/>
      <c r="E314" s="629"/>
      <c r="F314" s="629"/>
      <c r="G314" s="629"/>
      <c r="H314" s="629"/>
      <c r="I314" s="629"/>
      <c r="J314" s="629"/>
      <c r="K314" s="629"/>
      <c r="L314" s="629"/>
      <c r="M314" s="629"/>
      <c r="N314" s="629"/>
      <c r="O314" s="629"/>
      <c r="P314" s="629"/>
      <c r="Q314" s="629"/>
      <c r="R314" s="629"/>
      <c r="S314" s="629"/>
      <c r="T314" s="629"/>
      <c r="U314" s="629"/>
      <c r="V314" s="629"/>
      <c r="W314" s="629"/>
      <c r="X314" s="629"/>
      <c r="Y314" s="629"/>
      <c r="Z314" s="629"/>
    </row>
    <row r="315" ht="12.75" customHeight="1">
      <c r="A315" s="629"/>
      <c r="B315" s="629"/>
      <c r="C315" s="629"/>
      <c r="D315" s="629"/>
      <c r="E315" s="629"/>
      <c r="F315" s="629"/>
      <c r="G315" s="629"/>
      <c r="H315" s="629"/>
      <c r="I315" s="629"/>
      <c r="J315" s="629"/>
      <c r="K315" s="629"/>
      <c r="L315" s="629"/>
      <c r="M315" s="629"/>
      <c r="N315" s="629"/>
      <c r="O315" s="629"/>
      <c r="P315" s="629"/>
      <c r="Q315" s="629"/>
      <c r="R315" s="629"/>
      <c r="S315" s="629"/>
      <c r="T315" s="629"/>
      <c r="U315" s="629"/>
      <c r="V315" s="629"/>
      <c r="W315" s="629"/>
      <c r="X315" s="629"/>
      <c r="Y315" s="629"/>
      <c r="Z315" s="629"/>
    </row>
    <row r="316" ht="12.75" customHeight="1">
      <c r="A316" s="629"/>
      <c r="B316" s="629"/>
      <c r="C316" s="629"/>
      <c r="D316" s="629"/>
      <c r="E316" s="629"/>
      <c r="F316" s="629"/>
      <c r="G316" s="629"/>
      <c r="H316" s="629"/>
      <c r="I316" s="629"/>
      <c r="J316" s="629"/>
      <c r="K316" s="629"/>
      <c r="L316" s="629"/>
      <c r="M316" s="629"/>
      <c r="N316" s="629"/>
      <c r="O316" s="629"/>
      <c r="P316" s="629"/>
      <c r="Q316" s="629"/>
      <c r="R316" s="629"/>
      <c r="S316" s="629"/>
      <c r="T316" s="629"/>
      <c r="U316" s="629"/>
      <c r="V316" s="629"/>
      <c r="W316" s="629"/>
      <c r="X316" s="629"/>
      <c r="Y316" s="629"/>
      <c r="Z316" s="629"/>
    </row>
    <row r="317" ht="12.75" customHeight="1">
      <c r="A317" s="629"/>
      <c r="B317" s="629"/>
      <c r="C317" s="629"/>
      <c r="D317" s="629"/>
      <c r="E317" s="629"/>
      <c r="F317" s="629"/>
      <c r="G317" s="629"/>
      <c r="H317" s="629"/>
      <c r="I317" s="629"/>
      <c r="J317" s="629"/>
      <c r="K317" s="629"/>
      <c r="L317" s="629"/>
      <c r="M317" s="629"/>
      <c r="N317" s="629"/>
      <c r="O317" s="629"/>
      <c r="P317" s="629"/>
      <c r="Q317" s="629"/>
      <c r="R317" s="629"/>
      <c r="S317" s="629"/>
      <c r="T317" s="629"/>
      <c r="U317" s="629"/>
      <c r="V317" s="629"/>
      <c r="W317" s="629"/>
      <c r="X317" s="629"/>
      <c r="Y317" s="629"/>
      <c r="Z317" s="629"/>
    </row>
    <row r="318" ht="12.75" customHeight="1">
      <c r="A318" s="629"/>
      <c r="B318" s="629"/>
      <c r="C318" s="629"/>
      <c r="D318" s="629"/>
      <c r="E318" s="629"/>
      <c r="F318" s="629"/>
      <c r="G318" s="629"/>
      <c r="H318" s="629"/>
      <c r="I318" s="629"/>
      <c r="J318" s="629"/>
      <c r="K318" s="629"/>
      <c r="L318" s="629"/>
      <c r="M318" s="629"/>
      <c r="N318" s="629"/>
      <c r="O318" s="629"/>
      <c r="P318" s="629"/>
      <c r="Q318" s="629"/>
      <c r="R318" s="629"/>
      <c r="S318" s="629"/>
      <c r="T318" s="629"/>
      <c r="U318" s="629"/>
      <c r="V318" s="629"/>
      <c r="W318" s="629"/>
      <c r="X318" s="629"/>
      <c r="Y318" s="629"/>
      <c r="Z318" s="629"/>
    </row>
    <row r="319" ht="12.75" customHeight="1">
      <c r="A319" s="629"/>
      <c r="B319" s="629"/>
      <c r="C319" s="629"/>
      <c r="D319" s="629"/>
      <c r="E319" s="629"/>
      <c r="F319" s="629"/>
      <c r="G319" s="629"/>
      <c r="H319" s="629"/>
      <c r="I319" s="629"/>
      <c r="J319" s="629"/>
      <c r="K319" s="629"/>
      <c r="L319" s="629"/>
      <c r="M319" s="629"/>
      <c r="N319" s="629"/>
      <c r="O319" s="629"/>
      <c r="P319" s="629"/>
      <c r="Q319" s="629"/>
      <c r="R319" s="629"/>
      <c r="S319" s="629"/>
      <c r="T319" s="629"/>
      <c r="U319" s="629"/>
      <c r="V319" s="629"/>
      <c r="W319" s="629"/>
      <c r="X319" s="629"/>
      <c r="Y319" s="629"/>
      <c r="Z319" s="629"/>
    </row>
    <row r="320" ht="12.75" customHeight="1">
      <c r="A320" s="629"/>
      <c r="B320" s="629"/>
      <c r="C320" s="629"/>
      <c r="D320" s="629"/>
      <c r="E320" s="629"/>
      <c r="F320" s="629"/>
      <c r="G320" s="629"/>
      <c r="H320" s="629"/>
      <c r="I320" s="629"/>
      <c r="J320" s="629"/>
      <c r="K320" s="629"/>
      <c r="L320" s="629"/>
      <c r="M320" s="629"/>
      <c r="N320" s="629"/>
      <c r="O320" s="629"/>
      <c r="P320" s="629"/>
      <c r="Q320" s="629"/>
      <c r="R320" s="629"/>
      <c r="S320" s="629"/>
      <c r="T320" s="629"/>
      <c r="U320" s="629"/>
      <c r="V320" s="629"/>
      <c r="W320" s="629"/>
      <c r="X320" s="629"/>
      <c r="Y320" s="629"/>
      <c r="Z320" s="629"/>
    </row>
    <row r="321" ht="12.75" customHeight="1">
      <c r="A321" s="629"/>
      <c r="B321" s="629"/>
      <c r="C321" s="629"/>
      <c r="D321" s="629"/>
      <c r="E321" s="629"/>
      <c r="F321" s="629"/>
      <c r="G321" s="629"/>
      <c r="H321" s="629"/>
      <c r="I321" s="629"/>
      <c r="J321" s="629"/>
      <c r="K321" s="629"/>
      <c r="L321" s="629"/>
      <c r="M321" s="629"/>
      <c r="N321" s="629"/>
      <c r="O321" s="629"/>
      <c r="P321" s="629"/>
      <c r="Q321" s="629"/>
      <c r="R321" s="629"/>
      <c r="S321" s="629"/>
      <c r="T321" s="629"/>
      <c r="U321" s="629"/>
      <c r="V321" s="629"/>
      <c r="W321" s="629"/>
      <c r="X321" s="629"/>
      <c r="Y321" s="629"/>
      <c r="Z321" s="629"/>
    </row>
    <row r="322" ht="12.75" customHeight="1">
      <c r="A322" s="629"/>
      <c r="B322" s="629"/>
      <c r="C322" s="629"/>
      <c r="D322" s="629"/>
      <c r="E322" s="629"/>
      <c r="F322" s="629"/>
      <c r="G322" s="629"/>
      <c r="H322" s="629"/>
      <c r="I322" s="629"/>
      <c r="J322" s="629"/>
      <c r="K322" s="629"/>
      <c r="L322" s="629"/>
      <c r="M322" s="629"/>
      <c r="N322" s="629"/>
      <c r="O322" s="629"/>
      <c r="P322" s="629"/>
      <c r="Q322" s="629"/>
      <c r="R322" s="629"/>
      <c r="S322" s="629"/>
      <c r="T322" s="629"/>
      <c r="U322" s="629"/>
      <c r="V322" s="629"/>
      <c r="W322" s="629"/>
      <c r="X322" s="629"/>
      <c r="Y322" s="629"/>
      <c r="Z322" s="629"/>
    </row>
    <row r="323" ht="12.75" customHeight="1">
      <c r="A323" s="629"/>
      <c r="B323" s="629"/>
      <c r="C323" s="629"/>
      <c r="D323" s="629"/>
      <c r="E323" s="629"/>
      <c r="F323" s="629"/>
      <c r="G323" s="629"/>
      <c r="H323" s="629"/>
      <c r="I323" s="629"/>
      <c r="J323" s="629"/>
      <c r="K323" s="629"/>
      <c r="L323" s="629"/>
      <c r="M323" s="629"/>
      <c r="N323" s="629"/>
      <c r="O323" s="629"/>
      <c r="P323" s="629"/>
      <c r="Q323" s="629"/>
      <c r="R323" s="629"/>
      <c r="S323" s="629"/>
      <c r="T323" s="629"/>
      <c r="U323" s="629"/>
      <c r="V323" s="629"/>
      <c r="W323" s="629"/>
      <c r="X323" s="629"/>
      <c r="Y323" s="629"/>
      <c r="Z323" s="629"/>
    </row>
    <row r="324" ht="12.75" customHeight="1">
      <c r="A324" s="629"/>
      <c r="B324" s="629"/>
      <c r="C324" s="629"/>
      <c r="D324" s="629"/>
      <c r="E324" s="629"/>
      <c r="F324" s="629"/>
      <c r="G324" s="629"/>
      <c r="H324" s="629"/>
      <c r="I324" s="629"/>
      <c r="J324" s="629"/>
      <c r="K324" s="629"/>
      <c r="L324" s="629"/>
      <c r="M324" s="629"/>
      <c r="N324" s="629"/>
      <c r="O324" s="629"/>
      <c r="P324" s="629"/>
      <c r="Q324" s="629"/>
      <c r="R324" s="629"/>
      <c r="S324" s="629"/>
      <c r="T324" s="629"/>
      <c r="U324" s="629"/>
      <c r="V324" s="629"/>
      <c r="W324" s="629"/>
      <c r="X324" s="629"/>
      <c r="Y324" s="629"/>
      <c r="Z324" s="629"/>
    </row>
    <row r="325" ht="12.75" customHeight="1">
      <c r="A325" s="629"/>
      <c r="B325" s="629"/>
      <c r="C325" s="629"/>
      <c r="D325" s="629"/>
      <c r="E325" s="629"/>
      <c r="F325" s="629"/>
      <c r="G325" s="629"/>
      <c r="H325" s="629"/>
      <c r="I325" s="629"/>
      <c r="J325" s="629"/>
      <c r="K325" s="629"/>
      <c r="L325" s="629"/>
      <c r="M325" s="629"/>
      <c r="N325" s="629"/>
      <c r="O325" s="629"/>
      <c r="P325" s="629"/>
      <c r="Q325" s="629"/>
      <c r="R325" s="629"/>
      <c r="S325" s="629"/>
      <c r="T325" s="629"/>
      <c r="U325" s="629"/>
      <c r="V325" s="629"/>
      <c r="W325" s="629"/>
      <c r="X325" s="629"/>
      <c r="Y325" s="629"/>
      <c r="Z325" s="629"/>
    </row>
    <row r="326" ht="12.75" customHeight="1">
      <c r="A326" s="629"/>
      <c r="B326" s="629"/>
      <c r="C326" s="629"/>
      <c r="D326" s="629"/>
      <c r="E326" s="629"/>
      <c r="F326" s="629"/>
      <c r="G326" s="629"/>
      <c r="H326" s="629"/>
      <c r="I326" s="629"/>
      <c r="J326" s="629"/>
      <c r="K326" s="629"/>
      <c r="L326" s="629"/>
      <c r="M326" s="629"/>
      <c r="N326" s="629"/>
      <c r="O326" s="629"/>
      <c r="P326" s="629"/>
      <c r="Q326" s="629"/>
      <c r="R326" s="629"/>
      <c r="S326" s="629"/>
      <c r="T326" s="629"/>
      <c r="U326" s="629"/>
      <c r="V326" s="629"/>
      <c r="W326" s="629"/>
      <c r="X326" s="629"/>
      <c r="Y326" s="629"/>
      <c r="Z326" s="629"/>
    </row>
    <row r="327" ht="12.75" customHeight="1">
      <c r="A327" s="629"/>
      <c r="B327" s="629"/>
      <c r="C327" s="629"/>
      <c r="D327" s="629"/>
      <c r="E327" s="629"/>
      <c r="F327" s="629"/>
      <c r="G327" s="629"/>
      <c r="H327" s="629"/>
      <c r="I327" s="629"/>
      <c r="J327" s="629"/>
      <c r="K327" s="629"/>
      <c r="L327" s="629"/>
      <c r="M327" s="629"/>
      <c r="N327" s="629"/>
      <c r="O327" s="629"/>
      <c r="P327" s="629"/>
      <c r="Q327" s="629"/>
      <c r="R327" s="629"/>
      <c r="S327" s="629"/>
      <c r="T327" s="629"/>
      <c r="U327" s="629"/>
      <c r="V327" s="629"/>
      <c r="W327" s="629"/>
      <c r="X327" s="629"/>
      <c r="Y327" s="629"/>
      <c r="Z327" s="629"/>
    </row>
    <row r="328" ht="12.75" customHeight="1">
      <c r="A328" s="629"/>
      <c r="B328" s="629"/>
      <c r="C328" s="629"/>
      <c r="D328" s="629"/>
      <c r="E328" s="629"/>
      <c r="F328" s="629"/>
      <c r="G328" s="629"/>
      <c r="H328" s="629"/>
      <c r="I328" s="629"/>
      <c r="J328" s="629"/>
      <c r="K328" s="629"/>
      <c r="L328" s="629"/>
      <c r="M328" s="629"/>
      <c r="N328" s="629"/>
      <c r="O328" s="629"/>
      <c r="P328" s="629"/>
      <c r="Q328" s="629"/>
      <c r="R328" s="629"/>
      <c r="S328" s="629"/>
      <c r="T328" s="629"/>
      <c r="U328" s="629"/>
      <c r="V328" s="629"/>
      <c r="W328" s="629"/>
      <c r="X328" s="629"/>
      <c r="Y328" s="629"/>
      <c r="Z328" s="629"/>
    </row>
    <row r="329" ht="12.75" customHeight="1">
      <c r="A329" s="629"/>
      <c r="B329" s="629"/>
      <c r="C329" s="629"/>
      <c r="D329" s="629"/>
      <c r="E329" s="629"/>
      <c r="F329" s="629"/>
      <c r="G329" s="629"/>
      <c r="H329" s="629"/>
      <c r="I329" s="629"/>
      <c r="J329" s="629"/>
      <c r="K329" s="629"/>
      <c r="L329" s="629"/>
      <c r="M329" s="629"/>
      <c r="N329" s="629"/>
      <c r="O329" s="629"/>
      <c r="P329" s="629"/>
      <c r="Q329" s="629"/>
      <c r="R329" s="629"/>
      <c r="S329" s="629"/>
      <c r="T329" s="629"/>
      <c r="U329" s="629"/>
      <c r="V329" s="629"/>
      <c r="W329" s="629"/>
      <c r="X329" s="629"/>
      <c r="Y329" s="629"/>
      <c r="Z329" s="629"/>
    </row>
    <row r="330" ht="12.75" customHeight="1">
      <c r="A330" s="629"/>
      <c r="B330" s="629"/>
      <c r="C330" s="629"/>
      <c r="D330" s="629"/>
      <c r="E330" s="629"/>
      <c r="F330" s="629"/>
      <c r="G330" s="629"/>
      <c r="H330" s="629"/>
      <c r="I330" s="629"/>
      <c r="J330" s="629"/>
      <c r="K330" s="629"/>
      <c r="L330" s="629"/>
      <c r="M330" s="629"/>
      <c r="N330" s="629"/>
      <c r="O330" s="629"/>
      <c r="P330" s="629"/>
      <c r="Q330" s="629"/>
      <c r="R330" s="629"/>
      <c r="S330" s="629"/>
      <c r="T330" s="629"/>
      <c r="U330" s="629"/>
      <c r="V330" s="629"/>
      <c r="W330" s="629"/>
      <c r="X330" s="629"/>
      <c r="Y330" s="629"/>
      <c r="Z330" s="629"/>
    </row>
    <row r="331" ht="12.75" customHeight="1">
      <c r="A331" s="629"/>
      <c r="B331" s="629"/>
      <c r="C331" s="629"/>
      <c r="D331" s="629"/>
      <c r="E331" s="629"/>
      <c r="F331" s="629"/>
      <c r="G331" s="629"/>
      <c r="H331" s="629"/>
      <c r="I331" s="629"/>
      <c r="J331" s="629"/>
      <c r="K331" s="629"/>
      <c r="L331" s="629"/>
      <c r="M331" s="629"/>
      <c r="N331" s="629"/>
      <c r="O331" s="629"/>
      <c r="P331" s="629"/>
      <c r="Q331" s="629"/>
      <c r="R331" s="629"/>
      <c r="S331" s="629"/>
      <c r="T331" s="629"/>
      <c r="U331" s="629"/>
      <c r="V331" s="629"/>
      <c r="W331" s="629"/>
      <c r="X331" s="629"/>
      <c r="Y331" s="629"/>
      <c r="Z331" s="629"/>
    </row>
    <row r="332" ht="12.75" customHeight="1">
      <c r="A332" s="629"/>
      <c r="B332" s="629"/>
      <c r="C332" s="629"/>
      <c r="D332" s="629"/>
      <c r="E332" s="629"/>
      <c r="F332" s="629"/>
      <c r="G332" s="629"/>
      <c r="H332" s="629"/>
      <c r="I332" s="629"/>
      <c r="J332" s="629"/>
      <c r="K332" s="629"/>
      <c r="L332" s="629"/>
      <c r="M332" s="629"/>
      <c r="N332" s="629"/>
      <c r="O332" s="629"/>
      <c r="P332" s="629"/>
      <c r="Q332" s="629"/>
      <c r="R332" s="629"/>
      <c r="S332" s="629"/>
      <c r="T332" s="629"/>
      <c r="U332" s="629"/>
      <c r="V332" s="629"/>
      <c r="W332" s="629"/>
      <c r="X332" s="629"/>
      <c r="Y332" s="629"/>
      <c r="Z332" s="629"/>
    </row>
    <row r="333" ht="12.75" customHeight="1">
      <c r="A333" s="629"/>
      <c r="B333" s="629"/>
      <c r="C333" s="629"/>
      <c r="D333" s="629"/>
      <c r="E333" s="629"/>
      <c r="F333" s="629"/>
      <c r="G333" s="629"/>
      <c r="H333" s="629"/>
      <c r="I333" s="629"/>
      <c r="J333" s="629"/>
      <c r="K333" s="629"/>
      <c r="L333" s="629"/>
      <c r="M333" s="629"/>
      <c r="N333" s="629"/>
      <c r="O333" s="629"/>
      <c r="P333" s="629"/>
      <c r="Q333" s="629"/>
      <c r="R333" s="629"/>
      <c r="S333" s="629"/>
      <c r="T333" s="629"/>
      <c r="U333" s="629"/>
      <c r="V333" s="629"/>
      <c r="W333" s="629"/>
      <c r="X333" s="629"/>
      <c r="Y333" s="629"/>
      <c r="Z333" s="629"/>
    </row>
    <row r="334" ht="12.75" customHeight="1">
      <c r="A334" s="629"/>
      <c r="B334" s="629"/>
      <c r="C334" s="629"/>
      <c r="D334" s="629"/>
      <c r="E334" s="629"/>
      <c r="F334" s="629"/>
      <c r="G334" s="629"/>
      <c r="H334" s="629"/>
      <c r="I334" s="629"/>
      <c r="J334" s="629"/>
      <c r="K334" s="629"/>
      <c r="L334" s="629"/>
      <c r="M334" s="629"/>
      <c r="N334" s="629"/>
      <c r="O334" s="629"/>
      <c r="P334" s="629"/>
      <c r="Q334" s="629"/>
      <c r="R334" s="629"/>
      <c r="S334" s="629"/>
      <c r="T334" s="629"/>
      <c r="U334" s="629"/>
      <c r="V334" s="629"/>
      <c r="W334" s="629"/>
      <c r="X334" s="629"/>
      <c r="Y334" s="629"/>
      <c r="Z334" s="629"/>
    </row>
    <row r="335" ht="12.75" customHeight="1">
      <c r="A335" s="629"/>
      <c r="B335" s="629"/>
      <c r="C335" s="629"/>
      <c r="D335" s="629"/>
      <c r="E335" s="629"/>
      <c r="F335" s="629"/>
      <c r="G335" s="629"/>
      <c r="H335" s="629"/>
      <c r="I335" s="629"/>
      <c r="J335" s="629"/>
      <c r="K335" s="629"/>
      <c r="L335" s="629"/>
      <c r="M335" s="629"/>
      <c r="N335" s="629"/>
      <c r="O335" s="629"/>
      <c r="P335" s="629"/>
      <c r="Q335" s="629"/>
      <c r="R335" s="629"/>
      <c r="S335" s="629"/>
      <c r="T335" s="629"/>
      <c r="U335" s="629"/>
      <c r="V335" s="629"/>
      <c r="W335" s="629"/>
      <c r="X335" s="629"/>
      <c r="Y335" s="629"/>
      <c r="Z335" s="629"/>
    </row>
    <row r="336" ht="12.75" customHeight="1">
      <c r="A336" s="629"/>
      <c r="B336" s="629"/>
      <c r="C336" s="629"/>
      <c r="D336" s="629"/>
      <c r="E336" s="629"/>
      <c r="F336" s="629"/>
      <c r="G336" s="629"/>
      <c r="H336" s="629"/>
      <c r="I336" s="629"/>
      <c r="J336" s="629"/>
      <c r="K336" s="629"/>
      <c r="L336" s="629"/>
      <c r="M336" s="629"/>
      <c r="N336" s="629"/>
      <c r="O336" s="629"/>
      <c r="P336" s="629"/>
      <c r="Q336" s="629"/>
      <c r="R336" s="629"/>
      <c r="S336" s="629"/>
      <c r="T336" s="629"/>
      <c r="U336" s="629"/>
      <c r="V336" s="629"/>
      <c r="W336" s="629"/>
      <c r="X336" s="629"/>
      <c r="Y336" s="629"/>
      <c r="Z336" s="629"/>
    </row>
    <row r="337" ht="12.75" customHeight="1">
      <c r="A337" s="629"/>
      <c r="B337" s="629"/>
      <c r="C337" s="629"/>
      <c r="D337" s="629"/>
      <c r="E337" s="629"/>
      <c r="F337" s="629"/>
      <c r="G337" s="629"/>
      <c r="H337" s="629"/>
      <c r="I337" s="629"/>
      <c r="J337" s="629"/>
      <c r="K337" s="629"/>
      <c r="L337" s="629"/>
      <c r="M337" s="629"/>
      <c r="N337" s="629"/>
      <c r="O337" s="629"/>
      <c r="P337" s="629"/>
      <c r="Q337" s="629"/>
      <c r="R337" s="629"/>
      <c r="S337" s="629"/>
      <c r="T337" s="629"/>
      <c r="U337" s="629"/>
      <c r="V337" s="629"/>
      <c r="W337" s="629"/>
      <c r="X337" s="629"/>
      <c r="Y337" s="629"/>
      <c r="Z337" s="629"/>
    </row>
    <row r="338" ht="12.75" customHeight="1">
      <c r="A338" s="629"/>
      <c r="B338" s="629"/>
      <c r="C338" s="629"/>
      <c r="D338" s="629"/>
      <c r="E338" s="629"/>
      <c r="F338" s="629"/>
      <c r="G338" s="629"/>
      <c r="H338" s="629"/>
      <c r="I338" s="629"/>
      <c r="J338" s="629"/>
      <c r="K338" s="629"/>
      <c r="L338" s="629"/>
      <c r="M338" s="629"/>
      <c r="N338" s="629"/>
      <c r="O338" s="629"/>
      <c r="P338" s="629"/>
      <c r="Q338" s="629"/>
      <c r="R338" s="629"/>
      <c r="S338" s="629"/>
      <c r="T338" s="629"/>
      <c r="U338" s="629"/>
      <c r="V338" s="629"/>
      <c r="W338" s="629"/>
      <c r="X338" s="629"/>
      <c r="Y338" s="629"/>
      <c r="Z338" s="629"/>
    </row>
    <row r="339" ht="12.75" customHeight="1">
      <c r="A339" s="629"/>
      <c r="B339" s="629"/>
      <c r="C339" s="629"/>
      <c r="D339" s="629"/>
      <c r="E339" s="629"/>
      <c r="F339" s="629"/>
      <c r="G339" s="629"/>
      <c r="H339" s="629"/>
      <c r="I339" s="629"/>
      <c r="J339" s="629"/>
      <c r="K339" s="629"/>
      <c r="L339" s="629"/>
      <c r="M339" s="629"/>
      <c r="N339" s="629"/>
      <c r="O339" s="629"/>
      <c r="P339" s="629"/>
      <c r="Q339" s="629"/>
      <c r="R339" s="629"/>
      <c r="S339" s="629"/>
      <c r="T339" s="629"/>
      <c r="U339" s="629"/>
      <c r="V339" s="629"/>
      <c r="W339" s="629"/>
      <c r="X339" s="629"/>
      <c r="Y339" s="629"/>
      <c r="Z339" s="629"/>
    </row>
    <row r="340" ht="12.75" customHeight="1">
      <c r="A340" s="629"/>
      <c r="B340" s="629"/>
      <c r="C340" s="629"/>
      <c r="D340" s="629"/>
      <c r="E340" s="629"/>
      <c r="F340" s="629"/>
      <c r="G340" s="629"/>
      <c r="H340" s="629"/>
      <c r="I340" s="629"/>
      <c r="J340" s="629"/>
      <c r="K340" s="629"/>
      <c r="L340" s="629"/>
      <c r="M340" s="629"/>
      <c r="N340" s="629"/>
      <c r="O340" s="629"/>
      <c r="P340" s="629"/>
      <c r="Q340" s="629"/>
      <c r="R340" s="629"/>
      <c r="S340" s="629"/>
      <c r="T340" s="629"/>
      <c r="U340" s="629"/>
      <c r="V340" s="629"/>
      <c r="W340" s="629"/>
      <c r="X340" s="629"/>
      <c r="Y340" s="629"/>
      <c r="Z340" s="629"/>
    </row>
    <row r="341" ht="12.75" customHeight="1">
      <c r="A341" s="629"/>
      <c r="B341" s="629"/>
      <c r="C341" s="629"/>
      <c r="D341" s="629"/>
      <c r="E341" s="629"/>
      <c r="F341" s="629"/>
      <c r="G341" s="629"/>
      <c r="H341" s="629"/>
      <c r="I341" s="629"/>
      <c r="J341" s="629"/>
      <c r="K341" s="629"/>
      <c r="L341" s="629"/>
      <c r="M341" s="629"/>
      <c r="N341" s="629"/>
      <c r="O341" s="629"/>
      <c r="P341" s="629"/>
      <c r="Q341" s="629"/>
      <c r="R341" s="629"/>
      <c r="S341" s="629"/>
      <c r="T341" s="629"/>
      <c r="U341" s="629"/>
      <c r="V341" s="629"/>
      <c r="W341" s="629"/>
      <c r="X341" s="629"/>
      <c r="Y341" s="629"/>
      <c r="Z341" s="629"/>
    </row>
    <row r="342" ht="12.75" customHeight="1">
      <c r="A342" s="629"/>
      <c r="B342" s="629"/>
      <c r="C342" s="629"/>
      <c r="D342" s="629"/>
      <c r="E342" s="629"/>
      <c r="F342" s="629"/>
      <c r="G342" s="629"/>
      <c r="H342" s="629"/>
      <c r="I342" s="629"/>
      <c r="J342" s="629"/>
      <c r="K342" s="629"/>
      <c r="L342" s="629"/>
      <c r="M342" s="629"/>
      <c r="N342" s="629"/>
      <c r="O342" s="629"/>
      <c r="P342" s="629"/>
      <c r="Q342" s="629"/>
      <c r="R342" s="629"/>
      <c r="S342" s="629"/>
      <c r="T342" s="629"/>
      <c r="U342" s="629"/>
      <c r="V342" s="629"/>
      <c r="W342" s="629"/>
      <c r="X342" s="629"/>
      <c r="Y342" s="629"/>
      <c r="Z342" s="629"/>
    </row>
    <row r="343" ht="12.75" customHeight="1">
      <c r="A343" s="629"/>
      <c r="B343" s="629"/>
      <c r="C343" s="629"/>
      <c r="D343" s="629"/>
      <c r="E343" s="629"/>
      <c r="F343" s="629"/>
      <c r="G343" s="629"/>
      <c r="H343" s="629"/>
      <c r="I343" s="629"/>
      <c r="J343" s="629"/>
      <c r="K343" s="629"/>
      <c r="L343" s="629"/>
      <c r="M343" s="629"/>
      <c r="N343" s="629"/>
      <c r="O343" s="629"/>
      <c r="P343" s="629"/>
      <c r="Q343" s="629"/>
      <c r="R343" s="629"/>
      <c r="S343" s="629"/>
      <c r="T343" s="629"/>
      <c r="U343" s="629"/>
      <c r="V343" s="629"/>
      <c r="W343" s="629"/>
      <c r="X343" s="629"/>
      <c r="Y343" s="629"/>
      <c r="Z343" s="629"/>
    </row>
    <row r="344" ht="12.75" customHeight="1">
      <c r="A344" s="629"/>
      <c r="B344" s="629"/>
      <c r="C344" s="629"/>
      <c r="D344" s="629"/>
      <c r="E344" s="629"/>
      <c r="F344" s="629"/>
      <c r="G344" s="629"/>
      <c r="H344" s="629"/>
      <c r="I344" s="629"/>
      <c r="J344" s="629"/>
      <c r="K344" s="629"/>
      <c r="L344" s="629"/>
      <c r="M344" s="629"/>
      <c r="N344" s="629"/>
      <c r="O344" s="629"/>
      <c r="P344" s="629"/>
      <c r="Q344" s="629"/>
      <c r="R344" s="629"/>
      <c r="S344" s="629"/>
      <c r="T344" s="629"/>
      <c r="U344" s="629"/>
      <c r="V344" s="629"/>
      <c r="W344" s="629"/>
      <c r="X344" s="629"/>
      <c r="Y344" s="629"/>
      <c r="Z344" s="629"/>
    </row>
    <row r="345" ht="12.75" customHeight="1">
      <c r="A345" s="629"/>
      <c r="B345" s="629"/>
      <c r="C345" s="629"/>
      <c r="D345" s="629"/>
      <c r="E345" s="629"/>
      <c r="F345" s="629"/>
      <c r="G345" s="629"/>
      <c r="H345" s="629"/>
      <c r="I345" s="629"/>
      <c r="J345" s="629"/>
      <c r="K345" s="629"/>
      <c r="L345" s="629"/>
      <c r="M345" s="629"/>
      <c r="N345" s="629"/>
      <c r="O345" s="629"/>
      <c r="P345" s="629"/>
      <c r="Q345" s="629"/>
      <c r="R345" s="629"/>
      <c r="S345" s="629"/>
      <c r="T345" s="629"/>
      <c r="U345" s="629"/>
      <c r="V345" s="629"/>
      <c r="W345" s="629"/>
      <c r="X345" s="629"/>
      <c r="Y345" s="629"/>
      <c r="Z345" s="629"/>
    </row>
    <row r="346" ht="12.75" customHeight="1">
      <c r="A346" s="629"/>
      <c r="B346" s="629"/>
      <c r="C346" s="629"/>
      <c r="D346" s="629"/>
      <c r="E346" s="629"/>
      <c r="F346" s="629"/>
      <c r="G346" s="629"/>
      <c r="H346" s="629"/>
      <c r="I346" s="629"/>
      <c r="J346" s="629"/>
      <c r="K346" s="629"/>
      <c r="L346" s="629"/>
      <c r="M346" s="629"/>
      <c r="N346" s="629"/>
      <c r="O346" s="629"/>
      <c r="P346" s="629"/>
      <c r="Q346" s="629"/>
      <c r="R346" s="629"/>
      <c r="S346" s="629"/>
      <c r="T346" s="629"/>
      <c r="U346" s="629"/>
      <c r="V346" s="629"/>
      <c r="W346" s="629"/>
      <c r="X346" s="629"/>
      <c r="Y346" s="629"/>
      <c r="Z346" s="629"/>
    </row>
    <row r="347" ht="12.75" customHeight="1">
      <c r="A347" s="629"/>
      <c r="B347" s="629"/>
      <c r="C347" s="629"/>
      <c r="D347" s="629"/>
      <c r="E347" s="629"/>
      <c r="F347" s="629"/>
      <c r="G347" s="629"/>
      <c r="H347" s="629"/>
      <c r="I347" s="629"/>
      <c r="J347" s="629"/>
      <c r="K347" s="629"/>
      <c r="L347" s="629"/>
      <c r="M347" s="629"/>
      <c r="N347" s="629"/>
      <c r="O347" s="629"/>
      <c r="P347" s="629"/>
      <c r="Q347" s="629"/>
      <c r="R347" s="629"/>
      <c r="S347" s="629"/>
      <c r="T347" s="629"/>
      <c r="U347" s="629"/>
      <c r="V347" s="629"/>
      <c r="W347" s="629"/>
      <c r="X347" s="629"/>
      <c r="Y347" s="629"/>
      <c r="Z347" s="629"/>
    </row>
    <row r="348" ht="12.75" customHeight="1">
      <c r="A348" s="629"/>
      <c r="B348" s="629"/>
      <c r="C348" s="629"/>
      <c r="D348" s="629"/>
      <c r="E348" s="629"/>
      <c r="F348" s="629"/>
      <c r="G348" s="629"/>
      <c r="H348" s="629"/>
      <c r="I348" s="629"/>
      <c r="J348" s="629"/>
      <c r="K348" s="629"/>
      <c r="L348" s="629"/>
      <c r="M348" s="629"/>
      <c r="N348" s="629"/>
      <c r="O348" s="629"/>
      <c r="P348" s="629"/>
      <c r="Q348" s="629"/>
      <c r="R348" s="629"/>
      <c r="S348" s="629"/>
      <c r="T348" s="629"/>
      <c r="U348" s="629"/>
      <c r="V348" s="629"/>
      <c r="W348" s="629"/>
      <c r="X348" s="629"/>
      <c r="Y348" s="629"/>
      <c r="Z348" s="629"/>
    </row>
    <row r="349" ht="12.75" customHeight="1">
      <c r="A349" s="629"/>
      <c r="B349" s="629"/>
      <c r="C349" s="629"/>
      <c r="D349" s="629"/>
      <c r="E349" s="629"/>
      <c r="F349" s="629"/>
      <c r="G349" s="629"/>
      <c r="H349" s="629"/>
      <c r="I349" s="629"/>
      <c r="J349" s="629"/>
      <c r="K349" s="629"/>
      <c r="L349" s="629"/>
      <c r="M349" s="629"/>
      <c r="N349" s="629"/>
      <c r="O349" s="629"/>
      <c r="P349" s="629"/>
      <c r="Q349" s="629"/>
      <c r="R349" s="629"/>
      <c r="S349" s="629"/>
      <c r="T349" s="629"/>
      <c r="U349" s="629"/>
      <c r="V349" s="629"/>
      <c r="W349" s="629"/>
      <c r="X349" s="629"/>
      <c r="Y349" s="629"/>
      <c r="Z349" s="629"/>
    </row>
    <row r="350" ht="12.75" customHeight="1">
      <c r="A350" s="629"/>
      <c r="B350" s="629"/>
      <c r="C350" s="629"/>
      <c r="D350" s="629"/>
      <c r="E350" s="629"/>
      <c r="F350" s="629"/>
      <c r="G350" s="629"/>
      <c r="H350" s="629"/>
      <c r="I350" s="629"/>
      <c r="J350" s="629"/>
      <c r="K350" s="629"/>
      <c r="L350" s="629"/>
      <c r="M350" s="629"/>
      <c r="N350" s="629"/>
      <c r="O350" s="629"/>
      <c r="P350" s="629"/>
      <c r="Q350" s="629"/>
      <c r="R350" s="629"/>
      <c r="S350" s="629"/>
      <c r="T350" s="629"/>
      <c r="U350" s="629"/>
      <c r="V350" s="629"/>
      <c r="W350" s="629"/>
      <c r="X350" s="629"/>
      <c r="Y350" s="629"/>
      <c r="Z350" s="629"/>
    </row>
    <row r="351" ht="12.75" customHeight="1">
      <c r="A351" s="629"/>
      <c r="B351" s="629"/>
      <c r="C351" s="629"/>
      <c r="D351" s="629"/>
      <c r="E351" s="629"/>
      <c r="F351" s="629"/>
      <c r="G351" s="629"/>
      <c r="H351" s="629"/>
      <c r="I351" s="629"/>
      <c r="J351" s="629"/>
      <c r="K351" s="629"/>
      <c r="L351" s="629"/>
      <c r="M351" s="629"/>
      <c r="N351" s="629"/>
      <c r="O351" s="629"/>
      <c r="P351" s="629"/>
      <c r="Q351" s="629"/>
      <c r="R351" s="629"/>
      <c r="S351" s="629"/>
      <c r="T351" s="629"/>
      <c r="U351" s="629"/>
      <c r="V351" s="629"/>
      <c r="W351" s="629"/>
      <c r="X351" s="629"/>
      <c r="Y351" s="629"/>
      <c r="Z351" s="629"/>
    </row>
    <row r="352" ht="12.75" customHeight="1">
      <c r="A352" s="629"/>
      <c r="B352" s="629"/>
      <c r="C352" s="629"/>
      <c r="D352" s="629"/>
      <c r="E352" s="629"/>
      <c r="F352" s="629"/>
      <c r="G352" s="629"/>
      <c r="H352" s="629"/>
      <c r="I352" s="629"/>
      <c r="J352" s="629"/>
      <c r="K352" s="629"/>
      <c r="L352" s="629"/>
      <c r="M352" s="629"/>
      <c r="N352" s="629"/>
      <c r="O352" s="629"/>
      <c r="P352" s="629"/>
      <c r="Q352" s="629"/>
      <c r="R352" s="629"/>
      <c r="S352" s="629"/>
      <c r="T352" s="629"/>
      <c r="U352" s="629"/>
      <c r="V352" s="629"/>
      <c r="W352" s="629"/>
      <c r="X352" s="629"/>
      <c r="Y352" s="629"/>
      <c r="Z352" s="629"/>
    </row>
    <row r="353" ht="12.75" customHeight="1">
      <c r="A353" s="629"/>
      <c r="B353" s="629"/>
      <c r="C353" s="629"/>
      <c r="D353" s="629"/>
      <c r="E353" s="629"/>
      <c r="F353" s="629"/>
      <c r="G353" s="629"/>
      <c r="H353" s="629"/>
      <c r="I353" s="629"/>
      <c r="J353" s="629"/>
      <c r="K353" s="629"/>
      <c r="L353" s="629"/>
      <c r="M353" s="629"/>
      <c r="N353" s="629"/>
      <c r="O353" s="629"/>
      <c r="P353" s="629"/>
      <c r="Q353" s="629"/>
      <c r="R353" s="629"/>
      <c r="S353" s="629"/>
      <c r="T353" s="629"/>
      <c r="U353" s="629"/>
      <c r="V353" s="629"/>
      <c r="W353" s="629"/>
      <c r="X353" s="629"/>
      <c r="Y353" s="629"/>
      <c r="Z353" s="629"/>
    </row>
    <row r="354" ht="12.75" customHeight="1">
      <c r="A354" s="629"/>
      <c r="B354" s="629"/>
      <c r="C354" s="629"/>
      <c r="D354" s="629"/>
      <c r="E354" s="629"/>
      <c r="F354" s="629"/>
      <c r="G354" s="629"/>
      <c r="H354" s="629"/>
      <c r="I354" s="629"/>
      <c r="J354" s="629"/>
      <c r="K354" s="629"/>
      <c r="L354" s="629"/>
      <c r="M354" s="629"/>
      <c r="N354" s="629"/>
      <c r="O354" s="629"/>
      <c r="P354" s="629"/>
      <c r="Q354" s="629"/>
      <c r="R354" s="629"/>
      <c r="S354" s="629"/>
      <c r="T354" s="629"/>
      <c r="U354" s="629"/>
      <c r="V354" s="629"/>
      <c r="W354" s="629"/>
      <c r="X354" s="629"/>
      <c r="Y354" s="629"/>
      <c r="Z354" s="629"/>
    </row>
    <row r="355" ht="12.75" customHeight="1">
      <c r="A355" s="629"/>
      <c r="B355" s="629"/>
      <c r="C355" s="629"/>
      <c r="D355" s="629"/>
      <c r="E355" s="629"/>
      <c r="F355" s="629"/>
      <c r="G355" s="629"/>
      <c r="H355" s="629"/>
      <c r="I355" s="629"/>
      <c r="J355" s="629"/>
      <c r="K355" s="629"/>
      <c r="L355" s="629"/>
      <c r="M355" s="629"/>
      <c r="N355" s="629"/>
      <c r="O355" s="629"/>
      <c r="P355" s="629"/>
      <c r="Q355" s="629"/>
      <c r="R355" s="629"/>
      <c r="S355" s="629"/>
      <c r="T355" s="629"/>
      <c r="U355" s="629"/>
      <c r="V355" s="629"/>
      <c r="W355" s="629"/>
      <c r="X355" s="629"/>
      <c r="Y355" s="629"/>
      <c r="Z355" s="629"/>
    </row>
    <row r="356" ht="12.75" customHeight="1">
      <c r="A356" s="629"/>
      <c r="B356" s="629"/>
      <c r="C356" s="629"/>
      <c r="D356" s="629"/>
      <c r="E356" s="629"/>
      <c r="F356" s="629"/>
      <c r="G356" s="629"/>
      <c r="H356" s="629"/>
      <c r="I356" s="629"/>
      <c r="J356" s="629"/>
      <c r="K356" s="629"/>
      <c r="L356" s="629"/>
      <c r="M356" s="629"/>
      <c r="N356" s="629"/>
      <c r="O356" s="629"/>
      <c r="P356" s="629"/>
      <c r="Q356" s="629"/>
      <c r="R356" s="629"/>
      <c r="S356" s="629"/>
      <c r="T356" s="629"/>
      <c r="U356" s="629"/>
      <c r="V356" s="629"/>
      <c r="W356" s="629"/>
      <c r="X356" s="629"/>
      <c r="Y356" s="629"/>
      <c r="Z356" s="629"/>
    </row>
    <row r="357" ht="12.75" customHeight="1">
      <c r="A357" s="629"/>
      <c r="B357" s="629"/>
      <c r="C357" s="629"/>
      <c r="D357" s="629"/>
      <c r="E357" s="629"/>
      <c r="F357" s="629"/>
      <c r="G357" s="629"/>
      <c r="H357" s="629"/>
      <c r="I357" s="629"/>
      <c r="J357" s="629"/>
      <c r="K357" s="629"/>
      <c r="L357" s="629"/>
      <c r="M357" s="629"/>
      <c r="N357" s="629"/>
      <c r="O357" s="629"/>
      <c r="P357" s="629"/>
      <c r="Q357" s="629"/>
      <c r="R357" s="629"/>
      <c r="S357" s="629"/>
      <c r="T357" s="629"/>
      <c r="U357" s="629"/>
      <c r="V357" s="629"/>
      <c r="W357" s="629"/>
      <c r="X357" s="629"/>
      <c r="Y357" s="629"/>
      <c r="Z357" s="629"/>
    </row>
    <row r="358" ht="12.75" customHeight="1">
      <c r="A358" s="629"/>
      <c r="B358" s="629"/>
      <c r="C358" s="629"/>
      <c r="D358" s="629"/>
      <c r="E358" s="629"/>
      <c r="F358" s="629"/>
      <c r="G358" s="629"/>
      <c r="H358" s="629"/>
      <c r="I358" s="629"/>
      <c r="J358" s="629"/>
      <c r="K358" s="629"/>
      <c r="L358" s="629"/>
      <c r="M358" s="629"/>
      <c r="N358" s="629"/>
      <c r="O358" s="629"/>
      <c r="P358" s="629"/>
      <c r="Q358" s="629"/>
      <c r="R358" s="629"/>
      <c r="S358" s="629"/>
      <c r="T358" s="629"/>
      <c r="U358" s="629"/>
      <c r="V358" s="629"/>
      <c r="W358" s="629"/>
      <c r="X358" s="629"/>
      <c r="Y358" s="629"/>
      <c r="Z358" s="629"/>
    </row>
    <row r="359" ht="12.75" customHeight="1">
      <c r="A359" s="629"/>
      <c r="B359" s="629"/>
      <c r="C359" s="629"/>
      <c r="D359" s="629"/>
      <c r="E359" s="629"/>
      <c r="F359" s="629"/>
      <c r="G359" s="629"/>
      <c r="H359" s="629"/>
      <c r="I359" s="629"/>
      <c r="J359" s="629"/>
      <c r="K359" s="629"/>
      <c r="L359" s="629"/>
      <c r="M359" s="629"/>
      <c r="N359" s="629"/>
      <c r="O359" s="629"/>
      <c r="P359" s="629"/>
      <c r="Q359" s="629"/>
      <c r="R359" s="629"/>
      <c r="S359" s="629"/>
      <c r="T359" s="629"/>
      <c r="U359" s="629"/>
      <c r="V359" s="629"/>
      <c r="W359" s="629"/>
      <c r="X359" s="629"/>
      <c r="Y359" s="629"/>
      <c r="Z359" s="629"/>
    </row>
    <row r="360" ht="12.75" customHeight="1">
      <c r="A360" s="629"/>
      <c r="B360" s="629"/>
      <c r="C360" s="629"/>
      <c r="D360" s="629"/>
      <c r="E360" s="629"/>
      <c r="F360" s="629"/>
      <c r="G360" s="629"/>
      <c r="H360" s="629"/>
      <c r="I360" s="629"/>
      <c r="J360" s="629"/>
      <c r="K360" s="629"/>
      <c r="L360" s="629"/>
      <c r="M360" s="629"/>
      <c r="N360" s="629"/>
      <c r="O360" s="629"/>
      <c r="P360" s="629"/>
      <c r="Q360" s="629"/>
      <c r="R360" s="629"/>
      <c r="S360" s="629"/>
      <c r="T360" s="629"/>
      <c r="U360" s="629"/>
      <c r="V360" s="629"/>
      <c r="W360" s="629"/>
      <c r="X360" s="629"/>
      <c r="Y360" s="629"/>
      <c r="Z360" s="629"/>
    </row>
    <row r="361" ht="12.75" customHeight="1">
      <c r="A361" s="629"/>
      <c r="B361" s="629"/>
      <c r="C361" s="629"/>
      <c r="D361" s="629"/>
      <c r="E361" s="629"/>
      <c r="F361" s="629"/>
      <c r="G361" s="629"/>
      <c r="H361" s="629"/>
      <c r="I361" s="629"/>
      <c r="J361" s="629"/>
      <c r="K361" s="629"/>
      <c r="L361" s="629"/>
      <c r="M361" s="629"/>
      <c r="N361" s="629"/>
      <c r="O361" s="629"/>
      <c r="P361" s="629"/>
      <c r="Q361" s="629"/>
      <c r="R361" s="629"/>
      <c r="S361" s="629"/>
      <c r="T361" s="629"/>
      <c r="U361" s="629"/>
      <c r="V361" s="629"/>
      <c r="W361" s="629"/>
      <c r="X361" s="629"/>
      <c r="Y361" s="629"/>
      <c r="Z361" s="629"/>
    </row>
    <row r="362" ht="12.75" customHeight="1">
      <c r="A362" s="629"/>
      <c r="B362" s="629"/>
      <c r="C362" s="629"/>
      <c r="D362" s="629"/>
      <c r="E362" s="629"/>
      <c r="F362" s="629"/>
      <c r="G362" s="629"/>
      <c r="H362" s="629"/>
      <c r="I362" s="629"/>
      <c r="J362" s="629"/>
      <c r="K362" s="629"/>
      <c r="L362" s="629"/>
      <c r="M362" s="629"/>
      <c r="N362" s="629"/>
      <c r="O362" s="629"/>
      <c r="P362" s="629"/>
      <c r="Q362" s="629"/>
      <c r="R362" s="629"/>
      <c r="S362" s="629"/>
      <c r="T362" s="629"/>
      <c r="U362" s="629"/>
      <c r="V362" s="629"/>
      <c r="W362" s="629"/>
      <c r="X362" s="629"/>
      <c r="Y362" s="629"/>
      <c r="Z362" s="629"/>
    </row>
    <row r="363" ht="12.75" customHeight="1">
      <c r="A363" s="629"/>
      <c r="B363" s="629"/>
      <c r="C363" s="629"/>
      <c r="D363" s="629"/>
      <c r="E363" s="629"/>
      <c r="F363" s="629"/>
      <c r="G363" s="629"/>
      <c r="H363" s="629"/>
      <c r="I363" s="629"/>
      <c r="J363" s="629"/>
      <c r="K363" s="629"/>
      <c r="L363" s="629"/>
      <c r="M363" s="629"/>
      <c r="N363" s="629"/>
      <c r="O363" s="629"/>
      <c r="P363" s="629"/>
      <c r="Q363" s="629"/>
      <c r="R363" s="629"/>
      <c r="S363" s="629"/>
      <c r="T363" s="629"/>
      <c r="U363" s="629"/>
      <c r="V363" s="629"/>
      <c r="W363" s="629"/>
      <c r="X363" s="629"/>
      <c r="Y363" s="629"/>
      <c r="Z363" s="629"/>
    </row>
    <row r="364" ht="12.75" customHeight="1">
      <c r="A364" s="629"/>
      <c r="B364" s="629"/>
      <c r="C364" s="629"/>
      <c r="D364" s="629"/>
      <c r="E364" s="629"/>
      <c r="F364" s="629"/>
      <c r="G364" s="629"/>
      <c r="H364" s="629"/>
      <c r="I364" s="629"/>
      <c r="J364" s="629"/>
      <c r="K364" s="629"/>
      <c r="L364" s="629"/>
      <c r="M364" s="629"/>
      <c r="N364" s="629"/>
      <c r="O364" s="629"/>
      <c r="P364" s="629"/>
      <c r="Q364" s="629"/>
      <c r="R364" s="629"/>
      <c r="S364" s="629"/>
      <c r="T364" s="629"/>
      <c r="U364" s="629"/>
      <c r="V364" s="629"/>
      <c r="W364" s="629"/>
      <c r="X364" s="629"/>
      <c r="Y364" s="629"/>
      <c r="Z364" s="629"/>
    </row>
    <row r="365" ht="12.75" customHeight="1">
      <c r="A365" s="629"/>
      <c r="B365" s="629"/>
      <c r="C365" s="629"/>
      <c r="D365" s="629"/>
      <c r="E365" s="629"/>
      <c r="F365" s="629"/>
      <c r="G365" s="629"/>
      <c r="H365" s="629"/>
      <c r="I365" s="629"/>
      <c r="J365" s="629"/>
      <c r="K365" s="629"/>
      <c r="L365" s="629"/>
      <c r="M365" s="629"/>
      <c r="N365" s="629"/>
      <c r="O365" s="629"/>
      <c r="P365" s="629"/>
      <c r="Q365" s="629"/>
      <c r="R365" s="629"/>
      <c r="S365" s="629"/>
      <c r="T365" s="629"/>
      <c r="U365" s="629"/>
      <c r="V365" s="629"/>
      <c r="W365" s="629"/>
      <c r="X365" s="629"/>
      <c r="Y365" s="629"/>
      <c r="Z365" s="629"/>
    </row>
    <row r="366" ht="12.75" customHeight="1">
      <c r="A366" s="629"/>
      <c r="B366" s="629"/>
      <c r="C366" s="629"/>
      <c r="D366" s="629"/>
      <c r="E366" s="629"/>
      <c r="F366" s="629"/>
      <c r="G366" s="629"/>
      <c r="H366" s="629"/>
      <c r="I366" s="629"/>
      <c r="J366" s="629"/>
      <c r="K366" s="629"/>
      <c r="L366" s="629"/>
      <c r="M366" s="629"/>
      <c r="N366" s="629"/>
      <c r="O366" s="629"/>
      <c r="P366" s="629"/>
      <c r="Q366" s="629"/>
      <c r="R366" s="629"/>
      <c r="S366" s="629"/>
      <c r="T366" s="629"/>
      <c r="U366" s="629"/>
      <c r="V366" s="629"/>
      <c r="W366" s="629"/>
      <c r="X366" s="629"/>
      <c r="Y366" s="629"/>
      <c r="Z366" s="629"/>
    </row>
    <row r="367" ht="12.75" customHeight="1">
      <c r="A367" s="629"/>
      <c r="B367" s="629"/>
      <c r="C367" s="629"/>
      <c r="D367" s="629"/>
      <c r="E367" s="629"/>
      <c r="F367" s="629"/>
      <c r="G367" s="629"/>
      <c r="H367" s="629"/>
      <c r="I367" s="629"/>
      <c r="J367" s="629"/>
      <c r="K367" s="629"/>
      <c r="L367" s="629"/>
      <c r="M367" s="629"/>
      <c r="N367" s="629"/>
      <c r="O367" s="629"/>
      <c r="P367" s="629"/>
      <c r="Q367" s="629"/>
      <c r="R367" s="629"/>
      <c r="S367" s="629"/>
      <c r="T367" s="629"/>
      <c r="U367" s="629"/>
      <c r="V367" s="629"/>
      <c r="W367" s="629"/>
      <c r="X367" s="629"/>
      <c r="Y367" s="629"/>
      <c r="Z367" s="629"/>
    </row>
    <row r="368" ht="12.75" customHeight="1">
      <c r="A368" s="629"/>
      <c r="B368" s="629"/>
      <c r="C368" s="629"/>
      <c r="D368" s="629"/>
      <c r="E368" s="629"/>
      <c r="F368" s="629"/>
      <c r="G368" s="629"/>
      <c r="H368" s="629"/>
      <c r="I368" s="629"/>
      <c r="J368" s="629"/>
      <c r="K368" s="629"/>
      <c r="L368" s="629"/>
      <c r="M368" s="629"/>
      <c r="N368" s="629"/>
      <c r="O368" s="629"/>
      <c r="P368" s="629"/>
      <c r="Q368" s="629"/>
      <c r="R368" s="629"/>
      <c r="S368" s="629"/>
      <c r="T368" s="629"/>
      <c r="U368" s="629"/>
      <c r="V368" s="629"/>
      <c r="W368" s="629"/>
      <c r="X368" s="629"/>
      <c r="Y368" s="629"/>
      <c r="Z368" s="629"/>
    </row>
    <row r="369" ht="12.75" customHeight="1">
      <c r="A369" s="629"/>
      <c r="B369" s="629"/>
      <c r="C369" s="629"/>
      <c r="D369" s="629"/>
      <c r="E369" s="629"/>
      <c r="F369" s="629"/>
      <c r="G369" s="629"/>
      <c r="H369" s="629"/>
      <c r="I369" s="629"/>
      <c r="J369" s="629"/>
      <c r="K369" s="629"/>
      <c r="L369" s="629"/>
      <c r="M369" s="629"/>
      <c r="N369" s="629"/>
      <c r="O369" s="629"/>
      <c r="P369" s="629"/>
      <c r="Q369" s="629"/>
      <c r="R369" s="629"/>
      <c r="S369" s="629"/>
      <c r="T369" s="629"/>
      <c r="U369" s="629"/>
      <c r="V369" s="629"/>
      <c r="W369" s="629"/>
      <c r="X369" s="629"/>
      <c r="Y369" s="629"/>
      <c r="Z369" s="629"/>
    </row>
    <row r="370" ht="12.75" customHeight="1">
      <c r="A370" s="629"/>
      <c r="B370" s="629"/>
      <c r="C370" s="629"/>
      <c r="D370" s="629"/>
      <c r="E370" s="629"/>
      <c r="F370" s="629"/>
      <c r="G370" s="629"/>
      <c r="H370" s="629"/>
      <c r="I370" s="629"/>
      <c r="J370" s="629"/>
      <c r="K370" s="629"/>
      <c r="L370" s="629"/>
      <c r="M370" s="629"/>
      <c r="N370" s="629"/>
      <c r="O370" s="629"/>
      <c r="P370" s="629"/>
      <c r="Q370" s="629"/>
      <c r="R370" s="629"/>
      <c r="S370" s="629"/>
      <c r="T370" s="629"/>
      <c r="U370" s="629"/>
      <c r="V370" s="629"/>
      <c r="W370" s="629"/>
      <c r="X370" s="629"/>
      <c r="Y370" s="629"/>
      <c r="Z370" s="629"/>
    </row>
    <row r="371" ht="12.75" customHeight="1">
      <c r="A371" s="629"/>
      <c r="B371" s="629"/>
      <c r="C371" s="629"/>
      <c r="D371" s="629"/>
      <c r="E371" s="629"/>
      <c r="F371" s="629"/>
      <c r="G371" s="629"/>
      <c r="H371" s="629"/>
      <c r="I371" s="629"/>
      <c r="J371" s="629"/>
      <c r="K371" s="629"/>
      <c r="L371" s="629"/>
      <c r="M371" s="629"/>
      <c r="N371" s="629"/>
      <c r="O371" s="629"/>
      <c r="P371" s="629"/>
      <c r="Q371" s="629"/>
      <c r="R371" s="629"/>
      <c r="S371" s="629"/>
      <c r="T371" s="629"/>
      <c r="U371" s="629"/>
      <c r="V371" s="629"/>
      <c r="W371" s="629"/>
      <c r="X371" s="629"/>
      <c r="Y371" s="629"/>
      <c r="Z371" s="629"/>
    </row>
    <row r="372" ht="12.75" customHeight="1">
      <c r="A372" s="629"/>
      <c r="B372" s="629"/>
      <c r="C372" s="629"/>
      <c r="D372" s="629"/>
      <c r="E372" s="629"/>
      <c r="F372" s="629"/>
      <c r="G372" s="629"/>
      <c r="H372" s="629"/>
      <c r="I372" s="629"/>
      <c r="J372" s="629"/>
      <c r="K372" s="629"/>
      <c r="L372" s="629"/>
      <c r="M372" s="629"/>
      <c r="N372" s="629"/>
      <c r="O372" s="629"/>
      <c r="P372" s="629"/>
      <c r="Q372" s="629"/>
      <c r="R372" s="629"/>
      <c r="S372" s="629"/>
      <c r="T372" s="629"/>
      <c r="U372" s="629"/>
      <c r="V372" s="629"/>
      <c r="W372" s="629"/>
      <c r="X372" s="629"/>
      <c r="Y372" s="629"/>
      <c r="Z372" s="629"/>
    </row>
    <row r="373" ht="12.75" customHeight="1">
      <c r="A373" s="629"/>
      <c r="B373" s="629"/>
      <c r="C373" s="629"/>
      <c r="D373" s="629"/>
      <c r="E373" s="629"/>
      <c r="F373" s="629"/>
      <c r="G373" s="629"/>
      <c r="H373" s="629"/>
      <c r="I373" s="629"/>
      <c r="J373" s="629"/>
      <c r="K373" s="629"/>
      <c r="L373" s="629"/>
      <c r="M373" s="629"/>
      <c r="N373" s="629"/>
      <c r="O373" s="629"/>
      <c r="P373" s="629"/>
      <c r="Q373" s="629"/>
      <c r="R373" s="629"/>
      <c r="S373" s="629"/>
      <c r="T373" s="629"/>
      <c r="U373" s="629"/>
      <c r="V373" s="629"/>
      <c r="W373" s="629"/>
      <c r="X373" s="629"/>
      <c r="Y373" s="629"/>
      <c r="Z373" s="629"/>
    </row>
    <row r="374" ht="12.75" customHeight="1">
      <c r="A374" s="629"/>
      <c r="B374" s="629"/>
      <c r="C374" s="629"/>
      <c r="D374" s="629"/>
      <c r="E374" s="629"/>
      <c r="F374" s="629"/>
      <c r="G374" s="629"/>
      <c r="H374" s="629"/>
      <c r="I374" s="629"/>
      <c r="J374" s="629"/>
      <c r="K374" s="629"/>
      <c r="L374" s="629"/>
      <c r="M374" s="629"/>
      <c r="N374" s="629"/>
      <c r="O374" s="629"/>
      <c r="P374" s="629"/>
      <c r="Q374" s="629"/>
      <c r="R374" s="629"/>
      <c r="S374" s="629"/>
      <c r="T374" s="629"/>
      <c r="U374" s="629"/>
      <c r="V374" s="629"/>
      <c r="W374" s="629"/>
      <c r="X374" s="629"/>
      <c r="Y374" s="629"/>
      <c r="Z374" s="629"/>
    </row>
    <row r="375" ht="12.75" customHeight="1">
      <c r="A375" s="629"/>
      <c r="B375" s="629"/>
      <c r="C375" s="629"/>
      <c r="D375" s="629"/>
      <c r="E375" s="629"/>
      <c r="F375" s="629"/>
      <c r="G375" s="629"/>
      <c r="H375" s="629"/>
      <c r="I375" s="629"/>
      <c r="J375" s="629"/>
      <c r="K375" s="629"/>
      <c r="L375" s="629"/>
      <c r="M375" s="629"/>
      <c r="N375" s="629"/>
      <c r="O375" s="629"/>
      <c r="P375" s="629"/>
      <c r="Q375" s="629"/>
      <c r="R375" s="629"/>
      <c r="S375" s="629"/>
      <c r="T375" s="629"/>
      <c r="U375" s="629"/>
      <c r="V375" s="629"/>
      <c r="W375" s="629"/>
      <c r="X375" s="629"/>
      <c r="Y375" s="629"/>
      <c r="Z375" s="629"/>
    </row>
    <row r="376" ht="12.75" customHeight="1">
      <c r="A376" s="629"/>
      <c r="B376" s="629"/>
      <c r="C376" s="629"/>
      <c r="D376" s="629"/>
      <c r="E376" s="629"/>
      <c r="F376" s="629"/>
      <c r="G376" s="629"/>
      <c r="H376" s="629"/>
      <c r="I376" s="629"/>
      <c r="J376" s="629"/>
      <c r="K376" s="629"/>
      <c r="L376" s="629"/>
      <c r="M376" s="629"/>
      <c r="N376" s="629"/>
      <c r="O376" s="629"/>
      <c r="P376" s="629"/>
      <c r="Q376" s="629"/>
      <c r="R376" s="629"/>
      <c r="S376" s="629"/>
      <c r="T376" s="629"/>
      <c r="U376" s="629"/>
      <c r="V376" s="629"/>
      <c r="W376" s="629"/>
      <c r="X376" s="629"/>
      <c r="Y376" s="629"/>
      <c r="Z376" s="629"/>
    </row>
    <row r="377" ht="12.75" customHeight="1">
      <c r="A377" s="629"/>
      <c r="B377" s="629"/>
      <c r="C377" s="629"/>
      <c r="D377" s="629"/>
      <c r="E377" s="629"/>
      <c r="F377" s="629"/>
      <c r="G377" s="629"/>
      <c r="H377" s="629"/>
      <c r="I377" s="629"/>
      <c r="J377" s="629"/>
      <c r="K377" s="629"/>
      <c r="L377" s="629"/>
      <c r="M377" s="629"/>
      <c r="N377" s="629"/>
      <c r="O377" s="629"/>
      <c r="P377" s="629"/>
      <c r="Q377" s="629"/>
      <c r="R377" s="629"/>
      <c r="S377" s="629"/>
      <c r="T377" s="629"/>
      <c r="U377" s="629"/>
      <c r="V377" s="629"/>
      <c r="W377" s="629"/>
      <c r="X377" s="629"/>
      <c r="Y377" s="629"/>
      <c r="Z377" s="629"/>
    </row>
    <row r="378" ht="12.75" customHeight="1">
      <c r="A378" s="629"/>
      <c r="B378" s="629"/>
      <c r="C378" s="629"/>
      <c r="D378" s="629"/>
      <c r="E378" s="629"/>
      <c r="F378" s="629"/>
      <c r="G378" s="629"/>
      <c r="H378" s="629"/>
      <c r="I378" s="629"/>
      <c r="J378" s="629"/>
      <c r="K378" s="629"/>
      <c r="L378" s="629"/>
      <c r="M378" s="629"/>
      <c r="N378" s="629"/>
      <c r="O378" s="629"/>
      <c r="P378" s="629"/>
      <c r="Q378" s="629"/>
      <c r="R378" s="629"/>
      <c r="S378" s="629"/>
      <c r="T378" s="629"/>
      <c r="U378" s="629"/>
      <c r="V378" s="629"/>
      <c r="W378" s="629"/>
      <c r="X378" s="629"/>
      <c r="Y378" s="629"/>
      <c r="Z378" s="629"/>
    </row>
    <row r="379" ht="12.75" customHeight="1">
      <c r="A379" s="629"/>
      <c r="B379" s="629"/>
      <c r="C379" s="629"/>
      <c r="D379" s="629"/>
      <c r="E379" s="629"/>
      <c r="F379" s="629"/>
      <c r="G379" s="629"/>
      <c r="H379" s="629"/>
      <c r="I379" s="629"/>
      <c r="J379" s="629"/>
      <c r="K379" s="629"/>
      <c r="L379" s="629"/>
      <c r="M379" s="629"/>
      <c r="N379" s="629"/>
      <c r="O379" s="629"/>
      <c r="P379" s="629"/>
      <c r="Q379" s="629"/>
      <c r="R379" s="629"/>
      <c r="S379" s="629"/>
      <c r="T379" s="629"/>
      <c r="U379" s="629"/>
      <c r="V379" s="629"/>
      <c r="W379" s="629"/>
      <c r="X379" s="629"/>
      <c r="Y379" s="629"/>
      <c r="Z379" s="629"/>
    </row>
    <row r="380" ht="12.75" customHeight="1">
      <c r="A380" s="629"/>
      <c r="B380" s="629"/>
      <c r="C380" s="629"/>
      <c r="D380" s="629"/>
      <c r="E380" s="629"/>
      <c r="F380" s="629"/>
      <c r="G380" s="629"/>
      <c r="H380" s="629"/>
      <c r="I380" s="629"/>
      <c r="J380" s="629"/>
      <c r="K380" s="629"/>
      <c r="L380" s="629"/>
      <c r="M380" s="629"/>
      <c r="N380" s="629"/>
      <c r="O380" s="629"/>
      <c r="P380" s="629"/>
      <c r="Q380" s="629"/>
      <c r="R380" s="629"/>
      <c r="S380" s="629"/>
      <c r="T380" s="629"/>
      <c r="U380" s="629"/>
      <c r="V380" s="629"/>
      <c r="W380" s="629"/>
      <c r="X380" s="629"/>
      <c r="Y380" s="629"/>
      <c r="Z380" s="629"/>
    </row>
    <row r="381" ht="12.75" customHeight="1">
      <c r="A381" s="629"/>
      <c r="B381" s="629"/>
      <c r="C381" s="629"/>
      <c r="D381" s="629"/>
      <c r="E381" s="629"/>
      <c r="F381" s="629"/>
      <c r="G381" s="629"/>
      <c r="H381" s="629"/>
      <c r="I381" s="629"/>
      <c r="J381" s="629"/>
      <c r="K381" s="629"/>
      <c r="L381" s="629"/>
      <c r="M381" s="629"/>
      <c r="N381" s="629"/>
      <c r="O381" s="629"/>
      <c r="P381" s="629"/>
      <c r="Q381" s="629"/>
      <c r="R381" s="629"/>
      <c r="S381" s="629"/>
      <c r="T381" s="629"/>
      <c r="U381" s="629"/>
      <c r="V381" s="629"/>
      <c r="W381" s="629"/>
      <c r="X381" s="629"/>
      <c r="Y381" s="629"/>
      <c r="Z381" s="629"/>
    </row>
    <row r="382" ht="12.75" customHeight="1">
      <c r="A382" s="629"/>
      <c r="B382" s="629"/>
      <c r="C382" s="629"/>
      <c r="D382" s="629"/>
      <c r="E382" s="629"/>
      <c r="F382" s="629"/>
      <c r="G382" s="629"/>
      <c r="H382" s="629"/>
      <c r="I382" s="629"/>
      <c r="J382" s="629"/>
      <c r="K382" s="629"/>
      <c r="L382" s="629"/>
      <c r="M382" s="629"/>
      <c r="N382" s="629"/>
      <c r="O382" s="629"/>
      <c r="P382" s="629"/>
      <c r="Q382" s="629"/>
      <c r="R382" s="629"/>
      <c r="S382" s="629"/>
      <c r="T382" s="629"/>
      <c r="U382" s="629"/>
      <c r="V382" s="629"/>
      <c r="W382" s="629"/>
      <c r="X382" s="629"/>
      <c r="Y382" s="629"/>
      <c r="Z382" s="629"/>
    </row>
    <row r="383" ht="12.75" customHeight="1">
      <c r="A383" s="629"/>
      <c r="B383" s="629"/>
      <c r="C383" s="629"/>
      <c r="D383" s="629"/>
      <c r="E383" s="629"/>
      <c r="F383" s="629"/>
      <c r="G383" s="629"/>
      <c r="H383" s="629"/>
      <c r="I383" s="629"/>
      <c r="J383" s="629"/>
      <c r="K383" s="629"/>
      <c r="L383" s="629"/>
      <c r="M383" s="629"/>
      <c r="N383" s="629"/>
      <c r="O383" s="629"/>
      <c r="P383" s="629"/>
      <c r="Q383" s="629"/>
      <c r="R383" s="629"/>
      <c r="S383" s="629"/>
      <c r="T383" s="629"/>
      <c r="U383" s="629"/>
      <c r="V383" s="629"/>
      <c r="W383" s="629"/>
      <c r="X383" s="629"/>
      <c r="Y383" s="629"/>
      <c r="Z383" s="629"/>
    </row>
    <row r="384" ht="12.75" customHeight="1">
      <c r="A384" s="629"/>
      <c r="B384" s="629"/>
      <c r="C384" s="629"/>
      <c r="D384" s="629"/>
      <c r="E384" s="629"/>
      <c r="F384" s="629"/>
      <c r="G384" s="629"/>
      <c r="H384" s="629"/>
      <c r="I384" s="629"/>
      <c r="J384" s="629"/>
      <c r="K384" s="629"/>
      <c r="L384" s="629"/>
      <c r="M384" s="629"/>
      <c r="N384" s="629"/>
      <c r="O384" s="629"/>
      <c r="P384" s="629"/>
      <c r="Q384" s="629"/>
      <c r="R384" s="629"/>
      <c r="S384" s="629"/>
      <c r="T384" s="629"/>
      <c r="U384" s="629"/>
      <c r="V384" s="629"/>
      <c r="W384" s="629"/>
      <c r="X384" s="629"/>
      <c r="Y384" s="629"/>
      <c r="Z384" s="629"/>
    </row>
    <row r="385" ht="12.75" customHeight="1">
      <c r="A385" s="629"/>
      <c r="B385" s="629"/>
      <c r="C385" s="629"/>
      <c r="D385" s="629"/>
      <c r="E385" s="629"/>
      <c r="F385" s="629"/>
      <c r="G385" s="629"/>
      <c r="H385" s="629"/>
      <c r="I385" s="629"/>
      <c r="J385" s="629"/>
      <c r="K385" s="629"/>
      <c r="L385" s="629"/>
      <c r="M385" s="629"/>
      <c r="N385" s="629"/>
      <c r="O385" s="629"/>
      <c r="P385" s="629"/>
      <c r="Q385" s="629"/>
      <c r="R385" s="629"/>
      <c r="S385" s="629"/>
      <c r="T385" s="629"/>
      <c r="U385" s="629"/>
      <c r="V385" s="629"/>
      <c r="W385" s="629"/>
      <c r="X385" s="629"/>
      <c r="Y385" s="629"/>
      <c r="Z385" s="629"/>
    </row>
    <row r="386" ht="12.75" customHeight="1">
      <c r="A386" s="629"/>
      <c r="B386" s="629"/>
      <c r="C386" s="629"/>
      <c r="D386" s="629"/>
      <c r="E386" s="629"/>
      <c r="F386" s="629"/>
      <c r="G386" s="629"/>
      <c r="H386" s="629"/>
      <c r="I386" s="629"/>
      <c r="J386" s="629"/>
      <c r="K386" s="629"/>
      <c r="L386" s="629"/>
      <c r="M386" s="629"/>
      <c r="N386" s="629"/>
      <c r="O386" s="629"/>
      <c r="P386" s="629"/>
      <c r="Q386" s="629"/>
      <c r="R386" s="629"/>
      <c r="S386" s="629"/>
      <c r="T386" s="629"/>
      <c r="U386" s="629"/>
      <c r="V386" s="629"/>
      <c r="W386" s="629"/>
      <c r="X386" s="629"/>
      <c r="Y386" s="629"/>
      <c r="Z386" s="629"/>
    </row>
    <row r="387" ht="12.75" customHeight="1">
      <c r="A387" s="629"/>
      <c r="B387" s="629"/>
      <c r="C387" s="629"/>
      <c r="D387" s="629"/>
      <c r="E387" s="629"/>
      <c r="F387" s="629"/>
      <c r="G387" s="629"/>
      <c r="H387" s="629"/>
      <c r="I387" s="629"/>
      <c r="J387" s="629"/>
      <c r="K387" s="629"/>
      <c r="L387" s="629"/>
      <c r="M387" s="629"/>
      <c r="N387" s="629"/>
      <c r="O387" s="629"/>
      <c r="P387" s="629"/>
      <c r="Q387" s="629"/>
      <c r="R387" s="629"/>
      <c r="S387" s="629"/>
      <c r="T387" s="629"/>
      <c r="U387" s="629"/>
      <c r="V387" s="629"/>
      <c r="W387" s="629"/>
      <c r="X387" s="629"/>
      <c r="Y387" s="629"/>
      <c r="Z387" s="629"/>
    </row>
    <row r="388" ht="12.75" customHeight="1">
      <c r="A388" s="629"/>
      <c r="B388" s="629"/>
      <c r="C388" s="629"/>
      <c r="D388" s="629"/>
      <c r="E388" s="629"/>
      <c r="F388" s="629"/>
      <c r="G388" s="629"/>
      <c r="H388" s="629"/>
      <c r="I388" s="629"/>
      <c r="J388" s="629"/>
      <c r="K388" s="629"/>
      <c r="L388" s="629"/>
      <c r="M388" s="629"/>
      <c r="N388" s="629"/>
      <c r="O388" s="629"/>
      <c r="P388" s="629"/>
      <c r="Q388" s="629"/>
      <c r="R388" s="629"/>
      <c r="S388" s="629"/>
      <c r="T388" s="629"/>
      <c r="U388" s="629"/>
      <c r="V388" s="629"/>
      <c r="W388" s="629"/>
      <c r="X388" s="629"/>
      <c r="Y388" s="629"/>
      <c r="Z388" s="629"/>
    </row>
    <row r="389" ht="12.75" customHeight="1">
      <c r="A389" s="629"/>
      <c r="B389" s="629"/>
      <c r="C389" s="629"/>
      <c r="D389" s="629"/>
      <c r="E389" s="629"/>
      <c r="F389" s="629"/>
      <c r="G389" s="629"/>
      <c r="H389" s="629"/>
      <c r="I389" s="629"/>
      <c r="J389" s="629"/>
      <c r="K389" s="629"/>
      <c r="L389" s="629"/>
      <c r="M389" s="629"/>
      <c r="N389" s="629"/>
      <c r="O389" s="629"/>
      <c r="P389" s="629"/>
      <c r="Q389" s="629"/>
      <c r="R389" s="629"/>
      <c r="S389" s="629"/>
      <c r="T389" s="629"/>
      <c r="U389" s="629"/>
      <c r="V389" s="629"/>
      <c r="W389" s="629"/>
      <c r="X389" s="629"/>
      <c r="Y389" s="629"/>
      <c r="Z389" s="629"/>
    </row>
    <row r="390" ht="12.75" customHeight="1">
      <c r="A390" s="629"/>
      <c r="B390" s="629"/>
      <c r="C390" s="629"/>
      <c r="D390" s="629"/>
      <c r="E390" s="629"/>
      <c r="F390" s="629"/>
      <c r="G390" s="629"/>
      <c r="H390" s="629"/>
      <c r="I390" s="629"/>
      <c r="J390" s="629"/>
      <c r="K390" s="629"/>
      <c r="L390" s="629"/>
      <c r="M390" s="629"/>
      <c r="N390" s="629"/>
      <c r="O390" s="629"/>
      <c r="P390" s="629"/>
      <c r="Q390" s="629"/>
      <c r="R390" s="629"/>
      <c r="S390" s="629"/>
      <c r="T390" s="629"/>
      <c r="U390" s="629"/>
      <c r="V390" s="629"/>
      <c r="W390" s="629"/>
      <c r="X390" s="629"/>
      <c r="Y390" s="629"/>
      <c r="Z390" s="629"/>
    </row>
    <row r="391" ht="12.75" customHeight="1">
      <c r="A391" s="629"/>
      <c r="B391" s="629"/>
      <c r="C391" s="629"/>
      <c r="D391" s="629"/>
      <c r="E391" s="629"/>
      <c r="F391" s="629"/>
      <c r="G391" s="629"/>
      <c r="H391" s="629"/>
      <c r="I391" s="629"/>
      <c r="J391" s="629"/>
      <c r="K391" s="629"/>
      <c r="L391" s="629"/>
      <c r="M391" s="629"/>
      <c r="N391" s="629"/>
      <c r="O391" s="629"/>
      <c r="P391" s="629"/>
      <c r="Q391" s="629"/>
      <c r="R391" s="629"/>
      <c r="S391" s="629"/>
      <c r="T391" s="629"/>
      <c r="U391" s="629"/>
      <c r="V391" s="629"/>
      <c r="W391" s="629"/>
      <c r="X391" s="629"/>
      <c r="Y391" s="629"/>
      <c r="Z391" s="629"/>
    </row>
    <row r="392" ht="12.75" customHeight="1">
      <c r="A392" s="629"/>
      <c r="B392" s="629"/>
      <c r="C392" s="629"/>
      <c r="D392" s="629"/>
      <c r="E392" s="629"/>
      <c r="F392" s="629"/>
      <c r="G392" s="629"/>
      <c r="H392" s="629"/>
      <c r="I392" s="629"/>
      <c r="J392" s="629"/>
      <c r="K392" s="629"/>
      <c r="L392" s="629"/>
      <c r="M392" s="629"/>
      <c r="N392" s="629"/>
      <c r="O392" s="629"/>
      <c r="P392" s="629"/>
      <c r="Q392" s="629"/>
      <c r="R392" s="629"/>
      <c r="S392" s="629"/>
      <c r="T392" s="629"/>
      <c r="U392" s="629"/>
      <c r="V392" s="629"/>
      <c r="W392" s="629"/>
      <c r="X392" s="629"/>
      <c r="Y392" s="629"/>
      <c r="Z392" s="629"/>
    </row>
    <row r="393" ht="12.75" customHeight="1">
      <c r="A393" s="629"/>
      <c r="B393" s="629"/>
      <c r="C393" s="629"/>
      <c r="D393" s="629"/>
      <c r="E393" s="629"/>
      <c r="F393" s="629"/>
      <c r="G393" s="629"/>
      <c r="H393" s="629"/>
      <c r="I393" s="629"/>
      <c r="J393" s="629"/>
      <c r="K393" s="629"/>
      <c r="L393" s="629"/>
      <c r="M393" s="629"/>
      <c r="N393" s="629"/>
      <c r="O393" s="629"/>
      <c r="P393" s="629"/>
      <c r="Q393" s="629"/>
      <c r="R393" s="629"/>
      <c r="S393" s="629"/>
      <c r="T393" s="629"/>
      <c r="U393" s="629"/>
      <c r="V393" s="629"/>
      <c r="W393" s="629"/>
      <c r="X393" s="629"/>
      <c r="Y393" s="629"/>
      <c r="Z393" s="629"/>
    </row>
    <row r="394" ht="12.75" customHeight="1">
      <c r="A394" s="629"/>
      <c r="B394" s="629"/>
      <c r="C394" s="629"/>
      <c r="D394" s="629"/>
      <c r="E394" s="629"/>
      <c r="F394" s="629"/>
      <c r="G394" s="629"/>
      <c r="H394" s="629"/>
      <c r="I394" s="629"/>
      <c r="J394" s="629"/>
      <c r="K394" s="629"/>
      <c r="L394" s="629"/>
      <c r="M394" s="629"/>
      <c r="N394" s="629"/>
      <c r="O394" s="629"/>
      <c r="P394" s="629"/>
      <c r="Q394" s="629"/>
      <c r="R394" s="629"/>
      <c r="S394" s="629"/>
      <c r="T394" s="629"/>
      <c r="U394" s="629"/>
      <c r="V394" s="629"/>
      <c r="W394" s="629"/>
      <c r="X394" s="629"/>
      <c r="Y394" s="629"/>
      <c r="Z394" s="629"/>
    </row>
    <row r="395" ht="12.75" customHeight="1">
      <c r="A395" s="629"/>
      <c r="B395" s="629"/>
      <c r="C395" s="629"/>
      <c r="D395" s="629"/>
      <c r="E395" s="629"/>
      <c r="F395" s="629"/>
      <c r="G395" s="629"/>
      <c r="H395" s="629"/>
      <c r="I395" s="629"/>
      <c r="J395" s="629"/>
      <c r="K395" s="629"/>
      <c r="L395" s="629"/>
      <c r="M395" s="629"/>
      <c r="N395" s="629"/>
      <c r="O395" s="629"/>
      <c r="P395" s="629"/>
      <c r="Q395" s="629"/>
      <c r="R395" s="629"/>
      <c r="S395" s="629"/>
      <c r="T395" s="629"/>
      <c r="U395" s="629"/>
      <c r="V395" s="629"/>
      <c r="W395" s="629"/>
      <c r="X395" s="629"/>
      <c r="Y395" s="629"/>
      <c r="Z395" s="629"/>
    </row>
    <row r="396" ht="12.75" customHeight="1">
      <c r="A396" s="629"/>
      <c r="B396" s="629"/>
      <c r="C396" s="629"/>
      <c r="D396" s="629"/>
      <c r="E396" s="629"/>
      <c r="F396" s="629"/>
      <c r="G396" s="629"/>
      <c r="H396" s="629"/>
      <c r="I396" s="629"/>
      <c r="J396" s="629"/>
      <c r="K396" s="629"/>
      <c r="L396" s="629"/>
      <c r="M396" s="629"/>
      <c r="N396" s="629"/>
      <c r="O396" s="629"/>
      <c r="P396" s="629"/>
      <c r="Q396" s="629"/>
      <c r="R396" s="629"/>
      <c r="S396" s="629"/>
      <c r="T396" s="629"/>
      <c r="U396" s="629"/>
      <c r="V396" s="629"/>
      <c r="W396" s="629"/>
      <c r="X396" s="629"/>
      <c r="Y396" s="629"/>
      <c r="Z396" s="629"/>
    </row>
    <row r="397" ht="12.75" customHeight="1">
      <c r="A397" s="629"/>
      <c r="B397" s="629"/>
      <c r="C397" s="629"/>
      <c r="D397" s="629"/>
      <c r="E397" s="629"/>
      <c r="F397" s="629"/>
      <c r="G397" s="629"/>
      <c r="H397" s="629"/>
      <c r="I397" s="629"/>
      <c r="J397" s="629"/>
      <c r="K397" s="629"/>
      <c r="L397" s="629"/>
      <c r="M397" s="629"/>
      <c r="N397" s="629"/>
      <c r="O397" s="629"/>
      <c r="P397" s="629"/>
      <c r="Q397" s="629"/>
      <c r="R397" s="629"/>
      <c r="S397" s="629"/>
      <c r="T397" s="629"/>
      <c r="U397" s="629"/>
      <c r="V397" s="629"/>
      <c r="W397" s="629"/>
      <c r="X397" s="629"/>
      <c r="Y397" s="629"/>
      <c r="Z397" s="629"/>
    </row>
    <row r="398" ht="12.75" customHeight="1">
      <c r="A398" s="629"/>
      <c r="B398" s="629"/>
      <c r="C398" s="629"/>
      <c r="D398" s="629"/>
      <c r="E398" s="629"/>
      <c r="F398" s="629"/>
      <c r="G398" s="629"/>
      <c r="H398" s="629"/>
      <c r="I398" s="629"/>
      <c r="J398" s="629"/>
      <c r="K398" s="629"/>
      <c r="L398" s="629"/>
      <c r="M398" s="629"/>
      <c r="N398" s="629"/>
      <c r="O398" s="629"/>
      <c r="P398" s="629"/>
      <c r="Q398" s="629"/>
      <c r="R398" s="629"/>
      <c r="S398" s="629"/>
      <c r="T398" s="629"/>
      <c r="U398" s="629"/>
      <c r="V398" s="629"/>
      <c r="W398" s="629"/>
      <c r="X398" s="629"/>
      <c r="Y398" s="629"/>
      <c r="Z398" s="629"/>
    </row>
    <row r="399" ht="12.75" customHeight="1">
      <c r="A399" s="629"/>
      <c r="B399" s="629"/>
      <c r="C399" s="629"/>
      <c r="D399" s="629"/>
      <c r="E399" s="629"/>
      <c r="F399" s="629"/>
      <c r="G399" s="629"/>
      <c r="H399" s="629"/>
      <c r="I399" s="629"/>
      <c r="J399" s="629"/>
      <c r="K399" s="629"/>
      <c r="L399" s="629"/>
      <c r="M399" s="629"/>
      <c r="N399" s="629"/>
      <c r="O399" s="629"/>
      <c r="P399" s="629"/>
      <c r="Q399" s="629"/>
      <c r="R399" s="629"/>
      <c r="S399" s="629"/>
      <c r="T399" s="629"/>
      <c r="U399" s="629"/>
      <c r="V399" s="629"/>
      <c r="W399" s="629"/>
      <c r="X399" s="629"/>
      <c r="Y399" s="629"/>
      <c r="Z399" s="629"/>
    </row>
    <row r="400" ht="12.75" customHeight="1">
      <c r="A400" s="629"/>
      <c r="B400" s="629"/>
      <c r="C400" s="629"/>
      <c r="D400" s="629"/>
      <c r="E400" s="629"/>
      <c r="F400" s="629"/>
      <c r="G400" s="629"/>
      <c r="H400" s="629"/>
      <c r="I400" s="629"/>
      <c r="J400" s="629"/>
      <c r="K400" s="629"/>
      <c r="L400" s="629"/>
      <c r="M400" s="629"/>
      <c r="N400" s="629"/>
      <c r="O400" s="629"/>
      <c r="P400" s="629"/>
      <c r="Q400" s="629"/>
      <c r="R400" s="629"/>
      <c r="S400" s="629"/>
      <c r="T400" s="629"/>
      <c r="U400" s="629"/>
      <c r="V400" s="629"/>
      <c r="W400" s="629"/>
      <c r="X400" s="629"/>
      <c r="Y400" s="629"/>
      <c r="Z400" s="629"/>
    </row>
    <row r="401" ht="12.75" customHeight="1">
      <c r="A401" s="629"/>
      <c r="B401" s="629"/>
      <c r="C401" s="629"/>
      <c r="D401" s="629"/>
      <c r="E401" s="629"/>
      <c r="F401" s="629"/>
      <c r="G401" s="629"/>
      <c r="H401" s="629"/>
      <c r="I401" s="629"/>
      <c r="J401" s="629"/>
      <c r="K401" s="629"/>
      <c r="L401" s="629"/>
      <c r="M401" s="629"/>
      <c r="N401" s="629"/>
      <c r="O401" s="629"/>
      <c r="P401" s="629"/>
      <c r="Q401" s="629"/>
      <c r="R401" s="629"/>
      <c r="S401" s="629"/>
      <c r="T401" s="629"/>
      <c r="U401" s="629"/>
      <c r="V401" s="629"/>
      <c r="W401" s="629"/>
      <c r="X401" s="629"/>
      <c r="Y401" s="629"/>
      <c r="Z401" s="629"/>
    </row>
    <row r="402" ht="12.75" customHeight="1">
      <c r="A402" s="629"/>
      <c r="B402" s="629"/>
      <c r="C402" s="629"/>
      <c r="D402" s="629"/>
      <c r="E402" s="629"/>
      <c r="F402" s="629"/>
      <c r="G402" s="629"/>
      <c r="H402" s="629"/>
      <c r="I402" s="629"/>
      <c r="J402" s="629"/>
      <c r="K402" s="629"/>
      <c r="L402" s="629"/>
      <c r="M402" s="629"/>
      <c r="N402" s="629"/>
      <c r="O402" s="629"/>
      <c r="P402" s="629"/>
      <c r="Q402" s="629"/>
      <c r="R402" s="629"/>
      <c r="S402" s="629"/>
      <c r="T402" s="629"/>
      <c r="U402" s="629"/>
      <c r="V402" s="629"/>
      <c r="W402" s="629"/>
      <c r="X402" s="629"/>
      <c r="Y402" s="629"/>
      <c r="Z402" s="629"/>
    </row>
    <row r="403" ht="12.75" customHeight="1">
      <c r="A403" s="629"/>
      <c r="B403" s="629"/>
      <c r="C403" s="629"/>
      <c r="D403" s="629"/>
      <c r="E403" s="629"/>
      <c r="F403" s="629"/>
      <c r="G403" s="629"/>
      <c r="H403" s="629"/>
      <c r="I403" s="629"/>
      <c r="J403" s="629"/>
      <c r="K403" s="629"/>
      <c r="L403" s="629"/>
      <c r="M403" s="629"/>
      <c r="N403" s="629"/>
      <c r="O403" s="629"/>
      <c r="P403" s="629"/>
      <c r="Q403" s="629"/>
      <c r="R403" s="629"/>
      <c r="S403" s="629"/>
      <c r="T403" s="629"/>
      <c r="U403" s="629"/>
      <c r="V403" s="629"/>
      <c r="W403" s="629"/>
      <c r="X403" s="629"/>
      <c r="Y403" s="629"/>
      <c r="Z403" s="629"/>
    </row>
    <row r="404" ht="12.75" customHeight="1">
      <c r="A404" s="629"/>
      <c r="B404" s="629"/>
      <c r="C404" s="629"/>
      <c r="D404" s="629"/>
      <c r="E404" s="629"/>
      <c r="F404" s="629"/>
      <c r="G404" s="629"/>
      <c r="H404" s="629"/>
      <c r="I404" s="629"/>
      <c r="J404" s="629"/>
      <c r="K404" s="629"/>
      <c r="L404" s="629"/>
      <c r="M404" s="629"/>
      <c r="N404" s="629"/>
      <c r="O404" s="629"/>
      <c r="P404" s="629"/>
      <c r="Q404" s="629"/>
      <c r="R404" s="629"/>
      <c r="S404" s="629"/>
      <c r="T404" s="629"/>
      <c r="U404" s="629"/>
      <c r="V404" s="629"/>
      <c r="W404" s="629"/>
      <c r="X404" s="629"/>
      <c r="Y404" s="629"/>
      <c r="Z404" s="629"/>
    </row>
    <row r="405" ht="12.75" customHeight="1">
      <c r="A405" s="629"/>
      <c r="B405" s="629"/>
      <c r="C405" s="629"/>
      <c r="D405" s="629"/>
      <c r="E405" s="629"/>
      <c r="F405" s="629"/>
      <c r="G405" s="629"/>
      <c r="H405" s="629"/>
      <c r="I405" s="629"/>
      <c r="J405" s="629"/>
      <c r="K405" s="629"/>
      <c r="L405" s="629"/>
      <c r="M405" s="629"/>
      <c r="N405" s="629"/>
      <c r="O405" s="629"/>
      <c r="P405" s="629"/>
      <c r="Q405" s="629"/>
      <c r="R405" s="629"/>
      <c r="S405" s="629"/>
      <c r="T405" s="629"/>
      <c r="U405" s="629"/>
      <c r="V405" s="629"/>
      <c r="W405" s="629"/>
      <c r="X405" s="629"/>
      <c r="Y405" s="629"/>
      <c r="Z405" s="629"/>
    </row>
    <row r="406" ht="12.75" customHeight="1">
      <c r="A406" s="629"/>
      <c r="B406" s="629"/>
      <c r="C406" s="629"/>
      <c r="D406" s="629"/>
      <c r="E406" s="629"/>
      <c r="F406" s="629"/>
      <c r="G406" s="629"/>
      <c r="H406" s="629"/>
      <c r="I406" s="629"/>
      <c r="J406" s="629"/>
      <c r="K406" s="629"/>
      <c r="L406" s="629"/>
      <c r="M406" s="629"/>
      <c r="N406" s="629"/>
      <c r="O406" s="629"/>
      <c r="P406" s="629"/>
      <c r="Q406" s="629"/>
      <c r="R406" s="629"/>
      <c r="S406" s="629"/>
      <c r="T406" s="629"/>
      <c r="U406" s="629"/>
      <c r="V406" s="629"/>
      <c r="W406" s="629"/>
      <c r="X406" s="629"/>
      <c r="Y406" s="629"/>
      <c r="Z406" s="629"/>
    </row>
    <row r="407" ht="12.75" customHeight="1">
      <c r="A407" s="629"/>
      <c r="B407" s="629"/>
      <c r="C407" s="629"/>
      <c r="D407" s="629"/>
      <c r="E407" s="629"/>
      <c r="F407" s="629"/>
      <c r="G407" s="629"/>
      <c r="H407" s="629"/>
      <c r="I407" s="629"/>
      <c r="J407" s="629"/>
      <c r="K407" s="629"/>
      <c r="L407" s="629"/>
      <c r="M407" s="629"/>
      <c r="N407" s="629"/>
      <c r="O407" s="629"/>
      <c r="P407" s="629"/>
      <c r="Q407" s="629"/>
      <c r="R407" s="629"/>
      <c r="S407" s="629"/>
      <c r="T407" s="629"/>
      <c r="U407" s="629"/>
      <c r="V407" s="629"/>
      <c r="W407" s="629"/>
      <c r="X407" s="629"/>
      <c r="Y407" s="629"/>
      <c r="Z407" s="629"/>
    </row>
    <row r="408" ht="12.75" customHeight="1">
      <c r="A408" s="629"/>
      <c r="B408" s="629"/>
      <c r="C408" s="629"/>
      <c r="D408" s="629"/>
      <c r="E408" s="629"/>
      <c r="F408" s="629"/>
      <c r="G408" s="629"/>
      <c r="H408" s="629"/>
      <c r="I408" s="629"/>
      <c r="J408" s="629"/>
      <c r="K408" s="629"/>
      <c r="L408" s="629"/>
      <c r="M408" s="629"/>
      <c r="N408" s="629"/>
      <c r="O408" s="629"/>
      <c r="P408" s="629"/>
      <c r="Q408" s="629"/>
      <c r="R408" s="629"/>
      <c r="S408" s="629"/>
      <c r="T408" s="629"/>
      <c r="U408" s="629"/>
      <c r="V408" s="629"/>
      <c r="W408" s="629"/>
      <c r="X408" s="629"/>
      <c r="Y408" s="629"/>
      <c r="Z408" s="629"/>
    </row>
    <row r="409" ht="12.75" customHeight="1">
      <c r="A409" s="629"/>
      <c r="B409" s="629"/>
      <c r="C409" s="629"/>
      <c r="D409" s="629"/>
      <c r="E409" s="629"/>
      <c r="F409" s="629"/>
      <c r="G409" s="629"/>
      <c r="H409" s="629"/>
      <c r="I409" s="629"/>
      <c r="J409" s="629"/>
      <c r="K409" s="629"/>
      <c r="L409" s="629"/>
      <c r="M409" s="629"/>
      <c r="N409" s="629"/>
      <c r="O409" s="629"/>
      <c r="P409" s="629"/>
      <c r="Q409" s="629"/>
      <c r="R409" s="629"/>
      <c r="S409" s="629"/>
      <c r="T409" s="629"/>
      <c r="U409" s="629"/>
      <c r="V409" s="629"/>
      <c r="W409" s="629"/>
      <c r="X409" s="629"/>
      <c r="Y409" s="629"/>
      <c r="Z409" s="629"/>
    </row>
    <row r="410" ht="12.75" customHeight="1">
      <c r="A410" s="629"/>
      <c r="B410" s="629"/>
      <c r="C410" s="629"/>
      <c r="D410" s="629"/>
      <c r="E410" s="629"/>
      <c r="F410" s="629"/>
      <c r="G410" s="629"/>
      <c r="H410" s="629"/>
      <c r="I410" s="629"/>
      <c r="J410" s="629"/>
      <c r="K410" s="629"/>
      <c r="L410" s="629"/>
      <c r="M410" s="629"/>
      <c r="N410" s="629"/>
      <c r="O410" s="629"/>
      <c r="P410" s="629"/>
      <c r="Q410" s="629"/>
      <c r="R410" s="629"/>
      <c r="S410" s="629"/>
      <c r="T410" s="629"/>
      <c r="U410" s="629"/>
      <c r="V410" s="629"/>
      <c r="W410" s="629"/>
      <c r="X410" s="629"/>
      <c r="Y410" s="629"/>
      <c r="Z410" s="629"/>
    </row>
    <row r="411" ht="12.75" customHeight="1">
      <c r="A411" s="629"/>
      <c r="B411" s="629"/>
      <c r="C411" s="629"/>
      <c r="D411" s="629"/>
      <c r="E411" s="629"/>
      <c r="F411" s="629"/>
      <c r="G411" s="629"/>
      <c r="H411" s="629"/>
      <c r="I411" s="629"/>
      <c r="J411" s="629"/>
      <c r="K411" s="629"/>
      <c r="L411" s="629"/>
      <c r="M411" s="629"/>
      <c r="N411" s="629"/>
      <c r="O411" s="629"/>
      <c r="P411" s="629"/>
      <c r="Q411" s="629"/>
      <c r="R411" s="629"/>
      <c r="S411" s="629"/>
      <c r="T411" s="629"/>
      <c r="U411" s="629"/>
      <c r="V411" s="629"/>
      <c r="W411" s="629"/>
      <c r="X411" s="629"/>
      <c r="Y411" s="629"/>
      <c r="Z411" s="629"/>
    </row>
    <row r="412" ht="12.75" customHeight="1">
      <c r="A412" s="629"/>
      <c r="B412" s="629"/>
      <c r="C412" s="629"/>
      <c r="D412" s="629"/>
      <c r="E412" s="629"/>
      <c r="F412" s="629"/>
      <c r="G412" s="629"/>
      <c r="H412" s="629"/>
      <c r="I412" s="629"/>
      <c r="J412" s="629"/>
      <c r="K412" s="629"/>
      <c r="L412" s="629"/>
      <c r="M412" s="629"/>
      <c r="N412" s="629"/>
      <c r="O412" s="629"/>
      <c r="P412" s="629"/>
      <c r="Q412" s="629"/>
      <c r="R412" s="629"/>
      <c r="S412" s="629"/>
      <c r="T412" s="629"/>
      <c r="U412" s="629"/>
      <c r="V412" s="629"/>
      <c r="W412" s="629"/>
      <c r="X412" s="629"/>
      <c r="Y412" s="629"/>
      <c r="Z412" s="629"/>
    </row>
    <row r="413" ht="12.75" customHeight="1">
      <c r="A413" s="629"/>
      <c r="B413" s="629"/>
      <c r="C413" s="629"/>
      <c r="D413" s="629"/>
      <c r="E413" s="629"/>
      <c r="F413" s="629"/>
      <c r="G413" s="629"/>
      <c r="H413" s="629"/>
      <c r="I413" s="629"/>
      <c r="J413" s="629"/>
      <c r="K413" s="629"/>
      <c r="L413" s="629"/>
      <c r="M413" s="629"/>
      <c r="N413" s="629"/>
      <c r="O413" s="629"/>
      <c r="P413" s="629"/>
      <c r="Q413" s="629"/>
      <c r="R413" s="629"/>
      <c r="S413" s="629"/>
      <c r="T413" s="629"/>
      <c r="U413" s="629"/>
      <c r="V413" s="629"/>
      <c r="W413" s="629"/>
      <c r="X413" s="629"/>
      <c r="Y413" s="629"/>
      <c r="Z413" s="629"/>
    </row>
    <row r="414" ht="12.75" customHeight="1">
      <c r="A414" s="629"/>
      <c r="B414" s="629"/>
      <c r="C414" s="629"/>
      <c r="D414" s="629"/>
      <c r="E414" s="629"/>
      <c r="F414" s="629"/>
      <c r="G414" s="629"/>
      <c r="H414" s="629"/>
      <c r="I414" s="629"/>
      <c r="J414" s="629"/>
      <c r="K414" s="629"/>
      <c r="L414" s="629"/>
      <c r="M414" s="629"/>
      <c r="N414" s="629"/>
      <c r="O414" s="629"/>
      <c r="P414" s="629"/>
      <c r="Q414" s="629"/>
      <c r="R414" s="629"/>
      <c r="S414" s="629"/>
      <c r="T414" s="629"/>
      <c r="U414" s="629"/>
      <c r="V414" s="629"/>
      <c r="W414" s="629"/>
      <c r="X414" s="629"/>
      <c r="Y414" s="629"/>
      <c r="Z414" s="629"/>
    </row>
    <row r="415" ht="12.75" customHeight="1">
      <c r="A415" s="629"/>
      <c r="B415" s="629"/>
      <c r="C415" s="629"/>
      <c r="D415" s="629"/>
      <c r="E415" s="629"/>
      <c r="F415" s="629"/>
      <c r="G415" s="629"/>
      <c r="H415" s="629"/>
      <c r="I415" s="629"/>
      <c r="J415" s="629"/>
      <c r="K415" s="629"/>
      <c r="L415" s="629"/>
      <c r="M415" s="629"/>
      <c r="N415" s="629"/>
      <c r="O415" s="629"/>
      <c r="P415" s="629"/>
      <c r="Q415" s="629"/>
      <c r="R415" s="629"/>
      <c r="S415" s="629"/>
      <c r="T415" s="629"/>
      <c r="U415" s="629"/>
      <c r="V415" s="629"/>
      <c r="W415" s="629"/>
      <c r="X415" s="629"/>
      <c r="Y415" s="629"/>
      <c r="Z415" s="629"/>
    </row>
    <row r="416" ht="12.75" customHeight="1">
      <c r="A416" s="629"/>
      <c r="B416" s="629"/>
      <c r="C416" s="629"/>
      <c r="D416" s="629"/>
      <c r="E416" s="629"/>
      <c r="F416" s="629"/>
      <c r="G416" s="629"/>
      <c r="H416" s="629"/>
      <c r="I416" s="629"/>
      <c r="J416" s="629"/>
      <c r="K416" s="629"/>
      <c r="L416" s="629"/>
      <c r="M416" s="629"/>
      <c r="N416" s="629"/>
      <c r="O416" s="629"/>
      <c r="P416" s="629"/>
      <c r="Q416" s="629"/>
      <c r="R416" s="629"/>
      <c r="S416" s="629"/>
      <c r="T416" s="629"/>
      <c r="U416" s="629"/>
      <c r="V416" s="629"/>
      <c r="W416" s="629"/>
      <c r="X416" s="629"/>
      <c r="Y416" s="629"/>
      <c r="Z416" s="629"/>
    </row>
    <row r="417" ht="12.75" customHeight="1">
      <c r="A417" s="629"/>
      <c r="B417" s="629"/>
      <c r="C417" s="629"/>
      <c r="D417" s="629"/>
      <c r="E417" s="629"/>
      <c r="F417" s="629"/>
      <c r="G417" s="629"/>
      <c r="H417" s="629"/>
      <c r="I417" s="629"/>
      <c r="J417" s="629"/>
      <c r="K417" s="629"/>
      <c r="L417" s="629"/>
      <c r="M417" s="629"/>
      <c r="N417" s="629"/>
      <c r="O417" s="629"/>
      <c r="P417" s="629"/>
      <c r="Q417" s="629"/>
      <c r="R417" s="629"/>
      <c r="S417" s="629"/>
      <c r="T417" s="629"/>
      <c r="U417" s="629"/>
      <c r="V417" s="629"/>
      <c r="W417" s="629"/>
      <c r="X417" s="629"/>
      <c r="Y417" s="629"/>
      <c r="Z417" s="629"/>
    </row>
    <row r="418" ht="12.75" customHeight="1">
      <c r="A418" s="629"/>
      <c r="B418" s="629"/>
      <c r="C418" s="629"/>
      <c r="D418" s="629"/>
      <c r="E418" s="629"/>
      <c r="F418" s="629"/>
      <c r="G418" s="629"/>
      <c r="H418" s="629"/>
      <c r="I418" s="629"/>
      <c r="J418" s="629"/>
      <c r="K418" s="629"/>
      <c r="L418" s="629"/>
      <c r="M418" s="629"/>
      <c r="N418" s="629"/>
      <c r="O418" s="629"/>
      <c r="P418" s="629"/>
      <c r="Q418" s="629"/>
      <c r="R418" s="629"/>
      <c r="S418" s="629"/>
      <c r="T418" s="629"/>
      <c r="U418" s="629"/>
      <c r="V418" s="629"/>
      <c r="W418" s="629"/>
      <c r="X418" s="629"/>
      <c r="Y418" s="629"/>
      <c r="Z418" s="629"/>
    </row>
    <row r="419" ht="12.75" customHeight="1">
      <c r="A419" s="629"/>
      <c r="B419" s="629"/>
      <c r="C419" s="629"/>
      <c r="D419" s="629"/>
      <c r="E419" s="629"/>
      <c r="F419" s="629"/>
      <c r="G419" s="629"/>
      <c r="H419" s="629"/>
      <c r="I419" s="629"/>
      <c r="J419" s="629"/>
      <c r="K419" s="629"/>
      <c r="L419" s="629"/>
      <c r="M419" s="629"/>
      <c r="N419" s="629"/>
      <c r="O419" s="629"/>
      <c r="P419" s="629"/>
      <c r="Q419" s="629"/>
      <c r="R419" s="629"/>
      <c r="S419" s="629"/>
      <c r="T419" s="629"/>
      <c r="U419" s="629"/>
      <c r="V419" s="629"/>
      <c r="W419" s="629"/>
      <c r="X419" s="629"/>
      <c r="Y419" s="629"/>
      <c r="Z419" s="629"/>
    </row>
    <row r="420" ht="12.75" customHeight="1">
      <c r="A420" s="629"/>
      <c r="B420" s="629"/>
      <c r="C420" s="629"/>
      <c r="D420" s="629"/>
      <c r="E420" s="629"/>
      <c r="F420" s="629"/>
      <c r="G420" s="629"/>
      <c r="H420" s="629"/>
      <c r="I420" s="629"/>
      <c r="J420" s="629"/>
      <c r="K420" s="629"/>
      <c r="L420" s="629"/>
      <c r="M420" s="629"/>
      <c r="N420" s="629"/>
      <c r="O420" s="629"/>
      <c r="P420" s="629"/>
      <c r="Q420" s="629"/>
      <c r="R420" s="629"/>
      <c r="S420" s="629"/>
      <c r="T420" s="629"/>
      <c r="U420" s="629"/>
      <c r="V420" s="629"/>
      <c r="W420" s="629"/>
      <c r="X420" s="629"/>
      <c r="Y420" s="629"/>
      <c r="Z420" s="629"/>
    </row>
    <row r="421" ht="12.75" customHeight="1">
      <c r="A421" s="629"/>
      <c r="B421" s="629"/>
      <c r="C421" s="629"/>
      <c r="D421" s="629"/>
      <c r="E421" s="629"/>
      <c r="F421" s="629"/>
      <c r="G421" s="629"/>
      <c r="H421" s="629"/>
      <c r="I421" s="629"/>
      <c r="J421" s="629"/>
      <c r="K421" s="629"/>
      <c r="L421" s="629"/>
      <c r="M421" s="629"/>
      <c r="N421" s="629"/>
      <c r="O421" s="629"/>
      <c r="P421" s="629"/>
      <c r="Q421" s="629"/>
      <c r="R421" s="629"/>
      <c r="S421" s="629"/>
      <c r="T421" s="629"/>
      <c r="U421" s="629"/>
      <c r="V421" s="629"/>
      <c r="W421" s="629"/>
      <c r="X421" s="629"/>
      <c r="Y421" s="629"/>
      <c r="Z421" s="629"/>
    </row>
    <row r="422" ht="12.75" customHeight="1">
      <c r="A422" s="629"/>
      <c r="B422" s="629"/>
      <c r="C422" s="629"/>
      <c r="D422" s="629"/>
      <c r="E422" s="629"/>
      <c r="F422" s="629"/>
      <c r="G422" s="629"/>
      <c r="H422" s="629"/>
      <c r="I422" s="629"/>
      <c r="J422" s="629"/>
      <c r="K422" s="629"/>
      <c r="L422" s="629"/>
      <c r="M422" s="629"/>
      <c r="N422" s="629"/>
      <c r="O422" s="629"/>
      <c r="P422" s="629"/>
      <c r="Q422" s="629"/>
      <c r="R422" s="629"/>
      <c r="S422" s="629"/>
      <c r="T422" s="629"/>
      <c r="U422" s="629"/>
      <c r="V422" s="629"/>
      <c r="W422" s="629"/>
      <c r="X422" s="629"/>
      <c r="Y422" s="629"/>
      <c r="Z422" s="629"/>
    </row>
    <row r="423" ht="12.75" customHeight="1">
      <c r="A423" s="629"/>
      <c r="B423" s="629"/>
      <c r="C423" s="629"/>
      <c r="D423" s="629"/>
      <c r="E423" s="629"/>
      <c r="F423" s="629"/>
      <c r="G423" s="629"/>
      <c r="H423" s="629"/>
      <c r="I423" s="629"/>
      <c r="J423" s="629"/>
      <c r="K423" s="629"/>
      <c r="L423" s="629"/>
      <c r="M423" s="629"/>
      <c r="N423" s="629"/>
      <c r="O423" s="629"/>
      <c r="P423" s="629"/>
      <c r="Q423" s="629"/>
      <c r="R423" s="629"/>
      <c r="S423" s="629"/>
      <c r="T423" s="629"/>
      <c r="U423" s="629"/>
      <c r="V423" s="629"/>
      <c r="W423" s="629"/>
      <c r="X423" s="629"/>
      <c r="Y423" s="629"/>
      <c r="Z423" s="629"/>
    </row>
    <row r="424" ht="12.75" customHeight="1">
      <c r="A424" s="629"/>
      <c r="B424" s="629"/>
      <c r="C424" s="629"/>
      <c r="D424" s="629"/>
      <c r="E424" s="629"/>
      <c r="F424" s="629"/>
      <c r="G424" s="629"/>
      <c r="H424" s="629"/>
      <c r="I424" s="629"/>
      <c r="J424" s="629"/>
      <c r="K424" s="629"/>
      <c r="L424" s="629"/>
      <c r="M424" s="629"/>
      <c r="N424" s="629"/>
      <c r="O424" s="629"/>
      <c r="P424" s="629"/>
      <c r="Q424" s="629"/>
      <c r="R424" s="629"/>
      <c r="S424" s="629"/>
      <c r="T424" s="629"/>
      <c r="U424" s="629"/>
      <c r="V424" s="629"/>
      <c r="W424" s="629"/>
      <c r="X424" s="629"/>
      <c r="Y424" s="629"/>
      <c r="Z424" s="629"/>
    </row>
    <row r="425" ht="12.75" customHeight="1">
      <c r="A425" s="629"/>
      <c r="B425" s="629"/>
      <c r="C425" s="629"/>
      <c r="D425" s="629"/>
      <c r="E425" s="629"/>
      <c r="F425" s="629"/>
      <c r="G425" s="629"/>
      <c r="H425" s="629"/>
      <c r="I425" s="629"/>
      <c r="J425" s="629"/>
      <c r="K425" s="629"/>
      <c r="L425" s="629"/>
      <c r="M425" s="629"/>
      <c r="N425" s="629"/>
      <c r="O425" s="629"/>
      <c r="P425" s="629"/>
      <c r="Q425" s="629"/>
      <c r="R425" s="629"/>
      <c r="S425" s="629"/>
      <c r="T425" s="629"/>
      <c r="U425" s="629"/>
      <c r="V425" s="629"/>
      <c r="W425" s="629"/>
      <c r="X425" s="629"/>
      <c r="Y425" s="629"/>
      <c r="Z425" s="629"/>
    </row>
    <row r="426" ht="12.75" customHeight="1">
      <c r="A426" s="629"/>
      <c r="B426" s="629"/>
      <c r="C426" s="629"/>
      <c r="D426" s="629"/>
      <c r="E426" s="629"/>
      <c r="F426" s="629"/>
      <c r="G426" s="629"/>
      <c r="H426" s="629"/>
      <c r="I426" s="629"/>
      <c r="J426" s="629"/>
      <c r="K426" s="629"/>
      <c r="L426" s="629"/>
      <c r="M426" s="629"/>
      <c r="N426" s="629"/>
      <c r="O426" s="629"/>
      <c r="P426" s="629"/>
      <c r="Q426" s="629"/>
      <c r="R426" s="629"/>
      <c r="S426" s="629"/>
      <c r="T426" s="629"/>
      <c r="U426" s="629"/>
      <c r="V426" s="629"/>
      <c r="W426" s="629"/>
      <c r="X426" s="629"/>
      <c r="Y426" s="629"/>
      <c r="Z426" s="629"/>
    </row>
    <row r="427" ht="12.75" customHeight="1">
      <c r="A427" s="629"/>
      <c r="B427" s="629"/>
      <c r="C427" s="629"/>
      <c r="D427" s="629"/>
      <c r="E427" s="629"/>
      <c r="F427" s="629"/>
      <c r="G427" s="629"/>
      <c r="H427" s="629"/>
      <c r="I427" s="629"/>
      <c r="J427" s="629"/>
      <c r="K427" s="629"/>
      <c r="L427" s="629"/>
      <c r="M427" s="629"/>
      <c r="N427" s="629"/>
      <c r="O427" s="629"/>
      <c r="P427" s="629"/>
      <c r="Q427" s="629"/>
      <c r="R427" s="629"/>
      <c r="S427" s="629"/>
      <c r="T427" s="629"/>
      <c r="U427" s="629"/>
      <c r="V427" s="629"/>
      <c r="W427" s="629"/>
      <c r="X427" s="629"/>
      <c r="Y427" s="629"/>
      <c r="Z427" s="629"/>
    </row>
    <row r="428" ht="12.75" customHeight="1">
      <c r="A428" s="629"/>
      <c r="B428" s="629"/>
      <c r="C428" s="629"/>
      <c r="D428" s="629"/>
      <c r="E428" s="629"/>
      <c r="F428" s="629"/>
      <c r="G428" s="629"/>
      <c r="H428" s="629"/>
      <c r="I428" s="629"/>
      <c r="J428" s="629"/>
      <c r="K428" s="629"/>
      <c r="L428" s="629"/>
      <c r="M428" s="629"/>
      <c r="N428" s="629"/>
      <c r="O428" s="629"/>
      <c r="P428" s="629"/>
      <c r="Q428" s="629"/>
      <c r="R428" s="629"/>
      <c r="S428" s="629"/>
      <c r="T428" s="629"/>
      <c r="U428" s="629"/>
      <c r="V428" s="629"/>
      <c r="W428" s="629"/>
      <c r="X428" s="629"/>
      <c r="Y428" s="629"/>
      <c r="Z428" s="629"/>
    </row>
    <row r="429" ht="12.75" customHeight="1">
      <c r="A429" s="629"/>
      <c r="B429" s="629"/>
      <c r="C429" s="629"/>
      <c r="D429" s="629"/>
      <c r="E429" s="629"/>
      <c r="F429" s="629"/>
      <c r="G429" s="629"/>
      <c r="H429" s="629"/>
      <c r="I429" s="629"/>
      <c r="J429" s="629"/>
      <c r="K429" s="629"/>
      <c r="L429" s="629"/>
      <c r="M429" s="629"/>
      <c r="N429" s="629"/>
      <c r="O429" s="629"/>
      <c r="P429" s="629"/>
      <c r="Q429" s="629"/>
      <c r="R429" s="629"/>
      <c r="S429" s="629"/>
      <c r="T429" s="629"/>
      <c r="U429" s="629"/>
      <c r="V429" s="629"/>
      <c r="W429" s="629"/>
      <c r="X429" s="629"/>
      <c r="Y429" s="629"/>
      <c r="Z429" s="629"/>
    </row>
    <row r="430" ht="12.75" customHeight="1">
      <c r="A430" s="629"/>
      <c r="B430" s="629"/>
      <c r="C430" s="629"/>
      <c r="D430" s="629"/>
      <c r="E430" s="629"/>
      <c r="F430" s="629"/>
      <c r="G430" s="629"/>
      <c r="H430" s="629"/>
      <c r="I430" s="629"/>
      <c r="J430" s="629"/>
      <c r="K430" s="629"/>
      <c r="L430" s="629"/>
      <c r="M430" s="629"/>
      <c r="N430" s="629"/>
      <c r="O430" s="629"/>
      <c r="P430" s="629"/>
      <c r="Q430" s="629"/>
      <c r="R430" s="629"/>
      <c r="S430" s="629"/>
      <c r="T430" s="629"/>
      <c r="U430" s="629"/>
      <c r="V430" s="629"/>
      <c r="W430" s="629"/>
      <c r="X430" s="629"/>
      <c r="Y430" s="629"/>
      <c r="Z430" s="629"/>
    </row>
    <row r="431" ht="12.75" customHeight="1">
      <c r="A431" s="629"/>
      <c r="B431" s="629"/>
      <c r="C431" s="629"/>
      <c r="D431" s="629"/>
      <c r="E431" s="629"/>
      <c r="F431" s="629"/>
      <c r="G431" s="629"/>
      <c r="H431" s="629"/>
      <c r="I431" s="629"/>
      <c r="J431" s="629"/>
      <c r="K431" s="629"/>
      <c r="L431" s="629"/>
      <c r="M431" s="629"/>
      <c r="N431" s="629"/>
      <c r="O431" s="629"/>
      <c r="P431" s="629"/>
      <c r="Q431" s="629"/>
      <c r="R431" s="629"/>
      <c r="S431" s="629"/>
      <c r="T431" s="629"/>
      <c r="U431" s="629"/>
      <c r="V431" s="629"/>
      <c r="W431" s="629"/>
      <c r="X431" s="629"/>
      <c r="Y431" s="629"/>
      <c r="Z431" s="629"/>
    </row>
    <row r="432" ht="12.75" customHeight="1">
      <c r="A432" s="629"/>
      <c r="B432" s="629"/>
      <c r="C432" s="629"/>
      <c r="D432" s="629"/>
      <c r="E432" s="629"/>
      <c r="F432" s="629"/>
      <c r="G432" s="629"/>
      <c r="H432" s="629"/>
      <c r="I432" s="629"/>
      <c r="J432" s="629"/>
      <c r="K432" s="629"/>
      <c r="L432" s="629"/>
      <c r="M432" s="629"/>
      <c r="N432" s="629"/>
      <c r="O432" s="629"/>
      <c r="P432" s="629"/>
      <c r="Q432" s="629"/>
      <c r="R432" s="629"/>
      <c r="S432" s="629"/>
      <c r="T432" s="629"/>
      <c r="U432" s="629"/>
      <c r="V432" s="629"/>
      <c r="W432" s="629"/>
      <c r="X432" s="629"/>
      <c r="Y432" s="629"/>
      <c r="Z432" s="629"/>
    </row>
    <row r="433" ht="12.75" customHeight="1">
      <c r="A433" s="629"/>
      <c r="B433" s="629"/>
      <c r="C433" s="629"/>
      <c r="D433" s="629"/>
      <c r="E433" s="629"/>
      <c r="F433" s="629"/>
      <c r="G433" s="629"/>
      <c r="H433" s="629"/>
      <c r="I433" s="629"/>
      <c r="J433" s="629"/>
      <c r="K433" s="629"/>
      <c r="L433" s="629"/>
      <c r="M433" s="629"/>
      <c r="N433" s="629"/>
      <c r="O433" s="629"/>
      <c r="P433" s="629"/>
      <c r="Q433" s="629"/>
      <c r="R433" s="629"/>
      <c r="S433" s="629"/>
      <c r="T433" s="629"/>
      <c r="U433" s="629"/>
      <c r="V433" s="629"/>
      <c r="W433" s="629"/>
      <c r="X433" s="629"/>
      <c r="Y433" s="629"/>
      <c r="Z433" s="629"/>
    </row>
    <row r="434" ht="12.75" customHeight="1">
      <c r="A434" s="629"/>
      <c r="B434" s="629"/>
      <c r="C434" s="629"/>
      <c r="D434" s="629"/>
      <c r="E434" s="629"/>
      <c r="F434" s="629"/>
      <c r="G434" s="629"/>
      <c r="H434" s="629"/>
      <c r="I434" s="629"/>
      <c r="J434" s="629"/>
      <c r="K434" s="629"/>
      <c r="L434" s="629"/>
      <c r="M434" s="629"/>
      <c r="N434" s="629"/>
      <c r="O434" s="629"/>
      <c r="P434" s="629"/>
      <c r="Q434" s="629"/>
      <c r="R434" s="629"/>
      <c r="S434" s="629"/>
      <c r="T434" s="629"/>
      <c r="U434" s="629"/>
      <c r="V434" s="629"/>
      <c r="W434" s="629"/>
      <c r="X434" s="629"/>
      <c r="Y434" s="629"/>
      <c r="Z434" s="629"/>
    </row>
    <row r="435" ht="12.75" customHeight="1">
      <c r="A435" s="629"/>
      <c r="B435" s="629"/>
      <c r="C435" s="629"/>
      <c r="D435" s="629"/>
      <c r="E435" s="629"/>
      <c r="F435" s="629"/>
      <c r="G435" s="629"/>
      <c r="H435" s="629"/>
      <c r="I435" s="629"/>
      <c r="J435" s="629"/>
      <c r="K435" s="629"/>
      <c r="L435" s="629"/>
      <c r="M435" s="629"/>
      <c r="N435" s="629"/>
      <c r="O435" s="629"/>
      <c r="P435" s="629"/>
      <c r="Q435" s="629"/>
      <c r="R435" s="629"/>
      <c r="S435" s="629"/>
      <c r="T435" s="629"/>
      <c r="U435" s="629"/>
      <c r="V435" s="629"/>
      <c r="W435" s="629"/>
      <c r="X435" s="629"/>
      <c r="Y435" s="629"/>
      <c r="Z435" s="629"/>
    </row>
    <row r="436" ht="12.75" customHeight="1">
      <c r="A436" s="629"/>
      <c r="B436" s="629"/>
      <c r="C436" s="629"/>
      <c r="D436" s="629"/>
      <c r="E436" s="629"/>
      <c r="F436" s="629"/>
      <c r="G436" s="629"/>
      <c r="H436" s="629"/>
      <c r="I436" s="629"/>
      <c r="J436" s="629"/>
      <c r="K436" s="629"/>
      <c r="L436" s="629"/>
      <c r="M436" s="629"/>
      <c r="N436" s="629"/>
      <c r="O436" s="629"/>
      <c r="P436" s="629"/>
      <c r="Q436" s="629"/>
      <c r="R436" s="629"/>
      <c r="S436" s="629"/>
      <c r="T436" s="629"/>
      <c r="U436" s="629"/>
      <c r="V436" s="629"/>
      <c r="W436" s="629"/>
      <c r="X436" s="629"/>
      <c r="Y436" s="629"/>
      <c r="Z436" s="629"/>
    </row>
    <row r="437" ht="12.75" customHeight="1">
      <c r="A437" s="629"/>
      <c r="B437" s="629"/>
      <c r="C437" s="629"/>
      <c r="D437" s="629"/>
      <c r="E437" s="629"/>
      <c r="F437" s="629"/>
      <c r="G437" s="629"/>
      <c r="H437" s="629"/>
      <c r="I437" s="629"/>
      <c r="J437" s="629"/>
      <c r="K437" s="629"/>
      <c r="L437" s="629"/>
      <c r="M437" s="629"/>
      <c r="N437" s="629"/>
      <c r="O437" s="629"/>
      <c r="P437" s="629"/>
      <c r="Q437" s="629"/>
      <c r="R437" s="629"/>
      <c r="S437" s="629"/>
      <c r="T437" s="629"/>
      <c r="U437" s="629"/>
      <c r="V437" s="629"/>
      <c r="W437" s="629"/>
      <c r="X437" s="629"/>
      <c r="Y437" s="629"/>
      <c r="Z437" s="629"/>
    </row>
    <row r="438" ht="12.75" customHeight="1">
      <c r="A438" s="629"/>
      <c r="B438" s="629"/>
      <c r="C438" s="629"/>
      <c r="D438" s="629"/>
      <c r="E438" s="629"/>
      <c r="F438" s="629"/>
      <c r="G438" s="629"/>
      <c r="H438" s="629"/>
      <c r="I438" s="629"/>
      <c r="J438" s="629"/>
      <c r="K438" s="629"/>
      <c r="L438" s="629"/>
      <c r="M438" s="629"/>
      <c r="N438" s="629"/>
      <c r="O438" s="629"/>
      <c r="P438" s="629"/>
      <c r="Q438" s="629"/>
      <c r="R438" s="629"/>
      <c r="S438" s="629"/>
      <c r="T438" s="629"/>
      <c r="U438" s="629"/>
      <c r="V438" s="629"/>
      <c r="W438" s="629"/>
      <c r="X438" s="629"/>
      <c r="Y438" s="629"/>
      <c r="Z438" s="629"/>
    </row>
    <row r="439" ht="12.75" customHeight="1">
      <c r="A439" s="629"/>
      <c r="B439" s="629"/>
      <c r="C439" s="629"/>
      <c r="D439" s="629"/>
      <c r="E439" s="629"/>
      <c r="F439" s="629"/>
      <c r="G439" s="629"/>
      <c r="H439" s="629"/>
      <c r="I439" s="629"/>
      <c r="J439" s="629"/>
      <c r="K439" s="629"/>
      <c r="L439" s="629"/>
      <c r="M439" s="629"/>
      <c r="N439" s="629"/>
      <c r="O439" s="629"/>
      <c r="P439" s="629"/>
      <c r="Q439" s="629"/>
      <c r="R439" s="629"/>
      <c r="S439" s="629"/>
      <c r="T439" s="629"/>
      <c r="U439" s="629"/>
      <c r="V439" s="629"/>
      <c r="W439" s="629"/>
      <c r="X439" s="629"/>
      <c r="Y439" s="629"/>
      <c r="Z439" s="629"/>
    </row>
    <row r="440" ht="12.75" customHeight="1">
      <c r="A440" s="629"/>
      <c r="B440" s="629"/>
      <c r="C440" s="629"/>
      <c r="D440" s="629"/>
      <c r="E440" s="629"/>
      <c r="F440" s="629"/>
      <c r="G440" s="629"/>
      <c r="H440" s="629"/>
      <c r="I440" s="629"/>
      <c r="J440" s="629"/>
      <c r="K440" s="629"/>
      <c r="L440" s="629"/>
      <c r="M440" s="629"/>
      <c r="N440" s="629"/>
      <c r="O440" s="629"/>
      <c r="P440" s="629"/>
      <c r="Q440" s="629"/>
      <c r="R440" s="629"/>
      <c r="S440" s="629"/>
      <c r="T440" s="629"/>
      <c r="U440" s="629"/>
      <c r="V440" s="629"/>
      <c r="W440" s="629"/>
      <c r="X440" s="629"/>
      <c r="Y440" s="629"/>
      <c r="Z440" s="629"/>
    </row>
    <row r="441" ht="12.75" customHeight="1">
      <c r="A441" s="629"/>
      <c r="B441" s="629"/>
      <c r="C441" s="629"/>
      <c r="D441" s="629"/>
      <c r="E441" s="629"/>
      <c r="F441" s="629"/>
      <c r="G441" s="629"/>
      <c r="H441" s="629"/>
      <c r="I441" s="629"/>
      <c r="J441" s="629"/>
      <c r="K441" s="629"/>
      <c r="L441" s="629"/>
      <c r="M441" s="629"/>
      <c r="N441" s="629"/>
      <c r="O441" s="629"/>
      <c r="P441" s="629"/>
      <c r="Q441" s="629"/>
      <c r="R441" s="629"/>
      <c r="S441" s="629"/>
      <c r="T441" s="629"/>
      <c r="U441" s="629"/>
      <c r="V441" s="629"/>
      <c r="W441" s="629"/>
      <c r="X441" s="629"/>
      <c r="Y441" s="629"/>
      <c r="Z441" s="629"/>
    </row>
    <row r="442" ht="12.75" customHeight="1">
      <c r="A442" s="629"/>
      <c r="B442" s="629"/>
      <c r="C442" s="629"/>
      <c r="D442" s="629"/>
      <c r="E442" s="629"/>
      <c r="F442" s="629"/>
      <c r="G442" s="629"/>
      <c r="H442" s="629"/>
      <c r="I442" s="629"/>
      <c r="J442" s="629"/>
      <c r="K442" s="629"/>
      <c r="L442" s="629"/>
      <c r="M442" s="629"/>
      <c r="N442" s="629"/>
      <c r="O442" s="629"/>
      <c r="P442" s="629"/>
      <c r="Q442" s="629"/>
      <c r="R442" s="629"/>
      <c r="S442" s="629"/>
      <c r="T442" s="629"/>
      <c r="U442" s="629"/>
      <c r="V442" s="629"/>
      <c r="W442" s="629"/>
      <c r="X442" s="629"/>
      <c r="Y442" s="629"/>
      <c r="Z442" s="629"/>
    </row>
    <row r="443" ht="12.75" customHeight="1">
      <c r="A443" s="629"/>
      <c r="B443" s="629"/>
      <c r="C443" s="629"/>
      <c r="D443" s="629"/>
      <c r="E443" s="629"/>
      <c r="F443" s="629"/>
      <c r="G443" s="629"/>
      <c r="H443" s="629"/>
      <c r="I443" s="629"/>
      <c r="J443" s="629"/>
      <c r="K443" s="629"/>
      <c r="L443" s="629"/>
      <c r="M443" s="629"/>
      <c r="N443" s="629"/>
      <c r="O443" s="629"/>
      <c r="P443" s="629"/>
      <c r="Q443" s="629"/>
      <c r="R443" s="629"/>
      <c r="S443" s="629"/>
      <c r="T443" s="629"/>
      <c r="U443" s="629"/>
      <c r="V443" s="629"/>
      <c r="W443" s="629"/>
      <c r="X443" s="629"/>
      <c r="Y443" s="629"/>
      <c r="Z443" s="629"/>
    </row>
    <row r="444" ht="12.75" customHeight="1">
      <c r="A444" s="629"/>
      <c r="B444" s="629"/>
      <c r="C444" s="629"/>
      <c r="D444" s="629"/>
      <c r="E444" s="629"/>
      <c r="F444" s="629"/>
      <c r="G444" s="629"/>
      <c r="H444" s="629"/>
      <c r="I444" s="629"/>
      <c r="J444" s="629"/>
      <c r="K444" s="629"/>
      <c r="L444" s="629"/>
      <c r="M444" s="629"/>
      <c r="N444" s="629"/>
      <c r="O444" s="629"/>
      <c r="P444" s="629"/>
      <c r="Q444" s="629"/>
      <c r="R444" s="629"/>
      <c r="S444" s="629"/>
      <c r="T444" s="629"/>
      <c r="U444" s="629"/>
      <c r="V444" s="629"/>
      <c r="W444" s="629"/>
      <c r="X444" s="629"/>
      <c r="Y444" s="629"/>
      <c r="Z444" s="629"/>
    </row>
    <row r="445" ht="12.75" customHeight="1">
      <c r="A445" s="629"/>
      <c r="B445" s="629"/>
      <c r="C445" s="629"/>
      <c r="D445" s="629"/>
      <c r="E445" s="629"/>
      <c r="F445" s="629"/>
      <c r="G445" s="629"/>
      <c r="H445" s="629"/>
      <c r="I445" s="629"/>
      <c r="J445" s="629"/>
      <c r="K445" s="629"/>
      <c r="L445" s="629"/>
      <c r="M445" s="629"/>
      <c r="N445" s="629"/>
      <c r="O445" s="629"/>
      <c r="P445" s="629"/>
      <c r="Q445" s="629"/>
      <c r="R445" s="629"/>
      <c r="S445" s="629"/>
      <c r="T445" s="629"/>
      <c r="U445" s="629"/>
      <c r="V445" s="629"/>
      <c r="W445" s="629"/>
      <c r="X445" s="629"/>
      <c r="Y445" s="629"/>
      <c r="Z445" s="629"/>
    </row>
    <row r="446" ht="12.75" customHeight="1">
      <c r="A446" s="629"/>
      <c r="B446" s="629"/>
      <c r="C446" s="629"/>
      <c r="D446" s="629"/>
      <c r="E446" s="629"/>
      <c r="F446" s="629"/>
      <c r="G446" s="629"/>
      <c r="H446" s="629"/>
      <c r="I446" s="629"/>
      <c r="J446" s="629"/>
      <c r="K446" s="629"/>
      <c r="L446" s="629"/>
      <c r="M446" s="629"/>
      <c r="N446" s="629"/>
      <c r="O446" s="629"/>
      <c r="P446" s="629"/>
      <c r="Q446" s="629"/>
      <c r="R446" s="629"/>
      <c r="S446" s="629"/>
      <c r="T446" s="629"/>
      <c r="U446" s="629"/>
      <c r="V446" s="629"/>
      <c r="W446" s="629"/>
      <c r="X446" s="629"/>
      <c r="Y446" s="629"/>
      <c r="Z446" s="629"/>
    </row>
    <row r="447" ht="12.75" customHeight="1">
      <c r="A447" s="629"/>
      <c r="B447" s="629"/>
      <c r="C447" s="629"/>
      <c r="D447" s="629"/>
      <c r="E447" s="629"/>
      <c r="F447" s="629"/>
      <c r="G447" s="629"/>
      <c r="H447" s="629"/>
      <c r="I447" s="629"/>
      <c r="J447" s="629"/>
      <c r="K447" s="629"/>
      <c r="L447" s="629"/>
      <c r="M447" s="629"/>
      <c r="N447" s="629"/>
      <c r="O447" s="629"/>
      <c r="P447" s="629"/>
      <c r="Q447" s="629"/>
      <c r="R447" s="629"/>
      <c r="S447" s="629"/>
      <c r="T447" s="629"/>
      <c r="U447" s="629"/>
      <c r="V447" s="629"/>
      <c r="W447" s="629"/>
      <c r="X447" s="629"/>
      <c r="Y447" s="629"/>
      <c r="Z447" s="629"/>
    </row>
    <row r="448" ht="12.75" customHeight="1">
      <c r="A448" s="629"/>
      <c r="B448" s="629"/>
      <c r="C448" s="629"/>
      <c r="D448" s="629"/>
      <c r="E448" s="629"/>
      <c r="F448" s="629"/>
      <c r="G448" s="629"/>
      <c r="H448" s="629"/>
      <c r="I448" s="629"/>
      <c r="J448" s="629"/>
      <c r="K448" s="629"/>
      <c r="L448" s="629"/>
      <c r="M448" s="629"/>
      <c r="N448" s="629"/>
      <c r="O448" s="629"/>
      <c r="P448" s="629"/>
      <c r="Q448" s="629"/>
      <c r="R448" s="629"/>
      <c r="S448" s="629"/>
      <c r="T448" s="629"/>
      <c r="U448" s="629"/>
      <c r="V448" s="629"/>
      <c r="W448" s="629"/>
      <c r="X448" s="629"/>
      <c r="Y448" s="629"/>
      <c r="Z448" s="629"/>
    </row>
    <row r="449" ht="12.75" customHeight="1">
      <c r="A449" s="629"/>
      <c r="B449" s="629"/>
      <c r="C449" s="629"/>
      <c r="D449" s="629"/>
      <c r="E449" s="629"/>
      <c r="F449" s="629"/>
      <c r="G449" s="629"/>
      <c r="H449" s="629"/>
      <c r="I449" s="629"/>
      <c r="J449" s="629"/>
      <c r="K449" s="629"/>
      <c r="L449" s="629"/>
      <c r="M449" s="629"/>
      <c r="N449" s="629"/>
      <c r="O449" s="629"/>
      <c r="P449" s="629"/>
      <c r="Q449" s="629"/>
      <c r="R449" s="629"/>
      <c r="S449" s="629"/>
      <c r="T449" s="629"/>
      <c r="U449" s="629"/>
      <c r="V449" s="629"/>
      <c r="W449" s="629"/>
      <c r="X449" s="629"/>
      <c r="Y449" s="629"/>
      <c r="Z449" s="629"/>
    </row>
    <row r="450" ht="12.75" customHeight="1">
      <c r="A450" s="629"/>
      <c r="B450" s="629"/>
      <c r="C450" s="629"/>
      <c r="D450" s="629"/>
      <c r="E450" s="629"/>
      <c r="F450" s="629"/>
      <c r="G450" s="629"/>
      <c r="H450" s="629"/>
      <c r="I450" s="629"/>
      <c r="J450" s="629"/>
      <c r="K450" s="629"/>
      <c r="L450" s="629"/>
      <c r="M450" s="629"/>
      <c r="N450" s="629"/>
      <c r="O450" s="629"/>
      <c r="P450" s="629"/>
      <c r="Q450" s="629"/>
      <c r="R450" s="629"/>
      <c r="S450" s="629"/>
      <c r="T450" s="629"/>
      <c r="U450" s="629"/>
      <c r="V450" s="629"/>
      <c r="W450" s="629"/>
      <c r="X450" s="629"/>
      <c r="Y450" s="629"/>
      <c r="Z450" s="629"/>
    </row>
    <row r="451" ht="12.75" customHeight="1">
      <c r="A451" s="629"/>
      <c r="B451" s="629"/>
      <c r="C451" s="629"/>
      <c r="D451" s="629"/>
      <c r="E451" s="629"/>
      <c r="F451" s="629"/>
      <c r="G451" s="629"/>
      <c r="H451" s="629"/>
      <c r="I451" s="629"/>
      <c r="J451" s="629"/>
      <c r="K451" s="629"/>
      <c r="L451" s="629"/>
      <c r="M451" s="629"/>
      <c r="N451" s="629"/>
      <c r="O451" s="629"/>
      <c r="P451" s="629"/>
      <c r="Q451" s="629"/>
      <c r="R451" s="629"/>
      <c r="S451" s="629"/>
      <c r="T451" s="629"/>
      <c r="U451" s="629"/>
      <c r="V451" s="629"/>
      <c r="W451" s="629"/>
      <c r="X451" s="629"/>
      <c r="Y451" s="629"/>
      <c r="Z451" s="629"/>
    </row>
    <row r="452" ht="12.75" customHeight="1">
      <c r="A452" s="629"/>
      <c r="B452" s="629"/>
      <c r="C452" s="629"/>
      <c r="D452" s="629"/>
      <c r="E452" s="629"/>
      <c r="F452" s="629"/>
      <c r="G452" s="629"/>
      <c r="H452" s="629"/>
      <c r="I452" s="629"/>
      <c r="J452" s="629"/>
      <c r="K452" s="629"/>
      <c r="L452" s="629"/>
      <c r="M452" s="629"/>
      <c r="N452" s="629"/>
      <c r="O452" s="629"/>
      <c r="P452" s="629"/>
      <c r="Q452" s="629"/>
      <c r="R452" s="629"/>
      <c r="S452" s="629"/>
      <c r="T452" s="629"/>
      <c r="U452" s="629"/>
      <c r="V452" s="629"/>
      <c r="W452" s="629"/>
      <c r="X452" s="629"/>
      <c r="Y452" s="629"/>
      <c r="Z452" s="629"/>
    </row>
    <row r="453" ht="12.75" customHeight="1">
      <c r="A453" s="629"/>
      <c r="B453" s="629"/>
      <c r="C453" s="629"/>
      <c r="D453" s="629"/>
      <c r="E453" s="629"/>
      <c r="F453" s="629"/>
      <c r="G453" s="629"/>
      <c r="H453" s="629"/>
      <c r="I453" s="629"/>
      <c r="J453" s="629"/>
      <c r="K453" s="629"/>
      <c r="L453" s="629"/>
      <c r="M453" s="629"/>
      <c r="N453" s="629"/>
      <c r="O453" s="629"/>
      <c r="P453" s="629"/>
      <c r="Q453" s="629"/>
      <c r="R453" s="629"/>
      <c r="S453" s="629"/>
      <c r="T453" s="629"/>
      <c r="U453" s="629"/>
      <c r="V453" s="629"/>
      <c r="W453" s="629"/>
      <c r="X453" s="629"/>
      <c r="Y453" s="629"/>
      <c r="Z453" s="629"/>
    </row>
    <row r="454" ht="12.75" customHeight="1">
      <c r="A454" s="629"/>
      <c r="B454" s="629"/>
      <c r="C454" s="629"/>
      <c r="D454" s="629"/>
      <c r="E454" s="629"/>
      <c r="F454" s="629"/>
      <c r="G454" s="629"/>
      <c r="H454" s="629"/>
      <c r="I454" s="629"/>
      <c r="J454" s="629"/>
      <c r="K454" s="629"/>
      <c r="L454" s="629"/>
      <c r="M454" s="629"/>
      <c r="N454" s="629"/>
      <c r="O454" s="629"/>
      <c r="P454" s="629"/>
      <c r="Q454" s="629"/>
      <c r="R454" s="629"/>
      <c r="S454" s="629"/>
      <c r="T454" s="629"/>
      <c r="U454" s="629"/>
      <c r="V454" s="629"/>
      <c r="W454" s="629"/>
      <c r="X454" s="629"/>
      <c r="Y454" s="629"/>
      <c r="Z454" s="629"/>
    </row>
    <row r="455" ht="12.75" customHeight="1">
      <c r="A455" s="629"/>
      <c r="B455" s="629"/>
      <c r="C455" s="629"/>
      <c r="D455" s="629"/>
      <c r="E455" s="629"/>
      <c r="F455" s="629"/>
      <c r="G455" s="629"/>
      <c r="H455" s="629"/>
      <c r="I455" s="629"/>
      <c r="J455" s="629"/>
      <c r="K455" s="629"/>
      <c r="L455" s="629"/>
      <c r="M455" s="629"/>
      <c r="N455" s="629"/>
      <c r="O455" s="629"/>
      <c r="P455" s="629"/>
      <c r="Q455" s="629"/>
      <c r="R455" s="629"/>
      <c r="S455" s="629"/>
      <c r="T455" s="629"/>
      <c r="U455" s="629"/>
      <c r="V455" s="629"/>
      <c r="W455" s="629"/>
      <c r="X455" s="629"/>
      <c r="Y455" s="629"/>
      <c r="Z455" s="629"/>
    </row>
    <row r="456" ht="12.75" customHeight="1">
      <c r="A456" s="629"/>
      <c r="B456" s="629"/>
      <c r="C456" s="629"/>
      <c r="D456" s="629"/>
      <c r="E456" s="629"/>
      <c r="F456" s="629"/>
      <c r="G456" s="629"/>
      <c r="H456" s="629"/>
      <c r="I456" s="629"/>
      <c r="J456" s="629"/>
      <c r="K456" s="629"/>
      <c r="L456" s="629"/>
      <c r="M456" s="629"/>
      <c r="N456" s="629"/>
      <c r="O456" s="629"/>
      <c r="P456" s="629"/>
      <c r="Q456" s="629"/>
      <c r="R456" s="629"/>
      <c r="S456" s="629"/>
      <c r="T456" s="629"/>
      <c r="U456" s="629"/>
      <c r="V456" s="629"/>
      <c r="W456" s="629"/>
      <c r="X456" s="629"/>
      <c r="Y456" s="629"/>
      <c r="Z456" s="629"/>
    </row>
    <row r="457" ht="12.75" customHeight="1">
      <c r="A457" s="629"/>
      <c r="B457" s="629"/>
      <c r="C457" s="629"/>
      <c r="D457" s="629"/>
      <c r="E457" s="629"/>
      <c r="F457" s="629"/>
      <c r="G457" s="629"/>
      <c r="H457" s="629"/>
      <c r="I457" s="629"/>
      <c r="J457" s="629"/>
      <c r="K457" s="629"/>
      <c r="L457" s="629"/>
      <c r="M457" s="629"/>
      <c r="N457" s="629"/>
      <c r="O457" s="629"/>
      <c r="P457" s="629"/>
      <c r="Q457" s="629"/>
      <c r="R457" s="629"/>
      <c r="S457" s="629"/>
      <c r="T457" s="629"/>
      <c r="U457" s="629"/>
      <c r="V457" s="629"/>
      <c r="W457" s="629"/>
      <c r="X457" s="629"/>
      <c r="Y457" s="629"/>
      <c r="Z457" s="629"/>
    </row>
    <row r="458" ht="12.75" customHeight="1">
      <c r="A458" s="629"/>
      <c r="B458" s="629"/>
      <c r="C458" s="629"/>
      <c r="D458" s="629"/>
      <c r="E458" s="629"/>
      <c r="F458" s="629"/>
      <c r="G458" s="629"/>
      <c r="H458" s="629"/>
      <c r="I458" s="629"/>
      <c r="J458" s="629"/>
      <c r="K458" s="629"/>
      <c r="L458" s="629"/>
      <c r="M458" s="629"/>
      <c r="N458" s="629"/>
      <c r="O458" s="629"/>
      <c r="P458" s="629"/>
      <c r="Q458" s="629"/>
      <c r="R458" s="629"/>
      <c r="S458" s="629"/>
      <c r="T458" s="629"/>
      <c r="U458" s="629"/>
      <c r="V458" s="629"/>
      <c r="W458" s="629"/>
      <c r="X458" s="629"/>
      <c r="Y458" s="629"/>
      <c r="Z458" s="629"/>
    </row>
    <row r="459" ht="12.75" customHeight="1">
      <c r="A459" s="629"/>
      <c r="B459" s="629"/>
      <c r="C459" s="629"/>
      <c r="D459" s="629"/>
      <c r="E459" s="629"/>
      <c r="F459" s="629"/>
      <c r="G459" s="629"/>
      <c r="H459" s="629"/>
      <c r="I459" s="629"/>
      <c r="J459" s="629"/>
      <c r="K459" s="629"/>
      <c r="L459" s="629"/>
      <c r="M459" s="629"/>
      <c r="N459" s="629"/>
      <c r="O459" s="629"/>
      <c r="P459" s="629"/>
      <c r="Q459" s="629"/>
      <c r="R459" s="629"/>
      <c r="S459" s="629"/>
      <c r="T459" s="629"/>
      <c r="U459" s="629"/>
      <c r="V459" s="629"/>
      <c r="W459" s="629"/>
      <c r="X459" s="629"/>
      <c r="Y459" s="629"/>
      <c r="Z459" s="629"/>
    </row>
    <row r="460" ht="12.75" customHeight="1">
      <c r="A460" s="629"/>
      <c r="B460" s="629"/>
      <c r="C460" s="629"/>
      <c r="D460" s="629"/>
      <c r="E460" s="629"/>
      <c r="F460" s="629"/>
      <c r="G460" s="629"/>
      <c r="H460" s="629"/>
      <c r="I460" s="629"/>
      <c r="J460" s="629"/>
      <c r="K460" s="629"/>
      <c r="L460" s="629"/>
      <c r="M460" s="629"/>
      <c r="N460" s="629"/>
      <c r="O460" s="629"/>
      <c r="P460" s="629"/>
      <c r="Q460" s="629"/>
      <c r="R460" s="629"/>
      <c r="S460" s="629"/>
      <c r="T460" s="629"/>
      <c r="U460" s="629"/>
      <c r="V460" s="629"/>
      <c r="W460" s="629"/>
      <c r="X460" s="629"/>
      <c r="Y460" s="629"/>
      <c r="Z460" s="629"/>
    </row>
    <row r="461" ht="12.75" customHeight="1">
      <c r="A461" s="629"/>
      <c r="B461" s="629"/>
      <c r="C461" s="629"/>
      <c r="D461" s="629"/>
      <c r="E461" s="629"/>
      <c r="F461" s="629"/>
      <c r="G461" s="629"/>
      <c r="H461" s="629"/>
      <c r="I461" s="629"/>
      <c r="J461" s="629"/>
      <c r="K461" s="629"/>
      <c r="L461" s="629"/>
      <c r="M461" s="629"/>
      <c r="N461" s="629"/>
      <c r="O461" s="629"/>
      <c r="P461" s="629"/>
      <c r="Q461" s="629"/>
      <c r="R461" s="629"/>
      <c r="S461" s="629"/>
      <c r="T461" s="629"/>
      <c r="U461" s="629"/>
      <c r="V461" s="629"/>
      <c r="W461" s="629"/>
      <c r="X461" s="629"/>
      <c r="Y461" s="629"/>
      <c r="Z461" s="629"/>
    </row>
    <row r="462" ht="12.75" customHeight="1">
      <c r="A462" s="629"/>
      <c r="B462" s="629"/>
      <c r="C462" s="629"/>
      <c r="D462" s="629"/>
      <c r="E462" s="629"/>
      <c r="F462" s="629"/>
      <c r="G462" s="629"/>
      <c r="H462" s="629"/>
      <c r="I462" s="629"/>
      <c r="J462" s="629"/>
      <c r="K462" s="629"/>
      <c r="L462" s="629"/>
      <c r="M462" s="629"/>
      <c r="N462" s="629"/>
      <c r="O462" s="629"/>
      <c r="P462" s="629"/>
      <c r="Q462" s="629"/>
      <c r="R462" s="629"/>
      <c r="S462" s="629"/>
      <c r="T462" s="629"/>
      <c r="U462" s="629"/>
      <c r="V462" s="629"/>
      <c r="W462" s="629"/>
      <c r="X462" s="629"/>
      <c r="Y462" s="629"/>
      <c r="Z462" s="629"/>
    </row>
    <row r="463" ht="12.75" customHeight="1">
      <c r="A463" s="629"/>
      <c r="B463" s="629"/>
      <c r="C463" s="629"/>
      <c r="D463" s="629"/>
      <c r="E463" s="629"/>
      <c r="F463" s="629"/>
      <c r="G463" s="629"/>
      <c r="H463" s="629"/>
      <c r="I463" s="629"/>
      <c r="J463" s="629"/>
      <c r="K463" s="629"/>
      <c r="L463" s="629"/>
      <c r="M463" s="629"/>
      <c r="N463" s="629"/>
      <c r="O463" s="629"/>
      <c r="P463" s="629"/>
      <c r="Q463" s="629"/>
      <c r="R463" s="629"/>
      <c r="S463" s="629"/>
      <c r="T463" s="629"/>
      <c r="U463" s="629"/>
      <c r="V463" s="629"/>
      <c r="W463" s="629"/>
      <c r="X463" s="629"/>
      <c r="Y463" s="629"/>
      <c r="Z463" s="629"/>
    </row>
    <row r="464" ht="12.75" customHeight="1">
      <c r="A464" s="629"/>
      <c r="B464" s="629"/>
      <c r="C464" s="629"/>
      <c r="D464" s="629"/>
      <c r="E464" s="629"/>
      <c r="F464" s="629"/>
      <c r="G464" s="629"/>
      <c r="H464" s="629"/>
      <c r="I464" s="629"/>
      <c r="J464" s="629"/>
      <c r="K464" s="629"/>
      <c r="L464" s="629"/>
      <c r="M464" s="629"/>
      <c r="N464" s="629"/>
      <c r="O464" s="629"/>
      <c r="P464" s="629"/>
      <c r="Q464" s="629"/>
      <c r="R464" s="629"/>
      <c r="S464" s="629"/>
      <c r="T464" s="629"/>
      <c r="U464" s="629"/>
      <c r="V464" s="629"/>
      <c r="W464" s="629"/>
      <c r="X464" s="629"/>
      <c r="Y464" s="629"/>
      <c r="Z464" s="629"/>
    </row>
    <row r="465" ht="12.75" customHeight="1">
      <c r="A465" s="629"/>
      <c r="B465" s="629"/>
      <c r="C465" s="629"/>
      <c r="D465" s="629"/>
      <c r="E465" s="629"/>
      <c r="F465" s="629"/>
      <c r="G465" s="629"/>
      <c r="H465" s="629"/>
      <c r="I465" s="629"/>
      <c r="J465" s="629"/>
      <c r="K465" s="629"/>
      <c r="L465" s="629"/>
      <c r="M465" s="629"/>
      <c r="N465" s="629"/>
      <c r="O465" s="629"/>
      <c r="P465" s="629"/>
      <c r="Q465" s="629"/>
      <c r="R465" s="629"/>
      <c r="S465" s="629"/>
      <c r="T465" s="629"/>
      <c r="U465" s="629"/>
      <c r="V465" s="629"/>
      <c r="W465" s="629"/>
      <c r="X465" s="629"/>
      <c r="Y465" s="629"/>
      <c r="Z465" s="629"/>
    </row>
    <row r="466" ht="12.75" customHeight="1">
      <c r="A466" s="629"/>
      <c r="B466" s="629"/>
      <c r="C466" s="629"/>
      <c r="D466" s="629"/>
      <c r="E466" s="629"/>
      <c r="F466" s="629"/>
      <c r="G466" s="629"/>
      <c r="H466" s="629"/>
      <c r="I466" s="629"/>
      <c r="J466" s="629"/>
      <c r="K466" s="629"/>
      <c r="L466" s="629"/>
      <c r="M466" s="629"/>
      <c r="N466" s="629"/>
      <c r="O466" s="629"/>
      <c r="P466" s="629"/>
      <c r="Q466" s="629"/>
      <c r="R466" s="629"/>
      <c r="S466" s="629"/>
      <c r="T466" s="629"/>
      <c r="U466" s="629"/>
      <c r="V466" s="629"/>
      <c r="W466" s="629"/>
      <c r="X466" s="629"/>
      <c r="Y466" s="629"/>
      <c r="Z466" s="629"/>
    </row>
    <row r="467" ht="12.75" customHeight="1">
      <c r="A467" s="629"/>
      <c r="B467" s="629"/>
      <c r="C467" s="629"/>
      <c r="D467" s="629"/>
      <c r="E467" s="629"/>
      <c r="F467" s="629"/>
      <c r="G467" s="629"/>
      <c r="H467" s="629"/>
      <c r="I467" s="629"/>
      <c r="J467" s="629"/>
      <c r="K467" s="629"/>
      <c r="L467" s="629"/>
      <c r="M467" s="629"/>
      <c r="N467" s="629"/>
      <c r="O467" s="629"/>
      <c r="P467" s="629"/>
      <c r="Q467" s="629"/>
      <c r="R467" s="629"/>
      <c r="S467" s="629"/>
      <c r="T467" s="629"/>
      <c r="U467" s="629"/>
      <c r="V467" s="629"/>
      <c r="W467" s="629"/>
      <c r="X467" s="629"/>
      <c r="Y467" s="629"/>
      <c r="Z467" s="629"/>
    </row>
    <row r="468" ht="12.75" customHeight="1">
      <c r="A468" s="629"/>
      <c r="B468" s="629"/>
      <c r="C468" s="629"/>
      <c r="D468" s="629"/>
      <c r="E468" s="629"/>
      <c r="F468" s="629"/>
      <c r="G468" s="629"/>
      <c r="H468" s="629"/>
      <c r="I468" s="629"/>
      <c r="J468" s="629"/>
      <c r="K468" s="629"/>
      <c r="L468" s="629"/>
      <c r="M468" s="629"/>
      <c r="N468" s="629"/>
      <c r="O468" s="629"/>
      <c r="P468" s="629"/>
      <c r="Q468" s="629"/>
      <c r="R468" s="629"/>
      <c r="S468" s="629"/>
      <c r="T468" s="629"/>
      <c r="U468" s="629"/>
      <c r="V468" s="629"/>
      <c r="W468" s="629"/>
      <c r="X468" s="629"/>
      <c r="Y468" s="629"/>
      <c r="Z468" s="629"/>
    </row>
    <row r="469" ht="12.75" customHeight="1">
      <c r="A469" s="629"/>
      <c r="B469" s="629"/>
      <c r="C469" s="629"/>
      <c r="D469" s="629"/>
      <c r="E469" s="629"/>
      <c r="F469" s="629"/>
      <c r="G469" s="629"/>
      <c r="H469" s="629"/>
      <c r="I469" s="629"/>
      <c r="J469" s="629"/>
      <c r="K469" s="629"/>
      <c r="L469" s="629"/>
      <c r="M469" s="629"/>
      <c r="N469" s="629"/>
      <c r="O469" s="629"/>
      <c r="P469" s="629"/>
      <c r="Q469" s="629"/>
      <c r="R469" s="629"/>
      <c r="S469" s="629"/>
      <c r="T469" s="629"/>
      <c r="U469" s="629"/>
      <c r="V469" s="629"/>
      <c r="W469" s="629"/>
      <c r="X469" s="629"/>
      <c r="Y469" s="629"/>
      <c r="Z469" s="629"/>
    </row>
    <row r="470" ht="12.75" customHeight="1">
      <c r="A470" s="629"/>
      <c r="B470" s="629"/>
      <c r="C470" s="629"/>
      <c r="D470" s="629"/>
      <c r="E470" s="629"/>
      <c r="F470" s="629"/>
      <c r="G470" s="629"/>
      <c r="H470" s="629"/>
      <c r="I470" s="629"/>
      <c r="J470" s="629"/>
      <c r="K470" s="629"/>
      <c r="L470" s="629"/>
      <c r="M470" s="629"/>
      <c r="N470" s="629"/>
      <c r="O470" s="629"/>
      <c r="P470" s="629"/>
      <c r="Q470" s="629"/>
      <c r="R470" s="629"/>
      <c r="S470" s="629"/>
      <c r="T470" s="629"/>
      <c r="U470" s="629"/>
      <c r="V470" s="629"/>
      <c r="W470" s="629"/>
      <c r="X470" s="629"/>
      <c r="Y470" s="629"/>
      <c r="Z470" s="629"/>
    </row>
    <row r="471" ht="12.75" customHeight="1">
      <c r="A471" s="629"/>
      <c r="B471" s="629"/>
      <c r="C471" s="629"/>
      <c r="D471" s="629"/>
      <c r="E471" s="629"/>
      <c r="F471" s="629"/>
      <c r="G471" s="629"/>
      <c r="H471" s="629"/>
      <c r="I471" s="629"/>
      <c r="J471" s="629"/>
      <c r="K471" s="629"/>
      <c r="L471" s="629"/>
      <c r="M471" s="629"/>
      <c r="N471" s="629"/>
      <c r="O471" s="629"/>
      <c r="P471" s="629"/>
      <c r="Q471" s="629"/>
      <c r="R471" s="629"/>
      <c r="S471" s="629"/>
      <c r="T471" s="629"/>
      <c r="U471" s="629"/>
      <c r="V471" s="629"/>
      <c r="W471" s="629"/>
      <c r="X471" s="629"/>
      <c r="Y471" s="629"/>
      <c r="Z471" s="629"/>
    </row>
    <row r="472" ht="12.75" customHeight="1">
      <c r="A472" s="629"/>
      <c r="B472" s="629"/>
      <c r="C472" s="629"/>
      <c r="D472" s="629"/>
      <c r="E472" s="629"/>
      <c r="F472" s="629"/>
      <c r="G472" s="629"/>
      <c r="H472" s="629"/>
      <c r="I472" s="629"/>
      <c r="J472" s="629"/>
      <c r="K472" s="629"/>
      <c r="L472" s="629"/>
      <c r="M472" s="629"/>
      <c r="N472" s="629"/>
      <c r="O472" s="629"/>
      <c r="P472" s="629"/>
      <c r="Q472" s="629"/>
      <c r="R472" s="629"/>
      <c r="S472" s="629"/>
      <c r="T472" s="629"/>
      <c r="U472" s="629"/>
      <c r="V472" s="629"/>
      <c r="W472" s="629"/>
      <c r="X472" s="629"/>
      <c r="Y472" s="629"/>
      <c r="Z472" s="629"/>
    </row>
    <row r="473" ht="12.75" customHeight="1">
      <c r="A473" s="629"/>
      <c r="B473" s="629"/>
      <c r="C473" s="629"/>
      <c r="D473" s="629"/>
      <c r="E473" s="629"/>
      <c r="F473" s="629"/>
      <c r="G473" s="629"/>
      <c r="H473" s="629"/>
      <c r="I473" s="629"/>
      <c r="J473" s="629"/>
      <c r="K473" s="629"/>
      <c r="L473" s="629"/>
      <c r="M473" s="629"/>
      <c r="N473" s="629"/>
      <c r="O473" s="629"/>
      <c r="P473" s="629"/>
      <c r="Q473" s="629"/>
      <c r="R473" s="629"/>
      <c r="S473" s="629"/>
      <c r="T473" s="629"/>
      <c r="U473" s="629"/>
      <c r="V473" s="629"/>
      <c r="W473" s="629"/>
      <c r="X473" s="629"/>
      <c r="Y473" s="629"/>
      <c r="Z473" s="629"/>
    </row>
    <row r="474" ht="12.75" customHeight="1">
      <c r="A474" s="629"/>
      <c r="B474" s="629"/>
      <c r="C474" s="629"/>
      <c r="D474" s="629"/>
      <c r="E474" s="629"/>
      <c r="F474" s="629"/>
      <c r="G474" s="629"/>
      <c r="H474" s="629"/>
      <c r="I474" s="629"/>
      <c r="J474" s="629"/>
      <c r="K474" s="629"/>
      <c r="L474" s="629"/>
      <c r="M474" s="629"/>
      <c r="N474" s="629"/>
      <c r="O474" s="629"/>
      <c r="P474" s="629"/>
      <c r="Q474" s="629"/>
      <c r="R474" s="629"/>
      <c r="S474" s="629"/>
      <c r="T474" s="629"/>
      <c r="U474" s="629"/>
      <c r="V474" s="629"/>
      <c r="W474" s="629"/>
      <c r="X474" s="629"/>
      <c r="Y474" s="629"/>
      <c r="Z474" s="629"/>
    </row>
    <row r="475" ht="12.75" customHeight="1">
      <c r="A475" s="629"/>
      <c r="B475" s="629"/>
      <c r="C475" s="629"/>
      <c r="D475" s="629"/>
      <c r="E475" s="629"/>
      <c r="F475" s="629"/>
      <c r="G475" s="629"/>
      <c r="H475" s="629"/>
      <c r="I475" s="629"/>
      <c r="J475" s="629"/>
      <c r="K475" s="629"/>
      <c r="L475" s="629"/>
      <c r="M475" s="629"/>
      <c r="N475" s="629"/>
      <c r="O475" s="629"/>
      <c r="P475" s="629"/>
      <c r="Q475" s="629"/>
      <c r="R475" s="629"/>
      <c r="S475" s="629"/>
      <c r="T475" s="629"/>
      <c r="U475" s="629"/>
      <c r="V475" s="629"/>
      <c r="W475" s="629"/>
      <c r="X475" s="629"/>
      <c r="Y475" s="629"/>
      <c r="Z475" s="629"/>
    </row>
    <row r="476" ht="12.75" customHeight="1">
      <c r="A476" s="629"/>
      <c r="B476" s="629"/>
      <c r="C476" s="629"/>
      <c r="D476" s="629"/>
      <c r="E476" s="629"/>
      <c r="F476" s="629"/>
      <c r="G476" s="629"/>
      <c r="H476" s="629"/>
      <c r="I476" s="629"/>
      <c r="J476" s="629"/>
      <c r="K476" s="629"/>
      <c r="L476" s="629"/>
      <c r="M476" s="629"/>
      <c r="N476" s="629"/>
      <c r="O476" s="629"/>
      <c r="P476" s="629"/>
      <c r="Q476" s="629"/>
      <c r="R476" s="629"/>
      <c r="S476" s="629"/>
      <c r="T476" s="629"/>
      <c r="U476" s="629"/>
      <c r="V476" s="629"/>
      <c r="W476" s="629"/>
      <c r="X476" s="629"/>
      <c r="Y476" s="629"/>
      <c r="Z476" s="629"/>
    </row>
    <row r="477" ht="12.75" customHeight="1">
      <c r="A477" s="629"/>
      <c r="B477" s="629"/>
      <c r="C477" s="629"/>
      <c r="D477" s="629"/>
      <c r="E477" s="629"/>
      <c r="F477" s="629"/>
      <c r="G477" s="629"/>
      <c r="H477" s="629"/>
      <c r="I477" s="629"/>
      <c r="J477" s="629"/>
      <c r="K477" s="629"/>
      <c r="L477" s="629"/>
      <c r="M477" s="629"/>
      <c r="N477" s="629"/>
      <c r="O477" s="629"/>
      <c r="P477" s="629"/>
      <c r="Q477" s="629"/>
      <c r="R477" s="629"/>
      <c r="S477" s="629"/>
      <c r="T477" s="629"/>
      <c r="U477" s="629"/>
      <c r="V477" s="629"/>
      <c r="W477" s="629"/>
      <c r="X477" s="629"/>
      <c r="Y477" s="629"/>
      <c r="Z477" s="629"/>
    </row>
    <row r="478" ht="12.75" customHeight="1">
      <c r="A478" s="629"/>
      <c r="B478" s="629"/>
      <c r="C478" s="629"/>
      <c r="D478" s="629"/>
      <c r="E478" s="629"/>
      <c r="F478" s="629"/>
      <c r="G478" s="629"/>
      <c r="H478" s="629"/>
      <c r="I478" s="629"/>
      <c r="J478" s="629"/>
      <c r="K478" s="629"/>
      <c r="L478" s="629"/>
      <c r="M478" s="629"/>
      <c r="N478" s="629"/>
      <c r="O478" s="629"/>
      <c r="P478" s="629"/>
      <c r="Q478" s="629"/>
      <c r="R478" s="629"/>
      <c r="S478" s="629"/>
      <c r="T478" s="629"/>
      <c r="U478" s="629"/>
      <c r="V478" s="629"/>
      <c r="W478" s="629"/>
      <c r="X478" s="629"/>
      <c r="Y478" s="629"/>
      <c r="Z478" s="629"/>
    </row>
    <row r="479" ht="12.75" customHeight="1">
      <c r="A479" s="629"/>
      <c r="B479" s="629"/>
      <c r="C479" s="629"/>
      <c r="D479" s="629"/>
      <c r="E479" s="629"/>
      <c r="F479" s="629"/>
      <c r="G479" s="629"/>
      <c r="H479" s="629"/>
      <c r="I479" s="629"/>
      <c r="J479" s="629"/>
      <c r="K479" s="629"/>
      <c r="L479" s="629"/>
      <c r="M479" s="629"/>
      <c r="N479" s="629"/>
      <c r="O479" s="629"/>
      <c r="P479" s="629"/>
      <c r="Q479" s="629"/>
      <c r="R479" s="629"/>
      <c r="S479" s="629"/>
      <c r="T479" s="629"/>
      <c r="U479" s="629"/>
      <c r="V479" s="629"/>
      <c r="W479" s="629"/>
      <c r="X479" s="629"/>
      <c r="Y479" s="629"/>
      <c r="Z479" s="629"/>
    </row>
    <row r="480" ht="12.75" customHeight="1">
      <c r="A480" s="629"/>
      <c r="B480" s="629"/>
      <c r="C480" s="629"/>
      <c r="D480" s="629"/>
      <c r="E480" s="629"/>
      <c r="F480" s="629"/>
      <c r="G480" s="629"/>
      <c r="H480" s="629"/>
      <c r="I480" s="629"/>
      <c r="J480" s="629"/>
      <c r="K480" s="629"/>
      <c r="L480" s="629"/>
      <c r="M480" s="629"/>
      <c r="N480" s="629"/>
      <c r="O480" s="629"/>
      <c r="P480" s="629"/>
      <c r="Q480" s="629"/>
      <c r="R480" s="629"/>
      <c r="S480" s="629"/>
      <c r="T480" s="629"/>
      <c r="U480" s="629"/>
      <c r="V480" s="629"/>
      <c r="W480" s="629"/>
      <c r="X480" s="629"/>
      <c r="Y480" s="629"/>
      <c r="Z480" s="629"/>
    </row>
    <row r="481" ht="12.75" customHeight="1">
      <c r="A481" s="629"/>
      <c r="B481" s="629"/>
      <c r="C481" s="629"/>
      <c r="D481" s="629"/>
      <c r="E481" s="629"/>
      <c r="F481" s="629"/>
      <c r="G481" s="629"/>
      <c r="H481" s="629"/>
      <c r="I481" s="629"/>
      <c r="J481" s="629"/>
      <c r="K481" s="629"/>
      <c r="L481" s="629"/>
      <c r="M481" s="629"/>
      <c r="N481" s="629"/>
      <c r="O481" s="629"/>
      <c r="P481" s="629"/>
      <c r="Q481" s="629"/>
      <c r="R481" s="629"/>
      <c r="S481" s="629"/>
      <c r="T481" s="629"/>
      <c r="U481" s="629"/>
      <c r="V481" s="629"/>
      <c r="W481" s="629"/>
      <c r="X481" s="629"/>
      <c r="Y481" s="629"/>
      <c r="Z481" s="629"/>
    </row>
    <row r="482" ht="12.75" customHeight="1">
      <c r="A482" s="629"/>
      <c r="B482" s="629"/>
      <c r="C482" s="629"/>
      <c r="D482" s="629"/>
      <c r="E482" s="629"/>
      <c r="F482" s="629"/>
      <c r="G482" s="629"/>
      <c r="H482" s="629"/>
      <c r="I482" s="629"/>
      <c r="J482" s="629"/>
      <c r="K482" s="629"/>
      <c r="L482" s="629"/>
      <c r="M482" s="629"/>
      <c r="N482" s="629"/>
      <c r="O482" s="629"/>
      <c r="P482" s="629"/>
      <c r="Q482" s="629"/>
      <c r="R482" s="629"/>
      <c r="S482" s="629"/>
      <c r="T482" s="629"/>
      <c r="U482" s="629"/>
      <c r="V482" s="629"/>
      <c r="W482" s="629"/>
      <c r="X482" s="629"/>
      <c r="Y482" s="629"/>
      <c r="Z482" s="629"/>
    </row>
    <row r="483" ht="12.75" customHeight="1">
      <c r="A483" s="629"/>
      <c r="B483" s="629"/>
      <c r="C483" s="629"/>
      <c r="D483" s="629"/>
      <c r="E483" s="629"/>
      <c r="F483" s="629"/>
      <c r="G483" s="629"/>
      <c r="H483" s="629"/>
      <c r="I483" s="629"/>
      <c r="J483" s="629"/>
      <c r="K483" s="629"/>
      <c r="L483" s="629"/>
      <c r="M483" s="629"/>
      <c r="N483" s="629"/>
      <c r="O483" s="629"/>
      <c r="P483" s="629"/>
      <c r="Q483" s="629"/>
      <c r="R483" s="629"/>
      <c r="S483" s="629"/>
      <c r="T483" s="629"/>
      <c r="U483" s="629"/>
      <c r="V483" s="629"/>
      <c r="W483" s="629"/>
      <c r="X483" s="629"/>
      <c r="Y483" s="629"/>
      <c r="Z483" s="629"/>
    </row>
    <row r="484" ht="12.75" customHeight="1">
      <c r="A484" s="629"/>
      <c r="B484" s="629"/>
      <c r="C484" s="629"/>
      <c r="D484" s="629"/>
      <c r="E484" s="629"/>
      <c r="F484" s="629"/>
      <c r="G484" s="629"/>
      <c r="H484" s="629"/>
      <c r="I484" s="629"/>
      <c r="J484" s="629"/>
      <c r="K484" s="629"/>
      <c r="L484" s="629"/>
      <c r="M484" s="629"/>
      <c r="N484" s="629"/>
      <c r="O484" s="629"/>
      <c r="P484" s="629"/>
      <c r="Q484" s="629"/>
      <c r="R484" s="629"/>
      <c r="S484" s="629"/>
      <c r="T484" s="629"/>
      <c r="U484" s="629"/>
      <c r="V484" s="629"/>
      <c r="W484" s="629"/>
      <c r="X484" s="629"/>
      <c r="Y484" s="629"/>
      <c r="Z484" s="629"/>
    </row>
    <row r="485" ht="12.75" customHeight="1">
      <c r="A485" s="629"/>
      <c r="B485" s="629"/>
      <c r="C485" s="629"/>
      <c r="D485" s="629"/>
      <c r="E485" s="629"/>
      <c r="F485" s="629"/>
      <c r="G485" s="629"/>
      <c r="H485" s="629"/>
      <c r="I485" s="629"/>
      <c r="J485" s="629"/>
      <c r="K485" s="629"/>
      <c r="L485" s="629"/>
      <c r="M485" s="629"/>
      <c r="N485" s="629"/>
      <c r="O485" s="629"/>
      <c r="P485" s="629"/>
      <c r="Q485" s="629"/>
      <c r="R485" s="629"/>
      <c r="S485" s="629"/>
      <c r="T485" s="629"/>
      <c r="U485" s="629"/>
      <c r="V485" s="629"/>
      <c r="W485" s="629"/>
      <c r="X485" s="629"/>
      <c r="Y485" s="629"/>
      <c r="Z485" s="629"/>
    </row>
    <row r="486" ht="12.75" customHeight="1">
      <c r="A486" s="629"/>
      <c r="B486" s="629"/>
      <c r="C486" s="629"/>
      <c r="D486" s="629"/>
      <c r="E486" s="629"/>
      <c r="F486" s="629"/>
      <c r="G486" s="629"/>
      <c r="H486" s="629"/>
      <c r="I486" s="629"/>
      <c r="J486" s="629"/>
      <c r="K486" s="629"/>
      <c r="L486" s="629"/>
      <c r="M486" s="629"/>
      <c r="N486" s="629"/>
      <c r="O486" s="629"/>
      <c r="P486" s="629"/>
      <c r="Q486" s="629"/>
      <c r="R486" s="629"/>
      <c r="S486" s="629"/>
      <c r="T486" s="629"/>
      <c r="U486" s="629"/>
      <c r="V486" s="629"/>
      <c r="W486" s="629"/>
      <c r="X486" s="629"/>
      <c r="Y486" s="629"/>
      <c r="Z486" s="629"/>
    </row>
    <row r="487" ht="12.75" customHeight="1">
      <c r="A487" s="629"/>
      <c r="B487" s="629"/>
      <c r="C487" s="629"/>
      <c r="D487" s="629"/>
      <c r="E487" s="629"/>
      <c r="F487" s="629"/>
      <c r="G487" s="629"/>
      <c r="H487" s="629"/>
      <c r="I487" s="629"/>
      <c r="J487" s="629"/>
      <c r="K487" s="629"/>
      <c r="L487" s="629"/>
      <c r="M487" s="629"/>
      <c r="N487" s="629"/>
      <c r="O487" s="629"/>
      <c r="P487" s="629"/>
      <c r="Q487" s="629"/>
      <c r="R487" s="629"/>
      <c r="S487" s="629"/>
      <c r="T487" s="629"/>
      <c r="U487" s="629"/>
      <c r="V487" s="629"/>
      <c r="W487" s="629"/>
      <c r="X487" s="629"/>
      <c r="Y487" s="629"/>
      <c r="Z487" s="629"/>
    </row>
    <row r="488" ht="12.75" customHeight="1">
      <c r="A488" s="629"/>
      <c r="B488" s="629"/>
      <c r="C488" s="629"/>
      <c r="D488" s="629"/>
      <c r="E488" s="629"/>
      <c r="F488" s="629"/>
      <c r="G488" s="629"/>
      <c r="H488" s="629"/>
      <c r="I488" s="629"/>
      <c r="J488" s="629"/>
      <c r="K488" s="629"/>
      <c r="L488" s="629"/>
      <c r="M488" s="629"/>
      <c r="N488" s="629"/>
      <c r="O488" s="629"/>
      <c r="P488" s="629"/>
      <c r="Q488" s="629"/>
      <c r="R488" s="629"/>
      <c r="S488" s="629"/>
      <c r="T488" s="629"/>
      <c r="U488" s="629"/>
      <c r="V488" s="629"/>
      <c r="W488" s="629"/>
      <c r="X488" s="629"/>
      <c r="Y488" s="629"/>
      <c r="Z488" s="629"/>
    </row>
    <row r="489" ht="12.75" customHeight="1">
      <c r="A489" s="629"/>
      <c r="B489" s="629"/>
      <c r="C489" s="629"/>
      <c r="D489" s="629"/>
      <c r="E489" s="629"/>
      <c r="F489" s="629"/>
      <c r="G489" s="629"/>
      <c r="H489" s="629"/>
      <c r="I489" s="629"/>
      <c r="J489" s="629"/>
      <c r="K489" s="629"/>
      <c r="L489" s="629"/>
      <c r="M489" s="629"/>
      <c r="N489" s="629"/>
      <c r="O489" s="629"/>
      <c r="P489" s="629"/>
      <c r="Q489" s="629"/>
      <c r="R489" s="629"/>
      <c r="S489" s="629"/>
      <c r="T489" s="629"/>
      <c r="U489" s="629"/>
      <c r="V489" s="629"/>
      <c r="W489" s="629"/>
      <c r="X489" s="629"/>
      <c r="Y489" s="629"/>
      <c r="Z489" s="629"/>
    </row>
    <row r="490" ht="12.75" customHeight="1">
      <c r="A490" s="629"/>
      <c r="B490" s="629"/>
      <c r="C490" s="629"/>
      <c r="D490" s="629"/>
      <c r="E490" s="629"/>
      <c r="F490" s="629"/>
      <c r="G490" s="629"/>
      <c r="H490" s="629"/>
      <c r="I490" s="629"/>
      <c r="J490" s="629"/>
      <c r="K490" s="629"/>
      <c r="L490" s="629"/>
      <c r="M490" s="629"/>
      <c r="N490" s="629"/>
      <c r="O490" s="629"/>
      <c r="P490" s="629"/>
      <c r="Q490" s="629"/>
      <c r="R490" s="629"/>
      <c r="S490" s="629"/>
      <c r="T490" s="629"/>
      <c r="U490" s="629"/>
      <c r="V490" s="629"/>
      <c r="W490" s="629"/>
      <c r="X490" s="629"/>
      <c r="Y490" s="629"/>
      <c r="Z490" s="629"/>
    </row>
    <row r="491" ht="12.75" customHeight="1">
      <c r="A491" s="629"/>
      <c r="B491" s="629"/>
      <c r="C491" s="629"/>
      <c r="D491" s="629"/>
      <c r="E491" s="629"/>
      <c r="F491" s="629"/>
      <c r="G491" s="629"/>
      <c r="H491" s="629"/>
      <c r="I491" s="629"/>
      <c r="J491" s="629"/>
      <c r="K491" s="629"/>
      <c r="L491" s="629"/>
      <c r="M491" s="629"/>
      <c r="N491" s="629"/>
      <c r="O491" s="629"/>
      <c r="P491" s="629"/>
      <c r="Q491" s="629"/>
      <c r="R491" s="629"/>
      <c r="S491" s="629"/>
      <c r="T491" s="629"/>
      <c r="U491" s="629"/>
      <c r="V491" s="629"/>
      <c r="W491" s="629"/>
      <c r="X491" s="629"/>
      <c r="Y491" s="629"/>
      <c r="Z491" s="629"/>
    </row>
    <row r="492" ht="12.75" customHeight="1">
      <c r="A492" s="629"/>
      <c r="B492" s="629"/>
      <c r="C492" s="629"/>
      <c r="D492" s="629"/>
      <c r="E492" s="629"/>
      <c r="F492" s="629"/>
      <c r="G492" s="629"/>
      <c r="H492" s="629"/>
      <c r="I492" s="629"/>
      <c r="J492" s="629"/>
      <c r="K492" s="629"/>
      <c r="L492" s="629"/>
      <c r="M492" s="629"/>
      <c r="N492" s="629"/>
      <c r="O492" s="629"/>
      <c r="P492" s="629"/>
      <c r="Q492" s="629"/>
      <c r="R492" s="629"/>
      <c r="S492" s="629"/>
      <c r="T492" s="629"/>
      <c r="U492" s="629"/>
      <c r="V492" s="629"/>
      <c r="W492" s="629"/>
      <c r="X492" s="629"/>
      <c r="Y492" s="629"/>
      <c r="Z492" s="629"/>
    </row>
    <row r="493" ht="12.75" customHeight="1">
      <c r="A493" s="629"/>
      <c r="B493" s="629"/>
      <c r="C493" s="629"/>
      <c r="D493" s="629"/>
      <c r="E493" s="629"/>
      <c r="F493" s="629"/>
      <c r="G493" s="629"/>
      <c r="H493" s="629"/>
      <c r="I493" s="629"/>
      <c r="J493" s="629"/>
      <c r="K493" s="629"/>
      <c r="L493" s="629"/>
      <c r="M493" s="629"/>
      <c r="N493" s="629"/>
      <c r="O493" s="629"/>
      <c r="P493" s="629"/>
      <c r="Q493" s="629"/>
      <c r="R493" s="629"/>
      <c r="S493" s="629"/>
      <c r="T493" s="629"/>
      <c r="U493" s="629"/>
      <c r="V493" s="629"/>
      <c r="W493" s="629"/>
      <c r="X493" s="629"/>
      <c r="Y493" s="629"/>
      <c r="Z493" s="629"/>
    </row>
    <row r="494" ht="12.75" customHeight="1">
      <c r="A494" s="629"/>
      <c r="B494" s="629"/>
      <c r="C494" s="629"/>
      <c r="D494" s="629"/>
      <c r="E494" s="629"/>
      <c r="F494" s="629"/>
      <c r="G494" s="629"/>
      <c r="H494" s="629"/>
      <c r="I494" s="629"/>
      <c r="J494" s="629"/>
      <c r="K494" s="629"/>
      <c r="L494" s="629"/>
      <c r="M494" s="629"/>
      <c r="N494" s="629"/>
      <c r="O494" s="629"/>
      <c r="P494" s="629"/>
      <c r="Q494" s="629"/>
      <c r="R494" s="629"/>
      <c r="S494" s="629"/>
      <c r="T494" s="629"/>
      <c r="U494" s="629"/>
      <c r="V494" s="629"/>
      <c r="W494" s="629"/>
      <c r="X494" s="629"/>
      <c r="Y494" s="629"/>
      <c r="Z494" s="629"/>
    </row>
    <row r="495" ht="12.75" customHeight="1">
      <c r="A495" s="629"/>
      <c r="B495" s="629"/>
      <c r="C495" s="629"/>
      <c r="D495" s="629"/>
      <c r="E495" s="629"/>
      <c r="F495" s="629"/>
      <c r="G495" s="629"/>
      <c r="H495" s="629"/>
      <c r="I495" s="629"/>
      <c r="J495" s="629"/>
      <c r="K495" s="629"/>
      <c r="L495" s="629"/>
      <c r="M495" s="629"/>
      <c r="N495" s="629"/>
      <c r="O495" s="629"/>
      <c r="P495" s="629"/>
      <c r="Q495" s="629"/>
      <c r="R495" s="629"/>
      <c r="S495" s="629"/>
      <c r="T495" s="629"/>
      <c r="U495" s="629"/>
      <c r="V495" s="629"/>
      <c r="W495" s="629"/>
      <c r="X495" s="629"/>
      <c r="Y495" s="629"/>
      <c r="Z495" s="629"/>
    </row>
    <row r="496" ht="12.75" customHeight="1">
      <c r="A496" s="629"/>
      <c r="B496" s="629"/>
      <c r="C496" s="629"/>
      <c r="D496" s="629"/>
      <c r="E496" s="629"/>
      <c r="F496" s="629"/>
      <c r="G496" s="629"/>
      <c r="H496" s="629"/>
      <c r="I496" s="629"/>
      <c r="J496" s="629"/>
      <c r="K496" s="629"/>
      <c r="L496" s="629"/>
      <c r="M496" s="629"/>
      <c r="N496" s="629"/>
      <c r="O496" s="629"/>
      <c r="P496" s="629"/>
      <c r="Q496" s="629"/>
      <c r="R496" s="629"/>
      <c r="S496" s="629"/>
      <c r="T496" s="629"/>
      <c r="U496" s="629"/>
      <c r="V496" s="629"/>
      <c r="W496" s="629"/>
      <c r="X496" s="629"/>
      <c r="Y496" s="629"/>
      <c r="Z496" s="629"/>
    </row>
    <row r="497" ht="12.75" customHeight="1">
      <c r="A497" s="629"/>
      <c r="B497" s="629"/>
      <c r="C497" s="629"/>
      <c r="D497" s="629"/>
      <c r="E497" s="629"/>
      <c r="F497" s="629"/>
      <c r="G497" s="629"/>
      <c r="H497" s="629"/>
      <c r="I497" s="629"/>
      <c r="J497" s="629"/>
      <c r="K497" s="629"/>
      <c r="L497" s="629"/>
      <c r="M497" s="629"/>
      <c r="N497" s="629"/>
      <c r="O497" s="629"/>
      <c r="P497" s="629"/>
      <c r="Q497" s="629"/>
      <c r="R497" s="629"/>
      <c r="S497" s="629"/>
      <c r="T497" s="629"/>
      <c r="U497" s="629"/>
      <c r="V497" s="629"/>
      <c r="W497" s="629"/>
      <c r="X497" s="629"/>
      <c r="Y497" s="629"/>
      <c r="Z497" s="629"/>
    </row>
    <row r="498" ht="12.75" customHeight="1">
      <c r="A498" s="629"/>
      <c r="B498" s="629"/>
      <c r="C498" s="629"/>
      <c r="D498" s="629"/>
      <c r="E498" s="629"/>
      <c r="F498" s="629"/>
      <c r="G498" s="629"/>
      <c r="H498" s="629"/>
      <c r="I498" s="629"/>
      <c r="J498" s="629"/>
      <c r="K498" s="629"/>
      <c r="L498" s="629"/>
      <c r="M498" s="629"/>
      <c r="N498" s="629"/>
      <c r="O498" s="629"/>
      <c r="P498" s="629"/>
      <c r="Q498" s="629"/>
      <c r="R498" s="629"/>
      <c r="S498" s="629"/>
      <c r="T498" s="629"/>
      <c r="U498" s="629"/>
      <c r="V498" s="629"/>
      <c r="W498" s="629"/>
      <c r="X498" s="629"/>
      <c r="Y498" s="629"/>
      <c r="Z498" s="629"/>
    </row>
    <row r="499" ht="12.75" customHeight="1">
      <c r="A499" s="629"/>
      <c r="B499" s="629"/>
      <c r="C499" s="629"/>
      <c r="D499" s="629"/>
      <c r="E499" s="629"/>
      <c r="F499" s="629"/>
      <c r="G499" s="629"/>
      <c r="H499" s="629"/>
      <c r="I499" s="629"/>
      <c r="J499" s="629"/>
      <c r="K499" s="629"/>
      <c r="L499" s="629"/>
      <c r="M499" s="629"/>
      <c r="N499" s="629"/>
      <c r="O499" s="629"/>
      <c r="P499" s="629"/>
      <c r="Q499" s="629"/>
      <c r="R499" s="629"/>
      <c r="S499" s="629"/>
      <c r="T499" s="629"/>
      <c r="U499" s="629"/>
      <c r="V499" s="629"/>
      <c r="W499" s="629"/>
      <c r="X499" s="629"/>
      <c r="Y499" s="629"/>
      <c r="Z499" s="629"/>
    </row>
    <row r="500" ht="12.75" customHeight="1">
      <c r="A500" s="629"/>
      <c r="B500" s="629"/>
      <c r="C500" s="629"/>
      <c r="D500" s="629"/>
      <c r="E500" s="629"/>
      <c r="F500" s="629"/>
      <c r="G500" s="629"/>
      <c r="H500" s="629"/>
      <c r="I500" s="629"/>
      <c r="J500" s="629"/>
      <c r="K500" s="629"/>
      <c r="L500" s="629"/>
      <c r="M500" s="629"/>
      <c r="N500" s="629"/>
      <c r="O500" s="629"/>
      <c r="P500" s="629"/>
      <c r="Q500" s="629"/>
      <c r="R500" s="629"/>
      <c r="S500" s="629"/>
      <c r="T500" s="629"/>
      <c r="U500" s="629"/>
      <c r="V500" s="629"/>
      <c r="W500" s="629"/>
      <c r="X500" s="629"/>
      <c r="Y500" s="629"/>
      <c r="Z500" s="629"/>
    </row>
    <row r="501" ht="12.75" customHeight="1">
      <c r="A501" s="629"/>
      <c r="B501" s="629"/>
      <c r="C501" s="629"/>
      <c r="D501" s="629"/>
      <c r="E501" s="629"/>
      <c r="F501" s="629"/>
      <c r="G501" s="629"/>
      <c r="H501" s="629"/>
      <c r="I501" s="629"/>
      <c r="J501" s="629"/>
      <c r="K501" s="629"/>
      <c r="L501" s="629"/>
      <c r="M501" s="629"/>
      <c r="N501" s="629"/>
      <c r="O501" s="629"/>
      <c r="P501" s="629"/>
      <c r="Q501" s="629"/>
      <c r="R501" s="629"/>
      <c r="S501" s="629"/>
      <c r="T501" s="629"/>
      <c r="U501" s="629"/>
      <c r="V501" s="629"/>
      <c r="W501" s="629"/>
      <c r="X501" s="629"/>
      <c r="Y501" s="629"/>
      <c r="Z501" s="629"/>
    </row>
    <row r="502" ht="12.75" customHeight="1">
      <c r="A502" s="629"/>
      <c r="B502" s="629"/>
      <c r="C502" s="629"/>
      <c r="D502" s="629"/>
      <c r="E502" s="629"/>
      <c r="F502" s="629"/>
      <c r="G502" s="629"/>
      <c r="H502" s="629"/>
      <c r="I502" s="629"/>
      <c r="J502" s="629"/>
      <c r="K502" s="629"/>
      <c r="L502" s="629"/>
      <c r="M502" s="629"/>
      <c r="N502" s="629"/>
      <c r="O502" s="629"/>
      <c r="P502" s="629"/>
      <c r="Q502" s="629"/>
      <c r="R502" s="629"/>
      <c r="S502" s="629"/>
      <c r="T502" s="629"/>
      <c r="U502" s="629"/>
      <c r="V502" s="629"/>
      <c r="W502" s="629"/>
      <c r="X502" s="629"/>
      <c r="Y502" s="629"/>
      <c r="Z502" s="629"/>
    </row>
    <row r="503" ht="12.75" customHeight="1">
      <c r="A503" s="629"/>
      <c r="B503" s="629"/>
      <c r="C503" s="629"/>
      <c r="D503" s="629"/>
      <c r="E503" s="629"/>
      <c r="F503" s="629"/>
      <c r="G503" s="629"/>
      <c r="H503" s="629"/>
      <c r="I503" s="629"/>
      <c r="J503" s="629"/>
      <c r="K503" s="629"/>
      <c r="L503" s="629"/>
      <c r="M503" s="629"/>
      <c r="N503" s="629"/>
      <c r="O503" s="629"/>
      <c r="P503" s="629"/>
      <c r="Q503" s="629"/>
      <c r="R503" s="629"/>
      <c r="S503" s="629"/>
      <c r="T503" s="629"/>
      <c r="U503" s="629"/>
      <c r="V503" s="629"/>
      <c r="W503" s="629"/>
      <c r="X503" s="629"/>
      <c r="Y503" s="629"/>
      <c r="Z503" s="629"/>
    </row>
    <row r="504" ht="12.75" customHeight="1">
      <c r="A504" s="629"/>
      <c r="B504" s="629"/>
      <c r="C504" s="629"/>
      <c r="D504" s="629"/>
      <c r="E504" s="629"/>
      <c r="F504" s="629"/>
      <c r="G504" s="629"/>
      <c r="H504" s="629"/>
      <c r="I504" s="629"/>
      <c r="J504" s="629"/>
      <c r="K504" s="629"/>
      <c r="L504" s="629"/>
      <c r="M504" s="629"/>
      <c r="N504" s="629"/>
      <c r="O504" s="629"/>
      <c r="P504" s="629"/>
      <c r="Q504" s="629"/>
      <c r="R504" s="629"/>
      <c r="S504" s="629"/>
      <c r="T504" s="629"/>
      <c r="U504" s="629"/>
      <c r="V504" s="629"/>
      <c r="W504" s="629"/>
      <c r="X504" s="629"/>
      <c r="Y504" s="629"/>
      <c r="Z504" s="629"/>
    </row>
    <row r="505" ht="12.75" customHeight="1">
      <c r="A505" s="629"/>
      <c r="B505" s="629"/>
      <c r="C505" s="629"/>
      <c r="D505" s="629"/>
      <c r="E505" s="629"/>
      <c r="F505" s="629"/>
      <c r="G505" s="629"/>
      <c r="H505" s="629"/>
      <c r="I505" s="629"/>
      <c r="J505" s="629"/>
      <c r="K505" s="629"/>
      <c r="L505" s="629"/>
      <c r="M505" s="629"/>
      <c r="N505" s="629"/>
      <c r="O505" s="629"/>
      <c r="P505" s="629"/>
      <c r="Q505" s="629"/>
      <c r="R505" s="629"/>
      <c r="S505" s="629"/>
      <c r="T505" s="629"/>
      <c r="U505" s="629"/>
      <c r="V505" s="629"/>
      <c r="W505" s="629"/>
      <c r="X505" s="629"/>
      <c r="Y505" s="629"/>
      <c r="Z505" s="629"/>
    </row>
    <row r="506" ht="12.75" customHeight="1">
      <c r="A506" s="629"/>
      <c r="B506" s="629"/>
      <c r="C506" s="629"/>
      <c r="D506" s="629"/>
      <c r="E506" s="629"/>
      <c r="F506" s="629"/>
      <c r="G506" s="629"/>
      <c r="H506" s="629"/>
      <c r="I506" s="629"/>
      <c r="J506" s="629"/>
      <c r="K506" s="629"/>
      <c r="L506" s="629"/>
      <c r="M506" s="629"/>
      <c r="N506" s="629"/>
      <c r="O506" s="629"/>
      <c r="P506" s="629"/>
      <c r="Q506" s="629"/>
      <c r="R506" s="629"/>
      <c r="S506" s="629"/>
      <c r="T506" s="629"/>
      <c r="U506" s="629"/>
      <c r="V506" s="629"/>
      <c r="W506" s="629"/>
      <c r="X506" s="629"/>
      <c r="Y506" s="629"/>
      <c r="Z506" s="629"/>
    </row>
    <row r="507" ht="12.75" customHeight="1">
      <c r="A507" s="629"/>
      <c r="B507" s="629"/>
      <c r="C507" s="629"/>
      <c r="D507" s="629"/>
      <c r="E507" s="629"/>
      <c r="F507" s="629"/>
      <c r="G507" s="629"/>
      <c r="H507" s="629"/>
      <c r="I507" s="629"/>
      <c r="J507" s="629"/>
      <c r="K507" s="629"/>
      <c r="L507" s="629"/>
      <c r="M507" s="629"/>
      <c r="N507" s="629"/>
      <c r="O507" s="629"/>
      <c r="P507" s="629"/>
      <c r="Q507" s="629"/>
      <c r="R507" s="629"/>
      <c r="S507" s="629"/>
      <c r="T507" s="629"/>
      <c r="U507" s="629"/>
      <c r="V507" s="629"/>
      <c r="W507" s="629"/>
      <c r="X507" s="629"/>
      <c r="Y507" s="629"/>
      <c r="Z507" s="629"/>
    </row>
    <row r="508" ht="12.75" customHeight="1">
      <c r="A508" s="629"/>
      <c r="B508" s="629"/>
      <c r="C508" s="629"/>
      <c r="D508" s="629"/>
      <c r="E508" s="629"/>
      <c r="F508" s="629"/>
      <c r="G508" s="629"/>
      <c r="H508" s="629"/>
      <c r="I508" s="629"/>
      <c r="J508" s="629"/>
      <c r="K508" s="629"/>
      <c r="L508" s="629"/>
      <c r="M508" s="629"/>
      <c r="N508" s="629"/>
      <c r="O508" s="629"/>
      <c r="P508" s="629"/>
      <c r="Q508" s="629"/>
      <c r="R508" s="629"/>
      <c r="S508" s="629"/>
      <c r="T508" s="629"/>
      <c r="U508" s="629"/>
      <c r="V508" s="629"/>
      <c r="W508" s="629"/>
      <c r="X508" s="629"/>
      <c r="Y508" s="629"/>
      <c r="Z508" s="629"/>
    </row>
    <row r="509" ht="12.75" customHeight="1">
      <c r="A509" s="629"/>
      <c r="B509" s="629"/>
      <c r="C509" s="629"/>
      <c r="D509" s="629"/>
      <c r="E509" s="629"/>
      <c r="F509" s="629"/>
      <c r="G509" s="629"/>
      <c r="H509" s="629"/>
      <c r="I509" s="629"/>
      <c r="J509" s="629"/>
      <c r="K509" s="629"/>
      <c r="L509" s="629"/>
      <c r="M509" s="629"/>
      <c r="N509" s="629"/>
      <c r="O509" s="629"/>
      <c r="P509" s="629"/>
      <c r="Q509" s="629"/>
      <c r="R509" s="629"/>
      <c r="S509" s="629"/>
      <c r="T509" s="629"/>
      <c r="U509" s="629"/>
      <c r="V509" s="629"/>
      <c r="W509" s="629"/>
      <c r="X509" s="629"/>
      <c r="Y509" s="629"/>
      <c r="Z509" s="629"/>
    </row>
    <row r="510" ht="12.75" customHeight="1">
      <c r="A510" s="629"/>
      <c r="B510" s="629"/>
      <c r="C510" s="629"/>
      <c r="D510" s="629"/>
      <c r="E510" s="629"/>
      <c r="F510" s="629"/>
      <c r="G510" s="629"/>
      <c r="H510" s="629"/>
      <c r="I510" s="629"/>
      <c r="J510" s="629"/>
      <c r="K510" s="629"/>
      <c r="L510" s="629"/>
      <c r="M510" s="629"/>
      <c r="N510" s="629"/>
      <c r="O510" s="629"/>
      <c r="P510" s="629"/>
      <c r="Q510" s="629"/>
      <c r="R510" s="629"/>
      <c r="S510" s="629"/>
      <c r="T510" s="629"/>
      <c r="U510" s="629"/>
      <c r="V510" s="629"/>
      <c r="W510" s="629"/>
      <c r="X510" s="629"/>
      <c r="Y510" s="629"/>
      <c r="Z510" s="629"/>
    </row>
    <row r="511" ht="12.75" customHeight="1">
      <c r="A511" s="629"/>
      <c r="B511" s="629"/>
      <c r="C511" s="629"/>
      <c r="D511" s="629"/>
      <c r="E511" s="629"/>
      <c r="F511" s="629"/>
      <c r="G511" s="629"/>
      <c r="H511" s="629"/>
      <c r="I511" s="629"/>
      <c r="J511" s="629"/>
      <c r="K511" s="629"/>
      <c r="L511" s="629"/>
      <c r="M511" s="629"/>
      <c r="N511" s="629"/>
      <c r="O511" s="629"/>
      <c r="P511" s="629"/>
      <c r="Q511" s="629"/>
      <c r="R511" s="629"/>
      <c r="S511" s="629"/>
      <c r="T511" s="629"/>
      <c r="U511" s="629"/>
      <c r="V511" s="629"/>
      <c r="W511" s="629"/>
      <c r="X511" s="629"/>
      <c r="Y511" s="629"/>
      <c r="Z511" s="629"/>
    </row>
    <row r="512" ht="12.75" customHeight="1">
      <c r="A512" s="629"/>
      <c r="B512" s="629"/>
      <c r="C512" s="629"/>
      <c r="D512" s="629"/>
      <c r="E512" s="629"/>
      <c r="F512" s="629"/>
      <c r="G512" s="629"/>
      <c r="H512" s="629"/>
      <c r="I512" s="629"/>
      <c r="J512" s="629"/>
      <c r="K512" s="629"/>
      <c r="L512" s="629"/>
      <c r="M512" s="629"/>
      <c r="N512" s="629"/>
      <c r="O512" s="629"/>
      <c r="P512" s="629"/>
      <c r="Q512" s="629"/>
      <c r="R512" s="629"/>
      <c r="S512" s="629"/>
      <c r="T512" s="629"/>
      <c r="U512" s="629"/>
      <c r="V512" s="629"/>
      <c r="W512" s="629"/>
      <c r="X512" s="629"/>
      <c r="Y512" s="629"/>
      <c r="Z512" s="629"/>
    </row>
    <row r="513" ht="12.75" customHeight="1">
      <c r="A513" s="629"/>
      <c r="B513" s="629"/>
      <c r="C513" s="629"/>
      <c r="D513" s="629"/>
      <c r="E513" s="629"/>
      <c r="F513" s="629"/>
      <c r="G513" s="629"/>
      <c r="H513" s="629"/>
      <c r="I513" s="629"/>
      <c r="J513" s="629"/>
      <c r="K513" s="629"/>
      <c r="L513" s="629"/>
      <c r="M513" s="629"/>
      <c r="N513" s="629"/>
      <c r="O513" s="629"/>
      <c r="P513" s="629"/>
      <c r="Q513" s="629"/>
      <c r="R513" s="629"/>
      <c r="S513" s="629"/>
      <c r="T513" s="629"/>
      <c r="U513" s="629"/>
      <c r="V513" s="629"/>
      <c r="W513" s="629"/>
      <c r="X513" s="629"/>
      <c r="Y513" s="629"/>
      <c r="Z513" s="629"/>
    </row>
    <row r="514" ht="12.75" customHeight="1">
      <c r="A514" s="629"/>
      <c r="B514" s="629"/>
      <c r="C514" s="629"/>
      <c r="D514" s="629"/>
      <c r="E514" s="629"/>
      <c r="F514" s="629"/>
      <c r="G514" s="629"/>
      <c r="H514" s="629"/>
      <c r="I514" s="629"/>
      <c r="J514" s="629"/>
      <c r="K514" s="629"/>
      <c r="L514" s="629"/>
      <c r="M514" s="629"/>
      <c r="N514" s="629"/>
      <c r="O514" s="629"/>
      <c r="P514" s="629"/>
      <c r="Q514" s="629"/>
      <c r="R514" s="629"/>
      <c r="S514" s="629"/>
      <c r="T514" s="629"/>
      <c r="U514" s="629"/>
      <c r="V514" s="629"/>
      <c r="W514" s="629"/>
      <c r="X514" s="629"/>
      <c r="Y514" s="629"/>
      <c r="Z514" s="629"/>
    </row>
    <row r="515" ht="12.75" customHeight="1">
      <c r="A515" s="629"/>
      <c r="B515" s="629"/>
      <c r="C515" s="629"/>
      <c r="D515" s="629"/>
      <c r="E515" s="629"/>
      <c r="F515" s="629"/>
      <c r="G515" s="629"/>
      <c r="H515" s="629"/>
      <c r="I515" s="629"/>
      <c r="J515" s="629"/>
      <c r="K515" s="629"/>
      <c r="L515" s="629"/>
      <c r="M515" s="629"/>
      <c r="N515" s="629"/>
      <c r="O515" s="629"/>
      <c r="P515" s="629"/>
      <c r="Q515" s="629"/>
      <c r="R515" s="629"/>
      <c r="S515" s="629"/>
      <c r="T515" s="629"/>
      <c r="U515" s="629"/>
      <c r="V515" s="629"/>
      <c r="W515" s="629"/>
      <c r="X515" s="629"/>
      <c r="Y515" s="629"/>
      <c r="Z515" s="629"/>
    </row>
    <row r="516" ht="12.75" customHeight="1">
      <c r="A516" s="629"/>
      <c r="B516" s="629"/>
      <c r="C516" s="629"/>
      <c r="D516" s="629"/>
      <c r="E516" s="629"/>
      <c r="F516" s="629"/>
      <c r="G516" s="629"/>
      <c r="H516" s="629"/>
      <c r="I516" s="629"/>
      <c r="J516" s="629"/>
      <c r="K516" s="629"/>
      <c r="L516" s="629"/>
      <c r="M516" s="629"/>
      <c r="N516" s="629"/>
      <c r="O516" s="629"/>
      <c r="P516" s="629"/>
      <c r="Q516" s="629"/>
      <c r="R516" s="629"/>
      <c r="S516" s="629"/>
      <c r="T516" s="629"/>
      <c r="U516" s="629"/>
      <c r="V516" s="629"/>
      <c r="W516" s="629"/>
      <c r="X516" s="629"/>
      <c r="Y516" s="629"/>
      <c r="Z516" s="629"/>
    </row>
    <row r="517" ht="12.75" customHeight="1">
      <c r="A517" s="629"/>
      <c r="B517" s="629"/>
      <c r="C517" s="629"/>
      <c r="D517" s="629"/>
      <c r="E517" s="629"/>
      <c r="F517" s="629"/>
      <c r="G517" s="629"/>
      <c r="H517" s="629"/>
      <c r="I517" s="629"/>
      <c r="J517" s="629"/>
      <c r="K517" s="629"/>
      <c r="L517" s="629"/>
      <c r="M517" s="629"/>
      <c r="N517" s="629"/>
      <c r="O517" s="629"/>
      <c r="P517" s="629"/>
      <c r="Q517" s="629"/>
      <c r="R517" s="629"/>
      <c r="S517" s="629"/>
      <c r="T517" s="629"/>
      <c r="U517" s="629"/>
      <c r="V517" s="629"/>
      <c r="W517" s="629"/>
      <c r="X517" s="629"/>
      <c r="Y517" s="629"/>
      <c r="Z517" s="629"/>
    </row>
    <row r="518" ht="12.75" customHeight="1">
      <c r="A518" s="629"/>
      <c r="B518" s="629"/>
      <c r="C518" s="629"/>
      <c r="D518" s="629"/>
      <c r="E518" s="629"/>
      <c r="F518" s="629"/>
      <c r="G518" s="629"/>
      <c r="H518" s="629"/>
      <c r="I518" s="629"/>
      <c r="J518" s="629"/>
      <c r="K518" s="629"/>
      <c r="L518" s="629"/>
      <c r="M518" s="629"/>
      <c r="N518" s="629"/>
      <c r="O518" s="629"/>
      <c r="P518" s="629"/>
      <c r="Q518" s="629"/>
      <c r="R518" s="629"/>
      <c r="S518" s="629"/>
      <c r="T518" s="629"/>
      <c r="U518" s="629"/>
      <c r="V518" s="629"/>
      <c r="W518" s="629"/>
      <c r="X518" s="629"/>
      <c r="Y518" s="629"/>
      <c r="Z518" s="629"/>
    </row>
    <row r="519" ht="12.75" customHeight="1">
      <c r="A519" s="629"/>
      <c r="B519" s="629"/>
      <c r="C519" s="629"/>
      <c r="D519" s="629"/>
      <c r="E519" s="629"/>
      <c r="F519" s="629"/>
      <c r="G519" s="629"/>
      <c r="H519" s="629"/>
      <c r="I519" s="629"/>
      <c r="J519" s="629"/>
      <c r="K519" s="629"/>
      <c r="L519" s="629"/>
      <c r="M519" s="629"/>
      <c r="N519" s="629"/>
      <c r="O519" s="629"/>
      <c r="P519" s="629"/>
      <c r="Q519" s="629"/>
      <c r="R519" s="629"/>
      <c r="S519" s="629"/>
      <c r="T519" s="629"/>
      <c r="U519" s="629"/>
      <c r="V519" s="629"/>
      <c r="W519" s="629"/>
      <c r="X519" s="629"/>
      <c r="Y519" s="629"/>
      <c r="Z519" s="629"/>
    </row>
    <row r="520" ht="12.75" customHeight="1">
      <c r="A520" s="629"/>
      <c r="B520" s="629"/>
      <c r="C520" s="629"/>
      <c r="D520" s="629"/>
      <c r="E520" s="629"/>
      <c r="F520" s="629"/>
      <c r="G520" s="629"/>
      <c r="H520" s="629"/>
      <c r="I520" s="629"/>
      <c r="J520" s="629"/>
      <c r="K520" s="629"/>
      <c r="L520" s="629"/>
      <c r="M520" s="629"/>
      <c r="N520" s="629"/>
      <c r="O520" s="629"/>
      <c r="P520" s="629"/>
      <c r="Q520" s="629"/>
      <c r="R520" s="629"/>
      <c r="S520" s="629"/>
      <c r="T520" s="629"/>
      <c r="U520" s="629"/>
      <c r="V520" s="629"/>
      <c r="W520" s="629"/>
      <c r="X520" s="629"/>
      <c r="Y520" s="629"/>
      <c r="Z520" s="629"/>
    </row>
    <row r="521" ht="12.75" customHeight="1">
      <c r="A521" s="629"/>
      <c r="B521" s="629"/>
      <c r="C521" s="629"/>
      <c r="D521" s="629"/>
      <c r="E521" s="629"/>
      <c r="F521" s="629"/>
      <c r="G521" s="629"/>
      <c r="H521" s="629"/>
      <c r="I521" s="629"/>
      <c r="J521" s="629"/>
      <c r="K521" s="629"/>
      <c r="L521" s="629"/>
      <c r="M521" s="629"/>
      <c r="N521" s="629"/>
      <c r="O521" s="629"/>
      <c r="P521" s="629"/>
      <c r="Q521" s="629"/>
      <c r="R521" s="629"/>
      <c r="S521" s="629"/>
      <c r="T521" s="629"/>
      <c r="U521" s="629"/>
      <c r="V521" s="629"/>
      <c r="W521" s="629"/>
      <c r="X521" s="629"/>
      <c r="Y521" s="629"/>
      <c r="Z521" s="629"/>
    </row>
    <row r="522" ht="12.75" customHeight="1">
      <c r="A522" s="629"/>
      <c r="B522" s="629"/>
      <c r="C522" s="629"/>
      <c r="D522" s="629"/>
      <c r="E522" s="629"/>
      <c r="F522" s="629"/>
      <c r="G522" s="629"/>
      <c r="H522" s="629"/>
      <c r="I522" s="629"/>
      <c r="J522" s="629"/>
      <c r="K522" s="629"/>
      <c r="L522" s="629"/>
      <c r="M522" s="629"/>
      <c r="N522" s="629"/>
      <c r="O522" s="629"/>
      <c r="P522" s="629"/>
      <c r="Q522" s="629"/>
      <c r="R522" s="629"/>
      <c r="S522" s="629"/>
      <c r="T522" s="629"/>
      <c r="U522" s="629"/>
      <c r="V522" s="629"/>
      <c r="W522" s="629"/>
      <c r="X522" s="629"/>
      <c r="Y522" s="629"/>
      <c r="Z522" s="629"/>
    </row>
    <row r="523" ht="12.75" customHeight="1">
      <c r="A523" s="629"/>
      <c r="B523" s="629"/>
      <c r="C523" s="629"/>
      <c r="D523" s="629"/>
      <c r="E523" s="629"/>
      <c r="F523" s="629"/>
      <c r="G523" s="629"/>
      <c r="H523" s="629"/>
      <c r="I523" s="629"/>
      <c r="J523" s="629"/>
      <c r="K523" s="629"/>
      <c r="L523" s="629"/>
      <c r="M523" s="629"/>
      <c r="N523" s="629"/>
      <c r="O523" s="629"/>
      <c r="P523" s="629"/>
      <c r="Q523" s="629"/>
      <c r="R523" s="629"/>
      <c r="S523" s="629"/>
      <c r="T523" s="629"/>
      <c r="U523" s="629"/>
      <c r="V523" s="629"/>
      <c r="W523" s="629"/>
      <c r="X523" s="629"/>
      <c r="Y523" s="629"/>
      <c r="Z523" s="629"/>
    </row>
    <row r="524" ht="12.75" customHeight="1">
      <c r="A524" s="629"/>
      <c r="B524" s="629"/>
      <c r="C524" s="629"/>
      <c r="D524" s="629"/>
      <c r="E524" s="629"/>
      <c r="F524" s="629"/>
      <c r="G524" s="629"/>
      <c r="H524" s="629"/>
      <c r="I524" s="629"/>
      <c r="J524" s="629"/>
      <c r="K524" s="629"/>
      <c r="L524" s="629"/>
      <c r="M524" s="629"/>
      <c r="N524" s="629"/>
      <c r="O524" s="629"/>
      <c r="P524" s="629"/>
      <c r="Q524" s="629"/>
      <c r="R524" s="629"/>
      <c r="S524" s="629"/>
      <c r="T524" s="629"/>
      <c r="U524" s="629"/>
      <c r="V524" s="629"/>
      <c r="W524" s="629"/>
      <c r="X524" s="629"/>
      <c r="Y524" s="629"/>
      <c r="Z524" s="629"/>
    </row>
    <row r="525" ht="12.75" customHeight="1">
      <c r="A525" s="629"/>
      <c r="B525" s="629"/>
      <c r="C525" s="629"/>
      <c r="D525" s="629"/>
      <c r="E525" s="629"/>
      <c r="F525" s="629"/>
      <c r="G525" s="629"/>
      <c r="H525" s="629"/>
      <c r="I525" s="629"/>
      <c r="J525" s="629"/>
      <c r="K525" s="629"/>
      <c r="L525" s="629"/>
      <c r="M525" s="629"/>
      <c r="N525" s="629"/>
      <c r="O525" s="629"/>
      <c r="P525" s="629"/>
      <c r="Q525" s="629"/>
      <c r="R525" s="629"/>
      <c r="S525" s="629"/>
      <c r="T525" s="629"/>
      <c r="U525" s="629"/>
      <c r="V525" s="629"/>
      <c r="W525" s="629"/>
      <c r="X525" s="629"/>
      <c r="Y525" s="629"/>
      <c r="Z525" s="629"/>
    </row>
    <row r="526" ht="12.75" customHeight="1">
      <c r="A526" s="629"/>
      <c r="B526" s="629"/>
      <c r="C526" s="629"/>
      <c r="D526" s="629"/>
      <c r="E526" s="629"/>
      <c r="F526" s="629"/>
      <c r="G526" s="629"/>
      <c r="H526" s="629"/>
      <c r="I526" s="629"/>
      <c r="J526" s="629"/>
      <c r="K526" s="629"/>
      <c r="L526" s="629"/>
      <c r="M526" s="629"/>
      <c r="N526" s="629"/>
      <c r="O526" s="629"/>
      <c r="P526" s="629"/>
      <c r="Q526" s="629"/>
      <c r="R526" s="629"/>
      <c r="S526" s="629"/>
      <c r="T526" s="629"/>
      <c r="U526" s="629"/>
      <c r="V526" s="629"/>
      <c r="W526" s="629"/>
      <c r="X526" s="629"/>
      <c r="Y526" s="629"/>
      <c r="Z526" s="629"/>
    </row>
    <row r="527" ht="12.75" customHeight="1">
      <c r="A527" s="629"/>
      <c r="B527" s="629"/>
      <c r="C527" s="629"/>
      <c r="D527" s="629"/>
      <c r="E527" s="629"/>
      <c r="F527" s="629"/>
      <c r="G527" s="629"/>
      <c r="H527" s="629"/>
      <c r="I527" s="629"/>
      <c r="J527" s="629"/>
      <c r="K527" s="629"/>
      <c r="L527" s="629"/>
      <c r="M527" s="629"/>
      <c r="N527" s="629"/>
      <c r="O527" s="629"/>
      <c r="P527" s="629"/>
      <c r="Q527" s="629"/>
      <c r="R527" s="629"/>
      <c r="S527" s="629"/>
      <c r="T527" s="629"/>
      <c r="U527" s="629"/>
      <c r="V527" s="629"/>
      <c r="W527" s="629"/>
      <c r="X527" s="629"/>
      <c r="Y527" s="629"/>
      <c r="Z527" s="629"/>
    </row>
    <row r="528" ht="12.75" customHeight="1">
      <c r="A528" s="629"/>
      <c r="B528" s="629"/>
      <c r="C528" s="629"/>
      <c r="D528" s="629"/>
      <c r="E528" s="629"/>
      <c r="F528" s="629"/>
      <c r="G528" s="629"/>
      <c r="H528" s="629"/>
      <c r="I528" s="629"/>
      <c r="J528" s="629"/>
      <c r="K528" s="629"/>
      <c r="L528" s="629"/>
      <c r="M528" s="629"/>
      <c r="N528" s="629"/>
      <c r="O528" s="629"/>
      <c r="P528" s="629"/>
      <c r="Q528" s="629"/>
      <c r="R528" s="629"/>
      <c r="S528" s="629"/>
      <c r="T528" s="629"/>
      <c r="U528" s="629"/>
      <c r="V528" s="629"/>
      <c r="W528" s="629"/>
      <c r="X528" s="629"/>
      <c r="Y528" s="629"/>
      <c r="Z528" s="629"/>
    </row>
    <row r="529" ht="12.75" customHeight="1">
      <c r="A529" s="629"/>
      <c r="B529" s="629"/>
      <c r="C529" s="629"/>
      <c r="D529" s="629"/>
      <c r="E529" s="629"/>
      <c r="F529" s="629"/>
      <c r="G529" s="629"/>
      <c r="H529" s="629"/>
      <c r="I529" s="629"/>
      <c r="J529" s="629"/>
      <c r="K529" s="629"/>
      <c r="L529" s="629"/>
      <c r="M529" s="629"/>
      <c r="N529" s="629"/>
      <c r="O529" s="629"/>
      <c r="P529" s="629"/>
      <c r="Q529" s="629"/>
      <c r="R529" s="629"/>
      <c r="S529" s="629"/>
      <c r="T529" s="629"/>
      <c r="U529" s="629"/>
      <c r="V529" s="629"/>
      <c r="W529" s="629"/>
      <c r="X529" s="629"/>
      <c r="Y529" s="629"/>
      <c r="Z529" s="629"/>
    </row>
    <row r="530" ht="12.75" customHeight="1">
      <c r="A530" s="629"/>
      <c r="B530" s="629"/>
      <c r="C530" s="629"/>
      <c r="D530" s="629"/>
      <c r="E530" s="629"/>
      <c r="F530" s="629"/>
      <c r="G530" s="629"/>
      <c r="H530" s="629"/>
      <c r="I530" s="629"/>
      <c r="J530" s="629"/>
      <c r="K530" s="629"/>
      <c r="L530" s="629"/>
      <c r="M530" s="629"/>
      <c r="N530" s="629"/>
      <c r="O530" s="629"/>
      <c r="P530" s="629"/>
      <c r="Q530" s="629"/>
      <c r="R530" s="629"/>
      <c r="S530" s="629"/>
      <c r="T530" s="629"/>
      <c r="U530" s="629"/>
      <c r="V530" s="629"/>
      <c r="W530" s="629"/>
      <c r="X530" s="629"/>
      <c r="Y530" s="629"/>
      <c r="Z530" s="629"/>
    </row>
    <row r="531" ht="12.75" customHeight="1">
      <c r="A531" s="629"/>
      <c r="B531" s="629"/>
      <c r="C531" s="629"/>
      <c r="D531" s="629"/>
      <c r="E531" s="629"/>
      <c r="F531" s="629"/>
      <c r="G531" s="629"/>
      <c r="H531" s="629"/>
      <c r="I531" s="629"/>
      <c r="J531" s="629"/>
      <c r="K531" s="629"/>
      <c r="L531" s="629"/>
      <c r="M531" s="629"/>
      <c r="N531" s="629"/>
      <c r="O531" s="629"/>
      <c r="P531" s="629"/>
      <c r="Q531" s="629"/>
      <c r="R531" s="629"/>
      <c r="S531" s="629"/>
      <c r="T531" s="629"/>
      <c r="U531" s="629"/>
      <c r="V531" s="629"/>
      <c r="W531" s="629"/>
      <c r="X531" s="629"/>
      <c r="Y531" s="629"/>
      <c r="Z531" s="629"/>
    </row>
    <row r="532" ht="12.75" customHeight="1">
      <c r="A532" s="629"/>
      <c r="B532" s="629"/>
      <c r="C532" s="629"/>
      <c r="D532" s="629"/>
      <c r="E532" s="629"/>
      <c r="F532" s="629"/>
      <c r="G532" s="629"/>
      <c r="H532" s="629"/>
      <c r="I532" s="629"/>
      <c r="J532" s="629"/>
      <c r="K532" s="629"/>
      <c r="L532" s="629"/>
      <c r="M532" s="629"/>
      <c r="N532" s="629"/>
      <c r="O532" s="629"/>
      <c r="P532" s="629"/>
      <c r="Q532" s="629"/>
      <c r="R532" s="629"/>
      <c r="S532" s="629"/>
      <c r="T532" s="629"/>
      <c r="U532" s="629"/>
      <c r="V532" s="629"/>
      <c r="W532" s="629"/>
      <c r="X532" s="629"/>
      <c r="Y532" s="629"/>
      <c r="Z532" s="629"/>
    </row>
    <row r="533" ht="12.75" customHeight="1">
      <c r="A533" s="629"/>
      <c r="B533" s="629"/>
      <c r="C533" s="629"/>
      <c r="D533" s="629"/>
      <c r="E533" s="629"/>
      <c r="F533" s="629"/>
      <c r="G533" s="629"/>
      <c r="H533" s="629"/>
      <c r="I533" s="629"/>
      <c r="J533" s="629"/>
      <c r="K533" s="629"/>
      <c r="L533" s="629"/>
      <c r="M533" s="629"/>
      <c r="N533" s="629"/>
      <c r="O533" s="629"/>
      <c r="P533" s="629"/>
      <c r="Q533" s="629"/>
      <c r="R533" s="629"/>
      <c r="S533" s="629"/>
      <c r="T533" s="629"/>
      <c r="U533" s="629"/>
      <c r="V533" s="629"/>
      <c r="W533" s="629"/>
      <c r="X533" s="629"/>
      <c r="Y533" s="629"/>
      <c r="Z533" s="629"/>
    </row>
    <row r="534" ht="12.75" customHeight="1">
      <c r="A534" s="629"/>
      <c r="B534" s="629"/>
      <c r="C534" s="629"/>
      <c r="D534" s="629"/>
      <c r="E534" s="629"/>
      <c r="F534" s="629"/>
      <c r="G534" s="629"/>
      <c r="H534" s="629"/>
      <c r="I534" s="629"/>
      <c r="J534" s="629"/>
      <c r="K534" s="629"/>
      <c r="L534" s="629"/>
      <c r="M534" s="629"/>
      <c r="N534" s="629"/>
      <c r="O534" s="629"/>
      <c r="P534" s="629"/>
      <c r="Q534" s="629"/>
      <c r="R534" s="629"/>
      <c r="S534" s="629"/>
      <c r="T534" s="629"/>
      <c r="U534" s="629"/>
      <c r="V534" s="629"/>
      <c r="W534" s="629"/>
      <c r="X534" s="629"/>
      <c r="Y534" s="629"/>
      <c r="Z534" s="629"/>
    </row>
    <row r="535" ht="12.75" customHeight="1">
      <c r="A535" s="629"/>
      <c r="B535" s="629"/>
      <c r="C535" s="629"/>
      <c r="D535" s="629"/>
      <c r="E535" s="629"/>
      <c r="F535" s="629"/>
      <c r="G535" s="629"/>
      <c r="H535" s="629"/>
      <c r="I535" s="629"/>
      <c r="J535" s="629"/>
      <c r="K535" s="629"/>
      <c r="L535" s="629"/>
      <c r="M535" s="629"/>
      <c r="N535" s="629"/>
      <c r="O535" s="629"/>
      <c r="P535" s="629"/>
      <c r="Q535" s="629"/>
      <c r="R535" s="629"/>
      <c r="S535" s="629"/>
      <c r="T535" s="629"/>
      <c r="U535" s="629"/>
      <c r="V535" s="629"/>
      <c r="W535" s="629"/>
      <c r="X535" s="629"/>
      <c r="Y535" s="629"/>
      <c r="Z535" s="629"/>
    </row>
    <row r="536" ht="12.75" customHeight="1">
      <c r="A536" s="629"/>
      <c r="B536" s="629"/>
      <c r="C536" s="629"/>
      <c r="D536" s="629"/>
      <c r="E536" s="629"/>
      <c r="F536" s="629"/>
      <c r="G536" s="629"/>
      <c r="H536" s="629"/>
      <c r="I536" s="629"/>
      <c r="J536" s="629"/>
      <c r="K536" s="629"/>
      <c r="L536" s="629"/>
      <c r="M536" s="629"/>
      <c r="N536" s="629"/>
      <c r="O536" s="629"/>
      <c r="P536" s="629"/>
      <c r="Q536" s="629"/>
      <c r="R536" s="629"/>
      <c r="S536" s="629"/>
      <c r="T536" s="629"/>
      <c r="U536" s="629"/>
      <c r="V536" s="629"/>
      <c r="W536" s="629"/>
      <c r="X536" s="629"/>
      <c r="Y536" s="629"/>
      <c r="Z536" s="629"/>
    </row>
    <row r="537" ht="12.75" customHeight="1">
      <c r="A537" s="629"/>
      <c r="B537" s="629"/>
      <c r="C537" s="629"/>
      <c r="D537" s="629"/>
      <c r="E537" s="629"/>
      <c r="F537" s="629"/>
      <c r="G537" s="629"/>
      <c r="H537" s="629"/>
      <c r="I537" s="629"/>
      <c r="J537" s="629"/>
      <c r="K537" s="629"/>
      <c r="L537" s="629"/>
      <c r="M537" s="629"/>
      <c r="N537" s="629"/>
      <c r="O537" s="629"/>
      <c r="P537" s="629"/>
      <c r="Q537" s="629"/>
      <c r="R537" s="629"/>
      <c r="S537" s="629"/>
      <c r="T537" s="629"/>
      <c r="U537" s="629"/>
      <c r="V537" s="629"/>
      <c r="W537" s="629"/>
      <c r="X537" s="629"/>
      <c r="Y537" s="629"/>
      <c r="Z537" s="629"/>
    </row>
    <row r="538" ht="12.75" customHeight="1">
      <c r="A538" s="629"/>
      <c r="B538" s="629"/>
      <c r="C538" s="629"/>
      <c r="D538" s="629"/>
      <c r="E538" s="629"/>
      <c r="F538" s="629"/>
      <c r="G538" s="629"/>
      <c r="H538" s="629"/>
      <c r="I538" s="629"/>
      <c r="J538" s="629"/>
      <c r="K538" s="629"/>
      <c r="L538" s="629"/>
      <c r="M538" s="629"/>
      <c r="N538" s="629"/>
      <c r="O538" s="629"/>
      <c r="P538" s="629"/>
      <c r="Q538" s="629"/>
      <c r="R538" s="629"/>
      <c r="S538" s="629"/>
      <c r="T538" s="629"/>
      <c r="U538" s="629"/>
      <c r="V538" s="629"/>
      <c r="W538" s="629"/>
      <c r="X538" s="629"/>
      <c r="Y538" s="629"/>
      <c r="Z538" s="629"/>
    </row>
    <row r="539" ht="12.75" customHeight="1">
      <c r="A539" s="629"/>
      <c r="B539" s="629"/>
      <c r="C539" s="629"/>
      <c r="D539" s="629"/>
      <c r="E539" s="629"/>
      <c r="F539" s="629"/>
      <c r="G539" s="629"/>
      <c r="H539" s="629"/>
      <c r="I539" s="629"/>
      <c r="J539" s="629"/>
      <c r="K539" s="629"/>
      <c r="L539" s="629"/>
      <c r="M539" s="629"/>
      <c r="N539" s="629"/>
      <c r="O539" s="629"/>
      <c r="P539" s="629"/>
      <c r="Q539" s="629"/>
      <c r="R539" s="629"/>
      <c r="S539" s="629"/>
      <c r="T539" s="629"/>
      <c r="U539" s="629"/>
      <c r="V539" s="629"/>
      <c r="W539" s="629"/>
      <c r="X539" s="629"/>
      <c r="Y539" s="629"/>
      <c r="Z539" s="629"/>
    </row>
    <row r="540" ht="12.75" customHeight="1">
      <c r="A540" s="629"/>
      <c r="B540" s="629"/>
      <c r="C540" s="629"/>
      <c r="D540" s="629"/>
      <c r="E540" s="629"/>
      <c r="F540" s="629"/>
      <c r="G540" s="629"/>
      <c r="H540" s="629"/>
      <c r="I540" s="629"/>
      <c r="J540" s="629"/>
      <c r="K540" s="629"/>
      <c r="L540" s="629"/>
      <c r="M540" s="629"/>
      <c r="N540" s="629"/>
      <c r="O540" s="629"/>
      <c r="P540" s="629"/>
      <c r="Q540" s="629"/>
      <c r="R540" s="629"/>
      <c r="S540" s="629"/>
      <c r="T540" s="629"/>
      <c r="U540" s="629"/>
      <c r="V540" s="629"/>
      <c r="W540" s="629"/>
      <c r="X540" s="629"/>
      <c r="Y540" s="629"/>
      <c r="Z540" s="629"/>
    </row>
    <row r="541" ht="12.75" customHeight="1">
      <c r="A541" s="629"/>
      <c r="B541" s="629"/>
      <c r="C541" s="629"/>
      <c r="D541" s="629"/>
      <c r="E541" s="629"/>
      <c r="F541" s="629"/>
      <c r="G541" s="629"/>
      <c r="H541" s="629"/>
      <c r="I541" s="629"/>
      <c r="J541" s="629"/>
      <c r="K541" s="629"/>
      <c r="L541" s="629"/>
      <c r="M541" s="629"/>
      <c r="N541" s="629"/>
      <c r="O541" s="629"/>
      <c r="P541" s="629"/>
      <c r="Q541" s="629"/>
      <c r="R541" s="629"/>
      <c r="S541" s="629"/>
      <c r="T541" s="629"/>
      <c r="U541" s="629"/>
      <c r="V541" s="629"/>
      <c r="W541" s="629"/>
      <c r="X541" s="629"/>
      <c r="Y541" s="629"/>
      <c r="Z541" s="629"/>
    </row>
    <row r="542" ht="12.75" customHeight="1">
      <c r="A542" s="629"/>
      <c r="B542" s="629"/>
      <c r="C542" s="629"/>
      <c r="D542" s="629"/>
      <c r="E542" s="629"/>
      <c r="F542" s="629"/>
      <c r="G542" s="629"/>
      <c r="H542" s="629"/>
      <c r="I542" s="629"/>
      <c r="J542" s="629"/>
      <c r="K542" s="629"/>
      <c r="L542" s="629"/>
      <c r="M542" s="629"/>
      <c r="N542" s="629"/>
      <c r="O542" s="629"/>
      <c r="P542" s="629"/>
      <c r="Q542" s="629"/>
      <c r="R542" s="629"/>
      <c r="S542" s="629"/>
      <c r="T542" s="629"/>
      <c r="U542" s="629"/>
      <c r="V542" s="629"/>
      <c r="W542" s="629"/>
      <c r="X542" s="629"/>
      <c r="Y542" s="629"/>
      <c r="Z542" s="629"/>
    </row>
    <row r="543" ht="12.75" customHeight="1">
      <c r="A543" s="629"/>
      <c r="B543" s="629"/>
      <c r="C543" s="629"/>
      <c r="D543" s="629"/>
      <c r="E543" s="629"/>
      <c r="F543" s="629"/>
      <c r="G543" s="629"/>
      <c r="H543" s="629"/>
      <c r="I543" s="629"/>
      <c r="J543" s="629"/>
      <c r="K543" s="629"/>
      <c r="L543" s="629"/>
      <c r="M543" s="629"/>
      <c r="N543" s="629"/>
      <c r="O543" s="629"/>
      <c r="P543" s="629"/>
      <c r="Q543" s="629"/>
      <c r="R543" s="629"/>
      <c r="S543" s="629"/>
      <c r="T543" s="629"/>
      <c r="U543" s="629"/>
      <c r="V543" s="629"/>
      <c r="W543" s="629"/>
      <c r="X543" s="629"/>
      <c r="Y543" s="629"/>
      <c r="Z543" s="629"/>
    </row>
    <row r="544" ht="12.75" customHeight="1">
      <c r="A544" s="629"/>
      <c r="B544" s="629"/>
      <c r="C544" s="629"/>
      <c r="D544" s="629"/>
      <c r="E544" s="629"/>
      <c r="F544" s="629"/>
      <c r="G544" s="629"/>
      <c r="H544" s="629"/>
      <c r="I544" s="629"/>
      <c r="J544" s="629"/>
      <c r="K544" s="629"/>
      <c r="L544" s="629"/>
      <c r="M544" s="629"/>
      <c r="N544" s="629"/>
      <c r="O544" s="629"/>
      <c r="P544" s="629"/>
      <c r="Q544" s="629"/>
      <c r="R544" s="629"/>
      <c r="S544" s="629"/>
      <c r="T544" s="629"/>
      <c r="U544" s="629"/>
      <c r="V544" s="629"/>
      <c r="W544" s="629"/>
      <c r="X544" s="629"/>
      <c r="Y544" s="629"/>
      <c r="Z544" s="629"/>
    </row>
    <row r="545" ht="12.75" customHeight="1">
      <c r="A545" s="629"/>
      <c r="B545" s="629"/>
      <c r="C545" s="629"/>
      <c r="D545" s="629"/>
      <c r="E545" s="629"/>
      <c r="F545" s="629"/>
      <c r="G545" s="629"/>
      <c r="H545" s="629"/>
      <c r="I545" s="629"/>
      <c r="J545" s="629"/>
      <c r="K545" s="629"/>
      <c r="L545" s="629"/>
      <c r="M545" s="629"/>
      <c r="N545" s="629"/>
      <c r="O545" s="629"/>
      <c r="P545" s="629"/>
      <c r="Q545" s="629"/>
      <c r="R545" s="629"/>
      <c r="S545" s="629"/>
      <c r="T545" s="629"/>
      <c r="U545" s="629"/>
      <c r="V545" s="629"/>
      <c r="W545" s="629"/>
      <c r="X545" s="629"/>
      <c r="Y545" s="629"/>
      <c r="Z545" s="629"/>
    </row>
    <row r="546" ht="12.75" customHeight="1">
      <c r="A546" s="629"/>
      <c r="B546" s="629"/>
      <c r="C546" s="629"/>
      <c r="D546" s="629"/>
      <c r="E546" s="629"/>
      <c r="F546" s="629"/>
      <c r="G546" s="629"/>
      <c r="H546" s="629"/>
      <c r="I546" s="629"/>
      <c r="J546" s="629"/>
      <c r="K546" s="629"/>
      <c r="L546" s="629"/>
      <c r="M546" s="629"/>
      <c r="N546" s="629"/>
      <c r="O546" s="629"/>
      <c r="P546" s="629"/>
      <c r="Q546" s="629"/>
      <c r="R546" s="629"/>
      <c r="S546" s="629"/>
      <c r="T546" s="629"/>
      <c r="U546" s="629"/>
      <c r="V546" s="629"/>
      <c r="W546" s="629"/>
      <c r="X546" s="629"/>
      <c r="Y546" s="629"/>
      <c r="Z546" s="629"/>
    </row>
    <row r="547" ht="12.75" customHeight="1">
      <c r="A547" s="629"/>
      <c r="B547" s="629"/>
      <c r="C547" s="629"/>
      <c r="D547" s="629"/>
      <c r="E547" s="629"/>
      <c r="F547" s="629"/>
      <c r="G547" s="629"/>
      <c r="H547" s="629"/>
      <c r="I547" s="629"/>
      <c r="J547" s="629"/>
      <c r="K547" s="629"/>
      <c r="L547" s="629"/>
      <c r="M547" s="629"/>
      <c r="N547" s="629"/>
      <c r="O547" s="629"/>
      <c r="P547" s="629"/>
      <c r="Q547" s="629"/>
      <c r="R547" s="629"/>
      <c r="S547" s="629"/>
      <c r="T547" s="629"/>
      <c r="U547" s="629"/>
      <c r="V547" s="629"/>
      <c r="W547" s="629"/>
      <c r="X547" s="629"/>
      <c r="Y547" s="629"/>
      <c r="Z547" s="629"/>
    </row>
    <row r="548" ht="12.75" customHeight="1">
      <c r="A548" s="629"/>
      <c r="B548" s="629"/>
      <c r="C548" s="629"/>
      <c r="D548" s="629"/>
      <c r="E548" s="629"/>
      <c r="F548" s="629"/>
      <c r="G548" s="629"/>
      <c r="H548" s="629"/>
      <c r="I548" s="629"/>
      <c r="J548" s="629"/>
      <c r="K548" s="629"/>
      <c r="L548" s="629"/>
      <c r="M548" s="629"/>
      <c r="N548" s="629"/>
      <c r="O548" s="629"/>
      <c r="P548" s="629"/>
      <c r="Q548" s="629"/>
      <c r="R548" s="629"/>
      <c r="S548" s="629"/>
      <c r="T548" s="629"/>
      <c r="U548" s="629"/>
      <c r="V548" s="629"/>
      <c r="W548" s="629"/>
      <c r="X548" s="629"/>
      <c r="Y548" s="629"/>
      <c r="Z548" s="629"/>
    </row>
    <row r="549" ht="12.75" customHeight="1">
      <c r="A549" s="629"/>
      <c r="B549" s="629"/>
      <c r="C549" s="629"/>
      <c r="D549" s="629"/>
      <c r="E549" s="629"/>
      <c r="F549" s="629"/>
      <c r="G549" s="629"/>
      <c r="H549" s="629"/>
      <c r="I549" s="629"/>
      <c r="J549" s="629"/>
      <c r="K549" s="629"/>
      <c r="L549" s="629"/>
      <c r="M549" s="629"/>
      <c r="N549" s="629"/>
      <c r="O549" s="629"/>
      <c r="P549" s="629"/>
      <c r="Q549" s="629"/>
      <c r="R549" s="629"/>
      <c r="S549" s="629"/>
      <c r="T549" s="629"/>
      <c r="U549" s="629"/>
      <c r="V549" s="629"/>
      <c r="W549" s="629"/>
      <c r="X549" s="629"/>
      <c r="Y549" s="629"/>
      <c r="Z549" s="629"/>
    </row>
    <row r="550" ht="12.75" customHeight="1">
      <c r="A550" s="629"/>
      <c r="B550" s="629"/>
      <c r="C550" s="629"/>
      <c r="D550" s="629"/>
      <c r="E550" s="629"/>
      <c r="F550" s="629"/>
      <c r="G550" s="629"/>
      <c r="H550" s="629"/>
      <c r="I550" s="629"/>
      <c r="J550" s="629"/>
      <c r="K550" s="629"/>
      <c r="L550" s="629"/>
      <c r="M550" s="629"/>
      <c r="N550" s="629"/>
      <c r="O550" s="629"/>
      <c r="P550" s="629"/>
      <c r="Q550" s="629"/>
      <c r="R550" s="629"/>
      <c r="S550" s="629"/>
      <c r="T550" s="629"/>
      <c r="U550" s="629"/>
      <c r="V550" s="629"/>
      <c r="W550" s="629"/>
      <c r="X550" s="629"/>
      <c r="Y550" s="629"/>
      <c r="Z550" s="629"/>
    </row>
    <row r="551" ht="12.75" customHeight="1">
      <c r="A551" s="629"/>
      <c r="B551" s="629"/>
      <c r="C551" s="629"/>
      <c r="D551" s="629"/>
      <c r="E551" s="629"/>
      <c r="F551" s="629"/>
      <c r="G551" s="629"/>
      <c r="H551" s="629"/>
      <c r="I551" s="629"/>
      <c r="J551" s="629"/>
      <c r="K551" s="629"/>
      <c r="L551" s="629"/>
      <c r="M551" s="629"/>
      <c r="N551" s="629"/>
      <c r="O551" s="629"/>
      <c r="P551" s="629"/>
      <c r="Q551" s="629"/>
      <c r="R551" s="629"/>
      <c r="S551" s="629"/>
      <c r="T551" s="629"/>
      <c r="U551" s="629"/>
      <c r="V551" s="629"/>
      <c r="W551" s="629"/>
      <c r="X551" s="629"/>
      <c r="Y551" s="629"/>
      <c r="Z551" s="629"/>
    </row>
    <row r="552" ht="12.75" customHeight="1">
      <c r="A552" s="629"/>
      <c r="B552" s="629"/>
      <c r="C552" s="629"/>
      <c r="D552" s="629"/>
      <c r="E552" s="629"/>
      <c r="F552" s="629"/>
      <c r="G552" s="629"/>
      <c r="H552" s="629"/>
      <c r="I552" s="629"/>
      <c r="J552" s="629"/>
      <c r="K552" s="629"/>
      <c r="L552" s="629"/>
      <c r="M552" s="629"/>
      <c r="N552" s="629"/>
      <c r="O552" s="629"/>
      <c r="P552" s="629"/>
      <c r="Q552" s="629"/>
      <c r="R552" s="629"/>
      <c r="S552" s="629"/>
      <c r="T552" s="629"/>
      <c r="U552" s="629"/>
      <c r="V552" s="629"/>
      <c r="W552" s="629"/>
      <c r="X552" s="629"/>
      <c r="Y552" s="629"/>
      <c r="Z552" s="629"/>
    </row>
    <row r="553" ht="12.75" customHeight="1">
      <c r="A553" s="629"/>
      <c r="B553" s="629"/>
      <c r="C553" s="629"/>
      <c r="D553" s="629"/>
      <c r="E553" s="629"/>
      <c r="F553" s="629"/>
      <c r="G553" s="629"/>
      <c r="H553" s="629"/>
      <c r="I553" s="629"/>
      <c r="J553" s="629"/>
      <c r="K553" s="629"/>
      <c r="L553" s="629"/>
      <c r="M553" s="629"/>
      <c r="N553" s="629"/>
      <c r="O553" s="629"/>
      <c r="P553" s="629"/>
      <c r="Q553" s="629"/>
      <c r="R553" s="629"/>
      <c r="S553" s="629"/>
      <c r="T553" s="629"/>
      <c r="U553" s="629"/>
      <c r="V553" s="629"/>
      <c r="W553" s="629"/>
      <c r="X553" s="629"/>
      <c r="Y553" s="629"/>
      <c r="Z553" s="629"/>
    </row>
    <row r="554" ht="12.75" customHeight="1">
      <c r="A554" s="629"/>
      <c r="B554" s="629"/>
      <c r="C554" s="629"/>
      <c r="D554" s="629"/>
      <c r="E554" s="629"/>
      <c r="F554" s="629"/>
      <c r="G554" s="629"/>
      <c r="H554" s="629"/>
      <c r="I554" s="629"/>
      <c r="J554" s="629"/>
      <c r="K554" s="629"/>
      <c r="L554" s="629"/>
      <c r="M554" s="629"/>
      <c r="N554" s="629"/>
      <c r="O554" s="629"/>
      <c r="P554" s="629"/>
      <c r="Q554" s="629"/>
      <c r="R554" s="629"/>
      <c r="S554" s="629"/>
      <c r="T554" s="629"/>
      <c r="U554" s="629"/>
      <c r="V554" s="629"/>
      <c r="W554" s="629"/>
      <c r="X554" s="629"/>
      <c r="Y554" s="629"/>
      <c r="Z554" s="629"/>
    </row>
    <row r="555" ht="12.75" customHeight="1">
      <c r="A555" s="629"/>
      <c r="B555" s="629"/>
      <c r="C555" s="629"/>
      <c r="D555" s="629"/>
      <c r="E555" s="629"/>
      <c r="F555" s="629"/>
      <c r="G555" s="629"/>
      <c r="H555" s="629"/>
      <c r="I555" s="629"/>
      <c r="J555" s="629"/>
      <c r="K555" s="629"/>
      <c r="L555" s="629"/>
      <c r="M555" s="629"/>
      <c r="N555" s="629"/>
      <c r="O555" s="629"/>
      <c r="P555" s="629"/>
      <c r="Q555" s="629"/>
      <c r="R555" s="629"/>
      <c r="S555" s="629"/>
      <c r="T555" s="629"/>
      <c r="U555" s="629"/>
      <c r="V555" s="629"/>
      <c r="W555" s="629"/>
      <c r="X555" s="629"/>
      <c r="Y555" s="629"/>
      <c r="Z555" s="629"/>
    </row>
    <row r="556" ht="12.75" customHeight="1">
      <c r="A556" s="629"/>
      <c r="B556" s="629"/>
      <c r="C556" s="629"/>
      <c r="D556" s="629"/>
      <c r="E556" s="629"/>
      <c r="F556" s="629"/>
      <c r="G556" s="629"/>
      <c r="H556" s="629"/>
      <c r="I556" s="629"/>
      <c r="J556" s="629"/>
      <c r="K556" s="629"/>
      <c r="L556" s="629"/>
      <c r="M556" s="629"/>
      <c r="N556" s="629"/>
      <c r="O556" s="629"/>
      <c r="P556" s="629"/>
      <c r="Q556" s="629"/>
      <c r="R556" s="629"/>
      <c r="S556" s="629"/>
      <c r="T556" s="629"/>
      <c r="U556" s="629"/>
      <c r="V556" s="629"/>
      <c r="W556" s="629"/>
      <c r="X556" s="629"/>
      <c r="Y556" s="629"/>
      <c r="Z556" s="629"/>
    </row>
    <row r="557" ht="12.75" customHeight="1">
      <c r="A557" s="629"/>
      <c r="B557" s="629"/>
      <c r="C557" s="629"/>
      <c r="D557" s="629"/>
      <c r="E557" s="629"/>
      <c r="F557" s="629"/>
      <c r="G557" s="629"/>
      <c r="H557" s="629"/>
      <c r="I557" s="629"/>
      <c r="J557" s="629"/>
      <c r="K557" s="629"/>
      <c r="L557" s="629"/>
      <c r="M557" s="629"/>
      <c r="N557" s="629"/>
      <c r="O557" s="629"/>
      <c r="P557" s="629"/>
      <c r="Q557" s="629"/>
      <c r="R557" s="629"/>
      <c r="S557" s="629"/>
      <c r="T557" s="629"/>
      <c r="U557" s="629"/>
      <c r="V557" s="629"/>
      <c r="W557" s="629"/>
      <c r="X557" s="629"/>
      <c r="Y557" s="629"/>
      <c r="Z557" s="629"/>
    </row>
    <row r="558" ht="12.75" customHeight="1">
      <c r="A558" s="629"/>
      <c r="B558" s="629"/>
      <c r="C558" s="629"/>
      <c r="D558" s="629"/>
      <c r="E558" s="629"/>
      <c r="F558" s="629"/>
      <c r="G558" s="629"/>
      <c r="H558" s="629"/>
      <c r="I558" s="629"/>
      <c r="J558" s="629"/>
      <c r="K558" s="629"/>
      <c r="L558" s="629"/>
      <c r="M558" s="629"/>
      <c r="N558" s="629"/>
      <c r="O558" s="629"/>
      <c r="P558" s="629"/>
      <c r="Q558" s="629"/>
      <c r="R558" s="629"/>
      <c r="S558" s="629"/>
      <c r="T558" s="629"/>
      <c r="U558" s="629"/>
      <c r="V558" s="629"/>
      <c r="W558" s="629"/>
      <c r="X558" s="629"/>
      <c r="Y558" s="629"/>
      <c r="Z558" s="629"/>
    </row>
    <row r="559" ht="12.75" customHeight="1">
      <c r="A559" s="629"/>
      <c r="B559" s="629"/>
      <c r="C559" s="629"/>
      <c r="D559" s="629"/>
      <c r="E559" s="629"/>
      <c r="F559" s="629"/>
      <c r="G559" s="629"/>
      <c r="H559" s="629"/>
      <c r="I559" s="629"/>
      <c r="J559" s="629"/>
      <c r="K559" s="629"/>
      <c r="L559" s="629"/>
      <c r="M559" s="629"/>
      <c r="N559" s="629"/>
      <c r="O559" s="629"/>
      <c r="P559" s="629"/>
      <c r="Q559" s="629"/>
      <c r="R559" s="629"/>
      <c r="S559" s="629"/>
      <c r="T559" s="629"/>
      <c r="U559" s="629"/>
      <c r="V559" s="629"/>
      <c r="W559" s="629"/>
      <c r="X559" s="629"/>
      <c r="Y559" s="629"/>
      <c r="Z559" s="629"/>
    </row>
    <row r="560" ht="12.75" customHeight="1">
      <c r="A560" s="629"/>
      <c r="B560" s="629"/>
      <c r="C560" s="629"/>
      <c r="D560" s="629"/>
      <c r="E560" s="629"/>
      <c r="F560" s="629"/>
      <c r="G560" s="629"/>
      <c r="H560" s="629"/>
      <c r="I560" s="629"/>
      <c r="J560" s="629"/>
      <c r="K560" s="629"/>
      <c r="L560" s="629"/>
      <c r="M560" s="629"/>
      <c r="N560" s="629"/>
      <c r="O560" s="629"/>
      <c r="P560" s="629"/>
      <c r="Q560" s="629"/>
      <c r="R560" s="629"/>
      <c r="S560" s="629"/>
      <c r="T560" s="629"/>
      <c r="U560" s="629"/>
      <c r="V560" s="629"/>
      <c r="W560" s="629"/>
      <c r="X560" s="629"/>
      <c r="Y560" s="629"/>
      <c r="Z560" s="629"/>
    </row>
    <row r="561" ht="12.75" customHeight="1">
      <c r="A561" s="629"/>
      <c r="B561" s="629"/>
      <c r="C561" s="629"/>
      <c r="D561" s="629"/>
      <c r="E561" s="629"/>
      <c r="F561" s="629"/>
      <c r="G561" s="629"/>
      <c r="H561" s="629"/>
      <c r="I561" s="629"/>
      <c r="J561" s="629"/>
      <c r="K561" s="629"/>
      <c r="L561" s="629"/>
      <c r="M561" s="629"/>
      <c r="N561" s="629"/>
      <c r="O561" s="629"/>
      <c r="P561" s="629"/>
      <c r="Q561" s="629"/>
      <c r="R561" s="629"/>
      <c r="S561" s="629"/>
      <c r="T561" s="629"/>
      <c r="U561" s="629"/>
      <c r="V561" s="629"/>
      <c r="W561" s="629"/>
      <c r="X561" s="629"/>
      <c r="Y561" s="629"/>
      <c r="Z561" s="629"/>
    </row>
    <row r="562" ht="12.75" customHeight="1">
      <c r="A562" s="629"/>
      <c r="B562" s="629"/>
      <c r="C562" s="629"/>
      <c r="D562" s="629"/>
      <c r="E562" s="629"/>
      <c r="F562" s="629"/>
      <c r="G562" s="629"/>
      <c r="H562" s="629"/>
      <c r="I562" s="629"/>
      <c r="J562" s="629"/>
      <c r="K562" s="629"/>
      <c r="L562" s="629"/>
      <c r="M562" s="629"/>
      <c r="N562" s="629"/>
      <c r="O562" s="629"/>
      <c r="P562" s="629"/>
      <c r="Q562" s="629"/>
      <c r="R562" s="629"/>
      <c r="S562" s="629"/>
      <c r="T562" s="629"/>
      <c r="U562" s="629"/>
      <c r="V562" s="629"/>
      <c r="W562" s="629"/>
      <c r="X562" s="629"/>
      <c r="Y562" s="629"/>
      <c r="Z562" s="629"/>
    </row>
    <row r="563" ht="12.75" customHeight="1">
      <c r="A563" s="629"/>
      <c r="B563" s="629"/>
      <c r="C563" s="629"/>
      <c r="D563" s="629"/>
      <c r="E563" s="629"/>
      <c r="F563" s="629"/>
      <c r="G563" s="629"/>
      <c r="H563" s="629"/>
      <c r="I563" s="629"/>
      <c r="J563" s="629"/>
      <c r="K563" s="629"/>
      <c r="L563" s="629"/>
      <c r="M563" s="629"/>
      <c r="N563" s="629"/>
      <c r="O563" s="629"/>
      <c r="P563" s="629"/>
      <c r="Q563" s="629"/>
      <c r="R563" s="629"/>
      <c r="S563" s="629"/>
      <c r="T563" s="629"/>
      <c r="U563" s="629"/>
      <c r="V563" s="629"/>
      <c r="W563" s="629"/>
      <c r="X563" s="629"/>
      <c r="Y563" s="629"/>
      <c r="Z563" s="629"/>
    </row>
    <row r="564" ht="12.75" customHeight="1">
      <c r="A564" s="629"/>
      <c r="B564" s="629"/>
      <c r="C564" s="629"/>
      <c r="D564" s="629"/>
      <c r="E564" s="629"/>
      <c r="F564" s="629"/>
      <c r="G564" s="629"/>
      <c r="H564" s="629"/>
      <c r="I564" s="629"/>
      <c r="J564" s="629"/>
      <c r="K564" s="629"/>
      <c r="L564" s="629"/>
      <c r="M564" s="629"/>
      <c r="N564" s="629"/>
      <c r="O564" s="629"/>
      <c r="P564" s="629"/>
      <c r="Q564" s="629"/>
      <c r="R564" s="629"/>
      <c r="S564" s="629"/>
      <c r="T564" s="629"/>
      <c r="U564" s="629"/>
      <c r="V564" s="629"/>
      <c r="W564" s="629"/>
      <c r="X564" s="629"/>
      <c r="Y564" s="629"/>
      <c r="Z564" s="629"/>
    </row>
    <row r="565" ht="12.75" customHeight="1">
      <c r="A565" s="629"/>
      <c r="B565" s="629"/>
      <c r="C565" s="629"/>
      <c r="D565" s="629"/>
      <c r="E565" s="629"/>
      <c r="F565" s="629"/>
      <c r="G565" s="629"/>
      <c r="H565" s="629"/>
      <c r="I565" s="629"/>
      <c r="J565" s="629"/>
      <c r="K565" s="629"/>
      <c r="L565" s="629"/>
      <c r="M565" s="629"/>
      <c r="N565" s="629"/>
      <c r="O565" s="629"/>
      <c r="P565" s="629"/>
      <c r="Q565" s="629"/>
      <c r="R565" s="629"/>
      <c r="S565" s="629"/>
      <c r="T565" s="629"/>
      <c r="U565" s="629"/>
      <c r="V565" s="629"/>
      <c r="W565" s="629"/>
      <c r="X565" s="629"/>
      <c r="Y565" s="629"/>
      <c r="Z565" s="629"/>
    </row>
    <row r="566" ht="12.75" customHeight="1">
      <c r="A566" s="629"/>
      <c r="B566" s="629"/>
      <c r="C566" s="629"/>
      <c r="D566" s="629"/>
      <c r="E566" s="629"/>
      <c r="F566" s="629"/>
      <c r="G566" s="629"/>
      <c r="H566" s="629"/>
      <c r="I566" s="629"/>
      <c r="J566" s="629"/>
      <c r="K566" s="629"/>
      <c r="L566" s="629"/>
      <c r="M566" s="629"/>
      <c r="N566" s="629"/>
      <c r="O566" s="629"/>
      <c r="P566" s="629"/>
      <c r="Q566" s="629"/>
      <c r="R566" s="629"/>
      <c r="S566" s="629"/>
      <c r="T566" s="629"/>
      <c r="U566" s="629"/>
      <c r="V566" s="629"/>
      <c r="W566" s="629"/>
      <c r="X566" s="629"/>
      <c r="Y566" s="629"/>
      <c r="Z566" s="629"/>
    </row>
    <row r="567" ht="12.75" customHeight="1">
      <c r="A567" s="629"/>
      <c r="B567" s="629"/>
      <c r="C567" s="629"/>
      <c r="D567" s="629"/>
      <c r="E567" s="629"/>
      <c r="F567" s="629"/>
      <c r="G567" s="629"/>
      <c r="H567" s="629"/>
      <c r="I567" s="629"/>
      <c r="J567" s="629"/>
      <c r="K567" s="629"/>
      <c r="L567" s="629"/>
      <c r="M567" s="629"/>
      <c r="N567" s="629"/>
      <c r="O567" s="629"/>
      <c r="P567" s="629"/>
      <c r="Q567" s="629"/>
      <c r="R567" s="629"/>
      <c r="S567" s="629"/>
      <c r="T567" s="629"/>
      <c r="U567" s="629"/>
      <c r="V567" s="629"/>
      <c r="W567" s="629"/>
      <c r="X567" s="629"/>
      <c r="Y567" s="629"/>
      <c r="Z567" s="629"/>
    </row>
    <row r="568" ht="12.75" customHeight="1">
      <c r="A568" s="629"/>
      <c r="B568" s="629"/>
      <c r="C568" s="629"/>
      <c r="D568" s="629"/>
      <c r="E568" s="629"/>
      <c r="F568" s="629"/>
      <c r="G568" s="629"/>
      <c r="H568" s="629"/>
      <c r="I568" s="629"/>
      <c r="J568" s="629"/>
      <c r="K568" s="629"/>
      <c r="L568" s="629"/>
      <c r="M568" s="629"/>
      <c r="N568" s="629"/>
      <c r="O568" s="629"/>
      <c r="P568" s="629"/>
      <c r="Q568" s="629"/>
      <c r="R568" s="629"/>
      <c r="S568" s="629"/>
      <c r="T568" s="629"/>
      <c r="U568" s="629"/>
      <c r="V568" s="629"/>
      <c r="W568" s="629"/>
      <c r="X568" s="629"/>
      <c r="Y568" s="629"/>
      <c r="Z568" s="629"/>
    </row>
    <row r="569" ht="12.75" customHeight="1">
      <c r="A569" s="629"/>
      <c r="B569" s="629"/>
      <c r="C569" s="629"/>
      <c r="D569" s="629"/>
      <c r="E569" s="629"/>
      <c r="F569" s="629"/>
      <c r="G569" s="629"/>
      <c r="H569" s="629"/>
      <c r="I569" s="629"/>
      <c r="J569" s="629"/>
      <c r="K569" s="629"/>
      <c r="L569" s="629"/>
      <c r="M569" s="629"/>
      <c r="N569" s="629"/>
      <c r="O569" s="629"/>
      <c r="P569" s="629"/>
      <c r="Q569" s="629"/>
      <c r="R569" s="629"/>
      <c r="S569" s="629"/>
      <c r="T569" s="629"/>
      <c r="U569" s="629"/>
      <c r="V569" s="629"/>
      <c r="W569" s="629"/>
      <c r="X569" s="629"/>
      <c r="Y569" s="629"/>
      <c r="Z569" s="629"/>
    </row>
    <row r="570" ht="12.75" customHeight="1">
      <c r="A570" s="629"/>
      <c r="B570" s="629"/>
      <c r="C570" s="629"/>
      <c r="D570" s="629"/>
      <c r="E570" s="629"/>
      <c r="F570" s="629"/>
      <c r="G570" s="629"/>
      <c r="H570" s="629"/>
      <c r="I570" s="629"/>
      <c r="J570" s="629"/>
      <c r="K570" s="629"/>
      <c r="L570" s="629"/>
      <c r="M570" s="629"/>
      <c r="N570" s="629"/>
      <c r="O570" s="629"/>
      <c r="P570" s="629"/>
      <c r="Q570" s="629"/>
      <c r="R570" s="629"/>
      <c r="S570" s="629"/>
      <c r="T570" s="629"/>
      <c r="U570" s="629"/>
      <c r="V570" s="629"/>
      <c r="W570" s="629"/>
      <c r="X570" s="629"/>
      <c r="Y570" s="629"/>
      <c r="Z570" s="629"/>
    </row>
    <row r="571" ht="12.75" customHeight="1">
      <c r="A571" s="629"/>
      <c r="B571" s="629"/>
      <c r="C571" s="629"/>
      <c r="D571" s="629"/>
      <c r="E571" s="629"/>
      <c r="F571" s="629"/>
      <c r="G571" s="629"/>
      <c r="H571" s="629"/>
      <c r="I571" s="629"/>
      <c r="J571" s="629"/>
      <c r="K571" s="629"/>
      <c r="L571" s="629"/>
      <c r="M571" s="629"/>
      <c r="N571" s="629"/>
      <c r="O571" s="629"/>
      <c r="P571" s="629"/>
      <c r="Q571" s="629"/>
      <c r="R571" s="629"/>
      <c r="S571" s="629"/>
      <c r="T571" s="629"/>
      <c r="U571" s="629"/>
      <c r="V571" s="629"/>
      <c r="W571" s="629"/>
      <c r="X571" s="629"/>
      <c r="Y571" s="629"/>
      <c r="Z571" s="629"/>
    </row>
    <row r="572" ht="12.75" customHeight="1">
      <c r="A572" s="629"/>
      <c r="B572" s="629"/>
      <c r="C572" s="629"/>
      <c r="D572" s="629"/>
      <c r="E572" s="629"/>
      <c r="F572" s="629"/>
      <c r="G572" s="629"/>
      <c r="H572" s="629"/>
      <c r="I572" s="629"/>
      <c r="J572" s="629"/>
      <c r="K572" s="629"/>
      <c r="L572" s="629"/>
      <c r="M572" s="629"/>
      <c r="N572" s="629"/>
      <c r="O572" s="629"/>
      <c r="P572" s="629"/>
      <c r="Q572" s="629"/>
      <c r="R572" s="629"/>
      <c r="S572" s="629"/>
      <c r="T572" s="629"/>
      <c r="U572" s="629"/>
      <c r="V572" s="629"/>
      <c r="W572" s="629"/>
      <c r="X572" s="629"/>
      <c r="Y572" s="629"/>
      <c r="Z572" s="629"/>
    </row>
    <row r="573" ht="12.75" customHeight="1">
      <c r="A573" s="629"/>
      <c r="B573" s="629"/>
      <c r="C573" s="629"/>
      <c r="D573" s="629"/>
      <c r="E573" s="629"/>
      <c r="F573" s="629"/>
      <c r="G573" s="629"/>
      <c r="H573" s="629"/>
      <c r="I573" s="629"/>
      <c r="J573" s="629"/>
      <c r="K573" s="629"/>
      <c r="L573" s="629"/>
      <c r="M573" s="629"/>
      <c r="N573" s="629"/>
      <c r="O573" s="629"/>
      <c r="P573" s="629"/>
      <c r="Q573" s="629"/>
      <c r="R573" s="629"/>
      <c r="S573" s="629"/>
      <c r="T573" s="629"/>
      <c r="U573" s="629"/>
      <c r="V573" s="629"/>
      <c r="W573" s="629"/>
      <c r="X573" s="629"/>
      <c r="Y573" s="629"/>
      <c r="Z573" s="629"/>
    </row>
    <row r="574" ht="12.75" customHeight="1">
      <c r="A574" s="629"/>
      <c r="B574" s="629"/>
      <c r="C574" s="629"/>
      <c r="D574" s="629"/>
      <c r="E574" s="629"/>
      <c r="F574" s="629"/>
      <c r="G574" s="629"/>
      <c r="H574" s="629"/>
      <c r="I574" s="629"/>
      <c r="J574" s="629"/>
      <c r="K574" s="629"/>
      <c r="L574" s="629"/>
      <c r="M574" s="629"/>
      <c r="N574" s="629"/>
      <c r="O574" s="629"/>
      <c r="P574" s="629"/>
      <c r="Q574" s="629"/>
      <c r="R574" s="629"/>
      <c r="S574" s="629"/>
      <c r="T574" s="629"/>
      <c r="U574" s="629"/>
      <c r="V574" s="629"/>
      <c r="W574" s="629"/>
      <c r="X574" s="629"/>
      <c r="Y574" s="629"/>
      <c r="Z574" s="629"/>
    </row>
    <row r="575" ht="12.75" customHeight="1">
      <c r="A575" s="629"/>
      <c r="B575" s="629"/>
      <c r="C575" s="629"/>
      <c r="D575" s="629"/>
      <c r="E575" s="629"/>
      <c r="F575" s="629"/>
      <c r="G575" s="629"/>
      <c r="H575" s="629"/>
      <c r="I575" s="629"/>
      <c r="J575" s="629"/>
      <c r="K575" s="629"/>
      <c r="L575" s="629"/>
      <c r="M575" s="629"/>
      <c r="N575" s="629"/>
      <c r="O575" s="629"/>
      <c r="P575" s="629"/>
      <c r="Q575" s="629"/>
      <c r="R575" s="629"/>
      <c r="S575" s="629"/>
      <c r="T575" s="629"/>
      <c r="U575" s="629"/>
      <c r="V575" s="629"/>
      <c r="W575" s="629"/>
      <c r="X575" s="629"/>
      <c r="Y575" s="629"/>
      <c r="Z575" s="629"/>
    </row>
    <row r="576" ht="12.75" customHeight="1">
      <c r="A576" s="629"/>
      <c r="B576" s="629"/>
      <c r="C576" s="629"/>
      <c r="D576" s="629"/>
      <c r="E576" s="629"/>
      <c r="F576" s="629"/>
      <c r="G576" s="629"/>
      <c r="H576" s="629"/>
      <c r="I576" s="629"/>
      <c r="J576" s="629"/>
      <c r="K576" s="629"/>
      <c r="L576" s="629"/>
      <c r="M576" s="629"/>
      <c r="N576" s="629"/>
      <c r="O576" s="629"/>
      <c r="P576" s="629"/>
      <c r="Q576" s="629"/>
      <c r="R576" s="629"/>
      <c r="S576" s="629"/>
      <c r="T576" s="629"/>
      <c r="U576" s="629"/>
      <c r="V576" s="629"/>
      <c r="W576" s="629"/>
      <c r="X576" s="629"/>
      <c r="Y576" s="629"/>
      <c r="Z576" s="629"/>
    </row>
    <row r="577" ht="12.75" customHeight="1">
      <c r="A577" s="629"/>
      <c r="B577" s="629"/>
      <c r="C577" s="629"/>
      <c r="D577" s="629"/>
      <c r="E577" s="629"/>
      <c r="F577" s="629"/>
      <c r="G577" s="629"/>
      <c r="H577" s="629"/>
      <c r="I577" s="629"/>
      <c r="J577" s="629"/>
      <c r="K577" s="629"/>
      <c r="L577" s="629"/>
      <c r="M577" s="629"/>
      <c r="N577" s="629"/>
      <c r="O577" s="629"/>
      <c r="P577" s="629"/>
      <c r="Q577" s="629"/>
      <c r="R577" s="629"/>
      <c r="S577" s="629"/>
      <c r="T577" s="629"/>
      <c r="U577" s="629"/>
      <c r="V577" s="629"/>
      <c r="W577" s="629"/>
      <c r="X577" s="629"/>
      <c r="Y577" s="629"/>
      <c r="Z577" s="629"/>
    </row>
    <row r="578" ht="12.75" customHeight="1">
      <c r="A578" s="629"/>
      <c r="B578" s="629"/>
      <c r="C578" s="629"/>
      <c r="D578" s="629"/>
      <c r="E578" s="629"/>
      <c r="F578" s="629"/>
      <c r="G578" s="629"/>
      <c r="H578" s="629"/>
      <c r="I578" s="629"/>
      <c r="J578" s="629"/>
      <c r="K578" s="629"/>
      <c r="L578" s="629"/>
      <c r="M578" s="629"/>
      <c r="N578" s="629"/>
      <c r="O578" s="629"/>
      <c r="P578" s="629"/>
      <c r="Q578" s="629"/>
      <c r="R578" s="629"/>
      <c r="S578" s="629"/>
      <c r="T578" s="629"/>
      <c r="U578" s="629"/>
      <c r="V578" s="629"/>
      <c r="W578" s="629"/>
      <c r="X578" s="629"/>
      <c r="Y578" s="629"/>
      <c r="Z578" s="629"/>
    </row>
    <row r="579" ht="12.75" customHeight="1">
      <c r="A579" s="629"/>
      <c r="B579" s="629"/>
      <c r="C579" s="629"/>
      <c r="D579" s="629"/>
      <c r="E579" s="629"/>
      <c r="F579" s="629"/>
      <c r="G579" s="629"/>
      <c r="H579" s="629"/>
      <c r="I579" s="629"/>
      <c r="J579" s="629"/>
      <c r="K579" s="629"/>
      <c r="L579" s="629"/>
      <c r="M579" s="629"/>
      <c r="N579" s="629"/>
      <c r="O579" s="629"/>
      <c r="P579" s="629"/>
      <c r="Q579" s="629"/>
      <c r="R579" s="629"/>
      <c r="S579" s="629"/>
      <c r="T579" s="629"/>
      <c r="U579" s="629"/>
      <c r="V579" s="629"/>
      <c r="W579" s="629"/>
      <c r="X579" s="629"/>
      <c r="Y579" s="629"/>
      <c r="Z579" s="629"/>
    </row>
    <row r="580" ht="12.75" customHeight="1">
      <c r="A580" s="629"/>
      <c r="B580" s="629"/>
      <c r="C580" s="629"/>
      <c r="D580" s="629"/>
      <c r="E580" s="629"/>
      <c r="F580" s="629"/>
      <c r="G580" s="629"/>
      <c r="H580" s="629"/>
      <c r="I580" s="629"/>
      <c r="J580" s="629"/>
      <c r="K580" s="629"/>
      <c r="L580" s="629"/>
      <c r="M580" s="629"/>
      <c r="N580" s="629"/>
      <c r="O580" s="629"/>
      <c r="P580" s="629"/>
      <c r="Q580" s="629"/>
      <c r="R580" s="629"/>
      <c r="S580" s="629"/>
      <c r="T580" s="629"/>
      <c r="U580" s="629"/>
      <c r="V580" s="629"/>
      <c r="W580" s="629"/>
      <c r="X580" s="629"/>
      <c r="Y580" s="629"/>
      <c r="Z580" s="629"/>
    </row>
    <row r="581" ht="12.75" customHeight="1">
      <c r="A581" s="629"/>
      <c r="B581" s="629"/>
      <c r="C581" s="629"/>
      <c r="D581" s="629"/>
      <c r="E581" s="629"/>
      <c r="F581" s="629"/>
      <c r="G581" s="629"/>
      <c r="H581" s="629"/>
      <c r="I581" s="629"/>
      <c r="J581" s="629"/>
      <c r="K581" s="629"/>
      <c r="L581" s="629"/>
      <c r="M581" s="629"/>
      <c r="N581" s="629"/>
      <c r="O581" s="629"/>
      <c r="P581" s="629"/>
      <c r="Q581" s="629"/>
      <c r="R581" s="629"/>
      <c r="S581" s="629"/>
      <c r="T581" s="629"/>
      <c r="U581" s="629"/>
      <c r="V581" s="629"/>
      <c r="W581" s="629"/>
      <c r="X581" s="629"/>
      <c r="Y581" s="629"/>
      <c r="Z581" s="629"/>
    </row>
    <row r="582" ht="12.75" customHeight="1">
      <c r="A582" s="629"/>
      <c r="B582" s="629"/>
      <c r="C582" s="629"/>
      <c r="D582" s="629"/>
      <c r="E582" s="629"/>
      <c r="F582" s="629"/>
      <c r="G582" s="629"/>
      <c r="H582" s="629"/>
      <c r="I582" s="629"/>
      <c r="J582" s="629"/>
      <c r="K582" s="629"/>
      <c r="L582" s="629"/>
      <c r="M582" s="629"/>
      <c r="N582" s="629"/>
      <c r="O582" s="629"/>
      <c r="P582" s="629"/>
      <c r="Q582" s="629"/>
      <c r="R582" s="629"/>
      <c r="S582" s="629"/>
      <c r="T582" s="629"/>
      <c r="U582" s="629"/>
      <c r="V582" s="629"/>
      <c r="W582" s="629"/>
      <c r="X582" s="629"/>
      <c r="Y582" s="629"/>
      <c r="Z582" s="629"/>
    </row>
    <row r="583" ht="12.75" customHeight="1">
      <c r="A583" s="629"/>
      <c r="B583" s="629"/>
      <c r="C583" s="629"/>
      <c r="D583" s="629"/>
      <c r="E583" s="629"/>
      <c r="F583" s="629"/>
      <c r="G583" s="629"/>
      <c r="H583" s="629"/>
      <c r="I583" s="629"/>
      <c r="J583" s="629"/>
      <c r="K583" s="629"/>
      <c r="L583" s="629"/>
      <c r="M583" s="629"/>
      <c r="N583" s="629"/>
      <c r="O583" s="629"/>
      <c r="P583" s="629"/>
      <c r="Q583" s="629"/>
      <c r="R583" s="629"/>
      <c r="S583" s="629"/>
      <c r="T583" s="629"/>
      <c r="U583" s="629"/>
      <c r="V583" s="629"/>
      <c r="W583" s="629"/>
      <c r="X583" s="629"/>
      <c r="Y583" s="629"/>
      <c r="Z583" s="629"/>
    </row>
    <row r="584" ht="12.75" customHeight="1">
      <c r="A584" s="629"/>
      <c r="B584" s="629"/>
      <c r="C584" s="629"/>
      <c r="D584" s="629"/>
      <c r="E584" s="629"/>
      <c r="F584" s="629"/>
      <c r="G584" s="629"/>
      <c r="H584" s="629"/>
      <c r="I584" s="629"/>
      <c r="J584" s="629"/>
      <c r="K584" s="629"/>
      <c r="L584" s="629"/>
      <c r="M584" s="629"/>
      <c r="N584" s="629"/>
      <c r="O584" s="629"/>
      <c r="P584" s="629"/>
      <c r="Q584" s="629"/>
      <c r="R584" s="629"/>
      <c r="S584" s="629"/>
      <c r="T584" s="629"/>
      <c r="U584" s="629"/>
      <c r="V584" s="629"/>
      <c r="W584" s="629"/>
      <c r="X584" s="629"/>
      <c r="Y584" s="629"/>
      <c r="Z584" s="629"/>
    </row>
    <row r="585" ht="12.75" customHeight="1">
      <c r="A585" s="629"/>
      <c r="B585" s="629"/>
      <c r="C585" s="629"/>
      <c r="D585" s="629"/>
      <c r="E585" s="629"/>
      <c r="F585" s="629"/>
      <c r="G585" s="629"/>
      <c r="H585" s="629"/>
      <c r="I585" s="629"/>
      <c r="J585" s="629"/>
      <c r="K585" s="629"/>
      <c r="L585" s="629"/>
      <c r="M585" s="629"/>
      <c r="N585" s="629"/>
      <c r="O585" s="629"/>
      <c r="P585" s="629"/>
      <c r="Q585" s="629"/>
      <c r="R585" s="629"/>
      <c r="S585" s="629"/>
      <c r="T585" s="629"/>
      <c r="U585" s="629"/>
      <c r="V585" s="629"/>
      <c r="W585" s="629"/>
      <c r="X585" s="629"/>
      <c r="Y585" s="629"/>
      <c r="Z585" s="629"/>
    </row>
    <row r="586" ht="12.75" customHeight="1">
      <c r="A586" s="629"/>
      <c r="B586" s="629"/>
      <c r="C586" s="629"/>
      <c r="D586" s="629"/>
      <c r="E586" s="629"/>
      <c r="F586" s="629"/>
      <c r="G586" s="629"/>
      <c r="H586" s="629"/>
      <c r="I586" s="629"/>
      <c r="J586" s="629"/>
      <c r="K586" s="629"/>
      <c r="L586" s="629"/>
      <c r="M586" s="629"/>
      <c r="N586" s="629"/>
      <c r="O586" s="629"/>
      <c r="P586" s="629"/>
      <c r="Q586" s="629"/>
      <c r="R586" s="629"/>
      <c r="S586" s="629"/>
      <c r="T586" s="629"/>
      <c r="U586" s="629"/>
      <c r="V586" s="629"/>
      <c r="W586" s="629"/>
      <c r="X586" s="629"/>
      <c r="Y586" s="629"/>
      <c r="Z586" s="629"/>
    </row>
    <row r="587" ht="12.75" customHeight="1">
      <c r="A587" s="629"/>
      <c r="B587" s="629"/>
      <c r="C587" s="629"/>
      <c r="D587" s="629"/>
      <c r="E587" s="629"/>
      <c r="F587" s="629"/>
      <c r="G587" s="629"/>
      <c r="H587" s="629"/>
      <c r="I587" s="629"/>
      <c r="J587" s="629"/>
      <c r="K587" s="629"/>
      <c r="L587" s="629"/>
      <c r="M587" s="629"/>
      <c r="N587" s="629"/>
      <c r="O587" s="629"/>
      <c r="P587" s="629"/>
      <c r="Q587" s="629"/>
      <c r="R587" s="629"/>
      <c r="S587" s="629"/>
      <c r="T587" s="629"/>
      <c r="U587" s="629"/>
      <c r="V587" s="629"/>
      <c r="W587" s="629"/>
      <c r="X587" s="629"/>
      <c r="Y587" s="629"/>
      <c r="Z587" s="629"/>
    </row>
    <row r="588" ht="12.75" customHeight="1">
      <c r="A588" s="629"/>
      <c r="B588" s="629"/>
      <c r="C588" s="629"/>
      <c r="D588" s="629"/>
      <c r="E588" s="629"/>
      <c r="F588" s="629"/>
      <c r="G588" s="629"/>
      <c r="H588" s="629"/>
      <c r="I588" s="629"/>
      <c r="J588" s="629"/>
      <c r="K588" s="629"/>
      <c r="L588" s="629"/>
      <c r="M588" s="629"/>
      <c r="N588" s="629"/>
      <c r="O588" s="629"/>
      <c r="P588" s="629"/>
      <c r="Q588" s="629"/>
      <c r="R588" s="629"/>
      <c r="S588" s="629"/>
      <c r="T588" s="629"/>
      <c r="U588" s="629"/>
      <c r="V588" s="629"/>
      <c r="W588" s="629"/>
      <c r="X588" s="629"/>
      <c r="Y588" s="629"/>
      <c r="Z588" s="629"/>
    </row>
    <row r="589" ht="12.75" customHeight="1">
      <c r="A589" s="629"/>
      <c r="B589" s="629"/>
      <c r="C589" s="629"/>
      <c r="D589" s="629"/>
      <c r="E589" s="629"/>
      <c r="F589" s="629"/>
      <c r="G589" s="629"/>
      <c r="H589" s="629"/>
      <c r="I589" s="629"/>
      <c r="J589" s="629"/>
      <c r="K589" s="629"/>
      <c r="L589" s="629"/>
      <c r="M589" s="629"/>
      <c r="N589" s="629"/>
      <c r="O589" s="629"/>
      <c r="P589" s="629"/>
      <c r="Q589" s="629"/>
      <c r="R589" s="629"/>
      <c r="S589" s="629"/>
      <c r="T589" s="629"/>
      <c r="U589" s="629"/>
      <c r="V589" s="629"/>
      <c r="W589" s="629"/>
      <c r="X589" s="629"/>
      <c r="Y589" s="629"/>
      <c r="Z589" s="629"/>
    </row>
    <row r="590" ht="12.75" customHeight="1">
      <c r="A590" s="629"/>
      <c r="B590" s="629"/>
      <c r="C590" s="629"/>
      <c r="D590" s="629"/>
      <c r="E590" s="629"/>
      <c r="F590" s="629"/>
      <c r="G590" s="629"/>
      <c r="H590" s="629"/>
      <c r="I590" s="629"/>
      <c r="J590" s="629"/>
      <c r="K590" s="629"/>
      <c r="L590" s="629"/>
      <c r="M590" s="629"/>
      <c r="N590" s="629"/>
      <c r="O590" s="629"/>
      <c r="P590" s="629"/>
      <c r="Q590" s="629"/>
      <c r="R590" s="629"/>
      <c r="S590" s="629"/>
      <c r="T590" s="629"/>
      <c r="U590" s="629"/>
      <c r="V590" s="629"/>
      <c r="W590" s="629"/>
      <c r="X590" s="629"/>
      <c r="Y590" s="629"/>
      <c r="Z590" s="629"/>
    </row>
    <row r="591" ht="12.75" customHeight="1">
      <c r="A591" s="629"/>
      <c r="B591" s="629"/>
      <c r="C591" s="629"/>
      <c r="D591" s="629"/>
      <c r="E591" s="629"/>
      <c r="F591" s="629"/>
      <c r="G591" s="629"/>
      <c r="H591" s="629"/>
      <c r="I591" s="629"/>
      <c r="J591" s="629"/>
      <c r="K591" s="629"/>
      <c r="L591" s="629"/>
      <c r="M591" s="629"/>
      <c r="N591" s="629"/>
      <c r="O591" s="629"/>
      <c r="P591" s="629"/>
      <c r="Q591" s="629"/>
      <c r="R591" s="629"/>
      <c r="S591" s="629"/>
      <c r="T591" s="629"/>
      <c r="U591" s="629"/>
      <c r="V591" s="629"/>
      <c r="W591" s="629"/>
      <c r="X591" s="629"/>
      <c r="Y591" s="629"/>
      <c r="Z591" s="629"/>
    </row>
    <row r="592" ht="12.75" customHeight="1">
      <c r="A592" s="629"/>
      <c r="B592" s="629"/>
      <c r="C592" s="629"/>
      <c r="D592" s="629"/>
      <c r="E592" s="629"/>
      <c r="F592" s="629"/>
      <c r="G592" s="629"/>
      <c r="H592" s="629"/>
      <c r="I592" s="629"/>
      <c r="J592" s="629"/>
      <c r="K592" s="629"/>
      <c r="L592" s="629"/>
      <c r="M592" s="629"/>
      <c r="N592" s="629"/>
      <c r="O592" s="629"/>
      <c r="P592" s="629"/>
      <c r="Q592" s="629"/>
      <c r="R592" s="629"/>
      <c r="S592" s="629"/>
      <c r="T592" s="629"/>
      <c r="U592" s="629"/>
      <c r="V592" s="629"/>
      <c r="W592" s="629"/>
      <c r="X592" s="629"/>
      <c r="Y592" s="629"/>
      <c r="Z592" s="629"/>
    </row>
    <row r="593" ht="12.75" customHeight="1">
      <c r="A593" s="629"/>
      <c r="B593" s="629"/>
      <c r="C593" s="629"/>
      <c r="D593" s="629"/>
      <c r="E593" s="629"/>
      <c r="F593" s="629"/>
      <c r="G593" s="629"/>
      <c r="H593" s="629"/>
      <c r="I593" s="629"/>
      <c r="J593" s="629"/>
      <c r="K593" s="629"/>
      <c r="L593" s="629"/>
      <c r="M593" s="629"/>
      <c r="N593" s="629"/>
      <c r="O593" s="629"/>
      <c r="P593" s="629"/>
      <c r="Q593" s="629"/>
      <c r="R593" s="629"/>
      <c r="S593" s="629"/>
      <c r="T593" s="629"/>
      <c r="U593" s="629"/>
      <c r="V593" s="629"/>
      <c r="W593" s="629"/>
      <c r="X593" s="629"/>
      <c r="Y593" s="629"/>
      <c r="Z593" s="629"/>
    </row>
    <row r="594" ht="12.75" customHeight="1">
      <c r="A594" s="629"/>
      <c r="B594" s="629"/>
      <c r="C594" s="629"/>
      <c r="D594" s="629"/>
      <c r="E594" s="629"/>
      <c r="F594" s="629"/>
      <c r="G594" s="629"/>
      <c r="H594" s="629"/>
      <c r="I594" s="629"/>
      <c r="J594" s="629"/>
      <c r="K594" s="629"/>
      <c r="L594" s="629"/>
      <c r="M594" s="629"/>
      <c r="N594" s="629"/>
      <c r="O594" s="629"/>
      <c r="P594" s="629"/>
      <c r="Q594" s="629"/>
      <c r="R594" s="629"/>
      <c r="S594" s="629"/>
      <c r="T594" s="629"/>
      <c r="U594" s="629"/>
      <c r="V594" s="629"/>
      <c r="W594" s="629"/>
      <c r="X594" s="629"/>
      <c r="Y594" s="629"/>
      <c r="Z594" s="629"/>
    </row>
    <row r="595" ht="12.75" customHeight="1">
      <c r="A595" s="629"/>
      <c r="B595" s="629"/>
      <c r="C595" s="629"/>
      <c r="D595" s="629"/>
      <c r="E595" s="629"/>
      <c r="F595" s="629"/>
      <c r="G595" s="629"/>
      <c r="H595" s="629"/>
      <c r="I595" s="629"/>
      <c r="J595" s="629"/>
      <c r="K595" s="629"/>
      <c r="L595" s="629"/>
      <c r="M595" s="629"/>
      <c r="N595" s="629"/>
      <c r="O595" s="629"/>
      <c r="P595" s="629"/>
      <c r="Q595" s="629"/>
      <c r="R595" s="629"/>
      <c r="S595" s="629"/>
      <c r="T595" s="629"/>
      <c r="U595" s="629"/>
      <c r="V595" s="629"/>
      <c r="W595" s="629"/>
      <c r="X595" s="629"/>
      <c r="Y595" s="629"/>
      <c r="Z595" s="629"/>
    </row>
    <row r="596" ht="12.75" customHeight="1">
      <c r="A596" s="629"/>
      <c r="B596" s="629"/>
      <c r="C596" s="629"/>
      <c r="D596" s="629"/>
      <c r="E596" s="629"/>
      <c r="F596" s="629"/>
      <c r="G596" s="629"/>
      <c r="H596" s="629"/>
      <c r="I596" s="629"/>
      <c r="J596" s="629"/>
      <c r="K596" s="629"/>
      <c r="L596" s="629"/>
      <c r="M596" s="629"/>
      <c r="N596" s="629"/>
      <c r="O596" s="629"/>
      <c r="P596" s="629"/>
      <c r="Q596" s="629"/>
      <c r="R596" s="629"/>
      <c r="S596" s="629"/>
      <c r="T596" s="629"/>
      <c r="U596" s="629"/>
      <c r="V596" s="629"/>
      <c r="W596" s="629"/>
      <c r="X596" s="629"/>
      <c r="Y596" s="629"/>
      <c r="Z596" s="629"/>
    </row>
    <row r="597" ht="12.75" customHeight="1">
      <c r="A597" s="629"/>
      <c r="B597" s="629"/>
      <c r="C597" s="629"/>
      <c r="D597" s="629"/>
      <c r="E597" s="629"/>
      <c r="F597" s="629"/>
      <c r="G597" s="629"/>
      <c r="H597" s="629"/>
      <c r="I597" s="629"/>
      <c r="J597" s="629"/>
      <c r="K597" s="629"/>
      <c r="L597" s="629"/>
      <c r="M597" s="629"/>
      <c r="N597" s="629"/>
      <c r="O597" s="629"/>
      <c r="P597" s="629"/>
      <c r="Q597" s="629"/>
      <c r="R597" s="629"/>
      <c r="S597" s="629"/>
      <c r="T597" s="629"/>
      <c r="U597" s="629"/>
      <c r="V597" s="629"/>
      <c r="W597" s="629"/>
      <c r="X597" s="629"/>
      <c r="Y597" s="629"/>
      <c r="Z597" s="629"/>
    </row>
    <row r="598" ht="12.75" customHeight="1">
      <c r="A598" s="629"/>
      <c r="B598" s="629"/>
      <c r="C598" s="629"/>
      <c r="D598" s="629"/>
      <c r="E598" s="629"/>
      <c r="F598" s="629"/>
      <c r="G598" s="629"/>
      <c r="H598" s="629"/>
      <c r="I598" s="629"/>
      <c r="J598" s="629"/>
      <c r="K598" s="629"/>
      <c r="L598" s="629"/>
      <c r="M598" s="629"/>
      <c r="N598" s="629"/>
      <c r="O598" s="629"/>
      <c r="P598" s="629"/>
      <c r="Q598" s="629"/>
      <c r="R598" s="629"/>
      <c r="S598" s="629"/>
      <c r="T598" s="629"/>
      <c r="U598" s="629"/>
      <c r="V598" s="629"/>
      <c r="W598" s="629"/>
      <c r="X598" s="629"/>
      <c r="Y598" s="629"/>
      <c r="Z598" s="629"/>
    </row>
    <row r="599" ht="12.75" customHeight="1">
      <c r="A599" s="629"/>
      <c r="B599" s="629"/>
      <c r="C599" s="629"/>
      <c r="D599" s="629"/>
      <c r="E599" s="629"/>
      <c r="F599" s="629"/>
      <c r="G599" s="629"/>
      <c r="H599" s="629"/>
      <c r="I599" s="629"/>
      <c r="J599" s="629"/>
      <c r="K599" s="629"/>
      <c r="L599" s="629"/>
      <c r="M599" s="629"/>
      <c r="N599" s="629"/>
      <c r="O599" s="629"/>
      <c r="P599" s="629"/>
      <c r="Q599" s="629"/>
      <c r="R599" s="629"/>
      <c r="S599" s="629"/>
      <c r="T599" s="629"/>
      <c r="U599" s="629"/>
      <c r="V599" s="629"/>
      <c r="W599" s="629"/>
      <c r="X599" s="629"/>
      <c r="Y599" s="629"/>
      <c r="Z599" s="629"/>
    </row>
    <row r="600" ht="12.75" customHeight="1">
      <c r="A600" s="629"/>
      <c r="B600" s="629"/>
      <c r="C600" s="629"/>
      <c r="D600" s="629"/>
      <c r="E600" s="629"/>
      <c r="F600" s="629"/>
      <c r="G600" s="629"/>
      <c r="H600" s="629"/>
      <c r="I600" s="629"/>
      <c r="J600" s="629"/>
      <c r="K600" s="629"/>
      <c r="L600" s="629"/>
      <c r="M600" s="629"/>
      <c r="N600" s="629"/>
      <c r="O600" s="629"/>
      <c r="P600" s="629"/>
      <c r="Q600" s="629"/>
      <c r="R600" s="629"/>
      <c r="S600" s="629"/>
      <c r="T600" s="629"/>
      <c r="U600" s="629"/>
      <c r="V600" s="629"/>
      <c r="W600" s="629"/>
      <c r="X600" s="629"/>
      <c r="Y600" s="629"/>
      <c r="Z600" s="629"/>
    </row>
    <row r="601" ht="12.75" customHeight="1">
      <c r="A601" s="629"/>
      <c r="B601" s="629"/>
      <c r="C601" s="629"/>
      <c r="D601" s="629"/>
      <c r="E601" s="629"/>
      <c r="F601" s="629"/>
      <c r="G601" s="629"/>
      <c r="H601" s="629"/>
      <c r="I601" s="629"/>
      <c r="J601" s="629"/>
      <c r="K601" s="629"/>
      <c r="L601" s="629"/>
      <c r="M601" s="629"/>
      <c r="N601" s="629"/>
      <c r="O601" s="629"/>
      <c r="P601" s="629"/>
      <c r="Q601" s="629"/>
      <c r="R601" s="629"/>
      <c r="S601" s="629"/>
      <c r="T601" s="629"/>
      <c r="U601" s="629"/>
      <c r="V601" s="629"/>
      <c r="W601" s="629"/>
      <c r="X601" s="629"/>
      <c r="Y601" s="629"/>
      <c r="Z601" s="629"/>
    </row>
    <row r="602" ht="12.75" customHeight="1">
      <c r="A602" s="629"/>
      <c r="B602" s="629"/>
      <c r="C602" s="629"/>
      <c r="D602" s="629"/>
      <c r="E602" s="629"/>
      <c r="F602" s="629"/>
      <c r="G602" s="629"/>
      <c r="H602" s="629"/>
      <c r="I602" s="629"/>
      <c r="J602" s="629"/>
      <c r="K602" s="629"/>
      <c r="L602" s="629"/>
      <c r="M602" s="629"/>
      <c r="N602" s="629"/>
      <c r="O602" s="629"/>
      <c r="P602" s="629"/>
      <c r="Q602" s="629"/>
      <c r="R602" s="629"/>
      <c r="S602" s="629"/>
      <c r="T602" s="629"/>
      <c r="U602" s="629"/>
      <c r="V602" s="629"/>
      <c r="W602" s="629"/>
      <c r="X602" s="629"/>
      <c r="Y602" s="629"/>
      <c r="Z602" s="629"/>
    </row>
    <row r="603" ht="12.75" customHeight="1">
      <c r="A603" s="629"/>
      <c r="B603" s="629"/>
      <c r="C603" s="629"/>
      <c r="D603" s="629"/>
      <c r="E603" s="629"/>
      <c r="F603" s="629"/>
      <c r="G603" s="629"/>
      <c r="H603" s="629"/>
      <c r="I603" s="629"/>
      <c r="J603" s="629"/>
      <c r="K603" s="629"/>
      <c r="L603" s="629"/>
      <c r="M603" s="629"/>
      <c r="N603" s="629"/>
      <c r="O603" s="629"/>
      <c r="P603" s="629"/>
      <c r="Q603" s="629"/>
      <c r="R603" s="629"/>
      <c r="S603" s="629"/>
      <c r="T603" s="629"/>
      <c r="U603" s="629"/>
      <c r="V603" s="629"/>
      <c r="W603" s="629"/>
      <c r="X603" s="629"/>
      <c r="Y603" s="629"/>
      <c r="Z603" s="629"/>
    </row>
    <row r="604" ht="12.75" customHeight="1">
      <c r="A604" s="629"/>
      <c r="B604" s="629"/>
      <c r="C604" s="629"/>
      <c r="D604" s="629"/>
      <c r="E604" s="629"/>
      <c r="F604" s="629"/>
      <c r="G604" s="629"/>
      <c r="H604" s="629"/>
      <c r="I604" s="629"/>
      <c r="J604" s="629"/>
      <c r="K604" s="629"/>
      <c r="L604" s="629"/>
      <c r="M604" s="629"/>
      <c r="N604" s="629"/>
      <c r="O604" s="629"/>
      <c r="P604" s="629"/>
      <c r="Q604" s="629"/>
      <c r="R604" s="629"/>
      <c r="S604" s="629"/>
      <c r="T604" s="629"/>
      <c r="U604" s="629"/>
      <c r="V604" s="629"/>
      <c r="W604" s="629"/>
      <c r="X604" s="629"/>
      <c r="Y604" s="629"/>
      <c r="Z604" s="629"/>
    </row>
    <row r="605" ht="12.75" customHeight="1">
      <c r="A605" s="629"/>
      <c r="B605" s="629"/>
      <c r="C605" s="629"/>
      <c r="D605" s="629"/>
      <c r="E605" s="629"/>
      <c r="F605" s="629"/>
      <c r="G605" s="629"/>
      <c r="H605" s="629"/>
      <c r="I605" s="629"/>
      <c r="J605" s="629"/>
      <c r="K605" s="629"/>
      <c r="L605" s="629"/>
      <c r="M605" s="629"/>
      <c r="N605" s="629"/>
      <c r="O605" s="629"/>
      <c r="P605" s="629"/>
      <c r="Q605" s="629"/>
      <c r="R605" s="629"/>
      <c r="S605" s="629"/>
      <c r="T605" s="629"/>
      <c r="U605" s="629"/>
      <c r="V605" s="629"/>
      <c r="W605" s="629"/>
      <c r="X605" s="629"/>
      <c r="Y605" s="629"/>
      <c r="Z605" s="629"/>
    </row>
    <row r="606" ht="12.75" customHeight="1">
      <c r="A606" s="629"/>
      <c r="B606" s="629"/>
      <c r="C606" s="629"/>
      <c r="D606" s="629"/>
      <c r="E606" s="629"/>
      <c r="F606" s="629"/>
      <c r="G606" s="629"/>
      <c r="H606" s="629"/>
      <c r="I606" s="629"/>
      <c r="J606" s="629"/>
      <c r="K606" s="629"/>
      <c r="L606" s="629"/>
      <c r="M606" s="629"/>
      <c r="N606" s="629"/>
      <c r="O606" s="629"/>
      <c r="P606" s="629"/>
      <c r="Q606" s="629"/>
      <c r="R606" s="629"/>
      <c r="S606" s="629"/>
      <c r="T606" s="629"/>
      <c r="U606" s="629"/>
      <c r="V606" s="629"/>
      <c r="W606" s="629"/>
      <c r="X606" s="629"/>
      <c r="Y606" s="629"/>
      <c r="Z606" s="629"/>
    </row>
    <row r="607" ht="12.75" customHeight="1">
      <c r="A607" s="629"/>
      <c r="B607" s="629"/>
      <c r="C607" s="629"/>
      <c r="D607" s="629"/>
      <c r="E607" s="629"/>
      <c r="F607" s="629"/>
      <c r="G607" s="629"/>
      <c r="H607" s="629"/>
      <c r="I607" s="629"/>
      <c r="J607" s="629"/>
      <c r="K607" s="629"/>
      <c r="L607" s="629"/>
      <c r="M607" s="629"/>
      <c r="N607" s="629"/>
      <c r="O607" s="629"/>
      <c r="P607" s="629"/>
      <c r="Q607" s="629"/>
      <c r="R607" s="629"/>
      <c r="S607" s="629"/>
      <c r="T607" s="629"/>
      <c r="U607" s="629"/>
      <c r="V607" s="629"/>
      <c r="W607" s="629"/>
      <c r="X607" s="629"/>
      <c r="Y607" s="629"/>
      <c r="Z607" s="629"/>
    </row>
    <row r="608" ht="12.75" customHeight="1">
      <c r="A608" s="629"/>
      <c r="B608" s="629"/>
      <c r="C608" s="629"/>
      <c r="D608" s="629"/>
      <c r="E608" s="629"/>
      <c r="F608" s="629"/>
      <c r="G608" s="629"/>
      <c r="H608" s="629"/>
      <c r="I608" s="629"/>
      <c r="J608" s="629"/>
      <c r="K608" s="629"/>
      <c r="L608" s="629"/>
      <c r="M608" s="629"/>
      <c r="N608" s="629"/>
      <c r="O608" s="629"/>
      <c r="P608" s="629"/>
      <c r="Q608" s="629"/>
      <c r="R608" s="629"/>
      <c r="S608" s="629"/>
      <c r="T608" s="629"/>
      <c r="U608" s="629"/>
      <c r="V608" s="629"/>
      <c r="W608" s="629"/>
      <c r="X608" s="629"/>
      <c r="Y608" s="629"/>
      <c r="Z608" s="629"/>
    </row>
    <row r="609" ht="12.75" customHeight="1">
      <c r="A609" s="629"/>
      <c r="B609" s="629"/>
      <c r="C609" s="629"/>
      <c r="D609" s="629"/>
      <c r="E609" s="629"/>
      <c r="F609" s="629"/>
      <c r="G609" s="629"/>
      <c r="H609" s="629"/>
      <c r="I609" s="629"/>
      <c r="J609" s="629"/>
      <c r="K609" s="629"/>
      <c r="L609" s="629"/>
      <c r="M609" s="629"/>
      <c r="N609" s="629"/>
      <c r="O609" s="629"/>
      <c r="P609" s="629"/>
      <c r="Q609" s="629"/>
      <c r="R609" s="629"/>
      <c r="S609" s="629"/>
      <c r="T609" s="629"/>
      <c r="U609" s="629"/>
      <c r="V609" s="629"/>
      <c r="W609" s="629"/>
      <c r="X609" s="629"/>
      <c r="Y609" s="629"/>
      <c r="Z609" s="629"/>
    </row>
    <row r="610" ht="12.75" customHeight="1">
      <c r="A610" s="629"/>
      <c r="B610" s="629"/>
      <c r="C610" s="629"/>
      <c r="D610" s="629"/>
      <c r="E610" s="629"/>
      <c r="F610" s="629"/>
      <c r="G610" s="629"/>
      <c r="H610" s="629"/>
      <c r="I610" s="629"/>
      <c r="J610" s="629"/>
      <c r="K610" s="629"/>
      <c r="L610" s="629"/>
      <c r="M610" s="629"/>
      <c r="N610" s="629"/>
      <c r="O610" s="629"/>
      <c r="P610" s="629"/>
      <c r="Q610" s="629"/>
      <c r="R610" s="629"/>
      <c r="S610" s="629"/>
      <c r="T610" s="629"/>
      <c r="U610" s="629"/>
      <c r="V610" s="629"/>
      <c r="W610" s="629"/>
      <c r="X610" s="629"/>
      <c r="Y610" s="629"/>
      <c r="Z610" s="629"/>
    </row>
    <row r="611" ht="12.75" customHeight="1">
      <c r="A611" s="629"/>
      <c r="B611" s="629"/>
      <c r="C611" s="629"/>
      <c r="D611" s="629"/>
      <c r="E611" s="629"/>
      <c r="F611" s="629"/>
      <c r="G611" s="629"/>
      <c r="H611" s="629"/>
      <c r="I611" s="629"/>
      <c r="J611" s="629"/>
      <c r="K611" s="629"/>
      <c r="L611" s="629"/>
      <c r="M611" s="629"/>
      <c r="N611" s="629"/>
      <c r="O611" s="629"/>
      <c r="P611" s="629"/>
      <c r="Q611" s="629"/>
      <c r="R611" s="629"/>
      <c r="S611" s="629"/>
      <c r="T611" s="629"/>
      <c r="U611" s="629"/>
      <c r="V611" s="629"/>
      <c r="W611" s="629"/>
      <c r="X611" s="629"/>
      <c r="Y611" s="629"/>
      <c r="Z611" s="629"/>
    </row>
    <row r="612" ht="12.75" customHeight="1">
      <c r="A612" s="629"/>
      <c r="B612" s="629"/>
      <c r="C612" s="629"/>
      <c r="D612" s="629"/>
      <c r="E612" s="629"/>
      <c r="F612" s="629"/>
      <c r="G612" s="629"/>
      <c r="H612" s="629"/>
      <c r="I612" s="629"/>
      <c r="J612" s="629"/>
      <c r="K612" s="629"/>
      <c r="L612" s="629"/>
      <c r="M612" s="629"/>
      <c r="N612" s="629"/>
      <c r="O612" s="629"/>
      <c r="P612" s="629"/>
      <c r="Q612" s="629"/>
      <c r="R612" s="629"/>
      <c r="S612" s="629"/>
      <c r="T612" s="629"/>
      <c r="U612" s="629"/>
      <c r="V612" s="629"/>
      <c r="W612" s="629"/>
      <c r="X612" s="629"/>
      <c r="Y612" s="629"/>
      <c r="Z612" s="629"/>
    </row>
    <row r="613" ht="12.75" customHeight="1">
      <c r="A613" s="629"/>
      <c r="B613" s="629"/>
      <c r="C613" s="629"/>
      <c r="D613" s="629"/>
      <c r="E613" s="629"/>
      <c r="F613" s="629"/>
      <c r="G613" s="629"/>
      <c r="H613" s="629"/>
      <c r="I613" s="629"/>
      <c r="J613" s="629"/>
      <c r="K613" s="629"/>
      <c r="L613" s="629"/>
      <c r="M613" s="629"/>
      <c r="N613" s="629"/>
      <c r="O613" s="629"/>
      <c r="P613" s="629"/>
      <c r="Q613" s="629"/>
      <c r="R613" s="629"/>
      <c r="S613" s="629"/>
      <c r="T613" s="629"/>
      <c r="U613" s="629"/>
      <c r="V613" s="629"/>
      <c r="W613" s="629"/>
      <c r="X613" s="629"/>
      <c r="Y613" s="629"/>
      <c r="Z613" s="629"/>
    </row>
    <row r="614" ht="12.75" customHeight="1">
      <c r="A614" s="629"/>
      <c r="B614" s="629"/>
      <c r="C614" s="629"/>
      <c r="D614" s="629"/>
      <c r="E614" s="629"/>
      <c r="F614" s="629"/>
      <c r="G614" s="629"/>
      <c r="H614" s="629"/>
      <c r="I614" s="629"/>
      <c r="J614" s="629"/>
      <c r="K614" s="629"/>
      <c r="L614" s="629"/>
      <c r="M614" s="629"/>
      <c r="N614" s="629"/>
      <c r="O614" s="629"/>
      <c r="P614" s="629"/>
      <c r="Q614" s="629"/>
      <c r="R614" s="629"/>
      <c r="S614" s="629"/>
      <c r="T614" s="629"/>
      <c r="U614" s="629"/>
      <c r="V614" s="629"/>
      <c r="W614" s="629"/>
      <c r="X614" s="629"/>
      <c r="Y614" s="629"/>
      <c r="Z614" s="629"/>
    </row>
    <row r="615" ht="12.75" customHeight="1">
      <c r="A615" s="629"/>
      <c r="B615" s="629"/>
      <c r="C615" s="629"/>
      <c r="D615" s="629"/>
      <c r="E615" s="629"/>
      <c r="F615" s="629"/>
      <c r="G615" s="629"/>
      <c r="H615" s="629"/>
      <c r="I615" s="629"/>
      <c r="J615" s="629"/>
      <c r="K615" s="629"/>
      <c r="L615" s="629"/>
      <c r="M615" s="629"/>
      <c r="N615" s="629"/>
      <c r="O615" s="629"/>
      <c r="P615" s="629"/>
      <c r="Q615" s="629"/>
      <c r="R615" s="629"/>
      <c r="S615" s="629"/>
      <c r="T615" s="629"/>
      <c r="U615" s="629"/>
      <c r="V615" s="629"/>
      <c r="W615" s="629"/>
      <c r="X615" s="629"/>
      <c r="Y615" s="629"/>
      <c r="Z615" s="629"/>
    </row>
    <row r="616" ht="12.75" customHeight="1">
      <c r="A616" s="629"/>
      <c r="B616" s="629"/>
      <c r="C616" s="629"/>
      <c r="D616" s="629"/>
      <c r="E616" s="629"/>
      <c r="F616" s="629"/>
      <c r="G616" s="629"/>
      <c r="H616" s="629"/>
      <c r="I616" s="629"/>
      <c r="J616" s="629"/>
      <c r="K616" s="629"/>
      <c r="L616" s="629"/>
      <c r="M616" s="629"/>
      <c r="N616" s="629"/>
      <c r="O616" s="629"/>
      <c r="P616" s="629"/>
      <c r="Q616" s="629"/>
      <c r="R616" s="629"/>
      <c r="S616" s="629"/>
      <c r="T616" s="629"/>
      <c r="U616" s="629"/>
      <c r="V616" s="629"/>
      <c r="W616" s="629"/>
      <c r="X616" s="629"/>
      <c r="Y616" s="629"/>
      <c r="Z616" s="629"/>
    </row>
    <row r="617" ht="12.75" customHeight="1">
      <c r="A617" s="629"/>
      <c r="B617" s="629"/>
      <c r="C617" s="629"/>
      <c r="D617" s="629"/>
      <c r="E617" s="629"/>
      <c r="F617" s="629"/>
      <c r="G617" s="629"/>
      <c r="H617" s="629"/>
      <c r="I617" s="629"/>
      <c r="J617" s="629"/>
      <c r="K617" s="629"/>
      <c r="L617" s="629"/>
      <c r="M617" s="629"/>
      <c r="N617" s="629"/>
      <c r="O617" s="629"/>
      <c r="P617" s="629"/>
      <c r="Q617" s="629"/>
      <c r="R617" s="629"/>
      <c r="S617" s="629"/>
      <c r="T617" s="629"/>
      <c r="U617" s="629"/>
      <c r="V617" s="629"/>
      <c r="W617" s="629"/>
      <c r="X617" s="629"/>
      <c r="Y617" s="629"/>
      <c r="Z617" s="629"/>
    </row>
    <row r="618" ht="12.75" customHeight="1">
      <c r="A618" s="629"/>
      <c r="B618" s="629"/>
      <c r="C618" s="629"/>
      <c r="D618" s="629"/>
      <c r="E618" s="629"/>
      <c r="F618" s="629"/>
      <c r="G618" s="629"/>
      <c r="H618" s="629"/>
      <c r="I618" s="629"/>
      <c r="J618" s="629"/>
      <c r="K618" s="629"/>
      <c r="L618" s="629"/>
      <c r="M618" s="629"/>
      <c r="N618" s="629"/>
      <c r="O618" s="629"/>
      <c r="P618" s="629"/>
      <c r="Q618" s="629"/>
      <c r="R618" s="629"/>
      <c r="S618" s="629"/>
      <c r="T618" s="629"/>
      <c r="U618" s="629"/>
      <c r="V618" s="629"/>
      <c r="W618" s="629"/>
      <c r="X618" s="629"/>
      <c r="Y618" s="629"/>
      <c r="Z618" s="629"/>
    </row>
    <row r="619" ht="12.75" customHeight="1">
      <c r="A619" s="629"/>
      <c r="B619" s="629"/>
      <c r="C619" s="629"/>
      <c r="D619" s="629"/>
      <c r="E619" s="629"/>
      <c r="F619" s="629"/>
      <c r="G619" s="629"/>
      <c r="H619" s="629"/>
      <c r="I619" s="629"/>
      <c r="J619" s="629"/>
      <c r="K619" s="629"/>
      <c r="L619" s="629"/>
      <c r="M619" s="629"/>
      <c r="N619" s="629"/>
      <c r="O619" s="629"/>
      <c r="P619" s="629"/>
      <c r="Q619" s="629"/>
      <c r="R619" s="629"/>
      <c r="S619" s="629"/>
      <c r="T619" s="629"/>
      <c r="U619" s="629"/>
      <c r="V619" s="629"/>
      <c r="W619" s="629"/>
      <c r="X619" s="629"/>
      <c r="Y619" s="629"/>
      <c r="Z619" s="629"/>
    </row>
    <row r="620" ht="12.75" customHeight="1">
      <c r="A620" s="629"/>
      <c r="B620" s="629"/>
      <c r="C620" s="629"/>
      <c r="D620" s="629"/>
      <c r="E620" s="629"/>
      <c r="F620" s="629"/>
      <c r="G620" s="629"/>
      <c r="H620" s="629"/>
      <c r="I620" s="629"/>
      <c r="J620" s="629"/>
      <c r="K620" s="629"/>
      <c r="L620" s="629"/>
      <c r="M620" s="629"/>
      <c r="N620" s="629"/>
      <c r="O620" s="629"/>
      <c r="P620" s="629"/>
      <c r="Q620" s="629"/>
      <c r="R620" s="629"/>
      <c r="S620" s="629"/>
      <c r="T620" s="629"/>
      <c r="U620" s="629"/>
      <c r="V620" s="629"/>
      <c r="W620" s="629"/>
      <c r="X620" s="629"/>
      <c r="Y620" s="629"/>
      <c r="Z620" s="629"/>
    </row>
    <row r="621" ht="12.75" customHeight="1">
      <c r="A621" s="629"/>
      <c r="B621" s="629"/>
      <c r="C621" s="629"/>
      <c r="D621" s="629"/>
      <c r="E621" s="629"/>
      <c r="F621" s="629"/>
      <c r="G621" s="629"/>
      <c r="H621" s="629"/>
      <c r="I621" s="629"/>
      <c r="J621" s="629"/>
      <c r="K621" s="629"/>
      <c r="L621" s="629"/>
      <c r="M621" s="629"/>
      <c r="N621" s="629"/>
      <c r="O621" s="629"/>
      <c r="P621" s="629"/>
      <c r="Q621" s="629"/>
      <c r="R621" s="629"/>
      <c r="S621" s="629"/>
      <c r="T621" s="629"/>
      <c r="U621" s="629"/>
      <c r="V621" s="629"/>
      <c r="W621" s="629"/>
      <c r="X621" s="629"/>
      <c r="Y621" s="629"/>
      <c r="Z621" s="629"/>
    </row>
    <row r="622" ht="12.75" customHeight="1">
      <c r="A622" s="629"/>
      <c r="B622" s="629"/>
      <c r="C622" s="629"/>
      <c r="D622" s="629"/>
      <c r="E622" s="629"/>
      <c r="F622" s="629"/>
      <c r="G622" s="629"/>
      <c r="H622" s="629"/>
      <c r="I622" s="629"/>
      <c r="J622" s="629"/>
      <c r="K622" s="629"/>
      <c r="L622" s="629"/>
      <c r="M622" s="629"/>
      <c r="N622" s="629"/>
      <c r="O622" s="629"/>
      <c r="P622" s="629"/>
      <c r="Q622" s="629"/>
      <c r="R622" s="629"/>
      <c r="S622" s="629"/>
      <c r="T622" s="629"/>
      <c r="U622" s="629"/>
      <c r="V622" s="629"/>
      <c r="W622" s="629"/>
      <c r="X622" s="629"/>
      <c r="Y622" s="629"/>
      <c r="Z622" s="629"/>
    </row>
    <row r="623" ht="12.75" customHeight="1">
      <c r="A623" s="629"/>
      <c r="B623" s="629"/>
      <c r="C623" s="629"/>
      <c r="D623" s="629"/>
      <c r="E623" s="629"/>
      <c r="F623" s="629"/>
      <c r="G623" s="629"/>
      <c r="H623" s="629"/>
      <c r="I623" s="629"/>
      <c r="J623" s="629"/>
      <c r="K623" s="629"/>
      <c r="L623" s="629"/>
      <c r="M623" s="629"/>
      <c r="N623" s="629"/>
      <c r="O623" s="629"/>
      <c r="P623" s="629"/>
      <c r="Q623" s="629"/>
      <c r="R623" s="629"/>
      <c r="S623" s="629"/>
      <c r="T623" s="629"/>
      <c r="U623" s="629"/>
      <c r="V623" s="629"/>
      <c r="W623" s="629"/>
      <c r="X623" s="629"/>
      <c r="Y623" s="629"/>
      <c r="Z623" s="629"/>
    </row>
    <row r="624" ht="12.75" customHeight="1">
      <c r="A624" s="629"/>
      <c r="B624" s="629"/>
      <c r="C624" s="629"/>
      <c r="D624" s="629"/>
      <c r="E624" s="629"/>
      <c r="F624" s="629"/>
      <c r="G624" s="629"/>
      <c r="H624" s="629"/>
      <c r="I624" s="629"/>
      <c r="J624" s="629"/>
      <c r="K624" s="629"/>
      <c r="L624" s="629"/>
      <c r="M624" s="629"/>
      <c r="N624" s="629"/>
      <c r="O624" s="629"/>
      <c r="P624" s="629"/>
      <c r="Q624" s="629"/>
      <c r="R624" s="629"/>
      <c r="S624" s="629"/>
      <c r="T624" s="629"/>
      <c r="U624" s="629"/>
      <c r="V624" s="629"/>
      <c r="W624" s="629"/>
      <c r="X624" s="629"/>
      <c r="Y624" s="629"/>
      <c r="Z624" s="629"/>
    </row>
    <row r="625" ht="12.75" customHeight="1">
      <c r="A625" s="629"/>
      <c r="B625" s="629"/>
      <c r="C625" s="629"/>
      <c r="D625" s="629"/>
      <c r="E625" s="629"/>
      <c r="F625" s="629"/>
      <c r="G625" s="629"/>
      <c r="H625" s="629"/>
      <c r="I625" s="629"/>
      <c r="J625" s="629"/>
      <c r="K625" s="629"/>
      <c r="L625" s="629"/>
      <c r="M625" s="629"/>
      <c r="N625" s="629"/>
      <c r="O625" s="629"/>
      <c r="P625" s="629"/>
      <c r="Q625" s="629"/>
      <c r="R625" s="629"/>
      <c r="S625" s="629"/>
      <c r="T625" s="629"/>
      <c r="U625" s="629"/>
      <c r="V625" s="629"/>
      <c r="W625" s="629"/>
      <c r="X625" s="629"/>
      <c r="Y625" s="629"/>
      <c r="Z625" s="629"/>
    </row>
    <row r="626" ht="12.75" customHeight="1">
      <c r="A626" s="629"/>
      <c r="B626" s="629"/>
      <c r="C626" s="629"/>
      <c r="D626" s="629"/>
      <c r="E626" s="629"/>
      <c r="F626" s="629"/>
      <c r="G626" s="629"/>
      <c r="H626" s="629"/>
      <c r="I626" s="629"/>
      <c r="J626" s="629"/>
      <c r="K626" s="629"/>
      <c r="L626" s="629"/>
      <c r="M626" s="629"/>
      <c r="N626" s="629"/>
      <c r="O626" s="629"/>
      <c r="P626" s="629"/>
      <c r="Q626" s="629"/>
      <c r="R626" s="629"/>
      <c r="S626" s="629"/>
      <c r="T626" s="629"/>
      <c r="U626" s="629"/>
      <c r="V626" s="629"/>
      <c r="W626" s="629"/>
      <c r="X626" s="629"/>
      <c r="Y626" s="629"/>
      <c r="Z626" s="629"/>
    </row>
    <row r="627" ht="12.75" customHeight="1">
      <c r="A627" s="629"/>
      <c r="B627" s="629"/>
      <c r="C627" s="629"/>
      <c r="D627" s="629"/>
      <c r="E627" s="629"/>
      <c r="F627" s="629"/>
      <c r="G627" s="629"/>
      <c r="H627" s="629"/>
      <c r="I627" s="629"/>
      <c r="J627" s="629"/>
      <c r="K627" s="629"/>
      <c r="L627" s="629"/>
      <c r="M627" s="629"/>
      <c r="N627" s="629"/>
      <c r="O627" s="629"/>
      <c r="P627" s="629"/>
      <c r="Q627" s="629"/>
      <c r="R627" s="629"/>
      <c r="S627" s="629"/>
      <c r="T627" s="629"/>
      <c r="U627" s="629"/>
      <c r="V627" s="629"/>
      <c r="W627" s="629"/>
      <c r="X627" s="629"/>
      <c r="Y627" s="629"/>
      <c r="Z627" s="629"/>
    </row>
    <row r="628" ht="12.75" customHeight="1">
      <c r="A628" s="629"/>
      <c r="B628" s="629"/>
      <c r="C628" s="629"/>
      <c r="D628" s="629"/>
      <c r="E628" s="629"/>
      <c r="F628" s="629"/>
      <c r="G628" s="629"/>
      <c r="H628" s="629"/>
      <c r="I628" s="629"/>
      <c r="J628" s="629"/>
      <c r="K628" s="629"/>
      <c r="L628" s="629"/>
      <c r="M628" s="629"/>
      <c r="N628" s="629"/>
      <c r="O628" s="629"/>
      <c r="P628" s="629"/>
      <c r="Q628" s="629"/>
      <c r="R628" s="629"/>
      <c r="S628" s="629"/>
      <c r="T628" s="629"/>
      <c r="U628" s="629"/>
      <c r="V628" s="629"/>
      <c r="W628" s="629"/>
      <c r="X628" s="629"/>
      <c r="Y628" s="629"/>
      <c r="Z628" s="629"/>
    </row>
    <row r="629" ht="12.75" customHeight="1">
      <c r="A629" s="629"/>
      <c r="B629" s="629"/>
      <c r="C629" s="629"/>
      <c r="D629" s="629"/>
      <c r="E629" s="629"/>
      <c r="F629" s="629"/>
      <c r="G629" s="629"/>
      <c r="H629" s="629"/>
      <c r="I629" s="629"/>
      <c r="J629" s="629"/>
      <c r="K629" s="629"/>
      <c r="L629" s="629"/>
      <c r="M629" s="629"/>
      <c r="N629" s="629"/>
      <c r="O629" s="629"/>
      <c r="P629" s="629"/>
      <c r="Q629" s="629"/>
      <c r="R629" s="629"/>
      <c r="S629" s="629"/>
      <c r="T629" s="629"/>
      <c r="U629" s="629"/>
      <c r="V629" s="629"/>
      <c r="W629" s="629"/>
      <c r="X629" s="629"/>
      <c r="Y629" s="629"/>
      <c r="Z629" s="629"/>
    </row>
    <row r="630" ht="12.75" customHeight="1">
      <c r="A630" s="629"/>
      <c r="B630" s="629"/>
      <c r="C630" s="629"/>
      <c r="D630" s="629"/>
      <c r="E630" s="629"/>
      <c r="F630" s="629"/>
      <c r="G630" s="629"/>
      <c r="H630" s="629"/>
      <c r="I630" s="629"/>
      <c r="J630" s="629"/>
      <c r="K630" s="629"/>
      <c r="L630" s="629"/>
      <c r="M630" s="629"/>
      <c r="N630" s="629"/>
      <c r="O630" s="629"/>
      <c r="P630" s="629"/>
      <c r="Q630" s="629"/>
      <c r="R630" s="629"/>
      <c r="S630" s="629"/>
      <c r="T630" s="629"/>
      <c r="U630" s="629"/>
      <c r="V630" s="629"/>
      <c r="W630" s="629"/>
      <c r="X630" s="629"/>
      <c r="Y630" s="629"/>
      <c r="Z630" s="629"/>
    </row>
    <row r="631" ht="12.75" customHeight="1">
      <c r="A631" s="629"/>
      <c r="B631" s="629"/>
      <c r="C631" s="629"/>
      <c r="D631" s="629"/>
      <c r="E631" s="629"/>
      <c r="F631" s="629"/>
      <c r="G631" s="629"/>
      <c r="H631" s="629"/>
      <c r="I631" s="629"/>
      <c r="J631" s="629"/>
      <c r="K631" s="629"/>
      <c r="L631" s="629"/>
      <c r="M631" s="629"/>
      <c r="N631" s="629"/>
      <c r="O631" s="629"/>
      <c r="P631" s="629"/>
      <c r="Q631" s="629"/>
      <c r="R631" s="629"/>
      <c r="S631" s="629"/>
      <c r="T631" s="629"/>
      <c r="U631" s="629"/>
      <c r="V631" s="629"/>
      <c r="W631" s="629"/>
      <c r="X631" s="629"/>
      <c r="Y631" s="629"/>
      <c r="Z631" s="629"/>
    </row>
    <row r="632" ht="12.75" customHeight="1">
      <c r="A632" s="629"/>
      <c r="B632" s="629"/>
      <c r="C632" s="629"/>
      <c r="D632" s="629"/>
      <c r="E632" s="629"/>
      <c r="F632" s="629"/>
      <c r="G632" s="629"/>
      <c r="H632" s="629"/>
      <c r="I632" s="629"/>
      <c r="J632" s="629"/>
      <c r="K632" s="629"/>
      <c r="L632" s="629"/>
      <c r="M632" s="629"/>
      <c r="N632" s="629"/>
      <c r="O632" s="629"/>
      <c r="P632" s="629"/>
      <c r="Q632" s="629"/>
      <c r="R632" s="629"/>
      <c r="S632" s="629"/>
      <c r="T632" s="629"/>
      <c r="U632" s="629"/>
      <c r="V632" s="629"/>
      <c r="W632" s="629"/>
      <c r="X632" s="629"/>
      <c r="Y632" s="629"/>
      <c r="Z632" s="629"/>
    </row>
    <row r="633" ht="12.75" customHeight="1">
      <c r="A633" s="629"/>
      <c r="B633" s="629"/>
      <c r="C633" s="629"/>
      <c r="D633" s="629"/>
      <c r="E633" s="629"/>
      <c r="F633" s="629"/>
      <c r="G633" s="629"/>
      <c r="H633" s="629"/>
      <c r="I633" s="629"/>
      <c r="J633" s="629"/>
      <c r="K633" s="629"/>
      <c r="L633" s="629"/>
      <c r="M633" s="629"/>
      <c r="N633" s="629"/>
      <c r="O633" s="629"/>
      <c r="P633" s="629"/>
      <c r="Q633" s="629"/>
      <c r="R633" s="629"/>
      <c r="S633" s="629"/>
      <c r="T633" s="629"/>
      <c r="U633" s="629"/>
      <c r="V633" s="629"/>
      <c r="W633" s="629"/>
      <c r="X633" s="629"/>
      <c r="Y633" s="629"/>
      <c r="Z633" s="629"/>
    </row>
    <row r="634" ht="12.75" customHeight="1">
      <c r="A634" s="629"/>
      <c r="B634" s="629"/>
      <c r="C634" s="629"/>
      <c r="D634" s="629"/>
      <c r="E634" s="629"/>
      <c r="F634" s="629"/>
      <c r="G634" s="629"/>
      <c r="H634" s="629"/>
      <c r="I634" s="629"/>
      <c r="J634" s="629"/>
      <c r="K634" s="629"/>
      <c r="L634" s="629"/>
      <c r="M634" s="629"/>
      <c r="N634" s="629"/>
      <c r="O634" s="629"/>
      <c r="P634" s="629"/>
      <c r="Q634" s="629"/>
      <c r="R634" s="629"/>
      <c r="S634" s="629"/>
      <c r="T634" s="629"/>
      <c r="U634" s="629"/>
      <c r="V634" s="629"/>
      <c r="W634" s="629"/>
      <c r="X634" s="629"/>
      <c r="Y634" s="629"/>
      <c r="Z634" s="629"/>
    </row>
    <row r="635" ht="12.75" customHeight="1">
      <c r="A635" s="629"/>
      <c r="B635" s="629"/>
      <c r="C635" s="629"/>
      <c r="D635" s="629"/>
      <c r="E635" s="629"/>
      <c r="F635" s="629"/>
      <c r="G635" s="629"/>
      <c r="H635" s="629"/>
      <c r="I635" s="629"/>
      <c r="J635" s="629"/>
      <c r="K635" s="629"/>
      <c r="L635" s="629"/>
      <c r="M635" s="629"/>
      <c r="N635" s="629"/>
      <c r="O635" s="629"/>
      <c r="P635" s="629"/>
      <c r="Q635" s="629"/>
      <c r="R635" s="629"/>
      <c r="S635" s="629"/>
      <c r="T635" s="629"/>
      <c r="U635" s="629"/>
      <c r="V635" s="629"/>
      <c r="W635" s="629"/>
      <c r="X635" s="629"/>
      <c r="Y635" s="629"/>
      <c r="Z635" s="629"/>
    </row>
    <row r="636" ht="12.75" customHeight="1">
      <c r="A636" s="629"/>
      <c r="B636" s="629"/>
      <c r="C636" s="629"/>
      <c r="D636" s="629"/>
      <c r="E636" s="629"/>
      <c r="F636" s="629"/>
      <c r="G636" s="629"/>
      <c r="H636" s="629"/>
      <c r="I636" s="629"/>
      <c r="J636" s="629"/>
      <c r="K636" s="629"/>
      <c r="L636" s="629"/>
      <c r="M636" s="629"/>
      <c r="N636" s="629"/>
      <c r="O636" s="629"/>
      <c r="P636" s="629"/>
      <c r="Q636" s="629"/>
      <c r="R636" s="629"/>
      <c r="S636" s="629"/>
      <c r="T636" s="629"/>
      <c r="U636" s="629"/>
      <c r="V636" s="629"/>
      <c r="W636" s="629"/>
      <c r="X636" s="629"/>
      <c r="Y636" s="629"/>
      <c r="Z636" s="629"/>
    </row>
    <row r="637" ht="12.75" customHeight="1">
      <c r="A637" s="629"/>
      <c r="B637" s="629"/>
      <c r="C637" s="629"/>
      <c r="D637" s="629"/>
      <c r="E637" s="629"/>
      <c r="F637" s="629"/>
      <c r="G637" s="629"/>
      <c r="H637" s="629"/>
      <c r="I637" s="629"/>
      <c r="J637" s="629"/>
      <c r="K637" s="629"/>
      <c r="L637" s="629"/>
      <c r="M637" s="629"/>
      <c r="N637" s="629"/>
      <c r="O637" s="629"/>
      <c r="P637" s="629"/>
      <c r="Q637" s="629"/>
      <c r="R637" s="629"/>
      <c r="S637" s="629"/>
      <c r="T637" s="629"/>
      <c r="U637" s="629"/>
      <c r="V637" s="629"/>
      <c r="W637" s="629"/>
      <c r="X637" s="629"/>
      <c r="Y637" s="629"/>
      <c r="Z637" s="629"/>
    </row>
    <row r="638" ht="12.75" customHeight="1">
      <c r="A638" s="629"/>
      <c r="B638" s="629"/>
      <c r="C638" s="629"/>
      <c r="D638" s="629"/>
      <c r="E638" s="629"/>
      <c r="F638" s="629"/>
      <c r="G638" s="629"/>
      <c r="H638" s="629"/>
      <c r="I638" s="629"/>
      <c r="J638" s="629"/>
      <c r="K638" s="629"/>
      <c r="L638" s="629"/>
      <c r="M638" s="629"/>
      <c r="N638" s="629"/>
      <c r="O638" s="629"/>
      <c r="P638" s="629"/>
      <c r="Q638" s="629"/>
      <c r="R638" s="629"/>
      <c r="S638" s="629"/>
      <c r="T638" s="629"/>
      <c r="U638" s="629"/>
      <c r="V638" s="629"/>
      <c r="W638" s="629"/>
      <c r="X638" s="629"/>
      <c r="Y638" s="629"/>
      <c r="Z638" s="629"/>
    </row>
    <row r="639" ht="12.75" customHeight="1">
      <c r="A639" s="629"/>
      <c r="B639" s="629"/>
      <c r="C639" s="629"/>
      <c r="D639" s="629"/>
      <c r="E639" s="629"/>
      <c r="F639" s="629"/>
      <c r="G639" s="629"/>
      <c r="H639" s="629"/>
      <c r="I639" s="629"/>
      <c r="J639" s="629"/>
      <c r="K639" s="629"/>
      <c r="L639" s="629"/>
      <c r="M639" s="629"/>
      <c r="N639" s="629"/>
      <c r="O639" s="629"/>
      <c r="P639" s="629"/>
      <c r="Q639" s="629"/>
      <c r="R639" s="629"/>
      <c r="S639" s="629"/>
      <c r="T639" s="629"/>
      <c r="U639" s="629"/>
      <c r="V639" s="629"/>
      <c r="W639" s="629"/>
      <c r="X639" s="629"/>
      <c r="Y639" s="629"/>
      <c r="Z639" s="629"/>
    </row>
    <row r="640" ht="12.75" customHeight="1">
      <c r="A640" s="629"/>
      <c r="B640" s="629"/>
      <c r="C640" s="629"/>
      <c r="D640" s="629"/>
      <c r="E640" s="629"/>
      <c r="F640" s="629"/>
      <c r="G640" s="629"/>
      <c r="H640" s="629"/>
      <c r="I640" s="629"/>
      <c r="J640" s="629"/>
      <c r="K640" s="629"/>
      <c r="L640" s="629"/>
      <c r="M640" s="629"/>
      <c r="N640" s="629"/>
      <c r="O640" s="629"/>
      <c r="P640" s="629"/>
      <c r="Q640" s="629"/>
      <c r="R640" s="629"/>
      <c r="S640" s="629"/>
      <c r="T640" s="629"/>
      <c r="U640" s="629"/>
      <c r="V640" s="629"/>
      <c r="W640" s="629"/>
      <c r="X640" s="629"/>
      <c r="Y640" s="629"/>
      <c r="Z640" s="629"/>
    </row>
    <row r="641" ht="12.75" customHeight="1">
      <c r="A641" s="629"/>
      <c r="B641" s="629"/>
      <c r="C641" s="629"/>
      <c r="D641" s="629"/>
      <c r="E641" s="629"/>
      <c r="F641" s="629"/>
      <c r="G641" s="629"/>
      <c r="H641" s="629"/>
      <c r="I641" s="629"/>
      <c r="J641" s="629"/>
      <c r="K641" s="629"/>
      <c r="L641" s="629"/>
      <c r="M641" s="629"/>
      <c r="N641" s="629"/>
      <c r="O641" s="629"/>
      <c r="P641" s="629"/>
      <c r="Q641" s="629"/>
      <c r="R641" s="629"/>
      <c r="S641" s="629"/>
      <c r="T641" s="629"/>
      <c r="U641" s="629"/>
      <c r="V641" s="629"/>
      <c r="W641" s="629"/>
      <c r="X641" s="629"/>
      <c r="Y641" s="629"/>
      <c r="Z641" s="629"/>
    </row>
    <row r="642" ht="12.75" customHeight="1">
      <c r="A642" s="629"/>
      <c r="B642" s="629"/>
      <c r="C642" s="629"/>
      <c r="D642" s="629"/>
      <c r="E642" s="629"/>
      <c r="F642" s="629"/>
      <c r="G642" s="629"/>
      <c r="H642" s="629"/>
      <c r="I642" s="629"/>
      <c r="J642" s="629"/>
      <c r="K642" s="629"/>
      <c r="L642" s="629"/>
      <c r="M642" s="629"/>
      <c r="N642" s="629"/>
      <c r="O642" s="629"/>
      <c r="P642" s="629"/>
      <c r="Q642" s="629"/>
      <c r="R642" s="629"/>
      <c r="S642" s="629"/>
      <c r="T642" s="629"/>
      <c r="U642" s="629"/>
      <c r="V642" s="629"/>
      <c r="W642" s="629"/>
      <c r="X642" s="629"/>
      <c r="Y642" s="629"/>
      <c r="Z642" s="629"/>
    </row>
    <row r="643" ht="12.75" customHeight="1">
      <c r="A643" s="629"/>
      <c r="B643" s="629"/>
      <c r="C643" s="629"/>
      <c r="D643" s="629"/>
      <c r="E643" s="629"/>
      <c r="F643" s="629"/>
      <c r="G643" s="629"/>
      <c r="H643" s="629"/>
      <c r="I643" s="629"/>
      <c r="J643" s="629"/>
      <c r="K643" s="629"/>
      <c r="L643" s="629"/>
      <c r="M643" s="629"/>
      <c r="N643" s="629"/>
      <c r="O643" s="629"/>
      <c r="P643" s="629"/>
      <c r="Q643" s="629"/>
      <c r="R643" s="629"/>
      <c r="S643" s="629"/>
      <c r="T643" s="629"/>
      <c r="U643" s="629"/>
      <c r="V643" s="629"/>
      <c r="W643" s="629"/>
      <c r="X643" s="629"/>
      <c r="Y643" s="629"/>
      <c r="Z643" s="629"/>
    </row>
    <row r="644" ht="12.75" customHeight="1">
      <c r="A644" s="629"/>
      <c r="B644" s="629"/>
      <c r="C644" s="629"/>
      <c r="D644" s="629"/>
      <c r="E644" s="629"/>
      <c r="F644" s="629"/>
      <c r="G644" s="629"/>
      <c r="H644" s="629"/>
      <c r="I644" s="629"/>
      <c r="J644" s="629"/>
      <c r="K644" s="629"/>
      <c r="L644" s="629"/>
      <c r="M644" s="629"/>
      <c r="N644" s="629"/>
      <c r="O644" s="629"/>
      <c r="P644" s="629"/>
      <c r="Q644" s="629"/>
      <c r="R644" s="629"/>
      <c r="S644" s="629"/>
      <c r="T644" s="629"/>
      <c r="U644" s="629"/>
      <c r="V644" s="629"/>
      <c r="W644" s="629"/>
      <c r="X644" s="629"/>
      <c r="Y644" s="629"/>
      <c r="Z644" s="629"/>
    </row>
    <row r="645" ht="12.75" customHeight="1">
      <c r="A645" s="629"/>
      <c r="B645" s="629"/>
      <c r="C645" s="629"/>
      <c r="D645" s="629"/>
      <c r="E645" s="629"/>
      <c r="F645" s="629"/>
      <c r="G645" s="629"/>
      <c r="H645" s="629"/>
      <c r="I645" s="629"/>
      <c r="J645" s="629"/>
      <c r="K645" s="629"/>
      <c r="L645" s="629"/>
      <c r="M645" s="629"/>
      <c r="N645" s="629"/>
      <c r="O645" s="629"/>
      <c r="P645" s="629"/>
      <c r="Q645" s="629"/>
      <c r="R645" s="629"/>
      <c r="S645" s="629"/>
      <c r="T645" s="629"/>
      <c r="U645" s="629"/>
      <c r="V645" s="629"/>
      <c r="W645" s="629"/>
      <c r="X645" s="629"/>
      <c r="Y645" s="629"/>
      <c r="Z645" s="629"/>
    </row>
    <row r="646" ht="12.75" customHeight="1">
      <c r="A646" s="629"/>
      <c r="B646" s="629"/>
      <c r="C646" s="629"/>
      <c r="D646" s="629"/>
      <c r="E646" s="629"/>
      <c r="F646" s="629"/>
      <c r="G646" s="629"/>
      <c r="H646" s="629"/>
      <c r="I646" s="629"/>
      <c r="J646" s="629"/>
      <c r="K646" s="629"/>
      <c r="L646" s="629"/>
      <c r="M646" s="629"/>
      <c r="N646" s="629"/>
      <c r="O646" s="629"/>
      <c r="P646" s="629"/>
      <c r="Q646" s="629"/>
      <c r="R646" s="629"/>
      <c r="S646" s="629"/>
      <c r="T646" s="629"/>
      <c r="U646" s="629"/>
      <c r="V646" s="629"/>
      <c r="W646" s="629"/>
      <c r="X646" s="629"/>
      <c r="Y646" s="629"/>
      <c r="Z646" s="629"/>
    </row>
    <row r="647" ht="12.75" customHeight="1">
      <c r="A647" s="629"/>
      <c r="B647" s="629"/>
      <c r="C647" s="629"/>
      <c r="D647" s="629"/>
      <c r="E647" s="629"/>
      <c r="F647" s="629"/>
      <c r="G647" s="629"/>
      <c r="H647" s="629"/>
      <c r="I647" s="629"/>
      <c r="J647" s="629"/>
      <c r="K647" s="629"/>
      <c r="L647" s="629"/>
      <c r="M647" s="629"/>
      <c r="N647" s="629"/>
      <c r="O647" s="629"/>
      <c r="P647" s="629"/>
      <c r="Q647" s="629"/>
      <c r="R647" s="629"/>
      <c r="S647" s="629"/>
      <c r="T647" s="629"/>
      <c r="U647" s="629"/>
      <c r="V647" s="629"/>
      <c r="W647" s="629"/>
      <c r="X647" s="629"/>
      <c r="Y647" s="629"/>
      <c r="Z647" s="629"/>
    </row>
    <row r="648" ht="12.75" customHeight="1">
      <c r="A648" s="629"/>
      <c r="B648" s="629"/>
      <c r="C648" s="629"/>
      <c r="D648" s="629"/>
      <c r="E648" s="629"/>
      <c r="F648" s="629"/>
      <c r="G648" s="629"/>
      <c r="H648" s="629"/>
      <c r="I648" s="629"/>
      <c r="J648" s="629"/>
      <c r="K648" s="629"/>
      <c r="L648" s="629"/>
      <c r="M648" s="629"/>
      <c r="N648" s="629"/>
      <c r="O648" s="629"/>
      <c r="P648" s="629"/>
      <c r="Q648" s="629"/>
      <c r="R648" s="629"/>
      <c r="S648" s="629"/>
      <c r="T648" s="629"/>
      <c r="U648" s="629"/>
      <c r="V648" s="629"/>
      <c r="W648" s="629"/>
      <c r="X648" s="629"/>
      <c r="Y648" s="629"/>
      <c r="Z648" s="629"/>
    </row>
    <row r="649" ht="12.75" customHeight="1">
      <c r="A649" s="629"/>
      <c r="B649" s="629"/>
      <c r="C649" s="629"/>
      <c r="D649" s="629"/>
      <c r="E649" s="629"/>
      <c r="F649" s="629"/>
      <c r="G649" s="629"/>
      <c r="H649" s="629"/>
      <c r="I649" s="629"/>
      <c r="J649" s="629"/>
      <c r="K649" s="629"/>
      <c r="L649" s="629"/>
      <c r="M649" s="629"/>
      <c r="N649" s="629"/>
      <c r="O649" s="629"/>
      <c r="P649" s="629"/>
      <c r="Q649" s="629"/>
      <c r="R649" s="629"/>
      <c r="S649" s="629"/>
      <c r="T649" s="629"/>
      <c r="U649" s="629"/>
      <c r="V649" s="629"/>
      <c r="W649" s="629"/>
      <c r="X649" s="629"/>
      <c r="Y649" s="629"/>
      <c r="Z649" s="629"/>
    </row>
    <row r="650" ht="12.75" customHeight="1">
      <c r="A650" s="629"/>
      <c r="B650" s="629"/>
      <c r="C650" s="629"/>
      <c r="D650" s="629"/>
      <c r="E650" s="629"/>
      <c r="F650" s="629"/>
      <c r="G650" s="629"/>
      <c r="H650" s="629"/>
      <c r="I650" s="629"/>
      <c r="J650" s="629"/>
      <c r="K650" s="629"/>
      <c r="L650" s="629"/>
      <c r="M650" s="629"/>
      <c r="N650" s="629"/>
      <c r="O650" s="629"/>
      <c r="P650" s="629"/>
      <c r="Q650" s="629"/>
      <c r="R650" s="629"/>
      <c r="S650" s="629"/>
      <c r="T650" s="629"/>
      <c r="U650" s="629"/>
      <c r="V650" s="629"/>
      <c r="W650" s="629"/>
      <c r="X650" s="629"/>
      <c r="Y650" s="629"/>
      <c r="Z650" s="629"/>
    </row>
    <row r="651" ht="12.75" customHeight="1">
      <c r="A651" s="629"/>
      <c r="B651" s="629"/>
      <c r="C651" s="629"/>
      <c r="D651" s="629"/>
      <c r="E651" s="629"/>
      <c r="F651" s="629"/>
      <c r="G651" s="629"/>
      <c r="H651" s="629"/>
      <c r="I651" s="629"/>
      <c r="J651" s="629"/>
      <c r="K651" s="629"/>
      <c r="L651" s="629"/>
      <c r="M651" s="629"/>
      <c r="N651" s="629"/>
      <c r="O651" s="629"/>
      <c r="P651" s="629"/>
      <c r="Q651" s="629"/>
      <c r="R651" s="629"/>
      <c r="S651" s="629"/>
      <c r="T651" s="629"/>
      <c r="U651" s="629"/>
      <c r="V651" s="629"/>
      <c r="W651" s="629"/>
      <c r="X651" s="629"/>
      <c r="Y651" s="629"/>
      <c r="Z651" s="629"/>
    </row>
    <row r="652" ht="12.75" customHeight="1">
      <c r="A652" s="629"/>
      <c r="B652" s="629"/>
      <c r="C652" s="629"/>
      <c r="D652" s="629"/>
      <c r="E652" s="629"/>
      <c r="F652" s="629"/>
      <c r="G652" s="629"/>
      <c r="H652" s="629"/>
      <c r="I652" s="629"/>
      <c r="J652" s="629"/>
      <c r="K652" s="629"/>
      <c r="L652" s="629"/>
      <c r="M652" s="629"/>
      <c r="N652" s="629"/>
      <c r="O652" s="629"/>
      <c r="P652" s="629"/>
      <c r="Q652" s="629"/>
      <c r="R652" s="629"/>
      <c r="S652" s="629"/>
      <c r="T652" s="629"/>
      <c r="U652" s="629"/>
      <c r="V652" s="629"/>
      <c r="W652" s="629"/>
      <c r="X652" s="629"/>
      <c r="Y652" s="629"/>
      <c r="Z652" s="629"/>
    </row>
    <row r="653" ht="12.75" customHeight="1">
      <c r="A653" s="629"/>
      <c r="B653" s="629"/>
      <c r="C653" s="629"/>
      <c r="D653" s="629"/>
      <c r="E653" s="629"/>
      <c r="F653" s="629"/>
      <c r="G653" s="629"/>
      <c r="H653" s="629"/>
      <c r="I653" s="629"/>
      <c r="J653" s="629"/>
      <c r="K653" s="629"/>
      <c r="L653" s="629"/>
      <c r="M653" s="629"/>
      <c r="N653" s="629"/>
      <c r="O653" s="629"/>
      <c r="P653" s="629"/>
      <c r="Q653" s="629"/>
      <c r="R653" s="629"/>
      <c r="S653" s="629"/>
      <c r="T653" s="629"/>
      <c r="U653" s="629"/>
      <c r="V653" s="629"/>
      <c r="W653" s="629"/>
      <c r="X653" s="629"/>
      <c r="Y653" s="629"/>
      <c r="Z653" s="629"/>
    </row>
    <row r="654" ht="12.75" customHeight="1">
      <c r="A654" s="629"/>
      <c r="B654" s="629"/>
      <c r="C654" s="629"/>
      <c r="D654" s="629"/>
      <c r="E654" s="629"/>
      <c r="F654" s="629"/>
      <c r="G654" s="629"/>
      <c r="H654" s="629"/>
      <c r="I654" s="629"/>
      <c r="J654" s="629"/>
      <c r="K654" s="629"/>
      <c r="L654" s="629"/>
      <c r="M654" s="629"/>
      <c r="N654" s="629"/>
      <c r="O654" s="629"/>
      <c r="P654" s="629"/>
      <c r="Q654" s="629"/>
      <c r="R654" s="629"/>
      <c r="S654" s="629"/>
      <c r="T654" s="629"/>
      <c r="U654" s="629"/>
      <c r="V654" s="629"/>
      <c r="W654" s="629"/>
      <c r="X654" s="629"/>
      <c r="Y654" s="629"/>
      <c r="Z654" s="629"/>
    </row>
    <row r="655" ht="12.75" customHeight="1">
      <c r="A655" s="629"/>
      <c r="B655" s="629"/>
      <c r="C655" s="629"/>
      <c r="D655" s="629"/>
      <c r="E655" s="629"/>
      <c r="F655" s="629"/>
      <c r="G655" s="629"/>
      <c r="H655" s="629"/>
      <c r="I655" s="629"/>
      <c r="J655" s="629"/>
      <c r="K655" s="629"/>
      <c r="L655" s="629"/>
      <c r="M655" s="629"/>
      <c r="N655" s="629"/>
      <c r="O655" s="629"/>
      <c r="P655" s="629"/>
      <c r="Q655" s="629"/>
      <c r="R655" s="629"/>
      <c r="S655" s="629"/>
      <c r="T655" s="629"/>
      <c r="U655" s="629"/>
      <c r="V655" s="629"/>
      <c r="W655" s="629"/>
      <c r="X655" s="629"/>
      <c r="Y655" s="629"/>
      <c r="Z655" s="629"/>
    </row>
    <row r="656" ht="12.75" customHeight="1">
      <c r="A656" s="629"/>
      <c r="B656" s="629"/>
      <c r="C656" s="629"/>
      <c r="D656" s="629"/>
      <c r="E656" s="629"/>
      <c r="F656" s="629"/>
      <c r="G656" s="629"/>
      <c r="H656" s="629"/>
      <c r="I656" s="629"/>
      <c r="J656" s="629"/>
      <c r="K656" s="629"/>
      <c r="L656" s="629"/>
      <c r="M656" s="629"/>
      <c r="N656" s="629"/>
      <c r="O656" s="629"/>
      <c r="P656" s="629"/>
      <c r="Q656" s="629"/>
      <c r="R656" s="629"/>
      <c r="S656" s="629"/>
      <c r="T656" s="629"/>
      <c r="U656" s="629"/>
      <c r="V656" s="629"/>
      <c r="W656" s="629"/>
      <c r="X656" s="629"/>
      <c r="Y656" s="629"/>
      <c r="Z656" s="629"/>
    </row>
    <row r="657" ht="12.75" customHeight="1">
      <c r="A657" s="629"/>
      <c r="B657" s="629"/>
      <c r="C657" s="629"/>
      <c r="D657" s="629"/>
      <c r="E657" s="629"/>
      <c r="F657" s="629"/>
      <c r="G657" s="629"/>
      <c r="H657" s="629"/>
      <c r="I657" s="629"/>
      <c r="J657" s="629"/>
      <c r="K657" s="629"/>
      <c r="L657" s="629"/>
      <c r="M657" s="629"/>
      <c r="N657" s="629"/>
      <c r="O657" s="629"/>
      <c r="P657" s="629"/>
      <c r="Q657" s="629"/>
      <c r="R657" s="629"/>
      <c r="S657" s="629"/>
      <c r="T657" s="629"/>
      <c r="U657" s="629"/>
      <c r="V657" s="629"/>
      <c r="W657" s="629"/>
      <c r="X657" s="629"/>
      <c r="Y657" s="629"/>
      <c r="Z657" s="629"/>
    </row>
    <row r="658" ht="12.75" customHeight="1">
      <c r="A658" s="629"/>
      <c r="B658" s="629"/>
      <c r="C658" s="629"/>
      <c r="D658" s="629"/>
      <c r="E658" s="629"/>
      <c r="F658" s="629"/>
      <c r="G658" s="629"/>
      <c r="H658" s="629"/>
      <c r="I658" s="629"/>
      <c r="J658" s="629"/>
      <c r="K658" s="629"/>
      <c r="L658" s="629"/>
      <c r="M658" s="629"/>
      <c r="N658" s="629"/>
      <c r="O658" s="629"/>
      <c r="P658" s="629"/>
      <c r="Q658" s="629"/>
      <c r="R658" s="629"/>
      <c r="S658" s="629"/>
      <c r="T658" s="629"/>
      <c r="U658" s="629"/>
      <c r="V658" s="629"/>
      <c r="W658" s="629"/>
      <c r="X658" s="629"/>
      <c r="Y658" s="629"/>
      <c r="Z658" s="629"/>
    </row>
    <row r="659" ht="12.75" customHeight="1">
      <c r="A659" s="629"/>
      <c r="B659" s="629"/>
      <c r="C659" s="629"/>
      <c r="D659" s="629"/>
      <c r="E659" s="629"/>
      <c r="F659" s="629"/>
      <c r="G659" s="629"/>
      <c r="H659" s="629"/>
      <c r="I659" s="629"/>
      <c r="J659" s="629"/>
      <c r="K659" s="629"/>
      <c r="L659" s="629"/>
      <c r="M659" s="629"/>
      <c r="N659" s="629"/>
      <c r="O659" s="629"/>
      <c r="P659" s="629"/>
      <c r="Q659" s="629"/>
      <c r="R659" s="629"/>
      <c r="S659" s="629"/>
      <c r="T659" s="629"/>
      <c r="U659" s="629"/>
      <c r="V659" s="629"/>
      <c r="W659" s="629"/>
      <c r="X659" s="629"/>
      <c r="Y659" s="629"/>
      <c r="Z659" s="629"/>
    </row>
    <row r="660" ht="12.75" customHeight="1">
      <c r="A660" s="629"/>
      <c r="B660" s="629"/>
      <c r="C660" s="629"/>
      <c r="D660" s="629"/>
      <c r="E660" s="629"/>
      <c r="F660" s="629"/>
      <c r="G660" s="629"/>
      <c r="H660" s="629"/>
      <c r="I660" s="629"/>
      <c r="J660" s="629"/>
      <c r="K660" s="629"/>
      <c r="L660" s="629"/>
      <c r="M660" s="629"/>
      <c r="N660" s="629"/>
      <c r="O660" s="629"/>
      <c r="P660" s="629"/>
      <c r="Q660" s="629"/>
      <c r="R660" s="629"/>
      <c r="S660" s="629"/>
      <c r="T660" s="629"/>
      <c r="U660" s="629"/>
      <c r="V660" s="629"/>
      <c r="W660" s="629"/>
      <c r="X660" s="629"/>
      <c r="Y660" s="629"/>
      <c r="Z660" s="629"/>
    </row>
    <row r="661" ht="12.75" customHeight="1">
      <c r="A661" s="629"/>
      <c r="B661" s="629"/>
      <c r="C661" s="629"/>
      <c r="D661" s="629"/>
      <c r="E661" s="629"/>
      <c r="F661" s="629"/>
      <c r="G661" s="629"/>
      <c r="H661" s="629"/>
      <c r="I661" s="629"/>
      <c r="J661" s="629"/>
      <c r="K661" s="629"/>
      <c r="L661" s="629"/>
      <c r="M661" s="629"/>
      <c r="N661" s="629"/>
      <c r="O661" s="629"/>
      <c r="P661" s="629"/>
      <c r="Q661" s="629"/>
      <c r="R661" s="629"/>
      <c r="S661" s="629"/>
      <c r="T661" s="629"/>
      <c r="U661" s="629"/>
      <c r="V661" s="629"/>
      <c r="W661" s="629"/>
      <c r="X661" s="629"/>
      <c r="Y661" s="629"/>
      <c r="Z661" s="629"/>
    </row>
    <row r="662" ht="12.75" customHeight="1">
      <c r="A662" s="629"/>
      <c r="B662" s="629"/>
      <c r="C662" s="629"/>
      <c r="D662" s="629"/>
      <c r="E662" s="629"/>
      <c r="F662" s="629"/>
      <c r="G662" s="629"/>
      <c r="H662" s="629"/>
      <c r="I662" s="629"/>
      <c r="J662" s="629"/>
      <c r="K662" s="629"/>
      <c r="L662" s="629"/>
      <c r="M662" s="629"/>
      <c r="N662" s="629"/>
      <c r="O662" s="629"/>
      <c r="P662" s="629"/>
      <c r="Q662" s="629"/>
      <c r="R662" s="629"/>
      <c r="S662" s="629"/>
      <c r="T662" s="629"/>
      <c r="U662" s="629"/>
      <c r="V662" s="629"/>
      <c r="W662" s="629"/>
      <c r="X662" s="629"/>
      <c r="Y662" s="629"/>
      <c r="Z662" s="629"/>
    </row>
    <row r="663" ht="12.75" customHeight="1">
      <c r="A663" s="629"/>
      <c r="B663" s="629"/>
      <c r="C663" s="629"/>
      <c r="D663" s="629"/>
      <c r="E663" s="629"/>
      <c r="F663" s="629"/>
      <c r="G663" s="629"/>
      <c r="H663" s="629"/>
      <c r="I663" s="629"/>
      <c r="J663" s="629"/>
      <c r="K663" s="629"/>
      <c r="L663" s="629"/>
      <c r="M663" s="629"/>
      <c r="N663" s="629"/>
      <c r="O663" s="629"/>
      <c r="P663" s="629"/>
      <c r="Q663" s="629"/>
      <c r="R663" s="629"/>
      <c r="S663" s="629"/>
      <c r="T663" s="629"/>
      <c r="U663" s="629"/>
      <c r="V663" s="629"/>
      <c r="W663" s="629"/>
      <c r="X663" s="629"/>
      <c r="Y663" s="629"/>
      <c r="Z663" s="629"/>
    </row>
    <row r="664" ht="12.75" customHeight="1">
      <c r="A664" s="629"/>
      <c r="B664" s="629"/>
      <c r="C664" s="629"/>
      <c r="D664" s="629"/>
      <c r="E664" s="629"/>
      <c r="F664" s="629"/>
      <c r="G664" s="629"/>
      <c r="H664" s="629"/>
      <c r="I664" s="629"/>
      <c r="J664" s="629"/>
      <c r="K664" s="629"/>
      <c r="L664" s="629"/>
      <c r="M664" s="629"/>
      <c r="N664" s="629"/>
      <c r="O664" s="629"/>
      <c r="P664" s="629"/>
      <c r="Q664" s="629"/>
      <c r="R664" s="629"/>
      <c r="S664" s="629"/>
      <c r="T664" s="629"/>
      <c r="U664" s="629"/>
      <c r="V664" s="629"/>
      <c r="W664" s="629"/>
      <c r="X664" s="629"/>
      <c r="Y664" s="629"/>
      <c r="Z664" s="629"/>
    </row>
    <row r="665" ht="12.75" customHeight="1">
      <c r="A665" s="629"/>
      <c r="B665" s="629"/>
      <c r="C665" s="629"/>
      <c r="D665" s="629"/>
      <c r="E665" s="629"/>
      <c r="F665" s="629"/>
      <c r="G665" s="629"/>
      <c r="H665" s="629"/>
      <c r="I665" s="629"/>
      <c r="J665" s="629"/>
      <c r="K665" s="629"/>
      <c r="L665" s="629"/>
      <c r="M665" s="629"/>
      <c r="N665" s="629"/>
      <c r="O665" s="629"/>
      <c r="P665" s="629"/>
      <c r="Q665" s="629"/>
      <c r="R665" s="629"/>
      <c r="S665" s="629"/>
      <c r="T665" s="629"/>
      <c r="U665" s="629"/>
      <c r="V665" s="629"/>
      <c r="W665" s="629"/>
      <c r="X665" s="629"/>
      <c r="Y665" s="629"/>
      <c r="Z665" s="629"/>
    </row>
    <row r="666" ht="12.75" customHeight="1">
      <c r="A666" s="629"/>
      <c r="B666" s="629"/>
      <c r="C666" s="629"/>
      <c r="D666" s="629"/>
      <c r="E666" s="629"/>
      <c r="F666" s="629"/>
      <c r="G666" s="629"/>
      <c r="H666" s="629"/>
      <c r="I666" s="629"/>
      <c r="J666" s="629"/>
      <c r="K666" s="629"/>
      <c r="L666" s="629"/>
      <c r="M666" s="629"/>
      <c r="N666" s="629"/>
      <c r="O666" s="629"/>
      <c r="P666" s="629"/>
      <c r="Q666" s="629"/>
      <c r="R666" s="629"/>
      <c r="S666" s="629"/>
      <c r="T666" s="629"/>
      <c r="U666" s="629"/>
      <c r="V666" s="629"/>
      <c r="W666" s="629"/>
      <c r="X666" s="629"/>
      <c r="Y666" s="629"/>
      <c r="Z666" s="629"/>
    </row>
    <row r="667" ht="12.75" customHeight="1">
      <c r="A667" s="629"/>
      <c r="B667" s="629"/>
      <c r="C667" s="629"/>
      <c r="D667" s="629"/>
      <c r="E667" s="629"/>
      <c r="F667" s="629"/>
      <c r="G667" s="629"/>
      <c r="H667" s="629"/>
      <c r="I667" s="629"/>
      <c r="J667" s="629"/>
      <c r="K667" s="629"/>
      <c r="L667" s="629"/>
      <c r="M667" s="629"/>
      <c r="N667" s="629"/>
      <c r="O667" s="629"/>
      <c r="P667" s="629"/>
      <c r="Q667" s="629"/>
      <c r="R667" s="629"/>
      <c r="S667" s="629"/>
      <c r="T667" s="629"/>
      <c r="U667" s="629"/>
      <c r="V667" s="629"/>
      <c r="W667" s="629"/>
      <c r="X667" s="629"/>
      <c r="Y667" s="629"/>
      <c r="Z667" s="629"/>
    </row>
    <row r="668" ht="12.75" customHeight="1">
      <c r="A668" s="629"/>
      <c r="B668" s="629"/>
      <c r="C668" s="629"/>
      <c r="D668" s="629"/>
      <c r="E668" s="629"/>
      <c r="F668" s="629"/>
      <c r="G668" s="629"/>
      <c r="H668" s="629"/>
      <c r="I668" s="629"/>
      <c r="J668" s="629"/>
      <c r="K668" s="629"/>
      <c r="L668" s="629"/>
      <c r="M668" s="629"/>
      <c r="N668" s="629"/>
      <c r="O668" s="629"/>
      <c r="P668" s="629"/>
      <c r="Q668" s="629"/>
      <c r="R668" s="629"/>
      <c r="S668" s="629"/>
      <c r="T668" s="629"/>
      <c r="U668" s="629"/>
      <c r="V668" s="629"/>
      <c r="W668" s="629"/>
      <c r="X668" s="629"/>
      <c r="Y668" s="629"/>
      <c r="Z668" s="629"/>
    </row>
    <row r="669" ht="12.75" customHeight="1">
      <c r="A669" s="629"/>
      <c r="B669" s="629"/>
      <c r="C669" s="629"/>
      <c r="D669" s="629"/>
      <c r="E669" s="629"/>
      <c r="F669" s="629"/>
      <c r="G669" s="629"/>
      <c r="H669" s="629"/>
      <c r="I669" s="629"/>
      <c r="J669" s="629"/>
      <c r="K669" s="629"/>
      <c r="L669" s="629"/>
      <c r="M669" s="629"/>
      <c r="N669" s="629"/>
      <c r="O669" s="629"/>
      <c r="P669" s="629"/>
      <c r="Q669" s="629"/>
      <c r="R669" s="629"/>
      <c r="S669" s="629"/>
      <c r="T669" s="629"/>
      <c r="U669" s="629"/>
      <c r="V669" s="629"/>
      <c r="W669" s="629"/>
      <c r="X669" s="629"/>
      <c r="Y669" s="629"/>
      <c r="Z669" s="629"/>
    </row>
    <row r="670" ht="12.75" customHeight="1">
      <c r="A670" s="629"/>
      <c r="B670" s="629"/>
      <c r="C670" s="629"/>
      <c r="D670" s="629"/>
      <c r="E670" s="629"/>
      <c r="F670" s="629"/>
      <c r="G670" s="629"/>
      <c r="H670" s="629"/>
      <c r="I670" s="629"/>
      <c r="J670" s="629"/>
      <c r="K670" s="629"/>
      <c r="L670" s="629"/>
      <c r="M670" s="629"/>
      <c r="N670" s="629"/>
      <c r="O670" s="629"/>
      <c r="P670" s="629"/>
      <c r="Q670" s="629"/>
      <c r="R670" s="629"/>
      <c r="S670" s="629"/>
      <c r="T670" s="629"/>
      <c r="U670" s="629"/>
      <c r="V670" s="629"/>
      <c r="W670" s="629"/>
      <c r="X670" s="629"/>
      <c r="Y670" s="629"/>
      <c r="Z670" s="629"/>
    </row>
    <row r="671" ht="12.75" customHeight="1">
      <c r="A671" s="629"/>
      <c r="B671" s="629"/>
      <c r="C671" s="629"/>
      <c r="D671" s="629"/>
      <c r="E671" s="629"/>
      <c r="F671" s="629"/>
      <c r="G671" s="629"/>
      <c r="H671" s="629"/>
      <c r="I671" s="629"/>
      <c r="J671" s="629"/>
      <c r="K671" s="629"/>
      <c r="L671" s="629"/>
      <c r="M671" s="629"/>
      <c r="N671" s="629"/>
      <c r="O671" s="629"/>
      <c r="P671" s="629"/>
      <c r="Q671" s="629"/>
      <c r="R671" s="629"/>
      <c r="S671" s="629"/>
      <c r="T671" s="629"/>
      <c r="U671" s="629"/>
      <c r="V671" s="629"/>
      <c r="W671" s="629"/>
      <c r="X671" s="629"/>
      <c r="Y671" s="629"/>
      <c r="Z671" s="629"/>
    </row>
    <row r="672" ht="12.75" customHeight="1">
      <c r="A672" s="629"/>
      <c r="B672" s="629"/>
      <c r="C672" s="629"/>
      <c r="D672" s="629"/>
      <c r="E672" s="629"/>
      <c r="F672" s="629"/>
      <c r="G672" s="629"/>
      <c r="H672" s="629"/>
      <c r="I672" s="629"/>
      <c r="J672" s="629"/>
      <c r="K672" s="629"/>
      <c r="L672" s="629"/>
      <c r="M672" s="629"/>
      <c r="N672" s="629"/>
      <c r="O672" s="629"/>
      <c r="P672" s="629"/>
      <c r="Q672" s="629"/>
      <c r="R672" s="629"/>
      <c r="S672" s="629"/>
      <c r="T672" s="629"/>
      <c r="U672" s="629"/>
      <c r="V672" s="629"/>
      <c r="W672" s="629"/>
      <c r="X672" s="629"/>
      <c r="Y672" s="629"/>
      <c r="Z672" s="629"/>
    </row>
    <row r="673" ht="12.75" customHeight="1">
      <c r="A673" s="629"/>
      <c r="B673" s="629"/>
      <c r="C673" s="629"/>
      <c r="D673" s="629"/>
      <c r="E673" s="629"/>
      <c r="F673" s="629"/>
      <c r="G673" s="629"/>
      <c r="H673" s="629"/>
      <c r="I673" s="629"/>
      <c r="J673" s="629"/>
      <c r="K673" s="629"/>
      <c r="L673" s="629"/>
      <c r="M673" s="629"/>
      <c r="N673" s="629"/>
      <c r="O673" s="629"/>
      <c r="P673" s="629"/>
      <c r="Q673" s="629"/>
      <c r="R673" s="629"/>
      <c r="S673" s="629"/>
      <c r="T673" s="629"/>
      <c r="U673" s="629"/>
      <c r="V673" s="629"/>
      <c r="W673" s="629"/>
      <c r="X673" s="629"/>
      <c r="Y673" s="629"/>
      <c r="Z673" s="629"/>
    </row>
    <row r="674" ht="12.75" customHeight="1">
      <c r="A674" s="629"/>
      <c r="B674" s="629"/>
      <c r="C674" s="629"/>
      <c r="D674" s="629"/>
      <c r="E674" s="629"/>
      <c r="F674" s="629"/>
      <c r="G674" s="629"/>
      <c r="H674" s="629"/>
      <c r="I674" s="629"/>
      <c r="J674" s="629"/>
      <c r="K674" s="629"/>
      <c r="L674" s="629"/>
      <c r="M674" s="629"/>
      <c r="N674" s="629"/>
      <c r="O674" s="629"/>
      <c r="P674" s="629"/>
      <c r="Q674" s="629"/>
      <c r="R674" s="629"/>
      <c r="S674" s="629"/>
      <c r="T674" s="629"/>
      <c r="U674" s="629"/>
      <c r="V674" s="629"/>
      <c r="W674" s="629"/>
      <c r="X674" s="629"/>
      <c r="Y674" s="629"/>
      <c r="Z674" s="629"/>
    </row>
    <row r="675" ht="12.75" customHeight="1">
      <c r="A675" s="629"/>
      <c r="B675" s="629"/>
      <c r="C675" s="629"/>
      <c r="D675" s="629"/>
      <c r="E675" s="629"/>
      <c r="F675" s="629"/>
      <c r="G675" s="629"/>
      <c r="H675" s="629"/>
      <c r="I675" s="629"/>
      <c r="J675" s="629"/>
      <c r="K675" s="629"/>
      <c r="L675" s="629"/>
      <c r="M675" s="629"/>
      <c r="N675" s="629"/>
      <c r="O675" s="629"/>
      <c r="P675" s="629"/>
      <c r="Q675" s="629"/>
      <c r="R675" s="629"/>
      <c r="S675" s="629"/>
      <c r="T675" s="629"/>
      <c r="U675" s="629"/>
      <c r="V675" s="629"/>
      <c r="W675" s="629"/>
      <c r="X675" s="629"/>
      <c r="Y675" s="629"/>
      <c r="Z675" s="629"/>
    </row>
    <row r="676" ht="12.75" customHeight="1">
      <c r="A676" s="629"/>
      <c r="B676" s="629"/>
      <c r="C676" s="629"/>
      <c r="D676" s="629"/>
      <c r="E676" s="629"/>
      <c r="F676" s="629"/>
      <c r="G676" s="629"/>
      <c r="H676" s="629"/>
      <c r="I676" s="629"/>
      <c r="J676" s="629"/>
      <c r="K676" s="629"/>
      <c r="L676" s="629"/>
      <c r="M676" s="629"/>
      <c r="N676" s="629"/>
      <c r="O676" s="629"/>
      <c r="P676" s="629"/>
      <c r="Q676" s="629"/>
      <c r="R676" s="629"/>
      <c r="S676" s="629"/>
      <c r="T676" s="629"/>
      <c r="U676" s="629"/>
      <c r="V676" s="629"/>
      <c r="W676" s="629"/>
      <c r="X676" s="629"/>
      <c r="Y676" s="629"/>
      <c r="Z676" s="629"/>
    </row>
    <row r="677" ht="12.75" customHeight="1">
      <c r="A677" s="629"/>
      <c r="B677" s="629"/>
      <c r="C677" s="629"/>
      <c r="D677" s="629"/>
      <c r="E677" s="629"/>
      <c r="F677" s="629"/>
      <c r="G677" s="629"/>
      <c r="H677" s="629"/>
      <c r="I677" s="629"/>
      <c r="J677" s="629"/>
      <c r="K677" s="629"/>
      <c r="L677" s="629"/>
      <c r="M677" s="629"/>
      <c r="N677" s="629"/>
      <c r="O677" s="629"/>
      <c r="P677" s="629"/>
      <c r="Q677" s="629"/>
      <c r="R677" s="629"/>
      <c r="S677" s="629"/>
      <c r="T677" s="629"/>
      <c r="U677" s="629"/>
      <c r="V677" s="629"/>
      <c r="W677" s="629"/>
      <c r="X677" s="629"/>
      <c r="Y677" s="629"/>
      <c r="Z677" s="629"/>
    </row>
    <row r="678" ht="12.75" customHeight="1">
      <c r="A678" s="629"/>
      <c r="B678" s="629"/>
      <c r="C678" s="629"/>
      <c r="D678" s="629"/>
      <c r="E678" s="629"/>
      <c r="F678" s="629"/>
      <c r="G678" s="629"/>
      <c r="H678" s="629"/>
      <c r="I678" s="629"/>
      <c r="J678" s="629"/>
      <c r="K678" s="629"/>
      <c r="L678" s="629"/>
      <c r="M678" s="629"/>
      <c r="N678" s="629"/>
      <c r="O678" s="629"/>
      <c r="P678" s="629"/>
      <c r="Q678" s="629"/>
      <c r="R678" s="629"/>
      <c r="S678" s="629"/>
      <c r="T678" s="629"/>
      <c r="U678" s="629"/>
      <c r="V678" s="629"/>
      <c r="W678" s="629"/>
      <c r="X678" s="629"/>
      <c r="Y678" s="629"/>
      <c r="Z678" s="629"/>
    </row>
    <row r="679" ht="12.75" customHeight="1">
      <c r="A679" s="629"/>
      <c r="B679" s="629"/>
      <c r="C679" s="629"/>
      <c r="D679" s="629"/>
      <c r="E679" s="629"/>
      <c r="F679" s="629"/>
      <c r="G679" s="629"/>
      <c r="H679" s="629"/>
      <c r="I679" s="629"/>
      <c r="J679" s="629"/>
      <c r="K679" s="629"/>
      <c r="L679" s="629"/>
      <c r="M679" s="629"/>
      <c r="N679" s="629"/>
      <c r="O679" s="629"/>
      <c r="P679" s="629"/>
      <c r="Q679" s="629"/>
      <c r="R679" s="629"/>
      <c r="S679" s="629"/>
      <c r="T679" s="629"/>
      <c r="U679" s="629"/>
      <c r="V679" s="629"/>
      <c r="W679" s="629"/>
      <c r="X679" s="629"/>
      <c r="Y679" s="629"/>
      <c r="Z679" s="629"/>
    </row>
    <row r="680" ht="12.75" customHeight="1">
      <c r="A680" s="629"/>
      <c r="B680" s="629"/>
      <c r="C680" s="629"/>
      <c r="D680" s="629"/>
      <c r="E680" s="629"/>
      <c r="F680" s="629"/>
      <c r="G680" s="629"/>
      <c r="H680" s="629"/>
      <c r="I680" s="629"/>
      <c r="J680" s="629"/>
      <c r="K680" s="629"/>
      <c r="L680" s="629"/>
      <c r="M680" s="629"/>
      <c r="N680" s="629"/>
      <c r="O680" s="629"/>
      <c r="P680" s="629"/>
      <c r="Q680" s="629"/>
      <c r="R680" s="629"/>
      <c r="S680" s="629"/>
      <c r="T680" s="629"/>
      <c r="U680" s="629"/>
      <c r="V680" s="629"/>
      <c r="W680" s="629"/>
      <c r="X680" s="629"/>
      <c r="Y680" s="629"/>
      <c r="Z680" s="629"/>
    </row>
    <row r="681" ht="12.75" customHeight="1">
      <c r="A681" s="629"/>
      <c r="B681" s="629"/>
      <c r="C681" s="629"/>
      <c r="D681" s="629"/>
      <c r="E681" s="629"/>
      <c r="F681" s="629"/>
      <c r="G681" s="629"/>
      <c r="H681" s="629"/>
      <c r="I681" s="629"/>
      <c r="J681" s="629"/>
      <c r="K681" s="629"/>
      <c r="L681" s="629"/>
      <c r="M681" s="629"/>
      <c r="N681" s="629"/>
      <c r="O681" s="629"/>
      <c r="P681" s="629"/>
      <c r="Q681" s="629"/>
      <c r="R681" s="629"/>
      <c r="S681" s="629"/>
      <c r="T681" s="629"/>
      <c r="U681" s="629"/>
      <c r="V681" s="629"/>
      <c r="W681" s="629"/>
      <c r="X681" s="629"/>
      <c r="Y681" s="629"/>
      <c r="Z681" s="629"/>
    </row>
    <row r="682" ht="12.75" customHeight="1">
      <c r="A682" s="629"/>
      <c r="B682" s="629"/>
      <c r="C682" s="629"/>
      <c r="D682" s="629"/>
      <c r="E682" s="629"/>
      <c r="F682" s="629"/>
      <c r="G682" s="629"/>
      <c r="H682" s="629"/>
      <c r="I682" s="629"/>
      <c r="J682" s="629"/>
      <c r="K682" s="629"/>
      <c r="L682" s="629"/>
      <c r="M682" s="629"/>
      <c r="N682" s="629"/>
      <c r="O682" s="629"/>
      <c r="P682" s="629"/>
      <c r="Q682" s="629"/>
      <c r="R682" s="629"/>
      <c r="S682" s="629"/>
      <c r="T682" s="629"/>
      <c r="U682" s="629"/>
      <c r="V682" s="629"/>
      <c r="W682" s="629"/>
      <c r="X682" s="629"/>
      <c r="Y682" s="629"/>
      <c r="Z682" s="629"/>
    </row>
    <row r="683" ht="12.75" customHeight="1">
      <c r="A683" s="629"/>
      <c r="B683" s="629"/>
      <c r="C683" s="629"/>
      <c r="D683" s="629"/>
      <c r="E683" s="629"/>
      <c r="F683" s="629"/>
      <c r="G683" s="629"/>
      <c r="H683" s="629"/>
      <c r="I683" s="629"/>
      <c r="J683" s="629"/>
      <c r="K683" s="629"/>
      <c r="L683" s="629"/>
      <c r="M683" s="629"/>
      <c r="N683" s="629"/>
      <c r="O683" s="629"/>
      <c r="P683" s="629"/>
      <c r="Q683" s="629"/>
      <c r="R683" s="629"/>
      <c r="S683" s="629"/>
      <c r="T683" s="629"/>
      <c r="U683" s="629"/>
      <c r="V683" s="629"/>
      <c r="W683" s="629"/>
      <c r="X683" s="629"/>
      <c r="Y683" s="629"/>
      <c r="Z683" s="629"/>
    </row>
    <row r="684" ht="12.75" customHeight="1">
      <c r="A684" s="629"/>
      <c r="B684" s="629"/>
      <c r="C684" s="629"/>
      <c r="D684" s="629"/>
      <c r="E684" s="629"/>
      <c r="F684" s="629"/>
      <c r="G684" s="629"/>
      <c r="H684" s="629"/>
      <c r="I684" s="629"/>
      <c r="J684" s="629"/>
      <c r="K684" s="629"/>
      <c r="L684" s="629"/>
      <c r="M684" s="629"/>
      <c r="N684" s="629"/>
      <c r="O684" s="629"/>
      <c r="P684" s="629"/>
      <c r="Q684" s="629"/>
      <c r="R684" s="629"/>
      <c r="S684" s="629"/>
      <c r="T684" s="629"/>
      <c r="U684" s="629"/>
      <c r="V684" s="629"/>
      <c r="W684" s="629"/>
      <c r="X684" s="629"/>
      <c r="Y684" s="629"/>
      <c r="Z684" s="629"/>
    </row>
    <row r="685" ht="12.75" customHeight="1">
      <c r="A685" s="629"/>
      <c r="B685" s="629"/>
      <c r="C685" s="629"/>
      <c r="D685" s="629"/>
      <c r="E685" s="629"/>
      <c r="F685" s="629"/>
      <c r="G685" s="629"/>
      <c r="H685" s="629"/>
      <c r="I685" s="629"/>
      <c r="J685" s="629"/>
      <c r="K685" s="629"/>
      <c r="L685" s="629"/>
      <c r="M685" s="629"/>
      <c r="N685" s="629"/>
      <c r="O685" s="629"/>
      <c r="P685" s="629"/>
      <c r="Q685" s="629"/>
      <c r="R685" s="629"/>
      <c r="S685" s="629"/>
      <c r="T685" s="629"/>
      <c r="U685" s="629"/>
      <c r="V685" s="629"/>
      <c r="W685" s="629"/>
      <c r="X685" s="629"/>
      <c r="Y685" s="629"/>
      <c r="Z685" s="629"/>
    </row>
    <row r="686" ht="12.75" customHeight="1">
      <c r="A686" s="629"/>
      <c r="B686" s="629"/>
      <c r="C686" s="629"/>
      <c r="D686" s="629"/>
      <c r="E686" s="629"/>
      <c r="F686" s="629"/>
      <c r="G686" s="629"/>
      <c r="H686" s="629"/>
      <c r="I686" s="629"/>
      <c r="J686" s="629"/>
      <c r="K686" s="629"/>
      <c r="L686" s="629"/>
      <c r="M686" s="629"/>
      <c r="N686" s="629"/>
      <c r="O686" s="629"/>
      <c r="P686" s="629"/>
      <c r="Q686" s="629"/>
      <c r="R686" s="629"/>
      <c r="S686" s="629"/>
      <c r="T686" s="629"/>
      <c r="U686" s="629"/>
      <c r="V686" s="629"/>
      <c r="W686" s="629"/>
      <c r="X686" s="629"/>
      <c r="Y686" s="629"/>
      <c r="Z686" s="629"/>
    </row>
    <row r="687" ht="12.75" customHeight="1">
      <c r="A687" s="629"/>
      <c r="B687" s="629"/>
      <c r="C687" s="629"/>
      <c r="D687" s="629"/>
      <c r="E687" s="629"/>
      <c r="F687" s="629"/>
      <c r="G687" s="629"/>
      <c r="H687" s="629"/>
      <c r="I687" s="629"/>
      <c r="J687" s="629"/>
      <c r="K687" s="629"/>
      <c r="L687" s="629"/>
      <c r="M687" s="629"/>
      <c r="N687" s="629"/>
      <c r="O687" s="629"/>
      <c r="P687" s="629"/>
      <c r="Q687" s="629"/>
      <c r="R687" s="629"/>
      <c r="S687" s="629"/>
      <c r="T687" s="629"/>
      <c r="U687" s="629"/>
      <c r="V687" s="629"/>
      <c r="W687" s="629"/>
      <c r="X687" s="629"/>
      <c r="Y687" s="629"/>
      <c r="Z687" s="629"/>
    </row>
    <row r="688" ht="12.75" customHeight="1">
      <c r="A688" s="629"/>
      <c r="B688" s="629"/>
      <c r="C688" s="629"/>
      <c r="D688" s="629"/>
      <c r="E688" s="629"/>
      <c r="F688" s="629"/>
      <c r="G688" s="629"/>
      <c r="H688" s="629"/>
      <c r="I688" s="629"/>
      <c r="J688" s="629"/>
      <c r="K688" s="629"/>
      <c r="L688" s="629"/>
      <c r="M688" s="629"/>
      <c r="N688" s="629"/>
      <c r="O688" s="629"/>
      <c r="P688" s="629"/>
      <c r="Q688" s="629"/>
      <c r="R688" s="629"/>
      <c r="S688" s="629"/>
      <c r="T688" s="629"/>
      <c r="U688" s="629"/>
      <c r="V688" s="629"/>
      <c r="W688" s="629"/>
      <c r="X688" s="629"/>
      <c r="Y688" s="629"/>
      <c r="Z688" s="629"/>
    </row>
    <row r="689" ht="12.75" customHeight="1">
      <c r="A689" s="629"/>
      <c r="B689" s="629"/>
      <c r="C689" s="629"/>
      <c r="D689" s="629"/>
      <c r="E689" s="629"/>
      <c r="F689" s="629"/>
      <c r="G689" s="629"/>
      <c r="H689" s="629"/>
      <c r="I689" s="629"/>
      <c r="J689" s="629"/>
      <c r="K689" s="629"/>
      <c r="L689" s="629"/>
      <c r="M689" s="629"/>
      <c r="N689" s="629"/>
      <c r="O689" s="629"/>
      <c r="P689" s="629"/>
      <c r="Q689" s="629"/>
      <c r="R689" s="629"/>
      <c r="S689" s="629"/>
      <c r="T689" s="629"/>
      <c r="U689" s="629"/>
      <c r="V689" s="629"/>
      <c r="W689" s="629"/>
      <c r="X689" s="629"/>
      <c r="Y689" s="629"/>
      <c r="Z689" s="629"/>
    </row>
    <row r="690" ht="12.75" customHeight="1">
      <c r="A690" s="629"/>
      <c r="B690" s="629"/>
      <c r="C690" s="629"/>
      <c r="D690" s="629"/>
      <c r="E690" s="629"/>
      <c r="F690" s="629"/>
      <c r="G690" s="629"/>
      <c r="H690" s="629"/>
      <c r="I690" s="629"/>
      <c r="J690" s="629"/>
      <c r="K690" s="629"/>
      <c r="L690" s="629"/>
      <c r="M690" s="629"/>
      <c r="N690" s="629"/>
      <c r="O690" s="629"/>
      <c r="P690" s="629"/>
      <c r="Q690" s="629"/>
      <c r="R690" s="629"/>
      <c r="S690" s="629"/>
      <c r="T690" s="629"/>
      <c r="U690" s="629"/>
      <c r="V690" s="629"/>
      <c r="W690" s="629"/>
      <c r="X690" s="629"/>
      <c r="Y690" s="629"/>
      <c r="Z690" s="629"/>
    </row>
    <row r="691" ht="12.75" customHeight="1">
      <c r="A691" s="629"/>
      <c r="B691" s="629"/>
      <c r="C691" s="629"/>
      <c r="D691" s="629"/>
      <c r="E691" s="629"/>
      <c r="F691" s="629"/>
      <c r="G691" s="629"/>
      <c r="H691" s="629"/>
      <c r="I691" s="629"/>
      <c r="J691" s="629"/>
      <c r="K691" s="629"/>
      <c r="L691" s="629"/>
      <c r="M691" s="629"/>
      <c r="N691" s="629"/>
      <c r="O691" s="629"/>
      <c r="P691" s="629"/>
      <c r="Q691" s="629"/>
      <c r="R691" s="629"/>
      <c r="S691" s="629"/>
      <c r="T691" s="629"/>
      <c r="U691" s="629"/>
      <c r="V691" s="629"/>
      <c r="W691" s="629"/>
      <c r="X691" s="629"/>
      <c r="Y691" s="629"/>
      <c r="Z691" s="629"/>
    </row>
    <row r="692" ht="12.75" customHeight="1">
      <c r="A692" s="629"/>
      <c r="B692" s="629"/>
      <c r="C692" s="629"/>
      <c r="D692" s="629"/>
      <c r="E692" s="629"/>
      <c r="F692" s="629"/>
      <c r="G692" s="629"/>
      <c r="H692" s="629"/>
      <c r="I692" s="629"/>
      <c r="J692" s="629"/>
      <c r="K692" s="629"/>
      <c r="L692" s="629"/>
      <c r="M692" s="629"/>
      <c r="N692" s="629"/>
      <c r="O692" s="629"/>
      <c r="P692" s="629"/>
      <c r="Q692" s="629"/>
      <c r="R692" s="629"/>
      <c r="S692" s="629"/>
      <c r="T692" s="629"/>
      <c r="U692" s="629"/>
      <c r="V692" s="629"/>
      <c r="W692" s="629"/>
      <c r="X692" s="629"/>
      <c r="Y692" s="629"/>
      <c r="Z692" s="629"/>
    </row>
    <row r="693" ht="12.75" customHeight="1">
      <c r="A693" s="629"/>
      <c r="B693" s="629"/>
      <c r="C693" s="629"/>
      <c r="D693" s="629"/>
      <c r="E693" s="629"/>
      <c r="F693" s="629"/>
      <c r="G693" s="629"/>
      <c r="H693" s="629"/>
      <c r="I693" s="629"/>
      <c r="J693" s="629"/>
      <c r="K693" s="629"/>
      <c r="L693" s="629"/>
      <c r="M693" s="629"/>
      <c r="N693" s="629"/>
      <c r="O693" s="629"/>
      <c r="P693" s="629"/>
      <c r="Q693" s="629"/>
      <c r="R693" s="629"/>
      <c r="S693" s="629"/>
      <c r="T693" s="629"/>
      <c r="U693" s="629"/>
      <c r="V693" s="629"/>
      <c r="W693" s="629"/>
      <c r="X693" s="629"/>
      <c r="Y693" s="629"/>
      <c r="Z693" s="629"/>
    </row>
    <row r="694" ht="12.75" customHeight="1">
      <c r="A694" s="629"/>
      <c r="B694" s="629"/>
      <c r="C694" s="629"/>
      <c r="D694" s="629"/>
      <c r="E694" s="629"/>
      <c r="F694" s="629"/>
      <c r="G694" s="629"/>
      <c r="H694" s="629"/>
      <c r="I694" s="629"/>
      <c r="J694" s="629"/>
      <c r="K694" s="629"/>
      <c r="L694" s="629"/>
      <c r="M694" s="629"/>
      <c r="N694" s="629"/>
      <c r="O694" s="629"/>
      <c r="P694" s="629"/>
      <c r="Q694" s="629"/>
      <c r="R694" s="629"/>
      <c r="S694" s="629"/>
      <c r="T694" s="629"/>
      <c r="U694" s="629"/>
      <c r="V694" s="629"/>
      <c r="W694" s="629"/>
      <c r="X694" s="629"/>
      <c r="Y694" s="629"/>
      <c r="Z694" s="629"/>
    </row>
    <row r="695" ht="12.75" customHeight="1">
      <c r="A695" s="629"/>
      <c r="B695" s="629"/>
      <c r="C695" s="629"/>
      <c r="D695" s="629"/>
      <c r="E695" s="629"/>
      <c r="F695" s="629"/>
      <c r="G695" s="629"/>
      <c r="H695" s="629"/>
      <c r="I695" s="629"/>
      <c r="J695" s="629"/>
      <c r="K695" s="629"/>
      <c r="L695" s="629"/>
      <c r="M695" s="629"/>
      <c r="N695" s="629"/>
      <c r="O695" s="629"/>
      <c r="P695" s="629"/>
      <c r="Q695" s="629"/>
      <c r="R695" s="629"/>
      <c r="S695" s="629"/>
      <c r="T695" s="629"/>
      <c r="U695" s="629"/>
      <c r="V695" s="629"/>
      <c r="W695" s="629"/>
      <c r="X695" s="629"/>
      <c r="Y695" s="629"/>
      <c r="Z695" s="629"/>
    </row>
    <row r="696" ht="12.75" customHeight="1">
      <c r="A696" s="629"/>
      <c r="B696" s="629"/>
      <c r="C696" s="629"/>
      <c r="D696" s="629"/>
      <c r="E696" s="629"/>
      <c r="F696" s="629"/>
      <c r="G696" s="629"/>
      <c r="H696" s="629"/>
      <c r="I696" s="629"/>
      <c r="J696" s="629"/>
      <c r="K696" s="629"/>
      <c r="L696" s="629"/>
      <c r="M696" s="629"/>
      <c r="N696" s="629"/>
      <c r="O696" s="629"/>
      <c r="P696" s="629"/>
      <c r="Q696" s="629"/>
      <c r="R696" s="629"/>
      <c r="S696" s="629"/>
      <c r="T696" s="629"/>
      <c r="U696" s="629"/>
      <c r="V696" s="629"/>
      <c r="W696" s="629"/>
      <c r="X696" s="629"/>
      <c r="Y696" s="629"/>
      <c r="Z696" s="629"/>
    </row>
    <row r="697" ht="12.75" customHeight="1">
      <c r="A697" s="629"/>
      <c r="B697" s="629"/>
      <c r="C697" s="629"/>
      <c r="D697" s="629"/>
      <c r="E697" s="629"/>
      <c r="F697" s="629"/>
      <c r="G697" s="629"/>
      <c r="H697" s="629"/>
      <c r="I697" s="629"/>
      <c r="J697" s="629"/>
      <c r="K697" s="629"/>
      <c r="L697" s="629"/>
      <c r="M697" s="629"/>
      <c r="N697" s="629"/>
      <c r="O697" s="629"/>
      <c r="P697" s="629"/>
      <c r="Q697" s="629"/>
      <c r="R697" s="629"/>
      <c r="S697" s="629"/>
      <c r="T697" s="629"/>
      <c r="U697" s="629"/>
      <c r="V697" s="629"/>
      <c r="W697" s="629"/>
      <c r="X697" s="629"/>
      <c r="Y697" s="629"/>
      <c r="Z697" s="629"/>
    </row>
    <row r="698" ht="12.75" customHeight="1">
      <c r="A698" s="629"/>
      <c r="B698" s="629"/>
      <c r="C698" s="629"/>
      <c r="D698" s="629"/>
      <c r="E698" s="629"/>
      <c r="F698" s="629"/>
      <c r="G698" s="629"/>
      <c r="H698" s="629"/>
      <c r="I698" s="629"/>
      <c r="J698" s="629"/>
      <c r="K698" s="629"/>
      <c r="L698" s="629"/>
      <c r="M698" s="629"/>
      <c r="N698" s="629"/>
      <c r="O698" s="629"/>
      <c r="P698" s="629"/>
      <c r="Q698" s="629"/>
      <c r="R698" s="629"/>
      <c r="S698" s="629"/>
      <c r="T698" s="629"/>
      <c r="U698" s="629"/>
      <c r="V698" s="629"/>
      <c r="W698" s="629"/>
      <c r="X698" s="629"/>
      <c r="Y698" s="629"/>
      <c r="Z698" s="629"/>
    </row>
    <row r="699" ht="12.75" customHeight="1">
      <c r="A699" s="629"/>
      <c r="B699" s="629"/>
      <c r="C699" s="629"/>
      <c r="D699" s="629"/>
      <c r="E699" s="629"/>
      <c r="F699" s="629"/>
      <c r="G699" s="629"/>
      <c r="H699" s="629"/>
      <c r="I699" s="629"/>
      <c r="J699" s="629"/>
      <c r="K699" s="629"/>
      <c r="L699" s="629"/>
      <c r="M699" s="629"/>
      <c r="N699" s="629"/>
      <c r="O699" s="629"/>
      <c r="P699" s="629"/>
      <c r="Q699" s="629"/>
      <c r="R699" s="629"/>
      <c r="S699" s="629"/>
      <c r="T699" s="629"/>
      <c r="U699" s="629"/>
      <c r="V699" s="629"/>
      <c r="W699" s="629"/>
      <c r="X699" s="629"/>
      <c r="Y699" s="629"/>
      <c r="Z699" s="629"/>
    </row>
    <row r="700" ht="12.75" customHeight="1">
      <c r="A700" s="629"/>
      <c r="B700" s="629"/>
      <c r="C700" s="629"/>
      <c r="D700" s="629"/>
      <c r="E700" s="629"/>
      <c r="F700" s="629"/>
      <c r="G700" s="629"/>
      <c r="H700" s="629"/>
      <c r="I700" s="629"/>
      <c r="J700" s="629"/>
      <c r="K700" s="629"/>
      <c r="L700" s="629"/>
      <c r="M700" s="629"/>
      <c r="N700" s="629"/>
      <c r="O700" s="629"/>
      <c r="P700" s="629"/>
      <c r="Q700" s="629"/>
      <c r="R700" s="629"/>
      <c r="S700" s="629"/>
      <c r="T700" s="629"/>
      <c r="U700" s="629"/>
      <c r="V700" s="629"/>
      <c r="W700" s="629"/>
      <c r="X700" s="629"/>
      <c r="Y700" s="629"/>
      <c r="Z700" s="629"/>
    </row>
    <row r="701" ht="12.75" customHeight="1">
      <c r="A701" s="629"/>
      <c r="B701" s="629"/>
      <c r="C701" s="629"/>
      <c r="D701" s="629"/>
      <c r="E701" s="629"/>
      <c r="F701" s="629"/>
      <c r="G701" s="629"/>
      <c r="H701" s="629"/>
      <c r="I701" s="629"/>
      <c r="J701" s="629"/>
      <c r="K701" s="629"/>
      <c r="L701" s="629"/>
      <c r="M701" s="629"/>
      <c r="N701" s="629"/>
      <c r="O701" s="629"/>
      <c r="P701" s="629"/>
      <c r="Q701" s="629"/>
      <c r="R701" s="629"/>
      <c r="S701" s="629"/>
      <c r="T701" s="629"/>
      <c r="U701" s="629"/>
      <c r="V701" s="629"/>
      <c r="W701" s="629"/>
      <c r="X701" s="629"/>
      <c r="Y701" s="629"/>
      <c r="Z701" s="629"/>
    </row>
    <row r="702" ht="12.75" customHeight="1">
      <c r="A702" s="629"/>
      <c r="B702" s="629"/>
      <c r="C702" s="629"/>
      <c r="D702" s="629"/>
      <c r="E702" s="629"/>
      <c r="F702" s="629"/>
      <c r="G702" s="629"/>
      <c r="H702" s="629"/>
      <c r="I702" s="629"/>
      <c r="J702" s="629"/>
      <c r="K702" s="629"/>
      <c r="L702" s="629"/>
      <c r="M702" s="629"/>
      <c r="N702" s="629"/>
      <c r="O702" s="629"/>
      <c r="P702" s="629"/>
      <c r="Q702" s="629"/>
      <c r="R702" s="629"/>
      <c r="S702" s="629"/>
      <c r="T702" s="629"/>
      <c r="U702" s="629"/>
      <c r="V702" s="629"/>
      <c r="W702" s="629"/>
      <c r="X702" s="629"/>
      <c r="Y702" s="629"/>
      <c r="Z702" s="629"/>
    </row>
    <row r="703" ht="12.75" customHeight="1">
      <c r="A703" s="629"/>
      <c r="B703" s="629"/>
      <c r="C703" s="629"/>
      <c r="D703" s="629"/>
      <c r="E703" s="629"/>
      <c r="F703" s="629"/>
      <c r="G703" s="629"/>
      <c r="H703" s="629"/>
      <c r="I703" s="629"/>
      <c r="J703" s="629"/>
      <c r="K703" s="629"/>
      <c r="L703" s="629"/>
      <c r="M703" s="629"/>
      <c r="N703" s="629"/>
      <c r="O703" s="629"/>
      <c r="P703" s="629"/>
      <c r="Q703" s="629"/>
      <c r="R703" s="629"/>
      <c r="S703" s="629"/>
      <c r="T703" s="629"/>
      <c r="U703" s="629"/>
      <c r="V703" s="629"/>
      <c r="W703" s="629"/>
      <c r="X703" s="629"/>
      <c r="Y703" s="629"/>
      <c r="Z703" s="629"/>
    </row>
    <row r="704" ht="12.75" customHeight="1">
      <c r="A704" s="629"/>
      <c r="B704" s="629"/>
      <c r="C704" s="629"/>
      <c r="D704" s="629"/>
      <c r="E704" s="629"/>
      <c r="F704" s="629"/>
      <c r="G704" s="629"/>
      <c r="H704" s="629"/>
      <c r="I704" s="629"/>
      <c r="J704" s="629"/>
      <c r="K704" s="629"/>
      <c r="L704" s="629"/>
      <c r="M704" s="629"/>
      <c r="N704" s="629"/>
      <c r="O704" s="629"/>
      <c r="P704" s="629"/>
      <c r="Q704" s="629"/>
      <c r="R704" s="629"/>
      <c r="S704" s="629"/>
      <c r="T704" s="629"/>
      <c r="U704" s="629"/>
      <c r="V704" s="629"/>
      <c r="W704" s="629"/>
      <c r="X704" s="629"/>
      <c r="Y704" s="629"/>
      <c r="Z704" s="629"/>
    </row>
    <row r="705" ht="12.75" customHeight="1">
      <c r="A705" s="629"/>
      <c r="B705" s="629"/>
      <c r="C705" s="629"/>
      <c r="D705" s="629"/>
      <c r="E705" s="629"/>
      <c r="F705" s="629"/>
      <c r="G705" s="629"/>
      <c r="H705" s="629"/>
      <c r="I705" s="629"/>
      <c r="J705" s="629"/>
      <c r="K705" s="629"/>
      <c r="L705" s="629"/>
      <c r="M705" s="629"/>
      <c r="N705" s="629"/>
      <c r="O705" s="629"/>
      <c r="P705" s="629"/>
      <c r="Q705" s="629"/>
      <c r="R705" s="629"/>
      <c r="S705" s="629"/>
      <c r="T705" s="629"/>
      <c r="U705" s="629"/>
      <c r="V705" s="629"/>
      <c r="W705" s="629"/>
      <c r="X705" s="629"/>
      <c r="Y705" s="629"/>
      <c r="Z705" s="629"/>
    </row>
    <row r="706" ht="12.75" customHeight="1">
      <c r="A706" s="629"/>
      <c r="B706" s="629"/>
      <c r="C706" s="629"/>
      <c r="D706" s="629"/>
      <c r="E706" s="629"/>
      <c r="F706" s="629"/>
      <c r="G706" s="629"/>
      <c r="H706" s="629"/>
      <c r="I706" s="629"/>
      <c r="J706" s="629"/>
      <c r="K706" s="629"/>
      <c r="L706" s="629"/>
      <c r="M706" s="629"/>
      <c r="N706" s="629"/>
      <c r="O706" s="629"/>
      <c r="P706" s="629"/>
      <c r="Q706" s="629"/>
      <c r="R706" s="629"/>
      <c r="S706" s="629"/>
      <c r="T706" s="629"/>
      <c r="U706" s="629"/>
      <c r="V706" s="629"/>
      <c r="W706" s="629"/>
      <c r="X706" s="629"/>
      <c r="Y706" s="629"/>
      <c r="Z706" s="629"/>
    </row>
    <row r="707" ht="12.75" customHeight="1">
      <c r="A707" s="629"/>
      <c r="B707" s="629"/>
      <c r="C707" s="629"/>
      <c r="D707" s="629"/>
      <c r="E707" s="629"/>
      <c r="F707" s="629"/>
      <c r="G707" s="629"/>
      <c r="H707" s="629"/>
      <c r="I707" s="629"/>
      <c r="J707" s="629"/>
      <c r="K707" s="629"/>
      <c r="L707" s="629"/>
      <c r="M707" s="629"/>
      <c r="N707" s="629"/>
      <c r="O707" s="629"/>
      <c r="P707" s="629"/>
      <c r="Q707" s="629"/>
      <c r="R707" s="629"/>
      <c r="S707" s="629"/>
      <c r="T707" s="629"/>
      <c r="U707" s="629"/>
      <c r="V707" s="629"/>
      <c r="W707" s="629"/>
      <c r="X707" s="629"/>
      <c r="Y707" s="629"/>
      <c r="Z707" s="629"/>
    </row>
    <row r="708" ht="12.75" customHeight="1">
      <c r="A708" s="629"/>
      <c r="B708" s="629"/>
      <c r="C708" s="629"/>
      <c r="D708" s="629"/>
      <c r="E708" s="629"/>
      <c r="F708" s="629"/>
      <c r="G708" s="629"/>
      <c r="H708" s="629"/>
      <c r="I708" s="629"/>
      <c r="J708" s="629"/>
      <c r="K708" s="629"/>
      <c r="L708" s="629"/>
      <c r="M708" s="629"/>
      <c r="N708" s="629"/>
      <c r="O708" s="629"/>
      <c r="P708" s="629"/>
      <c r="Q708" s="629"/>
      <c r="R708" s="629"/>
      <c r="S708" s="629"/>
      <c r="T708" s="629"/>
      <c r="U708" s="629"/>
      <c r="V708" s="629"/>
      <c r="W708" s="629"/>
      <c r="X708" s="629"/>
      <c r="Y708" s="629"/>
      <c r="Z708" s="629"/>
    </row>
    <row r="709" ht="12.75" customHeight="1">
      <c r="A709" s="629"/>
      <c r="B709" s="629"/>
      <c r="C709" s="629"/>
      <c r="D709" s="629"/>
      <c r="E709" s="629"/>
      <c r="F709" s="629"/>
      <c r="G709" s="629"/>
      <c r="H709" s="629"/>
      <c r="I709" s="629"/>
      <c r="J709" s="629"/>
      <c r="K709" s="629"/>
      <c r="L709" s="629"/>
      <c r="M709" s="629"/>
      <c r="N709" s="629"/>
      <c r="O709" s="629"/>
      <c r="P709" s="629"/>
      <c r="Q709" s="629"/>
      <c r="R709" s="629"/>
      <c r="S709" s="629"/>
      <c r="T709" s="629"/>
      <c r="U709" s="629"/>
      <c r="V709" s="629"/>
      <c r="W709" s="629"/>
      <c r="X709" s="629"/>
      <c r="Y709" s="629"/>
      <c r="Z709" s="629"/>
    </row>
    <row r="710" ht="12.75" customHeight="1">
      <c r="A710" s="629"/>
      <c r="B710" s="629"/>
      <c r="C710" s="629"/>
      <c r="D710" s="629"/>
      <c r="E710" s="629"/>
      <c r="F710" s="629"/>
      <c r="G710" s="629"/>
      <c r="H710" s="629"/>
      <c r="I710" s="629"/>
      <c r="J710" s="629"/>
      <c r="K710" s="629"/>
      <c r="L710" s="629"/>
      <c r="M710" s="629"/>
      <c r="N710" s="629"/>
      <c r="O710" s="629"/>
      <c r="P710" s="629"/>
      <c r="Q710" s="629"/>
      <c r="R710" s="629"/>
      <c r="S710" s="629"/>
      <c r="T710" s="629"/>
      <c r="U710" s="629"/>
      <c r="V710" s="629"/>
      <c r="W710" s="629"/>
      <c r="X710" s="629"/>
      <c r="Y710" s="629"/>
      <c r="Z710" s="629"/>
    </row>
    <row r="711" ht="12.75" customHeight="1">
      <c r="A711" s="629"/>
      <c r="B711" s="629"/>
      <c r="C711" s="629"/>
      <c r="D711" s="629"/>
      <c r="E711" s="629"/>
      <c r="F711" s="629"/>
      <c r="G711" s="629"/>
      <c r="H711" s="629"/>
      <c r="I711" s="629"/>
      <c r="J711" s="629"/>
      <c r="K711" s="629"/>
      <c r="L711" s="629"/>
      <c r="M711" s="629"/>
      <c r="N711" s="629"/>
      <c r="O711" s="629"/>
      <c r="P711" s="629"/>
      <c r="Q711" s="629"/>
      <c r="R711" s="629"/>
      <c r="S711" s="629"/>
      <c r="T711" s="629"/>
      <c r="U711" s="629"/>
      <c r="V711" s="629"/>
      <c r="W711" s="629"/>
      <c r="X711" s="629"/>
      <c r="Y711" s="629"/>
      <c r="Z711" s="629"/>
    </row>
    <row r="712" ht="12.75" customHeight="1">
      <c r="A712" s="629"/>
      <c r="B712" s="629"/>
      <c r="C712" s="629"/>
      <c r="D712" s="629"/>
      <c r="E712" s="629"/>
      <c r="F712" s="629"/>
      <c r="G712" s="629"/>
      <c r="H712" s="629"/>
      <c r="I712" s="629"/>
      <c r="J712" s="629"/>
      <c r="K712" s="629"/>
      <c r="L712" s="629"/>
      <c r="M712" s="629"/>
      <c r="N712" s="629"/>
      <c r="O712" s="629"/>
      <c r="P712" s="629"/>
      <c r="Q712" s="629"/>
      <c r="R712" s="629"/>
      <c r="S712" s="629"/>
      <c r="T712" s="629"/>
      <c r="U712" s="629"/>
      <c r="V712" s="629"/>
      <c r="W712" s="629"/>
      <c r="X712" s="629"/>
      <c r="Y712" s="629"/>
      <c r="Z712" s="629"/>
    </row>
    <row r="713" ht="12.75" customHeight="1">
      <c r="A713" s="629"/>
      <c r="B713" s="629"/>
      <c r="C713" s="629"/>
      <c r="D713" s="629"/>
      <c r="E713" s="629"/>
      <c r="F713" s="629"/>
      <c r="G713" s="629"/>
      <c r="H713" s="629"/>
      <c r="I713" s="629"/>
      <c r="J713" s="629"/>
      <c r="K713" s="629"/>
      <c r="L713" s="629"/>
      <c r="M713" s="629"/>
      <c r="N713" s="629"/>
      <c r="O713" s="629"/>
      <c r="P713" s="629"/>
      <c r="Q713" s="629"/>
      <c r="R713" s="629"/>
      <c r="S713" s="629"/>
      <c r="T713" s="629"/>
      <c r="U713" s="629"/>
      <c r="V713" s="629"/>
      <c r="W713" s="629"/>
      <c r="X713" s="629"/>
      <c r="Y713" s="629"/>
      <c r="Z713" s="629"/>
    </row>
    <row r="714" ht="12.75" customHeight="1">
      <c r="A714" s="629"/>
      <c r="B714" s="629"/>
      <c r="C714" s="629"/>
      <c r="D714" s="629"/>
      <c r="E714" s="629"/>
      <c r="F714" s="629"/>
      <c r="G714" s="629"/>
      <c r="H714" s="629"/>
      <c r="I714" s="629"/>
      <c r="J714" s="629"/>
      <c r="K714" s="629"/>
      <c r="L714" s="629"/>
      <c r="M714" s="629"/>
      <c r="N714" s="629"/>
      <c r="O714" s="629"/>
      <c r="P714" s="629"/>
      <c r="Q714" s="629"/>
      <c r="R714" s="629"/>
      <c r="S714" s="629"/>
      <c r="T714" s="629"/>
      <c r="U714" s="629"/>
      <c r="V714" s="629"/>
      <c r="W714" s="629"/>
      <c r="X714" s="629"/>
      <c r="Y714" s="629"/>
      <c r="Z714" s="629"/>
    </row>
    <row r="715" ht="12.75" customHeight="1">
      <c r="A715" s="629"/>
      <c r="B715" s="629"/>
      <c r="C715" s="629"/>
      <c r="D715" s="629"/>
      <c r="E715" s="629"/>
      <c r="F715" s="629"/>
      <c r="G715" s="629"/>
      <c r="H715" s="629"/>
      <c r="I715" s="629"/>
      <c r="J715" s="629"/>
      <c r="K715" s="629"/>
      <c r="L715" s="629"/>
      <c r="M715" s="629"/>
      <c r="N715" s="629"/>
      <c r="O715" s="629"/>
      <c r="P715" s="629"/>
      <c r="Q715" s="629"/>
      <c r="R715" s="629"/>
      <c r="S715" s="629"/>
      <c r="T715" s="629"/>
      <c r="U715" s="629"/>
      <c r="V715" s="629"/>
      <c r="W715" s="629"/>
      <c r="X715" s="629"/>
      <c r="Y715" s="629"/>
      <c r="Z715" s="629"/>
    </row>
    <row r="716" ht="12.75" customHeight="1">
      <c r="A716" s="629"/>
      <c r="B716" s="629"/>
      <c r="C716" s="629"/>
      <c r="D716" s="629"/>
      <c r="E716" s="629"/>
      <c r="F716" s="629"/>
      <c r="G716" s="629"/>
      <c r="H716" s="629"/>
      <c r="I716" s="629"/>
      <c r="J716" s="629"/>
      <c r="K716" s="629"/>
      <c r="L716" s="629"/>
      <c r="M716" s="629"/>
      <c r="N716" s="629"/>
      <c r="O716" s="629"/>
      <c r="P716" s="629"/>
      <c r="Q716" s="629"/>
      <c r="R716" s="629"/>
      <c r="S716" s="629"/>
      <c r="T716" s="629"/>
      <c r="U716" s="629"/>
      <c r="V716" s="629"/>
      <c r="W716" s="629"/>
      <c r="X716" s="629"/>
      <c r="Y716" s="629"/>
      <c r="Z716" s="629"/>
    </row>
    <row r="717" ht="12.75" customHeight="1">
      <c r="A717" s="629"/>
      <c r="B717" s="629"/>
      <c r="C717" s="629"/>
      <c r="D717" s="629"/>
      <c r="E717" s="629"/>
      <c r="F717" s="629"/>
      <c r="G717" s="629"/>
      <c r="H717" s="629"/>
      <c r="I717" s="629"/>
      <c r="J717" s="629"/>
      <c r="K717" s="629"/>
      <c r="L717" s="629"/>
      <c r="M717" s="629"/>
      <c r="N717" s="629"/>
      <c r="O717" s="629"/>
      <c r="P717" s="629"/>
      <c r="Q717" s="629"/>
      <c r="R717" s="629"/>
      <c r="S717" s="629"/>
      <c r="T717" s="629"/>
      <c r="U717" s="629"/>
      <c r="V717" s="629"/>
      <c r="W717" s="629"/>
      <c r="X717" s="629"/>
      <c r="Y717" s="629"/>
      <c r="Z717" s="629"/>
    </row>
    <row r="718" ht="12.75" customHeight="1">
      <c r="A718" s="629"/>
      <c r="B718" s="629"/>
      <c r="C718" s="629"/>
      <c r="D718" s="629"/>
      <c r="E718" s="629"/>
      <c r="F718" s="629"/>
      <c r="G718" s="629"/>
      <c r="H718" s="629"/>
      <c r="I718" s="629"/>
      <c r="J718" s="629"/>
      <c r="K718" s="629"/>
      <c r="L718" s="629"/>
      <c r="M718" s="629"/>
      <c r="N718" s="629"/>
      <c r="O718" s="629"/>
      <c r="P718" s="629"/>
      <c r="Q718" s="629"/>
      <c r="R718" s="629"/>
      <c r="S718" s="629"/>
      <c r="T718" s="629"/>
      <c r="U718" s="629"/>
      <c r="V718" s="629"/>
      <c r="W718" s="629"/>
      <c r="X718" s="629"/>
      <c r="Y718" s="629"/>
      <c r="Z718" s="629"/>
    </row>
    <row r="719" ht="12.75" customHeight="1">
      <c r="A719" s="629"/>
      <c r="B719" s="629"/>
      <c r="C719" s="629"/>
      <c r="D719" s="629"/>
      <c r="E719" s="629"/>
      <c r="F719" s="629"/>
      <c r="G719" s="629"/>
      <c r="H719" s="629"/>
      <c r="I719" s="629"/>
      <c r="J719" s="629"/>
      <c r="K719" s="629"/>
      <c r="L719" s="629"/>
      <c r="M719" s="629"/>
      <c r="N719" s="629"/>
      <c r="O719" s="629"/>
      <c r="P719" s="629"/>
      <c r="Q719" s="629"/>
      <c r="R719" s="629"/>
      <c r="S719" s="629"/>
      <c r="T719" s="629"/>
      <c r="U719" s="629"/>
      <c r="V719" s="629"/>
      <c r="W719" s="629"/>
      <c r="X719" s="629"/>
      <c r="Y719" s="629"/>
      <c r="Z719" s="629"/>
    </row>
    <row r="720" ht="12.75" customHeight="1">
      <c r="A720" s="629"/>
      <c r="B720" s="629"/>
      <c r="C720" s="629"/>
      <c r="D720" s="629"/>
      <c r="E720" s="629"/>
      <c r="F720" s="629"/>
      <c r="G720" s="629"/>
      <c r="H720" s="629"/>
      <c r="I720" s="629"/>
      <c r="J720" s="629"/>
      <c r="K720" s="629"/>
      <c r="L720" s="629"/>
      <c r="M720" s="629"/>
      <c r="N720" s="629"/>
      <c r="O720" s="629"/>
      <c r="P720" s="629"/>
      <c r="Q720" s="629"/>
      <c r="R720" s="629"/>
      <c r="S720" s="629"/>
      <c r="T720" s="629"/>
      <c r="U720" s="629"/>
      <c r="V720" s="629"/>
      <c r="W720" s="629"/>
      <c r="X720" s="629"/>
      <c r="Y720" s="629"/>
      <c r="Z720" s="629"/>
    </row>
    <row r="721" ht="12.75" customHeight="1">
      <c r="A721" s="629"/>
      <c r="B721" s="629"/>
      <c r="C721" s="629"/>
      <c r="D721" s="629"/>
      <c r="E721" s="629"/>
      <c r="F721" s="629"/>
      <c r="G721" s="629"/>
      <c r="H721" s="629"/>
      <c r="I721" s="629"/>
      <c r="J721" s="629"/>
      <c r="K721" s="629"/>
      <c r="L721" s="629"/>
      <c r="M721" s="629"/>
      <c r="N721" s="629"/>
      <c r="O721" s="629"/>
      <c r="P721" s="629"/>
      <c r="Q721" s="629"/>
      <c r="R721" s="629"/>
      <c r="S721" s="629"/>
      <c r="T721" s="629"/>
      <c r="U721" s="629"/>
      <c r="V721" s="629"/>
      <c r="W721" s="629"/>
      <c r="X721" s="629"/>
      <c r="Y721" s="629"/>
      <c r="Z721" s="629"/>
    </row>
    <row r="722" ht="12.75" customHeight="1">
      <c r="A722" s="629"/>
      <c r="B722" s="629"/>
      <c r="C722" s="629"/>
      <c r="D722" s="629"/>
      <c r="E722" s="629"/>
      <c r="F722" s="629"/>
      <c r="G722" s="629"/>
      <c r="H722" s="629"/>
      <c r="I722" s="629"/>
      <c r="J722" s="629"/>
      <c r="K722" s="629"/>
      <c r="L722" s="629"/>
      <c r="M722" s="629"/>
      <c r="N722" s="629"/>
      <c r="O722" s="629"/>
      <c r="P722" s="629"/>
      <c r="Q722" s="629"/>
      <c r="R722" s="629"/>
      <c r="S722" s="629"/>
      <c r="T722" s="629"/>
      <c r="U722" s="629"/>
      <c r="V722" s="629"/>
      <c r="W722" s="629"/>
      <c r="X722" s="629"/>
      <c r="Y722" s="629"/>
      <c r="Z722" s="629"/>
    </row>
    <row r="723" ht="12.75" customHeight="1">
      <c r="A723" s="629"/>
      <c r="B723" s="629"/>
      <c r="C723" s="629"/>
      <c r="D723" s="629"/>
      <c r="E723" s="629"/>
      <c r="F723" s="629"/>
      <c r="G723" s="629"/>
      <c r="H723" s="629"/>
      <c r="I723" s="629"/>
      <c r="J723" s="629"/>
      <c r="K723" s="629"/>
      <c r="L723" s="629"/>
      <c r="M723" s="629"/>
      <c r="N723" s="629"/>
      <c r="O723" s="629"/>
      <c r="P723" s="629"/>
      <c r="Q723" s="629"/>
      <c r="R723" s="629"/>
      <c r="S723" s="629"/>
      <c r="T723" s="629"/>
      <c r="U723" s="629"/>
      <c r="V723" s="629"/>
      <c r="W723" s="629"/>
      <c r="X723" s="629"/>
      <c r="Y723" s="629"/>
      <c r="Z723" s="629"/>
    </row>
    <row r="724" ht="12.75" customHeight="1">
      <c r="A724" s="629"/>
      <c r="B724" s="629"/>
      <c r="C724" s="629"/>
      <c r="D724" s="629"/>
      <c r="E724" s="629"/>
      <c r="F724" s="629"/>
      <c r="G724" s="629"/>
      <c r="H724" s="629"/>
      <c r="I724" s="629"/>
      <c r="J724" s="629"/>
      <c r="K724" s="629"/>
      <c r="L724" s="629"/>
      <c r="M724" s="629"/>
      <c r="N724" s="629"/>
      <c r="O724" s="629"/>
      <c r="P724" s="629"/>
      <c r="Q724" s="629"/>
      <c r="R724" s="629"/>
      <c r="S724" s="629"/>
      <c r="T724" s="629"/>
      <c r="U724" s="629"/>
      <c r="V724" s="629"/>
      <c r="W724" s="629"/>
      <c r="X724" s="629"/>
      <c r="Y724" s="629"/>
      <c r="Z724" s="629"/>
    </row>
    <row r="725" ht="12.75" customHeight="1">
      <c r="A725" s="629"/>
      <c r="B725" s="629"/>
      <c r="C725" s="629"/>
      <c r="D725" s="629"/>
      <c r="E725" s="629"/>
      <c r="F725" s="629"/>
      <c r="G725" s="629"/>
      <c r="H725" s="629"/>
      <c r="I725" s="629"/>
      <c r="J725" s="629"/>
      <c r="K725" s="629"/>
      <c r="L725" s="629"/>
      <c r="M725" s="629"/>
      <c r="N725" s="629"/>
      <c r="O725" s="629"/>
      <c r="P725" s="629"/>
      <c r="Q725" s="629"/>
      <c r="R725" s="629"/>
      <c r="S725" s="629"/>
      <c r="T725" s="629"/>
      <c r="U725" s="629"/>
      <c r="V725" s="629"/>
      <c r="W725" s="629"/>
      <c r="X725" s="629"/>
      <c r="Y725" s="629"/>
      <c r="Z725" s="629"/>
    </row>
    <row r="726" ht="12.75" customHeight="1">
      <c r="A726" s="629"/>
      <c r="B726" s="629"/>
      <c r="C726" s="629"/>
      <c r="D726" s="629"/>
      <c r="E726" s="629"/>
      <c r="F726" s="629"/>
      <c r="G726" s="629"/>
      <c r="H726" s="629"/>
      <c r="I726" s="629"/>
      <c r="J726" s="629"/>
      <c r="K726" s="629"/>
      <c r="L726" s="629"/>
      <c r="M726" s="629"/>
      <c r="N726" s="629"/>
      <c r="O726" s="629"/>
      <c r="P726" s="629"/>
      <c r="Q726" s="629"/>
      <c r="R726" s="629"/>
      <c r="S726" s="629"/>
      <c r="T726" s="629"/>
      <c r="U726" s="629"/>
      <c r="V726" s="629"/>
      <c r="W726" s="629"/>
      <c r="X726" s="629"/>
      <c r="Y726" s="629"/>
      <c r="Z726" s="629"/>
    </row>
    <row r="727" ht="12.75" customHeight="1">
      <c r="A727" s="629"/>
      <c r="B727" s="629"/>
      <c r="C727" s="629"/>
      <c r="D727" s="629"/>
      <c r="E727" s="629"/>
      <c r="F727" s="629"/>
      <c r="G727" s="629"/>
      <c r="H727" s="629"/>
      <c r="I727" s="629"/>
      <c r="J727" s="629"/>
      <c r="K727" s="629"/>
      <c r="L727" s="629"/>
      <c r="M727" s="629"/>
      <c r="N727" s="629"/>
      <c r="O727" s="629"/>
      <c r="P727" s="629"/>
      <c r="Q727" s="629"/>
      <c r="R727" s="629"/>
      <c r="S727" s="629"/>
      <c r="T727" s="629"/>
      <c r="U727" s="629"/>
      <c r="V727" s="629"/>
      <c r="W727" s="629"/>
      <c r="X727" s="629"/>
      <c r="Y727" s="629"/>
      <c r="Z727" s="629"/>
    </row>
    <row r="728" ht="12.75" customHeight="1">
      <c r="A728" s="629"/>
      <c r="B728" s="629"/>
      <c r="C728" s="629"/>
      <c r="D728" s="629"/>
      <c r="E728" s="629"/>
      <c r="F728" s="629"/>
      <c r="G728" s="629"/>
      <c r="H728" s="629"/>
      <c r="I728" s="629"/>
      <c r="J728" s="629"/>
      <c r="K728" s="629"/>
      <c r="L728" s="629"/>
      <c r="M728" s="629"/>
      <c r="N728" s="629"/>
      <c r="O728" s="629"/>
      <c r="P728" s="629"/>
      <c r="Q728" s="629"/>
      <c r="R728" s="629"/>
      <c r="S728" s="629"/>
      <c r="T728" s="629"/>
      <c r="U728" s="629"/>
      <c r="V728" s="629"/>
      <c r="W728" s="629"/>
      <c r="X728" s="629"/>
      <c r="Y728" s="629"/>
      <c r="Z728" s="629"/>
    </row>
    <row r="729" ht="12.75" customHeight="1">
      <c r="A729" s="629"/>
      <c r="B729" s="629"/>
      <c r="C729" s="629"/>
      <c r="D729" s="629"/>
      <c r="E729" s="629"/>
      <c r="F729" s="629"/>
      <c r="G729" s="629"/>
      <c r="H729" s="629"/>
      <c r="I729" s="629"/>
      <c r="J729" s="629"/>
      <c r="K729" s="629"/>
      <c r="L729" s="629"/>
      <c r="M729" s="629"/>
      <c r="N729" s="629"/>
      <c r="O729" s="629"/>
      <c r="P729" s="629"/>
      <c r="Q729" s="629"/>
      <c r="R729" s="629"/>
      <c r="S729" s="629"/>
      <c r="T729" s="629"/>
      <c r="U729" s="629"/>
      <c r="V729" s="629"/>
      <c r="W729" s="629"/>
      <c r="X729" s="629"/>
      <c r="Y729" s="629"/>
      <c r="Z729" s="629"/>
    </row>
    <row r="730" ht="12.75" customHeight="1">
      <c r="A730" s="629"/>
      <c r="B730" s="629"/>
      <c r="C730" s="629"/>
      <c r="D730" s="629"/>
      <c r="E730" s="629"/>
      <c r="F730" s="629"/>
      <c r="G730" s="629"/>
      <c r="H730" s="629"/>
      <c r="I730" s="629"/>
      <c r="J730" s="629"/>
      <c r="K730" s="629"/>
      <c r="L730" s="629"/>
      <c r="M730" s="629"/>
      <c r="N730" s="629"/>
      <c r="O730" s="629"/>
      <c r="P730" s="629"/>
      <c r="Q730" s="629"/>
      <c r="R730" s="629"/>
      <c r="S730" s="629"/>
      <c r="T730" s="629"/>
      <c r="U730" s="629"/>
      <c r="V730" s="629"/>
      <c r="W730" s="629"/>
      <c r="X730" s="629"/>
      <c r="Y730" s="629"/>
      <c r="Z730" s="629"/>
    </row>
    <row r="731" ht="12.75" customHeight="1">
      <c r="A731" s="629"/>
      <c r="B731" s="629"/>
      <c r="C731" s="629"/>
      <c r="D731" s="629"/>
      <c r="E731" s="629"/>
      <c r="F731" s="629"/>
      <c r="G731" s="629"/>
      <c r="H731" s="629"/>
      <c r="I731" s="629"/>
      <c r="J731" s="629"/>
      <c r="K731" s="629"/>
      <c r="L731" s="629"/>
      <c r="M731" s="629"/>
      <c r="N731" s="629"/>
      <c r="O731" s="629"/>
      <c r="P731" s="629"/>
      <c r="Q731" s="629"/>
      <c r="R731" s="629"/>
      <c r="S731" s="629"/>
      <c r="T731" s="629"/>
      <c r="U731" s="629"/>
      <c r="V731" s="629"/>
      <c r="W731" s="629"/>
      <c r="X731" s="629"/>
      <c r="Y731" s="629"/>
      <c r="Z731" s="629"/>
    </row>
    <row r="732" ht="12.75" customHeight="1">
      <c r="A732" s="629"/>
      <c r="B732" s="629"/>
      <c r="C732" s="629"/>
      <c r="D732" s="629"/>
      <c r="E732" s="629"/>
      <c r="F732" s="629"/>
      <c r="G732" s="629"/>
      <c r="H732" s="629"/>
      <c r="I732" s="629"/>
      <c r="J732" s="629"/>
      <c r="K732" s="629"/>
      <c r="L732" s="629"/>
      <c r="M732" s="629"/>
      <c r="N732" s="629"/>
      <c r="O732" s="629"/>
      <c r="P732" s="629"/>
      <c r="Q732" s="629"/>
      <c r="R732" s="629"/>
      <c r="S732" s="629"/>
      <c r="T732" s="629"/>
      <c r="U732" s="629"/>
      <c r="V732" s="629"/>
      <c r="W732" s="629"/>
      <c r="X732" s="629"/>
      <c r="Y732" s="629"/>
      <c r="Z732" s="629"/>
    </row>
    <row r="733" ht="12.75" customHeight="1">
      <c r="A733" s="629"/>
      <c r="B733" s="629"/>
      <c r="C733" s="629"/>
      <c r="D733" s="629"/>
      <c r="E733" s="629"/>
      <c r="F733" s="629"/>
      <c r="G733" s="629"/>
      <c r="H733" s="629"/>
      <c r="I733" s="629"/>
      <c r="J733" s="629"/>
      <c r="K733" s="629"/>
      <c r="L733" s="629"/>
      <c r="M733" s="629"/>
      <c r="N733" s="629"/>
      <c r="O733" s="629"/>
      <c r="P733" s="629"/>
      <c r="Q733" s="629"/>
      <c r="R733" s="629"/>
      <c r="S733" s="629"/>
      <c r="T733" s="629"/>
      <c r="U733" s="629"/>
      <c r="V733" s="629"/>
      <c r="W733" s="629"/>
      <c r="X733" s="629"/>
      <c r="Y733" s="629"/>
      <c r="Z733" s="629"/>
    </row>
    <row r="734" ht="12.75" customHeight="1">
      <c r="A734" s="629"/>
      <c r="B734" s="629"/>
      <c r="C734" s="629"/>
      <c r="D734" s="629"/>
      <c r="E734" s="629"/>
      <c r="F734" s="629"/>
      <c r="G734" s="629"/>
      <c r="H734" s="629"/>
      <c r="I734" s="629"/>
      <c r="J734" s="629"/>
      <c r="K734" s="629"/>
      <c r="L734" s="629"/>
      <c r="M734" s="629"/>
      <c r="N734" s="629"/>
      <c r="O734" s="629"/>
      <c r="P734" s="629"/>
      <c r="Q734" s="629"/>
      <c r="R734" s="629"/>
      <c r="S734" s="629"/>
      <c r="T734" s="629"/>
      <c r="U734" s="629"/>
      <c r="V734" s="629"/>
      <c r="W734" s="629"/>
      <c r="X734" s="629"/>
      <c r="Y734" s="629"/>
      <c r="Z734" s="629"/>
    </row>
    <row r="735" ht="12.75" customHeight="1">
      <c r="A735" s="629"/>
      <c r="B735" s="629"/>
      <c r="C735" s="629"/>
      <c r="D735" s="629"/>
      <c r="E735" s="629"/>
      <c r="F735" s="629"/>
      <c r="G735" s="629"/>
      <c r="H735" s="629"/>
      <c r="I735" s="629"/>
      <c r="J735" s="629"/>
      <c r="K735" s="629"/>
      <c r="L735" s="629"/>
      <c r="M735" s="629"/>
      <c r="N735" s="629"/>
      <c r="O735" s="629"/>
      <c r="P735" s="629"/>
      <c r="Q735" s="629"/>
      <c r="R735" s="629"/>
      <c r="S735" s="629"/>
      <c r="T735" s="629"/>
      <c r="U735" s="629"/>
      <c r="V735" s="629"/>
      <c r="W735" s="629"/>
      <c r="X735" s="629"/>
      <c r="Y735" s="629"/>
      <c r="Z735" s="629"/>
    </row>
    <row r="736" ht="12.75" customHeight="1">
      <c r="A736" s="629"/>
      <c r="B736" s="629"/>
      <c r="C736" s="629"/>
      <c r="D736" s="629"/>
      <c r="E736" s="629"/>
      <c r="F736" s="629"/>
      <c r="G736" s="629"/>
      <c r="H736" s="629"/>
      <c r="I736" s="629"/>
      <c r="J736" s="629"/>
      <c r="K736" s="629"/>
      <c r="L736" s="629"/>
      <c r="M736" s="629"/>
      <c r="N736" s="629"/>
      <c r="O736" s="629"/>
      <c r="P736" s="629"/>
      <c r="Q736" s="629"/>
      <c r="R736" s="629"/>
      <c r="S736" s="629"/>
      <c r="T736" s="629"/>
      <c r="U736" s="629"/>
      <c r="V736" s="629"/>
      <c r="W736" s="629"/>
      <c r="X736" s="629"/>
      <c r="Y736" s="629"/>
      <c r="Z736" s="629"/>
    </row>
    <row r="737" ht="12.75" customHeight="1">
      <c r="A737" s="629"/>
      <c r="B737" s="629"/>
      <c r="C737" s="629"/>
      <c r="D737" s="629"/>
      <c r="E737" s="629"/>
      <c r="F737" s="629"/>
      <c r="G737" s="629"/>
      <c r="H737" s="629"/>
      <c r="I737" s="629"/>
      <c r="J737" s="629"/>
      <c r="K737" s="629"/>
      <c r="L737" s="629"/>
      <c r="M737" s="629"/>
      <c r="N737" s="629"/>
      <c r="O737" s="629"/>
      <c r="P737" s="629"/>
      <c r="Q737" s="629"/>
      <c r="R737" s="629"/>
      <c r="S737" s="629"/>
      <c r="T737" s="629"/>
      <c r="U737" s="629"/>
      <c r="V737" s="629"/>
      <c r="W737" s="629"/>
      <c r="X737" s="629"/>
      <c r="Y737" s="629"/>
      <c r="Z737" s="629"/>
    </row>
    <row r="738" ht="12.75" customHeight="1">
      <c r="A738" s="629"/>
      <c r="B738" s="629"/>
      <c r="C738" s="629"/>
      <c r="D738" s="629"/>
      <c r="E738" s="629"/>
      <c r="F738" s="629"/>
      <c r="G738" s="629"/>
      <c r="H738" s="629"/>
      <c r="I738" s="629"/>
      <c r="J738" s="629"/>
      <c r="K738" s="629"/>
      <c r="L738" s="629"/>
      <c r="M738" s="629"/>
      <c r="N738" s="629"/>
      <c r="O738" s="629"/>
      <c r="P738" s="629"/>
      <c r="Q738" s="629"/>
      <c r="R738" s="629"/>
      <c r="S738" s="629"/>
      <c r="T738" s="629"/>
      <c r="U738" s="629"/>
      <c r="V738" s="629"/>
      <c r="W738" s="629"/>
      <c r="X738" s="629"/>
      <c r="Y738" s="629"/>
      <c r="Z738" s="629"/>
    </row>
    <row r="739" ht="12.75" customHeight="1">
      <c r="A739" s="629"/>
      <c r="B739" s="629"/>
      <c r="C739" s="629"/>
      <c r="D739" s="629"/>
      <c r="E739" s="629"/>
      <c r="F739" s="629"/>
      <c r="G739" s="629"/>
      <c r="H739" s="629"/>
      <c r="I739" s="629"/>
      <c r="J739" s="629"/>
      <c r="K739" s="629"/>
      <c r="L739" s="629"/>
      <c r="M739" s="629"/>
      <c r="N739" s="629"/>
      <c r="O739" s="629"/>
      <c r="P739" s="629"/>
      <c r="Q739" s="629"/>
      <c r="R739" s="629"/>
      <c r="S739" s="629"/>
      <c r="T739" s="629"/>
      <c r="U739" s="629"/>
      <c r="V739" s="629"/>
      <c r="W739" s="629"/>
      <c r="X739" s="629"/>
      <c r="Y739" s="629"/>
      <c r="Z739" s="629"/>
    </row>
    <row r="740" ht="12.75" customHeight="1">
      <c r="A740" s="629"/>
      <c r="B740" s="629"/>
      <c r="C740" s="629"/>
      <c r="D740" s="629"/>
      <c r="E740" s="629"/>
      <c r="F740" s="629"/>
      <c r="G740" s="629"/>
      <c r="H740" s="629"/>
      <c r="I740" s="629"/>
      <c r="J740" s="629"/>
      <c r="K740" s="629"/>
      <c r="L740" s="629"/>
      <c r="M740" s="629"/>
      <c r="N740" s="629"/>
      <c r="O740" s="629"/>
      <c r="P740" s="629"/>
      <c r="Q740" s="629"/>
      <c r="R740" s="629"/>
      <c r="S740" s="629"/>
      <c r="T740" s="629"/>
      <c r="U740" s="629"/>
      <c r="V740" s="629"/>
      <c r="W740" s="629"/>
      <c r="X740" s="629"/>
      <c r="Y740" s="629"/>
      <c r="Z740" s="629"/>
    </row>
    <row r="741" ht="12.75" customHeight="1">
      <c r="A741" s="629"/>
      <c r="B741" s="629"/>
      <c r="C741" s="629"/>
      <c r="D741" s="629"/>
      <c r="E741" s="629"/>
      <c r="F741" s="629"/>
      <c r="G741" s="629"/>
      <c r="H741" s="629"/>
      <c r="I741" s="629"/>
      <c r="J741" s="629"/>
      <c r="K741" s="629"/>
      <c r="L741" s="629"/>
      <c r="M741" s="629"/>
      <c r="N741" s="629"/>
      <c r="O741" s="629"/>
      <c r="P741" s="629"/>
      <c r="Q741" s="629"/>
      <c r="R741" s="629"/>
      <c r="S741" s="629"/>
      <c r="T741" s="629"/>
      <c r="U741" s="629"/>
      <c r="V741" s="629"/>
      <c r="W741" s="629"/>
      <c r="X741" s="629"/>
      <c r="Y741" s="629"/>
      <c r="Z741" s="629"/>
    </row>
    <row r="742" ht="12.75" customHeight="1">
      <c r="A742" s="629"/>
      <c r="B742" s="629"/>
      <c r="C742" s="629"/>
      <c r="D742" s="629"/>
      <c r="E742" s="629"/>
      <c r="F742" s="629"/>
      <c r="G742" s="629"/>
      <c r="H742" s="629"/>
      <c r="I742" s="629"/>
      <c r="J742" s="629"/>
      <c r="K742" s="629"/>
      <c r="L742" s="629"/>
      <c r="M742" s="629"/>
      <c r="N742" s="629"/>
      <c r="O742" s="629"/>
      <c r="P742" s="629"/>
      <c r="Q742" s="629"/>
      <c r="R742" s="629"/>
      <c r="S742" s="629"/>
      <c r="T742" s="629"/>
      <c r="U742" s="629"/>
      <c r="V742" s="629"/>
      <c r="W742" s="629"/>
      <c r="X742" s="629"/>
      <c r="Y742" s="629"/>
      <c r="Z742" s="629"/>
    </row>
    <row r="743" ht="12.75" customHeight="1">
      <c r="A743" s="629"/>
      <c r="B743" s="629"/>
      <c r="C743" s="629"/>
      <c r="D743" s="629"/>
      <c r="E743" s="629"/>
      <c r="F743" s="629"/>
      <c r="G743" s="629"/>
      <c r="H743" s="629"/>
      <c r="I743" s="629"/>
      <c r="J743" s="629"/>
      <c r="K743" s="629"/>
      <c r="L743" s="629"/>
      <c r="M743" s="629"/>
      <c r="N743" s="629"/>
      <c r="O743" s="629"/>
      <c r="P743" s="629"/>
      <c r="Q743" s="629"/>
      <c r="R743" s="629"/>
      <c r="S743" s="629"/>
      <c r="T743" s="629"/>
      <c r="U743" s="629"/>
      <c r="V743" s="629"/>
      <c r="W743" s="629"/>
      <c r="X743" s="629"/>
      <c r="Y743" s="629"/>
      <c r="Z743" s="629"/>
    </row>
    <row r="744" ht="12.75" customHeight="1">
      <c r="A744" s="629"/>
      <c r="B744" s="629"/>
      <c r="C744" s="629"/>
      <c r="D744" s="629"/>
      <c r="E744" s="629"/>
      <c r="F744" s="629"/>
      <c r="G744" s="629"/>
      <c r="H744" s="629"/>
      <c r="I744" s="629"/>
      <c r="J744" s="629"/>
      <c r="K744" s="629"/>
      <c r="L744" s="629"/>
      <c r="M744" s="629"/>
      <c r="N744" s="629"/>
      <c r="O744" s="629"/>
      <c r="P744" s="629"/>
      <c r="Q744" s="629"/>
      <c r="R744" s="629"/>
      <c r="S744" s="629"/>
      <c r="T744" s="629"/>
      <c r="U744" s="629"/>
      <c r="V744" s="629"/>
      <c r="W744" s="629"/>
      <c r="X744" s="629"/>
      <c r="Y744" s="629"/>
      <c r="Z744" s="629"/>
    </row>
    <row r="745" ht="12.75" customHeight="1">
      <c r="A745" s="629"/>
      <c r="B745" s="629"/>
      <c r="C745" s="629"/>
      <c r="D745" s="629"/>
      <c r="E745" s="629"/>
      <c r="F745" s="629"/>
      <c r="G745" s="629"/>
      <c r="H745" s="629"/>
      <c r="I745" s="629"/>
      <c r="J745" s="629"/>
      <c r="K745" s="629"/>
      <c r="L745" s="629"/>
      <c r="M745" s="629"/>
      <c r="N745" s="629"/>
      <c r="O745" s="629"/>
      <c r="P745" s="629"/>
      <c r="Q745" s="629"/>
      <c r="R745" s="629"/>
      <c r="S745" s="629"/>
      <c r="T745" s="629"/>
      <c r="U745" s="629"/>
      <c r="V745" s="629"/>
      <c r="W745" s="629"/>
      <c r="X745" s="629"/>
      <c r="Y745" s="629"/>
      <c r="Z745" s="629"/>
    </row>
    <row r="746" ht="12.75" customHeight="1">
      <c r="A746" s="629"/>
      <c r="B746" s="629"/>
      <c r="C746" s="629"/>
      <c r="D746" s="629"/>
      <c r="E746" s="629"/>
      <c r="F746" s="629"/>
      <c r="G746" s="629"/>
      <c r="H746" s="629"/>
      <c r="I746" s="629"/>
      <c r="J746" s="629"/>
      <c r="K746" s="629"/>
      <c r="L746" s="629"/>
      <c r="M746" s="629"/>
      <c r="N746" s="629"/>
      <c r="O746" s="629"/>
      <c r="P746" s="629"/>
      <c r="Q746" s="629"/>
      <c r="R746" s="629"/>
      <c r="S746" s="629"/>
      <c r="T746" s="629"/>
      <c r="U746" s="629"/>
      <c r="V746" s="629"/>
      <c r="W746" s="629"/>
      <c r="X746" s="629"/>
      <c r="Y746" s="629"/>
      <c r="Z746" s="629"/>
    </row>
    <row r="747" ht="12.75" customHeight="1">
      <c r="A747" s="629"/>
      <c r="B747" s="629"/>
      <c r="C747" s="629"/>
      <c r="D747" s="629"/>
      <c r="E747" s="629"/>
      <c r="F747" s="629"/>
      <c r="G747" s="629"/>
      <c r="H747" s="629"/>
      <c r="I747" s="629"/>
      <c r="J747" s="629"/>
      <c r="K747" s="629"/>
      <c r="L747" s="629"/>
      <c r="M747" s="629"/>
      <c r="N747" s="629"/>
      <c r="O747" s="629"/>
      <c r="P747" s="629"/>
      <c r="Q747" s="629"/>
      <c r="R747" s="629"/>
      <c r="S747" s="629"/>
      <c r="T747" s="629"/>
      <c r="U747" s="629"/>
      <c r="V747" s="629"/>
      <c r="W747" s="629"/>
      <c r="X747" s="629"/>
      <c r="Y747" s="629"/>
      <c r="Z747" s="629"/>
    </row>
    <row r="748" ht="12.75" customHeight="1">
      <c r="A748" s="629"/>
      <c r="B748" s="629"/>
      <c r="C748" s="629"/>
      <c r="D748" s="629"/>
      <c r="E748" s="629"/>
      <c r="F748" s="629"/>
      <c r="G748" s="629"/>
      <c r="H748" s="629"/>
      <c r="I748" s="629"/>
      <c r="J748" s="629"/>
      <c r="K748" s="629"/>
      <c r="L748" s="629"/>
      <c r="M748" s="629"/>
      <c r="N748" s="629"/>
      <c r="O748" s="629"/>
      <c r="P748" s="629"/>
      <c r="Q748" s="629"/>
      <c r="R748" s="629"/>
      <c r="S748" s="629"/>
      <c r="T748" s="629"/>
      <c r="U748" s="629"/>
      <c r="V748" s="629"/>
      <c r="W748" s="629"/>
      <c r="X748" s="629"/>
      <c r="Y748" s="629"/>
      <c r="Z748" s="629"/>
    </row>
    <row r="749" ht="12.75" customHeight="1">
      <c r="A749" s="629"/>
      <c r="B749" s="629"/>
      <c r="C749" s="629"/>
      <c r="D749" s="629"/>
      <c r="E749" s="629"/>
      <c r="F749" s="629"/>
      <c r="G749" s="629"/>
      <c r="H749" s="629"/>
      <c r="I749" s="629"/>
      <c r="J749" s="629"/>
      <c r="K749" s="629"/>
      <c r="L749" s="629"/>
      <c r="M749" s="629"/>
      <c r="N749" s="629"/>
      <c r="O749" s="629"/>
      <c r="P749" s="629"/>
      <c r="Q749" s="629"/>
      <c r="R749" s="629"/>
      <c r="S749" s="629"/>
      <c r="T749" s="629"/>
      <c r="U749" s="629"/>
      <c r="V749" s="629"/>
      <c r="W749" s="629"/>
      <c r="X749" s="629"/>
      <c r="Y749" s="629"/>
      <c r="Z749" s="629"/>
    </row>
    <row r="750" ht="12.75" customHeight="1">
      <c r="A750" s="629"/>
      <c r="B750" s="629"/>
      <c r="C750" s="629"/>
      <c r="D750" s="629"/>
      <c r="E750" s="629"/>
      <c r="F750" s="629"/>
      <c r="G750" s="629"/>
      <c r="H750" s="629"/>
      <c r="I750" s="629"/>
      <c r="J750" s="629"/>
      <c r="K750" s="629"/>
      <c r="L750" s="629"/>
      <c r="M750" s="629"/>
      <c r="N750" s="629"/>
      <c r="O750" s="629"/>
      <c r="P750" s="629"/>
      <c r="Q750" s="629"/>
      <c r="R750" s="629"/>
      <c r="S750" s="629"/>
      <c r="T750" s="629"/>
      <c r="U750" s="629"/>
      <c r="V750" s="629"/>
      <c r="W750" s="629"/>
      <c r="X750" s="629"/>
      <c r="Y750" s="629"/>
      <c r="Z750" s="629"/>
    </row>
    <row r="751" ht="12.75" customHeight="1">
      <c r="A751" s="629"/>
      <c r="B751" s="629"/>
      <c r="C751" s="629"/>
      <c r="D751" s="629"/>
      <c r="E751" s="629"/>
      <c r="F751" s="629"/>
      <c r="G751" s="629"/>
      <c r="H751" s="629"/>
      <c r="I751" s="629"/>
      <c r="J751" s="629"/>
      <c r="K751" s="629"/>
      <c r="L751" s="629"/>
      <c r="M751" s="629"/>
      <c r="N751" s="629"/>
      <c r="O751" s="629"/>
      <c r="P751" s="629"/>
      <c r="Q751" s="629"/>
      <c r="R751" s="629"/>
      <c r="S751" s="629"/>
      <c r="T751" s="629"/>
      <c r="U751" s="629"/>
      <c r="V751" s="629"/>
      <c r="W751" s="629"/>
      <c r="X751" s="629"/>
      <c r="Y751" s="629"/>
      <c r="Z751" s="629"/>
    </row>
    <row r="752" ht="12.75" customHeight="1">
      <c r="A752" s="629"/>
      <c r="B752" s="629"/>
      <c r="C752" s="629"/>
      <c r="D752" s="629"/>
      <c r="E752" s="629"/>
      <c r="F752" s="629"/>
      <c r="G752" s="629"/>
      <c r="H752" s="629"/>
      <c r="I752" s="629"/>
      <c r="J752" s="629"/>
      <c r="K752" s="629"/>
      <c r="L752" s="629"/>
      <c r="M752" s="629"/>
      <c r="N752" s="629"/>
      <c r="O752" s="629"/>
      <c r="P752" s="629"/>
      <c r="Q752" s="629"/>
      <c r="R752" s="629"/>
      <c r="S752" s="629"/>
      <c r="T752" s="629"/>
      <c r="U752" s="629"/>
      <c r="V752" s="629"/>
      <c r="W752" s="629"/>
      <c r="X752" s="629"/>
      <c r="Y752" s="629"/>
      <c r="Z752" s="629"/>
    </row>
    <row r="753" ht="12.75" customHeight="1">
      <c r="A753" s="629"/>
      <c r="B753" s="629"/>
      <c r="C753" s="629"/>
      <c r="D753" s="629"/>
      <c r="E753" s="629"/>
      <c r="F753" s="629"/>
      <c r="G753" s="629"/>
      <c r="H753" s="629"/>
      <c r="I753" s="629"/>
      <c r="J753" s="629"/>
      <c r="K753" s="629"/>
      <c r="L753" s="629"/>
      <c r="M753" s="629"/>
      <c r="N753" s="629"/>
      <c r="O753" s="629"/>
      <c r="P753" s="629"/>
      <c r="Q753" s="629"/>
      <c r="R753" s="629"/>
      <c r="S753" s="629"/>
      <c r="T753" s="629"/>
      <c r="U753" s="629"/>
      <c r="V753" s="629"/>
      <c r="W753" s="629"/>
      <c r="X753" s="629"/>
      <c r="Y753" s="629"/>
      <c r="Z753" s="629"/>
    </row>
    <row r="754" ht="12.75" customHeight="1">
      <c r="A754" s="629"/>
      <c r="B754" s="629"/>
      <c r="C754" s="629"/>
      <c r="D754" s="629"/>
      <c r="E754" s="629"/>
      <c r="F754" s="629"/>
      <c r="G754" s="629"/>
      <c r="H754" s="629"/>
      <c r="I754" s="629"/>
      <c r="J754" s="629"/>
      <c r="K754" s="629"/>
      <c r="L754" s="629"/>
      <c r="M754" s="629"/>
      <c r="N754" s="629"/>
      <c r="O754" s="629"/>
      <c r="P754" s="629"/>
      <c r="Q754" s="629"/>
      <c r="R754" s="629"/>
      <c r="S754" s="629"/>
      <c r="T754" s="629"/>
      <c r="U754" s="629"/>
      <c r="V754" s="629"/>
      <c r="W754" s="629"/>
      <c r="X754" s="629"/>
      <c r="Y754" s="629"/>
      <c r="Z754" s="629"/>
    </row>
    <row r="755" ht="12.75" customHeight="1">
      <c r="A755" s="629"/>
      <c r="B755" s="629"/>
      <c r="C755" s="629"/>
      <c r="D755" s="629"/>
      <c r="E755" s="629"/>
      <c r="F755" s="629"/>
      <c r="G755" s="629"/>
      <c r="H755" s="629"/>
      <c r="I755" s="629"/>
      <c r="J755" s="629"/>
      <c r="K755" s="629"/>
      <c r="L755" s="629"/>
      <c r="M755" s="629"/>
      <c r="N755" s="629"/>
      <c r="O755" s="629"/>
      <c r="P755" s="629"/>
      <c r="Q755" s="629"/>
      <c r="R755" s="629"/>
      <c r="S755" s="629"/>
      <c r="T755" s="629"/>
      <c r="U755" s="629"/>
      <c r="V755" s="629"/>
      <c r="W755" s="629"/>
      <c r="X755" s="629"/>
      <c r="Y755" s="629"/>
      <c r="Z755" s="629"/>
    </row>
    <row r="756" ht="12.75" customHeight="1">
      <c r="A756" s="629"/>
      <c r="B756" s="629"/>
      <c r="C756" s="629"/>
      <c r="D756" s="629"/>
      <c r="E756" s="629"/>
      <c r="F756" s="629"/>
      <c r="G756" s="629"/>
      <c r="H756" s="629"/>
      <c r="I756" s="629"/>
      <c r="J756" s="629"/>
      <c r="K756" s="629"/>
      <c r="L756" s="629"/>
      <c r="M756" s="629"/>
      <c r="N756" s="629"/>
      <c r="O756" s="629"/>
      <c r="P756" s="629"/>
      <c r="Q756" s="629"/>
      <c r="R756" s="629"/>
      <c r="S756" s="629"/>
      <c r="T756" s="629"/>
      <c r="U756" s="629"/>
      <c r="V756" s="629"/>
      <c r="W756" s="629"/>
      <c r="X756" s="629"/>
      <c r="Y756" s="629"/>
      <c r="Z756" s="629"/>
    </row>
    <row r="757" ht="12.75" customHeight="1">
      <c r="A757" s="629"/>
      <c r="B757" s="629"/>
      <c r="C757" s="629"/>
      <c r="D757" s="629"/>
      <c r="E757" s="629"/>
      <c r="F757" s="629"/>
      <c r="G757" s="629"/>
      <c r="H757" s="629"/>
      <c r="I757" s="629"/>
      <c r="J757" s="629"/>
      <c r="K757" s="629"/>
      <c r="L757" s="629"/>
      <c r="M757" s="629"/>
      <c r="N757" s="629"/>
      <c r="O757" s="629"/>
      <c r="P757" s="629"/>
      <c r="Q757" s="629"/>
      <c r="R757" s="629"/>
      <c r="S757" s="629"/>
      <c r="T757" s="629"/>
      <c r="U757" s="629"/>
      <c r="V757" s="629"/>
      <c r="W757" s="629"/>
      <c r="X757" s="629"/>
      <c r="Y757" s="629"/>
      <c r="Z757" s="629"/>
    </row>
    <row r="758" ht="12.75" customHeight="1">
      <c r="A758" s="629"/>
      <c r="B758" s="629"/>
      <c r="C758" s="629"/>
      <c r="D758" s="629"/>
      <c r="E758" s="629"/>
      <c r="F758" s="629"/>
      <c r="G758" s="629"/>
      <c r="H758" s="629"/>
      <c r="I758" s="629"/>
      <c r="J758" s="629"/>
      <c r="K758" s="629"/>
      <c r="L758" s="629"/>
      <c r="M758" s="629"/>
      <c r="N758" s="629"/>
      <c r="O758" s="629"/>
      <c r="P758" s="629"/>
      <c r="Q758" s="629"/>
      <c r="R758" s="629"/>
      <c r="S758" s="629"/>
      <c r="T758" s="629"/>
      <c r="U758" s="629"/>
      <c r="V758" s="629"/>
      <c r="W758" s="629"/>
      <c r="X758" s="629"/>
      <c r="Y758" s="629"/>
      <c r="Z758" s="629"/>
    </row>
    <row r="759" ht="12.75" customHeight="1">
      <c r="A759" s="629"/>
      <c r="B759" s="629"/>
      <c r="C759" s="629"/>
      <c r="D759" s="629"/>
      <c r="E759" s="629"/>
      <c r="F759" s="629"/>
      <c r="G759" s="629"/>
      <c r="H759" s="629"/>
      <c r="I759" s="629"/>
      <c r="J759" s="629"/>
      <c r="K759" s="629"/>
      <c r="L759" s="629"/>
      <c r="M759" s="629"/>
      <c r="N759" s="629"/>
      <c r="O759" s="629"/>
      <c r="P759" s="629"/>
      <c r="Q759" s="629"/>
      <c r="R759" s="629"/>
      <c r="S759" s="629"/>
      <c r="T759" s="629"/>
      <c r="U759" s="629"/>
      <c r="V759" s="629"/>
      <c r="W759" s="629"/>
      <c r="X759" s="629"/>
      <c r="Y759" s="629"/>
      <c r="Z759" s="629"/>
    </row>
    <row r="760" ht="12.75" customHeight="1">
      <c r="A760" s="629"/>
      <c r="B760" s="629"/>
      <c r="C760" s="629"/>
      <c r="D760" s="629"/>
      <c r="E760" s="629"/>
      <c r="F760" s="629"/>
      <c r="G760" s="629"/>
      <c r="H760" s="629"/>
      <c r="I760" s="629"/>
      <c r="J760" s="629"/>
      <c r="K760" s="629"/>
      <c r="L760" s="629"/>
      <c r="M760" s="629"/>
      <c r="N760" s="629"/>
      <c r="O760" s="629"/>
      <c r="P760" s="629"/>
      <c r="Q760" s="629"/>
      <c r="R760" s="629"/>
      <c r="S760" s="629"/>
      <c r="T760" s="629"/>
      <c r="U760" s="629"/>
      <c r="V760" s="629"/>
      <c r="W760" s="629"/>
      <c r="X760" s="629"/>
      <c r="Y760" s="629"/>
      <c r="Z760" s="629"/>
    </row>
    <row r="761" ht="12.75" customHeight="1">
      <c r="A761" s="629"/>
      <c r="B761" s="629"/>
      <c r="C761" s="629"/>
      <c r="D761" s="629"/>
      <c r="E761" s="629"/>
      <c r="F761" s="629"/>
      <c r="G761" s="629"/>
      <c r="H761" s="629"/>
      <c r="I761" s="629"/>
      <c r="J761" s="629"/>
      <c r="K761" s="629"/>
      <c r="L761" s="629"/>
      <c r="M761" s="629"/>
      <c r="N761" s="629"/>
      <c r="O761" s="629"/>
      <c r="P761" s="629"/>
      <c r="Q761" s="629"/>
      <c r="R761" s="629"/>
      <c r="S761" s="629"/>
      <c r="T761" s="629"/>
      <c r="U761" s="629"/>
      <c r="V761" s="629"/>
      <c r="W761" s="629"/>
      <c r="X761" s="629"/>
      <c r="Y761" s="629"/>
      <c r="Z761" s="629"/>
    </row>
    <row r="762" ht="12.75" customHeight="1">
      <c r="A762" s="629"/>
      <c r="B762" s="629"/>
      <c r="C762" s="629"/>
      <c r="D762" s="629"/>
      <c r="E762" s="629"/>
      <c r="F762" s="629"/>
      <c r="G762" s="629"/>
      <c r="H762" s="629"/>
      <c r="I762" s="629"/>
      <c r="J762" s="629"/>
      <c r="K762" s="629"/>
      <c r="L762" s="629"/>
      <c r="M762" s="629"/>
      <c r="N762" s="629"/>
      <c r="O762" s="629"/>
      <c r="P762" s="629"/>
      <c r="Q762" s="629"/>
      <c r="R762" s="629"/>
      <c r="S762" s="629"/>
      <c r="T762" s="629"/>
      <c r="U762" s="629"/>
      <c r="V762" s="629"/>
      <c r="W762" s="629"/>
      <c r="X762" s="629"/>
      <c r="Y762" s="629"/>
      <c r="Z762" s="629"/>
    </row>
    <row r="763" ht="12.75" customHeight="1">
      <c r="A763" s="629"/>
      <c r="B763" s="629"/>
      <c r="C763" s="629"/>
      <c r="D763" s="629"/>
      <c r="E763" s="629"/>
      <c r="F763" s="629"/>
      <c r="G763" s="629"/>
      <c r="H763" s="629"/>
      <c r="I763" s="629"/>
      <c r="J763" s="629"/>
      <c r="K763" s="629"/>
      <c r="L763" s="629"/>
      <c r="M763" s="629"/>
      <c r="N763" s="629"/>
      <c r="O763" s="629"/>
      <c r="P763" s="629"/>
      <c r="Q763" s="629"/>
      <c r="R763" s="629"/>
      <c r="S763" s="629"/>
      <c r="T763" s="629"/>
      <c r="U763" s="629"/>
      <c r="V763" s="629"/>
      <c r="W763" s="629"/>
      <c r="X763" s="629"/>
      <c r="Y763" s="629"/>
      <c r="Z763" s="629"/>
    </row>
    <row r="764" ht="12.75" customHeight="1">
      <c r="A764" s="629"/>
      <c r="B764" s="629"/>
      <c r="C764" s="629"/>
      <c r="D764" s="629"/>
      <c r="E764" s="629"/>
      <c r="F764" s="629"/>
      <c r="G764" s="629"/>
      <c r="H764" s="629"/>
      <c r="I764" s="629"/>
      <c r="J764" s="629"/>
      <c r="K764" s="629"/>
      <c r="L764" s="629"/>
      <c r="M764" s="629"/>
      <c r="N764" s="629"/>
      <c r="O764" s="629"/>
      <c r="P764" s="629"/>
      <c r="Q764" s="629"/>
      <c r="R764" s="629"/>
      <c r="S764" s="629"/>
      <c r="T764" s="629"/>
      <c r="U764" s="629"/>
      <c r="V764" s="629"/>
      <c r="W764" s="629"/>
      <c r="X764" s="629"/>
      <c r="Y764" s="629"/>
      <c r="Z764" s="629"/>
    </row>
    <row r="765" ht="12.75" customHeight="1">
      <c r="A765" s="629"/>
      <c r="B765" s="629"/>
      <c r="C765" s="629"/>
      <c r="D765" s="629"/>
      <c r="E765" s="629"/>
      <c r="F765" s="629"/>
      <c r="G765" s="629"/>
      <c r="H765" s="629"/>
      <c r="I765" s="629"/>
      <c r="J765" s="629"/>
      <c r="K765" s="629"/>
      <c r="L765" s="629"/>
      <c r="M765" s="629"/>
      <c r="N765" s="629"/>
      <c r="O765" s="629"/>
      <c r="P765" s="629"/>
      <c r="Q765" s="629"/>
      <c r="R765" s="629"/>
      <c r="S765" s="629"/>
      <c r="T765" s="629"/>
      <c r="U765" s="629"/>
      <c r="V765" s="629"/>
      <c r="W765" s="629"/>
      <c r="X765" s="629"/>
      <c r="Y765" s="629"/>
      <c r="Z765" s="629"/>
    </row>
    <row r="766" ht="12.75" customHeight="1">
      <c r="A766" s="629"/>
      <c r="B766" s="629"/>
      <c r="C766" s="629"/>
      <c r="D766" s="629"/>
      <c r="E766" s="629"/>
      <c r="F766" s="629"/>
      <c r="G766" s="629"/>
      <c r="H766" s="629"/>
      <c r="I766" s="629"/>
      <c r="J766" s="629"/>
      <c r="K766" s="629"/>
      <c r="L766" s="629"/>
      <c r="M766" s="629"/>
      <c r="N766" s="629"/>
      <c r="O766" s="629"/>
      <c r="P766" s="629"/>
      <c r="Q766" s="629"/>
      <c r="R766" s="629"/>
      <c r="S766" s="629"/>
      <c r="T766" s="629"/>
      <c r="U766" s="629"/>
      <c r="V766" s="629"/>
      <c r="W766" s="629"/>
      <c r="X766" s="629"/>
      <c r="Y766" s="629"/>
      <c r="Z766" s="629"/>
    </row>
    <row r="767" ht="12.75" customHeight="1">
      <c r="A767" s="629"/>
      <c r="B767" s="629"/>
      <c r="C767" s="629"/>
      <c r="D767" s="629"/>
      <c r="E767" s="629"/>
      <c r="F767" s="629"/>
      <c r="G767" s="629"/>
      <c r="H767" s="629"/>
      <c r="I767" s="629"/>
      <c r="J767" s="629"/>
      <c r="K767" s="629"/>
      <c r="L767" s="629"/>
      <c r="M767" s="629"/>
      <c r="N767" s="629"/>
      <c r="O767" s="629"/>
      <c r="P767" s="629"/>
      <c r="Q767" s="629"/>
      <c r="R767" s="629"/>
      <c r="S767" s="629"/>
      <c r="T767" s="629"/>
      <c r="U767" s="629"/>
      <c r="V767" s="629"/>
      <c r="W767" s="629"/>
      <c r="X767" s="629"/>
      <c r="Y767" s="629"/>
      <c r="Z767" s="629"/>
    </row>
    <row r="768" ht="12.75" customHeight="1">
      <c r="A768" s="629"/>
      <c r="B768" s="629"/>
      <c r="C768" s="629"/>
      <c r="D768" s="629"/>
      <c r="E768" s="629"/>
      <c r="F768" s="629"/>
      <c r="G768" s="629"/>
      <c r="H768" s="629"/>
      <c r="I768" s="629"/>
      <c r="J768" s="629"/>
      <c r="K768" s="629"/>
      <c r="L768" s="629"/>
      <c r="M768" s="629"/>
      <c r="N768" s="629"/>
      <c r="O768" s="629"/>
      <c r="P768" s="629"/>
      <c r="Q768" s="629"/>
      <c r="R768" s="629"/>
      <c r="S768" s="629"/>
      <c r="T768" s="629"/>
      <c r="U768" s="629"/>
      <c r="V768" s="629"/>
      <c r="W768" s="629"/>
      <c r="X768" s="629"/>
      <c r="Y768" s="629"/>
      <c r="Z768" s="629"/>
    </row>
    <row r="769" ht="12.75" customHeight="1">
      <c r="A769" s="629"/>
      <c r="B769" s="629"/>
      <c r="C769" s="629"/>
      <c r="D769" s="629"/>
      <c r="E769" s="629"/>
      <c r="F769" s="629"/>
      <c r="G769" s="629"/>
      <c r="H769" s="629"/>
      <c r="I769" s="629"/>
      <c r="J769" s="629"/>
      <c r="K769" s="629"/>
      <c r="L769" s="629"/>
      <c r="M769" s="629"/>
      <c r="N769" s="629"/>
      <c r="O769" s="629"/>
      <c r="P769" s="629"/>
      <c r="Q769" s="629"/>
      <c r="R769" s="629"/>
      <c r="S769" s="629"/>
      <c r="T769" s="629"/>
      <c r="U769" s="629"/>
      <c r="V769" s="629"/>
      <c r="W769" s="629"/>
      <c r="X769" s="629"/>
      <c r="Y769" s="629"/>
      <c r="Z769" s="629"/>
    </row>
    <row r="770" ht="12.75" customHeight="1">
      <c r="A770" s="629"/>
      <c r="B770" s="629"/>
      <c r="C770" s="629"/>
      <c r="D770" s="629"/>
      <c r="E770" s="629"/>
      <c r="F770" s="629"/>
      <c r="G770" s="629"/>
      <c r="H770" s="629"/>
      <c r="I770" s="629"/>
      <c r="J770" s="629"/>
      <c r="K770" s="629"/>
      <c r="L770" s="629"/>
      <c r="M770" s="629"/>
      <c r="N770" s="629"/>
      <c r="O770" s="629"/>
      <c r="P770" s="629"/>
      <c r="Q770" s="629"/>
      <c r="R770" s="629"/>
      <c r="S770" s="629"/>
      <c r="T770" s="629"/>
      <c r="U770" s="629"/>
      <c r="V770" s="629"/>
      <c r="W770" s="629"/>
      <c r="X770" s="629"/>
      <c r="Y770" s="629"/>
      <c r="Z770" s="629"/>
    </row>
    <row r="771" ht="12.75" customHeight="1">
      <c r="A771" s="629"/>
      <c r="B771" s="629"/>
      <c r="C771" s="629"/>
      <c r="D771" s="629"/>
      <c r="E771" s="629"/>
      <c r="F771" s="629"/>
      <c r="G771" s="629"/>
      <c r="H771" s="629"/>
      <c r="I771" s="629"/>
      <c r="J771" s="629"/>
      <c r="K771" s="629"/>
      <c r="L771" s="629"/>
      <c r="M771" s="629"/>
      <c r="N771" s="629"/>
      <c r="O771" s="629"/>
      <c r="P771" s="629"/>
      <c r="Q771" s="629"/>
      <c r="R771" s="629"/>
      <c r="S771" s="629"/>
      <c r="T771" s="629"/>
      <c r="U771" s="629"/>
      <c r="V771" s="629"/>
      <c r="W771" s="629"/>
      <c r="X771" s="629"/>
      <c r="Y771" s="629"/>
      <c r="Z771" s="629"/>
    </row>
    <row r="772" ht="12.75" customHeight="1">
      <c r="A772" s="629"/>
      <c r="B772" s="629"/>
      <c r="C772" s="629"/>
      <c r="D772" s="629"/>
      <c r="E772" s="629"/>
      <c r="F772" s="629"/>
      <c r="G772" s="629"/>
      <c r="H772" s="629"/>
      <c r="I772" s="629"/>
      <c r="J772" s="629"/>
      <c r="K772" s="629"/>
      <c r="L772" s="629"/>
      <c r="M772" s="629"/>
      <c r="N772" s="629"/>
      <c r="O772" s="629"/>
      <c r="P772" s="629"/>
      <c r="Q772" s="629"/>
      <c r="R772" s="629"/>
      <c r="S772" s="629"/>
      <c r="T772" s="629"/>
      <c r="U772" s="629"/>
      <c r="V772" s="629"/>
      <c r="W772" s="629"/>
      <c r="X772" s="629"/>
      <c r="Y772" s="629"/>
      <c r="Z772" s="629"/>
    </row>
    <row r="773" ht="12.75" customHeight="1">
      <c r="A773" s="629"/>
      <c r="B773" s="629"/>
      <c r="C773" s="629"/>
      <c r="D773" s="629"/>
      <c r="E773" s="629"/>
      <c r="F773" s="629"/>
      <c r="G773" s="629"/>
      <c r="H773" s="629"/>
      <c r="I773" s="629"/>
      <c r="J773" s="629"/>
      <c r="K773" s="629"/>
      <c r="L773" s="629"/>
      <c r="M773" s="629"/>
      <c r="N773" s="629"/>
      <c r="O773" s="629"/>
      <c r="P773" s="629"/>
      <c r="Q773" s="629"/>
      <c r="R773" s="629"/>
      <c r="S773" s="629"/>
      <c r="T773" s="629"/>
      <c r="U773" s="629"/>
      <c r="V773" s="629"/>
      <c r="W773" s="629"/>
      <c r="X773" s="629"/>
      <c r="Y773" s="629"/>
      <c r="Z773" s="629"/>
    </row>
    <row r="774" ht="12.75" customHeight="1">
      <c r="A774" s="629"/>
      <c r="B774" s="629"/>
      <c r="C774" s="629"/>
      <c r="D774" s="629"/>
      <c r="E774" s="629"/>
      <c r="F774" s="629"/>
      <c r="G774" s="629"/>
      <c r="H774" s="629"/>
      <c r="I774" s="629"/>
      <c r="J774" s="629"/>
      <c r="K774" s="629"/>
      <c r="L774" s="629"/>
      <c r="M774" s="629"/>
      <c r="N774" s="629"/>
      <c r="O774" s="629"/>
      <c r="P774" s="629"/>
      <c r="Q774" s="629"/>
      <c r="R774" s="629"/>
      <c r="S774" s="629"/>
      <c r="T774" s="629"/>
      <c r="U774" s="629"/>
      <c r="V774" s="629"/>
      <c r="W774" s="629"/>
      <c r="X774" s="629"/>
      <c r="Y774" s="629"/>
      <c r="Z774" s="629"/>
    </row>
    <row r="775" ht="12.75" customHeight="1">
      <c r="A775" s="629"/>
      <c r="B775" s="629"/>
      <c r="C775" s="629"/>
      <c r="D775" s="629"/>
      <c r="E775" s="629"/>
      <c r="F775" s="629"/>
      <c r="G775" s="629"/>
      <c r="H775" s="629"/>
      <c r="I775" s="629"/>
      <c r="J775" s="629"/>
      <c r="K775" s="629"/>
      <c r="L775" s="629"/>
      <c r="M775" s="629"/>
      <c r="N775" s="629"/>
      <c r="O775" s="629"/>
      <c r="P775" s="629"/>
      <c r="Q775" s="629"/>
      <c r="R775" s="629"/>
      <c r="S775" s="629"/>
      <c r="T775" s="629"/>
      <c r="U775" s="629"/>
      <c r="V775" s="629"/>
      <c r="W775" s="629"/>
      <c r="X775" s="629"/>
      <c r="Y775" s="629"/>
      <c r="Z775" s="629"/>
    </row>
    <row r="776" ht="12.75" customHeight="1">
      <c r="A776" s="629"/>
      <c r="B776" s="629"/>
      <c r="C776" s="629"/>
      <c r="D776" s="629"/>
      <c r="E776" s="629"/>
      <c r="F776" s="629"/>
      <c r="G776" s="629"/>
      <c r="H776" s="629"/>
      <c r="I776" s="629"/>
      <c r="J776" s="629"/>
      <c r="K776" s="629"/>
      <c r="L776" s="629"/>
      <c r="M776" s="629"/>
      <c r="N776" s="629"/>
      <c r="O776" s="629"/>
      <c r="P776" s="629"/>
      <c r="Q776" s="629"/>
      <c r="R776" s="629"/>
      <c r="S776" s="629"/>
      <c r="T776" s="629"/>
      <c r="U776" s="629"/>
      <c r="V776" s="629"/>
      <c r="W776" s="629"/>
      <c r="X776" s="629"/>
      <c r="Y776" s="629"/>
      <c r="Z776" s="629"/>
    </row>
    <row r="777" ht="12.75" customHeight="1">
      <c r="A777" s="629"/>
      <c r="B777" s="629"/>
      <c r="C777" s="629"/>
      <c r="D777" s="629"/>
      <c r="E777" s="629"/>
      <c r="F777" s="629"/>
      <c r="G777" s="629"/>
      <c r="H777" s="629"/>
      <c r="I777" s="629"/>
      <c r="J777" s="629"/>
      <c r="K777" s="629"/>
      <c r="L777" s="629"/>
      <c r="M777" s="629"/>
      <c r="N777" s="629"/>
      <c r="O777" s="629"/>
      <c r="P777" s="629"/>
      <c r="Q777" s="629"/>
      <c r="R777" s="629"/>
      <c r="S777" s="629"/>
      <c r="T777" s="629"/>
      <c r="U777" s="629"/>
      <c r="V777" s="629"/>
      <c r="W777" s="629"/>
      <c r="X777" s="629"/>
      <c r="Y777" s="629"/>
      <c r="Z777" s="629"/>
    </row>
    <row r="778" ht="12.75" customHeight="1">
      <c r="A778" s="629"/>
      <c r="B778" s="629"/>
      <c r="C778" s="629"/>
      <c r="D778" s="629"/>
      <c r="E778" s="629"/>
      <c r="F778" s="629"/>
      <c r="G778" s="629"/>
      <c r="H778" s="629"/>
      <c r="I778" s="629"/>
      <c r="J778" s="629"/>
      <c r="K778" s="629"/>
      <c r="L778" s="629"/>
      <c r="M778" s="629"/>
      <c r="N778" s="629"/>
      <c r="O778" s="629"/>
      <c r="P778" s="629"/>
      <c r="Q778" s="629"/>
      <c r="R778" s="629"/>
      <c r="S778" s="629"/>
      <c r="T778" s="629"/>
      <c r="U778" s="629"/>
      <c r="V778" s="629"/>
      <c r="W778" s="629"/>
      <c r="X778" s="629"/>
      <c r="Y778" s="629"/>
      <c r="Z778" s="629"/>
    </row>
    <row r="779" ht="12.75" customHeight="1">
      <c r="A779" s="629"/>
      <c r="B779" s="629"/>
      <c r="C779" s="629"/>
      <c r="D779" s="629"/>
      <c r="E779" s="629"/>
      <c r="F779" s="629"/>
      <c r="G779" s="629"/>
      <c r="H779" s="629"/>
      <c r="I779" s="629"/>
      <c r="J779" s="629"/>
      <c r="K779" s="629"/>
      <c r="L779" s="629"/>
      <c r="M779" s="629"/>
      <c r="N779" s="629"/>
      <c r="O779" s="629"/>
      <c r="P779" s="629"/>
      <c r="Q779" s="629"/>
      <c r="R779" s="629"/>
      <c r="S779" s="629"/>
      <c r="T779" s="629"/>
      <c r="U779" s="629"/>
      <c r="V779" s="629"/>
      <c r="W779" s="629"/>
      <c r="X779" s="629"/>
      <c r="Y779" s="629"/>
      <c r="Z779" s="629"/>
    </row>
    <row r="780" ht="12.75" customHeight="1">
      <c r="A780" s="629"/>
      <c r="B780" s="629"/>
      <c r="C780" s="629"/>
      <c r="D780" s="629"/>
      <c r="E780" s="629"/>
      <c r="F780" s="629"/>
      <c r="G780" s="629"/>
      <c r="H780" s="629"/>
      <c r="I780" s="629"/>
      <c r="J780" s="629"/>
      <c r="K780" s="629"/>
      <c r="L780" s="629"/>
      <c r="M780" s="629"/>
      <c r="N780" s="629"/>
      <c r="O780" s="629"/>
      <c r="P780" s="629"/>
      <c r="Q780" s="629"/>
      <c r="R780" s="629"/>
      <c r="S780" s="629"/>
      <c r="T780" s="629"/>
      <c r="U780" s="629"/>
      <c r="V780" s="629"/>
      <c r="W780" s="629"/>
      <c r="X780" s="629"/>
      <c r="Y780" s="629"/>
      <c r="Z780" s="629"/>
    </row>
    <row r="781" ht="12.75" customHeight="1">
      <c r="A781" s="629"/>
      <c r="B781" s="629"/>
      <c r="C781" s="629"/>
      <c r="D781" s="629"/>
      <c r="E781" s="629"/>
      <c r="F781" s="629"/>
      <c r="G781" s="629"/>
      <c r="H781" s="629"/>
      <c r="I781" s="629"/>
      <c r="J781" s="629"/>
      <c r="K781" s="629"/>
      <c r="L781" s="629"/>
      <c r="M781" s="629"/>
      <c r="N781" s="629"/>
      <c r="O781" s="629"/>
      <c r="P781" s="629"/>
      <c r="Q781" s="629"/>
      <c r="R781" s="629"/>
      <c r="S781" s="629"/>
      <c r="T781" s="629"/>
      <c r="U781" s="629"/>
      <c r="V781" s="629"/>
      <c r="W781" s="629"/>
      <c r="X781" s="629"/>
      <c r="Y781" s="629"/>
      <c r="Z781" s="629"/>
    </row>
    <row r="782" ht="12.75" customHeight="1">
      <c r="A782" s="629"/>
      <c r="B782" s="629"/>
      <c r="C782" s="629"/>
      <c r="D782" s="629"/>
      <c r="E782" s="629"/>
      <c r="F782" s="629"/>
      <c r="G782" s="629"/>
      <c r="H782" s="629"/>
      <c r="I782" s="629"/>
      <c r="J782" s="629"/>
      <c r="K782" s="629"/>
      <c r="L782" s="629"/>
      <c r="M782" s="629"/>
      <c r="N782" s="629"/>
      <c r="O782" s="629"/>
      <c r="P782" s="629"/>
      <c r="Q782" s="629"/>
      <c r="R782" s="629"/>
      <c r="S782" s="629"/>
      <c r="T782" s="629"/>
      <c r="U782" s="629"/>
      <c r="V782" s="629"/>
      <c r="W782" s="629"/>
      <c r="X782" s="629"/>
      <c r="Y782" s="629"/>
      <c r="Z782" s="629"/>
    </row>
    <row r="783" ht="12.75" customHeight="1">
      <c r="A783" s="629"/>
      <c r="B783" s="629"/>
      <c r="C783" s="629"/>
      <c r="D783" s="629"/>
      <c r="E783" s="629"/>
      <c r="F783" s="629"/>
      <c r="G783" s="629"/>
      <c r="H783" s="629"/>
      <c r="I783" s="629"/>
      <c r="J783" s="629"/>
      <c r="K783" s="629"/>
      <c r="L783" s="629"/>
      <c r="M783" s="629"/>
      <c r="N783" s="629"/>
      <c r="O783" s="629"/>
      <c r="P783" s="629"/>
      <c r="Q783" s="629"/>
      <c r="R783" s="629"/>
      <c r="S783" s="629"/>
      <c r="T783" s="629"/>
      <c r="U783" s="629"/>
      <c r="V783" s="629"/>
      <c r="W783" s="629"/>
      <c r="X783" s="629"/>
      <c r="Y783" s="629"/>
      <c r="Z783" s="629"/>
    </row>
    <row r="784" ht="12.75" customHeight="1">
      <c r="A784" s="629"/>
      <c r="B784" s="629"/>
      <c r="C784" s="629"/>
      <c r="D784" s="629"/>
      <c r="E784" s="629"/>
      <c r="F784" s="629"/>
      <c r="G784" s="629"/>
      <c r="H784" s="629"/>
      <c r="I784" s="629"/>
      <c r="J784" s="629"/>
      <c r="K784" s="629"/>
      <c r="L784" s="629"/>
      <c r="M784" s="629"/>
      <c r="N784" s="629"/>
      <c r="O784" s="629"/>
      <c r="P784" s="629"/>
      <c r="Q784" s="629"/>
      <c r="R784" s="629"/>
      <c r="S784" s="629"/>
      <c r="T784" s="629"/>
      <c r="U784" s="629"/>
      <c r="V784" s="629"/>
      <c r="W784" s="629"/>
      <c r="X784" s="629"/>
      <c r="Y784" s="629"/>
      <c r="Z784" s="629"/>
    </row>
    <row r="785" ht="12.75" customHeight="1">
      <c r="A785" s="629"/>
      <c r="B785" s="629"/>
      <c r="C785" s="629"/>
      <c r="D785" s="629"/>
      <c r="E785" s="629"/>
      <c r="F785" s="629"/>
      <c r="G785" s="629"/>
      <c r="H785" s="629"/>
      <c r="I785" s="629"/>
      <c r="J785" s="629"/>
      <c r="K785" s="629"/>
      <c r="L785" s="629"/>
      <c r="M785" s="629"/>
      <c r="N785" s="629"/>
      <c r="O785" s="629"/>
      <c r="P785" s="629"/>
      <c r="Q785" s="629"/>
      <c r="R785" s="629"/>
      <c r="S785" s="629"/>
      <c r="T785" s="629"/>
      <c r="U785" s="629"/>
      <c r="V785" s="629"/>
      <c r="W785" s="629"/>
      <c r="X785" s="629"/>
      <c r="Y785" s="629"/>
      <c r="Z785" s="629"/>
    </row>
    <row r="786" ht="12.75" customHeight="1">
      <c r="A786" s="629"/>
      <c r="B786" s="629"/>
      <c r="C786" s="629"/>
      <c r="D786" s="629"/>
      <c r="E786" s="629"/>
      <c r="F786" s="629"/>
      <c r="G786" s="629"/>
      <c r="H786" s="629"/>
      <c r="I786" s="629"/>
      <c r="J786" s="629"/>
      <c r="K786" s="629"/>
      <c r="L786" s="629"/>
      <c r="M786" s="629"/>
      <c r="N786" s="629"/>
      <c r="O786" s="629"/>
      <c r="P786" s="629"/>
      <c r="Q786" s="629"/>
      <c r="R786" s="629"/>
      <c r="S786" s="629"/>
      <c r="T786" s="629"/>
      <c r="U786" s="629"/>
      <c r="V786" s="629"/>
      <c r="W786" s="629"/>
      <c r="X786" s="629"/>
      <c r="Y786" s="629"/>
      <c r="Z786" s="629"/>
    </row>
    <row r="787" ht="12.75" customHeight="1">
      <c r="A787" s="629"/>
      <c r="B787" s="629"/>
      <c r="C787" s="629"/>
      <c r="D787" s="629"/>
      <c r="E787" s="629"/>
      <c r="F787" s="629"/>
      <c r="G787" s="629"/>
      <c r="H787" s="629"/>
      <c r="I787" s="629"/>
      <c r="J787" s="629"/>
      <c r="K787" s="629"/>
      <c r="L787" s="629"/>
      <c r="M787" s="629"/>
      <c r="N787" s="629"/>
      <c r="O787" s="629"/>
      <c r="P787" s="629"/>
      <c r="Q787" s="629"/>
      <c r="R787" s="629"/>
      <c r="S787" s="629"/>
      <c r="T787" s="629"/>
      <c r="U787" s="629"/>
      <c r="V787" s="629"/>
      <c r="W787" s="629"/>
      <c r="X787" s="629"/>
      <c r="Y787" s="629"/>
      <c r="Z787" s="629"/>
    </row>
    <row r="788" ht="12.75" customHeight="1">
      <c r="A788" s="629"/>
      <c r="B788" s="629"/>
      <c r="C788" s="629"/>
      <c r="D788" s="629"/>
      <c r="E788" s="629"/>
      <c r="F788" s="629"/>
      <c r="G788" s="629"/>
      <c r="H788" s="629"/>
      <c r="I788" s="629"/>
      <c r="J788" s="629"/>
      <c r="K788" s="629"/>
      <c r="L788" s="629"/>
      <c r="M788" s="629"/>
      <c r="N788" s="629"/>
      <c r="O788" s="629"/>
      <c r="P788" s="629"/>
      <c r="Q788" s="629"/>
      <c r="R788" s="629"/>
      <c r="S788" s="629"/>
      <c r="T788" s="629"/>
      <c r="U788" s="629"/>
      <c r="V788" s="629"/>
      <c r="W788" s="629"/>
      <c r="X788" s="629"/>
      <c r="Y788" s="629"/>
      <c r="Z788" s="629"/>
    </row>
    <row r="789" ht="12.75" customHeight="1">
      <c r="A789" s="629"/>
      <c r="B789" s="629"/>
      <c r="C789" s="629"/>
      <c r="D789" s="629"/>
      <c r="E789" s="629"/>
      <c r="F789" s="629"/>
      <c r="G789" s="629"/>
      <c r="H789" s="629"/>
      <c r="I789" s="629"/>
      <c r="J789" s="629"/>
      <c r="K789" s="629"/>
      <c r="L789" s="629"/>
      <c r="M789" s="629"/>
      <c r="N789" s="629"/>
      <c r="O789" s="629"/>
      <c r="P789" s="629"/>
      <c r="Q789" s="629"/>
      <c r="R789" s="629"/>
      <c r="S789" s="629"/>
      <c r="T789" s="629"/>
      <c r="U789" s="629"/>
      <c r="V789" s="629"/>
      <c r="W789" s="629"/>
      <c r="X789" s="629"/>
      <c r="Y789" s="629"/>
      <c r="Z789" s="629"/>
    </row>
    <row r="790" ht="12.75" customHeight="1">
      <c r="A790" s="629"/>
      <c r="B790" s="629"/>
      <c r="C790" s="629"/>
      <c r="D790" s="629"/>
      <c r="E790" s="629"/>
      <c r="F790" s="629"/>
      <c r="G790" s="629"/>
      <c r="H790" s="629"/>
      <c r="I790" s="629"/>
      <c r="J790" s="629"/>
      <c r="K790" s="629"/>
      <c r="L790" s="629"/>
      <c r="M790" s="629"/>
      <c r="N790" s="629"/>
      <c r="O790" s="629"/>
      <c r="P790" s="629"/>
      <c r="Q790" s="629"/>
      <c r="R790" s="629"/>
      <c r="S790" s="629"/>
      <c r="T790" s="629"/>
      <c r="U790" s="629"/>
      <c r="V790" s="629"/>
      <c r="W790" s="629"/>
      <c r="X790" s="629"/>
      <c r="Y790" s="629"/>
      <c r="Z790" s="629"/>
    </row>
    <row r="791" ht="12.75" customHeight="1">
      <c r="A791" s="629"/>
      <c r="B791" s="629"/>
      <c r="C791" s="629"/>
      <c r="D791" s="629"/>
      <c r="E791" s="629"/>
      <c r="F791" s="629"/>
      <c r="G791" s="629"/>
      <c r="H791" s="629"/>
      <c r="I791" s="629"/>
      <c r="J791" s="629"/>
      <c r="K791" s="629"/>
      <c r="L791" s="629"/>
      <c r="M791" s="629"/>
      <c r="N791" s="629"/>
      <c r="O791" s="629"/>
      <c r="P791" s="629"/>
      <c r="Q791" s="629"/>
      <c r="R791" s="629"/>
      <c r="S791" s="629"/>
      <c r="T791" s="629"/>
      <c r="U791" s="629"/>
      <c r="V791" s="629"/>
      <c r="W791" s="629"/>
      <c r="X791" s="629"/>
      <c r="Y791" s="629"/>
      <c r="Z791" s="629"/>
    </row>
    <row r="792" ht="12.75" customHeight="1">
      <c r="A792" s="629"/>
      <c r="B792" s="629"/>
      <c r="C792" s="629"/>
      <c r="D792" s="629"/>
      <c r="E792" s="629"/>
      <c r="F792" s="629"/>
      <c r="G792" s="629"/>
      <c r="H792" s="629"/>
      <c r="I792" s="629"/>
      <c r="J792" s="629"/>
      <c r="K792" s="629"/>
      <c r="L792" s="629"/>
      <c r="M792" s="629"/>
      <c r="N792" s="629"/>
      <c r="O792" s="629"/>
      <c r="P792" s="629"/>
      <c r="Q792" s="629"/>
      <c r="R792" s="629"/>
      <c r="S792" s="629"/>
      <c r="T792" s="629"/>
      <c r="U792" s="629"/>
      <c r="V792" s="629"/>
      <c r="W792" s="629"/>
      <c r="X792" s="629"/>
      <c r="Y792" s="629"/>
      <c r="Z792" s="629"/>
    </row>
    <row r="793" ht="12.75" customHeight="1">
      <c r="A793" s="629"/>
      <c r="B793" s="629"/>
      <c r="C793" s="629"/>
      <c r="D793" s="629"/>
      <c r="E793" s="629"/>
      <c r="F793" s="629"/>
      <c r="G793" s="629"/>
      <c r="H793" s="629"/>
      <c r="I793" s="629"/>
      <c r="J793" s="629"/>
      <c r="K793" s="629"/>
      <c r="L793" s="629"/>
      <c r="M793" s="629"/>
      <c r="N793" s="629"/>
      <c r="O793" s="629"/>
      <c r="P793" s="629"/>
      <c r="Q793" s="629"/>
      <c r="R793" s="629"/>
      <c r="S793" s="629"/>
      <c r="T793" s="629"/>
      <c r="U793" s="629"/>
      <c r="V793" s="629"/>
      <c r="W793" s="629"/>
      <c r="X793" s="629"/>
      <c r="Y793" s="629"/>
      <c r="Z793" s="629"/>
    </row>
    <row r="794" ht="12.75" customHeight="1">
      <c r="A794" s="629"/>
      <c r="B794" s="629"/>
      <c r="C794" s="629"/>
      <c r="D794" s="629"/>
      <c r="E794" s="629"/>
      <c r="F794" s="629"/>
      <c r="G794" s="629"/>
      <c r="H794" s="629"/>
      <c r="I794" s="629"/>
      <c r="J794" s="629"/>
      <c r="K794" s="629"/>
      <c r="L794" s="629"/>
      <c r="M794" s="629"/>
      <c r="N794" s="629"/>
      <c r="O794" s="629"/>
      <c r="P794" s="629"/>
      <c r="Q794" s="629"/>
      <c r="R794" s="629"/>
      <c r="S794" s="629"/>
      <c r="T794" s="629"/>
      <c r="U794" s="629"/>
      <c r="V794" s="629"/>
      <c r="W794" s="629"/>
      <c r="X794" s="629"/>
      <c r="Y794" s="629"/>
      <c r="Z794" s="629"/>
    </row>
    <row r="795" ht="12.75" customHeight="1">
      <c r="A795" s="629"/>
      <c r="B795" s="629"/>
      <c r="C795" s="629"/>
      <c r="D795" s="629"/>
      <c r="E795" s="629"/>
      <c r="F795" s="629"/>
      <c r="G795" s="629"/>
      <c r="H795" s="629"/>
      <c r="I795" s="629"/>
      <c r="J795" s="629"/>
      <c r="K795" s="629"/>
      <c r="L795" s="629"/>
      <c r="M795" s="629"/>
      <c r="N795" s="629"/>
      <c r="O795" s="629"/>
      <c r="P795" s="629"/>
      <c r="Q795" s="629"/>
      <c r="R795" s="629"/>
      <c r="S795" s="629"/>
      <c r="T795" s="629"/>
      <c r="U795" s="629"/>
      <c r="V795" s="629"/>
      <c r="W795" s="629"/>
      <c r="X795" s="629"/>
      <c r="Y795" s="629"/>
      <c r="Z795" s="629"/>
    </row>
    <row r="796" ht="12.75" customHeight="1">
      <c r="A796" s="629"/>
      <c r="B796" s="629"/>
      <c r="C796" s="629"/>
      <c r="D796" s="629"/>
      <c r="E796" s="629"/>
      <c r="F796" s="629"/>
      <c r="G796" s="629"/>
      <c r="H796" s="629"/>
      <c r="I796" s="629"/>
      <c r="J796" s="629"/>
      <c r="K796" s="629"/>
      <c r="L796" s="629"/>
      <c r="M796" s="629"/>
      <c r="N796" s="629"/>
      <c r="O796" s="629"/>
      <c r="P796" s="629"/>
      <c r="Q796" s="629"/>
      <c r="R796" s="629"/>
      <c r="S796" s="629"/>
      <c r="T796" s="629"/>
      <c r="U796" s="629"/>
      <c r="V796" s="629"/>
      <c r="W796" s="629"/>
      <c r="X796" s="629"/>
      <c r="Y796" s="629"/>
      <c r="Z796" s="629"/>
    </row>
    <row r="797" ht="12.75" customHeight="1">
      <c r="A797" s="629"/>
      <c r="B797" s="629"/>
      <c r="C797" s="629"/>
      <c r="D797" s="629"/>
      <c r="E797" s="629"/>
      <c r="F797" s="629"/>
      <c r="G797" s="629"/>
      <c r="H797" s="629"/>
      <c r="I797" s="629"/>
      <c r="J797" s="629"/>
      <c r="K797" s="629"/>
      <c r="L797" s="629"/>
      <c r="M797" s="629"/>
      <c r="N797" s="629"/>
      <c r="O797" s="629"/>
      <c r="P797" s="629"/>
      <c r="Q797" s="629"/>
      <c r="R797" s="629"/>
      <c r="S797" s="629"/>
      <c r="T797" s="629"/>
      <c r="U797" s="629"/>
      <c r="V797" s="629"/>
      <c r="W797" s="629"/>
      <c r="X797" s="629"/>
      <c r="Y797" s="629"/>
      <c r="Z797" s="629"/>
    </row>
    <row r="798" ht="12.75" customHeight="1">
      <c r="A798" s="629"/>
      <c r="B798" s="629"/>
      <c r="C798" s="629"/>
      <c r="D798" s="629"/>
      <c r="E798" s="629"/>
      <c r="F798" s="629"/>
      <c r="G798" s="629"/>
      <c r="H798" s="629"/>
      <c r="I798" s="629"/>
      <c r="J798" s="629"/>
      <c r="K798" s="629"/>
      <c r="L798" s="629"/>
      <c r="M798" s="629"/>
      <c r="N798" s="629"/>
      <c r="O798" s="629"/>
      <c r="P798" s="629"/>
      <c r="Q798" s="629"/>
      <c r="R798" s="629"/>
      <c r="S798" s="629"/>
      <c r="T798" s="629"/>
      <c r="U798" s="629"/>
      <c r="V798" s="629"/>
      <c r="W798" s="629"/>
      <c r="X798" s="629"/>
      <c r="Y798" s="629"/>
      <c r="Z798" s="629"/>
    </row>
    <row r="799" ht="12.75" customHeight="1">
      <c r="A799" s="629"/>
      <c r="B799" s="629"/>
      <c r="C799" s="629"/>
      <c r="D799" s="629"/>
      <c r="E799" s="629"/>
      <c r="F799" s="629"/>
      <c r="G799" s="629"/>
      <c r="H799" s="629"/>
      <c r="I799" s="629"/>
      <c r="J799" s="629"/>
      <c r="K799" s="629"/>
      <c r="L799" s="629"/>
      <c r="M799" s="629"/>
      <c r="N799" s="629"/>
      <c r="O799" s="629"/>
      <c r="P799" s="629"/>
      <c r="Q799" s="629"/>
      <c r="R799" s="629"/>
      <c r="S799" s="629"/>
      <c r="T799" s="629"/>
      <c r="U799" s="629"/>
      <c r="V799" s="629"/>
      <c r="W799" s="629"/>
      <c r="X799" s="629"/>
      <c r="Y799" s="629"/>
      <c r="Z799" s="629"/>
    </row>
    <row r="800" ht="12.75" customHeight="1">
      <c r="A800" s="629"/>
      <c r="B800" s="629"/>
      <c r="C800" s="629"/>
      <c r="D800" s="629"/>
      <c r="E800" s="629"/>
      <c r="F800" s="629"/>
      <c r="G800" s="629"/>
      <c r="H800" s="629"/>
      <c r="I800" s="629"/>
      <c r="J800" s="629"/>
      <c r="K800" s="629"/>
      <c r="L800" s="629"/>
      <c r="M800" s="629"/>
      <c r="N800" s="629"/>
      <c r="O800" s="629"/>
      <c r="P800" s="629"/>
      <c r="Q800" s="629"/>
      <c r="R800" s="629"/>
      <c r="S800" s="629"/>
      <c r="T800" s="629"/>
      <c r="U800" s="629"/>
      <c r="V800" s="629"/>
      <c r="W800" s="629"/>
      <c r="X800" s="629"/>
      <c r="Y800" s="629"/>
      <c r="Z800" s="629"/>
    </row>
    <row r="801" ht="12.75" customHeight="1">
      <c r="A801" s="629"/>
      <c r="B801" s="629"/>
      <c r="C801" s="629"/>
      <c r="D801" s="629"/>
      <c r="E801" s="629"/>
      <c r="F801" s="629"/>
      <c r="G801" s="629"/>
      <c r="H801" s="629"/>
      <c r="I801" s="629"/>
      <c r="J801" s="629"/>
      <c r="K801" s="629"/>
      <c r="L801" s="629"/>
      <c r="M801" s="629"/>
      <c r="N801" s="629"/>
      <c r="O801" s="629"/>
      <c r="P801" s="629"/>
      <c r="Q801" s="629"/>
      <c r="R801" s="629"/>
      <c r="S801" s="629"/>
      <c r="T801" s="629"/>
      <c r="U801" s="629"/>
      <c r="V801" s="629"/>
      <c r="W801" s="629"/>
      <c r="X801" s="629"/>
      <c r="Y801" s="629"/>
      <c r="Z801" s="629"/>
    </row>
    <row r="802" ht="12.75" customHeight="1">
      <c r="A802" s="629"/>
      <c r="B802" s="629"/>
      <c r="C802" s="629"/>
      <c r="D802" s="629"/>
      <c r="E802" s="629"/>
      <c r="F802" s="629"/>
      <c r="G802" s="629"/>
      <c r="H802" s="629"/>
      <c r="I802" s="629"/>
      <c r="J802" s="629"/>
      <c r="K802" s="629"/>
      <c r="L802" s="629"/>
      <c r="M802" s="629"/>
      <c r="N802" s="629"/>
      <c r="O802" s="629"/>
      <c r="P802" s="629"/>
      <c r="Q802" s="629"/>
      <c r="R802" s="629"/>
      <c r="S802" s="629"/>
      <c r="T802" s="629"/>
      <c r="U802" s="629"/>
      <c r="V802" s="629"/>
      <c r="W802" s="629"/>
      <c r="X802" s="629"/>
      <c r="Y802" s="629"/>
      <c r="Z802" s="629"/>
    </row>
    <row r="803" ht="12.75" customHeight="1">
      <c r="A803" s="629"/>
      <c r="B803" s="629"/>
      <c r="C803" s="629"/>
      <c r="D803" s="629"/>
      <c r="E803" s="629"/>
      <c r="F803" s="629"/>
      <c r="G803" s="629"/>
      <c r="H803" s="629"/>
      <c r="I803" s="629"/>
      <c r="J803" s="629"/>
      <c r="K803" s="629"/>
      <c r="L803" s="629"/>
      <c r="M803" s="629"/>
      <c r="N803" s="629"/>
      <c r="O803" s="629"/>
      <c r="P803" s="629"/>
      <c r="Q803" s="629"/>
      <c r="R803" s="629"/>
      <c r="S803" s="629"/>
      <c r="T803" s="629"/>
      <c r="U803" s="629"/>
      <c r="V803" s="629"/>
      <c r="W803" s="629"/>
      <c r="X803" s="629"/>
      <c r="Y803" s="629"/>
      <c r="Z803" s="629"/>
    </row>
    <row r="804" ht="12.75" customHeight="1">
      <c r="A804" s="629"/>
      <c r="B804" s="629"/>
      <c r="C804" s="629"/>
      <c r="D804" s="629"/>
      <c r="E804" s="629"/>
      <c r="F804" s="629"/>
      <c r="G804" s="629"/>
      <c r="H804" s="629"/>
      <c r="I804" s="629"/>
      <c r="J804" s="629"/>
      <c r="K804" s="629"/>
      <c r="L804" s="629"/>
      <c r="M804" s="629"/>
      <c r="N804" s="629"/>
      <c r="O804" s="629"/>
      <c r="P804" s="629"/>
      <c r="Q804" s="629"/>
      <c r="R804" s="629"/>
      <c r="S804" s="629"/>
      <c r="T804" s="629"/>
      <c r="U804" s="629"/>
      <c r="V804" s="629"/>
      <c r="W804" s="629"/>
      <c r="X804" s="629"/>
      <c r="Y804" s="629"/>
      <c r="Z804" s="629"/>
    </row>
    <row r="805" ht="12.75" customHeight="1">
      <c r="A805" s="629"/>
      <c r="B805" s="629"/>
      <c r="C805" s="629"/>
      <c r="D805" s="629"/>
      <c r="E805" s="629"/>
      <c r="F805" s="629"/>
      <c r="G805" s="629"/>
      <c r="H805" s="629"/>
      <c r="I805" s="629"/>
      <c r="J805" s="629"/>
      <c r="K805" s="629"/>
      <c r="L805" s="629"/>
      <c r="M805" s="629"/>
      <c r="N805" s="629"/>
      <c r="O805" s="629"/>
      <c r="P805" s="629"/>
      <c r="Q805" s="629"/>
      <c r="R805" s="629"/>
      <c r="S805" s="629"/>
      <c r="T805" s="629"/>
      <c r="U805" s="629"/>
      <c r="V805" s="629"/>
      <c r="W805" s="629"/>
      <c r="X805" s="629"/>
      <c r="Y805" s="629"/>
      <c r="Z805" s="629"/>
    </row>
    <row r="806" ht="12.75" customHeight="1">
      <c r="A806" s="629"/>
      <c r="B806" s="629"/>
      <c r="C806" s="629"/>
      <c r="D806" s="629"/>
      <c r="E806" s="629"/>
      <c r="F806" s="629"/>
      <c r="G806" s="629"/>
      <c r="H806" s="629"/>
      <c r="I806" s="629"/>
      <c r="J806" s="629"/>
      <c r="K806" s="629"/>
      <c r="L806" s="629"/>
      <c r="M806" s="629"/>
      <c r="N806" s="629"/>
      <c r="O806" s="629"/>
      <c r="P806" s="629"/>
      <c r="Q806" s="629"/>
      <c r="R806" s="629"/>
      <c r="S806" s="629"/>
      <c r="T806" s="629"/>
      <c r="U806" s="629"/>
      <c r="V806" s="629"/>
      <c r="W806" s="629"/>
      <c r="X806" s="629"/>
      <c r="Y806" s="629"/>
      <c r="Z806" s="629"/>
    </row>
    <row r="807" ht="12.75" customHeight="1">
      <c r="A807" s="629"/>
      <c r="B807" s="629"/>
      <c r="C807" s="629"/>
      <c r="D807" s="629"/>
      <c r="E807" s="629"/>
      <c r="F807" s="629"/>
      <c r="G807" s="629"/>
      <c r="H807" s="629"/>
      <c r="I807" s="629"/>
      <c r="J807" s="629"/>
      <c r="K807" s="629"/>
      <c r="L807" s="629"/>
      <c r="M807" s="629"/>
      <c r="N807" s="629"/>
      <c r="O807" s="629"/>
      <c r="P807" s="629"/>
      <c r="Q807" s="629"/>
      <c r="R807" s="629"/>
      <c r="S807" s="629"/>
      <c r="T807" s="629"/>
      <c r="U807" s="629"/>
      <c r="V807" s="629"/>
      <c r="W807" s="629"/>
      <c r="X807" s="629"/>
      <c r="Y807" s="629"/>
      <c r="Z807" s="629"/>
    </row>
    <row r="808" ht="12.75" customHeight="1">
      <c r="A808" s="629"/>
      <c r="B808" s="629"/>
      <c r="C808" s="629"/>
      <c r="D808" s="629"/>
      <c r="E808" s="629"/>
      <c r="F808" s="629"/>
      <c r="G808" s="629"/>
      <c r="H808" s="629"/>
      <c r="I808" s="629"/>
      <c r="J808" s="629"/>
      <c r="K808" s="629"/>
      <c r="L808" s="629"/>
      <c r="M808" s="629"/>
      <c r="N808" s="629"/>
      <c r="O808" s="629"/>
      <c r="P808" s="629"/>
      <c r="Q808" s="629"/>
      <c r="R808" s="629"/>
      <c r="S808" s="629"/>
      <c r="T808" s="629"/>
      <c r="U808" s="629"/>
      <c r="V808" s="629"/>
      <c r="W808" s="629"/>
      <c r="X808" s="629"/>
      <c r="Y808" s="629"/>
      <c r="Z808" s="629"/>
    </row>
    <row r="809" ht="12.75" customHeight="1">
      <c r="A809" s="629"/>
      <c r="B809" s="629"/>
      <c r="C809" s="629"/>
      <c r="D809" s="629"/>
      <c r="E809" s="629"/>
      <c r="F809" s="629"/>
      <c r="G809" s="629"/>
      <c r="H809" s="629"/>
      <c r="I809" s="629"/>
      <c r="J809" s="629"/>
      <c r="K809" s="629"/>
      <c r="L809" s="629"/>
      <c r="M809" s="629"/>
      <c r="N809" s="629"/>
      <c r="O809" s="629"/>
      <c r="P809" s="629"/>
      <c r="Q809" s="629"/>
      <c r="R809" s="629"/>
      <c r="S809" s="629"/>
      <c r="T809" s="629"/>
      <c r="U809" s="629"/>
      <c r="V809" s="629"/>
      <c r="W809" s="629"/>
      <c r="X809" s="629"/>
      <c r="Y809" s="629"/>
      <c r="Z809" s="629"/>
    </row>
    <row r="810" ht="12.75" customHeight="1">
      <c r="A810" s="629"/>
      <c r="B810" s="629"/>
      <c r="C810" s="629"/>
      <c r="D810" s="629"/>
      <c r="E810" s="629"/>
      <c r="F810" s="629"/>
      <c r="G810" s="629"/>
      <c r="H810" s="629"/>
      <c r="I810" s="629"/>
      <c r="J810" s="629"/>
      <c r="K810" s="629"/>
      <c r="L810" s="629"/>
      <c r="M810" s="629"/>
      <c r="N810" s="629"/>
      <c r="O810" s="629"/>
      <c r="P810" s="629"/>
      <c r="Q810" s="629"/>
      <c r="R810" s="629"/>
      <c r="S810" s="629"/>
      <c r="T810" s="629"/>
      <c r="U810" s="629"/>
      <c r="V810" s="629"/>
      <c r="W810" s="629"/>
      <c r="X810" s="629"/>
      <c r="Y810" s="629"/>
      <c r="Z810" s="629"/>
    </row>
    <row r="811" ht="12.75" customHeight="1">
      <c r="A811" s="629"/>
      <c r="B811" s="629"/>
      <c r="C811" s="629"/>
      <c r="D811" s="629"/>
      <c r="E811" s="629"/>
      <c r="F811" s="629"/>
      <c r="G811" s="629"/>
      <c r="H811" s="629"/>
      <c r="I811" s="629"/>
      <c r="J811" s="629"/>
      <c r="K811" s="629"/>
      <c r="L811" s="629"/>
      <c r="M811" s="629"/>
      <c r="N811" s="629"/>
      <c r="O811" s="629"/>
      <c r="P811" s="629"/>
      <c r="Q811" s="629"/>
      <c r="R811" s="629"/>
      <c r="S811" s="629"/>
      <c r="T811" s="629"/>
      <c r="U811" s="629"/>
      <c r="V811" s="629"/>
      <c r="W811" s="629"/>
      <c r="X811" s="629"/>
      <c r="Y811" s="629"/>
      <c r="Z811" s="629"/>
    </row>
    <row r="812" ht="12.75" customHeight="1">
      <c r="A812" s="629"/>
      <c r="B812" s="629"/>
      <c r="C812" s="629"/>
      <c r="D812" s="629"/>
      <c r="E812" s="629"/>
      <c r="F812" s="629"/>
      <c r="G812" s="629"/>
      <c r="H812" s="629"/>
      <c r="I812" s="629"/>
      <c r="J812" s="629"/>
      <c r="K812" s="629"/>
      <c r="L812" s="629"/>
      <c r="M812" s="629"/>
      <c r="N812" s="629"/>
      <c r="O812" s="629"/>
      <c r="P812" s="629"/>
      <c r="Q812" s="629"/>
      <c r="R812" s="629"/>
      <c r="S812" s="629"/>
      <c r="T812" s="629"/>
      <c r="U812" s="629"/>
      <c r="V812" s="629"/>
      <c r="W812" s="629"/>
      <c r="X812" s="629"/>
      <c r="Y812" s="629"/>
      <c r="Z812" s="629"/>
    </row>
    <row r="813" ht="12.75" customHeight="1">
      <c r="A813" s="629"/>
      <c r="B813" s="629"/>
      <c r="C813" s="629"/>
      <c r="D813" s="629"/>
      <c r="E813" s="629"/>
      <c r="F813" s="629"/>
      <c r="G813" s="629"/>
      <c r="H813" s="629"/>
      <c r="I813" s="629"/>
      <c r="J813" s="629"/>
      <c r="K813" s="629"/>
      <c r="L813" s="629"/>
      <c r="M813" s="629"/>
      <c r="N813" s="629"/>
      <c r="O813" s="629"/>
      <c r="P813" s="629"/>
      <c r="Q813" s="629"/>
      <c r="R813" s="629"/>
      <c r="S813" s="629"/>
      <c r="T813" s="629"/>
      <c r="U813" s="629"/>
      <c r="V813" s="629"/>
      <c r="W813" s="629"/>
      <c r="X813" s="629"/>
      <c r="Y813" s="629"/>
      <c r="Z813" s="629"/>
    </row>
    <row r="814" ht="12.75" customHeight="1">
      <c r="A814" s="629"/>
      <c r="B814" s="629"/>
      <c r="C814" s="629"/>
      <c r="D814" s="629"/>
      <c r="E814" s="629"/>
      <c r="F814" s="629"/>
      <c r="G814" s="629"/>
      <c r="H814" s="629"/>
      <c r="I814" s="629"/>
      <c r="J814" s="629"/>
      <c r="K814" s="629"/>
      <c r="L814" s="629"/>
      <c r="M814" s="629"/>
      <c r="N814" s="629"/>
      <c r="O814" s="629"/>
      <c r="P814" s="629"/>
      <c r="Q814" s="629"/>
      <c r="R814" s="629"/>
      <c r="S814" s="629"/>
      <c r="T814" s="629"/>
      <c r="U814" s="629"/>
      <c r="V814" s="629"/>
      <c r="W814" s="629"/>
      <c r="X814" s="629"/>
      <c r="Y814" s="629"/>
      <c r="Z814" s="629"/>
    </row>
    <row r="815" ht="12.75" customHeight="1">
      <c r="A815" s="629"/>
      <c r="B815" s="629"/>
      <c r="C815" s="629"/>
      <c r="D815" s="629"/>
      <c r="E815" s="629"/>
      <c r="F815" s="629"/>
      <c r="G815" s="629"/>
      <c r="H815" s="629"/>
      <c r="I815" s="629"/>
      <c r="J815" s="629"/>
      <c r="K815" s="629"/>
      <c r="L815" s="629"/>
      <c r="M815" s="629"/>
      <c r="N815" s="629"/>
      <c r="O815" s="629"/>
      <c r="P815" s="629"/>
      <c r="Q815" s="629"/>
      <c r="R815" s="629"/>
      <c r="S815" s="629"/>
      <c r="T815" s="629"/>
      <c r="U815" s="629"/>
      <c r="V815" s="629"/>
      <c r="W815" s="629"/>
      <c r="X815" s="629"/>
      <c r="Y815" s="629"/>
      <c r="Z815" s="629"/>
    </row>
    <row r="816" ht="12.75" customHeight="1">
      <c r="A816" s="629"/>
      <c r="B816" s="629"/>
      <c r="C816" s="629"/>
      <c r="D816" s="629"/>
      <c r="E816" s="629"/>
      <c r="F816" s="629"/>
      <c r="G816" s="629"/>
      <c r="H816" s="629"/>
      <c r="I816" s="629"/>
      <c r="J816" s="629"/>
      <c r="K816" s="629"/>
      <c r="L816" s="629"/>
      <c r="M816" s="629"/>
      <c r="N816" s="629"/>
      <c r="O816" s="629"/>
      <c r="P816" s="629"/>
      <c r="Q816" s="629"/>
      <c r="R816" s="629"/>
      <c r="S816" s="629"/>
      <c r="T816" s="629"/>
      <c r="U816" s="629"/>
      <c r="V816" s="629"/>
      <c r="W816" s="629"/>
      <c r="X816" s="629"/>
      <c r="Y816" s="629"/>
      <c r="Z816" s="629"/>
    </row>
    <row r="817" ht="12.75" customHeight="1">
      <c r="A817" s="629"/>
      <c r="B817" s="629"/>
      <c r="C817" s="629"/>
      <c r="D817" s="629"/>
      <c r="E817" s="629"/>
      <c r="F817" s="629"/>
      <c r="G817" s="629"/>
      <c r="H817" s="629"/>
      <c r="I817" s="629"/>
      <c r="J817" s="629"/>
      <c r="K817" s="629"/>
      <c r="L817" s="629"/>
      <c r="M817" s="629"/>
      <c r="N817" s="629"/>
      <c r="O817" s="629"/>
      <c r="P817" s="629"/>
      <c r="Q817" s="629"/>
      <c r="R817" s="629"/>
      <c r="S817" s="629"/>
      <c r="T817" s="629"/>
      <c r="U817" s="629"/>
      <c r="V817" s="629"/>
      <c r="W817" s="629"/>
      <c r="X817" s="629"/>
      <c r="Y817" s="629"/>
      <c r="Z817" s="629"/>
    </row>
    <row r="818" ht="12.75" customHeight="1">
      <c r="A818" s="629"/>
      <c r="B818" s="629"/>
      <c r="C818" s="629"/>
      <c r="D818" s="629"/>
      <c r="E818" s="629"/>
      <c r="F818" s="629"/>
      <c r="G818" s="629"/>
      <c r="H818" s="629"/>
      <c r="I818" s="629"/>
      <c r="J818" s="629"/>
      <c r="K818" s="629"/>
      <c r="L818" s="629"/>
      <c r="M818" s="629"/>
      <c r="N818" s="629"/>
      <c r="O818" s="629"/>
      <c r="P818" s="629"/>
      <c r="Q818" s="629"/>
      <c r="R818" s="629"/>
      <c r="S818" s="629"/>
      <c r="T818" s="629"/>
      <c r="U818" s="629"/>
      <c r="V818" s="629"/>
      <c r="W818" s="629"/>
      <c r="X818" s="629"/>
      <c r="Y818" s="629"/>
      <c r="Z818" s="629"/>
    </row>
    <row r="819" ht="12.75" customHeight="1">
      <c r="A819" s="629"/>
      <c r="B819" s="629"/>
      <c r="C819" s="629"/>
      <c r="D819" s="629"/>
      <c r="E819" s="629"/>
      <c r="F819" s="629"/>
      <c r="G819" s="629"/>
      <c r="H819" s="629"/>
      <c r="I819" s="629"/>
      <c r="J819" s="629"/>
      <c r="K819" s="629"/>
      <c r="L819" s="629"/>
      <c r="M819" s="629"/>
      <c r="N819" s="629"/>
      <c r="O819" s="629"/>
      <c r="P819" s="629"/>
      <c r="Q819" s="629"/>
      <c r="R819" s="629"/>
      <c r="S819" s="629"/>
      <c r="T819" s="629"/>
      <c r="U819" s="629"/>
      <c r="V819" s="629"/>
      <c r="W819" s="629"/>
      <c r="X819" s="629"/>
      <c r="Y819" s="629"/>
      <c r="Z819" s="629"/>
    </row>
    <row r="820" ht="12.75" customHeight="1">
      <c r="A820" s="629"/>
      <c r="B820" s="629"/>
      <c r="C820" s="629"/>
      <c r="D820" s="629"/>
      <c r="E820" s="629"/>
      <c r="F820" s="629"/>
      <c r="G820" s="629"/>
      <c r="H820" s="629"/>
      <c r="I820" s="629"/>
      <c r="J820" s="629"/>
      <c r="K820" s="629"/>
      <c r="L820" s="629"/>
      <c r="M820" s="629"/>
      <c r="N820" s="629"/>
      <c r="O820" s="629"/>
      <c r="P820" s="629"/>
      <c r="Q820" s="629"/>
      <c r="R820" s="629"/>
      <c r="S820" s="629"/>
      <c r="T820" s="629"/>
      <c r="U820" s="629"/>
      <c r="V820" s="629"/>
      <c r="W820" s="629"/>
      <c r="X820" s="629"/>
      <c r="Y820" s="629"/>
      <c r="Z820" s="629"/>
    </row>
    <row r="821" ht="12.75" customHeight="1">
      <c r="A821" s="629"/>
      <c r="B821" s="629"/>
      <c r="C821" s="629"/>
      <c r="D821" s="629"/>
      <c r="E821" s="629"/>
      <c r="F821" s="629"/>
      <c r="G821" s="629"/>
      <c r="H821" s="629"/>
      <c r="I821" s="629"/>
      <c r="J821" s="629"/>
      <c r="K821" s="629"/>
      <c r="L821" s="629"/>
      <c r="M821" s="629"/>
      <c r="N821" s="629"/>
      <c r="O821" s="629"/>
      <c r="P821" s="629"/>
      <c r="Q821" s="629"/>
      <c r="R821" s="629"/>
      <c r="S821" s="629"/>
      <c r="T821" s="629"/>
      <c r="U821" s="629"/>
      <c r="V821" s="629"/>
      <c r="W821" s="629"/>
      <c r="X821" s="629"/>
      <c r="Y821" s="629"/>
      <c r="Z821" s="629"/>
    </row>
    <row r="822" ht="12.75" customHeight="1">
      <c r="A822" s="629"/>
      <c r="B822" s="629"/>
      <c r="C822" s="629"/>
      <c r="D822" s="629"/>
      <c r="E822" s="629"/>
      <c r="F822" s="629"/>
      <c r="G822" s="629"/>
      <c r="H822" s="629"/>
      <c r="I822" s="629"/>
      <c r="J822" s="629"/>
      <c r="K822" s="629"/>
      <c r="L822" s="629"/>
      <c r="M822" s="629"/>
      <c r="N822" s="629"/>
      <c r="O822" s="629"/>
      <c r="P822" s="629"/>
      <c r="Q822" s="629"/>
      <c r="R822" s="629"/>
      <c r="S822" s="629"/>
      <c r="T822" s="629"/>
      <c r="U822" s="629"/>
      <c r="V822" s="629"/>
      <c r="W822" s="629"/>
      <c r="X822" s="629"/>
      <c r="Y822" s="629"/>
      <c r="Z822" s="629"/>
    </row>
    <row r="823" ht="12.75" customHeight="1">
      <c r="A823" s="629"/>
      <c r="B823" s="629"/>
      <c r="C823" s="629"/>
      <c r="D823" s="629"/>
      <c r="E823" s="629"/>
      <c r="F823" s="629"/>
      <c r="G823" s="629"/>
      <c r="H823" s="629"/>
      <c r="I823" s="629"/>
      <c r="J823" s="629"/>
      <c r="K823" s="629"/>
      <c r="L823" s="629"/>
      <c r="M823" s="629"/>
      <c r="N823" s="629"/>
      <c r="O823" s="629"/>
      <c r="P823" s="629"/>
      <c r="Q823" s="629"/>
      <c r="R823" s="629"/>
      <c r="S823" s="629"/>
      <c r="T823" s="629"/>
      <c r="U823" s="629"/>
      <c r="V823" s="629"/>
      <c r="W823" s="629"/>
      <c r="X823" s="629"/>
      <c r="Y823" s="629"/>
      <c r="Z823" s="629"/>
    </row>
    <row r="824" ht="12.75" customHeight="1">
      <c r="A824" s="629"/>
      <c r="B824" s="629"/>
      <c r="C824" s="629"/>
      <c r="D824" s="629"/>
      <c r="E824" s="629"/>
      <c r="F824" s="629"/>
      <c r="G824" s="629"/>
      <c r="H824" s="629"/>
      <c r="I824" s="629"/>
      <c r="J824" s="629"/>
      <c r="K824" s="629"/>
      <c r="L824" s="629"/>
      <c r="M824" s="629"/>
      <c r="N824" s="629"/>
      <c r="O824" s="629"/>
      <c r="P824" s="629"/>
      <c r="Q824" s="629"/>
      <c r="R824" s="629"/>
      <c r="S824" s="629"/>
      <c r="T824" s="629"/>
      <c r="U824" s="629"/>
      <c r="V824" s="629"/>
      <c r="W824" s="629"/>
      <c r="X824" s="629"/>
      <c r="Y824" s="629"/>
      <c r="Z824" s="629"/>
    </row>
    <row r="825" ht="12.75" customHeight="1">
      <c r="A825" s="629"/>
      <c r="B825" s="629"/>
      <c r="C825" s="629"/>
      <c r="D825" s="629"/>
      <c r="E825" s="629"/>
      <c r="F825" s="629"/>
      <c r="G825" s="629"/>
      <c r="H825" s="629"/>
      <c r="I825" s="629"/>
      <c r="J825" s="629"/>
      <c r="K825" s="629"/>
      <c r="L825" s="629"/>
      <c r="M825" s="629"/>
      <c r="N825" s="629"/>
      <c r="O825" s="629"/>
      <c r="P825" s="629"/>
      <c r="Q825" s="629"/>
      <c r="R825" s="629"/>
      <c r="S825" s="629"/>
      <c r="T825" s="629"/>
      <c r="U825" s="629"/>
      <c r="V825" s="629"/>
      <c r="W825" s="629"/>
      <c r="X825" s="629"/>
      <c r="Y825" s="629"/>
      <c r="Z825" s="629"/>
    </row>
    <row r="826" ht="12.75" customHeight="1">
      <c r="A826" s="629"/>
      <c r="B826" s="629"/>
      <c r="C826" s="629"/>
      <c r="D826" s="629"/>
      <c r="E826" s="629"/>
      <c r="F826" s="629"/>
      <c r="G826" s="629"/>
      <c r="H826" s="629"/>
      <c r="I826" s="629"/>
      <c r="J826" s="629"/>
      <c r="K826" s="629"/>
      <c r="L826" s="629"/>
      <c r="M826" s="629"/>
      <c r="N826" s="629"/>
      <c r="O826" s="629"/>
      <c r="P826" s="629"/>
      <c r="Q826" s="629"/>
      <c r="R826" s="629"/>
      <c r="S826" s="629"/>
      <c r="T826" s="629"/>
      <c r="U826" s="629"/>
      <c r="V826" s="629"/>
      <c r="W826" s="629"/>
      <c r="X826" s="629"/>
      <c r="Y826" s="629"/>
      <c r="Z826" s="629"/>
    </row>
    <row r="827" ht="12.75" customHeight="1">
      <c r="A827" s="629"/>
      <c r="B827" s="629"/>
      <c r="C827" s="629"/>
      <c r="D827" s="629"/>
      <c r="E827" s="629"/>
      <c r="F827" s="629"/>
      <c r="G827" s="629"/>
      <c r="H827" s="629"/>
      <c r="I827" s="629"/>
      <c r="J827" s="629"/>
      <c r="K827" s="629"/>
      <c r="L827" s="629"/>
      <c r="M827" s="629"/>
      <c r="N827" s="629"/>
      <c r="O827" s="629"/>
      <c r="P827" s="629"/>
      <c r="Q827" s="629"/>
      <c r="R827" s="629"/>
      <c r="S827" s="629"/>
      <c r="T827" s="629"/>
      <c r="U827" s="629"/>
      <c r="V827" s="629"/>
      <c r="W827" s="629"/>
      <c r="X827" s="629"/>
      <c r="Y827" s="629"/>
      <c r="Z827" s="629"/>
    </row>
    <row r="828" ht="12.75" customHeight="1">
      <c r="A828" s="629"/>
      <c r="B828" s="629"/>
      <c r="C828" s="629"/>
      <c r="D828" s="629"/>
      <c r="E828" s="629"/>
      <c r="F828" s="629"/>
      <c r="G828" s="629"/>
      <c r="H828" s="629"/>
      <c r="I828" s="629"/>
      <c r="J828" s="629"/>
      <c r="K828" s="629"/>
      <c r="L828" s="629"/>
      <c r="M828" s="629"/>
      <c r="N828" s="629"/>
      <c r="O828" s="629"/>
      <c r="P828" s="629"/>
      <c r="Q828" s="629"/>
      <c r="R828" s="629"/>
      <c r="S828" s="629"/>
      <c r="T828" s="629"/>
      <c r="U828" s="629"/>
      <c r="V828" s="629"/>
      <c r="W828" s="629"/>
      <c r="X828" s="629"/>
      <c r="Y828" s="629"/>
      <c r="Z828" s="629"/>
    </row>
    <row r="829" ht="12.75" customHeight="1">
      <c r="A829" s="629"/>
      <c r="B829" s="629"/>
      <c r="C829" s="629"/>
      <c r="D829" s="629"/>
      <c r="E829" s="629"/>
      <c r="F829" s="629"/>
      <c r="G829" s="629"/>
      <c r="H829" s="629"/>
      <c r="I829" s="629"/>
      <c r="J829" s="629"/>
      <c r="K829" s="629"/>
      <c r="L829" s="629"/>
      <c r="M829" s="629"/>
      <c r="N829" s="629"/>
      <c r="O829" s="629"/>
      <c r="P829" s="629"/>
      <c r="Q829" s="629"/>
      <c r="R829" s="629"/>
      <c r="S829" s="629"/>
      <c r="T829" s="629"/>
      <c r="U829" s="629"/>
      <c r="V829" s="629"/>
      <c r="W829" s="629"/>
      <c r="X829" s="629"/>
      <c r="Y829" s="629"/>
      <c r="Z829" s="629"/>
    </row>
    <row r="830" ht="12.75" customHeight="1">
      <c r="A830" s="629"/>
      <c r="B830" s="629"/>
      <c r="C830" s="629"/>
      <c r="D830" s="629"/>
      <c r="E830" s="629"/>
      <c r="F830" s="629"/>
      <c r="G830" s="629"/>
      <c r="H830" s="629"/>
      <c r="I830" s="629"/>
      <c r="J830" s="629"/>
      <c r="K830" s="629"/>
      <c r="L830" s="629"/>
      <c r="M830" s="629"/>
      <c r="N830" s="629"/>
      <c r="O830" s="629"/>
      <c r="P830" s="629"/>
      <c r="Q830" s="629"/>
      <c r="R830" s="629"/>
      <c r="S830" s="629"/>
      <c r="T830" s="629"/>
      <c r="U830" s="629"/>
      <c r="V830" s="629"/>
      <c r="W830" s="629"/>
      <c r="X830" s="629"/>
      <c r="Y830" s="629"/>
      <c r="Z830" s="629"/>
    </row>
    <row r="831" ht="12.75" customHeight="1">
      <c r="A831" s="629"/>
      <c r="B831" s="629"/>
      <c r="C831" s="629"/>
      <c r="D831" s="629"/>
      <c r="E831" s="629"/>
      <c r="F831" s="629"/>
      <c r="G831" s="629"/>
      <c r="H831" s="629"/>
      <c r="I831" s="629"/>
      <c r="J831" s="629"/>
      <c r="K831" s="629"/>
      <c r="L831" s="629"/>
      <c r="M831" s="629"/>
      <c r="N831" s="629"/>
      <c r="O831" s="629"/>
      <c r="P831" s="629"/>
      <c r="Q831" s="629"/>
      <c r="R831" s="629"/>
      <c r="S831" s="629"/>
      <c r="T831" s="629"/>
      <c r="U831" s="629"/>
      <c r="V831" s="629"/>
      <c r="W831" s="629"/>
      <c r="X831" s="629"/>
      <c r="Y831" s="629"/>
      <c r="Z831" s="629"/>
    </row>
    <row r="832" ht="12.75" customHeight="1">
      <c r="A832" s="629"/>
      <c r="B832" s="629"/>
      <c r="C832" s="629"/>
      <c r="D832" s="629"/>
      <c r="E832" s="629"/>
      <c r="F832" s="629"/>
      <c r="G832" s="629"/>
      <c r="H832" s="629"/>
      <c r="I832" s="629"/>
      <c r="J832" s="629"/>
      <c r="K832" s="629"/>
      <c r="L832" s="629"/>
      <c r="M832" s="629"/>
      <c r="N832" s="629"/>
      <c r="O832" s="629"/>
      <c r="P832" s="629"/>
      <c r="Q832" s="629"/>
      <c r="R832" s="629"/>
      <c r="S832" s="629"/>
      <c r="T832" s="629"/>
      <c r="U832" s="629"/>
      <c r="V832" s="629"/>
      <c r="W832" s="629"/>
      <c r="X832" s="629"/>
      <c r="Y832" s="629"/>
      <c r="Z832" s="629"/>
    </row>
    <row r="833" ht="12.75" customHeight="1">
      <c r="A833" s="629"/>
      <c r="B833" s="629"/>
      <c r="C833" s="629"/>
      <c r="D833" s="629"/>
      <c r="E833" s="629"/>
      <c r="F833" s="629"/>
      <c r="G833" s="629"/>
      <c r="H833" s="629"/>
      <c r="I833" s="629"/>
      <c r="J833" s="629"/>
      <c r="K833" s="629"/>
      <c r="L833" s="629"/>
      <c r="M833" s="629"/>
      <c r="N833" s="629"/>
      <c r="O833" s="629"/>
      <c r="P833" s="629"/>
      <c r="Q833" s="629"/>
      <c r="R833" s="629"/>
      <c r="S833" s="629"/>
      <c r="T833" s="629"/>
      <c r="U833" s="629"/>
      <c r="V833" s="629"/>
      <c r="W833" s="629"/>
      <c r="X833" s="629"/>
      <c r="Y833" s="629"/>
      <c r="Z833" s="629"/>
    </row>
    <row r="834" ht="12.75" customHeight="1">
      <c r="A834" s="629"/>
      <c r="B834" s="629"/>
      <c r="C834" s="629"/>
      <c r="D834" s="629"/>
      <c r="E834" s="629"/>
      <c r="F834" s="629"/>
      <c r="G834" s="629"/>
      <c r="H834" s="629"/>
      <c r="I834" s="629"/>
      <c r="J834" s="629"/>
      <c r="K834" s="629"/>
      <c r="L834" s="629"/>
      <c r="M834" s="629"/>
      <c r="N834" s="629"/>
      <c r="O834" s="629"/>
      <c r="P834" s="629"/>
      <c r="Q834" s="629"/>
      <c r="R834" s="629"/>
      <c r="S834" s="629"/>
      <c r="T834" s="629"/>
      <c r="U834" s="629"/>
      <c r="V834" s="629"/>
      <c r="W834" s="629"/>
      <c r="X834" s="629"/>
      <c r="Y834" s="629"/>
      <c r="Z834" s="629"/>
    </row>
    <row r="835" ht="12.75" customHeight="1">
      <c r="A835" s="629"/>
      <c r="B835" s="629"/>
      <c r="C835" s="629"/>
      <c r="D835" s="629"/>
      <c r="E835" s="629"/>
      <c r="F835" s="629"/>
      <c r="G835" s="629"/>
      <c r="H835" s="629"/>
      <c r="I835" s="629"/>
      <c r="J835" s="629"/>
      <c r="K835" s="629"/>
      <c r="L835" s="629"/>
      <c r="M835" s="629"/>
      <c r="N835" s="629"/>
      <c r="O835" s="629"/>
      <c r="P835" s="629"/>
      <c r="Q835" s="629"/>
      <c r="R835" s="629"/>
      <c r="S835" s="629"/>
      <c r="T835" s="629"/>
      <c r="U835" s="629"/>
      <c r="V835" s="629"/>
      <c r="W835" s="629"/>
      <c r="X835" s="629"/>
      <c r="Y835" s="629"/>
      <c r="Z835" s="629"/>
    </row>
    <row r="836" ht="12.75" customHeight="1">
      <c r="A836" s="629"/>
      <c r="B836" s="629"/>
      <c r="C836" s="629"/>
      <c r="D836" s="629"/>
      <c r="E836" s="629"/>
      <c r="F836" s="629"/>
      <c r="G836" s="629"/>
      <c r="H836" s="629"/>
      <c r="I836" s="629"/>
      <c r="J836" s="629"/>
      <c r="K836" s="629"/>
      <c r="L836" s="629"/>
      <c r="M836" s="629"/>
      <c r="N836" s="629"/>
      <c r="O836" s="629"/>
      <c r="P836" s="629"/>
      <c r="Q836" s="629"/>
      <c r="R836" s="629"/>
      <c r="S836" s="629"/>
      <c r="T836" s="629"/>
      <c r="U836" s="629"/>
      <c r="V836" s="629"/>
      <c r="W836" s="629"/>
      <c r="X836" s="629"/>
      <c r="Y836" s="629"/>
      <c r="Z836" s="629"/>
    </row>
    <row r="837" ht="12.75" customHeight="1">
      <c r="A837" s="629"/>
      <c r="B837" s="629"/>
      <c r="C837" s="629"/>
      <c r="D837" s="629"/>
      <c r="E837" s="629"/>
      <c r="F837" s="629"/>
      <c r="G837" s="629"/>
      <c r="H837" s="629"/>
      <c r="I837" s="629"/>
      <c r="J837" s="629"/>
      <c r="K837" s="629"/>
      <c r="L837" s="629"/>
      <c r="M837" s="629"/>
      <c r="N837" s="629"/>
      <c r="O837" s="629"/>
      <c r="P837" s="629"/>
      <c r="Q837" s="629"/>
      <c r="R837" s="629"/>
      <c r="S837" s="629"/>
      <c r="T837" s="629"/>
      <c r="U837" s="629"/>
      <c r="V837" s="629"/>
      <c r="W837" s="629"/>
      <c r="X837" s="629"/>
      <c r="Y837" s="629"/>
      <c r="Z837" s="629"/>
    </row>
    <row r="838" ht="12.75" customHeight="1">
      <c r="A838" s="629"/>
      <c r="B838" s="629"/>
      <c r="C838" s="629"/>
      <c r="D838" s="629"/>
      <c r="E838" s="629"/>
      <c r="F838" s="629"/>
      <c r="G838" s="629"/>
      <c r="H838" s="629"/>
      <c r="I838" s="629"/>
      <c r="J838" s="629"/>
      <c r="K838" s="629"/>
      <c r="L838" s="629"/>
      <c r="M838" s="629"/>
      <c r="N838" s="629"/>
      <c r="O838" s="629"/>
      <c r="P838" s="629"/>
      <c r="Q838" s="629"/>
      <c r="R838" s="629"/>
      <c r="S838" s="629"/>
      <c r="T838" s="629"/>
      <c r="U838" s="629"/>
      <c r="V838" s="629"/>
      <c r="W838" s="629"/>
      <c r="X838" s="629"/>
      <c r="Y838" s="629"/>
      <c r="Z838" s="629"/>
    </row>
    <row r="839" ht="12.75" customHeight="1">
      <c r="A839" s="629"/>
      <c r="B839" s="629"/>
      <c r="C839" s="629"/>
      <c r="D839" s="629"/>
      <c r="E839" s="629"/>
      <c r="F839" s="629"/>
      <c r="G839" s="629"/>
      <c r="H839" s="629"/>
      <c r="I839" s="629"/>
      <c r="J839" s="629"/>
      <c r="K839" s="629"/>
      <c r="L839" s="629"/>
      <c r="M839" s="629"/>
      <c r="N839" s="629"/>
      <c r="O839" s="629"/>
      <c r="P839" s="629"/>
      <c r="Q839" s="629"/>
      <c r="R839" s="629"/>
      <c r="S839" s="629"/>
      <c r="T839" s="629"/>
      <c r="U839" s="629"/>
      <c r="V839" s="629"/>
      <c r="W839" s="629"/>
      <c r="X839" s="629"/>
      <c r="Y839" s="629"/>
      <c r="Z839" s="629"/>
    </row>
    <row r="840" ht="12.75" customHeight="1">
      <c r="A840" s="629"/>
      <c r="B840" s="629"/>
      <c r="C840" s="629"/>
      <c r="D840" s="629"/>
      <c r="E840" s="629"/>
      <c r="F840" s="629"/>
      <c r="G840" s="629"/>
      <c r="H840" s="629"/>
      <c r="I840" s="629"/>
      <c r="J840" s="629"/>
      <c r="K840" s="629"/>
      <c r="L840" s="629"/>
      <c r="M840" s="629"/>
      <c r="N840" s="629"/>
      <c r="O840" s="629"/>
      <c r="P840" s="629"/>
      <c r="Q840" s="629"/>
      <c r="R840" s="629"/>
      <c r="S840" s="629"/>
      <c r="T840" s="629"/>
      <c r="U840" s="629"/>
      <c r="V840" s="629"/>
      <c r="W840" s="629"/>
      <c r="X840" s="629"/>
      <c r="Y840" s="629"/>
      <c r="Z840" s="629"/>
    </row>
    <row r="841" ht="12.75" customHeight="1">
      <c r="A841" s="629"/>
      <c r="B841" s="629"/>
      <c r="C841" s="629"/>
      <c r="D841" s="629"/>
      <c r="E841" s="629"/>
      <c r="F841" s="629"/>
      <c r="G841" s="629"/>
      <c r="H841" s="629"/>
      <c r="I841" s="629"/>
      <c r="J841" s="629"/>
      <c r="K841" s="629"/>
      <c r="L841" s="629"/>
      <c r="M841" s="629"/>
      <c r="N841" s="629"/>
      <c r="O841" s="629"/>
      <c r="P841" s="629"/>
      <c r="Q841" s="629"/>
      <c r="R841" s="629"/>
      <c r="S841" s="629"/>
      <c r="T841" s="629"/>
      <c r="U841" s="629"/>
      <c r="V841" s="629"/>
      <c r="W841" s="629"/>
      <c r="X841" s="629"/>
      <c r="Y841" s="629"/>
      <c r="Z841" s="629"/>
    </row>
    <row r="842" ht="12.75" customHeight="1">
      <c r="A842" s="629"/>
      <c r="B842" s="629"/>
      <c r="C842" s="629"/>
      <c r="D842" s="629"/>
      <c r="E842" s="629"/>
      <c r="F842" s="629"/>
      <c r="G842" s="629"/>
      <c r="H842" s="629"/>
      <c r="I842" s="629"/>
      <c r="J842" s="629"/>
      <c r="K842" s="629"/>
      <c r="L842" s="629"/>
      <c r="M842" s="629"/>
      <c r="N842" s="629"/>
      <c r="O842" s="629"/>
      <c r="P842" s="629"/>
      <c r="Q842" s="629"/>
      <c r="R842" s="629"/>
      <c r="S842" s="629"/>
      <c r="T842" s="629"/>
      <c r="U842" s="629"/>
      <c r="V842" s="629"/>
      <c r="W842" s="629"/>
      <c r="X842" s="629"/>
      <c r="Y842" s="629"/>
      <c r="Z842" s="629"/>
    </row>
    <row r="843" ht="12.75" customHeight="1">
      <c r="A843" s="629"/>
      <c r="B843" s="629"/>
      <c r="C843" s="629"/>
      <c r="D843" s="629"/>
      <c r="E843" s="629"/>
      <c r="F843" s="629"/>
      <c r="G843" s="629"/>
      <c r="H843" s="629"/>
      <c r="I843" s="629"/>
      <c r="J843" s="629"/>
      <c r="K843" s="629"/>
      <c r="L843" s="629"/>
      <c r="M843" s="629"/>
      <c r="N843" s="629"/>
      <c r="O843" s="629"/>
      <c r="P843" s="629"/>
      <c r="Q843" s="629"/>
      <c r="R843" s="629"/>
      <c r="S843" s="629"/>
      <c r="T843" s="629"/>
      <c r="U843" s="629"/>
      <c r="V843" s="629"/>
      <c r="W843" s="629"/>
      <c r="X843" s="629"/>
      <c r="Y843" s="629"/>
      <c r="Z843" s="629"/>
    </row>
    <row r="844" ht="12.75" customHeight="1">
      <c r="A844" s="629"/>
      <c r="B844" s="629"/>
      <c r="C844" s="629"/>
      <c r="D844" s="629"/>
      <c r="E844" s="629"/>
      <c r="F844" s="629"/>
      <c r="G844" s="629"/>
      <c r="H844" s="629"/>
      <c r="I844" s="629"/>
      <c r="J844" s="629"/>
      <c r="K844" s="629"/>
      <c r="L844" s="629"/>
      <c r="M844" s="629"/>
      <c r="N844" s="629"/>
      <c r="O844" s="629"/>
      <c r="P844" s="629"/>
      <c r="Q844" s="629"/>
      <c r="R844" s="629"/>
      <c r="S844" s="629"/>
      <c r="T844" s="629"/>
      <c r="U844" s="629"/>
      <c r="V844" s="629"/>
      <c r="W844" s="629"/>
      <c r="X844" s="629"/>
      <c r="Y844" s="629"/>
      <c r="Z844" s="629"/>
    </row>
    <row r="845" ht="12.75" customHeight="1">
      <c r="A845" s="629"/>
      <c r="B845" s="629"/>
      <c r="C845" s="629"/>
      <c r="D845" s="629"/>
      <c r="E845" s="629"/>
      <c r="F845" s="629"/>
      <c r="G845" s="629"/>
      <c r="H845" s="629"/>
      <c r="I845" s="629"/>
      <c r="J845" s="629"/>
      <c r="K845" s="629"/>
      <c r="L845" s="629"/>
      <c r="M845" s="629"/>
      <c r="N845" s="629"/>
      <c r="O845" s="629"/>
      <c r="P845" s="629"/>
      <c r="Q845" s="629"/>
      <c r="R845" s="629"/>
      <c r="S845" s="629"/>
      <c r="T845" s="629"/>
      <c r="U845" s="629"/>
      <c r="V845" s="629"/>
      <c r="W845" s="629"/>
      <c r="X845" s="629"/>
      <c r="Y845" s="629"/>
      <c r="Z845" s="629"/>
    </row>
    <row r="846" ht="12.75" customHeight="1">
      <c r="A846" s="629"/>
      <c r="B846" s="629"/>
      <c r="C846" s="629"/>
      <c r="D846" s="629"/>
      <c r="E846" s="629"/>
      <c r="F846" s="629"/>
      <c r="G846" s="629"/>
      <c r="H846" s="629"/>
      <c r="I846" s="629"/>
      <c r="J846" s="629"/>
      <c r="K846" s="629"/>
      <c r="L846" s="629"/>
      <c r="M846" s="629"/>
      <c r="N846" s="629"/>
      <c r="O846" s="629"/>
      <c r="P846" s="629"/>
      <c r="Q846" s="629"/>
      <c r="R846" s="629"/>
      <c r="S846" s="629"/>
      <c r="T846" s="629"/>
      <c r="U846" s="629"/>
      <c r="V846" s="629"/>
      <c r="W846" s="629"/>
      <c r="X846" s="629"/>
      <c r="Y846" s="629"/>
      <c r="Z846" s="629"/>
    </row>
    <row r="847" ht="12.75" customHeight="1">
      <c r="A847" s="629"/>
      <c r="B847" s="629"/>
      <c r="C847" s="629"/>
      <c r="D847" s="629"/>
      <c r="E847" s="629"/>
      <c r="F847" s="629"/>
      <c r="G847" s="629"/>
      <c r="H847" s="629"/>
      <c r="I847" s="629"/>
      <c r="J847" s="629"/>
      <c r="K847" s="629"/>
      <c r="L847" s="629"/>
      <c r="M847" s="629"/>
      <c r="N847" s="629"/>
      <c r="O847" s="629"/>
      <c r="P847" s="629"/>
      <c r="Q847" s="629"/>
      <c r="R847" s="629"/>
      <c r="S847" s="629"/>
      <c r="T847" s="629"/>
      <c r="U847" s="629"/>
      <c r="V847" s="629"/>
      <c r="W847" s="629"/>
      <c r="X847" s="629"/>
      <c r="Y847" s="629"/>
      <c r="Z847" s="629"/>
    </row>
    <row r="848" ht="12.75" customHeight="1">
      <c r="A848" s="629"/>
      <c r="B848" s="629"/>
      <c r="C848" s="629"/>
      <c r="D848" s="629"/>
      <c r="E848" s="629"/>
      <c r="F848" s="629"/>
      <c r="G848" s="629"/>
      <c r="H848" s="629"/>
      <c r="I848" s="629"/>
      <c r="J848" s="629"/>
      <c r="K848" s="629"/>
      <c r="L848" s="629"/>
      <c r="M848" s="629"/>
      <c r="N848" s="629"/>
      <c r="O848" s="629"/>
      <c r="P848" s="629"/>
      <c r="Q848" s="629"/>
      <c r="R848" s="629"/>
      <c r="S848" s="629"/>
      <c r="T848" s="629"/>
      <c r="U848" s="629"/>
      <c r="V848" s="629"/>
      <c r="W848" s="629"/>
      <c r="X848" s="629"/>
      <c r="Y848" s="629"/>
      <c r="Z848" s="629"/>
    </row>
    <row r="849" ht="12.75" customHeight="1">
      <c r="A849" s="629"/>
      <c r="B849" s="629"/>
      <c r="C849" s="629"/>
      <c r="D849" s="629"/>
      <c r="E849" s="629"/>
      <c r="F849" s="629"/>
      <c r="G849" s="629"/>
      <c r="H849" s="629"/>
      <c r="I849" s="629"/>
      <c r="J849" s="629"/>
      <c r="K849" s="629"/>
      <c r="L849" s="629"/>
      <c r="M849" s="629"/>
      <c r="N849" s="629"/>
      <c r="O849" s="629"/>
      <c r="P849" s="629"/>
      <c r="Q849" s="629"/>
      <c r="R849" s="629"/>
      <c r="S849" s="629"/>
      <c r="T849" s="629"/>
      <c r="U849" s="629"/>
      <c r="V849" s="629"/>
      <c r="W849" s="629"/>
      <c r="X849" s="629"/>
      <c r="Y849" s="629"/>
      <c r="Z849" s="629"/>
    </row>
    <row r="850" ht="12.75" customHeight="1">
      <c r="A850" s="629"/>
      <c r="B850" s="629"/>
      <c r="C850" s="629"/>
      <c r="D850" s="629"/>
      <c r="E850" s="629"/>
      <c r="F850" s="629"/>
      <c r="G850" s="629"/>
      <c r="H850" s="629"/>
      <c r="I850" s="629"/>
      <c r="J850" s="629"/>
      <c r="K850" s="629"/>
      <c r="L850" s="629"/>
      <c r="M850" s="629"/>
      <c r="N850" s="629"/>
      <c r="O850" s="629"/>
      <c r="P850" s="629"/>
      <c r="Q850" s="629"/>
      <c r="R850" s="629"/>
      <c r="S850" s="629"/>
      <c r="T850" s="629"/>
      <c r="U850" s="629"/>
      <c r="V850" s="629"/>
      <c r="W850" s="629"/>
      <c r="X850" s="629"/>
      <c r="Y850" s="629"/>
      <c r="Z850" s="629"/>
    </row>
    <row r="851" ht="12.75" customHeight="1">
      <c r="A851" s="629"/>
      <c r="B851" s="629"/>
      <c r="C851" s="629"/>
      <c r="D851" s="629"/>
      <c r="E851" s="629"/>
      <c r="F851" s="629"/>
      <c r="G851" s="629"/>
      <c r="H851" s="629"/>
      <c r="I851" s="629"/>
      <c r="J851" s="629"/>
      <c r="K851" s="629"/>
      <c r="L851" s="629"/>
      <c r="M851" s="629"/>
      <c r="N851" s="629"/>
      <c r="O851" s="629"/>
      <c r="P851" s="629"/>
      <c r="Q851" s="629"/>
      <c r="R851" s="629"/>
      <c r="S851" s="629"/>
      <c r="T851" s="629"/>
      <c r="U851" s="629"/>
      <c r="V851" s="629"/>
      <c r="W851" s="629"/>
      <c r="X851" s="629"/>
      <c r="Y851" s="629"/>
      <c r="Z851" s="629"/>
    </row>
    <row r="852" ht="12.75" customHeight="1">
      <c r="A852" s="629"/>
      <c r="B852" s="629"/>
      <c r="C852" s="629"/>
      <c r="D852" s="629"/>
      <c r="E852" s="629"/>
      <c r="F852" s="629"/>
      <c r="G852" s="629"/>
      <c r="H852" s="629"/>
      <c r="I852" s="629"/>
      <c r="J852" s="629"/>
      <c r="K852" s="629"/>
      <c r="L852" s="629"/>
      <c r="M852" s="629"/>
      <c r="N852" s="629"/>
      <c r="O852" s="629"/>
      <c r="P852" s="629"/>
      <c r="Q852" s="629"/>
      <c r="R852" s="629"/>
      <c r="S852" s="629"/>
      <c r="T852" s="629"/>
      <c r="U852" s="629"/>
      <c r="V852" s="629"/>
      <c r="W852" s="629"/>
      <c r="X852" s="629"/>
      <c r="Y852" s="629"/>
      <c r="Z852" s="629"/>
    </row>
    <row r="853" ht="12.75" customHeight="1">
      <c r="A853" s="629"/>
      <c r="B853" s="629"/>
      <c r="C853" s="629"/>
      <c r="D853" s="629"/>
      <c r="E853" s="629"/>
      <c r="F853" s="629"/>
      <c r="G853" s="629"/>
      <c r="H853" s="629"/>
      <c r="I853" s="629"/>
      <c r="J853" s="629"/>
      <c r="K853" s="629"/>
      <c r="L853" s="629"/>
      <c r="M853" s="629"/>
      <c r="N853" s="629"/>
      <c r="O853" s="629"/>
      <c r="P853" s="629"/>
      <c r="Q853" s="629"/>
      <c r="R853" s="629"/>
      <c r="S853" s="629"/>
      <c r="T853" s="629"/>
      <c r="U853" s="629"/>
      <c r="V853" s="629"/>
      <c r="W853" s="629"/>
      <c r="X853" s="629"/>
      <c r="Y853" s="629"/>
      <c r="Z853" s="629"/>
    </row>
    <row r="854" ht="12.75" customHeight="1">
      <c r="A854" s="629"/>
      <c r="B854" s="629"/>
      <c r="C854" s="629"/>
      <c r="D854" s="629"/>
      <c r="E854" s="629"/>
      <c r="F854" s="629"/>
      <c r="G854" s="629"/>
      <c r="H854" s="629"/>
      <c r="I854" s="629"/>
      <c r="J854" s="629"/>
      <c r="K854" s="629"/>
      <c r="L854" s="629"/>
      <c r="M854" s="629"/>
      <c r="N854" s="629"/>
      <c r="O854" s="629"/>
      <c r="P854" s="629"/>
      <c r="Q854" s="629"/>
      <c r="R854" s="629"/>
      <c r="S854" s="629"/>
      <c r="T854" s="629"/>
      <c r="U854" s="629"/>
      <c r="V854" s="629"/>
      <c r="W854" s="629"/>
      <c r="X854" s="629"/>
      <c r="Y854" s="629"/>
      <c r="Z854" s="629"/>
    </row>
    <row r="855" ht="12.75" customHeight="1">
      <c r="A855" s="629"/>
      <c r="B855" s="629"/>
      <c r="C855" s="629"/>
      <c r="D855" s="629"/>
      <c r="E855" s="629"/>
      <c r="F855" s="629"/>
      <c r="G855" s="629"/>
      <c r="H855" s="629"/>
      <c r="I855" s="629"/>
      <c r="J855" s="629"/>
      <c r="K855" s="629"/>
      <c r="L855" s="629"/>
      <c r="M855" s="629"/>
      <c r="N855" s="629"/>
      <c r="O855" s="629"/>
      <c r="P855" s="629"/>
      <c r="Q855" s="629"/>
      <c r="R855" s="629"/>
      <c r="S855" s="629"/>
      <c r="T855" s="629"/>
      <c r="U855" s="629"/>
      <c r="V855" s="629"/>
      <c r="W855" s="629"/>
      <c r="X855" s="629"/>
      <c r="Y855" s="629"/>
      <c r="Z855" s="629"/>
    </row>
    <row r="856" ht="12.75" customHeight="1">
      <c r="A856" s="629"/>
      <c r="B856" s="629"/>
      <c r="C856" s="629"/>
      <c r="D856" s="629"/>
      <c r="E856" s="629"/>
      <c r="F856" s="629"/>
      <c r="G856" s="629"/>
      <c r="H856" s="629"/>
      <c r="I856" s="629"/>
      <c r="J856" s="629"/>
      <c r="K856" s="629"/>
      <c r="L856" s="629"/>
      <c r="M856" s="629"/>
      <c r="N856" s="629"/>
      <c r="O856" s="629"/>
      <c r="P856" s="629"/>
      <c r="Q856" s="629"/>
      <c r="R856" s="629"/>
      <c r="S856" s="629"/>
      <c r="T856" s="629"/>
      <c r="U856" s="629"/>
      <c r="V856" s="629"/>
      <c r="W856" s="629"/>
      <c r="X856" s="629"/>
      <c r="Y856" s="629"/>
      <c r="Z856" s="629"/>
    </row>
    <row r="857" ht="12.75" customHeight="1">
      <c r="A857" s="629"/>
      <c r="B857" s="629"/>
      <c r="C857" s="629"/>
      <c r="D857" s="629"/>
      <c r="E857" s="629"/>
      <c r="F857" s="629"/>
      <c r="G857" s="629"/>
      <c r="H857" s="629"/>
      <c r="I857" s="629"/>
      <c r="J857" s="629"/>
      <c r="K857" s="629"/>
      <c r="L857" s="629"/>
      <c r="M857" s="629"/>
      <c r="N857" s="629"/>
      <c r="O857" s="629"/>
      <c r="P857" s="629"/>
      <c r="Q857" s="629"/>
      <c r="R857" s="629"/>
      <c r="S857" s="629"/>
      <c r="T857" s="629"/>
      <c r="U857" s="629"/>
      <c r="V857" s="629"/>
      <c r="W857" s="629"/>
      <c r="X857" s="629"/>
      <c r="Y857" s="629"/>
      <c r="Z857" s="629"/>
    </row>
    <row r="858" ht="12.75" customHeight="1">
      <c r="A858" s="629"/>
      <c r="B858" s="629"/>
      <c r="C858" s="629"/>
      <c r="D858" s="629"/>
      <c r="E858" s="629"/>
      <c r="F858" s="629"/>
      <c r="G858" s="629"/>
      <c r="H858" s="629"/>
      <c r="I858" s="629"/>
      <c r="J858" s="629"/>
      <c r="K858" s="629"/>
      <c r="L858" s="629"/>
      <c r="M858" s="629"/>
      <c r="N858" s="629"/>
      <c r="O858" s="629"/>
      <c r="P858" s="629"/>
      <c r="Q858" s="629"/>
      <c r="R858" s="629"/>
      <c r="S858" s="629"/>
      <c r="T858" s="629"/>
      <c r="U858" s="629"/>
      <c r="V858" s="629"/>
      <c r="W858" s="629"/>
      <c r="X858" s="629"/>
      <c r="Y858" s="629"/>
      <c r="Z858" s="629"/>
    </row>
    <row r="859" ht="12.75" customHeight="1">
      <c r="A859" s="629"/>
      <c r="B859" s="629"/>
      <c r="C859" s="629"/>
      <c r="D859" s="629"/>
      <c r="E859" s="629"/>
      <c r="F859" s="629"/>
      <c r="G859" s="629"/>
      <c r="H859" s="629"/>
      <c r="I859" s="629"/>
      <c r="J859" s="629"/>
      <c r="K859" s="629"/>
      <c r="L859" s="629"/>
      <c r="M859" s="629"/>
      <c r="N859" s="629"/>
      <c r="O859" s="629"/>
      <c r="P859" s="629"/>
      <c r="Q859" s="629"/>
      <c r="R859" s="629"/>
      <c r="S859" s="629"/>
      <c r="T859" s="629"/>
      <c r="U859" s="629"/>
      <c r="V859" s="629"/>
      <c r="W859" s="629"/>
      <c r="X859" s="629"/>
      <c r="Y859" s="629"/>
      <c r="Z859" s="629"/>
    </row>
    <row r="860" ht="12.75" customHeight="1">
      <c r="A860" s="629"/>
      <c r="B860" s="629"/>
      <c r="C860" s="629"/>
      <c r="D860" s="629"/>
      <c r="E860" s="629"/>
      <c r="F860" s="629"/>
      <c r="G860" s="629"/>
      <c r="H860" s="629"/>
      <c r="I860" s="629"/>
      <c r="J860" s="629"/>
      <c r="K860" s="629"/>
      <c r="L860" s="629"/>
      <c r="M860" s="629"/>
      <c r="N860" s="629"/>
      <c r="O860" s="629"/>
      <c r="P860" s="629"/>
      <c r="Q860" s="629"/>
      <c r="R860" s="629"/>
      <c r="S860" s="629"/>
      <c r="T860" s="629"/>
      <c r="U860" s="629"/>
      <c r="V860" s="629"/>
      <c r="W860" s="629"/>
      <c r="X860" s="629"/>
      <c r="Y860" s="629"/>
      <c r="Z860" s="629"/>
    </row>
    <row r="861" ht="12.75" customHeight="1">
      <c r="A861" s="629"/>
      <c r="B861" s="629"/>
      <c r="C861" s="629"/>
      <c r="D861" s="629"/>
      <c r="E861" s="629"/>
      <c r="F861" s="629"/>
      <c r="G861" s="629"/>
      <c r="H861" s="629"/>
      <c r="I861" s="629"/>
      <c r="J861" s="629"/>
      <c r="K861" s="629"/>
      <c r="L861" s="629"/>
      <c r="M861" s="629"/>
      <c r="N861" s="629"/>
      <c r="O861" s="629"/>
      <c r="P861" s="629"/>
      <c r="Q861" s="629"/>
      <c r="R861" s="629"/>
      <c r="S861" s="629"/>
      <c r="T861" s="629"/>
      <c r="U861" s="629"/>
      <c r="V861" s="629"/>
      <c r="W861" s="629"/>
      <c r="X861" s="629"/>
      <c r="Y861" s="629"/>
      <c r="Z861" s="629"/>
    </row>
    <row r="862" ht="12.75" customHeight="1">
      <c r="A862" s="629"/>
      <c r="B862" s="629"/>
      <c r="C862" s="629"/>
      <c r="D862" s="629"/>
      <c r="E862" s="629"/>
      <c r="F862" s="629"/>
      <c r="G862" s="629"/>
      <c r="H862" s="629"/>
      <c r="I862" s="629"/>
      <c r="J862" s="629"/>
      <c r="K862" s="629"/>
      <c r="L862" s="629"/>
      <c r="M862" s="629"/>
      <c r="N862" s="629"/>
      <c r="O862" s="629"/>
      <c r="P862" s="629"/>
      <c r="Q862" s="629"/>
      <c r="R862" s="629"/>
      <c r="S862" s="629"/>
      <c r="T862" s="629"/>
      <c r="U862" s="629"/>
      <c r="V862" s="629"/>
      <c r="W862" s="629"/>
      <c r="X862" s="629"/>
      <c r="Y862" s="629"/>
      <c r="Z862" s="629"/>
    </row>
    <row r="863" ht="12.75" customHeight="1">
      <c r="A863" s="629"/>
      <c r="B863" s="629"/>
      <c r="C863" s="629"/>
      <c r="D863" s="629"/>
      <c r="E863" s="629"/>
      <c r="F863" s="629"/>
      <c r="G863" s="629"/>
      <c r="H863" s="629"/>
      <c r="I863" s="629"/>
      <c r="J863" s="629"/>
      <c r="K863" s="629"/>
      <c r="L863" s="629"/>
      <c r="M863" s="629"/>
      <c r="N863" s="629"/>
      <c r="O863" s="629"/>
      <c r="P863" s="629"/>
      <c r="Q863" s="629"/>
      <c r="R863" s="629"/>
      <c r="S863" s="629"/>
      <c r="T863" s="629"/>
      <c r="U863" s="629"/>
      <c r="V863" s="629"/>
      <c r="W863" s="629"/>
      <c r="X863" s="629"/>
      <c r="Y863" s="629"/>
      <c r="Z863" s="629"/>
    </row>
    <row r="864" ht="12.75" customHeight="1">
      <c r="A864" s="629"/>
      <c r="B864" s="629"/>
      <c r="C864" s="629"/>
      <c r="D864" s="629"/>
      <c r="E864" s="629"/>
      <c r="F864" s="629"/>
      <c r="G864" s="629"/>
      <c r="H864" s="629"/>
      <c r="I864" s="629"/>
      <c r="J864" s="629"/>
      <c r="K864" s="629"/>
      <c r="L864" s="629"/>
      <c r="M864" s="629"/>
      <c r="N864" s="629"/>
      <c r="O864" s="629"/>
      <c r="P864" s="629"/>
      <c r="Q864" s="629"/>
      <c r="R864" s="629"/>
      <c r="S864" s="629"/>
      <c r="T864" s="629"/>
      <c r="U864" s="629"/>
      <c r="V864" s="629"/>
      <c r="W864" s="629"/>
      <c r="X864" s="629"/>
      <c r="Y864" s="629"/>
      <c r="Z864" s="629"/>
    </row>
    <row r="865" ht="12.75" customHeight="1">
      <c r="A865" s="629"/>
      <c r="B865" s="629"/>
      <c r="C865" s="629"/>
      <c r="D865" s="629"/>
      <c r="E865" s="629"/>
      <c r="F865" s="629"/>
      <c r="G865" s="629"/>
      <c r="H865" s="629"/>
      <c r="I865" s="629"/>
      <c r="J865" s="629"/>
      <c r="K865" s="629"/>
      <c r="L865" s="629"/>
      <c r="M865" s="629"/>
      <c r="N865" s="629"/>
      <c r="O865" s="629"/>
      <c r="P865" s="629"/>
      <c r="Q865" s="629"/>
      <c r="R865" s="629"/>
      <c r="S865" s="629"/>
      <c r="T865" s="629"/>
      <c r="U865" s="629"/>
      <c r="V865" s="629"/>
      <c r="W865" s="629"/>
      <c r="X865" s="629"/>
      <c r="Y865" s="629"/>
      <c r="Z865" s="629"/>
    </row>
    <row r="866" ht="12.75" customHeight="1">
      <c r="A866" s="629"/>
      <c r="B866" s="629"/>
      <c r="C866" s="629"/>
      <c r="D866" s="629"/>
      <c r="E866" s="629"/>
      <c r="F866" s="629"/>
      <c r="G866" s="629"/>
      <c r="H866" s="629"/>
      <c r="I866" s="629"/>
      <c r="J866" s="629"/>
      <c r="K866" s="629"/>
      <c r="L866" s="629"/>
      <c r="M866" s="629"/>
      <c r="N866" s="629"/>
      <c r="O866" s="629"/>
      <c r="P866" s="629"/>
      <c r="Q866" s="629"/>
      <c r="R866" s="629"/>
      <c r="S866" s="629"/>
      <c r="T866" s="629"/>
      <c r="U866" s="629"/>
      <c r="V866" s="629"/>
      <c r="W866" s="629"/>
      <c r="X866" s="629"/>
      <c r="Y866" s="629"/>
      <c r="Z866" s="629"/>
    </row>
    <row r="867" ht="12.75" customHeight="1">
      <c r="A867" s="629"/>
      <c r="B867" s="629"/>
      <c r="C867" s="629"/>
      <c r="D867" s="629"/>
      <c r="E867" s="629"/>
      <c r="F867" s="629"/>
      <c r="G867" s="629"/>
      <c r="H867" s="629"/>
      <c r="I867" s="629"/>
      <c r="J867" s="629"/>
      <c r="K867" s="629"/>
      <c r="L867" s="629"/>
      <c r="M867" s="629"/>
      <c r="N867" s="629"/>
      <c r="O867" s="629"/>
      <c r="P867" s="629"/>
      <c r="Q867" s="629"/>
      <c r="R867" s="629"/>
      <c r="S867" s="629"/>
      <c r="T867" s="629"/>
      <c r="U867" s="629"/>
      <c r="V867" s="629"/>
      <c r="W867" s="629"/>
      <c r="X867" s="629"/>
      <c r="Y867" s="629"/>
      <c r="Z867" s="629"/>
    </row>
    <row r="868" ht="12.75" customHeight="1">
      <c r="A868" s="629"/>
      <c r="B868" s="629"/>
      <c r="C868" s="629"/>
      <c r="D868" s="629"/>
      <c r="E868" s="629"/>
      <c r="F868" s="629"/>
      <c r="G868" s="629"/>
      <c r="H868" s="629"/>
      <c r="I868" s="629"/>
      <c r="J868" s="629"/>
      <c r="K868" s="629"/>
      <c r="L868" s="629"/>
      <c r="M868" s="629"/>
      <c r="N868" s="629"/>
      <c r="O868" s="629"/>
      <c r="P868" s="629"/>
      <c r="Q868" s="629"/>
      <c r="R868" s="629"/>
      <c r="S868" s="629"/>
      <c r="T868" s="629"/>
      <c r="U868" s="629"/>
      <c r="V868" s="629"/>
      <c r="W868" s="629"/>
      <c r="X868" s="629"/>
      <c r="Y868" s="629"/>
      <c r="Z868" s="629"/>
    </row>
    <row r="869" ht="12.75" customHeight="1">
      <c r="A869" s="629"/>
      <c r="B869" s="629"/>
      <c r="C869" s="629"/>
      <c r="D869" s="629"/>
      <c r="E869" s="629"/>
      <c r="F869" s="629"/>
      <c r="G869" s="629"/>
      <c r="H869" s="629"/>
      <c r="I869" s="629"/>
      <c r="J869" s="629"/>
      <c r="K869" s="629"/>
      <c r="L869" s="629"/>
      <c r="M869" s="629"/>
      <c r="N869" s="629"/>
      <c r="O869" s="629"/>
      <c r="P869" s="629"/>
      <c r="Q869" s="629"/>
      <c r="R869" s="629"/>
      <c r="S869" s="629"/>
      <c r="T869" s="629"/>
      <c r="U869" s="629"/>
      <c r="V869" s="629"/>
      <c r="W869" s="629"/>
      <c r="X869" s="629"/>
      <c r="Y869" s="629"/>
      <c r="Z869" s="629"/>
    </row>
    <row r="870" ht="12.75" customHeight="1">
      <c r="A870" s="629"/>
      <c r="B870" s="629"/>
      <c r="C870" s="629"/>
      <c r="D870" s="629"/>
      <c r="E870" s="629"/>
      <c r="F870" s="629"/>
      <c r="G870" s="629"/>
      <c r="H870" s="629"/>
      <c r="I870" s="629"/>
      <c r="J870" s="629"/>
      <c r="K870" s="629"/>
      <c r="L870" s="629"/>
      <c r="M870" s="629"/>
      <c r="N870" s="629"/>
      <c r="O870" s="629"/>
      <c r="P870" s="629"/>
      <c r="Q870" s="629"/>
      <c r="R870" s="629"/>
      <c r="S870" s="629"/>
      <c r="T870" s="629"/>
      <c r="U870" s="629"/>
      <c r="V870" s="629"/>
      <c r="W870" s="629"/>
      <c r="X870" s="629"/>
      <c r="Y870" s="629"/>
      <c r="Z870" s="629"/>
    </row>
    <row r="871" ht="12.75" customHeight="1">
      <c r="A871" s="629"/>
      <c r="B871" s="629"/>
      <c r="C871" s="629"/>
      <c r="D871" s="629"/>
      <c r="E871" s="629"/>
      <c r="F871" s="629"/>
      <c r="G871" s="629"/>
      <c r="H871" s="629"/>
      <c r="I871" s="629"/>
      <c r="J871" s="629"/>
      <c r="K871" s="629"/>
      <c r="L871" s="629"/>
      <c r="M871" s="629"/>
      <c r="N871" s="629"/>
      <c r="O871" s="629"/>
      <c r="P871" s="629"/>
      <c r="Q871" s="629"/>
      <c r="R871" s="629"/>
      <c r="S871" s="629"/>
      <c r="T871" s="629"/>
      <c r="U871" s="629"/>
      <c r="V871" s="629"/>
      <c r="W871" s="629"/>
      <c r="X871" s="629"/>
      <c r="Y871" s="629"/>
      <c r="Z871" s="629"/>
    </row>
    <row r="872" ht="12.75" customHeight="1">
      <c r="A872" s="629"/>
      <c r="B872" s="629"/>
      <c r="C872" s="629"/>
      <c r="D872" s="629"/>
      <c r="E872" s="629"/>
      <c r="F872" s="629"/>
      <c r="G872" s="629"/>
      <c r="H872" s="629"/>
      <c r="I872" s="629"/>
      <c r="J872" s="629"/>
      <c r="K872" s="629"/>
      <c r="L872" s="629"/>
      <c r="M872" s="629"/>
      <c r="N872" s="629"/>
      <c r="O872" s="629"/>
      <c r="P872" s="629"/>
      <c r="Q872" s="629"/>
      <c r="R872" s="629"/>
      <c r="S872" s="629"/>
      <c r="T872" s="629"/>
      <c r="U872" s="629"/>
      <c r="V872" s="629"/>
      <c r="W872" s="629"/>
      <c r="X872" s="629"/>
      <c r="Y872" s="629"/>
      <c r="Z872" s="629"/>
    </row>
    <row r="873" ht="12.75" customHeight="1">
      <c r="A873" s="629"/>
      <c r="B873" s="629"/>
      <c r="C873" s="629"/>
      <c r="D873" s="629"/>
      <c r="E873" s="629"/>
      <c r="F873" s="629"/>
      <c r="G873" s="629"/>
      <c r="H873" s="629"/>
      <c r="I873" s="629"/>
      <c r="J873" s="629"/>
      <c r="K873" s="629"/>
      <c r="L873" s="629"/>
      <c r="M873" s="629"/>
      <c r="N873" s="629"/>
      <c r="O873" s="629"/>
      <c r="P873" s="629"/>
      <c r="Q873" s="629"/>
      <c r="R873" s="629"/>
      <c r="S873" s="629"/>
      <c r="T873" s="629"/>
      <c r="U873" s="629"/>
      <c r="V873" s="629"/>
      <c r="W873" s="629"/>
      <c r="X873" s="629"/>
      <c r="Y873" s="629"/>
      <c r="Z873" s="629"/>
    </row>
    <row r="874" ht="12.75" customHeight="1">
      <c r="A874" s="629"/>
      <c r="B874" s="629"/>
      <c r="C874" s="629"/>
      <c r="D874" s="629"/>
      <c r="E874" s="629"/>
      <c r="F874" s="629"/>
      <c r="G874" s="629"/>
      <c r="H874" s="629"/>
      <c r="I874" s="629"/>
      <c r="J874" s="629"/>
      <c r="K874" s="629"/>
      <c r="L874" s="629"/>
      <c r="M874" s="629"/>
      <c r="N874" s="629"/>
      <c r="O874" s="629"/>
      <c r="P874" s="629"/>
      <c r="Q874" s="629"/>
      <c r="R874" s="629"/>
      <c r="S874" s="629"/>
      <c r="T874" s="629"/>
      <c r="U874" s="629"/>
      <c r="V874" s="629"/>
      <c r="W874" s="629"/>
      <c r="X874" s="629"/>
      <c r="Y874" s="629"/>
      <c r="Z874" s="629"/>
    </row>
    <row r="875" ht="12.75" customHeight="1">
      <c r="A875" s="629"/>
      <c r="B875" s="629"/>
      <c r="C875" s="629"/>
      <c r="D875" s="629"/>
      <c r="E875" s="629"/>
      <c r="F875" s="629"/>
      <c r="G875" s="629"/>
      <c r="H875" s="629"/>
      <c r="I875" s="629"/>
      <c r="J875" s="629"/>
      <c r="K875" s="629"/>
      <c r="L875" s="629"/>
      <c r="M875" s="629"/>
      <c r="N875" s="629"/>
      <c r="O875" s="629"/>
      <c r="P875" s="629"/>
      <c r="Q875" s="629"/>
      <c r="R875" s="629"/>
      <c r="S875" s="629"/>
      <c r="T875" s="629"/>
      <c r="U875" s="629"/>
      <c r="V875" s="629"/>
      <c r="W875" s="629"/>
      <c r="X875" s="629"/>
      <c r="Y875" s="629"/>
      <c r="Z875" s="629"/>
    </row>
    <row r="876" ht="12.75" customHeight="1">
      <c r="A876" s="629"/>
      <c r="B876" s="629"/>
      <c r="C876" s="629"/>
      <c r="D876" s="629"/>
      <c r="E876" s="629"/>
      <c r="F876" s="629"/>
      <c r="G876" s="629"/>
      <c r="H876" s="629"/>
      <c r="I876" s="629"/>
      <c r="J876" s="629"/>
      <c r="K876" s="629"/>
      <c r="L876" s="629"/>
      <c r="M876" s="629"/>
      <c r="N876" s="629"/>
      <c r="O876" s="629"/>
      <c r="P876" s="629"/>
      <c r="Q876" s="629"/>
      <c r="R876" s="629"/>
      <c r="S876" s="629"/>
      <c r="T876" s="629"/>
      <c r="U876" s="629"/>
      <c r="V876" s="629"/>
      <c r="W876" s="629"/>
      <c r="X876" s="629"/>
      <c r="Y876" s="629"/>
      <c r="Z876" s="629"/>
    </row>
    <row r="877" ht="12.75" customHeight="1">
      <c r="A877" s="629"/>
      <c r="B877" s="629"/>
      <c r="C877" s="629"/>
      <c r="D877" s="629"/>
      <c r="E877" s="629"/>
      <c r="F877" s="629"/>
      <c r="G877" s="629"/>
      <c r="H877" s="629"/>
      <c r="I877" s="629"/>
      <c r="J877" s="629"/>
      <c r="K877" s="629"/>
      <c r="L877" s="629"/>
      <c r="M877" s="629"/>
      <c r="N877" s="629"/>
      <c r="O877" s="629"/>
      <c r="P877" s="629"/>
      <c r="Q877" s="629"/>
      <c r="R877" s="629"/>
      <c r="S877" s="629"/>
      <c r="T877" s="629"/>
      <c r="U877" s="629"/>
      <c r="V877" s="629"/>
      <c r="W877" s="629"/>
      <c r="X877" s="629"/>
      <c r="Y877" s="629"/>
      <c r="Z877" s="629"/>
    </row>
    <row r="878" ht="12.75" customHeight="1">
      <c r="A878" s="629"/>
      <c r="B878" s="629"/>
      <c r="C878" s="629"/>
      <c r="D878" s="629"/>
      <c r="E878" s="629"/>
      <c r="F878" s="629"/>
      <c r="G878" s="629"/>
      <c r="H878" s="629"/>
      <c r="I878" s="629"/>
      <c r="J878" s="629"/>
      <c r="K878" s="629"/>
      <c r="L878" s="629"/>
      <c r="M878" s="629"/>
      <c r="N878" s="629"/>
      <c r="O878" s="629"/>
      <c r="P878" s="629"/>
      <c r="Q878" s="629"/>
      <c r="R878" s="629"/>
      <c r="S878" s="629"/>
      <c r="T878" s="629"/>
      <c r="U878" s="629"/>
      <c r="V878" s="629"/>
      <c r="W878" s="629"/>
      <c r="X878" s="629"/>
      <c r="Y878" s="629"/>
      <c r="Z878" s="629"/>
    </row>
    <row r="879" ht="12.75" customHeight="1">
      <c r="A879" s="629"/>
      <c r="B879" s="629"/>
      <c r="C879" s="629"/>
      <c r="D879" s="629"/>
      <c r="E879" s="629"/>
      <c r="F879" s="629"/>
      <c r="G879" s="629"/>
      <c r="H879" s="629"/>
      <c r="I879" s="629"/>
      <c r="J879" s="629"/>
      <c r="K879" s="629"/>
      <c r="L879" s="629"/>
      <c r="M879" s="629"/>
      <c r="N879" s="629"/>
      <c r="O879" s="629"/>
      <c r="P879" s="629"/>
      <c r="Q879" s="629"/>
      <c r="R879" s="629"/>
      <c r="S879" s="629"/>
      <c r="T879" s="629"/>
      <c r="U879" s="629"/>
      <c r="V879" s="629"/>
      <c r="W879" s="629"/>
      <c r="X879" s="629"/>
      <c r="Y879" s="629"/>
      <c r="Z879" s="629"/>
    </row>
    <row r="880" ht="12.75" customHeight="1">
      <c r="A880" s="629"/>
      <c r="B880" s="629"/>
      <c r="C880" s="629"/>
      <c r="D880" s="629"/>
      <c r="E880" s="629"/>
      <c r="F880" s="629"/>
      <c r="G880" s="629"/>
      <c r="H880" s="629"/>
      <c r="I880" s="629"/>
      <c r="J880" s="629"/>
      <c r="K880" s="629"/>
      <c r="L880" s="629"/>
      <c r="M880" s="629"/>
      <c r="N880" s="629"/>
      <c r="O880" s="629"/>
      <c r="P880" s="629"/>
      <c r="Q880" s="629"/>
      <c r="R880" s="629"/>
      <c r="S880" s="629"/>
      <c r="T880" s="629"/>
      <c r="U880" s="629"/>
      <c r="V880" s="629"/>
      <c r="W880" s="629"/>
      <c r="X880" s="629"/>
      <c r="Y880" s="629"/>
      <c r="Z880" s="629"/>
    </row>
    <row r="881" ht="12.75" customHeight="1">
      <c r="A881" s="629"/>
      <c r="B881" s="629"/>
      <c r="C881" s="629"/>
      <c r="D881" s="629"/>
      <c r="E881" s="629"/>
      <c r="F881" s="629"/>
      <c r="G881" s="629"/>
      <c r="H881" s="629"/>
      <c r="I881" s="629"/>
      <c r="J881" s="629"/>
      <c r="K881" s="629"/>
      <c r="L881" s="629"/>
      <c r="M881" s="629"/>
      <c r="N881" s="629"/>
      <c r="O881" s="629"/>
      <c r="P881" s="629"/>
      <c r="Q881" s="629"/>
      <c r="R881" s="629"/>
      <c r="S881" s="629"/>
      <c r="T881" s="629"/>
      <c r="U881" s="629"/>
      <c r="V881" s="629"/>
      <c r="W881" s="629"/>
      <c r="X881" s="629"/>
      <c r="Y881" s="629"/>
      <c r="Z881" s="629"/>
    </row>
    <row r="882" ht="12.75" customHeight="1">
      <c r="A882" s="629"/>
      <c r="B882" s="629"/>
      <c r="C882" s="629"/>
      <c r="D882" s="629"/>
      <c r="E882" s="629"/>
      <c r="F882" s="629"/>
      <c r="G882" s="629"/>
      <c r="H882" s="629"/>
      <c r="I882" s="629"/>
      <c r="J882" s="629"/>
      <c r="K882" s="629"/>
      <c r="L882" s="629"/>
      <c r="M882" s="629"/>
      <c r="N882" s="629"/>
      <c r="O882" s="629"/>
      <c r="P882" s="629"/>
      <c r="Q882" s="629"/>
      <c r="R882" s="629"/>
      <c r="S882" s="629"/>
      <c r="T882" s="629"/>
      <c r="U882" s="629"/>
      <c r="V882" s="629"/>
      <c r="W882" s="629"/>
      <c r="X882" s="629"/>
      <c r="Y882" s="629"/>
      <c r="Z882" s="629"/>
    </row>
    <row r="883" ht="12.75" customHeight="1">
      <c r="A883" s="629"/>
      <c r="B883" s="629"/>
      <c r="C883" s="629"/>
      <c r="D883" s="629"/>
      <c r="E883" s="629"/>
      <c r="F883" s="629"/>
      <c r="G883" s="629"/>
      <c r="H883" s="629"/>
      <c r="I883" s="629"/>
      <c r="J883" s="629"/>
      <c r="K883" s="629"/>
      <c r="L883" s="629"/>
      <c r="M883" s="629"/>
      <c r="N883" s="629"/>
      <c r="O883" s="629"/>
      <c r="P883" s="629"/>
      <c r="Q883" s="629"/>
      <c r="R883" s="629"/>
      <c r="S883" s="629"/>
      <c r="T883" s="629"/>
      <c r="U883" s="629"/>
      <c r="V883" s="629"/>
      <c r="W883" s="629"/>
      <c r="X883" s="629"/>
      <c r="Y883" s="629"/>
      <c r="Z883" s="629"/>
    </row>
    <row r="884" ht="12.75" customHeight="1">
      <c r="A884" s="629"/>
      <c r="B884" s="629"/>
      <c r="C884" s="629"/>
      <c r="D884" s="629"/>
      <c r="E884" s="629"/>
      <c r="F884" s="629"/>
      <c r="G884" s="629"/>
      <c r="H884" s="629"/>
      <c r="I884" s="629"/>
      <c r="J884" s="629"/>
      <c r="K884" s="629"/>
      <c r="L884" s="629"/>
      <c r="M884" s="629"/>
      <c r="N884" s="629"/>
      <c r="O884" s="629"/>
      <c r="P884" s="629"/>
      <c r="Q884" s="629"/>
      <c r="R884" s="629"/>
      <c r="S884" s="629"/>
      <c r="T884" s="629"/>
      <c r="U884" s="629"/>
      <c r="V884" s="629"/>
      <c r="W884" s="629"/>
      <c r="X884" s="629"/>
      <c r="Y884" s="629"/>
      <c r="Z884" s="629"/>
    </row>
    <row r="885" ht="12.75" customHeight="1">
      <c r="A885" s="629"/>
      <c r="B885" s="629"/>
      <c r="C885" s="629"/>
      <c r="D885" s="629"/>
      <c r="E885" s="629"/>
      <c r="F885" s="629"/>
      <c r="G885" s="629"/>
      <c r="H885" s="629"/>
      <c r="I885" s="629"/>
      <c r="J885" s="629"/>
      <c r="K885" s="629"/>
      <c r="L885" s="629"/>
      <c r="M885" s="629"/>
      <c r="N885" s="629"/>
      <c r="O885" s="629"/>
      <c r="P885" s="629"/>
      <c r="Q885" s="629"/>
      <c r="R885" s="629"/>
      <c r="S885" s="629"/>
      <c r="T885" s="629"/>
      <c r="U885" s="629"/>
      <c r="V885" s="629"/>
      <c r="W885" s="629"/>
      <c r="X885" s="629"/>
      <c r="Y885" s="629"/>
      <c r="Z885" s="629"/>
    </row>
    <row r="886" ht="12.75" customHeight="1">
      <c r="A886" s="629"/>
      <c r="B886" s="629"/>
      <c r="C886" s="629"/>
      <c r="D886" s="629"/>
      <c r="E886" s="629"/>
      <c r="F886" s="629"/>
      <c r="G886" s="629"/>
      <c r="H886" s="629"/>
      <c r="I886" s="629"/>
      <c r="J886" s="629"/>
      <c r="K886" s="629"/>
      <c r="L886" s="629"/>
      <c r="M886" s="629"/>
      <c r="N886" s="629"/>
      <c r="O886" s="629"/>
      <c r="P886" s="629"/>
      <c r="Q886" s="629"/>
      <c r="R886" s="629"/>
      <c r="S886" s="629"/>
      <c r="T886" s="629"/>
      <c r="U886" s="629"/>
      <c r="V886" s="629"/>
      <c r="W886" s="629"/>
      <c r="X886" s="629"/>
      <c r="Y886" s="629"/>
      <c r="Z886" s="629"/>
    </row>
    <row r="887" ht="12.75" customHeight="1">
      <c r="A887" s="629"/>
      <c r="B887" s="629"/>
      <c r="C887" s="629"/>
      <c r="D887" s="629"/>
      <c r="E887" s="629"/>
      <c r="F887" s="629"/>
      <c r="G887" s="629"/>
      <c r="H887" s="629"/>
      <c r="I887" s="629"/>
      <c r="J887" s="629"/>
      <c r="K887" s="629"/>
      <c r="L887" s="629"/>
      <c r="M887" s="629"/>
      <c r="N887" s="629"/>
      <c r="O887" s="629"/>
      <c r="P887" s="629"/>
      <c r="Q887" s="629"/>
      <c r="R887" s="629"/>
      <c r="S887" s="629"/>
      <c r="T887" s="629"/>
      <c r="U887" s="629"/>
      <c r="V887" s="629"/>
      <c r="W887" s="629"/>
      <c r="X887" s="629"/>
      <c r="Y887" s="629"/>
      <c r="Z887" s="629"/>
    </row>
    <row r="888" ht="12.75" customHeight="1">
      <c r="A888" s="629"/>
      <c r="B888" s="629"/>
      <c r="C888" s="629"/>
      <c r="D888" s="629"/>
      <c r="E888" s="629"/>
      <c r="F888" s="629"/>
      <c r="G888" s="629"/>
      <c r="H888" s="629"/>
      <c r="I888" s="629"/>
      <c r="J888" s="629"/>
      <c r="K888" s="629"/>
      <c r="L888" s="629"/>
      <c r="M888" s="629"/>
      <c r="N888" s="629"/>
      <c r="O888" s="629"/>
      <c r="P888" s="629"/>
      <c r="Q888" s="629"/>
      <c r="R888" s="629"/>
      <c r="S888" s="629"/>
      <c r="T888" s="629"/>
      <c r="U888" s="629"/>
      <c r="V888" s="629"/>
      <c r="W888" s="629"/>
      <c r="X888" s="629"/>
      <c r="Y888" s="629"/>
      <c r="Z888" s="629"/>
    </row>
    <row r="889" ht="12.75" customHeight="1">
      <c r="A889" s="629"/>
      <c r="B889" s="629"/>
      <c r="C889" s="629"/>
      <c r="D889" s="629"/>
      <c r="E889" s="629"/>
      <c r="F889" s="629"/>
      <c r="G889" s="629"/>
      <c r="H889" s="629"/>
      <c r="I889" s="629"/>
      <c r="J889" s="629"/>
      <c r="K889" s="629"/>
      <c r="L889" s="629"/>
      <c r="M889" s="629"/>
      <c r="N889" s="629"/>
      <c r="O889" s="629"/>
      <c r="P889" s="629"/>
      <c r="Q889" s="629"/>
      <c r="R889" s="629"/>
      <c r="S889" s="629"/>
      <c r="T889" s="629"/>
      <c r="U889" s="629"/>
      <c r="V889" s="629"/>
      <c r="W889" s="629"/>
      <c r="X889" s="629"/>
      <c r="Y889" s="629"/>
      <c r="Z889" s="629"/>
    </row>
    <row r="890" ht="12.75" customHeight="1">
      <c r="A890" s="629"/>
      <c r="B890" s="629"/>
      <c r="C890" s="629"/>
      <c r="D890" s="629"/>
      <c r="E890" s="629"/>
      <c r="F890" s="629"/>
      <c r="G890" s="629"/>
      <c r="H890" s="629"/>
      <c r="I890" s="629"/>
      <c r="J890" s="629"/>
      <c r="K890" s="629"/>
      <c r="L890" s="629"/>
      <c r="M890" s="629"/>
      <c r="N890" s="629"/>
      <c r="O890" s="629"/>
      <c r="P890" s="629"/>
      <c r="Q890" s="629"/>
      <c r="R890" s="629"/>
      <c r="S890" s="629"/>
      <c r="T890" s="629"/>
      <c r="U890" s="629"/>
      <c r="V890" s="629"/>
      <c r="W890" s="629"/>
      <c r="X890" s="629"/>
      <c r="Y890" s="629"/>
      <c r="Z890" s="629"/>
    </row>
    <row r="891" ht="12.75" customHeight="1">
      <c r="A891" s="629"/>
      <c r="B891" s="629"/>
      <c r="C891" s="629"/>
      <c r="D891" s="629"/>
      <c r="E891" s="629"/>
      <c r="F891" s="629"/>
      <c r="G891" s="629"/>
      <c r="H891" s="629"/>
      <c r="I891" s="629"/>
      <c r="J891" s="629"/>
      <c r="K891" s="629"/>
      <c r="L891" s="629"/>
      <c r="M891" s="629"/>
      <c r="N891" s="629"/>
      <c r="O891" s="629"/>
      <c r="P891" s="629"/>
      <c r="Q891" s="629"/>
      <c r="R891" s="629"/>
      <c r="S891" s="629"/>
      <c r="T891" s="629"/>
      <c r="U891" s="629"/>
      <c r="V891" s="629"/>
      <c r="W891" s="629"/>
      <c r="X891" s="629"/>
      <c r="Y891" s="629"/>
      <c r="Z891" s="629"/>
    </row>
    <row r="892" ht="12.75" customHeight="1">
      <c r="A892" s="629"/>
      <c r="B892" s="629"/>
      <c r="C892" s="629"/>
      <c r="D892" s="629"/>
      <c r="E892" s="629"/>
      <c r="F892" s="629"/>
      <c r="G892" s="629"/>
      <c r="H892" s="629"/>
      <c r="I892" s="629"/>
      <c r="J892" s="629"/>
      <c r="K892" s="629"/>
      <c r="L892" s="629"/>
      <c r="M892" s="629"/>
      <c r="N892" s="629"/>
      <c r="O892" s="629"/>
      <c r="P892" s="629"/>
      <c r="Q892" s="629"/>
      <c r="R892" s="629"/>
      <c r="S892" s="629"/>
      <c r="T892" s="629"/>
      <c r="U892" s="629"/>
      <c r="V892" s="629"/>
      <c r="W892" s="629"/>
      <c r="X892" s="629"/>
      <c r="Y892" s="629"/>
      <c r="Z892" s="629"/>
    </row>
    <row r="893" ht="12.75" customHeight="1">
      <c r="A893" s="629"/>
      <c r="B893" s="629"/>
      <c r="C893" s="629"/>
      <c r="D893" s="629"/>
      <c r="E893" s="629"/>
      <c r="F893" s="629"/>
      <c r="G893" s="629"/>
      <c r="H893" s="629"/>
      <c r="I893" s="629"/>
      <c r="J893" s="629"/>
      <c r="K893" s="629"/>
      <c r="L893" s="629"/>
      <c r="M893" s="629"/>
      <c r="N893" s="629"/>
      <c r="O893" s="629"/>
      <c r="P893" s="629"/>
      <c r="Q893" s="629"/>
      <c r="R893" s="629"/>
      <c r="S893" s="629"/>
      <c r="T893" s="629"/>
      <c r="U893" s="629"/>
      <c r="V893" s="629"/>
      <c r="W893" s="629"/>
      <c r="X893" s="629"/>
      <c r="Y893" s="629"/>
      <c r="Z893" s="629"/>
    </row>
    <row r="894" ht="12.75" customHeight="1">
      <c r="A894" s="629"/>
      <c r="B894" s="629"/>
      <c r="C894" s="629"/>
      <c r="D894" s="629"/>
      <c r="E894" s="629"/>
      <c r="F894" s="629"/>
      <c r="G894" s="629"/>
      <c r="H894" s="629"/>
      <c r="I894" s="629"/>
      <c r="J894" s="629"/>
      <c r="K894" s="629"/>
      <c r="L894" s="629"/>
      <c r="M894" s="629"/>
      <c r="N894" s="629"/>
      <c r="O894" s="629"/>
      <c r="P894" s="629"/>
      <c r="Q894" s="629"/>
      <c r="R894" s="629"/>
      <c r="S894" s="629"/>
      <c r="T894" s="629"/>
      <c r="U894" s="629"/>
      <c r="V894" s="629"/>
      <c r="W894" s="629"/>
      <c r="X894" s="629"/>
      <c r="Y894" s="629"/>
      <c r="Z894" s="629"/>
    </row>
    <row r="895" ht="12.75" customHeight="1">
      <c r="A895" s="629"/>
      <c r="B895" s="629"/>
      <c r="C895" s="629"/>
      <c r="D895" s="629"/>
      <c r="E895" s="629"/>
      <c r="F895" s="629"/>
      <c r="G895" s="629"/>
      <c r="H895" s="629"/>
      <c r="I895" s="629"/>
      <c r="J895" s="629"/>
      <c r="K895" s="629"/>
      <c r="L895" s="629"/>
      <c r="M895" s="629"/>
      <c r="N895" s="629"/>
      <c r="O895" s="629"/>
      <c r="P895" s="629"/>
      <c r="Q895" s="629"/>
      <c r="R895" s="629"/>
      <c r="S895" s="629"/>
      <c r="T895" s="629"/>
      <c r="U895" s="629"/>
      <c r="V895" s="629"/>
      <c r="W895" s="629"/>
      <c r="X895" s="629"/>
      <c r="Y895" s="629"/>
      <c r="Z895" s="629"/>
    </row>
    <row r="896" ht="12.75" customHeight="1">
      <c r="A896" s="629"/>
      <c r="B896" s="629"/>
      <c r="C896" s="629"/>
      <c r="D896" s="629"/>
      <c r="E896" s="629"/>
      <c r="F896" s="629"/>
      <c r="G896" s="629"/>
      <c r="H896" s="629"/>
      <c r="I896" s="629"/>
      <c r="J896" s="629"/>
      <c r="K896" s="629"/>
      <c r="L896" s="629"/>
      <c r="M896" s="629"/>
      <c r="N896" s="629"/>
      <c r="O896" s="629"/>
      <c r="P896" s="629"/>
      <c r="Q896" s="629"/>
      <c r="R896" s="629"/>
      <c r="S896" s="629"/>
      <c r="T896" s="629"/>
      <c r="U896" s="629"/>
      <c r="V896" s="629"/>
      <c r="W896" s="629"/>
      <c r="X896" s="629"/>
      <c r="Y896" s="629"/>
      <c r="Z896" s="629"/>
    </row>
    <row r="897" ht="12.75" customHeight="1">
      <c r="A897" s="629"/>
      <c r="B897" s="629"/>
      <c r="C897" s="629"/>
      <c r="D897" s="629"/>
      <c r="E897" s="629"/>
      <c r="F897" s="629"/>
      <c r="G897" s="629"/>
      <c r="H897" s="629"/>
      <c r="I897" s="629"/>
      <c r="J897" s="629"/>
      <c r="K897" s="629"/>
      <c r="L897" s="629"/>
      <c r="M897" s="629"/>
      <c r="N897" s="629"/>
      <c r="O897" s="629"/>
      <c r="P897" s="629"/>
      <c r="Q897" s="629"/>
      <c r="R897" s="629"/>
      <c r="S897" s="629"/>
      <c r="T897" s="629"/>
      <c r="U897" s="629"/>
      <c r="V897" s="629"/>
      <c r="W897" s="629"/>
      <c r="X897" s="629"/>
      <c r="Y897" s="629"/>
      <c r="Z897" s="629"/>
    </row>
    <row r="898" ht="12.75" customHeight="1">
      <c r="A898" s="629"/>
      <c r="B898" s="629"/>
      <c r="C898" s="629"/>
      <c r="D898" s="629"/>
      <c r="E898" s="629"/>
      <c r="F898" s="629"/>
      <c r="G898" s="629"/>
      <c r="H898" s="629"/>
      <c r="I898" s="629"/>
      <c r="J898" s="629"/>
      <c r="K898" s="629"/>
      <c r="L898" s="629"/>
      <c r="M898" s="629"/>
      <c r="N898" s="629"/>
      <c r="O898" s="629"/>
      <c r="P898" s="629"/>
      <c r="Q898" s="629"/>
      <c r="R898" s="629"/>
      <c r="S898" s="629"/>
      <c r="T898" s="629"/>
      <c r="U898" s="629"/>
      <c r="V898" s="629"/>
      <c r="W898" s="629"/>
      <c r="X898" s="629"/>
      <c r="Y898" s="629"/>
      <c r="Z898" s="629"/>
    </row>
    <row r="899" ht="12.75" customHeight="1">
      <c r="A899" s="629"/>
      <c r="B899" s="629"/>
      <c r="C899" s="629"/>
      <c r="D899" s="629"/>
      <c r="E899" s="629"/>
      <c r="F899" s="629"/>
      <c r="G899" s="629"/>
      <c r="H899" s="629"/>
      <c r="I899" s="629"/>
      <c r="J899" s="629"/>
      <c r="K899" s="629"/>
      <c r="L899" s="629"/>
      <c r="M899" s="629"/>
      <c r="N899" s="629"/>
      <c r="O899" s="629"/>
      <c r="P899" s="629"/>
      <c r="Q899" s="629"/>
      <c r="R899" s="629"/>
      <c r="S899" s="629"/>
      <c r="T899" s="629"/>
      <c r="U899" s="629"/>
      <c r="V899" s="629"/>
      <c r="W899" s="629"/>
      <c r="X899" s="629"/>
      <c r="Y899" s="629"/>
      <c r="Z899" s="629"/>
    </row>
    <row r="900" ht="12.75" customHeight="1">
      <c r="A900" s="629"/>
      <c r="B900" s="629"/>
      <c r="C900" s="629"/>
      <c r="D900" s="629"/>
      <c r="E900" s="629"/>
      <c r="F900" s="629"/>
      <c r="G900" s="629"/>
      <c r="H900" s="629"/>
      <c r="I900" s="629"/>
      <c r="J900" s="629"/>
      <c r="K900" s="629"/>
      <c r="L900" s="629"/>
      <c r="M900" s="629"/>
      <c r="N900" s="629"/>
      <c r="O900" s="629"/>
      <c r="P900" s="629"/>
      <c r="Q900" s="629"/>
      <c r="R900" s="629"/>
      <c r="S900" s="629"/>
      <c r="T900" s="629"/>
      <c r="U900" s="629"/>
      <c r="V900" s="629"/>
      <c r="W900" s="629"/>
      <c r="X900" s="629"/>
      <c r="Y900" s="629"/>
      <c r="Z900" s="629"/>
    </row>
    <row r="901" ht="12.75" customHeight="1">
      <c r="A901" s="629"/>
      <c r="B901" s="629"/>
      <c r="C901" s="629"/>
      <c r="D901" s="629"/>
      <c r="E901" s="629"/>
      <c r="F901" s="629"/>
      <c r="G901" s="629"/>
      <c r="H901" s="629"/>
      <c r="I901" s="629"/>
      <c r="J901" s="629"/>
      <c r="K901" s="629"/>
      <c r="L901" s="629"/>
      <c r="M901" s="629"/>
      <c r="N901" s="629"/>
      <c r="O901" s="629"/>
      <c r="P901" s="629"/>
      <c r="Q901" s="629"/>
      <c r="R901" s="629"/>
      <c r="S901" s="629"/>
      <c r="T901" s="629"/>
      <c r="U901" s="629"/>
      <c r="V901" s="629"/>
      <c r="W901" s="629"/>
      <c r="X901" s="629"/>
      <c r="Y901" s="629"/>
      <c r="Z901" s="629"/>
    </row>
    <row r="902" ht="12.75" customHeight="1">
      <c r="A902" s="629"/>
      <c r="B902" s="629"/>
      <c r="C902" s="629"/>
      <c r="D902" s="629"/>
      <c r="E902" s="629"/>
      <c r="F902" s="629"/>
      <c r="G902" s="629"/>
      <c r="H902" s="629"/>
      <c r="I902" s="629"/>
      <c r="J902" s="629"/>
      <c r="K902" s="629"/>
      <c r="L902" s="629"/>
      <c r="M902" s="629"/>
      <c r="N902" s="629"/>
      <c r="O902" s="629"/>
      <c r="P902" s="629"/>
      <c r="Q902" s="629"/>
      <c r="R902" s="629"/>
      <c r="S902" s="629"/>
      <c r="T902" s="629"/>
      <c r="U902" s="629"/>
      <c r="V902" s="629"/>
      <c r="W902" s="629"/>
      <c r="X902" s="629"/>
      <c r="Y902" s="629"/>
      <c r="Z902" s="629"/>
    </row>
    <row r="903" ht="12.75" customHeight="1">
      <c r="A903" s="629"/>
      <c r="B903" s="629"/>
      <c r="C903" s="629"/>
      <c r="D903" s="629"/>
      <c r="E903" s="629"/>
      <c r="F903" s="629"/>
      <c r="G903" s="629"/>
      <c r="H903" s="629"/>
      <c r="I903" s="629"/>
      <c r="J903" s="629"/>
      <c r="K903" s="629"/>
      <c r="L903" s="629"/>
      <c r="M903" s="629"/>
      <c r="N903" s="629"/>
      <c r="O903" s="629"/>
      <c r="P903" s="629"/>
      <c r="Q903" s="629"/>
      <c r="R903" s="629"/>
      <c r="S903" s="629"/>
      <c r="T903" s="629"/>
      <c r="U903" s="629"/>
      <c r="V903" s="629"/>
      <c r="W903" s="629"/>
      <c r="X903" s="629"/>
      <c r="Y903" s="629"/>
      <c r="Z903" s="629"/>
    </row>
    <row r="904" ht="12.75" customHeight="1">
      <c r="A904" s="629"/>
      <c r="B904" s="629"/>
      <c r="C904" s="629"/>
      <c r="D904" s="629"/>
      <c r="E904" s="629"/>
      <c r="F904" s="629"/>
      <c r="G904" s="629"/>
      <c r="H904" s="629"/>
      <c r="I904" s="629"/>
      <c r="J904" s="629"/>
      <c r="K904" s="629"/>
      <c r="L904" s="629"/>
      <c r="M904" s="629"/>
      <c r="N904" s="629"/>
      <c r="O904" s="629"/>
      <c r="P904" s="629"/>
      <c r="Q904" s="629"/>
      <c r="R904" s="629"/>
      <c r="S904" s="629"/>
      <c r="T904" s="629"/>
      <c r="U904" s="629"/>
      <c r="V904" s="629"/>
      <c r="W904" s="629"/>
      <c r="X904" s="629"/>
      <c r="Y904" s="629"/>
      <c r="Z904" s="629"/>
    </row>
    <row r="905" ht="12.75" customHeight="1">
      <c r="A905" s="629"/>
      <c r="B905" s="629"/>
      <c r="C905" s="629"/>
      <c r="D905" s="629"/>
      <c r="E905" s="629"/>
      <c r="F905" s="629"/>
      <c r="G905" s="629"/>
      <c r="H905" s="629"/>
      <c r="I905" s="629"/>
      <c r="J905" s="629"/>
      <c r="K905" s="629"/>
      <c r="L905" s="629"/>
      <c r="M905" s="629"/>
      <c r="N905" s="629"/>
      <c r="O905" s="629"/>
      <c r="P905" s="629"/>
      <c r="Q905" s="629"/>
      <c r="R905" s="629"/>
      <c r="S905" s="629"/>
      <c r="T905" s="629"/>
      <c r="U905" s="629"/>
      <c r="V905" s="629"/>
      <c r="W905" s="629"/>
      <c r="X905" s="629"/>
      <c r="Y905" s="629"/>
      <c r="Z905" s="629"/>
    </row>
    <row r="906" ht="12.75" customHeight="1">
      <c r="A906" s="629"/>
      <c r="B906" s="629"/>
      <c r="C906" s="629"/>
      <c r="D906" s="629"/>
      <c r="E906" s="629"/>
      <c r="F906" s="629"/>
      <c r="G906" s="629"/>
      <c r="H906" s="629"/>
      <c r="I906" s="629"/>
      <c r="J906" s="629"/>
      <c r="K906" s="629"/>
      <c r="L906" s="629"/>
      <c r="M906" s="629"/>
      <c r="N906" s="629"/>
      <c r="O906" s="629"/>
      <c r="P906" s="629"/>
      <c r="Q906" s="629"/>
      <c r="R906" s="629"/>
      <c r="S906" s="629"/>
      <c r="T906" s="629"/>
      <c r="U906" s="629"/>
      <c r="V906" s="629"/>
      <c r="W906" s="629"/>
      <c r="X906" s="629"/>
      <c r="Y906" s="629"/>
      <c r="Z906" s="629"/>
    </row>
    <row r="907" ht="12.75" customHeight="1">
      <c r="A907" s="629"/>
      <c r="B907" s="629"/>
      <c r="C907" s="629"/>
      <c r="D907" s="629"/>
      <c r="E907" s="629"/>
      <c r="F907" s="629"/>
      <c r="G907" s="629"/>
      <c r="H907" s="629"/>
      <c r="I907" s="629"/>
      <c r="J907" s="629"/>
      <c r="K907" s="629"/>
      <c r="L907" s="629"/>
      <c r="M907" s="629"/>
      <c r="N907" s="629"/>
      <c r="O907" s="629"/>
      <c r="P907" s="629"/>
      <c r="Q907" s="629"/>
      <c r="R907" s="629"/>
      <c r="S907" s="629"/>
      <c r="T907" s="629"/>
      <c r="U907" s="629"/>
      <c r="V907" s="629"/>
      <c r="W907" s="629"/>
      <c r="X907" s="629"/>
      <c r="Y907" s="629"/>
      <c r="Z907" s="629"/>
    </row>
    <row r="908" ht="12.75" customHeight="1">
      <c r="A908" s="629"/>
      <c r="B908" s="629"/>
      <c r="C908" s="629"/>
      <c r="D908" s="629"/>
      <c r="E908" s="629"/>
      <c r="F908" s="629"/>
      <c r="G908" s="629"/>
      <c r="H908" s="629"/>
      <c r="I908" s="629"/>
      <c r="J908" s="629"/>
      <c r="K908" s="629"/>
      <c r="L908" s="629"/>
      <c r="M908" s="629"/>
      <c r="N908" s="629"/>
      <c r="O908" s="629"/>
      <c r="P908" s="629"/>
      <c r="Q908" s="629"/>
      <c r="R908" s="629"/>
      <c r="S908" s="629"/>
      <c r="T908" s="629"/>
      <c r="U908" s="629"/>
      <c r="V908" s="629"/>
      <c r="W908" s="629"/>
      <c r="X908" s="629"/>
      <c r="Y908" s="629"/>
      <c r="Z908" s="629"/>
    </row>
    <row r="909" ht="12.75" customHeight="1">
      <c r="A909" s="629"/>
      <c r="B909" s="629"/>
      <c r="C909" s="629"/>
      <c r="D909" s="629"/>
      <c r="E909" s="629"/>
      <c r="F909" s="629"/>
      <c r="G909" s="629"/>
      <c r="H909" s="629"/>
      <c r="I909" s="629"/>
      <c r="J909" s="629"/>
      <c r="K909" s="629"/>
      <c r="L909" s="629"/>
      <c r="M909" s="629"/>
      <c r="N909" s="629"/>
      <c r="O909" s="629"/>
      <c r="P909" s="629"/>
      <c r="Q909" s="629"/>
      <c r="R909" s="629"/>
      <c r="S909" s="629"/>
      <c r="T909" s="629"/>
      <c r="U909" s="629"/>
      <c r="V909" s="629"/>
      <c r="W909" s="629"/>
      <c r="X909" s="629"/>
      <c r="Y909" s="629"/>
      <c r="Z909" s="629"/>
    </row>
    <row r="910" ht="12.75" customHeight="1">
      <c r="A910" s="629"/>
      <c r="B910" s="629"/>
      <c r="C910" s="629"/>
      <c r="D910" s="629"/>
      <c r="E910" s="629"/>
      <c r="F910" s="629"/>
      <c r="G910" s="629"/>
      <c r="H910" s="629"/>
      <c r="I910" s="629"/>
      <c r="J910" s="629"/>
      <c r="K910" s="629"/>
      <c r="L910" s="629"/>
      <c r="M910" s="629"/>
      <c r="N910" s="629"/>
      <c r="O910" s="629"/>
      <c r="P910" s="629"/>
      <c r="Q910" s="629"/>
      <c r="R910" s="629"/>
      <c r="S910" s="629"/>
      <c r="T910" s="629"/>
      <c r="U910" s="629"/>
      <c r="V910" s="629"/>
      <c r="W910" s="629"/>
      <c r="X910" s="629"/>
      <c r="Y910" s="629"/>
      <c r="Z910" s="629"/>
    </row>
    <row r="911" ht="12.75" customHeight="1">
      <c r="A911" s="629"/>
      <c r="B911" s="629"/>
      <c r="C911" s="629"/>
      <c r="D911" s="629"/>
      <c r="E911" s="629"/>
      <c r="F911" s="629"/>
      <c r="G911" s="629"/>
      <c r="H911" s="629"/>
      <c r="I911" s="629"/>
      <c r="J911" s="629"/>
      <c r="K911" s="629"/>
      <c r="L911" s="629"/>
      <c r="M911" s="629"/>
      <c r="N911" s="629"/>
      <c r="O911" s="629"/>
      <c r="P911" s="629"/>
      <c r="Q911" s="629"/>
      <c r="R911" s="629"/>
      <c r="S911" s="629"/>
      <c r="T911" s="629"/>
      <c r="U911" s="629"/>
      <c r="V911" s="629"/>
      <c r="W911" s="629"/>
      <c r="X911" s="629"/>
      <c r="Y911" s="629"/>
      <c r="Z911" s="629"/>
    </row>
    <row r="912" ht="12.75" customHeight="1">
      <c r="A912" s="629"/>
      <c r="B912" s="629"/>
      <c r="C912" s="629"/>
      <c r="D912" s="629"/>
      <c r="E912" s="629"/>
      <c r="F912" s="629"/>
      <c r="G912" s="629"/>
      <c r="H912" s="629"/>
      <c r="I912" s="629"/>
      <c r="J912" s="629"/>
      <c r="K912" s="629"/>
      <c r="L912" s="629"/>
      <c r="M912" s="629"/>
      <c r="N912" s="629"/>
      <c r="O912" s="629"/>
      <c r="P912" s="629"/>
      <c r="Q912" s="629"/>
      <c r="R912" s="629"/>
      <c r="S912" s="629"/>
      <c r="T912" s="629"/>
      <c r="U912" s="629"/>
      <c r="V912" s="629"/>
      <c r="W912" s="629"/>
      <c r="X912" s="629"/>
      <c r="Y912" s="629"/>
      <c r="Z912" s="629"/>
    </row>
    <row r="913" ht="12.75" customHeight="1">
      <c r="A913" s="629"/>
      <c r="B913" s="629"/>
      <c r="C913" s="629"/>
      <c r="D913" s="629"/>
      <c r="E913" s="629"/>
      <c r="F913" s="629"/>
      <c r="G913" s="629"/>
      <c r="H913" s="629"/>
      <c r="I913" s="629"/>
      <c r="J913" s="629"/>
      <c r="K913" s="629"/>
      <c r="L913" s="629"/>
      <c r="M913" s="629"/>
      <c r="N913" s="629"/>
      <c r="O913" s="629"/>
      <c r="P913" s="629"/>
      <c r="Q913" s="629"/>
      <c r="R913" s="629"/>
      <c r="S913" s="629"/>
      <c r="T913" s="629"/>
      <c r="U913" s="629"/>
      <c r="V913" s="629"/>
      <c r="W913" s="629"/>
      <c r="X913" s="629"/>
      <c r="Y913" s="629"/>
      <c r="Z913" s="629"/>
    </row>
    <row r="914" ht="12.75" customHeight="1">
      <c r="A914" s="629"/>
      <c r="B914" s="629"/>
      <c r="C914" s="629"/>
      <c r="D914" s="629"/>
      <c r="E914" s="629"/>
      <c r="F914" s="629"/>
      <c r="G914" s="629"/>
      <c r="H914" s="629"/>
      <c r="I914" s="629"/>
      <c r="J914" s="629"/>
      <c r="K914" s="629"/>
      <c r="L914" s="629"/>
      <c r="M914" s="629"/>
      <c r="N914" s="629"/>
      <c r="O914" s="629"/>
      <c r="P914" s="629"/>
      <c r="Q914" s="629"/>
      <c r="R914" s="629"/>
      <c r="S914" s="629"/>
      <c r="T914" s="629"/>
      <c r="U914" s="629"/>
      <c r="V914" s="629"/>
      <c r="W914" s="629"/>
      <c r="X914" s="629"/>
      <c r="Y914" s="629"/>
      <c r="Z914" s="629"/>
    </row>
    <row r="915" ht="12.75" customHeight="1">
      <c r="A915" s="629"/>
      <c r="B915" s="629"/>
      <c r="C915" s="629"/>
      <c r="D915" s="629"/>
      <c r="E915" s="629"/>
      <c r="F915" s="629"/>
      <c r="G915" s="629"/>
      <c r="H915" s="629"/>
      <c r="I915" s="629"/>
      <c r="J915" s="629"/>
      <c r="K915" s="629"/>
      <c r="L915" s="629"/>
      <c r="M915" s="629"/>
      <c r="N915" s="629"/>
      <c r="O915" s="629"/>
      <c r="P915" s="629"/>
      <c r="Q915" s="629"/>
      <c r="R915" s="629"/>
      <c r="S915" s="629"/>
      <c r="T915" s="629"/>
      <c r="U915" s="629"/>
      <c r="V915" s="629"/>
      <c r="W915" s="629"/>
      <c r="X915" s="629"/>
      <c r="Y915" s="629"/>
      <c r="Z915" s="629"/>
    </row>
    <row r="916" ht="12.75" customHeight="1">
      <c r="A916" s="629"/>
      <c r="B916" s="629"/>
      <c r="C916" s="629"/>
      <c r="D916" s="629"/>
      <c r="E916" s="629"/>
      <c r="F916" s="629"/>
      <c r="G916" s="629"/>
      <c r="H916" s="629"/>
      <c r="I916" s="629"/>
      <c r="J916" s="629"/>
      <c r="K916" s="629"/>
      <c r="L916" s="629"/>
      <c r="M916" s="629"/>
      <c r="N916" s="629"/>
      <c r="O916" s="629"/>
      <c r="P916" s="629"/>
      <c r="Q916" s="629"/>
      <c r="R916" s="629"/>
      <c r="S916" s="629"/>
      <c r="T916" s="629"/>
      <c r="U916" s="629"/>
      <c r="V916" s="629"/>
      <c r="W916" s="629"/>
      <c r="X916" s="629"/>
      <c r="Y916" s="629"/>
      <c r="Z916" s="629"/>
    </row>
    <row r="917" ht="12.75" customHeight="1">
      <c r="A917" s="629"/>
      <c r="B917" s="629"/>
      <c r="C917" s="629"/>
      <c r="D917" s="629"/>
      <c r="E917" s="629"/>
      <c r="F917" s="629"/>
      <c r="G917" s="629"/>
      <c r="H917" s="629"/>
      <c r="I917" s="629"/>
      <c r="J917" s="629"/>
      <c r="K917" s="629"/>
      <c r="L917" s="629"/>
      <c r="M917" s="629"/>
      <c r="N917" s="629"/>
      <c r="O917" s="629"/>
      <c r="P917" s="629"/>
      <c r="Q917" s="629"/>
      <c r="R917" s="629"/>
      <c r="S917" s="629"/>
      <c r="T917" s="629"/>
      <c r="U917" s="629"/>
      <c r="V917" s="629"/>
      <c r="W917" s="629"/>
      <c r="X917" s="629"/>
      <c r="Y917" s="629"/>
      <c r="Z917" s="629"/>
    </row>
    <row r="918" ht="12.75" customHeight="1">
      <c r="A918" s="629"/>
      <c r="B918" s="629"/>
      <c r="C918" s="629"/>
      <c r="D918" s="629"/>
      <c r="E918" s="629"/>
      <c r="F918" s="629"/>
      <c r="G918" s="629"/>
      <c r="H918" s="629"/>
      <c r="I918" s="629"/>
      <c r="J918" s="629"/>
      <c r="K918" s="629"/>
      <c r="L918" s="629"/>
      <c r="M918" s="629"/>
      <c r="N918" s="629"/>
      <c r="O918" s="629"/>
      <c r="P918" s="629"/>
      <c r="Q918" s="629"/>
      <c r="R918" s="629"/>
      <c r="S918" s="629"/>
      <c r="T918" s="629"/>
      <c r="U918" s="629"/>
      <c r="V918" s="629"/>
      <c r="W918" s="629"/>
      <c r="X918" s="629"/>
      <c r="Y918" s="629"/>
      <c r="Z918" s="629"/>
    </row>
    <row r="919" ht="12.75" customHeight="1">
      <c r="A919" s="629"/>
      <c r="B919" s="629"/>
      <c r="C919" s="629"/>
      <c r="D919" s="629"/>
      <c r="E919" s="629"/>
      <c r="F919" s="629"/>
      <c r="G919" s="629"/>
      <c r="H919" s="629"/>
      <c r="I919" s="629"/>
      <c r="J919" s="629"/>
      <c r="K919" s="629"/>
      <c r="L919" s="629"/>
      <c r="M919" s="629"/>
      <c r="N919" s="629"/>
      <c r="O919" s="629"/>
      <c r="P919" s="629"/>
      <c r="Q919" s="629"/>
      <c r="R919" s="629"/>
      <c r="S919" s="629"/>
      <c r="T919" s="629"/>
      <c r="U919" s="629"/>
      <c r="V919" s="629"/>
      <c r="W919" s="629"/>
      <c r="X919" s="629"/>
      <c r="Y919" s="629"/>
      <c r="Z919" s="629"/>
    </row>
    <row r="920" ht="12.75" customHeight="1">
      <c r="A920" s="629"/>
      <c r="B920" s="629"/>
      <c r="C920" s="629"/>
      <c r="D920" s="629"/>
      <c r="E920" s="629"/>
      <c r="F920" s="629"/>
      <c r="G920" s="629"/>
      <c r="H920" s="629"/>
      <c r="I920" s="629"/>
      <c r="J920" s="629"/>
      <c r="K920" s="629"/>
      <c r="L920" s="629"/>
      <c r="M920" s="629"/>
      <c r="N920" s="629"/>
      <c r="O920" s="629"/>
      <c r="P920" s="629"/>
      <c r="Q920" s="629"/>
      <c r="R920" s="629"/>
      <c r="S920" s="629"/>
      <c r="T920" s="629"/>
      <c r="U920" s="629"/>
      <c r="V920" s="629"/>
      <c r="W920" s="629"/>
      <c r="X920" s="629"/>
      <c r="Y920" s="629"/>
      <c r="Z920" s="629"/>
    </row>
    <row r="921" ht="12.75" customHeight="1">
      <c r="A921" s="629"/>
      <c r="B921" s="629"/>
      <c r="C921" s="629"/>
      <c r="D921" s="629"/>
      <c r="E921" s="629"/>
      <c r="F921" s="629"/>
      <c r="G921" s="629"/>
      <c r="H921" s="629"/>
      <c r="I921" s="629"/>
      <c r="J921" s="629"/>
      <c r="K921" s="629"/>
      <c r="L921" s="629"/>
      <c r="M921" s="629"/>
      <c r="N921" s="629"/>
      <c r="O921" s="629"/>
      <c r="P921" s="629"/>
      <c r="Q921" s="629"/>
      <c r="R921" s="629"/>
      <c r="S921" s="629"/>
      <c r="T921" s="629"/>
      <c r="U921" s="629"/>
      <c r="V921" s="629"/>
      <c r="W921" s="629"/>
      <c r="X921" s="629"/>
      <c r="Y921" s="629"/>
      <c r="Z921" s="629"/>
    </row>
    <row r="922" ht="12.75" customHeight="1">
      <c r="A922" s="629"/>
      <c r="B922" s="629"/>
      <c r="C922" s="629"/>
      <c r="D922" s="629"/>
      <c r="E922" s="629"/>
      <c r="F922" s="629"/>
      <c r="G922" s="629"/>
      <c r="H922" s="629"/>
      <c r="I922" s="629"/>
      <c r="J922" s="629"/>
      <c r="K922" s="629"/>
      <c r="L922" s="629"/>
      <c r="M922" s="629"/>
      <c r="N922" s="629"/>
      <c r="O922" s="629"/>
      <c r="P922" s="629"/>
      <c r="Q922" s="629"/>
      <c r="R922" s="629"/>
      <c r="S922" s="629"/>
      <c r="T922" s="629"/>
      <c r="U922" s="629"/>
      <c r="V922" s="629"/>
      <c r="W922" s="629"/>
      <c r="X922" s="629"/>
      <c r="Y922" s="629"/>
      <c r="Z922" s="629"/>
    </row>
    <row r="923" ht="12.75" customHeight="1">
      <c r="A923" s="629"/>
      <c r="B923" s="629"/>
      <c r="C923" s="629"/>
      <c r="D923" s="629"/>
      <c r="E923" s="629"/>
      <c r="F923" s="629"/>
      <c r="G923" s="629"/>
      <c r="H923" s="629"/>
      <c r="I923" s="629"/>
      <c r="J923" s="629"/>
      <c r="K923" s="629"/>
      <c r="L923" s="629"/>
      <c r="M923" s="629"/>
      <c r="N923" s="629"/>
      <c r="O923" s="629"/>
      <c r="P923" s="629"/>
      <c r="Q923" s="629"/>
      <c r="R923" s="629"/>
      <c r="S923" s="629"/>
      <c r="T923" s="629"/>
      <c r="U923" s="629"/>
      <c r="V923" s="629"/>
      <c r="W923" s="629"/>
      <c r="X923" s="629"/>
      <c r="Y923" s="629"/>
      <c r="Z923" s="629"/>
    </row>
    <row r="924" ht="12.75" customHeight="1">
      <c r="A924" s="629"/>
      <c r="B924" s="629"/>
      <c r="C924" s="629"/>
      <c r="D924" s="629"/>
      <c r="E924" s="629"/>
      <c r="F924" s="629"/>
      <c r="G924" s="629"/>
      <c r="H924" s="629"/>
      <c r="I924" s="629"/>
      <c r="J924" s="629"/>
      <c r="K924" s="629"/>
      <c r="L924" s="629"/>
      <c r="M924" s="629"/>
      <c r="N924" s="629"/>
      <c r="O924" s="629"/>
      <c r="P924" s="629"/>
      <c r="Q924" s="629"/>
      <c r="R924" s="629"/>
      <c r="S924" s="629"/>
      <c r="T924" s="629"/>
      <c r="U924" s="629"/>
      <c r="V924" s="629"/>
      <c r="W924" s="629"/>
      <c r="X924" s="629"/>
      <c r="Y924" s="629"/>
      <c r="Z924" s="629"/>
    </row>
    <row r="925" ht="12.75" customHeight="1">
      <c r="A925" s="629"/>
      <c r="B925" s="629"/>
      <c r="C925" s="629"/>
      <c r="D925" s="629"/>
      <c r="E925" s="629"/>
      <c r="F925" s="629"/>
      <c r="G925" s="629"/>
      <c r="H925" s="629"/>
      <c r="I925" s="629"/>
      <c r="J925" s="629"/>
      <c r="K925" s="629"/>
      <c r="L925" s="629"/>
      <c r="M925" s="629"/>
      <c r="N925" s="629"/>
      <c r="O925" s="629"/>
      <c r="P925" s="629"/>
      <c r="Q925" s="629"/>
      <c r="R925" s="629"/>
      <c r="S925" s="629"/>
      <c r="T925" s="629"/>
      <c r="U925" s="629"/>
      <c r="V925" s="629"/>
      <c r="W925" s="629"/>
      <c r="X925" s="629"/>
      <c r="Y925" s="629"/>
      <c r="Z925" s="629"/>
    </row>
    <row r="926" ht="12.75" customHeight="1">
      <c r="A926" s="629"/>
      <c r="B926" s="629"/>
      <c r="C926" s="629"/>
      <c r="D926" s="629"/>
      <c r="E926" s="629"/>
      <c r="F926" s="629"/>
      <c r="G926" s="629"/>
      <c r="H926" s="629"/>
      <c r="I926" s="629"/>
      <c r="J926" s="629"/>
      <c r="K926" s="629"/>
      <c r="L926" s="629"/>
      <c r="M926" s="629"/>
      <c r="N926" s="629"/>
      <c r="O926" s="629"/>
      <c r="P926" s="629"/>
      <c r="Q926" s="629"/>
      <c r="R926" s="629"/>
      <c r="S926" s="629"/>
      <c r="T926" s="629"/>
      <c r="U926" s="629"/>
      <c r="V926" s="629"/>
      <c r="W926" s="629"/>
      <c r="X926" s="629"/>
      <c r="Y926" s="629"/>
      <c r="Z926" s="629"/>
    </row>
    <row r="927" ht="12.75" customHeight="1">
      <c r="A927" s="629"/>
      <c r="B927" s="629"/>
      <c r="C927" s="629"/>
      <c r="D927" s="629"/>
      <c r="E927" s="629"/>
      <c r="F927" s="629"/>
      <c r="G927" s="629"/>
      <c r="H927" s="629"/>
      <c r="I927" s="629"/>
      <c r="J927" s="629"/>
      <c r="K927" s="629"/>
      <c r="L927" s="629"/>
      <c r="M927" s="629"/>
      <c r="N927" s="629"/>
      <c r="O927" s="629"/>
      <c r="P927" s="629"/>
      <c r="Q927" s="629"/>
      <c r="R927" s="629"/>
      <c r="S927" s="629"/>
      <c r="T927" s="629"/>
      <c r="U927" s="629"/>
      <c r="V927" s="629"/>
      <c r="W927" s="629"/>
      <c r="X927" s="629"/>
      <c r="Y927" s="629"/>
      <c r="Z927" s="629"/>
    </row>
    <row r="928" ht="12.75" customHeight="1">
      <c r="A928" s="629"/>
      <c r="B928" s="629"/>
      <c r="C928" s="629"/>
      <c r="D928" s="629"/>
      <c r="E928" s="629"/>
      <c r="F928" s="629"/>
      <c r="G928" s="629"/>
      <c r="H928" s="629"/>
      <c r="I928" s="629"/>
      <c r="J928" s="629"/>
      <c r="K928" s="629"/>
      <c r="L928" s="629"/>
      <c r="M928" s="629"/>
      <c r="N928" s="629"/>
      <c r="O928" s="629"/>
      <c r="P928" s="629"/>
      <c r="Q928" s="629"/>
      <c r="R928" s="629"/>
      <c r="S928" s="629"/>
      <c r="T928" s="629"/>
      <c r="U928" s="629"/>
      <c r="V928" s="629"/>
      <c r="W928" s="629"/>
      <c r="X928" s="629"/>
      <c r="Y928" s="629"/>
      <c r="Z928" s="629"/>
    </row>
    <row r="929" ht="12.75" customHeight="1">
      <c r="A929" s="629"/>
      <c r="B929" s="629"/>
      <c r="C929" s="629"/>
      <c r="D929" s="629"/>
      <c r="E929" s="629"/>
      <c r="F929" s="629"/>
      <c r="G929" s="629"/>
      <c r="H929" s="629"/>
      <c r="I929" s="629"/>
      <c r="J929" s="629"/>
      <c r="K929" s="629"/>
      <c r="L929" s="629"/>
      <c r="M929" s="629"/>
      <c r="N929" s="629"/>
      <c r="O929" s="629"/>
      <c r="P929" s="629"/>
      <c r="Q929" s="629"/>
      <c r="R929" s="629"/>
      <c r="S929" s="629"/>
      <c r="T929" s="629"/>
      <c r="U929" s="629"/>
      <c r="V929" s="629"/>
      <c r="W929" s="629"/>
      <c r="X929" s="629"/>
      <c r="Y929" s="629"/>
      <c r="Z929" s="629"/>
    </row>
    <row r="930" ht="12.75" customHeight="1">
      <c r="A930" s="629"/>
      <c r="B930" s="629"/>
      <c r="C930" s="629"/>
      <c r="D930" s="629"/>
      <c r="E930" s="629"/>
      <c r="F930" s="629"/>
      <c r="G930" s="629"/>
      <c r="H930" s="629"/>
      <c r="I930" s="629"/>
      <c r="J930" s="629"/>
      <c r="K930" s="629"/>
      <c r="L930" s="629"/>
      <c r="M930" s="629"/>
      <c r="N930" s="629"/>
      <c r="O930" s="629"/>
      <c r="P930" s="629"/>
      <c r="Q930" s="629"/>
      <c r="R930" s="629"/>
      <c r="S930" s="629"/>
      <c r="T930" s="629"/>
      <c r="U930" s="629"/>
      <c r="V930" s="629"/>
      <c r="W930" s="629"/>
      <c r="X930" s="629"/>
      <c r="Y930" s="629"/>
      <c r="Z930" s="629"/>
    </row>
    <row r="931" ht="12.75" customHeight="1">
      <c r="A931" s="629"/>
      <c r="B931" s="629"/>
      <c r="C931" s="629"/>
      <c r="D931" s="629"/>
      <c r="E931" s="629"/>
      <c r="F931" s="629"/>
      <c r="G931" s="629"/>
      <c r="H931" s="629"/>
      <c r="I931" s="629"/>
      <c r="J931" s="629"/>
      <c r="K931" s="629"/>
      <c r="L931" s="629"/>
      <c r="M931" s="629"/>
      <c r="N931" s="629"/>
      <c r="O931" s="629"/>
      <c r="P931" s="629"/>
      <c r="Q931" s="629"/>
      <c r="R931" s="629"/>
      <c r="S931" s="629"/>
      <c r="T931" s="629"/>
      <c r="U931" s="629"/>
      <c r="V931" s="629"/>
      <c r="W931" s="629"/>
      <c r="X931" s="629"/>
      <c r="Y931" s="629"/>
      <c r="Z931" s="629"/>
    </row>
    <row r="932" ht="12.75" customHeight="1">
      <c r="A932" s="629"/>
      <c r="B932" s="629"/>
      <c r="C932" s="629"/>
      <c r="D932" s="629"/>
      <c r="E932" s="629"/>
      <c r="F932" s="629"/>
      <c r="G932" s="629"/>
      <c r="H932" s="629"/>
      <c r="I932" s="629"/>
      <c r="J932" s="629"/>
      <c r="K932" s="629"/>
      <c r="L932" s="629"/>
      <c r="M932" s="629"/>
      <c r="N932" s="629"/>
      <c r="O932" s="629"/>
      <c r="P932" s="629"/>
      <c r="Q932" s="629"/>
      <c r="R932" s="629"/>
      <c r="S932" s="629"/>
      <c r="T932" s="629"/>
      <c r="U932" s="629"/>
      <c r="V932" s="629"/>
      <c r="W932" s="629"/>
      <c r="X932" s="629"/>
      <c r="Y932" s="629"/>
      <c r="Z932" s="629"/>
    </row>
    <row r="933" ht="12.75" customHeight="1">
      <c r="A933" s="629"/>
      <c r="B933" s="629"/>
      <c r="C933" s="629"/>
      <c r="D933" s="629"/>
      <c r="E933" s="629"/>
      <c r="F933" s="629"/>
      <c r="G933" s="629"/>
      <c r="H933" s="629"/>
      <c r="I933" s="629"/>
      <c r="J933" s="629"/>
      <c r="K933" s="629"/>
      <c r="L933" s="629"/>
      <c r="M933" s="629"/>
      <c r="N933" s="629"/>
      <c r="O933" s="629"/>
      <c r="P933" s="629"/>
      <c r="Q933" s="629"/>
      <c r="R933" s="629"/>
      <c r="S933" s="629"/>
      <c r="T933" s="629"/>
      <c r="U933" s="629"/>
      <c r="V933" s="629"/>
      <c r="W933" s="629"/>
      <c r="X933" s="629"/>
      <c r="Y933" s="629"/>
      <c r="Z933" s="629"/>
    </row>
    <row r="934" ht="12.75" customHeight="1">
      <c r="A934" s="629"/>
      <c r="B934" s="629"/>
      <c r="C934" s="629"/>
      <c r="D934" s="629"/>
      <c r="E934" s="629"/>
      <c r="F934" s="629"/>
      <c r="G934" s="629"/>
      <c r="H934" s="629"/>
      <c r="I934" s="629"/>
      <c r="J934" s="629"/>
      <c r="K934" s="629"/>
      <c r="L934" s="629"/>
      <c r="M934" s="629"/>
      <c r="N934" s="629"/>
      <c r="O934" s="629"/>
      <c r="P934" s="629"/>
      <c r="Q934" s="629"/>
      <c r="R934" s="629"/>
      <c r="S934" s="629"/>
      <c r="T934" s="629"/>
      <c r="U934" s="629"/>
      <c r="V934" s="629"/>
      <c r="W934" s="629"/>
      <c r="X934" s="629"/>
      <c r="Y934" s="629"/>
      <c r="Z934" s="629"/>
    </row>
    <row r="935" ht="12.75" customHeight="1">
      <c r="A935" s="629"/>
      <c r="B935" s="629"/>
      <c r="C935" s="629"/>
      <c r="D935" s="629"/>
      <c r="E935" s="629"/>
      <c r="F935" s="629"/>
      <c r="G935" s="629"/>
      <c r="H935" s="629"/>
      <c r="I935" s="629"/>
      <c r="J935" s="629"/>
      <c r="K935" s="629"/>
      <c r="L935" s="629"/>
      <c r="M935" s="629"/>
      <c r="N935" s="629"/>
      <c r="O935" s="629"/>
      <c r="P935" s="629"/>
      <c r="Q935" s="629"/>
      <c r="R935" s="629"/>
      <c r="S935" s="629"/>
      <c r="T935" s="629"/>
      <c r="U935" s="629"/>
      <c r="V935" s="629"/>
      <c r="W935" s="629"/>
      <c r="X935" s="629"/>
      <c r="Y935" s="629"/>
      <c r="Z935" s="629"/>
    </row>
    <row r="936" ht="12.75" customHeight="1">
      <c r="A936" s="629"/>
      <c r="B936" s="629"/>
      <c r="C936" s="629"/>
      <c r="D936" s="629"/>
      <c r="E936" s="629"/>
      <c r="F936" s="629"/>
      <c r="G936" s="629"/>
      <c r="H936" s="629"/>
      <c r="I936" s="629"/>
      <c r="J936" s="629"/>
      <c r="K936" s="629"/>
      <c r="L936" s="629"/>
      <c r="M936" s="629"/>
      <c r="N936" s="629"/>
      <c r="O936" s="629"/>
      <c r="P936" s="629"/>
      <c r="Q936" s="629"/>
      <c r="R936" s="629"/>
      <c r="S936" s="629"/>
      <c r="T936" s="629"/>
      <c r="U936" s="629"/>
      <c r="V936" s="629"/>
      <c r="W936" s="629"/>
      <c r="X936" s="629"/>
      <c r="Y936" s="629"/>
      <c r="Z936" s="629"/>
    </row>
    <row r="937" ht="12.75" customHeight="1">
      <c r="A937" s="629"/>
      <c r="B937" s="629"/>
      <c r="C937" s="629"/>
      <c r="D937" s="629"/>
      <c r="E937" s="629"/>
      <c r="F937" s="629"/>
      <c r="G937" s="629"/>
      <c r="H937" s="629"/>
      <c r="I937" s="629"/>
      <c r="J937" s="629"/>
      <c r="K937" s="629"/>
      <c r="L937" s="629"/>
      <c r="M937" s="629"/>
      <c r="N937" s="629"/>
      <c r="O937" s="629"/>
      <c r="P937" s="629"/>
      <c r="Q937" s="629"/>
      <c r="R937" s="629"/>
      <c r="S937" s="629"/>
      <c r="T937" s="629"/>
      <c r="U937" s="629"/>
      <c r="V937" s="629"/>
      <c r="W937" s="629"/>
      <c r="X937" s="629"/>
      <c r="Y937" s="629"/>
      <c r="Z937" s="629"/>
    </row>
    <row r="938" ht="12.75" customHeight="1">
      <c r="A938" s="629"/>
      <c r="B938" s="629"/>
      <c r="C938" s="629"/>
      <c r="D938" s="629"/>
      <c r="E938" s="629"/>
      <c r="F938" s="629"/>
      <c r="G938" s="629"/>
      <c r="H938" s="629"/>
      <c r="I938" s="629"/>
      <c r="J938" s="629"/>
      <c r="K938" s="629"/>
      <c r="L938" s="629"/>
      <c r="M938" s="629"/>
      <c r="N938" s="629"/>
      <c r="O938" s="629"/>
      <c r="P938" s="629"/>
      <c r="Q938" s="629"/>
      <c r="R938" s="629"/>
      <c r="S938" s="629"/>
      <c r="T938" s="629"/>
      <c r="U938" s="629"/>
      <c r="V938" s="629"/>
      <c r="W938" s="629"/>
      <c r="X938" s="629"/>
      <c r="Y938" s="629"/>
      <c r="Z938" s="629"/>
    </row>
    <row r="939" ht="12.75" customHeight="1">
      <c r="A939" s="629"/>
      <c r="B939" s="629"/>
      <c r="C939" s="629"/>
      <c r="D939" s="629"/>
      <c r="E939" s="629"/>
      <c r="F939" s="629"/>
      <c r="G939" s="629"/>
      <c r="H939" s="629"/>
      <c r="I939" s="629"/>
      <c r="J939" s="629"/>
      <c r="K939" s="629"/>
      <c r="L939" s="629"/>
      <c r="M939" s="629"/>
      <c r="N939" s="629"/>
      <c r="O939" s="629"/>
      <c r="P939" s="629"/>
      <c r="Q939" s="629"/>
      <c r="R939" s="629"/>
      <c r="S939" s="629"/>
      <c r="T939" s="629"/>
      <c r="U939" s="629"/>
      <c r="V939" s="629"/>
      <c r="W939" s="629"/>
      <c r="X939" s="629"/>
      <c r="Y939" s="629"/>
      <c r="Z939" s="629"/>
    </row>
    <row r="940" ht="12.75" customHeight="1">
      <c r="A940" s="629"/>
      <c r="B940" s="629"/>
      <c r="C940" s="629"/>
      <c r="D940" s="629"/>
      <c r="E940" s="629"/>
      <c r="F940" s="629"/>
      <c r="G940" s="629"/>
      <c r="H940" s="629"/>
      <c r="I940" s="629"/>
      <c r="J940" s="629"/>
      <c r="K940" s="629"/>
      <c r="L940" s="629"/>
      <c r="M940" s="629"/>
      <c r="N940" s="629"/>
      <c r="O940" s="629"/>
      <c r="P940" s="629"/>
      <c r="Q940" s="629"/>
      <c r="R940" s="629"/>
      <c r="S940" s="629"/>
      <c r="T940" s="629"/>
      <c r="U940" s="629"/>
      <c r="V940" s="629"/>
      <c r="W940" s="629"/>
      <c r="X940" s="629"/>
      <c r="Y940" s="629"/>
      <c r="Z940" s="629"/>
    </row>
    <row r="941" ht="12.75" customHeight="1">
      <c r="A941" s="629"/>
      <c r="B941" s="629"/>
      <c r="C941" s="629"/>
      <c r="D941" s="629"/>
      <c r="E941" s="629"/>
      <c r="F941" s="629"/>
      <c r="G941" s="629"/>
      <c r="H941" s="629"/>
      <c r="I941" s="629"/>
      <c r="J941" s="629"/>
      <c r="K941" s="629"/>
      <c r="L941" s="629"/>
      <c r="M941" s="629"/>
      <c r="N941" s="629"/>
      <c r="O941" s="629"/>
      <c r="P941" s="629"/>
      <c r="Q941" s="629"/>
      <c r="R941" s="629"/>
      <c r="S941" s="629"/>
      <c r="T941" s="629"/>
      <c r="U941" s="629"/>
      <c r="V941" s="629"/>
      <c r="W941" s="629"/>
      <c r="X941" s="629"/>
      <c r="Y941" s="629"/>
      <c r="Z941" s="629"/>
    </row>
    <row r="942" ht="12.75" customHeight="1">
      <c r="A942" s="629"/>
      <c r="B942" s="629"/>
      <c r="C942" s="629"/>
      <c r="D942" s="629"/>
      <c r="E942" s="629"/>
      <c r="F942" s="629"/>
      <c r="G942" s="629"/>
      <c r="H942" s="629"/>
      <c r="I942" s="629"/>
      <c r="J942" s="629"/>
      <c r="K942" s="629"/>
      <c r="L942" s="629"/>
      <c r="M942" s="629"/>
      <c r="N942" s="629"/>
      <c r="O942" s="629"/>
      <c r="P942" s="629"/>
      <c r="Q942" s="629"/>
      <c r="R942" s="629"/>
      <c r="S942" s="629"/>
      <c r="T942" s="629"/>
      <c r="U942" s="629"/>
      <c r="V942" s="629"/>
      <c r="W942" s="629"/>
      <c r="X942" s="629"/>
      <c r="Y942" s="629"/>
      <c r="Z942" s="629"/>
    </row>
    <row r="943" ht="12.75" customHeight="1">
      <c r="A943" s="629"/>
      <c r="B943" s="629"/>
      <c r="C943" s="629"/>
      <c r="D943" s="629"/>
      <c r="E943" s="629"/>
      <c r="F943" s="629"/>
      <c r="G943" s="629"/>
      <c r="H943" s="629"/>
      <c r="I943" s="629"/>
      <c r="J943" s="629"/>
      <c r="K943" s="629"/>
      <c r="L943" s="629"/>
      <c r="M943" s="629"/>
      <c r="N943" s="629"/>
      <c r="O943" s="629"/>
      <c r="P943" s="629"/>
      <c r="Q943" s="629"/>
      <c r="R943" s="629"/>
      <c r="S943" s="629"/>
      <c r="T943" s="629"/>
      <c r="U943" s="629"/>
      <c r="V943" s="629"/>
      <c r="W943" s="629"/>
      <c r="X943" s="629"/>
      <c r="Y943" s="629"/>
      <c r="Z943" s="629"/>
    </row>
    <row r="944" ht="12.75" customHeight="1">
      <c r="A944" s="629"/>
      <c r="B944" s="629"/>
      <c r="C944" s="629"/>
      <c r="D944" s="629"/>
      <c r="E944" s="629"/>
      <c r="F944" s="629"/>
      <c r="G944" s="629"/>
      <c r="H944" s="629"/>
      <c r="I944" s="629"/>
      <c r="J944" s="629"/>
      <c r="K944" s="629"/>
      <c r="L944" s="629"/>
      <c r="M944" s="629"/>
      <c r="N944" s="629"/>
      <c r="O944" s="629"/>
      <c r="P944" s="629"/>
      <c r="Q944" s="629"/>
      <c r="R944" s="629"/>
      <c r="S944" s="629"/>
      <c r="T944" s="629"/>
      <c r="U944" s="629"/>
      <c r="V944" s="629"/>
      <c r="W944" s="629"/>
      <c r="X944" s="629"/>
      <c r="Y944" s="629"/>
      <c r="Z944" s="629"/>
    </row>
    <row r="945" ht="12.75" customHeight="1">
      <c r="A945" s="629"/>
      <c r="B945" s="629"/>
      <c r="C945" s="629"/>
      <c r="D945" s="629"/>
      <c r="E945" s="629"/>
      <c r="F945" s="629"/>
      <c r="G945" s="629"/>
      <c r="H945" s="629"/>
      <c r="I945" s="629"/>
      <c r="J945" s="629"/>
      <c r="K945" s="629"/>
      <c r="L945" s="629"/>
      <c r="M945" s="629"/>
      <c r="N945" s="629"/>
      <c r="O945" s="629"/>
      <c r="P945" s="629"/>
      <c r="Q945" s="629"/>
      <c r="R945" s="629"/>
      <c r="S945" s="629"/>
      <c r="T945" s="629"/>
      <c r="U945" s="629"/>
      <c r="V945" s="629"/>
      <c r="W945" s="629"/>
      <c r="X945" s="629"/>
      <c r="Y945" s="629"/>
      <c r="Z945" s="629"/>
    </row>
    <row r="946" ht="12.75" customHeight="1">
      <c r="A946" s="629"/>
      <c r="B946" s="629"/>
      <c r="C946" s="629"/>
      <c r="D946" s="629"/>
      <c r="E946" s="629"/>
      <c r="F946" s="629"/>
      <c r="G946" s="629"/>
      <c r="H946" s="629"/>
      <c r="I946" s="629"/>
      <c r="J946" s="629"/>
      <c r="K946" s="629"/>
      <c r="L946" s="629"/>
      <c r="M946" s="629"/>
      <c r="N946" s="629"/>
      <c r="O946" s="629"/>
      <c r="P946" s="629"/>
      <c r="Q946" s="629"/>
      <c r="R946" s="629"/>
      <c r="S946" s="629"/>
      <c r="T946" s="629"/>
      <c r="U946" s="629"/>
      <c r="V946" s="629"/>
      <c r="W946" s="629"/>
      <c r="X946" s="629"/>
      <c r="Y946" s="629"/>
      <c r="Z946" s="629"/>
    </row>
    <row r="947" ht="12.75" customHeight="1">
      <c r="A947" s="629"/>
      <c r="B947" s="629"/>
      <c r="C947" s="629"/>
      <c r="D947" s="629"/>
      <c r="E947" s="629"/>
      <c r="F947" s="629"/>
      <c r="G947" s="629"/>
      <c r="H947" s="629"/>
      <c r="I947" s="629"/>
      <c r="J947" s="629"/>
      <c r="K947" s="629"/>
      <c r="L947" s="629"/>
      <c r="M947" s="629"/>
      <c r="N947" s="629"/>
      <c r="O947" s="629"/>
      <c r="P947" s="629"/>
      <c r="Q947" s="629"/>
      <c r="R947" s="629"/>
      <c r="S947" s="629"/>
      <c r="T947" s="629"/>
      <c r="U947" s="629"/>
      <c r="V947" s="629"/>
      <c r="W947" s="629"/>
      <c r="X947" s="629"/>
      <c r="Y947" s="629"/>
      <c r="Z947" s="629"/>
    </row>
    <row r="948" ht="12.75" customHeight="1">
      <c r="A948" s="629"/>
      <c r="B948" s="629"/>
      <c r="C948" s="629"/>
      <c r="D948" s="629"/>
      <c r="E948" s="629"/>
      <c r="F948" s="629"/>
      <c r="G948" s="629"/>
      <c r="H948" s="629"/>
      <c r="I948" s="629"/>
      <c r="J948" s="629"/>
      <c r="K948" s="629"/>
      <c r="L948" s="629"/>
      <c r="M948" s="629"/>
      <c r="N948" s="629"/>
      <c r="O948" s="629"/>
      <c r="P948" s="629"/>
      <c r="Q948" s="629"/>
      <c r="R948" s="629"/>
      <c r="S948" s="629"/>
      <c r="T948" s="629"/>
      <c r="U948" s="629"/>
      <c r="V948" s="629"/>
      <c r="W948" s="629"/>
      <c r="X948" s="629"/>
      <c r="Y948" s="629"/>
      <c r="Z948" s="629"/>
    </row>
    <row r="949" ht="12.75" customHeight="1">
      <c r="A949" s="629"/>
      <c r="B949" s="629"/>
      <c r="C949" s="629"/>
      <c r="D949" s="629"/>
      <c r="E949" s="629"/>
      <c r="F949" s="629"/>
      <c r="G949" s="629"/>
      <c r="H949" s="629"/>
      <c r="I949" s="629"/>
      <c r="J949" s="629"/>
      <c r="K949" s="629"/>
      <c r="L949" s="629"/>
      <c r="M949" s="629"/>
      <c r="N949" s="629"/>
      <c r="O949" s="629"/>
      <c r="P949" s="629"/>
      <c r="Q949" s="629"/>
      <c r="R949" s="629"/>
      <c r="S949" s="629"/>
      <c r="T949" s="629"/>
      <c r="U949" s="629"/>
      <c r="V949" s="629"/>
      <c r="W949" s="629"/>
      <c r="X949" s="629"/>
      <c r="Y949" s="629"/>
      <c r="Z949" s="629"/>
    </row>
    <row r="950" ht="12.75" customHeight="1">
      <c r="A950" s="629"/>
      <c r="B950" s="629"/>
      <c r="C950" s="629"/>
      <c r="D950" s="629"/>
      <c r="E950" s="629"/>
      <c r="F950" s="629"/>
      <c r="G950" s="629"/>
      <c r="H950" s="629"/>
      <c r="I950" s="629"/>
      <c r="J950" s="629"/>
      <c r="K950" s="629"/>
      <c r="L950" s="629"/>
      <c r="M950" s="629"/>
      <c r="N950" s="629"/>
      <c r="O950" s="629"/>
      <c r="P950" s="629"/>
      <c r="Q950" s="629"/>
      <c r="R950" s="629"/>
      <c r="S950" s="629"/>
      <c r="T950" s="629"/>
      <c r="U950" s="629"/>
      <c r="V950" s="629"/>
      <c r="W950" s="629"/>
      <c r="X950" s="629"/>
      <c r="Y950" s="629"/>
      <c r="Z950" s="629"/>
    </row>
    <row r="951" ht="12.75" customHeight="1">
      <c r="A951" s="629"/>
      <c r="B951" s="629"/>
      <c r="C951" s="629"/>
      <c r="D951" s="629"/>
      <c r="E951" s="629"/>
      <c r="F951" s="629"/>
      <c r="G951" s="629"/>
      <c r="H951" s="629"/>
      <c r="I951" s="629"/>
      <c r="J951" s="629"/>
      <c r="K951" s="629"/>
      <c r="L951" s="629"/>
      <c r="M951" s="629"/>
      <c r="N951" s="629"/>
      <c r="O951" s="629"/>
      <c r="P951" s="629"/>
      <c r="Q951" s="629"/>
      <c r="R951" s="629"/>
      <c r="S951" s="629"/>
      <c r="T951" s="629"/>
      <c r="U951" s="629"/>
      <c r="V951" s="629"/>
      <c r="W951" s="629"/>
      <c r="X951" s="629"/>
      <c r="Y951" s="629"/>
      <c r="Z951" s="629"/>
    </row>
    <row r="952" ht="12.75" customHeight="1">
      <c r="A952" s="629"/>
      <c r="B952" s="629"/>
      <c r="C952" s="629"/>
      <c r="D952" s="629"/>
      <c r="E952" s="629"/>
      <c r="F952" s="629"/>
      <c r="G952" s="629"/>
      <c r="H952" s="629"/>
      <c r="I952" s="629"/>
      <c r="J952" s="629"/>
      <c r="K952" s="629"/>
      <c r="L952" s="629"/>
      <c r="M952" s="629"/>
      <c r="N952" s="629"/>
      <c r="O952" s="629"/>
      <c r="P952" s="629"/>
      <c r="Q952" s="629"/>
      <c r="R952" s="629"/>
      <c r="S952" s="629"/>
      <c r="T952" s="629"/>
      <c r="U952" s="629"/>
      <c r="V952" s="629"/>
      <c r="W952" s="629"/>
      <c r="X952" s="629"/>
      <c r="Y952" s="629"/>
      <c r="Z952" s="629"/>
    </row>
    <row r="953" ht="12.75" customHeight="1">
      <c r="A953" s="629"/>
      <c r="B953" s="629"/>
      <c r="C953" s="629"/>
      <c r="D953" s="629"/>
      <c r="E953" s="629"/>
      <c r="F953" s="629"/>
      <c r="G953" s="629"/>
      <c r="H953" s="629"/>
      <c r="I953" s="629"/>
      <c r="J953" s="629"/>
      <c r="K953" s="629"/>
      <c r="L953" s="629"/>
      <c r="M953" s="629"/>
      <c r="N953" s="629"/>
      <c r="O953" s="629"/>
      <c r="P953" s="629"/>
      <c r="Q953" s="629"/>
      <c r="R953" s="629"/>
      <c r="S953" s="629"/>
      <c r="T953" s="629"/>
      <c r="U953" s="629"/>
      <c r="V953" s="629"/>
      <c r="W953" s="629"/>
      <c r="X953" s="629"/>
      <c r="Y953" s="629"/>
      <c r="Z953" s="629"/>
    </row>
    <row r="954" ht="12.75" customHeight="1">
      <c r="A954" s="629"/>
      <c r="B954" s="629"/>
      <c r="C954" s="629"/>
      <c r="D954" s="629"/>
      <c r="E954" s="629"/>
      <c r="F954" s="629"/>
      <c r="G954" s="629"/>
      <c r="H954" s="629"/>
      <c r="I954" s="629"/>
      <c r="J954" s="629"/>
      <c r="K954" s="629"/>
      <c r="L954" s="629"/>
      <c r="M954" s="629"/>
      <c r="N954" s="629"/>
      <c r="O954" s="629"/>
      <c r="P954" s="629"/>
      <c r="Q954" s="629"/>
      <c r="R954" s="629"/>
      <c r="S954" s="629"/>
      <c r="T954" s="629"/>
      <c r="U954" s="629"/>
      <c r="V954" s="629"/>
      <c r="W954" s="629"/>
      <c r="X954" s="629"/>
      <c r="Y954" s="629"/>
      <c r="Z954" s="629"/>
    </row>
    <row r="955" ht="12.75" customHeight="1">
      <c r="A955" s="629"/>
      <c r="B955" s="629"/>
      <c r="C955" s="629"/>
      <c r="D955" s="629"/>
      <c r="E955" s="629"/>
      <c r="F955" s="629"/>
      <c r="G955" s="629"/>
      <c r="H955" s="629"/>
      <c r="I955" s="629"/>
      <c r="J955" s="629"/>
      <c r="K955" s="629"/>
      <c r="L955" s="629"/>
      <c r="M955" s="629"/>
      <c r="N955" s="629"/>
      <c r="O955" s="629"/>
      <c r="P955" s="629"/>
      <c r="Q955" s="629"/>
      <c r="R955" s="629"/>
      <c r="S955" s="629"/>
      <c r="T955" s="629"/>
      <c r="U955" s="629"/>
      <c r="V955" s="629"/>
      <c r="W955" s="629"/>
      <c r="X955" s="629"/>
      <c r="Y955" s="629"/>
      <c r="Z955" s="629"/>
    </row>
    <row r="956" ht="12.75" customHeight="1">
      <c r="A956" s="629"/>
      <c r="B956" s="629"/>
      <c r="C956" s="629"/>
      <c r="D956" s="629"/>
      <c r="E956" s="629"/>
      <c r="F956" s="629"/>
      <c r="G956" s="629"/>
      <c r="H956" s="629"/>
      <c r="I956" s="629"/>
      <c r="J956" s="629"/>
      <c r="K956" s="629"/>
      <c r="L956" s="629"/>
      <c r="M956" s="629"/>
      <c r="N956" s="629"/>
      <c r="O956" s="629"/>
      <c r="P956" s="629"/>
      <c r="Q956" s="629"/>
      <c r="R956" s="629"/>
      <c r="S956" s="629"/>
      <c r="T956" s="629"/>
      <c r="U956" s="629"/>
      <c r="V956" s="629"/>
      <c r="W956" s="629"/>
      <c r="X956" s="629"/>
      <c r="Y956" s="629"/>
      <c r="Z956" s="629"/>
    </row>
    <row r="957" ht="12.75" customHeight="1">
      <c r="A957" s="629"/>
      <c r="B957" s="629"/>
      <c r="C957" s="629"/>
      <c r="D957" s="629"/>
      <c r="E957" s="629"/>
      <c r="F957" s="629"/>
      <c r="G957" s="629"/>
      <c r="H957" s="629"/>
      <c r="I957" s="629"/>
      <c r="J957" s="629"/>
      <c r="K957" s="629"/>
      <c r="L957" s="629"/>
      <c r="M957" s="629"/>
      <c r="N957" s="629"/>
      <c r="O957" s="629"/>
      <c r="P957" s="629"/>
      <c r="Q957" s="629"/>
      <c r="R957" s="629"/>
      <c r="S957" s="629"/>
      <c r="T957" s="629"/>
      <c r="U957" s="629"/>
      <c r="V957" s="629"/>
      <c r="W957" s="629"/>
      <c r="X957" s="629"/>
      <c r="Y957" s="629"/>
      <c r="Z957" s="629"/>
    </row>
    <row r="958" ht="12.75" customHeight="1">
      <c r="A958" s="629"/>
      <c r="B958" s="629"/>
      <c r="C958" s="629"/>
      <c r="D958" s="629"/>
      <c r="E958" s="629"/>
      <c r="F958" s="629"/>
      <c r="G958" s="629"/>
      <c r="H958" s="629"/>
      <c r="I958" s="629"/>
      <c r="J958" s="629"/>
      <c r="K958" s="629"/>
      <c r="L958" s="629"/>
      <c r="M958" s="629"/>
      <c r="N958" s="629"/>
      <c r="O958" s="629"/>
      <c r="P958" s="629"/>
      <c r="Q958" s="629"/>
      <c r="R958" s="629"/>
      <c r="S958" s="629"/>
      <c r="T958" s="629"/>
      <c r="U958" s="629"/>
      <c r="V958" s="629"/>
      <c r="W958" s="629"/>
      <c r="X958" s="629"/>
      <c r="Y958" s="629"/>
      <c r="Z958" s="629"/>
    </row>
    <row r="959" ht="12.75" customHeight="1">
      <c r="A959" s="629"/>
      <c r="B959" s="629"/>
      <c r="C959" s="629"/>
      <c r="D959" s="629"/>
      <c r="E959" s="629"/>
      <c r="F959" s="629"/>
      <c r="G959" s="629"/>
      <c r="H959" s="629"/>
      <c r="I959" s="629"/>
      <c r="J959" s="629"/>
      <c r="K959" s="629"/>
      <c r="L959" s="629"/>
      <c r="M959" s="629"/>
      <c r="N959" s="629"/>
      <c r="O959" s="629"/>
      <c r="P959" s="629"/>
      <c r="Q959" s="629"/>
      <c r="R959" s="629"/>
      <c r="S959" s="629"/>
      <c r="T959" s="629"/>
      <c r="U959" s="629"/>
      <c r="V959" s="629"/>
      <c r="W959" s="629"/>
      <c r="X959" s="629"/>
      <c r="Y959" s="629"/>
      <c r="Z959" s="629"/>
    </row>
    <row r="960" ht="12.75" customHeight="1">
      <c r="A960" s="629"/>
      <c r="B960" s="629"/>
      <c r="C960" s="629"/>
      <c r="D960" s="629"/>
      <c r="E960" s="629"/>
      <c r="F960" s="629"/>
      <c r="G960" s="629"/>
      <c r="H960" s="629"/>
      <c r="I960" s="629"/>
      <c r="J960" s="629"/>
      <c r="K960" s="629"/>
      <c r="L960" s="629"/>
      <c r="M960" s="629"/>
      <c r="N960" s="629"/>
      <c r="O960" s="629"/>
      <c r="P960" s="629"/>
      <c r="Q960" s="629"/>
      <c r="R960" s="629"/>
      <c r="S960" s="629"/>
      <c r="T960" s="629"/>
      <c r="U960" s="629"/>
      <c r="V960" s="629"/>
      <c r="W960" s="629"/>
      <c r="X960" s="629"/>
      <c r="Y960" s="629"/>
      <c r="Z960" s="629"/>
    </row>
    <row r="961" ht="12.75" customHeight="1">
      <c r="A961" s="629"/>
      <c r="B961" s="629"/>
      <c r="C961" s="629"/>
      <c r="D961" s="629"/>
      <c r="E961" s="629"/>
      <c r="F961" s="629"/>
      <c r="G961" s="629"/>
      <c r="H961" s="629"/>
      <c r="I961" s="629"/>
      <c r="J961" s="629"/>
      <c r="K961" s="629"/>
      <c r="L961" s="629"/>
      <c r="M961" s="629"/>
      <c r="N961" s="629"/>
      <c r="O961" s="629"/>
      <c r="P961" s="629"/>
      <c r="Q961" s="629"/>
      <c r="R961" s="629"/>
      <c r="S961" s="629"/>
      <c r="T961" s="629"/>
      <c r="U961" s="629"/>
      <c r="V961" s="629"/>
      <c r="W961" s="629"/>
      <c r="X961" s="629"/>
      <c r="Y961" s="629"/>
      <c r="Z961" s="629"/>
    </row>
    <row r="962" ht="12.75" customHeight="1">
      <c r="A962" s="629"/>
      <c r="B962" s="629"/>
      <c r="C962" s="629"/>
      <c r="D962" s="629"/>
      <c r="E962" s="629"/>
      <c r="F962" s="629"/>
      <c r="G962" s="629"/>
      <c r="H962" s="629"/>
      <c r="I962" s="629"/>
      <c r="J962" s="629"/>
      <c r="K962" s="629"/>
      <c r="L962" s="629"/>
      <c r="M962" s="629"/>
      <c r="N962" s="629"/>
      <c r="O962" s="629"/>
      <c r="P962" s="629"/>
      <c r="Q962" s="629"/>
      <c r="R962" s="629"/>
      <c r="S962" s="629"/>
      <c r="T962" s="629"/>
      <c r="U962" s="629"/>
      <c r="V962" s="629"/>
      <c r="W962" s="629"/>
      <c r="X962" s="629"/>
      <c r="Y962" s="629"/>
      <c r="Z962" s="629"/>
    </row>
    <row r="963" ht="12.75" customHeight="1">
      <c r="A963" s="629"/>
      <c r="B963" s="629"/>
      <c r="C963" s="629"/>
      <c r="D963" s="629"/>
      <c r="E963" s="629"/>
      <c r="F963" s="629"/>
      <c r="G963" s="629"/>
      <c r="H963" s="629"/>
      <c r="I963" s="629"/>
      <c r="J963" s="629"/>
      <c r="K963" s="629"/>
      <c r="L963" s="629"/>
      <c r="M963" s="629"/>
      <c r="N963" s="629"/>
      <c r="O963" s="629"/>
      <c r="P963" s="629"/>
      <c r="Q963" s="629"/>
      <c r="R963" s="629"/>
      <c r="S963" s="629"/>
      <c r="T963" s="629"/>
      <c r="U963" s="629"/>
      <c r="V963" s="629"/>
      <c r="W963" s="629"/>
      <c r="X963" s="629"/>
      <c r="Y963" s="629"/>
      <c r="Z963" s="629"/>
    </row>
    <row r="964" ht="12.75" customHeight="1">
      <c r="A964" s="629"/>
      <c r="B964" s="629"/>
      <c r="C964" s="629"/>
      <c r="D964" s="629"/>
      <c r="E964" s="629"/>
      <c r="F964" s="629"/>
      <c r="G964" s="629"/>
      <c r="H964" s="629"/>
      <c r="I964" s="629"/>
      <c r="J964" s="629"/>
      <c r="K964" s="629"/>
      <c r="L964" s="629"/>
      <c r="M964" s="629"/>
      <c r="N964" s="629"/>
      <c r="O964" s="629"/>
      <c r="P964" s="629"/>
      <c r="Q964" s="629"/>
      <c r="R964" s="629"/>
      <c r="S964" s="629"/>
      <c r="T964" s="629"/>
      <c r="U964" s="629"/>
      <c r="V964" s="629"/>
      <c r="W964" s="629"/>
      <c r="X964" s="629"/>
      <c r="Y964" s="629"/>
      <c r="Z964" s="629"/>
    </row>
    <row r="965" ht="12.75" customHeight="1">
      <c r="A965" s="629"/>
      <c r="B965" s="629"/>
      <c r="C965" s="629"/>
      <c r="D965" s="629"/>
      <c r="E965" s="629"/>
      <c r="F965" s="629"/>
      <c r="G965" s="629"/>
      <c r="H965" s="629"/>
      <c r="I965" s="629"/>
      <c r="J965" s="629"/>
      <c r="K965" s="629"/>
      <c r="L965" s="629"/>
      <c r="M965" s="629"/>
      <c r="N965" s="629"/>
      <c r="O965" s="629"/>
      <c r="P965" s="629"/>
      <c r="Q965" s="629"/>
      <c r="R965" s="629"/>
      <c r="S965" s="629"/>
      <c r="T965" s="629"/>
      <c r="U965" s="629"/>
      <c r="V965" s="629"/>
      <c r="W965" s="629"/>
      <c r="X965" s="629"/>
      <c r="Y965" s="629"/>
      <c r="Z965" s="629"/>
    </row>
    <row r="966" ht="12.75" customHeight="1">
      <c r="A966" s="629"/>
      <c r="B966" s="629"/>
      <c r="C966" s="629"/>
      <c r="D966" s="629"/>
      <c r="E966" s="629"/>
      <c r="F966" s="629"/>
      <c r="G966" s="629"/>
      <c r="H966" s="629"/>
      <c r="I966" s="629"/>
      <c r="J966" s="629"/>
      <c r="K966" s="629"/>
      <c r="L966" s="629"/>
      <c r="M966" s="629"/>
      <c r="N966" s="629"/>
      <c r="O966" s="629"/>
      <c r="P966" s="629"/>
      <c r="Q966" s="629"/>
      <c r="R966" s="629"/>
      <c r="S966" s="629"/>
      <c r="T966" s="629"/>
      <c r="U966" s="629"/>
      <c r="V966" s="629"/>
      <c r="W966" s="629"/>
      <c r="X966" s="629"/>
      <c r="Y966" s="629"/>
      <c r="Z966" s="629"/>
    </row>
    <row r="967" ht="12.75" customHeight="1">
      <c r="A967" s="629"/>
      <c r="B967" s="629"/>
      <c r="C967" s="629"/>
      <c r="D967" s="629"/>
      <c r="E967" s="629"/>
      <c r="F967" s="629"/>
      <c r="G967" s="629"/>
      <c r="H967" s="629"/>
      <c r="I967" s="629"/>
      <c r="J967" s="629"/>
      <c r="K967" s="629"/>
      <c r="L967" s="629"/>
      <c r="M967" s="629"/>
      <c r="N967" s="629"/>
      <c r="O967" s="629"/>
      <c r="P967" s="629"/>
      <c r="Q967" s="629"/>
      <c r="R967" s="629"/>
      <c r="S967" s="629"/>
      <c r="T967" s="629"/>
      <c r="U967" s="629"/>
      <c r="V967" s="629"/>
      <c r="W967" s="629"/>
      <c r="X967" s="629"/>
      <c r="Y967" s="629"/>
      <c r="Z967" s="629"/>
    </row>
    <row r="968" ht="12.75" customHeight="1">
      <c r="A968" s="629"/>
      <c r="B968" s="629"/>
      <c r="C968" s="629"/>
      <c r="D968" s="629"/>
      <c r="E968" s="629"/>
      <c r="F968" s="629"/>
      <c r="G968" s="629"/>
      <c r="H968" s="629"/>
      <c r="I968" s="629"/>
      <c r="J968" s="629"/>
      <c r="K968" s="629"/>
      <c r="L968" s="629"/>
      <c r="M968" s="629"/>
      <c r="N968" s="629"/>
      <c r="O968" s="629"/>
      <c r="P968" s="629"/>
      <c r="Q968" s="629"/>
      <c r="R968" s="629"/>
      <c r="S968" s="629"/>
      <c r="T968" s="629"/>
      <c r="U968" s="629"/>
      <c r="V968" s="629"/>
      <c r="W968" s="629"/>
      <c r="X968" s="629"/>
      <c r="Y968" s="629"/>
      <c r="Z968" s="629"/>
    </row>
    <row r="969" ht="12.75" customHeight="1">
      <c r="A969" s="629"/>
      <c r="B969" s="629"/>
      <c r="C969" s="629"/>
      <c r="D969" s="629"/>
      <c r="E969" s="629"/>
      <c r="F969" s="629"/>
      <c r="G969" s="629"/>
      <c r="H969" s="629"/>
      <c r="I969" s="629"/>
      <c r="J969" s="629"/>
      <c r="K969" s="629"/>
      <c r="L969" s="629"/>
      <c r="M969" s="629"/>
      <c r="N969" s="629"/>
      <c r="O969" s="629"/>
      <c r="P969" s="629"/>
      <c r="Q969" s="629"/>
      <c r="R969" s="629"/>
      <c r="S969" s="629"/>
      <c r="T969" s="629"/>
      <c r="U969" s="629"/>
      <c r="V969" s="629"/>
      <c r="W969" s="629"/>
      <c r="X969" s="629"/>
      <c r="Y969" s="629"/>
      <c r="Z969" s="629"/>
    </row>
    <row r="970" ht="12.75" customHeight="1">
      <c r="A970" s="629"/>
      <c r="B970" s="629"/>
      <c r="C970" s="629"/>
      <c r="D970" s="629"/>
      <c r="E970" s="629"/>
      <c r="F970" s="629"/>
      <c r="G970" s="629"/>
      <c r="H970" s="629"/>
      <c r="I970" s="629"/>
      <c r="J970" s="629"/>
      <c r="K970" s="629"/>
      <c r="L970" s="629"/>
      <c r="M970" s="629"/>
      <c r="N970" s="629"/>
      <c r="O970" s="629"/>
      <c r="P970" s="629"/>
      <c r="Q970" s="629"/>
      <c r="R970" s="629"/>
      <c r="S970" s="629"/>
      <c r="T970" s="629"/>
      <c r="U970" s="629"/>
      <c r="V970" s="629"/>
      <c r="W970" s="629"/>
      <c r="X970" s="629"/>
      <c r="Y970" s="629"/>
      <c r="Z970" s="629"/>
    </row>
    <row r="971" ht="12.75" customHeight="1">
      <c r="A971" s="629"/>
      <c r="B971" s="629"/>
      <c r="C971" s="629"/>
      <c r="D971" s="629"/>
      <c r="E971" s="629"/>
      <c r="F971" s="629"/>
      <c r="G971" s="629"/>
      <c r="H971" s="629"/>
      <c r="I971" s="629"/>
      <c r="J971" s="629"/>
      <c r="K971" s="629"/>
      <c r="L971" s="629"/>
      <c r="M971" s="629"/>
      <c r="N971" s="629"/>
      <c r="O971" s="629"/>
      <c r="P971" s="629"/>
      <c r="Q971" s="629"/>
      <c r="R971" s="629"/>
      <c r="S971" s="629"/>
      <c r="T971" s="629"/>
      <c r="U971" s="629"/>
      <c r="V971" s="629"/>
      <c r="W971" s="629"/>
      <c r="X971" s="629"/>
      <c r="Y971" s="629"/>
      <c r="Z971" s="629"/>
    </row>
    <row r="972" ht="12.75" customHeight="1">
      <c r="A972" s="629"/>
      <c r="B972" s="629"/>
      <c r="C972" s="629"/>
      <c r="D972" s="629"/>
      <c r="E972" s="629"/>
      <c r="F972" s="629"/>
      <c r="G972" s="629"/>
      <c r="H972" s="629"/>
      <c r="I972" s="629"/>
      <c r="J972" s="629"/>
      <c r="K972" s="629"/>
      <c r="L972" s="629"/>
      <c r="M972" s="629"/>
      <c r="N972" s="629"/>
      <c r="O972" s="629"/>
      <c r="P972" s="629"/>
      <c r="Q972" s="629"/>
      <c r="R972" s="629"/>
      <c r="S972" s="629"/>
      <c r="T972" s="629"/>
      <c r="U972" s="629"/>
      <c r="V972" s="629"/>
      <c r="W972" s="629"/>
      <c r="X972" s="629"/>
      <c r="Y972" s="629"/>
      <c r="Z972" s="629"/>
    </row>
    <row r="973" ht="12.75" customHeight="1">
      <c r="A973" s="629"/>
      <c r="B973" s="629"/>
      <c r="C973" s="629"/>
      <c r="D973" s="629"/>
      <c r="E973" s="629"/>
      <c r="F973" s="629"/>
      <c r="G973" s="629"/>
      <c r="H973" s="629"/>
      <c r="I973" s="629"/>
      <c r="J973" s="629"/>
      <c r="K973" s="629"/>
      <c r="L973" s="629"/>
      <c r="M973" s="629"/>
      <c r="N973" s="629"/>
      <c r="O973" s="629"/>
      <c r="P973" s="629"/>
      <c r="Q973" s="629"/>
      <c r="R973" s="629"/>
      <c r="S973" s="629"/>
      <c r="T973" s="629"/>
      <c r="U973" s="629"/>
      <c r="V973" s="629"/>
      <c r="W973" s="629"/>
      <c r="X973" s="629"/>
      <c r="Y973" s="629"/>
      <c r="Z973" s="629"/>
    </row>
    <row r="974" ht="12.75" customHeight="1">
      <c r="A974" s="629"/>
      <c r="B974" s="629"/>
      <c r="C974" s="629"/>
      <c r="D974" s="629"/>
      <c r="E974" s="629"/>
      <c r="F974" s="629"/>
      <c r="G974" s="629"/>
      <c r="H974" s="629"/>
      <c r="I974" s="629"/>
      <c r="J974" s="629"/>
      <c r="K974" s="629"/>
      <c r="L974" s="629"/>
      <c r="M974" s="629"/>
      <c r="N974" s="629"/>
      <c r="O974" s="629"/>
      <c r="P974" s="629"/>
      <c r="Q974" s="629"/>
      <c r="R974" s="629"/>
      <c r="S974" s="629"/>
      <c r="T974" s="629"/>
      <c r="U974" s="629"/>
      <c r="V974" s="629"/>
      <c r="W974" s="629"/>
      <c r="X974" s="629"/>
      <c r="Y974" s="629"/>
      <c r="Z974" s="629"/>
    </row>
    <row r="975" ht="12.75" customHeight="1">
      <c r="A975" s="629"/>
      <c r="B975" s="629"/>
      <c r="C975" s="629"/>
      <c r="D975" s="629"/>
      <c r="E975" s="629"/>
      <c r="F975" s="629"/>
      <c r="G975" s="629"/>
      <c r="H975" s="629"/>
      <c r="I975" s="629"/>
      <c r="J975" s="629"/>
      <c r="K975" s="629"/>
      <c r="L975" s="629"/>
      <c r="M975" s="629"/>
      <c r="N975" s="629"/>
      <c r="O975" s="629"/>
      <c r="P975" s="629"/>
      <c r="Q975" s="629"/>
      <c r="R975" s="629"/>
      <c r="S975" s="629"/>
      <c r="T975" s="629"/>
      <c r="U975" s="629"/>
      <c r="V975" s="629"/>
      <c r="W975" s="629"/>
      <c r="X975" s="629"/>
      <c r="Y975" s="629"/>
      <c r="Z975" s="629"/>
    </row>
    <row r="976" ht="12.75" customHeight="1">
      <c r="A976" s="629"/>
      <c r="B976" s="629"/>
      <c r="C976" s="629"/>
      <c r="D976" s="629"/>
      <c r="E976" s="629"/>
      <c r="F976" s="629"/>
      <c r="G976" s="629"/>
      <c r="H976" s="629"/>
      <c r="I976" s="629"/>
      <c r="J976" s="629"/>
      <c r="K976" s="629"/>
      <c r="L976" s="629"/>
      <c r="M976" s="629"/>
      <c r="N976" s="629"/>
      <c r="O976" s="629"/>
      <c r="P976" s="629"/>
      <c r="Q976" s="629"/>
      <c r="R976" s="629"/>
      <c r="S976" s="629"/>
      <c r="T976" s="629"/>
      <c r="U976" s="629"/>
      <c r="V976" s="629"/>
      <c r="W976" s="629"/>
      <c r="X976" s="629"/>
      <c r="Y976" s="629"/>
      <c r="Z976" s="629"/>
    </row>
    <row r="977" ht="12.75" customHeight="1">
      <c r="A977" s="629"/>
      <c r="B977" s="629"/>
      <c r="C977" s="629"/>
      <c r="D977" s="629"/>
      <c r="E977" s="629"/>
      <c r="F977" s="629"/>
      <c r="G977" s="629"/>
      <c r="H977" s="629"/>
      <c r="I977" s="629"/>
      <c r="J977" s="629"/>
      <c r="K977" s="629"/>
      <c r="L977" s="629"/>
      <c r="M977" s="629"/>
      <c r="N977" s="629"/>
      <c r="O977" s="629"/>
      <c r="P977" s="629"/>
      <c r="Q977" s="629"/>
      <c r="R977" s="629"/>
      <c r="S977" s="629"/>
      <c r="T977" s="629"/>
      <c r="U977" s="629"/>
      <c r="V977" s="629"/>
      <c r="W977" s="629"/>
      <c r="X977" s="629"/>
      <c r="Y977" s="629"/>
      <c r="Z977" s="629"/>
    </row>
    <row r="978" ht="12.75" customHeight="1">
      <c r="A978" s="629"/>
      <c r="B978" s="629"/>
      <c r="C978" s="629"/>
      <c r="D978" s="629"/>
      <c r="E978" s="629"/>
      <c r="F978" s="629"/>
      <c r="G978" s="629"/>
      <c r="H978" s="629"/>
      <c r="I978" s="629"/>
      <c r="J978" s="629"/>
      <c r="K978" s="629"/>
      <c r="L978" s="629"/>
      <c r="M978" s="629"/>
      <c r="N978" s="629"/>
      <c r="O978" s="629"/>
      <c r="P978" s="629"/>
      <c r="Q978" s="629"/>
      <c r="R978" s="629"/>
      <c r="S978" s="629"/>
      <c r="T978" s="629"/>
      <c r="U978" s="629"/>
      <c r="V978" s="629"/>
      <c r="W978" s="629"/>
      <c r="X978" s="629"/>
      <c r="Y978" s="629"/>
      <c r="Z978" s="629"/>
    </row>
    <row r="979" ht="12.75" customHeight="1">
      <c r="A979" s="629"/>
      <c r="B979" s="629"/>
      <c r="C979" s="629"/>
      <c r="D979" s="629"/>
      <c r="E979" s="629"/>
      <c r="F979" s="629"/>
      <c r="G979" s="629"/>
      <c r="H979" s="629"/>
      <c r="I979" s="629"/>
      <c r="J979" s="629"/>
      <c r="K979" s="629"/>
      <c r="L979" s="629"/>
      <c r="M979" s="629"/>
      <c r="N979" s="629"/>
      <c r="O979" s="629"/>
      <c r="P979" s="629"/>
      <c r="Q979" s="629"/>
      <c r="R979" s="629"/>
      <c r="S979" s="629"/>
      <c r="T979" s="629"/>
      <c r="U979" s="629"/>
      <c r="V979" s="629"/>
      <c r="W979" s="629"/>
      <c r="X979" s="629"/>
      <c r="Y979" s="629"/>
      <c r="Z979" s="629"/>
    </row>
    <row r="980" ht="12.75" customHeight="1">
      <c r="A980" s="629"/>
      <c r="B980" s="629"/>
      <c r="C980" s="629"/>
      <c r="D980" s="629"/>
      <c r="E980" s="629"/>
      <c r="F980" s="629"/>
      <c r="G980" s="629"/>
      <c r="H980" s="629"/>
      <c r="I980" s="629"/>
      <c r="J980" s="629"/>
      <c r="K980" s="629"/>
      <c r="L980" s="629"/>
      <c r="M980" s="629"/>
      <c r="N980" s="629"/>
      <c r="O980" s="629"/>
      <c r="P980" s="629"/>
      <c r="Q980" s="629"/>
      <c r="R980" s="629"/>
      <c r="S980" s="629"/>
      <c r="T980" s="629"/>
      <c r="U980" s="629"/>
      <c r="V980" s="629"/>
      <c r="W980" s="629"/>
      <c r="X980" s="629"/>
      <c r="Y980" s="629"/>
      <c r="Z980" s="629"/>
    </row>
    <row r="981" ht="12.75" customHeight="1">
      <c r="A981" s="629"/>
      <c r="B981" s="629"/>
      <c r="C981" s="629"/>
      <c r="D981" s="629"/>
      <c r="E981" s="629"/>
      <c r="F981" s="629"/>
      <c r="G981" s="629"/>
      <c r="H981" s="629"/>
      <c r="I981" s="629"/>
      <c r="J981" s="629"/>
      <c r="K981" s="629"/>
      <c r="L981" s="629"/>
      <c r="M981" s="629"/>
      <c r="N981" s="629"/>
      <c r="O981" s="629"/>
      <c r="P981" s="629"/>
      <c r="Q981" s="629"/>
      <c r="R981" s="629"/>
      <c r="S981" s="629"/>
      <c r="T981" s="629"/>
      <c r="U981" s="629"/>
      <c r="V981" s="629"/>
      <c r="W981" s="629"/>
      <c r="X981" s="629"/>
      <c r="Y981" s="629"/>
      <c r="Z981" s="629"/>
    </row>
    <row r="982" ht="12.75" customHeight="1">
      <c r="A982" s="629"/>
      <c r="B982" s="629"/>
      <c r="C982" s="629"/>
      <c r="D982" s="629"/>
      <c r="E982" s="629"/>
      <c r="F982" s="629"/>
      <c r="G982" s="629"/>
      <c r="H982" s="629"/>
      <c r="I982" s="629"/>
      <c r="J982" s="629"/>
      <c r="K982" s="629"/>
      <c r="L982" s="629"/>
      <c r="M982" s="629"/>
      <c r="N982" s="629"/>
      <c r="O982" s="629"/>
      <c r="P982" s="629"/>
      <c r="Q982" s="629"/>
      <c r="R982" s="629"/>
      <c r="S982" s="629"/>
      <c r="T982" s="629"/>
      <c r="U982" s="629"/>
      <c r="V982" s="629"/>
      <c r="W982" s="629"/>
      <c r="X982" s="629"/>
      <c r="Y982" s="629"/>
      <c r="Z982" s="629"/>
    </row>
    <row r="983" ht="12.75" customHeight="1">
      <c r="A983" s="629"/>
      <c r="B983" s="629"/>
      <c r="C983" s="629"/>
      <c r="D983" s="629"/>
      <c r="E983" s="629"/>
      <c r="F983" s="629"/>
      <c r="G983" s="629"/>
      <c r="H983" s="629"/>
      <c r="I983" s="629"/>
      <c r="J983" s="629"/>
      <c r="K983" s="629"/>
      <c r="L983" s="629"/>
      <c r="M983" s="629"/>
      <c r="N983" s="629"/>
      <c r="O983" s="629"/>
      <c r="P983" s="629"/>
      <c r="Q983" s="629"/>
      <c r="R983" s="629"/>
      <c r="S983" s="629"/>
      <c r="T983" s="629"/>
      <c r="U983" s="629"/>
      <c r="V983" s="629"/>
      <c r="W983" s="629"/>
      <c r="X983" s="629"/>
      <c r="Y983" s="629"/>
      <c r="Z983" s="629"/>
    </row>
    <row r="984" ht="12.75" customHeight="1">
      <c r="A984" s="629"/>
      <c r="B984" s="629"/>
      <c r="C984" s="629"/>
      <c r="D984" s="629"/>
      <c r="E984" s="629"/>
      <c r="F984" s="629"/>
      <c r="G984" s="629"/>
      <c r="H984" s="629"/>
      <c r="I984" s="629"/>
      <c r="J984" s="629"/>
      <c r="K984" s="629"/>
      <c r="L984" s="629"/>
      <c r="M984" s="629"/>
      <c r="N984" s="629"/>
      <c r="O984" s="629"/>
      <c r="P984" s="629"/>
      <c r="Q984" s="629"/>
      <c r="R984" s="629"/>
      <c r="S984" s="629"/>
      <c r="T984" s="629"/>
      <c r="U984" s="629"/>
      <c r="V984" s="629"/>
      <c r="W984" s="629"/>
      <c r="X984" s="629"/>
      <c r="Y984" s="629"/>
      <c r="Z984" s="629"/>
    </row>
    <row r="985" ht="12.75" customHeight="1">
      <c r="A985" s="629"/>
      <c r="B985" s="629"/>
      <c r="C985" s="629"/>
      <c r="D985" s="629"/>
      <c r="E985" s="629"/>
      <c r="F985" s="629"/>
      <c r="G985" s="629"/>
      <c r="H985" s="629"/>
      <c r="I985" s="629"/>
      <c r="J985" s="629"/>
      <c r="K985" s="629"/>
      <c r="L985" s="629"/>
      <c r="M985" s="629"/>
      <c r="N985" s="629"/>
      <c r="O985" s="629"/>
      <c r="P985" s="629"/>
      <c r="Q985" s="629"/>
      <c r="R985" s="629"/>
      <c r="S985" s="629"/>
      <c r="T985" s="629"/>
      <c r="U985" s="629"/>
      <c r="V985" s="629"/>
      <c r="W985" s="629"/>
      <c r="X985" s="629"/>
      <c r="Y985" s="629"/>
      <c r="Z985" s="629"/>
    </row>
    <row r="986" ht="12.75" customHeight="1">
      <c r="A986" s="629"/>
      <c r="B986" s="629"/>
      <c r="C986" s="629"/>
      <c r="D986" s="629"/>
      <c r="E986" s="629"/>
      <c r="F986" s="629"/>
      <c r="G986" s="629"/>
      <c r="H986" s="629"/>
      <c r="I986" s="629"/>
      <c r="J986" s="629"/>
      <c r="K986" s="629"/>
      <c r="L986" s="629"/>
      <c r="M986" s="629"/>
      <c r="N986" s="629"/>
      <c r="O986" s="629"/>
      <c r="P986" s="629"/>
      <c r="Q986" s="629"/>
      <c r="R986" s="629"/>
      <c r="S986" s="629"/>
      <c r="T986" s="629"/>
      <c r="U986" s="629"/>
      <c r="V986" s="629"/>
      <c r="W986" s="629"/>
      <c r="X986" s="629"/>
      <c r="Y986" s="629"/>
      <c r="Z986" s="629"/>
    </row>
    <row r="987" ht="12.75" customHeight="1">
      <c r="A987" s="629"/>
      <c r="B987" s="629"/>
      <c r="C987" s="629"/>
      <c r="D987" s="629"/>
      <c r="E987" s="629"/>
      <c r="F987" s="629"/>
      <c r="G987" s="629"/>
      <c r="H987" s="629"/>
      <c r="I987" s="629"/>
      <c r="J987" s="629"/>
      <c r="K987" s="629"/>
      <c r="L987" s="629"/>
      <c r="M987" s="629"/>
      <c r="N987" s="629"/>
      <c r="O987" s="629"/>
      <c r="P987" s="629"/>
      <c r="Q987" s="629"/>
      <c r="R987" s="629"/>
      <c r="S987" s="629"/>
      <c r="T987" s="629"/>
      <c r="U987" s="629"/>
      <c r="V987" s="629"/>
      <c r="W987" s="629"/>
      <c r="X987" s="629"/>
      <c r="Y987" s="629"/>
      <c r="Z987" s="629"/>
    </row>
    <row r="988" ht="12.75" customHeight="1">
      <c r="A988" s="629"/>
      <c r="B988" s="629"/>
      <c r="C988" s="629"/>
      <c r="D988" s="629"/>
      <c r="E988" s="629"/>
      <c r="F988" s="629"/>
      <c r="G988" s="629"/>
      <c r="H988" s="629"/>
      <c r="I988" s="629"/>
      <c r="J988" s="629"/>
      <c r="K988" s="629"/>
      <c r="L988" s="629"/>
      <c r="M988" s="629"/>
      <c r="N988" s="629"/>
      <c r="O988" s="629"/>
      <c r="P988" s="629"/>
      <c r="Q988" s="629"/>
      <c r="R988" s="629"/>
      <c r="S988" s="629"/>
      <c r="T988" s="629"/>
      <c r="U988" s="629"/>
      <c r="V988" s="629"/>
      <c r="W988" s="629"/>
      <c r="X988" s="629"/>
      <c r="Y988" s="629"/>
      <c r="Z988" s="629"/>
    </row>
    <row r="989" ht="12.75" customHeight="1">
      <c r="A989" s="629"/>
      <c r="B989" s="629"/>
      <c r="C989" s="629"/>
      <c r="D989" s="629"/>
      <c r="E989" s="629"/>
      <c r="F989" s="629"/>
      <c r="G989" s="629"/>
      <c r="H989" s="629"/>
      <c r="I989" s="629"/>
      <c r="J989" s="629"/>
      <c r="K989" s="629"/>
      <c r="L989" s="629"/>
      <c r="M989" s="629"/>
      <c r="N989" s="629"/>
      <c r="O989" s="629"/>
      <c r="P989" s="629"/>
      <c r="Q989" s="629"/>
      <c r="R989" s="629"/>
      <c r="S989" s="629"/>
      <c r="T989" s="629"/>
      <c r="U989" s="629"/>
      <c r="V989" s="629"/>
      <c r="W989" s="629"/>
      <c r="X989" s="629"/>
      <c r="Y989" s="629"/>
      <c r="Z989" s="629"/>
    </row>
    <row r="990" ht="12.75" customHeight="1">
      <c r="A990" s="629"/>
      <c r="B990" s="629"/>
      <c r="C990" s="629"/>
      <c r="D990" s="629"/>
      <c r="E990" s="629"/>
      <c r="F990" s="629"/>
      <c r="G990" s="629"/>
      <c r="H990" s="629"/>
      <c r="I990" s="629"/>
      <c r="J990" s="629"/>
      <c r="K990" s="629"/>
      <c r="L990" s="629"/>
      <c r="M990" s="629"/>
      <c r="N990" s="629"/>
      <c r="O990" s="629"/>
      <c r="P990" s="629"/>
      <c r="Q990" s="629"/>
      <c r="R990" s="629"/>
      <c r="S990" s="629"/>
      <c r="T990" s="629"/>
      <c r="U990" s="629"/>
      <c r="V990" s="629"/>
      <c r="W990" s="629"/>
      <c r="X990" s="629"/>
      <c r="Y990" s="629"/>
      <c r="Z990" s="629"/>
    </row>
    <row r="991" ht="12.75" customHeight="1">
      <c r="A991" s="629"/>
      <c r="B991" s="629"/>
      <c r="C991" s="629"/>
      <c r="D991" s="629"/>
      <c r="E991" s="629"/>
      <c r="F991" s="629"/>
      <c r="G991" s="629"/>
      <c r="H991" s="629"/>
      <c r="I991" s="629"/>
      <c r="J991" s="629"/>
      <c r="K991" s="629"/>
      <c r="L991" s="629"/>
      <c r="M991" s="629"/>
      <c r="N991" s="629"/>
      <c r="O991" s="629"/>
      <c r="P991" s="629"/>
      <c r="Q991" s="629"/>
      <c r="R991" s="629"/>
      <c r="S991" s="629"/>
      <c r="T991" s="629"/>
      <c r="U991" s="629"/>
      <c r="V991" s="629"/>
      <c r="W991" s="629"/>
      <c r="X991" s="629"/>
      <c r="Y991" s="629"/>
      <c r="Z991" s="629"/>
    </row>
    <row r="992" ht="12.75" customHeight="1">
      <c r="A992" s="629"/>
      <c r="B992" s="629"/>
      <c r="C992" s="629"/>
      <c r="D992" s="629"/>
      <c r="E992" s="629"/>
      <c r="F992" s="629"/>
      <c r="G992" s="629"/>
      <c r="H992" s="629"/>
      <c r="I992" s="629"/>
      <c r="J992" s="629"/>
      <c r="K992" s="629"/>
      <c r="L992" s="629"/>
      <c r="M992" s="629"/>
      <c r="N992" s="629"/>
      <c r="O992" s="629"/>
      <c r="P992" s="629"/>
      <c r="Q992" s="629"/>
      <c r="R992" s="629"/>
      <c r="S992" s="629"/>
      <c r="T992" s="629"/>
      <c r="U992" s="629"/>
      <c r="V992" s="629"/>
      <c r="W992" s="629"/>
      <c r="X992" s="629"/>
      <c r="Y992" s="629"/>
      <c r="Z992" s="629"/>
    </row>
    <row r="993" ht="12.75" customHeight="1">
      <c r="A993" s="629"/>
      <c r="B993" s="629"/>
      <c r="C993" s="629"/>
      <c r="D993" s="629"/>
      <c r="E993" s="629"/>
      <c r="F993" s="629"/>
      <c r="G993" s="629"/>
      <c r="H993" s="629"/>
      <c r="I993" s="629"/>
      <c r="J993" s="629"/>
      <c r="K993" s="629"/>
      <c r="L993" s="629"/>
      <c r="M993" s="629"/>
      <c r="N993" s="629"/>
      <c r="O993" s="629"/>
      <c r="P993" s="629"/>
      <c r="Q993" s="629"/>
      <c r="R993" s="629"/>
      <c r="S993" s="629"/>
      <c r="T993" s="629"/>
      <c r="U993" s="629"/>
      <c r="V993" s="629"/>
      <c r="W993" s="629"/>
      <c r="X993" s="629"/>
      <c r="Y993" s="629"/>
      <c r="Z993" s="629"/>
    </row>
    <row r="994" ht="12.75" customHeight="1">
      <c r="A994" s="629"/>
      <c r="B994" s="629"/>
      <c r="C994" s="629"/>
      <c r="D994" s="629"/>
      <c r="E994" s="629"/>
      <c r="F994" s="629"/>
      <c r="G994" s="629"/>
      <c r="H994" s="629"/>
      <c r="I994" s="629"/>
      <c r="J994" s="629"/>
      <c r="K994" s="629"/>
      <c r="L994" s="629"/>
      <c r="M994" s="629"/>
      <c r="N994" s="629"/>
      <c r="O994" s="629"/>
      <c r="P994" s="629"/>
      <c r="Q994" s="629"/>
      <c r="R994" s="629"/>
      <c r="S994" s="629"/>
      <c r="T994" s="629"/>
      <c r="U994" s="629"/>
      <c r="V994" s="629"/>
      <c r="W994" s="629"/>
      <c r="X994" s="629"/>
      <c r="Y994" s="629"/>
      <c r="Z994" s="629"/>
    </row>
    <row r="995" ht="12.75" customHeight="1">
      <c r="A995" s="629"/>
      <c r="B995" s="629"/>
      <c r="C995" s="629"/>
      <c r="D995" s="629"/>
      <c r="E995" s="629"/>
      <c r="F995" s="629"/>
      <c r="G995" s="629"/>
      <c r="H995" s="629"/>
      <c r="I995" s="629"/>
      <c r="J995" s="629"/>
      <c r="K995" s="629"/>
      <c r="L995" s="629"/>
      <c r="M995" s="629"/>
      <c r="N995" s="629"/>
      <c r="O995" s="629"/>
      <c r="P995" s="629"/>
      <c r="Q995" s="629"/>
      <c r="R995" s="629"/>
      <c r="S995" s="629"/>
      <c r="T995" s="629"/>
      <c r="U995" s="629"/>
      <c r="V995" s="629"/>
      <c r="W995" s="629"/>
      <c r="X995" s="629"/>
      <c r="Y995" s="629"/>
      <c r="Z995" s="629"/>
    </row>
    <row r="996" ht="12.75" customHeight="1">
      <c r="A996" s="629"/>
      <c r="B996" s="629"/>
      <c r="C996" s="629"/>
      <c r="D996" s="629"/>
      <c r="E996" s="629"/>
      <c r="F996" s="629"/>
      <c r="G996" s="629"/>
      <c r="H996" s="629"/>
      <c r="I996" s="629"/>
      <c r="J996" s="629"/>
      <c r="K996" s="629"/>
      <c r="L996" s="629"/>
      <c r="M996" s="629"/>
      <c r="N996" s="629"/>
      <c r="O996" s="629"/>
      <c r="P996" s="629"/>
      <c r="Q996" s="629"/>
      <c r="R996" s="629"/>
      <c r="S996" s="629"/>
      <c r="T996" s="629"/>
      <c r="U996" s="629"/>
      <c r="V996" s="629"/>
      <c r="W996" s="629"/>
      <c r="X996" s="629"/>
      <c r="Y996" s="629"/>
      <c r="Z996" s="629"/>
    </row>
    <row r="997" ht="12.75" customHeight="1">
      <c r="A997" s="629"/>
      <c r="B997" s="629"/>
      <c r="C997" s="629"/>
      <c r="D997" s="629"/>
      <c r="E997" s="629"/>
      <c r="F997" s="629"/>
      <c r="G997" s="629"/>
      <c r="H997" s="629"/>
      <c r="I997" s="629"/>
      <c r="J997" s="629"/>
      <c r="K997" s="629"/>
      <c r="L997" s="629"/>
      <c r="M997" s="629"/>
      <c r="N997" s="629"/>
      <c r="O997" s="629"/>
      <c r="P997" s="629"/>
      <c r="Q997" s="629"/>
      <c r="R997" s="629"/>
      <c r="S997" s="629"/>
      <c r="T997" s="629"/>
      <c r="U997" s="629"/>
      <c r="V997" s="629"/>
      <c r="W997" s="629"/>
      <c r="X997" s="629"/>
      <c r="Y997" s="629"/>
      <c r="Z997" s="629"/>
    </row>
    <row r="998" ht="12.75" customHeight="1">
      <c r="A998" s="629"/>
      <c r="B998" s="629"/>
      <c r="C998" s="629"/>
      <c r="D998" s="629"/>
      <c r="E998" s="629"/>
      <c r="F998" s="629"/>
      <c r="G998" s="629"/>
      <c r="H998" s="629"/>
      <c r="I998" s="629"/>
      <c r="J998" s="629"/>
      <c r="K998" s="629"/>
      <c r="L998" s="629"/>
      <c r="M998" s="629"/>
      <c r="N998" s="629"/>
      <c r="O998" s="629"/>
      <c r="P998" s="629"/>
      <c r="Q998" s="629"/>
      <c r="R998" s="629"/>
      <c r="S998" s="629"/>
      <c r="T998" s="629"/>
      <c r="U998" s="629"/>
      <c r="V998" s="629"/>
      <c r="W998" s="629"/>
      <c r="X998" s="629"/>
      <c r="Y998" s="629"/>
      <c r="Z998" s="629"/>
    </row>
    <row r="999" ht="12.75" customHeight="1">
      <c r="A999" s="629"/>
      <c r="B999" s="629"/>
      <c r="C999" s="629"/>
      <c r="D999" s="629"/>
      <c r="E999" s="629"/>
      <c r="F999" s="629"/>
      <c r="G999" s="629"/>
      <c r="H999" s="629"/>
      <c r="I999" s="629"/>
      <c r="J999" s="629"/>
      <c r="K999" s="629"/>
      <c r="L999" s="629"/>
      <c r="M999" s="629"/>
      <c r="N999" s="629"/>
      <c r="O999" s="629"/>
      <c r="P999" s="629"/>
      <c r="Q999" s="629"/>
      <c r="R999" s="629"/>
      <c r="S999" s="629"/>
      <c r="T999" s="629"/>
      <c r="U999" s="629"/>
      <c r="V999" s="629"/>
      <c r="W999" s="629"/>
      <c r="X999" s="629"/>
      <c r="Y999" s="629"/>
      <c r="Z999" s="629"/>
    </row>
    <row r="1000" ht="12.75" customHeight="1">
      <c r="A1000" s="629"/>
      <c r="B1000" s="629"/>
      <c r="C1000" s="629"/>
      <c r="D1000" s="629"/>
      <c r="E1000" s="629"/>
      <c r="F1000" s="629"/>
      <c r="G1000" s="629"/>
      <c r="H1000" s="629"/>
      <c r="I1000" s="629"/>
      <c r="J1000" s="629"/>
      <c r="K1000" s="629"/>
      <c r="L1000" s="629"/>
      <c r="M1000" s="629"/>
      <c r="N1000" s="629"/>
      <c r="O1000" s="629"/>
      <c r="P1000" s="629"/>
      <c r="Q1000" s="629"/>
      <c r="R1000" s="629"/>
      <c r="S1000" s="629"/>
      <c r="T1000" s="629"/>
      <c r="U1000" s="629"/>
      <c r="V1000" s="629"/>
      <c r="W1000" s="629"/>
      <c r="X1000" s="629"/>
      <c r="Y1000" s="629"/>
      <c r="Z1000" s="629"/>
    </row>
  </sheetData>
  <mergeCells count="2">
    <mergeCell ref="C2:I2"/>
    <mergeCell ref="B35:E35"/>
  </mergeCell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33.63"/>
    <col customWidth="1" min="3" max="3" width="31.88"/>
    <col customWidth="1" min="4" max="4" width="26.75"/>
    <col customWidth="1" min="5" max="5" width="5.13"/>
    <col customWidth="1" min="6" max="6" width="8.38"/>
    <col customWidth="1" min="7" max="26" width="8.63"/>
  </cols>
  <sheetData>
    <row r="1" ht="12.75" customHeight="1">
      <c r="B1" s="633"/>
    </row>
    <row r="2" ht="12.75" customHeight="1">
      <c r="B2" s="633"/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>
      <c r="B61" s="633"/>
    </row>
    <row r="62" ht="12.75" customHeight="1">
      <c r="B62" s="633"/>
    </row>
    <row r="63" ht="12.75" customHeight="1">
      <c r="B63" s="633"/>
    </row>
    <row r="64" ht="12.75" customHeight="1">
      <c r="B64" s="633"/>
    </row>
    <row r="65" ht="12.75" customHeight="1">
      <c r="B65" s="633"/>
    </row>
    <row r="66" ht="12.75" customHeight="1">
      <c r="B66" s="633"/>
    </row>
    <row r="67" ht="12.75" customHeight="1">
      <c r="B67" s="633"/>
    </row>
    <row r="68" ht="12.75" customHeight="1">
      <c r="B68" s="633"/>
    </row>
    <row r="69" ht="12.75" customHeight="1">
      <c r="B69" s="633"/>
    </row>
    <row r="70" ht="12.75" customHeight="1">
      <c r="B70" s="633"/>
    </row>
    <row r="71" ht="12.75" customHeight="1">
      <c r="B71" s="633"/>
    </row>
    <row r="72" ht="12.75" customHeight="1">
      <c r="B72" s="633"/>
    </row>
    <row r="73" ht="12.75" customHeight="1">
      <c r="B73" s="633"/>
    </row>
    <row r="74" ht="12.75" customHeight="1">
      <c r="B74" s="633"/>
    </row>
    <row r="75" ht="12.75" customHeight="1">
      <c r="B75" s="633"/>
    </row>
    <row r="76" ht="12.75" customHeight="1">
      <c r="B76" s="633"/>
    </row>
    <row r="77" ht="12.75" customHeight="1">
      <c r="B77" s="633"/>
    </row>
    <row r="78" ht="12.75" customHeight="1">
      <c r="B78" s="633"/>
    </row>
    <row r="79" ht="12.75" customHeight="1">
      <c r="B79" s="633"/>
    </row>
    <row r="80" ht="12.75" customHeight="1">
      <c r="B80" s="633"/>
    </row>
    <row r="81" ht="12.75" customHeight="1">
      <c r="B81" s="633"/>
    </row>
    <row r="82" ht="12.75" customHeight="1">
      <c r="B82" s="633"/>
    </row>
    <row r="83" ht="12.75" customHeight="1">
      <c r="B83" s="633"/>
    </row>
    <row r="84" ht="12.75" customHeight="1">
      <c r="B84" s="633"/>
    </row>
    <row r="85" ht="12.75" customHeight="1">
      <c r="B85" s="633"/>
    </row>
    <row r="86" ht="12.75" customHeight="1">
      <c r="B86" s="633"/>
    </row>
    <row r="87" ht="12.75" customHeight="1">
      <c r="B87" s="633"/>
    </row>
    <row r="88" ht="12.75" customHeight="1">
      <c r="B88" s="633"/>
    </row>
    <row r="89" ht="12.75" customHeight="1">
      <c r="B89" s="633"/>
    </row>
    <row r="90" ht="12.75" customHeight="1">
      <c r="B90" s="633"/>
    </row>
    <row r="91" ht="12.75" customHeight="1">
      <c r="B91" s="633"/>
    </row>
    <row r="92" ht="12.75" customHeight="1">
      <c r="B92" s="633"/>
    </row>
    <row r="93" ht="12.75" customHeight="1">
      <c r="B93" s="633"/>
    </row>
    <row r="94" ht="12.75" customHeight="1">
      <c r="B94" s="633"/>
    </row>
    <row r="95" ht="12.75" customHeight="1">
      <c r="B95" s="633"/>
    </row>
    <row r="96" ht="12.75" customHeight="1">
      <c r="B96" s="633"/>
    </row>
    <row r="97" ht="12.75" customHeight="1">
      <c r="B97" s="633"/>
    </row>
    <row r="98" ht="12.75" customHeight="1">
      <c r="B98" s="633"/>
    </row>
    <row r="99" ht="12.75" customHeight="1">
      <c r="B99" s="633"/>
    </row>
    <row r="100" ht="12.75" customHeight="1">
      <c r="B100" s="633"/>
    </row>
    <row r="101" ht="12.75" customHeight="1">
      <c r="B101" s="633"/>
    </row>
    <row r="102" ht="12.75" customHeight="1">
      <c r="B102" s="633"/>
    </row>
    <row r="103" ht="12.75" customHeight="1">
      <c r="B103" s="633"/>
    </row>
    <row r="104" ht="12.75" customHeight="1">
      <c r="B104" s="633"/>
    </row>
    <row r="105" ht="12.75" customHeight="1">
      <c r="B105" s="633"/>
    </row>
    <row r="106" ht="12.75" customHeight="1">
      <c r="B106" s="633"/>
    </row>
    <row r="107" ht="12.75" customHeight="1">
      <c r="B107" s="633"/>
    </row>
    <row r="108" ht="12.75" customHeight="1">
      <c r="B108" s="633"/>
    </row>
    <row r="109" ht="12.75" customHeight="1">
      <c r="B109" s="633"/>
    </row>
    <row r="110" ht="12.75" customHeight="1">
      <c r="B110" s="633"/>
    </row>
    <row r="111" ht="12.75" customHeight="1">
      <c r="B111" s="633"/>
    </row>
    <row r="112" ht="12.75" customHeight="1">
      <c r="B112" s="633"/>
    </row>
    <row r="113" ht="12.75" customHeight="1">
      <c r="B113" s="633"/>
    </row>
    <row r="114" ht="12.75" customHeight="1">
      <c r="B114" s="633"/>
    </row>
    <row r="115" ht="12.75" customHeight="1">
      <c r="B115" s="633"/>
    </row>
    <row r="116" ht="12.75" customHeight="1">
      <c r="B116" s="633"/>
    </row>
    <row r="117" ht="12.75" customHeight="1">
      <c r="B117" s="633"/>
    </row>
    <row r="118" ht="12.75" customHeight="1">
      <c r="B118" s="633"/>
    </row>
    <row r="119" ht="12.75" customHeight="1">
      <c r="B119" s="633"/>
    </row>
    <row r="120" ht="12.75" customHeight="1">
      <c r="B120" s="633"/>
    </row>
    <row r="121" ht="12.75" customHeight="1">
      <c r="B121" s="633"/>
    </row>
    <row r="122" ht="12.75" customHeight="1">
      <c r="B122" s="633"/>
    </row>
    <row r="123" ht="12.75" customHeight="1">
      <c r="B123" s="633"/>
    </row>
    <row r="124" ht="12.75" customHeight="1">
      <c r="B124" s="633"/>
    </row>
    <row r="125" ht="12.75" customHeight="1">
      <c r="B125" s="633"/>
    </row>
    <row r="126" ht="12.75" customHeight="1">
      <c r="B126" s="633"/>
    </row>
    <row r="127" ht="12.75" customHeight="1">
      <c r="B127" s="633"/>
    </row>
    <row r="128" ht="12.75" customHeight="1">
      <c r="B128" s="633"/>
    </row>
    <row r="129" ht="12.75" customHeight="1">
      <c r="B129" s="633"/>
    </row>
    <row r="130" ht="12.75" customHeight="1">
      <c r="B130" s="633"/>
    </row>
    <row r="131" ht="12.75" customHeight="1">
      <c r="B131" s="633"/>
    </row>
    <row r="132" ht="12.75" customHeight="1">
      <c r="B132" s="633"/>
    </row>
    <row r="133" ht="12.75" customHeight="1">
      <c r="B133" s="633"/>
    </row>
    <row r="134" ht="12.75" customHeight="1">
      <c r="B134" s="633"/>
    </row>
    <row r="135" ht="12.75" customHeight="1">
      <c r="B135" s="633"/>
    </row>
    <row r="136" ht="12.75" customHeight="1">
      <c r="B136" s="633"/>
    </row>
    <row r="137" ht="12.75" customHeight="1">
      <c r="B137" s="633"/>
    </row>
    <row r="138" ht="12.75" customHeight="1">
      <c r="B138" s="633"/>
    </row>
    <row r="139" ht="12.75" customHeight="1">
      <c r="B139" s="633"/>
    </row>
    <row r="140" ht="12.75" customHeight="1">
      <c r="B140" s="633"/>
    </row>
    <row r="141" ht="12.75" customHeight="1">
      <c r="B141" s="633"/>
    </row>
    <row r="142" ht="12.75" customHeight="1">
      <c r="B142" s="633"/>
    </row>
    <row r="143" ht="12.75" customHeight="1">
      <c r="B143" s="633"/>
    </row>
    <row r="144" ht="12.75" customHeight="1">
      <c r="B144" s="633"/>
    </row>
    <row r="145" ht="12.75" customHeight="1">
      <c r="B145" s="633"/>
    </row>
    <row r="146" ht="12.75" customHeight="1">
      <c r="B146" s="633"/>
    </row>
    <row r="147" ht="12.75" customHeight="1">
      <c r="B147" s="633"/>
    </row>
    <row r="148" ht="12.75" customHeight="1">
      <c r="B148" s="633"/>
    </row>
    <row r="149" ht="12.75" customHeight="1">
      <c r="B149" s="633"/>
    </row>
    <row r="150" ht="12.75" customHeight="1">
      <c r="B150" s="633"/>
    </row>
    <row r="151" ht="12.75" customHeight="1">
      <c r="B151" s="633"/>
    </row>
    <row r="152" ht="12.75" customHeight="1">
      <c r="B152" s="633"/>
    </row>
    <row r="153" ht="12.75" customHeight="1">
      <c r="B153" s="633"/>
    </row>
    <row r="154" ht="12.75" customHeight="1">
      <c r="B154" s="633"/>
    </row>
    <row r="155" ht="12.75" customHeight="1">
      <c r="B155" s="633"/>
    </row>
    <row r="156" ht="12.75" customHeight="1">
      <c r="B156" s="633"/>
    </row>
    <row r="157" ht="12.75" customHeight="1">
      <c r="B157" s="633"/>
    </row>
    <row r="158" ht="12.75" customHeight="1">
      <c r="B158" s="633"/>
    </row>
    <row r="159" ht="12.75" customHeight="1">
      <c r="B159" s="633"/>
    </row>
    <row r="160" ht="12.75" customHeight="1">
      <c r="B160" s="633"/>
    </row>
    <row r="161" ht="12.75" customHeight="1">
      <c r="B161" s="633"/>
    </row>
    <row r="162" ht="12.75" customHeight="1">
      <c r="B162" s="633"/>
    </row>
    <row r="163" ht="12.75" customHeight="1">
      <c r="B163" s="633"/>
    </row>
    <row r="164" ht="12.75" customHeight="1">
      <c r="B164" s="633"/>
    </row>
    <row r="165" ht="12.75" customHeight="1">
      <c r="B165" s="633"/>
    </row>
    <row r="166" ht="12.75" customHeight="1">
      <c r="B166" s="633"/>
    </row>
    <row r="167" ht="12.75" customHeight="1">
      <c r="B167" s="633"/>
    </row>
    <row r="168" ht="12.75" customHeight="1">
      <c r="B168" s="633"/>
    </row>
    <row r="169" ht="12.75" customHeight="1">
      <c r="B169" s="633"/>
    </row>
    <row r="170" ht="12.75" customHeight="1">
      <c r="B170" s="633"/>
    </row>
    <row r="171" ht="12.75" customHeight="1">
      <c r="B171" s="633"/>
    </row>
    <row r="172" ht="12.75" customHeight="1">
      <c r="B172" s="633"/>
    </row>
    <row r="173" ht="12.75" customHeight="1">
      <c r="B173" s="633"/>
    </row>
    <row r="174" ht="12.75" customHeight="1">
      <c r="B174" s="633"/>
    </row>
    <row r="175" ht="12.75" customHeight="1">
      <c r="B175" s="633"/>
    </row>
    <row r="176" ht="12.75" customHeight="1">
      <c r="B176" s="633"/>
    </row>
    <row r="177" ht="12.75" customHeight="1">
      <c r="B177" s="633"/>
    </row>
    <row r="178" ht="12.75" customHeight="1">
      <c r="B178" s="633"/>
    </row>
    <row r="179" ht="12.75" customHeight="1">
      <c r="B179" s="633"/>
    </row>
    <row r="180" ht="12.75" customHeight="1">
      <c r="B180" s="633"/>
    </row>
    <row r="181" ht="12.75" customHeight="1">
      <c r="B181" s="633"/>
    </row>
    <row r="182" ht="12.75" customHeight="1">
      <c r="B182" s="633"/>
    </row>
    <row r="183" ht="12.75" customHeight="1">
      <c r="B183" s="633"/>
    </row>
    <row r="184" ht="12.75" customHeight="1">
      <c r="B184" s="633"/>
    </row>
    <row r="185" ht="12.75" customHeight="1">
      <c r="B185" s="633"/>
    </row>
    <row r="186" ht="12.75" customHeight="1">
      <c r="B186" s="633"/>
    </row>
    <row r="187" ht="12.75" customHeight="1">
      <c r="B187" s="633"/>
    </row>
    <row r="188" ht="12.75" customHeight="1">
      <c r="B188" s="633"/>
    </row>
    <row r="189" ht="12.75" customHeight="1">
      <c r="B189" s="633"/>
    </row>
    <row r="190" ht="12.75" customHeight="1">
      <c r="B190" s="633"/>
    </row>
    <row r="191" ht="12.75" customHeight="1">
      <c r="B191" s="633"/>
    </row>
    <row r="192" ht="12.75" customHeight="1">
      <c r="B192" s="633"/>
    </row>
    <row r="193" ht="12.75" customHeight="1">
      <c r="B193" s="633"/>
    </row>
    <row r="194" ht="12.75" customHeight="1">
      <c r="B194" s="633"/>
    </row>
    <row r="195" ht="12.75" customHeight="1">
      <c r="B195" s="633"/>
    </row>
    <row r="196" ht="12.75" customHeight="1">
      <c r="B196" s="633"/>
    </row>
    <row r="197" ht="12.75" customHeight="1">
      <c r="B197" s="633"/>
    </row>
    <row r="198" ht="12.75" customHeight="1">
      <c r="B198" s="633"/>
    </row>
    <row r="199" ht="12.75" customHeight="1">
      <c r="B199" s="633"/>
    </row>
    <row r="200" ht="12.75" customHeight="1">
      <c r="B200" s="633"/>
    </row>
    <row r="201" ht="12.75" customHeight="1">
      <c r="B201" s="633"/>
    </row>
    <row r="202" ht="12.75" customHeight="1">
      <c r="B202" s="633"/>
    </row>
    <row r="203" ht="12.75" customHeight="1">
      <c r="B203" s="633"/>
    </row>
    <row r="204" ht="12.75" customHeight="1">
      <c r="B204" s="633"/>
    </row>
    <row r="205" ht="12.75" customHeight="1">
      <c r="B205" s="633"/>
    </row>
    <row r="206" ht="12.75" customHeight="1">
      <c r="B206" s="633"/>
    </row>
    <row r="207" ht="12.75" customHeight="1">
      <c r="B207" s="633"/>
    </row>
    <row r="208" ht="12.75" customHeight="1">
      <c r="B208" s="633"/>
    </row>
    <row r="209" ht="12.75" customHeight="1">
      <c r="B209" s="633"/>
    </row>
    <row r="210" ht="12.75" customHeight="1">
      <c r="B210" s="633"/>
    </row>
    <row r="211" ht="12.75" customHeight="1">
      <c r="B211" s="633"/>
    </row>
    <row r="212" ht="12.75" customHeight="1">
      <c r="B212" s="633"/>
    </row>
    <row r="213" ht="12.75" customHeight="1">
      <c r="B213" s="633"/>
    </row>
    <row r="214" ht="12.75" customHeight="1">
      <c r="B214" s="633"/>
    </row>
    <row r="215" ht="12.75" customHeight="1">
      <c r="B215" s="633"/>
    </row>
    <row r="216" ht="12.75" customHeight="1">
      <c r="B216" s="633"/>
    </row>
    <row r="217" ht="12.75" customHeight="1">
      <c r="B217" s="633"/>
    </row>
    <row r="218" ht="12.75" customHeight="1">
      <c r="B218" s="633"/>
    </row>
    <row r="219" ht="12.75" customHeight="1">
      <c r="B219" s="633"/>
    </row>
    <row r="220" ht="12.75" customHeight="1">
      <c r="B220" s="633"/>
    </row>
    <row r="221" ht="12.75" customHeight="1">
      <c r="B221" s="633"/>
    </row>
    <row r="222" ht="12.75" customHeight="1">
      <c r="B222" s="633"/>
    </row>
    <row r="223" ht="12.75" customHeight="1">
      <c r="B223" s="633"/>
    </row>
    <row r="224" ht="12.75" customHeight="1">
      <c r="B224" s="633"/>
    </row>
    <row r="225" ht="12.75" customHeight="1">
      <c r="B225" s="633"/>
    </row>
    <row r="226" ht="12.75" customHeight="1">
      <c r="B226" s="633"/>
    </row>
    <row r="227" ht="12.75" customHeight="1">
      <c r="B227" s="633"/>
    </row>
    <row r="228" ht="12.75" customHeight="1">
      <c r="B228" s="633"/>
    </row>
    <row r="229" ht="12.75" customHeight="1">
      <c r="B229" s="633"/>
    </row>
    <row r="230" ht="12.75" customHeight="1">
      <c r="B230" s="633"/>
    </row>
    <row r="231" ht="12.75" customHeight="1">
      <c r="B231" s="633"/>
    </row>
    <row r="232" ht="12.75" customHeight="1">
      <c r="B232" s="633"/>
    </row>
    <row r="233" ht="12.75" customHeight="1">
      <c r="B233" s="633"/>
    </row>
    <row r="234" ht="12.75" customHeight="1">
      <c r="B234" s="633"/>
    </row>
    <row r="235" ht="12.75" customHeight="1">
      <c r="B235" s="633"/>
    </row>
    <row r="236" ht="12.75" customHeight="1">
      <c r="B236" s="633"/>
    </row>
    <row r="237" ht="12.75" customHeight="1">
      <c r="B237" s="633"/>
    </row>
    <row r="238" ht="12.75" customHeight="1">
      <c r="B238" s="633"/>
    </row>
    <row r="239" ht="12.75" customHeight="1">
      <c r="B239" s="633"/>
    </row>
    <row r="240" ht="12.75" customHeight="1">
      <c r="B240" s="633"/>
    </row>
    <row r="241" ht="12.75" customHeight="1">
      <c r="B241" s="633"/>
    </row>
    <row r="242" ht="12.75" customHeight="1">
      <c r="B242" s="633"/>
    </row>
    <row r="243" ht="12.75" customHeight="1">
      <c r="B243" s="633"/>
    </row>
    <row r="244" ht="12.75" customHeight="1">
      <c r="B244" s="633"/>
    </row>
    <row r="245" ht="12.75" customHeight="1">
      <c r="B245" s="633"/>
    </row>
    <row r="246" ht="12.75" customHeight="1">
      <c r="B246" s="633"/>
    </row>
    <row r="247" ht="12.75" customHeight="1">
      <c r="B247" s="633"/>
    </row>
    <row r="248" ht="12.75" customHeight="1">
      <c r="B248" s="633"/>
    </row>
    <row r="249" ht="12.75" customHeight="1">
      <c r="B249" s="633"/>
    </row>
    <row r="250" ht="12.75" customHeight="1">
      <c r="B250" s="633"/>
    </row>
    <row r="251" ht="12.75" customHeight="1">
      <c r="B251" s="633"/>
    </row>
    <row r="252" ht="12.75" customHeight="1">
      <c r="B252" s="633"/>
    </row>
    <row r="253" ht="12.75" customHeight="1">
      <c r="B253" s="633"/>
    </row>
    <row r="254" ht="12.75" customHeight="1">
      <c r="B254" s="633"/>
    </row>
    <row r="255" ht="12.75" customHeight="1">
      <c r="B255" s="633"/>
    </row>
    <row r="256" ht="12.75" customHeight="1">
      <c r="B256" s="633"/>
    </row>
    <row r="257" ht="12.75" customHeight="1">
      <c r="B257" s="633"/>
    </row>
    <row r="258" ht="12.75" customHeight="1">
      <c r="B258" s="633"/>
    </row>
    <row r="259" ht="12.75" customHeight="1">
      <c r="B259" s="633"/>
    </row>
    <row r="260" ht="12.75" customHeight="1">
      <c r="B260" s="633"/>
    </row>
    <row r="261" ht="12.75" customHeight="1">
      <c r="B261" s="633"/>
    </row>
    <row r="262" ht="12.75" customHeight="1">
      <c r="B262" s="633"/>
    </row>
    <row r="263" ht="12.75" customHeight="1">
      <c r="B263" s="633"/>
    </row>
    <row r="264" ht="12.75" customHeight="1">
      <c r="B264" s="633"/>
    </row>
    <row r="265" ht="12.75" customHeight="1">
      <c r="B265" s="633"/>
    </row>
    <row r="266" ht="12.75" customHeight="1">
      <c r="B266" s="633"/>
    </row>
    <row r="267" ht="12.75" customHeight="1">
      <c r="B267" s="633"/>
    </row>
    <row r="268" ht="12.75" customHeight="1">
      <c r="B268" s="633"/>
    </row>
    <row r="269" ht="12.75" customHeight="1">
      <c r="B269" s="633"/>
    </row>
    <row r="270" ht="12.75" customHeight="1">
      <c r="B270" s="633"/>
    </row>
    <row r="271" ht="12.75" customHeight="1">
      <c r="B271" s="633"/>
    </row>
    <row r="272" ht="12.75" customHeight="1">
      <c r="B272" s="633"/>
    </row>
    <row r="273" ht="12.75" customHeight="1">
      <c r="B273" s="633"/>
    </row>
    <row r="274" ht="12.75" customHeight="1">
      <c r="B274" s="633"/>
    </row>
    <row r="275" ht="12.75" customHeight="1">
      <c r="B275" s="633"/>
    </row>
    <row r="276" ht="12.75" customHeight="1">
      <c r="B276" s="633"/>
    </row>
    <row r="277" ht="12.75" customHeight="1">
      <c r="B277" s="633"/>
    </row>
    <row r="278" ht="12.75" customHeight="1">
      <c r="B278" s="633"/>
    </row>
    <row r="279" ht="12.75" customHeight="1">
      <c r="B279" s="633"/>
    </row>
    <row r="280" ht="12.75" customHeight="1">
      <c r="B280" s="633"/>
    </row>
    <row r="281" ht="12.75" customHeight="1">
      <c r="B281" s="633"/>
    </row>
    <row r="282" ht="12.75" customHeight="1">
      <c r="B282" s="633"/>
    </row>
    <row r="283" ht="12.75" customHeight="1">
      <c r="B283" s="633"/>
    </row>
    <row r="284" ht="12.75" customHeight="1">
      <c r="B284" s="633"/>
    </row>
    <row r="285" ht="12.75" customHeight="1">
      <c r="B285" s="633"/>
    </row>
    <row r="286" ht="12.75" customHeight="1">
      <c r="B286" s="633"/>
    </row>
    <row r="287" ht="12.75" customHeight="1">
      <c r="B287" s="633"/>
    </row>
    <row r="288" ht="12.75" customHeight="1">
      <c r="B288" s="633"/>
    </row>
    <row r="289" ht="12.75" customHeight="1">
      <c r="B289" s="633"/>
    </row>
    <row r="290" ht="12.75" customHeight="1">
      <c r="B290" s="633"/>
    </row>
    <row r="291" ht="12.75" customHeight="1">
      <c r="B291" s="633"/>
    </row>
    <row r="292" ht="12.75" customHeight="1">
      <c r="B292" s="633"/>
    </row>
    <row r="293" ht="12.75" customHeight="1">
      <c r="B293" s="633"/>
    </row>
    <row r="294" ht="12.75" customHeight="1">
      <c r="B294" s="633"/>
    </row>
    <row r="295" ht="12.75" customHeight="1">
      <c r="B295" s="633"/>
    </row>
    <row r="296" ht="12.75" customHeight="1">
      <c r="B296" s="633"/>
    </row>
    <row r="297" ht="12.75" customHeight="1">
      <c r="B297" s="633"/>
    </row>
    <row r="298" ht="12.75" customHeight="1">
      <c r="B298" s="633"/>
    </row>
    <row r="299" ht="12.75" customHeight="1">
      <c r="B299" s="633"/>
    </row>
    <row r="300" ht="12.75" customHeight="1">
      <c r="B300" s="633"/>
    </row>
    <row r="301" ht="12.75" customHeight="1">
      <c r="B301" s="633"/>
    </row>
    <row r="302" ht="12.75" customHeight="1">
      <c r="B302" s="633"/>
    </row>
    <row r="303" ht="12.75" customHeight="1">
      <c r="B303" s="633"/>
    </row>
    <row r="304" ht="12.75" customHeight="1">
      <c r="B304" s="633"/>
    </row>
    <row r="305" ht="12.75" customHeight="1">
      <c r="B305" s="633"/>
    </row>
    <row r="306" ht="12.75" customHeight="1">
      <c r="B306" s="633"/>
    </row>
    <row r="307" ht="12.75" customHeight="1">
      <c r="B307" s="633"/>
    </row>
    <row r="308" ht="12.75" customHeight="1">
      <c r="B308" s="633"/>
    </row>
    <row r="309" ht="12.75" customHeight="1">
      <c r="B309" s="633"/>
    </row>
    <row r="310" ht="12.75" customHeight="1">
      <c r="B310" s="633"/>
    </row>
    <row r="311" ht="12.75" customHeight="1">
      <c r="B311" s="633"/>
    </row>
    <row r="312" ht="12.75" customHeight="1">
      <c r="B312" s="633"/>
    </row>
    <row r="313" ht="12.75" customHeight="1">
      <c r="B313" s="633"/>
    </row>
    <row r="314" ht="12.75" customHeight="1">
      <c r="B314" s="633"/>
    </row>
    <row r="315" ht="12.75" customHeight="1">
      <c r="B315" s="633"/>
    </row>
    <row r="316" ht="12.75" customHeight="1">
      <c r="B316" s="633"/>
    </row>
    <row r="317" ht="12.75" customHeight="1">
      <c r="B317" s="633"/>
    </row>
    <row r="318" ht="12.75" customHeight="1">
      <c r="B318" s="633"/>
    </row>
    <row r="319" ht="12.75" customHeight="1">
      <c r="B319" s="633"/>
    </row>
    <row r="320" ht="12.75" customHeight="1">
      <c r="B320" s="633"/>
    </row>
    <row r="321" ht="12.75" customHeight="1">
      <c r="B321" s="633"/>
    </row>
    <row r="322" ht="12.75" customHeight="1">
      <c r="B322" s="633"/>
    </row>
    <row r="323" ht="12.75" customHeight="1">
      <c r="B323" s="633"/>
    </row>
    <row r="324" ht="12.75" customHeight="1">
      <c r="B324" s="633"/>
    </row>
    <row r="325" ht="12.75" customHeight="1">
      <c r="B325" s="633"/>
    </row>
    <row r="326" ht="12.75" customHeight="1">
      <c r="B326" s="633"/>
    </row>
    <row r="327" ht="12.75" customHeight="1">
      <c r="B327" s="633"/>
    </row>
    <row r="328" ht="12.75" customHeight="1">
      <c r="B328" s="633"/>
    </row>
    <row r="329" ht="12.75" customHeight="1">
      <c r="B329" s="633"/>
    </row>
    <row r="330" ht="12.75" customHeight="1">
      <c r="B330" s="633"/>
    </row>
    <row r="331" ht="12.75" customHeight="1">
      <c r="B331" s="633"/>
    </row>
    <row r="332" ht="12.75" customHeight="1">
      <c r="B332" s="633"/>
    </row>
    <row r="333" ht="12.75" customHeight="1">
      <c r="B333" s="633"/>
    </row>
    <row r="334" ht="12.75" customHeight="1">
      <c r="B334" s="633"/>
    </row>
    <row r="335" ht="12.75" customHeight="1">
      <c r="B335" s="633"/>
    </row>
    <row r="336" ht="12.75" customHeight="1">
      <c r="B336" s="633"/>
    </row>
    <row r="337" ht="12.75" customHeight="1">
      <c r="B337" s="633"/>
    </row>
    <row r="338" ht="12.75" customHeight="1">
      <c r="B338" s="633"/>
    </row>
    <row r="339" ht="12.75" customHeight="1">
      <c r="B339" s="633"/>
    </row>
    <row r="340" ht="12.75" customHeight="1">
      <c r="B340" s="633"/>
    </row>
    <row r="341" ht="12.75" customHeight="1">
      <c r="B341" s="633"/>
    </row>
    <row r="342" ht="12.75" customHeight="1">
      <c r="B342" s="633"/>
    </row>
    <row r="343" ht="12.75" customHeight="1">
      <c r="B343" s="633"/>
    </row>
    <row r="344" ht="12.75" customHeight="1">
      <c r="B344" s="633"/>
    </row>
    <row r="345" ht="12.75" customHeight="1">
      <c r="B345" s="633"/>
    </row>
    <row r="346" ht="12.75" customHeight="1">
      <c r="B346" s="633"/>
    </row>
    <row r="347" ht="12.75" customHeight="1">
      <c r="B347" s="633"/>
    </row>
    <row r="348" ht="12.75" customHeight="1">
      <c r="B348" s="633"/>
    </row>
    <row r="349" ht="12.75" customHeight="1">
      <c r="B349" s="633"/>
    </row>
    <row r="350" ht="12.75" customHeight="1">
      <c r="B350" s="633"/>
    </row>
    <row r="351" ht="12.75" customHeight="1">
      <c r="B351" s="633"/>
    </row>
    <row r="352" ht="12.75" customHeight="1">
      <c r="B352" s="633"/>
    </row>
    <row r="353" ht="12.75" customHeight="1">
      <c r="B353" s="633"/>
    </row>
    <row r="354" ht="12.75" customHeight="1">
      <c r="B354" s="633"/>
    </row>
    <row r="355" ht="12.75" customHeight="1">
      <c r="B355" s="633"/>
    </row>
    <row r="356" ht="12.75" customHeight="1">
      <c r="B356" s="633"/>
    </row>
    <row r="357" ht="12.75" customHeight="1">
      <c r="B357" s="633"/>
    </row>
    <row r="358" ht="12.75" customHeight="1">
      <c r="B358" s="633"/>
    </row>
    <row r="359" ht="12.75" customHeight="1">
      <c r="B359" s="633"/>
    </row>
    <row r="360" ht="12.75" customHeight="1">
      <c r="B360" s="633"/>
    </row>
    <row r="361" ht="12.75" customHeight="1">
      <c r="B361" s="633"/>
    </row>
    <row r="362" ht="12.75" customHeight="1">
      <c r="B362" s="633"/>
    </row>
    <row r="363" ht="12.75" customHeight="1">
      <c r="B363" s="633"/>
    </row>
    <row r="364" ht="12.75" customHeight="1">
      <c r="B364" s="633"/>
    </row>
    <row r="365" ht="12.75" customHeight="1">
      <c r="B365" s="633"/>
    </row>
    <row r="366" ht="12.75" customHeight="1">
      <c r="B366" s="633"/>
    </row>
    <row r="367" ht="12.75" customHeight="1">
      <c r="B367" s="633"/>
    </row>
    <row r="368" ht="12.75" customHeight="1">
      <c r="B368" s="633"/>
    </row>
    <row r="369" ht="12.75" customHeight="1">
      <c r="B369" s="633"/>
    </row>
    <row r="370" ht="12.75" customHeight="1">
      <c r="B370" s="633"/>
    </row>
    <row r="371" ht="12.75" customHeight="1">
      <c r="B371" s="633"/>
    </row>
    <row r="372" ht="12.75" customHeight="1">
      <c r="B372" s="633"/>
    </row>
    <row r="373" ht="12.75" customHeight="1">
      <c r="B373" s="633"/>
    </row>
    <row r="374" ht="12.75" customHeight="1">
      <c r="B374" s="633"/>
    </row>
    <row r="375" ht="12.75" customHeight="1">
      <c r="B375" s="633"/>
    </row>
    <row r="376" ht="12.75" customHeight="1">
      <c r="B376" s="633"/>
    </row>
    <row r="377" ht="12.75" customHeight="1">
      <c r="B377" s="633"/>
    </row>
    <row r="378" ht="12.75" customHeight="1">
      <c r="B378" s="633"/>
    </row>
    <row r="379" ht="12.75" customHeight="1">
      <c r="B379" s="633"/>
    </row>
    <row r="380" ht="12.75" customHeight="1">
      <c r="B380" s="633"/>
    </row>
    <row r="381" ht="12.75" customHeight="1">
      <c r="B381" s="633"/>
    </row>
    <row r="382" ht="12.75" customHeight="1">
      <c r="B382" s="633"/>
    </row>
    <row r="383" ht="12.75" customHeight="1">
      <c r="B383" s="633"/>
    </row>
    <row r="384" ht="12.75" customHeight="1">
      <c r="B384" s="633"/>
    </row>
    <row r="385" ht="12.75" customHeight="1">
      <c r="B385" s="633"/>
    </row>
    <row r="386" ht="12.75" customHeight="1">
      <c r="B386" s="633"/>
    </row>
    <row r="387" ht="12.75" customHeight="1">
      <c r="B387" s="633"/>
    </row>
    <row r="388" ht="12.75" customHeight="1">
      <c r="B388" s="633"/>
    </row>
    <row r="389" ht="12.75" customHeight="1">
      <c r="B389" s="633"/>
    </row>
    <row r="390" ht="12.75" customHeight="1">
      <c r="B390" s="633"/>
    </row>
    <row r="391" ht="12.75" customHeight="1">
      <c r="B391" s="633"/>
    </row>
    <row r="392" ht="12.75" customHeight="1">
      <c r="B392" s="633"/>
    </row>
    <row r="393" ht="12.75" customHeight="1">
      <c r="B393" s="633"/>
    </row>
    <row r="394" ht="12.75" customHeight="1">
      <c r="B394" s="633"/>
    </row>
    <row r="395" ht="12.75" customHeight="1">
      <c r="B395" s="633"/>
    </row>
    <row r="396" ht="12.75" customHeight="1">
      <c r="B396" s="633"/>
    </row>
    <row r="397" ht="12.75" customHeight="1">
      <c r="B397" s="633"/>
    </row>
    <row r="398" ht="12.75" customHeight="1">
      <c r="B398" s="633"/>
    </row>
    <row r="399" ht="12.75" customHeight="1">
      <c r="B399" s="633"/>
    </row>
    <row r="400" ht="12.75" customHeight="1">
      <c r="B400" s="633"/>
    </row>
    <row r="401" ht="12.75" customHeight="1">
      <c r="B401" s="633"/>
    </row>
    <row r="402" ht="12.75" customHeight="1">
      <c r="B402" s="633"/>
    </row>
    <row r="403" ht="12.75" customHeight="1">
      <c r="B403" s="633"/>
    </row>
    <row r="404" ht="12.75" customHeight="1">
      <c r="B404" s="633"/>
    </row>
    <row r="405" ht="12.75" customHeight="1">
      <c r="B405" s="633"/>
    </row>
    <row r="406" ht="12.75" customHeight="1">
      <c r="B406" s="633"/>
    </row>
    <row r="407" ht="12.75" customHeight="1">
      <c r="B407" s="633"/>
    </row>
    <row r="408" ht="12.75" customHeight="1">
      <c r="B408" s="633"/>
    </row>
    <row r="409" ht="12.75" customHeight="1">
      <c r="B409" s="633"/>
    </row>
    <row r="410" ht="12.75" customHeight="1">
      <c r="B410" s="633"/>
    </row>
    <row r="411" ht="12.75" customHeight="1">
      <c r="B411" s="633"/>
    </row>
    <row r="412" ht="12.75" customHeight="1">
      <c r="B412" s="633"/>
    </row>
    <row r="413" ht="12.75" customHeight="1">
      <c r="B413" s="633"/>
    </row>
    <row r="414" ht="12.75" customHeight="1">
      <c r="B414" s="633"/>
    </row>
    <row r="415" ht="12.75" customHeight="1">
      <c r="B415" s="633"/>
    </row>
    <row r="416" ht="12.75" customHeight="1">
      <c r="B416" s="633"/>
    </row>
    <row r="417" ht="12.75" customHeight="1">
      <c r="B417" s="633"/>
    </row>
    <row r="418" ht="12.75" customHeight="1">
      <c r="B418" s="633"/>
    </row>
    <row r="419" ht="12.75" customHeight="1">
      <c r="B419" s="633"/>
    </row>
    <row r="420" ht="12.75" customHeight="1">
      <c r="B420" s="633"/>
    </row>
    <row r="421" ht="12.75" customHeight="1">
      <c r="B421" s="633"/>
    </row>
    <row r="422" ht="12.75" customHeight="1">
      <c r="B422" s="633"/>
    </row>
    <row r="423" ht="12.75" customHeight="1">
      <c r="B423" s="633"/>
    </row>
    <row r="424" ht="12.75" customHeight="1">
      <c r="B424" s="633"/>
    </row>
    <row r="425" ht="12.75" customHeight="1">
      <c r="B425" s="633"/>
    </row>
    <row r="426" ht="12.75" customHeight="1">
      <c r="B426" s="633"/>
    </row>
    <row r="427" ht="12.75" customHeight="1">
      <c r="B427" s="633"/>
    </row>
    <row r="428" ht="12.75" customHeight="1">
      <c r="B428" s="633"/>
    </row>
    <row r="429" ht="12.75" customHeight="1">
      <c r="B429" s="633"/>
    </row>
    <row r="430" ht="12.75" customHeight="1">
      <c r="B430" s="633"/>
    </row>
    <row r="431" ht="12.75" customHeight="1">
      <c r="B431" s="633"/>
    </row>
    <row r="432" ht="12.75" customHeight="1">
      <c r="B432" s="633"/>
    </row>
    <row r="433" ht="12.75" customHeight="1">
      <c r="B433" s="633"/>
    </row>
    <row r="434" ht="12.75" customHeight="1">
      <c r="B434" s="633"/>
    </row>
    <row r="435" ht="12.75" customHeight="1">
      <c r="B435" s="633"/>
    </row>
    <row r="436" ht="12.75" customHeight="1">
      <c r="B436" s="633"/>
    </row>
    <row r="437" ht="12.75" customHeight="1">
      <c r="B437" s="633"/>
    </row>
    <row r="438" ht="12.75" customHeight="1">
      <c r="B438" s="633"/>
    </row>
    <row r="439" ht="12.75" customHeight="1">
      <c r="B439" s="633"/>
    </row>
    <row r="440" ht="12.75" customHeight="1">
      <c r="B440" s="633"/>
    </row>
    <row r="441" ht="12.75" customHeight="1">
      <c r="B441" s="633"/>
    </row>
    <row r="442" ht="12.75" customHeight="1">
      <c r="B442" s="633"/>
    </row>
    <row r="443" ht="12.75" customHeight="1">
      <c r="B443" s="633"/>
    </row>
    <row r="444" ht="12.75" customHeight="1">
      <c r="B444" s="633"/>
    </row>
    <row r="445" ht="12.75" customHeight="1">
      <c r="B445" s="633"/>
    </row>
    <row r="446" ht="12.75" customHeight="1">
      <c r="B446" s="633"/>
    </row>
    <row r="447" ht="12.75" customHeight="1">
      <c r="B447" s="633"/>
    </row>
    <row r="448" ht="12.75" customHeight="1">
      <c r="B448" s="633"/>
    </row>
    <row r="449" ht="12.75" customHeight="1">
      <c r="B449" s="633"/>
    </row>
    <row r="450" ht="12.75" customHeight="1">
      <c r="B450" s="633"/>
    </row>
    <row r="451" ht="12.75" customHeight="1">
      <c r="B451" s="633"/>
    </row>
    <row r="452" ht="12.75" customHeight="1">
      <c r="B452" s="633"/>
    </row>
    <row r="453" ht="12.75" customHeight="1">
      <c r="B453" s="633"/>
    </row>
    <row r="454" ht="12.75" customHeight="1">
      <c r="B454" s="633"/>
    </row>
    <row r="455" ht="12.75" customHeight="1">
      <c r="B455" s="633"/>
    </row>
    <row r="456" ht="12.75" customHeight="1">
      <c r="B456" s="633"/>
    </row>
    <row r="457" ht="12.75" customHeight="1">
      <c r="B457" s="633"/>
    </row>
    <row r="458" ht="12.75" customHeight="1">
      <c r="B458" s="633"/>
    </row>
    <row r="459" ht="12.75" customHeight="1">
      <c r="B459" s="633"/>
    </row>
    <row r="460" ht="12.75" customHeight="1">
      <c r="B460" s="633"/>
    </row>
    <row r="461" ht="12.75" customHeight="1">
      <c r="B461" s="633"/>
    </row>
    <row r="462" ht="12.75" customHeight="1">
      <c r="B462" s="633"/>
    </row>
    <row r="463" ht="12.75" customHeight="1">
      <c r="B463" s="633"/>
    </row>
    <row r="464" ht="12.75" customHeight="1">
      <c r="B464" s="633"/>
    </row>
    <row r="465" ht="12.75" customHeight="1">
      <c r="B465" s="633"/>
    </row>
    <row r="466" ht="12.75" customHeight="1">
      <c r="B466" s="633"/>
    </row>
    <row r="467" ht="12.75" customHeight="1">
      <c r="B467" s="633"/>
    </row>
    <row r="468" ht="12.75" customHeight="1">
      <c r="B468" s="633"/>
    </row>
    <row r="469" ht="12.75" customHeight="1">
      <c r="B469" s="633"/>
    </row>
    <row r="470" ht="12.75" customHeight="1">
      <c r="B470" s="633"/>
    </row>
    <row r="471" ht="12.75" customHeight="1">
      <c r="B471" s="633"/>
    </row>
    <row r="472" ht="12.75" customHeight="1">
      <c r="B472" s="633"/>
    </row>
    <row r="473" ht="12.75" customHeight="1">
      <c r="B473" s="633"/>
    </row>
    <row r="474" ht="12.75" customHeight="1">
      <c r="B474" s="633"/>
    </row>
    <row r="475" ht="12.75" customHeight="1">
      <c r="B475" s="633"/>
    </row>
    <row r="476" ht="12.75" customHeight="1">
      <c r="B476" s="633"/>
    </row>
    <row r="477" ht="12.75" customHeight="1">
      <c r="B477" s="633"/>
    </row>
    <row r="478" ht="12.75" customHeight="1">
      <c r="B478" s="633"/>
    </row>
    <row r="479" ht="12.75" customHeight="1">
      <c r="B479" s="633"/>
    </row>
    <row r="480" ht="12.75" customHeight="1">
      <c r="B480" s="633"/>
    </row>
    <row r="481" ht="12.75" customHeight="1">
      <c r="B481" s="633"/>
    </row>
    <row r="482" ht="12.75" customHeight="1">
      <c r="B482" s="633"/>
    </row>
    <row r="483" ht="12.75" customHeight="1">
      <c r="B483" s="633"/>
    </row>
    <row r="484" ht="12.75" customHeight="1">
      <c r="B484" s="633"/>
    </row>
    <row r="485" ht="12.75" customHeight="1">
      <c r="B485" s="633"/>
    </row>
    <row r="486" ht="12.75" customHeight="1">
      <c r="B486" s="633"/>
    </row>
    <row r="487" ht="12.75" customHeight="1">
      <c r="B487" s="633"/>
    </row>
    <row r="488" ht="12.75" customHeight="1">
      <c r="B488" s="633"/>
    </row>
    <row r="489" ht="12.75" customHeight="1">
      <c r="B489" s="633"/>
    </row>
    <row r="490" ht="12.75" customHeight="1">
      <c r="B490" s="633"/>
    </row>
    <row r="491" ht="12.75" customHeight="1">
      <c r="B491" s="633"/>
    </row>
    <row r="492" ht="12.75" customHeight="1">
      <c r="B492" s="633"/>
    </row>
    <row r="493" ht="12.75" customHeight="1">
      <c r="B493" s="633"/>
    </row>
    <row r="494" ht="12.75" customHeight="1">
      <c r="B494" s="633"/>
    </row>
    <row r="495" ht="12.75" customHeight="1">
      <c r="B495" s="633"/>
    </row>
    <row r="496" ht="12.75" customHeight="1">
      <c r="B496" s="633"/>
    </row>
    <row r="497" ht="12.75" customHeight="1">
      <c r="B497" s="633"/>
    </row>
    <row r="498" ht="12.75" customHeight="1">
      <c r="B498" s="633"/>
    </row>
    <row r="499" ht="12.75" customHeight="1">
      <c r="B499" s="633"/>
    </row>
    <row r="500" ht="12.75" customHeight="1">
      <c r="B500" s="633"/>
    </row>
    <row r="501" ht="12.75" customHeight="1">
      <c r="B501" s="633"/>
    </row>
    <row r="502" ht="12.75" customHeight="1">
      <c r="B502" s="633"/>
    </row>
    <row r="503" ht="12.75" customHeight="1">
      <c r="B503" s="633"/>
    </row>
    <row r="504" ht="12.75" customHeight="1">
      <c r="B504" s="633"/>
    </row>
    <row r="505" ht="12.75" customHeight="1">
      <c r="B505" s="633"/>
    </row>
    <row r="506" ht="12.75" customHeight="1">
      <c r="B506" s="633"/>
    </row>
    <row r="507" ht="12.75" customHeight="1">
      <c r="B507" s="633"/>
    </row>
    <row r="508" ht="12.75" customHeight="1">
      <c r="B508" s="633"/>
    </row>
    <row r="509" ht="12.75" customHeight="1">
      <c r="B509" s="633"/>
    </row>
    <row r="510" ht="12.75" customHeight="1">
      <c r="B510" s="633"/>
    </row>
    <row r="511" ht="12.75" customHeight="1">
      <c r="B511" s="633"/>
    </row>
    <row r="512" ht="12.75" customHeight="1">
      <c r="B512" s="633"/>
    </row>
    <row r="513" ht="12.75" customHeight="1">
      <c r="B513" s="633"/>
    </row>
    <row r="514" ht="12.75" customHeight="1">
      <c r="B514" s="633"/>
    </row>
    <row r="515" ht="12.75" customHeight="1">
      <c r="B515" s="633"/>
    </row>
    <row r="516" ht="12.75" customHeight="1">
      <c r="B516" s="633"/>
    </row>
    <row r="517" ht="12.75" customHeight="1">
      <c r="B517" s="633"/>
    </row>
    <row r="518" ht="12.75" customHeight="1">
      <c r="B518" s="633"/>
    </row>
    <row r="519" ht="12.75" customHeight="1">
      <c r="B519" s="633"/>
    </row>
    <row r="520" ht="12.75" customHeight="1">
      <c r="B520" s="633"/>
    </row>
    <row r="521" ht="12.75" customHeight="1">
      <c r="B521" s="633"/>
    </row>
    <row r="522" ht="12.75" customHeight="1">
      <c r="B522" s="633"/>
    </row>
    <row r="523" ht="12.75" customHeight="1">
      <c r="B523" s="633"/>
    </row>
    <row r="524" ht="12.75" customHeight="1">
      <c r="B524" s="633"/>
    </row>
    <row r="525" ht="12.75" customHeight="1">
      <c r="B525" s="633"/>
    </row>
    <row r="526" ht="12.75" customHeight="1">
      <c r="B526" s="633"/>
    </row>
    <row r="527" ht="12.75" customHeight="1">
      <c r="B527" s="633"/>
    </row>
    <row r="528" ht="12.75" customHeight="1">
      <c r="B528" s="633"/>
    </row>
    <row r="529" ht="12.75" customHeight="1">
      <c r="B529" s="633"/>
    </row>
    <row r="530" ht="12.75" customHeight="1">
      <c r="B530" s="633"/>
    </row>
    <row r="531" ht="12.75" customHeight="1">
      <c r="B531" s="633"/>
    </row>
    <row r="532" ht="12.75" customHeight="1">
      <c r="B532" s="633"/>
    </row>
    <row r="533" ht="12.75" customHeight="1">
      <c r="B533" s="633"/>
    </row>
    <row r="534" ht="12.75" customHeight="1">
      <c r="B534" s="633"/>
    </row>
    <row r="535" ht="12.75" customHeight="1">
      <c r="B535" s="633"/>
    </row>
    <row r="536" ht="12.75" customHeight="1">
      <c r="B536" s="633"/>
    </row>
    <row r="537" ht="12.75" customHeight="1">
      <c r="B537" s="633"/>
    </row>
    <row r="538" ht="12.75" customHeight="1">
      <c r="B538" s="633"/>
    </row>
    <row r="539" ht="12.75" customHeight="1">
      <c r="B539" s="633"/>
    </row>
    <row r="540" ht="12.75" customHeight="1">
      <c r="B540" s="633"/>
    </row>
    <row r="541" ht="12.75" customHeight="1">
      <c r="B541" s="633"/>
    </row>
    <row r="542" ht="12.75" customHeight="1">
      <c r="B542" s="633"/>
    </row>
    <row r="543" ht="12.75" customHeight="1">
      <c r="B543" s="633"/>
    </row>
    <row r="544" ht="12.75" customHeight="1">
      <c r="B544" s="633"/>
    </row>
    <row r="545" ht="12.75" customHeight="1">
      <c r="B545" s="633"/>
    </row>
    <row r="546" ht="12.75" customHeight="1">
      <c r="B546" s="633"/>
    </row>
    <row r="547" ht="12.75" customHeight="1">
      <c r="B547" s="633"/>
    </row>
    <row r="548" ht="12.75" customHeight="1">
      <c r="B548" s="633"/>
    </row>
    <row r="549" ht="12.75" customHeight="1">
      <c r="B549" s="633"/>
    </row>
    <row r="550" ht="12.75" customHeight="1">
      <c r="B550" s="633"/>
    </row>
    <row r="551" ht="12.75" customHeight="1">
      <c r="B551" s="633"/>
    </row>
    <row r="552" ht="12.75" customHeight="1">
      <c r="B552" s="633"/>
    </row>
    <row r="553" ht="12.75" customHeight="1">
      <c r="B553" s="633"/>
    </row>
    <row r="554" ht="12.75" customHeight="1">
      <c r="B554" s="633"/>
    </row>
    <row r="555" ht="12.75" customHeight="1">
      <c r="B555" s="633"/>
    </row>
    <row r="556" ht="12.75" customHeight="1">
      <c r="B556" s="633"/>
    </row>
    <row r="557" ht="12.75" customHeight="1">
      <c r="B557" s="633"/>
    </row>
    <row r="558" ht="12.75" customHeight="1">
      <c r="B558" s="633"/>
    </row>
    <row r="559" ht="12.75" customHeight="1">
      <c r="B559" s="633"/>
    </row>
    <row r="560" ht="12.75" customHeight="1">
      <c r="B560" s="633"/>
    </row>
    <row r="561" ht="12.75" customHeight="1">
      <c r="B561" s="633"/>
    </row>
    <row r="562" ht="12.75" customHeight="1">
      <c r="B562" s="633"/>
    </row>
    <row r="563" ht="12.75" customHeight="1">
      <c r="B563" s="633"/>
    </row>
    <row r="564" ht="12.75" customHeight="1">
      <c r="B564" s="633"/>
    </row>
    <row r="565" ht="12.75" customHeight="1">
      <c r="B565" s="633"/>
    </row>
    <row r="566" ht="12.75" customHeight="1">
      <c r="B566" s="633"/>
    </row>
    <row r="567" ht="12.75" customHeight="1">
      <c r="B567" s="633"/>
    </row>
    <row r="568" ht="12.75" customHeight="1">
      <c r="B568" s="633"/>
    </row>
    <row r="569" ht="12.75" customHeight="1">
      <c r="B569" s="633"/>
    </row>
    <row r="570" ht="12.75" customHeight="1">
      <c r="B570" s="633"/>
    </row>
    <row r="571" ht="12.75" customHeight="1">
      <c r="B571" s="633"/>
    </row>
    <row r="572" ht="12.75" customHeight="1">
      <c r="B572" s="633"/>
    </row>
    <row r="573" ht="12.75" customHeight="1">
      <c r="B573" s="633"/>
    </row>
    <row r="574" ht="12.75" customHeight="1">
      <c r="B574" s="633"/>
    </row>
    <row r="575" ht="12.75" customHeight="1">
      <c r="B575" s="633"/>
    </row>
    <row r="576" ht="12.75" customHeight="1">
      <c r="B576" s="633"/>
    </row>
    <row r="577" ht="12.75" customHeight="1">
      <c r="B577" s="633"/>
    </row>
    <row r="578" ht="12.75" customHeight="1">
      <c r="B578" s="633"/>
    </row>
    <row r="579" ht="12.75" customHeight="1">
      <c r="B579" s="633"/>
    </row>
    <row r="580" ht="12.75" customHeight="1">
      <c r="B580" s="633"/>
    </row>
    <row r="581" ht="12.75" customHeight="1">
      <c r="B581" s="633"/>
    </row>
    <row r="582" ht="12.75" customHeight="1">
      <c r="B582" s="633"/>
    </row>
    <row r="583" ht="12.75" customHeight="1">
      <c r="B583" s="633"/>
    </row>
    <row r="584" ht="12.75" customHeight="1">
      <c r="B584" s="633"/>
    </row>
    <row r="585" ht="12.75" customHeight="1">
      <c r="B585" s="633"/>
    </row>
    <row r="586" ht="12.75" customHeight="1">
      <c r="B586" s="633"/>
    </row>
    <row r="587" ht="12.75" customHeight="1">
      <c r="B587" s="633"/>
    </row>
    <row r="588" ht="12.75" customHeight="1">
      <c r="B588" s="633"/>
    </row>
    <row r="589" ht="12.75" customHeight="1">
      <c r="B589" s="633"/>
    </row>
    <row r="590" ht="12.75" customHeight="1">
      <c r="B590" s="633"/>
    </row>
    <row r="591" ht="12.75" customHeight="1">
      <c r="B591" s="633"/>
    </row>
    <row r="592" ht="12.75" customHeight="1">
      <c r="B592" s="633"/>
    </row>
    <row r="593" ht="12.75" customHeight="1">
      <c r="B593" s="633"/>
    </row>
    <row r="594" ht="12.75" customHeight="1">
      <c r="B594" s="633"/>
    </row>
    <row r="595" ht="12.75" customHeight="1">
      <c r="B595" s="633"/>
    </row>
    <row r="596" ht="12.75" customHeight="1">
      <c r="B596" s="633"/>
    </row>
    <row r="597" ht="12.75" customHeight="1">
      <c r="B597" s="633"/>
    </row>
    <row r="598" ht="12.75" customHeight="1">
      <c r="B598" s="633"/>
    </row>
    <row r="599" ht="12.75" customHeight="1">
      <c r="B599" s="633"/>
    </row>
    <row r="600" ht="12.75" customHeight="1">
      <c r="B600" s="633"/>
    </row>
    <row r="601" ht="12.75" customHeight="1">
      <c r="B601" s="633"/>
    </row>
    <row r="602" ht="12.75" customHeight="1">
      <c r="B602" s="633"/>
    </row>
    <row r="603" ht="12.75" customHeight="1">
      <c r="B603" s="633"/>
    </row>
    <row r="604" ht="12.75" customHeight="1">
      <c r="B604" s="633"/>
    </row>
    <row r="605" ht="12.75" customHeight="1">
      <c r="B605" s="633"/>
    </row>
    <row r="606" ht="12.75" customHeight="1">
      <c r="B606" s="633"/>
    </row>
    <row r="607" ht="12.75" customHeight="1">
      <c r="B607" s="633"/>
    </row>
    <row r="608" ht="12.75" customHeight="1">
      <c r="B608" s="633"/>
    </row>
    <row r="609" ht="12.75" customHeight="1">
      <c r="B609" s="633"/>
    </row>
    <row r="610" ht="12.75" customHeight="1">
      <c r="B610" s="633"/>
    </row>
    <row r="611" ht="12.75" customHeight="1">
      <c r="B611" s="633"/>
    </row>
    <row r="612" ht="12.75" customHeight="1">
      <c r="B612" s="633"/>
    </row>
    <row r="613" ht="12.75" customHeight="1">
      <c r="B613" s="633"/>
    </row>
    <row r="614" ht="12.75" customHeight="1">
      <c r="B614" s="633"/>
    </row>
    <row r="615" ht="12.75" customHeight="1">
      <c r="B615" s="633"/>
    </row>
    <row r="616" ht="12.75" customHeight="1">
      <c r="B616" s="633"/>
    </row>
    <row r="617" ht="12.75" customHeight="1">
      <c r="B617" s="633"/>
    </row>
    <row r="618" ht="12.75" customHeight="1">
      <c r="B618" s="633"/>
    </row>
    <row r="619" ht="12.75" customHeight="1">
      <c r="B619" s="633"/>
    </row>
    <row r="620" ht="12.75" customHeight="1">
      <c r="B620" s="633"/>
    </row>
    <row r="621" ht="12.75" customHeight="1">
      <c r="B621" s="633"/>
    </row>
    <row r="622" ht="12.75" customHeight="1">
      <c r="B622" s="633"/>
    </row>
    <row r="623" ht="12.75" customHeight="1">
      <c r="B623" s="633"/>
    </row>
    <row r="624" ht="12.75" customHeight="1">
      <c r="B624" s="633"/>
    </row>
    <row r="625" ht="12.75" customHeight="1">
      <c r="B625" s="633"/>
    </row>
    <row r="626" ht="12.75" customHeight="1">
      <c r="B626" s="633"/>
    </row>
    <row r="627" ht="12.75" customHeight="1">
      <c r="B627" s="633"/>
    </row>
    <row r="628" ht="12.75" customHeight="1">
      <c r="B628" s="633"/>
    </row>
    <row r="629" ht="12.75" customHeight="1">
      <c r="B629" s="633"/>
    </row>
    <row r="630" ht="12.75" customHeight="1">
      <c r="B630" s="633"/>
    </row>
    <row r="631" ht="12.75" customHeight="1">
      <c r="B631" s="633"/>
    </row>
    <row r="632" ht="12.75" customHeight="1">
      <c r="B632" s="633"/>
    </row>
    <row r="633" ht="12.75" customHeight="1">
      <c r="B633" s="633"/>
    </row>
    <row r="634" ht="12.75" customHeight="1">
      <c r="B634" s="633"/>
    </row>
    <row r="635" ht="12.75" customHeight="1">
      <c r="B635" s="633"/>
    </row>
    <row r="636" ht="12.75" customHeight="1">
      <c r="B636" s="633"/>
    </row>
    <row r="637" ht="12.75" customHeight="1">
      <c r="B637" s="633"/>
    </row>
    <row r="638" ht="12.75" customHeight="1">
      <c r="B638" s="633"/>
    </row>
    <row r="639" ht="12.75" customHeight="1">
      <c r="B639" s="633"/>
    </row>
    <row r="640" ht="12.75" customHeight="1">
      <c r="B640" s="633"/>
    </row>
    <row r="641" ht="12.75" customHeight="1">
      <c r="B641" s="633"/>
    </row>
    <row r="642" ht="12.75" customHeight="1">
      <c r="B642" s="633"/>
    </row>
    <row r="643" ht="12.75" customHeight="1">
      <c r="B643" s="633"/>
    </row>
    <row r="644" ht="12.75" customHeight="1">
      <c r="B644" s="633"/>
    </row>
    <row r="645" ht="12.75" customHeight="1">
      <c r="B645" s="633"/>
    </row>
    <row r="646" ht="12.75" customHeight="1">
      <c r="B646" s="633"/>
    </row>
    <row r="647" ht="12.75" customHeight="1">
      <c r="B647" s="633"/>
    </row>
    <row r="648" ht="12.75" customHeight="1">
      <c r="B648" s="633"/>
    </row>
    <row r="649" ht="12.75" customHeight="1">
      <c r="B649" s="633"/>
    </row>
    <row r="650" ht="12.75" customHeight="1">
      <c r="B650" s="633"/>
    </row>
    <row r="651" ht="12.75" customHeight="1">
      <c r="B651" s="633"/>
    </row>
    <row r="652" ht="12.75" customHeight="1">
      <c r="B652" s="633"/>
    </row>
    <row r="653" ht="12.75" customHeight="1">
      <c r="B653" s="633"/>
    </row>
    <row r="654" ht="12.75" customHeight="1">
      <c r="B654" s="633"/>
    </row>
    <row r="655" ht="12.75" customHeight="1">
      <c r="B655" s="633"/>
    </row>
    <row r="656" ht="12.75" customHeight="1">
      <c r="B656" s="633"/>
    </row>
    <row r="657" ht="12.75" customHeight="1">
      <c r="B657" s="633"/>
    </row>
    <row r="658" ht="12.75" customHeight="1">
      <c r="B658" s="633"/>
    </row>
    <row r="659" ht="12.75" customHeight="1">
      <c r="B659" s="633"/>
    </row>
    <row r="660" ht="12.75" customHeight="1">
      <c r="B660" s="633"/>
    </row>
    <row r="661" ht="12.75" customHeight="1">
      <c r="B661" s="633"/>
    </row>
    <row r="662" ht="12.75" customHeight="1">
      <c r="B662" s="633"/>
    </row>
    <row r="663" ht="12.75" customHeight="1">
      <c r="B663" s="633"/>
    </row>
    <row r="664" ht="12.75" customHeight="1">
      <c r="B664" s="633"/>
    </row>
    <row r="665" ht="12.75" customHeight="1">
      <c r="B665" s="633"/>
    </row>
    <row r="666" ht="12.75" customHeight="1">
      <c r="B666" s="633"/>
    </row>
    <row r="667" ht="12.75" customHeight="1">
      <c r="B667" s="633"/>
    </row>
    <row r="668" ht="12.75" customHeight="1">
      <c r="B668" s="633"/>
    </row>
    <row r="669" ht="12.75" customHeight="1">
      <c r="B669" s="633"/>
    </row>
    <row r="670" ht="12.75" customHeight="1">
      <c r="B670" s="633"/>
    </row>
    <row r="671" ht="12.75" customHeight="1">
      <c r="B671" s="633"/>
    </row>
    <row r="672" ht="12.75" customHeight="1">
      <c r="B672" s="633"/>
    </row>
    <row r="673" ht="12.75" customHeight="1">
      <c r="B673" s="633"/>
    </row>
    <row r="674" ht="12.75" customHeight="1">
      <c r="B674" s="633"/>
    </row>
    <row r="675" ht="12.75" customHeight="1">
      <c r="B675" s="633"/>
    </row>
    <row r="676" ht="12.75" customHeight="1">
      <c r="B676" s="633"/>
    </row>
    <row r="677" ht="12.75" customHeight="1">
      <c r="B677" s="633"/>
    </row>
    <row r="678" ht="12.75" customHeight="1">
      <c r="B678" s="633"/>
    </row>
    <row r="679" ht="12.75" customHeight="1">
      <c r="B679" s="633"/>
    </row>
    <row r="680" ht="12.75" customHeight="1">
      <c r="B680" s="633"/>
    </row>
    <row r="681" ht="12.75" customHeight="1">
      <c r="B681" s="633"/>
    </row>
    <row r="682" ht="12.75" customHeight="1">
      <c r="B682" s="633"/>
    </row>
    <row r="683" ht="12.75" customHeight="1">
      <c r="B683" s="633"/>
    </row>
    <row r="684" ht="12.75" customHeight="1">
      <c r="B684" s="633"/>
    </row>
    <row r="685" ht="12.75" customHeight="1">
      <c r="B685" s="633"/>
    </row>
    <row r="686" ht="12.75" customHeight="1">
      <c r="B686" s="633"/>
    </row>
    <row r="687" ht="12.75" customHeight="1">
      <c r="B687" s="633"/>
    </row>
    <row r="688" ht="12.75" customHeight="1">
      <c r="B688" s="633"/>
    </row>
    <row r="689" ht="12.75" customHeight="1">
      <c r="B689" s="633"/>
    </row>
    <row r="690" ht="12.75" customHeight="1">
      <c r="B690" s="633"/>
    </row>
    <row r="691" ht="12.75" customHeight="1">
      <c r="B691" s="633"/>
    </row>
    <row r="692" ht="12.75" customHeight="1">
      <c r="B692" s="633"/>
    </row>
    <row r="693" ht="12.75" customHeight="1">
      <c r="B693" s="633"/>
    </row>
    <row r="694" ht="12.75" customHeight="1">
      <c r="B694" s="633"/>
    </row>
    <row r="695" ht="12.75" customHeight="1">
      <c r="B695" s="633"/>
    </row>
    <row r="696" ht="12.75" customHeight="1">
      <c r="B696" s="633"/>
    </row>
    <row r="697" ht="12.75" customHeight="1">
      <c r="B697" s="633"/>
    </row>
    <row r="698" ht="12.75" customHeight="1">
      <c r="B698" s="633"/>
    </row>
    <row r="699" ht="12.75" customHeight="1">
      <c r="B699" s="633"/>
    </row>
    <row r="700" ht="12.75" customHeight="1">
      <c r="B700" s="633"/>
    </row>
    <row r="701" ht="12.75" customHeight="1">
      <c r="B701" s="633"/>
    </row>
    <row r="702" ht="12.75" customHeight="1">
      <c r="B702" s="633"/>
    </row>
    <row r="703" ht="12.75" customHeight="1">
      <c r="B703" s="633"/>
    </row>
    <row r="704" ht="12.75" customHeight="1">
      <c r="B704" s="633"/>
    </row>
    <row r="705" ht="12.75" customHeight="1">
      <c r="B705" s="633"/>
    </row>
    <row r="706" ht="12.75" customHeight="1">
      <c r="B706" s="633"/>
    </row>
    <row r="707" ht="12.75" customHeight="1">
      <c r="B707" s="633"/>
    </row>
    <row r="708" ht="12.75" customHeight="1">
      <c r="B708" s="633"/>
    </row>
    <row r="709" ht="12.75" customHeight="1">
      <c r="B709" s="633"/>
    </row>
    <row r="710" ht="12.75" customHeight="1">
      <c r="B710" s="633"/>
    </row>
    <row r="711" ht="12.75" customHeight="1">
      <c r="B711" s="633"/>
    </row>
    <row r="712" ht="12.75" customHeight="1">
      <c r="B712" s="633"/>
    </row>
    <row r="713" ht="12.75" customHeight="1">
      <c r="B713" s="633"/>
    </row>
    <row r="714" ht="12.75" customHeight="1">
      <c r="B714" s="633"/>
    </row>
    <row r="715" ht="12.75" customHeight="1">
      <c r="B715" s="633"/>
    </row>
    <row r="716" ht="12.75" customHeight="1">
      <c r="B716" s="633"/>
    </row>
    <row r="717" ht="12.75" customHeight="1">
      <c r="B717" s="633"/>
    </row>
    <row r="718" ht="12.75" customHeight="1">
      <c r="B718" s="633"/>
    </row>
    <row r="719" ht="12.75" customHeight="1">
      <c r="B719" s="633"/>
    </row>
    <row r="720" ht="12.75" customHeight="1">
      <c r="B720" s="633"/>
    </row>
    <row r="721" ht="12.75" customHeight="1">
      <c r="B721" s="633"/>
    </row>
    <row r="722" ht="12.75" customHeight="1">
      <c r="B722" s="633"/>
    </row>
    <row r="723" ht="12.75" customHeight="1">
      <c r="B723" s="633"/>
    </row>
    <row r="724" ht="12.75" customHeight="1">
      <c r="B724" s="633"/>
    </row>
    <row r="725" ht="12.75" customHeight="1">
      <c r="B725" s="633"/>
    </row>
    <row r="726" ht="12.75" customHeight="1">
      <c r="B726" s="633"/>
    </row>
    <row r="727" ht="12.75" customHeight="1">
      <c r="B727" s="633"/>
    </row>
    <row r="728" ht="12.75" customHeight="1">
      <c r="B728" s="633"/>
    </row>
    <row r="729" ht="12.75" customHeight="1">
      <c r="B729" s="633"/>
    </row>
    <row r="730" ht="12.75" customHeight="1">
      <c r="B730" s="633"/>
    </row>
    <row r="731" ht="12.75" customHeight="1">
      <c r="B731" s="633"/>
    </row>
    <row r="732" ht="12.75" customHeight="1">
      <c r="B732" s="633"/>
    </row>
    <row r="733" ht="12.75" customHeight="1">
      <c r="B733" s="633"/>
    </row>
    <row r="734" ht="12.75" customHeight="1">
      <c r="B734" s="633"/>
    </row>
    <row r="735" ht="12.75" customHeight="1">
      <c r="B735" s="633"/>
    </row>
    <row r="736" ht="12.75" customHeight="1">
      <c r="B736" s="633"/>
    </row>
    <row r="737" ht="12.75" customHeight="1">
      <c r="B737" s="633"/>
    </row>
    <row r="738" ht="12.75" customHeight="1">
      <c r="B738" s="633"/>
    </row>
    <row r="739" ht="12.75" customHeight="1">
      <c r="B739" s="633"/>
    </row>
    <row r="740" ht="12.75" customHeight="1">
      <c r="B740" s="633"/>
    </row>
    <row r="741" ht="12.75" customHeight="1">
      <c r="B741" s="633"/>
    </row>
    <row r="742" ht="12.75" customHeight="1">
      <c r="B742" s="633"/>
    </row>
    <row r="743" ht="12.75" customHeight="1">
      <c r="B743" s="633"/>
    </row>
    <row r="744" ht="12.75" customHeight="1">
      <c r="B744" s="633"/>
    </row>
    <row r="745" ht="12.75" customHeight="1">
      <c r="B745" s="633"/>
    </row>
    <row r="746" ht="12.75" customHeight="1">
      <c r="B746" s="633"/>
    </row>
    <row r="747" ht="12.75" customHeight="1">
      <c r="B747" s="633"/>
    </row>
    <row r="748" ht="12.75" customHeight="1">
      <c r="B748" s="633"/>
    </row>
    <row r="749" ht="12.75" customHeight="1">
      <c r="B749" s="633"/>
    </row>
    <row r="750" ht="12.75" customHeight="1">
      <c r="B750" s="633"/>
    </row>
    <row r="751" ht="12.75" customHeight="1">
      <c r="B751" s="633"/>
    </row>
    <row r="752" ht="12.75" customHeight="1">
      <c r="B752" s="633"/>
    </row>
    <row r="753" ht="12.75" customHeight="1">
      <c r="B753" s="633"/>
    </row>
    <row r="754" ht="12.75" customHeight="1">
      <c r="B754" s="633"/>
    </row>
    <row r="755" ht="12.75" customHeight="1">
      <c r="B755" s="633"/>
    </row>
    <row r="756" ht="12.75" customHeight="1">
      <c r="B756" s="633"/>
    </row>
    <row r="757" ht="12.75" customHeight="1">
      <c r="B757" s="633"/>
    </row>
    <row r="758" ht="12.75" customHeight="1">
      <c r="B758" s="633"/>
    </row>
    <row r="759" ht="12.75" customHeight="1">
      <c r="B759" s="633"/>
    </row>
    <row r="760" ht="12.75" customHeight="1">
      <c r="B760" s="633"/>
    </row>
    <row r="761" ht="12.75" customHeight="1">
      <c r="B761" s="633"/>
    </row>
    <row r="762" ht="12.75" customHeight="1">
      <c r="B762" s="633"/>
    </row>
    <row r="763" ht="12.75" customHeight="1">
      <c r="B763" s="633"/>
    </row>
    <row r="764" ht="12.75" customHeight="1">
      <c r="B764" s="633"/>
    </row>
    <row r="765" ht="12.75" customHeight="1">
      <c r="B765" s="633"/>
    </row>
    <row r="766" ht="12.75" customHeight="1">
      <c r="B766" s="633"/>
    </row>
    <row r="767" ht="12.75" customHeight="1">
      <c r="B767" s="633"/>
    </row>
    <row r="768" ht="12.75" customHeight="1">
      <c r="B768" s="633"/>
    </row>
    <row r="769" ht="12.75" customHeight="1">
      <c r="B769" s="633"/>
    </row>
    <row r="770" ht="12.75" customHeight="1">
      <c r="B770" s="633"/>
    </row>
    <row r="771" ht="12.75" customHeight="1">
      <c r="B771" s="633"/>
    </row>
    <row r="772" ht="12.75" customHeight="1">
      <c r="B772" s="633"/>
    </row>
    <row r="773" ht="12.75" customHeight="1">
      <c r="B773" s="633"/>
    </row>
    <row r="774" ht="12.75" customHeight="1">
      <c r="B774" s="633"/>
    </row>
    <row r="775" ht="12.75" customHeight="1">
      <c r="B775" s="633"/>
    </row>
    <row r="776" ht="12.75" customHeight="1">
      <c r="B776" s="633"/>
    </row>
    <row r="777" ht="12.75" customHeight="1">
      <c r="B777" s="633"/>
    </row>
    <row r="778" ht="12.75" customHeight="1">
      <c r="B778" s="633"/>
    </row>
    <row r="779" ht="12.75" customHeight="1">
      <c r="B779" s="633"/>
    </row>
    <row r="780" ht="12.75" customHeight="1">
      <c r="B780" s="633"/>
    </row>
    <row r="781" ht="12.75" customHeight="1">
      <c r="B781" s="633"/>
    </row>
    <row r="782" ht="12.75" customHeight="1">
      <c r="B782" s="633"/>
    </row>
    <row r="783" ht="12.75" customHeight="1">
      <c r="B783" s="633"/>
    </row>
    <row r="784" ht="12.75" customHeight="1">
      <c r="B784" s="633"/>
    </row>
    <row r="785" ht="12.75" customHeight="1">
      <c r="B785" s="633"/>
    </row>
    <row r="786" ht="12.75" customHeight="1">
      <c r="B786" s="633"/>
    </row>
    <row r="787" ht="12.75" customHeight="1">
      <c r="B787" s="633"/>
    </row>
    <row r="788" ht="12.75" customHeight="1">
      <c r="B788" s="633"/>
    </row>
    <row r="789" ht="12.75" customHeight="1">
      <c r="B789" s="633"/>
    </row>
    <row r="790" ht="12.75" customHeight="1">
      <c r="B790" s="633"/>
    </row>
    <row r="791" ht="12.75" customHeight="1">
      <c r="B791" s="633"/>
    </row>
    <row r="792" ht="12.75" customHeight="1">
      <c r="B792" s="633"/>
    </row>
    <row r="793" ht="12.75" customHeight="1">
      <c r="B793" s="633"/>
    </row>
    <row r="794" ht="12.75" customHeight="1">
      <c r="B794" s="633"/>
    </row>
    <row r="795" ht="12.75" customHeight="1">
      <c r="B795" s="633"/>
    </row>
    <row r="796" ht="12.75" customHeight="1">
      <c r="B796" s="633"/>
    </row>
    <row r="797" ht="12.75" customHeight="1">
      <c r="B797" s="633"/>
    </row>
    <row r="798" ht="12.75" customHeight="1">
      <c r="B798" s="633"/>
    </row>
    <row r="799" ht="12.75" customHeight="1">
      <c r="B799" s="633"/>
    </row>
    <row r="800" ht="12.75" customHeight="1">
      <c r="B800" s="633"/>
    </row>
    <row r="801" ht="12.75" customHeight="1">
      <c r="B801" s="633"/>
    </row>
    <row r="802" ht="12.75" customHeight="1">
      <c r="B802" s="633"/>
    </row>
    <row r="803" ht="12.75" customHeight="1">
      <c r="B803" s="633"/>
    </row>
    <row r="804" ht="12.75" customHeight="1">
      <c r="B804" s="633"/>
    </row>
    <row r="805" ht="12.75" customHeight="1">
      <c r="B805" s="633"/>
    </row>
    <row r="806" ht="12.75" customHeight="1">
      <c r="B806" s="633"/>
    </row>
    <row r="807" ht="12.75" customHeight="1">
      <c r="B807" s="633"/>
    </row>
    <row r="808" ht="12.75" customHeight="1">
      <c r="B808" s="633"/>
    </row>
    <row r="809" ht="12.75" customHeight="1">
      <c r="B809" s="633"/>
    </row>
    <row r="810" ht="12.75" customHeight="1">
      <c r="B810" s="633"/>
    </row>
    <row r="811" ht="12.75" customHeight="1">
      <c r="B811" s="633"/>
    </row>
    <row r="812" ht="12.75" customHeight="1">
      <c r="B812" s="633"/>
    </row>
    <row r="813" ht="12.75" customHeight="1">
      <c r="B813" s="633"/>
    </row>
    <row r="814" ht="12.75" customHeight="1">
      <c r="B814" s="633"/>
    </row>
    <row r="815" ht="12.75" customHeight="1">
      <c r="B815" s="633"/>
    </row>
    <row r="816" ht="12.75" customHeight="1">
      <c r="B816" s="633"/>
    </row>
    <row r="817" ht="12.75" customHeight="1">
      <c r="B817" s="633"/>
    </row>
    <row r="818" ht="12.75" customHeight="1">
      <c r="B818" s="633"/>
    </row>
    <row r="819" ht="12.75" customHeight="1">
      <c r="B819" s="633"/>
    </row>
    <row r="820" ht="12.75" customHeight="1">
      <c r="B820" s="633"/>
    </row>
    <row r="821" ht="12.75" customHeight="1">
      <c r="B821" s="633"/>
    </row>
    <row r="822" ht="12.75" customHeight="1">
      <c r="B822" s="633"/>
    </row>
    <row r="823" ht="12.75" customHeight="1">
      <c r="B823" s="633"/>
    </row>
    <row r="824" ht="12.75" customHeight="1">
      <c r="B824" s="633"/>
    </row>
    <row r="825" ht="12.75" customHeight="1">
      <c r="B825" s="633"/>
    </row>
    <row r="826" ht="12.75" customHeight="1">
      <c r="B826" s="633"/>
    </row>
    <row r="827" ht="12.75" customHeight="1">
      <c r="B827" s="633"/>
    </row>
    <row r="828" ht="12.75" customHeight="1">
      <c r="B828" s="633"/>
    </row>
    <row r="829" ht="12.75" customHeight="1">
      <c r="B829" s="633"/>
    </row>
    <row r="830" ht="12.75" customHeight="1">
      <c r="B830" s="633"/>
    </row>
    <row r="831" ht="12.75" customHeight="1">
      <c r="B831" s="633"/>
    </row>
    <row r="832" ht="12.75" customHeight="1">
      <c r="B832" s="633"/>
    </row>
    <row r="833" ht="12.75" customHeight="1">
      <c r="B833" s="633"/>
    </row>
    <row r="834" ht="12.75" customHeight="1">
      <c r="B834" s="633"/>
    </row>
    <row r="835" ht="12.75" customHeight="1">
      <c r="B835" s="633"/>
    </row>
    <row r="836" ht="12.75" customHeight="1">
      <c r="B836" s="633"/>
    </row>
    <row r="837" ht="12.75" customHeight="1">
      <c r="B837" s="633"/>
    </row>
    <row r="838" ht="12.75" customHeight="1">
      <c r="B838" s="633"/>
    </row>
    <row r="839" ht="12.75" customHeight="1">
      <c r="B839" s="633"/>
    </row>
    <row r="840" ht="12.75" customHeight="1">
      <c r="B840" s="633"/>
    </row>
    <row r="841" ht="12.75" customHeight="1">
      <c r="B841" s="633"/>
    </row>
    <row r="842" ht="12.75" customHeight="1">
      <c r="B842" s="633"/>
    </row>
    <row r="843" ht="12.75" customHeight="1">
      <c r="B843" s="633"/>
    </row>
    <row r="844" ht="12.75" customHeight="1">
      <c r="B844" s="633"/>
    </row>
    <row r="845" ht="12.75" customHeight="1">
      <c r="B845" s="633"/>
    </row>
    <row r="846" ht="12.75" customHeight="1">
      <c r="B846" s="633"/>
    </row>
    <row r="847" ht="12.75" customHeight="1">
      <c r="B847" s="633"/>
    </row>
    <row r="848" ht="12.75" customHeight="1">
      <c r="B848" s="633"/>
    </row>
    <row r="849" ht="12.75" customHeight="1">
      <c r="B849" s="633"/>
    </row>
    <row r="850" ht="12.75" customHeight="1">
      <c r="B850" s="633"/>
    </row>
    <row r="851" ht="12.75" customHeight="1">
      <c r="B851" s="633"/>
    </row>
    <row r="852" ht="12.75" customHeight="1">
      <c r="B852" s="633"/>
    </row>
    <row r="853" ht="12.75" customHeight="1">
      <c r="B853" s="633"/>
    </row>
    <row r="854" ht="12.75" customHeight="1">
      <c r="B854" s="633"/>
    </row>
    <row r="855" ht="12.75" customHeight="1">
      <c r="B855" s="633"/>
    </row>
    <row r="856" ht="12.75" customHeight="1">
      <c r="B856" s="633"/>
    </row>
    <row r="857" ht="12.75" customHeight="1">
      <c r="B857" s="633"/>
    </row>
    <row r="858" ht="12.75" customHeight="1">
      <c r="B858" s="633"/>
    </row>
    <row r="859" ht="12.75" customHeight="1">
      <c r="B859" s="633"/>
    </row>
    <row r="860" ht="12.75" customHeight="1">
      <c r="B860" s="633"/>
    </row>
    <row r="861" ht="12.75" customHeight="1">
      <c r="B861" s="633"/>
    </row>
    <row r="862" ht="12.75" customHeight="1">
      <c r="B862" s="633"/>
    </row>
    <row r="863" ht="12.75" customHeight="1">
      <c r="B863" s="633"/>
    </row>
    <row r="864" ht="12.75" customHeight="1">
      <c r="B864" s="633"/>
    </row>
    <row r="865" ht="12.75" customHeight="1">
      <c r="B865" s="633"/>
    </row>
    <row r="866" ht="12.75" customHeight="1">
      <c r="B866" s="633"/>
    </row>
    <row r="867" ht="12.75" customHeight="1">
      <c r="B867" s="633"/>
    </row>
    <row r="868" ht="12.75" customHeight="1">
      <c r="B868" s="633"/>
    </row>
    <row r="869" ht="12.75" customHeight="1">
      <c r="B869" s="633"/>
    </row>
    <row r="870" ht="12.75" customHeight="1">
      <c r="B870" s="633"/>
    </row>
    <row r="871" ht="12.75" customHeight="1">
      <c r="B871" s="633"/>
    </row>
    <row r="872" ht="12.75" customHeight="1">
      <c r="B872" s="633"/>
    </row>
    <row r="873" ht="12.75" customHeight="1">
      <c r="B873" s="633"/>
    </row>
    <row r="874" ht="12.75" customHeight="1">
      <c r="B874" s="633"/>
    </row>
    <row r="875" ht="12.75" customHeight="1">
      <c r="B875" s="633"/>
    </row>
    <row r="876" ht="12.75" customHeight="1">
      <c r="B876" s="633"/>
    </row>
    <row r="877" ht="12.75" customHeight="1">
      <c r="B877" s="633"/>
    </row>
    <row r="878" ht="12.75" customHeight="1">
      <c r="B878" s="633"/>
    </row>
    <row r="879" ht="12.75" customHeight="1">
      <c r="B879" s="633"/>
    </row>
    <row r="880" ht="12.75" customHeight="1">
      <c r="B880" s="633"/>
    </row>
    <row r="881" ht="12.75" customHeight="1">
      <c r="B881" s="633"/>
    </row>
    <row r="882" ht="12.75" customHeight="1">
      <c r="B882" s="633"/>
    </row>
    <row r="883" ht="12.75" customHeight="1">
      <c r="B883" s="633"/>
    </row>
    <row r="884" ht="12.75" customHeight="1">
      <c r="B884" s="633"/>
    </row>
    <row r="885" ht="12.75" customHeight="1">
      <c r="B885" s="633"/>
    </row>
    <row r="886" ht="12.75" customHeight="1">
      <c r="B886" s="633"/>
    </row>
    <row r="887" ht="12.75" customHeight="1">
      <c r="B887" s="633"/>
    </row>
    <row r="888" ht="12.75" customHeight="1">
      <c r="B888" s="633"/>
    </row>
    <row r="889" ht="12.75" customHeight="1">
      <c r="B889" s="633"/>
    </row>
    <row r="890" ht="12.75" customHeight="1">
      <c r="B890" s="633"/>
    </row>
    <row r="891" ht="12.75" customHeight="1">
      <c r="B891" s="633"/>
    </row>
    <row r="892" ht="12.75" customHeight="1">
      <c r="B892" s="633"/>
    </row>
    <row r="893" ht="12.75" customHeight="1">
      <c r="B893" s="633"/>
    </row>
    <row r="894" ht="12.75" customHeight="1">
      <c r="B894" s="633"/>
    </row>
    <row r="895" ht="12.75" customHeight="1">
      <c r="B895" s="633"/>
    </row>
    <row r="896" ht="12.75" customHeight="1">
      <c r="B896" s="633"/>
    </row>
    <row r="897" ht="12.75" customHeight="1">
      <c r="B897" s="633"/>
    </row>
    <row r="898" ht="12.75" customHeight="1">
      <c r="B898" s="633"/>
    </row>
    <row r="899" ht="12.75" customHeight="1">
      <c r="B899" s="633"/>
    </row>
    <row r="900" ht="12.75" customHeight="1">
      <c r="B900" s="633"/>
    </row>
    <row r="901" ht="12.75" customHeight="1">
      <c r="B901" s="633"/>
    </row>
    <row r="902" ht="12.75" customHeight="1">
      <c r="B902" s="633"/>
    </row>
    <row r="903" ht="12.75" customHeight="1">
      <c r="B903" s="633"/>
    </row>
    <row r="904" ht="12.75" customHeight="1">
      <c r="B904" s="633"/>
    </row>
    <row r="905" ht="12.75" customHeight="1">
      <c r="B905" s="633"/>
    </row>
    <row r="906" ht="12.75" customHeight="1">
      <c r="B906" s="633"/>
    </row>
    <row r="907" ht="12.75" customHeight="1">
      <c r="B907" s="633"/>
    </row>
    <row r="908" ht="12.75" customHeight="1">
      <c r="B908" s="633"/>
    </row>
    <row r="909" ht="12.75" customHeight="1">
      <c r="B909" s="633"/>
    </row>
    <row r="910" ht="12.75" customHeight="1">
      <c r="B910" s="633"/>
    </row>
    <row r="911" ht="12.75" customHeight="1">
      <c r="B911" s="633"/>
    </row>
    <row r="912" ht="12.75" customHeight="1">
      <c r="B912" s="633"/>
    </row>
    <row r="913" ht="12.75" customHeight="1">
      <c r="B913" s="633"/>
    </row>
    <row r="914" ht="12.75" customHeight="1">
      <c r="B914" s="633"/>
    </row>
    <row r="915" ht="12.75" customHeight="1">
      <c r="B915" s="633"/>
    </row>
    <row r="916" ht="12.75" customHeight="1">
      <c r="B916" s="633"/>
    </row>
    <row r="917" ht="12.75" customHeight="1">
      <c r="B917" s="633"/>
    </row>
    <row r="918" ht="12.75" customHeight="1">
      <c r="B918" s="633"/>
    </row>
    <row r="919" ht="12.75" customHeight="1">
      <c r="B919" s="633"/>
    </row>
    <row r="920" ht="12.75" customHeight="1">
      <c r="B920" s="633"/>
    </row>
    <row r="921" ht="12.75" customHeight="1">
      <c r="B921" s="633"/>
    </row>
    <row r="922" ht="12.75" customHeight="1">
      <c r="B922" s="633"/>
    </row>
    <row r="923" ht="12.75" customHeight="1">
      <c r="B923" s="633"/>
    </row>
    <row r="924" ht="12.75" customHeight="1">
      <c r="B924" s="633"/>
    </row>
    <row r="925" ht="12.75" customHeight="1">
      <c r="B925" s="633"/>
    </row>
    <row r="926" ht="12.75" customHeight="1">
      <c r="B926" s="633"/>
    </row>
    <row r="927" ht="12.75" customHeight="1">
      <c r="B927" s="633"/>
    </row>
    <row r="928" ht="12.75" customHeight="1">
      <c r="B928" s="633"/>
    </row>
    <row r="929" ht="12.75" customHeight="1">
      <c r="B929" s="633"/>
    </row>
    <row r="930" ht="12.75" customHeight="1">
      <c r="B930" s="633"/>
    </row>
    <row r="931" ht="12.75" customHeight="1">
      <c r="B931" s="633"/>
    </row>
    <row r="932" ht="12.75" customHeight="1">
      <c r="B932" s="633"/>
    </row>
    <row r="933" ht="12.75" customHeight="1">
      <c r="B933" s="633"/>
    </row>
    <row r="934" ht="12.75" customHeight="1">
      <c r="B934" s="633"/>
    </row>
    <row r="935" ht="12.75" customHeight="1">
      <c r="B935" s="633"/>
    </row>
    <row r="936" ht="12.75" customHeight="1">
      <c r="B936" s="633"/>
    </row>
    <row r="937" ht="12.75" customHeight="1">
      <c r="B937" s="633"/>
    </row>
    <row r="938" ht="12.75" customHeight="1">
      <c r="B938" s="633"/>
    </row>
    <row r="939" ht="12.75" customHeight="1">
      <c r="B939" s="633"/>
    </row>
    <row r="940" ht="12.75" customHeight="1">
      <c r="B940" s="633"/>
    </row>
    <row r="941" ht="12.75" customHeight="1">
      <c r="B941" s="633"/>
    </row>
    <row r="942" ht="12.75" customHeight="1">
      <c r="B942" s="633"/>
    </row>
    <row r="943" ht="12.75" customHeight="1">
      <c r="B943" s="633"/>
    </row>
    <row r="944" ht="12.75" customHeight="1">
      <c r="B944" s="633"/>
    </row>
    <row r="945" ht="12.75" customHeight="1">
      <c r="B945" s="633"/>
    </row>
    <row r="946" ht="12.75" customHeight="1">
      <c r="B946" s="633"/>
    </row>
    <row r="947" ht="12.75" customHeight="1">
      <c r="B947" s="633"/>
    </row>
    <row r="948" ht="12.75" customHeight="1">
      <c r="B948" s="633"/>
    </row>
    <row r="949" ht="12.75" customHeight="1">
      <c r="B949" s="633"/>
    </row>
    <row r="950" ht="12.75" customHeight="1">
      <c r="B950" s="633"/>
    </row>
    <row r="951" ht="12.75" customHeight="1">
      <c r="B951" s="633"/>
    </row>
    <row r="952" ht="12.75" customHeight="1">
      <c r="B952" s="633"/>
    </row>
    <row r="953" ht="12.75" customHeight="1">
      <c r="B953" s="633"/>
    </row>
    <row r="954" ht="12.75" customHeight="1">
      <c r="B954" s="633"/>
    </row>
    <row r="955" ht="12.75" customHeight="1">
      <c r="B955" s="633"/>
    </row>
    <row r="956" ht="12.75" customHeight="1">
      <c r="B956" s="633"/>
    </row>
    <row r="957" ht="12.75" customHeight="1">
      <c r="B957" s="633"/>
    </row>
    <row r="958" ht="12.75" customHeight="1">
      <c r="B958" s="633"/>
    </row>
    <row r="959" ht="12.75" customHeight="1">
      <c r="B959" s="633"/>
    </row>
    <row r="960" ht="12.75" customHeight="1">
      <c r="B960" s="633"/>
    </row>
    <row r="961" ht="12.75" customHeight="1">
      <c r="B961" s="633"/>
    </row>
    <row r="962" ht="12.75" customHeight="1">
      <c r="B962" s="633"/>
    </row>
    <row r="963" ht="12.75" customHeight="1">
      <c r="B963" s="633"/>
    </row>
    <row r="964" ht="12.75" customHeight="1">
      <c r="B964" s="633"/>
    </row>
    <row r="965" ht="12.75" customHeight="1">
      <c r="B965" s="633"/>
    </row>
    <row r="966" ht="12.75" customHeight="1">
      <c r="B966" s="633"/>
    </row>
    <row r="967" ht="12.75" customHeight="1">
      <c r="B967" s="633"/>
    </row>
    <row r="968" ht="12.75" customHeight="1">
      <c r="B968" s="633"/>
    </row>
    <row r="969" ht="12.75" customHeight="1">
      <c r="B969" s="633"/>
    </row>
    <row r="970" ht="12.75" customHeight="1">
      <c r="B970" s="633"/>
    </row>
    <row r="971" ht="12.75" customHeight="1">
      <c r="B971" s="633"/>
    </row>
    <row r="972" ht="12.75" customHeight="1">
      <c r="B972" s="633"/>
    </row>
    <row r="973" ht="12.75" customHeight="1">
      <c r="B973" s="633"/>
    </row>
    <row r="974" ht="12.75" customHeight="1">
      <c r="B974" s="633"/>
    </row>
    <row r="975" ht="12.75" customHeight="1">
      <c r="B975" s="633"/>
    </row>
    <row r="976" ht="12.75" customHeight="1">
      <c r="B976" s="633"/>
    </row>
    <row r="977" ht="12.75" customHeight="1">
      <c r="B977" s="633"/>
    </row>
    <row r="978" ht="12.75" customHeight="1">
      <c r="B978" s="633"/>
    </row>
    <row r="979" ht="12.75" customHeight="1">
      <c r="B979" s="633"/>
    </row>
    <row r="980" ht="12.75" customHeight="1">
      <c r="B980" s="633"/>
    </row>
    <row r="981" ht="12.75" customHeight="1">
      <c r="B981" s="633"/>
    </row>
    <row r="982" ht="12.75" customHeight="1">
      <c r="B982" s="633"/>
    </row>
    <row r="983" ht="12.75" customHeight="1">
      <c r="B983" s="633"/>
    </row>
    <row r="984" ht="12.75" customHeight="1">
      <c r="B984" s="633"/>
    </row>
    <row r="985" ht="12.75" customHeight="1">
      <c r="B985" s="633"/>
    </row>
    <row r="986" ht="12.75" customHeight="1">
      <c r="B986" s="633"/>
    </row>
    <row r="987" ht="12.75" customHeight="1">
      <c r="B987" s="633"/>
    </row>
    <row r="988" ht="12.75" customHeight="1">
      <c r="B988" s="633"/>
    </row>
    <row r="989" ht="12.75" customHeight="1">
      <c r="B989" s="633"/>
    </row>
    <row r="990" ht="12.75" customHeight="1">
      <c r="B990" s="633"/>
    </row>
    <row r="991" ht="12.75" customHeight="1">
      <c r="B991" s="633"/>
    </row>
    <row r="992" ht="12.75" customHeight="1">
      <c r="B992" s="633"/>
    </row>
    <row r="993" ht="12.75" customHeight="1">
      <c r="B993" s="633"/>
    </row>
    <row r="994" ht="12.75" customHeight="1">
      <c r="B994" s="633"/>
    </row>
    <row r="995" ht="12.75" customHeight="1">
      <c r="B995" s="633"/>
    </row>
    <row r="996" ht="12.75" customHeight="1">
      <c r="B996" s="633"/>
    </row>
    <row r="997" ht="12.75" customHeight="1">
      <c r="B997" s="633"/>
    </row>
    <row r="998" ht="12.75" customHeight="1">
      <c r="B998" s="633"/>
    </row>
    <row r="999" ht="12.75" customHeight="1">
      <c r="B999" s="633"/>
    </row>
    <row r="1000" ht="12.75" customHeight="1">
      <c r="B1000" s="633"/>
    </row>
  </sheetData>
  <printOptions/>
  <pageMargins bottom="0.75" footer="0.0" header="0.0" left="0.7" right="0.7" top="0.75"/>
  <pageSetup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6" width="23.13"/>
    <col customWidth="1" min="7" max="7" width="8.63"/>
    <col customWidth="1" min="8" max="8" width="21.0"/>
    <col customWidth="1" min="9" max="9" width="11.63"/>
    <col customWidth="1" min="10" max="26" width="8.63"/>
  </cols>
  <sheetData>
    <row r="1" ht="12.75" customHeight="1">
      <c r="B1" s="117"/>
      <c r="C1" s="117"/>
      <c r="D1" s="117"/>
      <c r="E1" s="117"/>
      <c r="F1" s="117"/>
      <c r="H1" s="117"/>
    </row>
    <row r="2" ht="12.75" customHeight="1">
      <c r="B2" s="117"/>
      <c r="C2" s="117"/>
      <c r="D2" s="117"/>
      <c r="E2" s="117"/>
      <c r="F2" s="117"/>
      <c r="H2" s="117"/>
    </row>
    <row r="3" ht="12.75" customHeight="1">
      <c r="A3" s="117"/>
      <c r="B3" s="658" t="s">
        <v>879</v>
      </c>
      <c r="C3" s="659" t="s">
        <v>880</v>
      </c>
      <c r="D3" s="658" t="s">
        <v>881</v>
      </c>
      <c r="E3" s="658" t="s">
        <v>882</v>
      </c>
      <c r="F3" s="658" t="s">
        <v>883</v>
      </c>
      <c r="G3" s="117"/>
      <c r="H3" s="117"/>
    </row>
    <row r="4" ht="12.75" customHeight="1">
      <c r="A4" s="660" t="s">
        <v>884</v>
      </c>
      <c r="B4" s="661">
        <v>0.0</v>
      </c>
      <c r="C4" s="662">
        <v>1.491951849E7</v>
      </c>
      <c r="D4" s="661">
        <f>-FS!C66</f>
        <v>-13345315.88</v>
      </c>
      <c r="E4" s="661"/>
      <c r="F4" s="663">
        <f>SUM(B4:E4)</f>
        <v>1574202.61</v>
      </c>
      <c r="G4" s="117"/>
      <c r="H4" s="117"/>
      <c r="I4" s="496" t="s">
        <v>885</v>
      </c>
    </row>
    <row r="5" ht="12.75" customHeight="1">
      <c r="A5" s="660"/>
      <c r="B5" s="633"/>
      <c r="C5" s="633"/>
      <c r="D5" s="633"/>
      <c r="E5" s="633"/>
      <c r="F5" s="633"/>
      <c r="G5" s="117"/>
      <c r="H5" s="117"/>
    </row>
    <row r="6" ht="12.75" customHeight="1">
      <c r="A6" s="117" t="s">
        <v>886</v>
      </c>
      <c r="B6" s="633"/>
      <c r="C6" s="633"/>
      <c r="D6" s="633"/>
      <c r="E6" s="633"/>
      <c r="F6" s="633">
        <v>0.0</v>
      </c>
      <c r="G6" s="117"/>
      <c r="H6" s="117"/>
    </row>
    <row r="7" ht="12.75" customHeight="1">
      <c r="A7" s="117" t="s">
        <v>180</v>
      </c>
      <c r="B7" s="633"/>
      <c r="C7" s="664">
        <v>4.428999498E7</v>
      </c>
      <c r="D7" s="633"/>
      <c r="E7" s="633"/>
      <c r="F7" s="663">
        <f>SUM(B7:E7)</f>
        <v>44289994.98</v>
      </c>
      <c r="G7" s="117"/>
      <c r="H7" s="117"/>
    </row>
    <row r="8" ht="12.75" customHeight="1">
      <c r="A8" s="117" t="s">
        <v>887</v>
      </c>
      <c r="B8" s="633"/>
      <c r="C8" s="633"/>
      <c r="D8" s="633"/>
      <c r="E8" s="633"/>
      <c r="F8" s="633">
        <v>0.0</v>
      </c>
      <c r="G8" s="633"/>
      <c r="H8" s="665">
        <f>SUM(F4:F10)</f>
        <v>23827410.42</v>
      </c>
      <c r="I8" s="666"/>
    </row>
    <row r="9" ht="12.75" customHeight="1">
      <c r="A9" s="117" t="s">
        <v>888</v>
      </c>
      <c r="B9" s="633"/>
      <c r="C9" s="633">
        <v>711321.0</v>
      </c>
      <c r="D9" s="633"/>
      <c r="E9" s="633"/>
      <c r="F9" s="663">
        <f t="shared" ref="F9:F10" si="1">SUM(B9:E9)</f>
        <v>711321</v>
      </c>
      <c r="G9" s="117"/>
      <c r="H9" s="667"/>
      <c r="I9" s="668" t="s">
        <v>889</v>
      </c>
    </row>
    <row r="10" ht="12.75" customHeight="1">
      <c r="A10" s="117" t="s">
        <v>890</v>
      </c>
      <c r="B10" s="633"/>
      <c r="C10" s="117"/>
      <c r="D10" s="633">
        <f>D12-D4</f>
        <v>-22748108.17</v>
      </c>
      <c r="E10" s="633"/>
      <c r="F10" s="663">
        <f t="shared" si="1"/>
        <v>-22748108.17</v>
      </c>
      <c r="G10" s="117"/>
      <c r="H10" s="669">
        <f>H8-F12</f>
        <v>0</v>
      </c>
      <c r="I10" s="670"/>
    </row>
    <row r="11" ht="12.75" customHeight="1">
      <c r="A11" s="117" t="s">
        <v>184</v>
      </c>
      <c r="B11" s="633"/>
      <c r="C11" s="633"/>
      <c r="D11" s="633"/>
      <c r="E11" s="633"/>
      <c r="F11" s="633">
        <v>0.0</v>
      </c>
      <c r="G11" s="117"/>
      <c r="H11" s="117"/>
    </row>
    <row r="12" ht="12.75" customHeight="1">
      <c r="A12" s="660" t="s">
        <v>891</v>
      </c>
      <c r="B12" s="663">
        <v>0.0</v>
      </c>
      <c r="C12" s="662">
        <f>SUM(C4:C9)</f>
        <v>59920834.47</v>
      </c>
      <c r="D12" s="663">
        <f>-FS!C65-FS!C66</f>
        <v>-36093424.05</v>
      </c>
      <c r="E12" s="663">
        <v>0.0</v>
      </c>
      <c r="F12" s="663">
        <f>SUM(B12:E12)</f>
        <v>23827410.42</v>
      </c>
      <c r="G12" s="117"/>
      <c r="H12" s="117"/>
    </row>
    <row r="13" ht="12.75" customHeight="1">
      <c r="A13" s="117"/>
      <c r="B13" s="633"/>
      <c r="C13" s="633"/>
      <c r="D13" s="633"/>
      <c r="E13" s="633"/>
      <c r="F13" s="633"/>
      <c r="G13" s="117"/>
      <c r="H13" s="117"/>
    </row>
    <row r="14" ht="12.75" customHeight="1">
      <c r="A14" s="117" t="s">
        <v>892</v>
      </c>
      <c r="B14" s="117"/>
      <c r="C14" s="117"/>
      <c r="D14" s="117"/>
      <c r="E14" s="117"/>
      <c r="F14" s="117"/>
      <c r="G14" s="117"/>
      <c r="H14" s="117"/>
    </row>
    <row r="15" ht="12.75" customHeight="1">
      <c r="A15" s="117" t="s">
        <v>179</v>
      </c>
      <c r="B15" s="503"/>
      <c r="C15" s="503"/>
      <c r="D15" s="503"/>
      <c r="E15" s="503"/>
      <c r="F15" s="503"/>
      <c r="G15" s="117"/>
      <c r="H15" s="117"/>
    </row>
    <row r="16" ht="12.75" customHeight="1">
      <c r="A16" s="117" t="s">
        <v>893</v>
      </c>
      <c r="B16" s="671"/>
      <c r="C16" s="671"/>
      <c r="D16" s="671"/>
      <c r="E16" s="671"/>
      <c r="F16" s="671"/>
      <c r="G16" s="117"/>
      <c r="H16" s="117"/>
    </row>
    <row r="17" ht="12.75" customHeight="1">
      <c r="A17" s="117"/>
      <c r="B17" s="117"/>
      <c r="C17" s="117"/>
      <c r="D17" s="117"/>
      <c r="E17" s="117"/>
      <c r="F17" s="117"/>
      <c r="G17" s="117"/>
      <c r="H17" s="117"/>
    </row>
    <row r="18" ht="12.75" customHeight="1">
      <c r="A18" s="117"/>
      <c r="B18" s="117"/>
      <c r="C18" s="117"/>
      <c r="D18" s="117"/>
      <c r="E18" s="117"/>
      <c r="F18" s="117"/>
      <c r="G18" s="117"/>
      <c r="H18" s="117"/>
    </row>
    <row r="19" ht="12.75" customHeight="1">
      <c r="A19" s="117"/>
      <c r="B19" s="117"/>
      <c r="C19" s="117"/>
      <c r="D19" s="117"/>
      <c r="E19" s="117"/>
      <c r="F19" s="117"/>
      <c r="G19" s="117"/>
      <c r="H19" s="117"/>
    </row>
    <row r="20" ht="12.75" customHeight="1">
      <c r="A20" s="117"/>
      <c r="B20" s="117"/>
      <c r="C20" s="117"/>
      <c r="D20" s="117"/>
      <c r="E20" s="117"/>
      <c r="F20" s="117"/>
      <c r="G20" s="117"/>
      <c r="H20" s="117"/>
    </row>
    <row r="21" ht="12.75" customHeight="1">
      <c r="A21" s="117" t="s">
        <v>888</v>
      </c>
      <c r="B21" s="117"/>
      <c r="C21" s="117"/>
      <c r="D21" s="117"/>
      <c r="E21" s="117"/>
      <c r="F21" s="117"/>
      <c r="G21" s="117"/>
      <c r="H21" s="117"/>
    </row>
    <row r="22" ht="12.75" customHeight="1">
      <c r="A22" s="117"/>
      <c r="B22" s="117"/>
      <c r="C22" s="117" t="s">
        <v>894</v>
      </c>
      <c r="D22" s="117" t="s">
        <v>136</v>
      </c>
      <c r="E22" s="117"/>
      <c r="F22" s="117"/>
      <c r="G22" s="117"/>
      <c r="H22" s="117"/>
    </row>
    <row r="23" ht="12.75" customHeight="1">
      <c r="A23" s="660" t="s">
        <v>884</v>
      </c>
      <c r="B23" s="117"/>
      <c r="C23" s="497">
        <v>191000.0</v>
      </c>
      <c r="D23" s="497">
        <v>58765.0</v>
      </c>
      <c r="E23" s="117"/>
      <c r="F23" s="117">
        <f>C23/D23</f>
        <v>3.250233983</v>
      </c>
      <c r="G23" s="117"/>
      <c r="H23" s="664"/>
    </row>
    <row r="24" ht="12.75" customHeight="1">
      <c r="A24" s="117"/>
      <c r="B24" s="117"/>
      <c r="C24" s="497"/>
      <c r="D24" s="497"/>
      <c r="E24" s="117"/>
      <c r="F24" s="117"/>
      <c r="G24" s="117"/>
      <c r="H24" s="117"/>
    </row>
    <row r="25" ht="12.75" customHeight="1">
      <c r="A25" s="515" t="s">
        <v>895</v>
      </c>
      <c r="B25" s="117"/>
      <c r="C25" s="497" t="str">
        <f>-AJE_LTD!F104</f>
        <v>#REF!</v>
      </c>
      <c r="D25" s="497" t="str">
        <f>'[75]2022 FAS 123 '!$V$63</f>
        <v>#REF!</v>
      </c>
      <c r="E25" s="117"/>
      <c r="F25" s="515" t="s">
        <v>896</v>
      </c>
      <c r="G25" s="117"/>
      <c r="H25" s="117"/>
    </row>
    <row r="26" ht="12.75" customHeight="1">
      <c r="B26" s="117"/>
      <c r="C26" s="497"/>
      <c r="D26" s="497"/>
      <c r="E26" s="117"/>
      <c r="F26" s="117"/>
      <c r="H26" s="117"/>
    </row>
    <row r="27" ht="12.75" customHeight="1">
      <c r="A27" s="660" t="s">
        <v>891</v>
      </c>
      <c r="B27" s="117"/>
      <c r="C27" s="497" t="str">
        <f>C23+C25</f>
        <v>#REF!</v>
      </c>
      <c r="D27" s="497">
        <v>302970.1964650848</v>
      </c>
      <c r="E27" s="117"/>
      <c r="F27" s="117"/>
      <c r="H27" s="117"/>
    </row>
    <row r="28" ht="12.75" customHeight="1">
      <c r="B28" s="117"/>
      <c r="C28" s="117"/>
      <c r="D28" s="117"/>
      <c r="E28" s="117"/>
      <c r="F28" s="117"/>
      <c r="H28" s="117"/>
    </row>
    <row r="29" ht="12.75" customHeight="1">
      <c r="B29" s="117"/>
      <c r="C29" s="117"/>
      <c r="D29" s="117"/>
      <c r="E29" s="117"/>
      <c r="F29" s="117"/>
      <c r="H29" s="117"/>
    </row>
    <row r="30" ht="12.75" customHeight="1">
      <c r="B30" s="117"/>
      <c r="C30" s="117"/>
      <c r="D30" s="117"/>
      <c r="E30" s="117"/>
      <c r="F30" s="117"/>
      <c r="H30" s="117"/>
    </row>
    <row r="31" ht="12.75" customHeight="1">
      <c r="B31" s="117"/>
      <c r="C31" s="117"/>
      <c r="D31" s="117"/>
      <c r="E31" s="117"/>
      <c r="F31" s="117"/>
      <c r="H31" s="117"/>
    </row>
    <row r="32" ht="12.75" customHeight="1">
      <c r="B32" s="117"/>
      <c r="C32" s="117"/>
      <c r="D32" s="117"/>
      <c r="E32" s="117"/>
      <c r="F32" s="117"/>
      <c r="H32" s="117"/>
    </row>
    <row r="33" ht="12.75" customHeight="1">
      <c r="B33" s="117"/>
      <c r="C33" s="117"/>
      <c r="D33" s="117"/>
      <c r="E33" s="117"/>
      <c r="F33" s="117"/>
      <c r="H33" s="117"/>
    </row>
    <row r="34" ht="12.75" customHeight="1">
      <c r="B34" s="117"/>
      <c r="C34" s="117"/>
      <c r="D34" s="117"/>
      <c r="E34" s="117"/>
      <c r="F34" s="117"/>
      <c r="H34" s="117"/>
    </row>
    <row r="35" ht="12.75" customHeight="1">
      <c r="B35" s="117"/>
      <c r="C35" s="117"/>
      <c r="D35" s="117"/>
      <c r="E35" s="117"/>
      <c r="F35" s="117"/>
      <c r="H35" s="117"/>
    </row>
    <row r="36" ht="12.75" customHeight="1">
      <c r="A36" s="117" t="s">
        <v>180</v>
      </c>
      <c r="B36" s="117"/>
      <c r="C36" s="664" t="str">
        <f>C27-C12</f>
        <v>#REF!</v>
      </c>
      <c r="D36" s="117"/>
      <c r="E36" s="117"/>
      <c r="F36" s="117"/>
      <c r="H36" s="117"/>
    </row>
    <row r="37" ht="12.75" customHeight="1">
      <c r="B37" s="117"/>
      <c r="C37" s="117"/>
      <c r="D37" s="117"/>
      <c r="E37" s="117"/>
      <c r="F37" s="117"/>
      <c r="H37" s="117"/>
    </row>
    <row r="38" ht="12.75" customHeight="1">
      <c r="B38" s="117"/>
      <c r="C38" s="117"/>
      <c r="D38" s="117"/>
      <c r="E38" s="117"/>
      <c r="F38" s="117"/>
      <c r="H38" s="117"/>
    </row>
    <row r="39" ht="12.75" customHeight="1">
      <c r="B39" s="117"/>
      <c r="C39" s="117"/>
      <c r="D39" s="117"/>
      <c r="E39" s="117"/>
      <c r="F39" s="117"/>
      <c r="H39" s="117"/>
    </row>
    <row r="40" ht="12.75" customHeight="1">
      <c r="B40" s="117"/>
      <c r="C40" s="117"/>
      <c r="D40" s="117"/>
      <c r="E40" s="117"/>
      <c r="F40" s="117"/>
      <c r="H40" s="117"/>
    </row>
    <row r="41" ht="12.75" customHeight="1">
      <c r="B41" s="117"/>
      <c r="C41" s="117"/>
      <c r="D41" s="117"/>
      <c r="E41" s="117"/>
      <c r="F41" s="117"/>
      <c r="H41" s="117"/>
    </row>
    <row r="42" ht="12.75" customHeight="1">
      <c r="B42" s="117"/>
      <c r="C42" s="117"/>
      <c r="D42" s="117"/>
      <c r="E42" s="117"/>
      <c r="F42" s="117"/>
      <c r="H42" s="117"/>
    </row>
    <row r="43" ht="12.75" customHeight="1">
      <c r="B43" s="117"/>
      <c r="C43" s="117"/>
      <c r="D43" s="117"/>
      <c r="E43" s="117"/>
      <c r="F43" s="117"/>
      <c r="H43" s="117"/>
    </row>
    <row r="44" ht="12.75" customHeight="1">
      <c r="B44" s="515" t="s">
        <v>897</v>
      </c>
      <c r="C44" s="672" t="s">
        <v>894</v>
      </c>
      <c r="D44" s="673" t="s">
        <v>808</v>
      </c>
      <c r="E44" s="674"/>
      <c r="F44" s="117"/>
      <c r="H44" s="117"/>
    </row>
    <row r="45" ht="12.75" customHeight="1">
      <c r="B45" s="117"/>
      <c r="C45" s="675"/>
      <c r="D45" s="664">
        <v>-1.8135902220707394E7</v>
      </c>
      <c r="E45" s="676"/>
      <c r="F45" s="117"/>
      <c r="H45" s="117"/>
    </row>
    <row r="46" ht="12.75" customHeight="1">
      <c r="B46" s="117"/>
      <c r="C46" s="675"/>
      <c r="D46" s="497">
        <f>D23</f>
        <v>58765</v>
      </c>
      <c r="E46" s="676">
        <v>2021.0</v>
      </c>
      <c r="F46" s="117"/>
      <c r="H46" s="117"/>
    </row>
    <row r="47" ht="12.75" customHeight="1">
      <c r="B47" s="117"/>
      <c r="C47" s="677">
        <f>C12-C23</f>
        <v>59729834.47</v>
      </c>
      <c r="D47" s="678">
        <f>D45+D46</f>
        <v>-18077137.22</v>
      </c>
      <c r="E47" s="679" t="s">
        <v>898</v>
      </c>
      <c r="F47" s="117"/>
      <c r="H47" s="117"/>
    </row>
    <row r="48" ht="12.75" customHeight="1">
      <c r="B48" s="117"/>
      <c r="C48" s="117"/>
      <c r="D48" s="117"/>
      <c r="E48" s="117"/>
      <c r="F48" s="117"/>
      <c r="H48" s="117"/>
    </row>
    <row r="49" ht="12.75" customHeight="1">
      <c r="B49" s="117"/>
      <c r="C49" s="117"/>
      <c r="D49" s="117"/>
      <c r="E49" s="117"/>
      <c r="F49" s="117"/>
      <c r="H49" s="117"/>
    </row>
    <row r="50" ht="12.75" customHeight="1">
      <c r="B50" s="117"/>
      <c r="C50" s="117"/>
      <c r="D50" s="117"/>
      <c r="E50" s="117"/>
      <c r="F50" s="117"/>
      <c r="H50" s="117"/>
    </row>
    <row r="51" ht="12.75" customHeight="1">
      <c r="B51" s="117"/>
      <c r="C51" s="117"/>
      <c r="D51" s="117"/>
      <c r="E51" s="117"/>
      <c r="F51" s="117"/>
      <c r="H51" s="117"/>
    </row>
    <row r="52" ht="12.75" customHeight="1">
      <c r="B52" s="117"/>
      <c r="C52" s="117"/>
      <c r="D52" s="117"/>
      <c r="E52" s="117"/>
      <c r="F52" s="117"/>
      <c r="H52" s="117"/>
    </row>
    <row r="53" ht="12.75" customHeight="1">
      <c r="B53" s="117"/>
      <c r="C53" s="117"/>
      <c r="D53" s="117"/>
      <c r="E53" s="117"/>
      <c r="F53" s="117"/>
      <c r="H53" s="117"/>
    </row>
    <row r="54" ht="12.75" customHeight="1">
      <c r="B54" s="117"/>
      <c r="C54" s="117"/>
      <c r="D54" s="117"/>
      <c r="E54" s="117"/>
      <c r="F54" s="117"/>
      <c r="H54" s="117"/>
    </row>
    <row r="55" ht="12.75" customHeight="1">
      <c r="B55" s="117"/>
      <c r="C55" s="117"/>
      <c r="D55" s="117"/>
      <c r="E55" s="117"/>
      <c r="F55" s="117"/>
      <c r="H55" s="117"/>
    </row>
    <row r="56" ht="12.75" customHeight="1">
      <c r="B56" s="117"/>
      <c r="C56" s="117"/>
      <c r="D56" s="117"/>
      <c r="E56" s="117"/>
      <c r="F56" s="117"/>
      <c r="H56" s="117"/>
    </row>
    <row r="57" ht="12.75" customHeight="1">
      <c r="B57" s="117"/>
      <c r="C57" s="117"/>
      <c r="D57" s="117"/>
      <c r="E57" s="117"/>
      <c r="F57" s="117"/>
      <c r="H57" s="117"/>
    </row>
    <row r="58" ht="12.75" customHeight="1">
      <c r="B58" s="117"/>
      <c r="C58" s="117"/>
      <c r="D58" s="117"/>
      <c r="E58" s="117"/>
      <c r="F58" s="117"/>
      <c r="H58" s="117"/>
    </row>
    <row r="59" ht="12.75" customHeight="1">
      <c r="B59" s="117"/>
      <c r="C59" s="117"/>
      <c r="D59" s="117"/>
      <c r="E59" s="117"/>
      <c r="F59" s="117"/>
      <c r="H59" s="117"/>
    </row>
    <row r="60" ht="12.75" customHeight="1">
      <c r="B60" s="117"/>
      <c r="C60" s="117"/>
      <c r="D60" s="117"/>
      <c r="E60" s="117"/>
      <c r="F60" s="117"/>
      <c r="H60" s="117"/>
    </row>
    <row r="61" ht="12.75" customHeight="1">
      <c r="B61" s="117"/>
      <c r="C61" s="117"/>
      <c r="D61" s="117"/>
      <c r="E61" s="117"/>
      <c r="F61" s="117"/>
      <c r="H61" s="117"/>
    </row>
    <row r="62" ht="12.75" customHeight="1">
      <c r="B62" s="117"/>
      <c r="C62" s="117"/>
      <c r="D62" s="117"/>
      <c r="E62" s="117"/>
      <c r="F62" s="117"/>
      <c r="H62" s="117"/>
    </row>
    <row r="63" ht="12.75" customHeight="1">
      <c r="B63" s="117"/>
      <c r="C63" s="117"/>
      <c r="D63" s="117"/>
      <c r="E63" s="117"/>
      <c r="F63" s="117"/>
      <c r="H63" s="117"/>
    </row>
    <row r="64" ht="12.75" customHeight="1">
      <c r="B64" s="117"/>
      <c r="C64" s="117"/>
      <c r="D64" s="117"/>
      <c r="E64" s="117"/>
      <c r="F64" s="117"/>
      <c r="H64" s="117"/>
    </row>
    <row r="65" ht="12.75" customHeight="1">
      <c r="B65" s="117"/>
      <c r="C65" s="117"/>
      <c r="D65" s="117"/>
      <c r="E65" s="117"/>
      <c r="F65" s="117"/>
      <c r="H65" s="117"/>
    </row>
    <row r="66" ht="12.75" customHeight="1">
      <c r="B66" s="117"/>
      <c r="C66" s="117"/>
      <c r="D66" s="117"/>
      <c r="E66" s="117"/>
      <c r="F66" s="117"/>
      <c r="H66" s="117"/>
    </row>
    <row r="67" ht="12.75" customHeight="1">
      <c r="B67" s="117"/>
      <c r="C67" s="117"/>
      <c r="D67" s="117"/>
      <c r="E67" s="117"/>
      <c r="F67" s="117"/>
      <c r="H67" s="117"/>
    </row>
    <row r="68" ht="12.75" customHeight="1">
      <c r="B68" s="117"/>
      <c r="C68" s="117"/>
      <c r="D68" s="117"/>
      <c r="E68" s="117"/>
      <c r="F68" s="117"/>
      <c r="H68" s="117"/>
    </row>
    <row r="69" ht="12.75" customHeight="1">
      <c r="B69" s="117"/>
      <c r="C69" s="117"/>
      <c r="D69" s="117"/>
      <c r="E69" s="117"/>
      <c r="F69" s="117"/>
      <c r="H69" s="117"/>
    </row>
    <row r="70" ht="12.75" customHeight="1">
      <c r="B70" s="117"/>
      <c r="C70" s="117"/>
      <c r="D70" s="117"/>
      <c r="E70" s="117"/>
      <c r="F70" s="117"/>
      <c r="H70" s="117"/>
    </row>
    <row r="71" ht="12.75" customHeight="1">
      <c r="B71" s="117"/>
      <c r="C71" s="117"/>
      <c r="D71" s="117"/>
      <c r="E71" s="117"/>
      <c r="F71" s="117"/>
      <c r="H71" s="117"/>
    </row>
    <row r="72" ht="12.75" customHeight="1">
      <c r="B72" s="117"/>
      <c r="C72" s="117"/>
      <c r="D72" s="117"/>
      <c r="E72" s="117"/>
      <c r="F72" s="117"/>
      <c r="H72" s="117"/>
    </row>
    <row r="73" ht="12.75" customHeight="1">
      <c r="B73" s="117"/>
      <c r="C73" s="117"/>
      <c r="D73" s="117"/>
      <c r="E73" s="117"/>
      <c r="F73" s="117"/>
      <c r="H73" s="117"/>
    </row>
    <row r="74" ht="12.75" customHeight="1">
      <c r="B74" s="117"/>
      <c r="C74" s="117"/>
      <c r="D74" s="117"/>
      <c r="E74" s="117"/>
      <c r="F74" s="117"/>
      <c r="H74" s="117"/>
    </row>
    <row r="75" ht="12.75" customHeight="1">
      <c r="B75" s="117"/>
      <c r="C75" s="117"/>
      <c r="D75" s="117"/>
      <c r="E75" s="117"/>
      <c r="F75" s="117"/>
      <c r="H75" s="117"/>
    </row>
    <row r="76" ht="12.75" customHeight="1">
      <c r="B76" s="117"/>
      <c r="C76" s="117"/>
      <c r="D76" s="117"/>
      <c r="E76" s="117"/>
      <c r="F76" s="117"/>
      <c r="H76" s="117"/>
    </row>
    <row r="77" ht="12.75" customHeight="1">
      <c r="B77" s="117"/>
      <c r="C77" s="117"/>
      <c r="D77" s="117"/>
      <c r="E77" s="117"/>
      <c r="F77" s="117"/>
      <c r="H77" s="117"/>
    </row>
    <row r="78" ht="12.75" customHeight="1">
      <c r="B78" s="117"/>
      <c r="C78" s="117"/>
      <c r="D78" s="117"/>
      <c r="E78" s="117"/>
      <c r="F78" s="117"/>
      <c r="H78" s="117"/>
    </row>
    <row r="79" ht="12.75" customHeight="1">
      <c r="B79" s="117"/>
      <c r="C79" s="117"/>
      <c r="D79" s="117"/>
      <c r="E79" s="117"/>
      <c r="F79" s="117"/>
      <c r="H79" s="117"/>
    </row>
    <row r="80" ht="12.75" customHeight="1">
      <c r="B80" s="117"/>
      <c r="C80" s="117"/>
      <c r="D80" s="117"/>
      <c r="E80" s="117"/>
      <c r="F80" s="117"/>
      <c r="H80" s="117"/>
    </row>
    <row r="81" ht="12.75" customHeight="1">
      <c r="B81" s="117"/>
      <c r="C81" s="117"/>
      <c r="D81" s="117"/>
      <c r="E81" s="117"/>
      <c r="F81" s="117"/>
      <c r="H81" s="117"/>
    </row>
    <row r="82" ht="12.75" customHeight="1">
      <c r="B82" s="117"/>
      <c r="C82" s="117"/>
      <c r="D82" s="117"/>
      <c r="E82" s="117"/>
      <c r="F82" s="117"/>
      <c r="H82" s="117"/>
    </row>
    <row r="83" ht="12.75" customHeight="1">
      <c r="B83" s="117"/>
      <c r="C83" s="117"/>
      <c r="D83" s="117"/>
      <c r="E83" s="117"/>
      <c r="F83" s="117"/>
      <c r="H83" s="117"/>
    </row>
    <row r="84" ht="12.75" customHeight="1">
      <c r="B84" s="117"/>
      <c r="C84" s="117"/>
      <c r="D84" s="117"/>
      <c r="E84" s="117"/>
      <c r="F84" s="117"/>
      <c r="H84" s="117"/>
    </row>
    <row r="85" ht="12.75" customHeight="1">
      <c r="B85" s="117"/>
      <c r="C85" s="117"/>
      <c r="D85" s="117"/>
      <c r="E85" s="117"/>
      <c r="F85" s="117"/>
      <c r="H85" s="117"/>
    </row>
    <row r="86" ht="12.75" customHeight="1">
      <c r="B86" s="117"/>
      <c r="C86" s="117"/>
      <c r="D86" s="117"/>
      <c r="E86" s="117"/>
      <c r="F86" s="117"/>
      <c r="H86" s="117"/>
    </row>
    <row r="87" ht="12.75" customHeight="1">
      <c r="B87" s="117"/>
      <c r="C87" s="117"/>
      <c r="D87" s="117"/>
      <c r="E87" s="117"/>
      <c r="F87" s="117"/>
      <c r="H87" s="117"/>
    </row>
    <row r="88" ht="12.75" customHeight="1">
      <c r="B88" s="117"/>
      <c r="C88" s="117"/>
      <c r="D88" s="117"/>
      <c r="E88" s="117"/>
      <c r="F88" s="117"/>
      <c r="H88" s="117"/>
    </row>
    <row r="89" ht="12.75" customHeight="1">
      <c r="B89" s="117"/>
      <c r="C89" s="117"/>
      <c r="D89" s="117"/>
      <c r="E89" s="117"/>
      <c r="F89" s="117"/>
      <c r="H89" s="117"/>
    </row>
    <row r="90" ht="12.75" customHeight="1">
      <c r="B90" s="117"/>
      <c r="C90" s="117"/>
      <c r="D90" s="117"/>
      <c r="E90" s="117"/>
      <c r="F90" s="117"/>
      <c r="H90" s="117"/>
    </row>
    <row r="91" ht="12.75" customHeight="1">
      <c r="B91" s="117"/>
      <c r="C91" s="117"/>
      <c r="D91" s="117"/>
      <c r="E91" s="117"/>
      <c r="F91" s="117"/>
      <c r="H91" s="117"/>
    </row>
    <row r="92" ht="12.75" customHeight="1">
      <c r="B92" s="117"/>
      <c r="C92" s="117"/>
      <c r="D92" s="117"/>
      <c r="E92" s="117"/>
      <c r="F92" s="117"/>
      <c r="H92" s="117"/>
    </row>
    <row r="93" ht="12.75" customHeight="1">
      <c r="B93" s="117"/>
      <c r="C93" s="117"/>
      <c r="D93" s="117"/>
      <c r="E93" s="117"/>
      <c r="F93" s="117"/>
      <c r="H93" s="117"/>
    </row>
    <row r="94" ht="12.75" customHeight="1">
      <c r="B94" s="117"/>
      <c r="C94" s="117"/>
      <c r="D94" s="117"/>
      <c r="E94" s="117"/>
      <c r="F94" s="117"/>
      <c r="H94" s="117"/>
    </row>
    <row r="95" ht="12.75" customHeight="1">
      <c r="B95" s="117"/>
      <c r="C95" s="117"/>
      <c r="D95" s="117"/>
      <c r="E95" s="117"/>
      <c r="F95" s="117"/>
      <c r="H95" s="117"/>
    </row>
    <row r="96" ht="12.75" customHeight="1">
      <c r="B96" s="117"/>
      <c r="C96" s="117"/>
      <c r="D96" s="117"/>
      <c r="E96" s="117"/>
      <c r="F96" s="117"/>
      <c r="H96" s="117"/>
    </row>
    <row r="97" ht="12.75" customHeight="1">
      <c r="B97" s="117"/>
      <c r="C97" s="117"/>
      <c r="D97" s="117"/>
      <c r="E97" s="117"/>
      <c r="F97" s="117"/>
      <c r="H97" s="117"/>
    </row>
    <row r="98" ht="12.75" customHeight="1">
      <c r="B98" s="117"/>
      <c r="C98" s="117"/>
      <c r="D98" s="117"/>
      <c r="E98" s="117"/>
      <c r="F98" s="117"/>
      <c r="H98" s="117"/>
    </row>
    <row r="99" ht="12.75" customHeight="1">
      <c r="B99" s="117"/>
      <c r="C99" s="117"/>
      <c r="D99" s="117"/>
      <c r="E99" s="117"/>
      <c r="F99" s="117"/>
      <c r="H99" s="117"/>
    </row>
    <row r="100" ht="12.75" customHeight="1">
      <c r="B100" s="117"/>
      <c r="C100" s="117"/>
      <c r="D100" s="117"/>
      <c r="E100" s="117"/>
      <c r="F100" s="117"/>
      <c r="H100" s="117"/>
    </row>
    <row r="101" ht="12.75" customHeight="1">
      <c r="B101" s="117"/>
      <c r="C101" s="117"/>
      <c r="D101" s="117"/>
      <c r="E101" s="117"/>
      <c r="F101" s="117"/>
      <c r="H101" s="117"/>
    </row>
    <row r="102" ht="12.75" customHeight="1">
      <c r="B102" s="117"/>
      <c r="C102" s="117"/>
      <c r="D102" s="117"/>
      <c r="E102" s="117"/>
      <c r="F102" s="117"/>
      <c r="H102" s="117"/>
    </row>
    <row r="103" ht="12.75" customHeight="1">
      <c r="B103" s="117"/>
      <c r="C103" s="117"/>
      <c r="D103" s="117"/>
      <c r="E103" s="117"/>
      <c r="F103" s="117"/>
      <c r="H103" s="117"/>
    </row>
    <row r="104" ht="12.75" customHeight="1">
      <c r="B104" s="117"/>
      <c r="C104" s="117"/>
      <c r="D104" s="117"/>
      <c r="E104" s="117"/>
      <c r="F104" s="117"/>
      <c r="H104" s="117"/>
    </row>
    <row r="105" ht="12.75" customHeight="1">
      <c r="B105" s="117"/>
      <c r="C105" s="117"/>
      <c r="D105" s="117"/>
      <c r="E105" s="117"/>
      <c r="F105" s="117"/>
      <c r="H105" s="117"/>
    </row>
    <row r="106" ht="12.75" customHeight="1">
      <c r="B106" s="117"/>
      <c r="C106" s="117"/>
      <c r="D106" s="117"/>
      <c r="E106" s="117"/>
      <c r="F106" s="117"/>
      <c r="H106" s="117"/>
    </row>
    <row r="107" ht="12.75" customHeight="1">
      <c r="B107" s="117"/>
      <c r="C107" s="117"/>
      <c r="D107" s="117"/>
      <c r="E107" s="117"/>
      <c r="F107" s="117"/>
      <c r="H107" s="117"/>
    </row>
    <row r="108" ht="12.75" customHeight="1">
      <c r="B108" s="117"/>
      <c r="C108" s="117"/>
      <c r="D108" s="117"/>
      <c r="E108" s="117"/>
      <c r="F108" s="117"/>
      <c r="H108" s="117"/>
    </row>
    <row r="109" ht="12.75" customHeight="1">
      <c r="B109" s="117"/>
      <c r="C109" s="117"/>
      <c r="D109" s="117"/>
      <c r="E109" s="117"/>
      <c r="F109" s="117"/>
      <c r="H109" s="117"/>
    </row>
    <row r="110" ht="12.75" customHeight="1">
      <c r="B110" s="117"/>
      <c r="C110" s="117"/>
      <c r="D110" s="117"/>
      <c r="E110" s="117"/>
      <c r="F110" s="117"/>
      <c r="H110" s="117"/>
    </row>
    <row r="111" ht="12.75" customHeight="1">
      <c r="B111" s="117"/>
      <c r="C111" s="117"/>
      <c r="D111" s="117"/>
      <c r="E111" s="117"/>
      <c r="F111" s="117"/>
      <c r="H111" s="117"/>
    </row>
    <row r="112" ht="12.75" customHeight="1">
      <c r="B112" s="117"/>
      <c r="C112" s="117"/>
      <c r="D112" s="117"/>
      <c r="E112" s="117"/>
      <c r="F112" s="117"/>
      <c r="H112" s="117"/>
    </row>
    <row r="113" ht="12.75" customHeight="1">
      <c r="B113" s="117"/>
      <c r="C113" s="117"/>
      <c r="D113" s="117"/>
      <c r="E113" s="117"/>
      <c r="F113" s="117"/>
      <c r="H113" s="117"/>
    </row>
    <row r="114" ht="12.75" customHeight="1">
      <c r="B114" s="117"/>
      <c r="C114" s="117"/>
      <c r="D114" s="117"/>
      <c r="E114" s="117"/>
      <c r="F114" s="117"/>
      <c r="H114" s="117"/>
    </row>
    <row r="115" ht="12.75" customHeight="1">
      <c r="B115" s="117"/>
      <c r="C115" s="117"/>
      <c r="D115" s="117"/>
      <c r="E115" s="117"/>
      <c r="F115" s="117"/>
      <c r="H115" s="117"/>
    </row>
    <row r="116" ht="12.75" customHeight="1">
      <c r="B116" s="117"/>
      <c r="C116" s="117"/>
      <c r="D116" s="117"/>
      <c r="E116" s="117"/>
      <c r="F116" s="117"/>
      <c r="H116" s="117"/>
    </row>
    <row r="117" ht="12.75" customHeight="1">
      <c r="B117" s="117"/>
      <c r="C117" s="117"/>
      <c r="D117" s="117"/>
      <c r="E117" s="117"/>
      <c r="F117" s="117"/>
      <c r="H117" s="117"/>
    </row>
    <row r="118" ht="12.75" customHeight="1">
      <c r="B118" s="117"/>
      <c r="C118" s="117"/>
      <c r="D118" s="117"/>
      <c r="E118" s="117"/>
      <c r="F118" s="117"/>
      <c r="H118" s="117"/>
    </row>
    <row r="119" ht="12.75" customHeight="1">
      <c r="B119" s="117"/>
      <c r="C119" s="117"/>
      <c r="D119" s="117"/>
      <c r="E119" s="117"/>
      <c r="F119" s="117"/>
      <c r="H119" s="117"/>
    </row>
    <row r="120" ht="12.75" customHeight="1">
      <c r="B120" s="117"/>
      <c r="C120" s="117"/>
      <c r="D120" s="117"/>
      <c r="E120" s="117"/>
      <c r="F120" s="117"/>
      <c r="H120" s="117"/>
    </row>
    <row r="121" ht="12.75" customHeight="1">
      <c r="B121" s="117"/>
      <c r="C121" s="117"/>
      <c r="D121" s="117"/>
      <c r="E121" s="117"/>
      <c r="F121" s="117"/>
      <c r="H121" s="117"/>
    </row>
    <row r="122" ht="12.75" customHeight="1">
      <c r="B122" s="117"/>
      <c r="C122" s="117"/>
      <c r="D122" s="117"/>
      <c r="E122" s="117"/>
      <c r="F122" s="117"/>
      <c r="H122" s="117"/>
    </row>
    <row r="123" ht="12.75" customHeight="1">
      <c r="B123" s="117"/>
      <c r="C123" s="117"/>
      <c r="D123" s="117"/>
      <c r="E123" s="117"/>
      <c r="F123" s="117"/>
      <c r="H123" s="117"/>
    </row>
    <row r="124" ht="12.75" customHeight="1">
      <c r="B124" s="117"/>
      <c r="C124" s="117"/>
      <c r="D124" s="117"/>
      <c r="E124" s="117"/>
      <c r="F124" s="117"/>
      <c r="H124" s="117"/>
    </row>
    <row r="125" ht="12.75" customHeight="1">
      <c r="B125" s="117"/>
      <c r="C125" s="117"/>
      <c r="D125" s="117"/>
      <c r="E125" s="117"/>
      <c r="F125" s="117"/>
      <c r="H125" s="117"/>
    </row>
    <row r="126" ht="12.75" customHeight="1">
      <c r="B126" s="117"/>
      <c r="C126" s="117"/>
      <c r="D126" s="117"/>
      <c r="E126" s="117"/>
      <c r="F126" s="117"/>
      <c r="H126" s="117"/>
    </row>
    <row r="127" ht="12.75" customHeight="1">
      <c r="B127" s="117"/>
      <c r="C127" s="117"/>
      <c r="D127" s="117"/>
      <c r="E127" s="117"/>
      <c r="F127" s="117"/>
      <c r="H127" s="117"/>
    </row>
    <row r="128" ht="12.75" customHeight="1">
      <c r="B128" s="117"/>
      <c r="C128" s="117"/>
      <c r="D128" s="117"/>
      <c r="E128" s="117"/>
      <c r="F128" s="117"/>
      <c r="H128" s="117"/>
    </row>
    <row r="129" ht="12.75" customHeight="1">
      <c r="B129" s="117"/>
      <c r="C129" s="117"/>
      <c r="D129" s="117"/>
      <c r="E129" s="117"/>
      <c r="F129" s="117"/>
      <c r="H129" s="117"/>
    </row>
    <row r="130" ht="12.75" customHeight="1">
      <c r="B130" s="117"/>
      <c r="C130" s="117"/>
      <c r="D130" s="117"/>
      <c r="E130" s="117"/>
      <c r="F130" s="117"/>
      <c r="H130" s="117"/>
    </row>
    <row r="131" ht="12.75" customHeight="1">
      <c r="B131" s="117"/>
      <c r="C131" s="117"/>
      <c r="D131" s="117"/>
      <c r="E131" s="117"/>
      <c r="F131" s="117"/>
      <c r="H131" s="117"/>
    </row>
    <row r="132" ht="12.75" customHeight="1">
      <c r="B132" s="117"/>
      <c r="C132" s="117"/>
      <c r="D132" s="117"/>
      <c r="E132" s="117"/>
      <c r="F132" s="117"/>
      <c r="H132" s="117"/>
    </row>
    <row r="133" ht="12.75" customHeight="1">
      <c r="B133" s="117"/>
      <c r="C133" s="117"/>
      <c r="D133" s="117"/>
      <c r="E133" s="117"/>
      <c r="F133" s="117"/>
      <c r="H133" s="117"/>
    </row>
    <row r="134" ht="12.75" customHeight="1">
      <c r="B134" s="117"/>
      <c r="C134" s="117"/>
      <c r="D134" s="117"/>
      <c r="E134" s="117"/>
      <c r="F134" s="117"/>
      <c r="H134" s="117"/>
    </row>
    <row r="135" ht="12.75" customHeight="1">
      <c r="B135" s="117"/>
      <c r="C135" s="117"/>
      <c r="D135" s="117"/>
      <c r="E135" s="117"/>
      <c r="F135" s="117"/>
      <c r="H135" s="117"/>
    </row>
    <row r="136" ht="12.75" customHeight="1">
      <c r="B136" s="117"/>
      <c r="C136" s="117"/>
      <c r="D136" s="117"/>
      <c r="E136" s="117"/>
      <c r="F136" s="117"/>
      <c r="H136" s="117"/>
    </row>
    <row r="137" ht="12.75" customHeight="1">
      <c r="B137" s="117"/>
      <c r="C137" s="117"/>
      <c r="D137" s="117"/>
      <c r="E137" s="117"/>
      <c r="F137" s="117"/>
      <c r="H137" s="117"/>
    </row>
    <row r="138" ht="12.75" customHeight="1">
      <c r="B138" s="117"/>
      <c r="C138" s="117"/>
      <c r="D138" s="117"/>
      <c r="E138" s="117"/>
      <c r="F138" s="117"/>
      <c r="H138" s="117"/>
    </row>
    <row r="139" ht="12.75" customHeight="1">
      <c r="B139" s="117"/>
      <c r="C139" s="117"/>
      <c r="D139" s="117"/>
      <c r="E139" s="117"/>
      <c r="F139" s="117"/>
      <c r="H139" s="117"/>
    </row>
    <row r="140" ht="12.75" customHeight="1">
      <c r="B140" s="117"/>
      <c r="C140" s="117"/>
      <c r="D140" s="117"/>
      <c r="E140" s="117"/>
      <c r="F140" s="117"/>
      <c r="H140" s="117"/>
    </row>
    <row r="141" ht="12.75" customHeight="1">
      <c r="B141" s="117"/>
      <c r="C141" s="117"/>
      <c r="D141" s="117"/>
      <c r="E141" s="117"/>
      <c r="F141" s="117"/>
      <c r="H141" s="117"/>
    </row>
    <row r="142" ht="12.75" customHeight="1">
      <c r="B142" s="117"/>
      <c r="C142" s="117"/>
      <c r="D142" s="117"/>
      <c r="E142" s="117"/>
      <c r="F142" s="117"/>
      <c r="H142" s="117"/>
    </row>
    <row r="143" ht="12.75" customHeight="1">
      <c r="B143" s="117"/>
      <c r="C143" s="117"/>
      <c r="D143" s="117"/>
      <c r="E143" s="117"/>
      <c r="F143" s="117"/>
      <c r="H143" s="117"/>
    </row>
    <row r="144" ht="12.75" customHeight="1">
      <c r="B144" s="117"/>
      <c r="C144" s="117"/>
      <c r="D144" s="117"/>
      <c r="E144" s="117"/>
      <c r="F144" s="117"/>
      <c r="H144" s="117"/>
    </row>
    <row r="145" ht="12.75" customHeight="1">
      <c r="B145" s="117"/>
      <c r="C145" s="117"/>
      <c r="D145" s="117"/>
      <c r="E145" s="117"/>
      <c r="F145" s="117"/>
      <c r="H145" s="117"/>
    </row>
    <row r="146" ht="12.75" customHeight="1">
      <c r="B146" s="117"/>
      <c r="C146" s="117"/>
      <c r="D146" s="117"/>
      <c r="E146" s="117"/>
      <c r="F146" s="117"/>
      <c r="H146" s="117"/>
    </row>
    <row r="147" ht="12.75" customHeight="1">
      <c r="B147" s="117"/>
      <c r="C147" s="117"/>
      <c r="D147" s="117"/>
      <c r="E147" s="117"/>
      <c r="F147" s="117"/>
      <c r="H147" s="117"/>
    </row>
    <row r="148" ht="12.75" customHeight="1">
      <c r="B148" s="117"/>
      <c r="C148" s="117"/>
      <c r="D148" s="117"/>
      <c r="E148" s="117"/>
      <c r="F148" s="117"/>
      <c r="H148" s="117"/>
    </row>
    <row r="149" ht="12.75" customHeight="1">
      <c r="B149" s="117"/>
      <c r="C149" s="117"/>
      <c r="D149" s="117"/>
      <c r="E149" s="117"/>
      <c r="F149" s="117"/>
      <c r="H149" s="117"/>
    </row>
    <row r="150" ht="12.75" customHeight="1">
      <c r="B150" s="117"/>
      <c r="C150" s="117"/>
      <c r="D150" s="117"/>
      <c r="E150" s="117"/>
      <c r="F150" s="117"/>
      <c r="H150" s="117"/>
    </row>
    <row r="151" ht="12.75" customHeight="1">
      <c r="B151" s="117"/>
      <c r="C151" s="117"/>
      <c r="D151" s="117"/>
      <c r="E151" s="117"/>
      <c r="F151" s="117"/>
      <c r="H151" s="117"/>
    </row>
    <row r="152" ht="12.75" customHeight="1">
      <c r="B152" s="117"/>
      <c r="C152" s="117"/>
      <c r="D152" s="117"/>
      <c r="E152" s="117"/>
      <c r="F152" s="117"/>
      <c r="H152" s="117"/>
    </row>
    <row r="153" ht="12.75" customHeight="1">
      <c r="B153" s="117"/>
      <c r="C153" s="117"/>
      <c r="D153" s="117"/>
      <c r="E153" s="117"/>
      <c r="F153" s="117"/>
      <c r="H153" s="117"/>
    </row>
    <row r="154" ht="12.75" customHeight="1">
      <c r="B154" s="117"/>
      <c r="C154" s="117"/>
      <c r="D154" s="117"/>
      <c r="E154" s="117"/>
      <c r="F154" s="117"/>
      <c r="H154" s="117"/>
    </row>
    <row r="155" ht="12.75" customHeight="1">
      <c r="B155" s="117"/>
      <c r="C155" s="117"/>
      <c r="D155" s="117"/>
      <c r="E155" s="117"/>
      <c r="F155" s="117"/>
      <c r="H155" s="117"/>
    </row>
    <row r="156" ht="12.75" customHeight="1">
      <c r="B156" s="117"/>
      <c r="C156" s="117"/>
      <c r="D156" s="117"/>
      <c r="E156" s="117"/>
      <c r="F156" s="117"/>
      <c r="H156" s="117"/>
    </row>
    <row r="157" ht="12.75" customHeight="1">
      <c r="B157" s="117"/>
      <c r="C157" s="117"/>
      <c r="D157" s="117"/>
      <c r="E157" s="117"/>
      <c r="F157" s="117"/>
      <c r="H157" s="117"/>
    </row>
    <row r="158" ht="12.75" customHeight="1">
      <c r="B158" s="117"/>
      <c r="C158" s="117"/>
      <c r="D158" s="117"/>
      <c r="E158" s="117"/>
      <c r="F158" s="117"/>
      <c r="H158" s="117"/>
    </row>
    <row r="159" ht="12.75" customHeight="1">
      <c r="B159" s="117"/>
      <c r="C159" s="117"/>
      <c r="D159" s="117"/>
      <c r="E159" s="117"/>
      <c r="F159" s="117"/>
      <c r="H159" s="117"/>
    </row>
    <row r="160" ht="12.75" customHeight="1">
      <c r="B160" s="117"/>
      <c r="C160" s="117"/>
      <c r="D160" s="117"/>
      <c r="E160" s="117"/>
      <c r="F160" s="117"/>
      <c r="H160" s="117"/>
    </row>
    <row r="161" ht="12.75" customHeight="1">
      <c r="B161" s="117"/>
      <c r="C161" s="117"/>
      <c r="D161" s="117"/>
      <c r="E161" s="117"/>
      <c r="F161" s="117"/>
      <c r="H161" s="117"/>
    </row>
    <row r="162" ht="12.75" customHeight="1">
      <c r="B162" s="117"/>
      <c r="C162" s="117"/>
      <c r="D162" s="117"/>
      <c r="E162" s="117"/>
      <c r="F162" s="117"/>
      <c r="H162" s="117"/>
    </row>
    <row r="163" ht="12.75" customHeight="1">
      <c r="B163" s="117"/>
      <c r="C163" s="117"/>
      <c r="D163" s="117"/>
      <c r="E163" s="117"/>
      <c r="F163" s="117"/>
      <c r="H163" s="117"/>
    </row>
    <row r="164" ht="12.75" customHeight="1">
      <c r="B164" s="117"/>
      <c r="C164" s="117"/>
      <c r="D164" s="117"/>
      <c r="E164" s="117"/>
      <c r="F164" s="117"/>
      <c r="H164" s="117"/>
    </row>
    <row r="165" ht="12.75" customHeight="1">
      <c r="B165" s="117"/>
      <c r="C165" s="117"/>
      <c r="D165" s="117"/>
      <c r="E165" s="117"/>
      <c r="F165" s="117"/>
      <c r="H165" s="117"/>
    </row>
    <row r="166" ht="12.75" customHeight="1">
      <c r="B166" s="117"/>
      <c r="C166" s="117"/>
      <c r="D166" s="117"/>
      <c r="E166" s="117"/>
      <c r="F166" s="117"/>
      <c r="H166" s="117"/>
    </row>
    <row r="167" ht="12.75" customHeight="1">
      <c r="B167" s="117"/>
      <c r="C167" s="117"/>
      <c r="D167" s="117"/>
      <c r="E167" s="117"/>
      <c r="F167" s="117"/>
      <c r="H167" s="117"/>
    </row>
    <row r="168" ht="12.75" customHeight="1">
      <c r="B168" s="117"/>
      <c r="C168" s="117"/>
      <c r="D168" s="117"/>
      <c r="E168" s="117"/>
      <c r="F168" s="117"/>
      <c r="H168" s="117"/>
    </row>
    <row r="169" ht="12.75" customHeight="1">
      <c r="B169" s="117"/>
      <c r="C169" s="117"/>
      <c r="D169" s="117"/>
      <c r="E169" s="117"/>
      <c r="F169" s="117"/>
      <c r="H169" s="117"/>
    </row>
    <row r="170" ht="12.75" customHeight="1">
      <c r="B170" s="117"/>
      <c r="C170" s="117"/>
      <c r="D170" s="117"/>
      <c r="E170" s="117"/>
      <c r="F170" s="117"/>
      <c r="H170" s="117"/>
    </row>
    <row r="171" ht="12.75" customHeight="1">
      <c r="B171" s="117"/>
      <c r="C171" s="117"/>
      <c r="D171" s="117"/>
      <c r="E171" s="117"/>
      <c r="F171" s="117"/>
      <c r="H171" s="117"/>
    </row>
    <row r="172" ht="12.75" customHeight="1">
      <c r="B172" s="117"/>
      <c r="C172" s="117"/>
      <c r="D172" s="117"/>
      <c r="E172" s="117"/>
      <c r="F172" s="117"/>
      <c r="H172" s="117"/>
    </row>
    <row r="173" ht="12.75" customHeight="1">
      <c r="B173" s="117"/>
      <c r="C173" s="117"/>
      <c r="D173" s="117"/>
      <c r="E173" s="117"/>
      <c r="F173" s="117"/>
      <c r="H173" s="117"/>
    </row>
    <row r="174" ht="12.75" customHeight="1">
      <c r="B174" s="117"/>
      <c r="C174" s="117"/>
      <c r="D174" s="117"/>
      <c r="E174" s="117"/>
      <c r="F174" s="117"/>
      <c r="H174" s="117"/>
    </row>
    <row r="175" ht="12.75" customHeight="1">
      <c r="B175" s="117"/>
      <c r="C175" s="117"/>
      <c r="D175" s="117"/>
      <c r="E175" s="117"/>
      <c r="F175" s="117"/>
      <c r="H175" s="117"/>
    </row>
    <row r="176" ht="12.75" customHeight="1">
      <c r="B176" s="117"/>
      <c r="C176" s="117"/>
      <c r="D176" s="117"/>
      <c r="E176" s="117"/>
      <c r="F176" s="117"/>
      <c r="H176" s="117"/>
    </row>
    <row r="177" ht="12.75" customHeight="1">
      <c r="B177" s="117"/>
      <c r="C177" s="117"/>
      <c r="D177" s="117"/>
      <c r="E177" s="117"/>
      <c r="F177" s="117"/>
      <c r="H177" s="117"/>
    </row>
    <row r="178" ht="12.75" customHeight="1">
      <c r="B178" s="117"/>
      <c r="C178" s="117"/>
      <c r="D178" s="117"/>
      <c r="E178" s="117"/>
      <c r="F178" s="117"/>
      <c r="H178" s="117"/>
    </row>
    <row r="179" ht="12.75" customHeight="1">
      <c r="B179" s="117"/>
      <c r="C179" s="117"/>
      <c r="D179" s="117"/>
      <c r="E179" s="117"/>
      <c r="F179" s="117"/>
      <c r="H179" s="117"/>
    </row>
    <row r="180" ht="12.75" customHeight="1">
      <c r="B180" s="117"/>
      <c r="C180" s="117"/>
      <c r="D180" s="117"/>
      <c r="E180" s="117"/>
      <c r="F180" s="117"/>
      <c r="H180" s="117"/>
    </row>
    <row r="181" ht="12.75" customHeight="1">
      <c r="B181" s="117"/>
      <c r="C181" s="117"/>
      <c r="D181" s="117"/>
      <c r="E181" s="117"/>
      <c r="F181" s="117"/>
      <c r="H181" s="117"/>
    </row>
    <row r="182" ht="12.75" customHeight="1">
      <c r="B182" s="117"/>
      <c r="C182" s="117"/>
      <c r="D182" s="117"/>
      <c r="E182" s="117"/>
      <c r="F182" s="117"/>
      <c r="H182" s="117"/>
    </row>
    <row r="183" ht="12.75" customHeight="1">
      <c r="B183" s="117"/>
      <c r="C183" s="117"/>
      <c r="D183" s="117"/>
      <c r="E183" s="117"/>
      <c r="F183" s="117"/>
      <c r="H183" s="117"/>
    </row>
    <row r="184" ht="12.75" customHeight="1">
      <c r="B184" s="117"/>
      <c r="C184" s="117"/>
      <c r="D184" s="117"/>
      <c r="E184" s="117"/>
      <c r="F184" s="117"/>
      <c r="H184" s="117"/>
    </row>
    <row r="185" ht="12.75" customHeight="1">
      <c r="B185" s="117"/>
      <c r="C185" s="117"/>
      <c r="D185" s="117"/>
      <c r="E185" s="117"/>
      <c r="F185" s="117"/>
      <c r="H185" s="117"/>
    </row>
    <row r="186" ht="12.75" customHeight="1">
      <c r="B186" s="117"/>
      <c r="C186" s="117"/>
      <c r="D186" s="117"/>
      <c r="E186" s="117"/>
      <c r="F186" s="117"/>
      <c r="H186" s="117"/>
    </row>
    <row r="187" ht="12.75" customHeight="1">
      <c r="B187" s="117"/>
      <c r="C187" s="117"/>
      <c r="D187" s="117"/>
      <c r="E187" s="117"/>
      <c r="F187" s="117"/>
      <c r="H187" s="117"/>
    </row>
    <row r="188" ht="12.75" customHeight="1">
      <c r="B188" s="117"/>
      <c r="C188" s="117"/>
      <c r="D188" s="117"/>
      <c r="E188" s="117"/>
      <c r="F188" s="117"/>
      <c r="H188" s="117"/>
    </row>
    <row r="189" ht="12.75" customHeight="1">
      <c r="B189" s="117"/>
      <c r="C189" s="117"/>
      <c r="D189" s="117"/>
      <c r="E189" s="117"/>
      <c r="F189" s="117"/>
      <c r="H189" s="117"/>
    </row>
    <row r="190" ht="12.75" customHeight="1">
      <c r="B190" s="117"/>
      <c r="C190" s="117"/>
      <c r="D190" s="117"/>
      <c r="E190" s="117"/>
      <c r="F190" s="117"/>
      <c r="H190" s="117"/>
    </row>
    <row r="191" ht="12.75" customHeight="1">
      <c r="B191" s="117"/>
      <c r="C191" s="117"/>
      <c r="D191" s="117"/>
      <c r="E191" s="117"/>
      <c r="F191" s="117"/>
      <c r="H191" s="117"/>
    </row>
    <row r="192" ht="12.75" customHeight="1">
      <c r="B192" s="117"/>
      <c r="C192" s="117"/>
      <c r="D192" s="117"/>
      <c r="E192" s="117"/>
      <c r="F192" s="117"/>
      <c r="H192" s="117"/>
    </row>
    <row r="193" ht="12.75" customHeight="1">
      <c r="B193" s="117"/>
      <c r="C193" s="117"/>
      <c r="D193" s="117"/>
      <c r="E193" s="117"/>
      <c r="F193" s="117"/>
      <c r="H193" s="117"/>
    </row>
    <row r="194" ht="12.75" customHeight="1">
      <c r="B194" s="117"/>
      <c r="C194" s="117"/>
      <c r="D194" s="117"/>
      <c r="E194" s="117"/>
      <c r="F194" s="117"/>
      <c r="H194" s="117"/>
    </row>
    <row r="195" ht="12.75" customHeight="1">
      <c r="B195" s="117"/>
      <c r="C195" s="117"/>
      <c r="D195" s="117"/>
      <c r="E195" s="117"/>
      <c r="F195" s="117"/>
      <c r="H195" s="117"/>
    </row>
    <row r="196" ht="12.75" customHeight="1">
      <c r="B196" s="117"/>
      <c r="C196" s="117"/>
      <c r="D196" s="117"/>
      <c r="E196" s="117"/>
      <c r="F196" s="117"/>
      <c r="H196" s="117"/>
    </row>
    <row r="197" ht="12.75" customHeight="1">
      <c r="B197" s="117"/>
      <c r="C197" s="117"/>
      <c r="D197" s="117"/>
      <c r="E197" s="117"/>
      <c r="F197" s="117"/>
      <c r="H197" s="117"/>
    </row>
    <row r="198" ht="12.75" customHeight="1">
      <c r="B198" s="117"/>
      <c r="C198" s="117"/>
      <c r="D198" s="117"/>
      <c r="E198" s="117"/>
      <c r="F198" s="117"/>
      <c r="H198" s="117"/>
    </row>
    <row r="199" ht="12.75" customHeight="1">
      <c r="B199" s="117"/>
      <c r="C199" s="117"/>
      <c r="D199" s="117"/>
      <c r="E199" s="117"/>
      <c r="F199" s="117"/>
      <c r="H199" s="117"/>
    </row>
    <row r="200" ht="12.75" customHeight="1">
      <c r="B200" s="117"/>
      <c r="C200" s="117"/>
      <c r="D200" s="117"/>
      <c r="E200" s="117"/>
      <c r="F200" s="117"/>
      <c r="H200" s="117"/>
    </row>
    <row r="201" ht="12.75" customHeight="1">
      <c r="B201" s="117"/>
      <c r="C201" s="117"/>
      <c r="D201" s="117"/>
      <c r="E201" s="117"/>
      <c r="F201" s="117"/>
      <c r="H201" s="117"/>
    </row>
    <row r="202" ht="12.75" customHeight="1">
      <c r="B202" s="117"/>
      <c r="C202" s="117"/>
      <c r="D202" s="117"/>
      <c r="E202" s="117"/>
      <c r="F202" s="117"/>
      <c r="H202" s="117"/>
    </row>
    <row r="203" ht="12.75" customHeight="1">
      <c r="B203" s="117"/>
      <c r="C203" s="117"/>
      <c r="D203" s="117"/>
      <c r="E203" s="117"/>
      <c r="F203" s="117"/>
      <c r="H203" s="117"/>
    </row>
    <row r="204" ht="12.75" customHeight="1">
      <c r="B204" s="117"/>
      <c r="C204" s="117"/>
      <c r="D204" s="117"/>
      <c r="E204" s="117"/>
      <c r="F204" s="117"/>
      <c r="H204" s="117"/>
    </row>
    <row r="205" ht="12.75" customHeight="1">
      <c r="B205" s="117"/>
      <c r="C205" s="117"/>
      <c r="D205" s="117"/>
      <c r="E205" s="117"/>
      <c r="F205" s="117"/>
      <c r="H205" s="117"/>
    </row>
    <row r="206" ht="12.75" customHeight="1">
      <c r="B206" s="117"/>
      <c r="C206" s="117"/>
      <c r="D206" s="117"/>
      <c r="E206" s="117"/>
      <c r="F206" s="117"/>
      <c r="H206" s="117"/>
    </row>
    <row r="207" ht="12.75" customHeight="1">
      <c r="B207" s="117"/>
      <c r="C207" s="117"/>
      <c r="D207" s="117"/>
      <c r="E207" s="117"/>
      <c r="F207" s="117"/>
      <c r="H207" s="117"/>
    </row>
    <row r="208" ht="12.75" customHeight="1">
      <c r="B208" s="117"/>
      <c r="C208" s="117"/>
      <c r="D208" s="117"/>
      <c r="E208" s="117"/>
      <c r="F208" s="117"/>
      <c r="H208" s="117"/>
    </row>
    <row r="209" ht="12.75" customHeight="1">
      <c r="B209" s="117"/>
      <c r="C209" s="117"/>
      <c r="D209" s="117"/>
      <c r="E209" s="117"/>
      <c r="F209" s="117"/>
      <c r="H209" s="117"/>
    </row>
    <row r="210" ht="12.75" customHeight="1">
      <c r="B210" s="117"/>
      <c r="C210" s="117"/>
      <c r="D210" s="117"/>
      <c r="E210" s="117"/>
      <c r="F210" s="117"/>
      <c r="H210" s="117"/>
    </row>
    <row r="211" ht="12.75" customHeight="1">
      <c r="B211" s="117"/>
      <c r="C211" s="117"/>
      <c r="D211" s="117"/>
      <c r="E211" s="117"/>
      <c r="F211" s="117"/>
      <c r="H211" s="117"/>
    </row>
    <row r="212" ht="12.75" customHeight="1">
      <c r="B212" s="117"/>
      <c r="C212" s="117"/>
      <c r="D212" s="117"/>
      <c r="E212" s="117"/>
      <c r="F212" s="117"/>
      <c r="H212" s="117"/>
    </row>
    <row r="213" ht="12.75" customHeight="1">
      <c r="B213" s="117"/>
      <c r="C213" s="117"/>
      <c r="D213" s="117"/>
      <c r="E213" s="117"/>
      <c r="F213" s="117"/>
      <c r="H213" s="117"/>
    </row>
    <row r="214" ht="12.75" customHeight="1">
      <c r="B214" s="117"/>
      <c r="C214" s="117"/>
      <c r="D214" s="117"/>
      <c r="E214" s="117"/>
      <c r="F214" s="117"/>
      <c r="H214" s="117"/>
    </row>
    <row r="215" ht="12.75" customHeight="1">
      <c r="B215" s="117"/>
      <c r="C215" s="117"/>
      <c r="D215" s="117"/>
      <c r="E215" s="117"/>
      <c r="F215" s="117"/>
      <c r="H215" s="117"/>
    </row>
    <row r="216" ht="12.75" customHeight="1">
      <c r="B216" s="117"/>
      <c r="C216" s="117"/>
      <c r="D216" s="117"/>
      <c r="E216" s="117"/>
      <c r="F216" s="117"/>
      <c r="H216" s="117"/>
    </row>
    <row r="217" ht="12.75" customHeight="1">
      <c r="B217" s="117"/>
      <c r="C217" s="117"/>
      <c r="D217" s="117"/>
      <c r="E217" s="117"/>
      <c r="F217" s="117"/>
      <c r="H217" s="117"/>
    </row>
    <row r="218" ht="12.75" customHeight="1">
      <c r="B218" s="117"/>
      <c r="C218" s="117"/>
      <c r="D218" s="117"/>
      <c r="E218" s="117"/>
      <c r="F218" s="117"/>
      <c r="H218" s="117"/>
    </row>
    <row r="219" ht="12.75" customHeight="1">
      <c r="B219" s="117"/>
      <c r="C219" s="117"/>
      <c r="D219" s="117"/>
      <c r="E219" s="117"/>
      <c r="F219" s="117"/>
      <c r="H219" s="117"/>
    </row>
    <row r="220" ht="12.75" customHeight="1">
      <c r="B220" s="117"/>
      <c r="C220" s="117"/>
      <c r="D220" s="117"/>
      <c r="E220" s="117"/>
      <c r="F220" s="117"/>
      <c r="H220" s="117"/>
    </row>
    <row r="221" ht="12.75" customHeight="1">
      <c r="B221" s="117"/>
      <c r="C221" s="117"/>
      <c r="D221" s="117"/>
      <c r="E221" s="117"/>
      <c r="F221" s="117"/>
      <c r="H221" s="117"/>
    </row>
    <row r="222" ht="12.75" customHeight="1">
      <c r="B222" s="117"/>
      <c r="C222" s="117"/>
      <c r="D222" s="117"/>
      <c r="E222" s="117"/>
      <c r="F222" s="117"/>
      <c r="H222" s="117"/>
    </row>
    <row r="223" ht="12.75" customHeight="1">
      <c r="B223" s="117"/>
      <c r="C223" s="117"/>
      <c r="D223" s="117"/>
      <c r="E223" s="117"/>
      <c r="F223" s="117"/>
      <c r="H223" s="117"/>
    </row>
    <row r="224" ht="12.75" customHeight="1">
      <c r="B224" s="117"/>
      <c r="C224" s="117"/>
      <c r="D224" s="117"/>
      <c r="E224" s="117"/>
      <c r="F224" s="117"/>
      <c r="H224" s="117"/>
    </row>
    <row r="225" ht="12.75" customHeight="1">
      <c r="B225" s="117"/>
      <c r="C225" s="117"/>
      <c r="D225" s="117"/>
      <c r="E225" s="117"/>
      <c r="F225" s="117"/>
      <c r="H225" s="117"/>
    </row>
    <row r="226" ht="12.75" customHeight="1">
      <c r="B226" s="117"/>
      <c r="C226" s="117"/>
      <c r="D226" s="117"/>
      <c r="E226" s="117"/>
      <c r="F226" s="117"/>
      <c r="H226" s="117"/>
    </row>
    <row r="227" ht="12.75" customHeight="1">
      <c r="B227" s="117"/>
      <c r="C227" s="117"/>
      <c r="D227" s="117"/>
      <c r="E227" s="117"/>
      <c r="F227" s="117"/>
      <c r="H227" s="117"/>
    </row>
    <row r="228" ht="12.75" customHeight="1">
      <c r="B228" s="117"/>
      <c r="C228" s="117"/>
      <c r="D228" s="117"/>
      <c r="E228" s="117"/>
      <c r="F228" s="117"/>
      <c r="H228" s="117"/>
    </row>
    <row r="229" ht="12.75" customHeight="1">
      <c r="B229" s="117"/>
      <c r="C229" s="117"/>
      <c r="D229" s="117"/>
      <c r="E229" s="117"/>
      <c r="F229" s="117"/>
      <c r="H229" s="117"/>
    </row>
    <row r="230" ht="12.75" customHeight="1">
      <c r="B230" s="117"/>
      <c r="C230" s="117"/>
      <c r="D230" s="117"/>
      <c r="E230" s="117"/>
      <c r="F230" s="117"/>
      <c r="H230" s="117"/>
    </row>
    <row r="231" ht="12.75" customHeight="1">
      <c r="B231" s="117"/>
      <c r="C231" s="117"/>
      <c r="D231" s="117"/>
      <c r="E231" s="117"/>
      <c r="F231" s="117"/>
      <c r="H231" s="117"/>
    </row>
    <row r="232" ht="12.75" customHeight="1">
      <c r="B232" s="117"/>
      <c r="C232" s="117"/>
      <c r="D232" s="117"/>
      <c r="E232" s="117"/>
      <c r="F232" s="117"/>
      <c r="H232" s="117"/>
    </row>
    <row r="233" ht="12.75" customHeight="1">
      <c r="B233" s="117"/>
      <c r="C233" s="117"/>
      <c r="D233" s="117"/>
      <c r="E233" s="117"/>
      <c r="F233" s="117"/>
      <c r="H233" s="117"/>
    </row>
    <row r="234" ht="12.75" customHeight="1">
      <c r="B234" s="117"/>
      <c r="C234" s="117"/>
      <c r="D234" s="117"/>
      <c r="E234" s="117"/>
      <c r="F234" s="117"/>
      <c r="H234" s="117"/>
    </row>
    <row r="235" ht="12.75" customHeight="1">
      <c r="B235" s="117"/>
      <c r="C235" s="117"/>
      <c r="D235" s="117"/>
      <c r="E235" s="117"/>
      <c r="F235" s="117"/>
      <c r="H235" s="117"/>
    </row>
    <row r="236" ht="12.75" customHeight="1">
      <c r="B236" s="117"/>
      <c r="C236" s="117"/>
      <c r="D236" s="117"/>
      <c r="E236" s="117"/>
      <c r="F236" s="117"/>
      <c r="H236" s="117"/>
    </row>
    <row r="237" ht="12.75" customHeight="1">
      <c r="B237" s="117"/>
      <c r="C237" s="117"/>
      <c r="D237" s="117"/>
      <c r="E237" s="117"/>
      <c r="F237" s="117"/>
      <c r="H237" s="117"/>
    </row>
    <row r="238" ht="12.75" customHeight="1">
      <c r="B238" s="117"/>
      <c r="C238" s="117"/>
      <c r="D238" s="117"/>
      <c r="E238" s="117"/>
      <c r="F238" s="117"/>
      <c r="H238" s="117"/>
    </row>
    <row r="239" ht="12.75" customHeight="1">
      <c r="B239" s="117"/>
      <c r="C239" s="117"/>
      <c r="D239" s="117"/>
      <c r="E239" s="117"/>
      <c r="F239" s="117"/>
      <c r="H239" s="117"/>
    </row>
    <row r="240" ht="12.75" customHeight="1">
      <c r="B240" s="117"/>
      <c r="C240" s="117"/>
      <c r="D240" s="117"/>
      <c r="E240" s="117"/>
      <c r="F240" s="117"/>
      <c r="H240" s="117"/>
    </row>
    <row r="241" ht="12.75" customHeight="1">
      <c r="B241" s="117"/>
      <c r="C241" s="117"/>
      <c r="D241" s="117"/>
      <c r="E241" s="117"/>
      <c r="F241" s="117"/>
      <c r="H241" s="117"/>
    </row>
    <row r="242" ht="12.75" customHeight="1">
      <c r="B242" s="117"/>
      <c r="C242" s="117"/>
      <c r="D242" s="117"/>
      <c r="E242" s="117"/>
      <c r="F242" s="117"/>
      <c r="H242" s="117"/>
    </row>
    <row r="243" ht="12.75" customHeight="1">
      <c r="B243" s="117"/>
      <c r="C243" s="117"/>
      <c r="D243" s="117"/>
      <c r="E243" s="117"/>
      <c r="F243" s="117"/>
      <c r="H243" s="117"/>
    </row>
    <row r="244" ht="12.75" customHeight="1">
      <c r="B244" s="117"/>
      <c r="C244" s="117"/>
      <c r="D244" s="117"/>
      <c r="E244" s="117"/>
      <c r="F244" s="117"/>
      <c r="H244" s="117"/>
    </row>
    <row r="245" ht="12.75" customHeight="1">
      <c r="B245" s="117"/>
      <c r="C245" s="117"/>
      <c r="D245" s="117"/>
      <c r="E245" s="117"/>
      <c r="F245" s="117"/>
      <c r="H245" s="117"/>
    </row>
    <row r="246" ht="12.75" customHeight="1">
      <c r="B246" s="117"/>
      <c r="C246" s="117"/>
      <c r="D246" s="117"/>
      <c r="E246" s="117"/>
      <c r="F246" s="117"/>
      <c r="H246" s="117"/>
    </row>
    <row r="247" ht="12.75" customHeight="1">
      <c r="B247" s="117"/>
      <c r="C247" s="117"/>
      <c r="D247" s="117"/>
      <c r="E247" s="117"/>
      <c r="F247" s="117"/>
      <c r="H247" s="117"/>
    </row>
    <row r="248" ht="12.75" customHeight="1">
      <c r="B248" s="117"/>
      <c r="C248" s="117"/>
      <c r="D248" s="117"/>
      <c r="E248" s="117"/>
      <c r="F248" s="117"/>
      <c r="H248" s="117"/>
    </row>
    <row r="249" ht="12.75" customHeight="1">
      <c r="B249" s="117"/>
      <c r="C249" s="117"/>
      <c r="D249" s="117"/>
      <c r="E249" s="117"/>
      <c r="F249" s="117"/>
      <c r="H249" s="117"/>
    </row>
    <row r="250" ht="12.75" customHeight="1">
      <c r="B250" s="117"/>
      <c r="C250" s="117"/>
      <c r="D250" s="117"/>
      <c r="E250" s="117"/>
      <c r="F250" s="117"/>
      <c r="H250" s="117"/>
    </row>
    <row r="251" ht="12.75" customHeight="1">
      <c r="B251" s="117"/>
      <c r="C251" s="117"/>
      <c r="D251" s="117"/>
      <c r="E251" s="117"/>
      <c r="F251" s="117"/>
      <c r="H251" s="117"/>
    </row>
    <row r="252" ht="12.75" customHeight="1">
      <c r="B252" s="117"/>
      <c r="C252" s="117"/>
      <c r="D252" s="117"/>
      <c r="E252" s="117"/>
      <c r="F252" s="117"/>
      <c r="H252" s="117"/>
    </row>
    <row r="253" ht="12.75" customHeight="1">
      <c r="B253" s="117"/>
      <c r="C253" s="117"/>
      <c r="D253" s="117"/>
      <c r="E253" s="117"/>
      <c r="F253" s="117"/>
      <c r="H253" s="117"/>
    </row>
    <row r="254" ht="12.75" customHeight="1">
      <c r="B254" s="117"/>
      <c r="C254" s="117"/>
      <c r="D254" s="117"/>
      <c r="E254" s="117"/>
      <c r="F254" s="117"/>
      <c r="H254" s="117"/>
    </row>
    <row r="255" ht="12.75" customHeight="1">
      <c r="B255" s="117"/>
      <c r="C255" s="117"/>
      <c r="D255" s="117"/>
      <c r="E255" s="117"/>
      <c r="F255" s="117"/>
      <c r="H255" s="117"/>
    </row>
    <row r="256" ht="12.75" customHeight="1">
      <c r="B256" s="117"/>
      <c r="C256" s="117"/>
      <c r="D256" s="117"/>
      <c r="E256" s="117"/>
      <c r="F256" s="117"/>
      <c r="H256" s="117"/>
    </row>
    <row r="257" ht="12.75" customHeight="1">
      <c r="B257" s="117"/>
      <c r="C257" s="117"/>
      <c r="D257" s="117"/>
      <c r="E257" s="117"/>
      <c r="F257" s="117"/>
      <c r="H257" s="117"/>
    </row>
    <row r="258" ht="12.75" customHeight="1">
      <c r="B258" s="117"/>
      <c r="C258" s="117"/>
      <c r="D258" s="117"/>
      <c r="E258" s="117"/>
      <c r="F258" s="117"/>
      <c r="H258" s="117"/>
    </row>
    <row r="259" ht="12.75" customHeight="1">
      <c r="B259" s="117"/>
      <c r="C259" s="117"/>
      <c r="D259" s="117"/>
      <c r="E259" s="117"/>
      <c r="F259" s="117"/>
      <c r="H259" s="117"/>
    </row>
    <row r="260" ht="12.75" customHeight="1">
      <c r="B260" s="117"/>
      <c r="C260" s="117"/>
      <c r="D260" s="117"/>
      <c r="E260" s="117"/>
      <c r="F260" s="117"/>
      <c r="H260" s="117"/>
    </row>
    <row r="261" ht="12.75" customHeight="1">
      <c r="B261" s="117"/>
      <c r="C261" s="117"/>
      <c r="D261" s="117"/>
      <c r="E261" s="117"/>
      <c r="F261" s="117"/>
      <c r="H261" s="117"/>
    </row>
    <row r="262" ht="12.75" customHeight="1">
      <c r="B262" s="117"/>
      <c r="C262" s="117"/>
      <c r="D262" s="117"/>
      <c r="E262" s="117"/>
      <c r="F262" s="117"/>
      <c r="H262" s="117"/>
    </row>
    <row r="263" ht="12.75" customHeight="1">
      <c r="B263" s="117"/>
      <c r="C263" s="117"/>
      <c r="D263" s="117"/>
      <c r="E263" s="117"/>
      <c r="F263" s="117"/>
      <c r="H263" s="117"/>
    </row>
    <row r="264" ht="12.75" customHeight="1">
      <c r="B264" s="117"/>
      <c r="C264" s="117"/>
      <c r="D264" s="117"/>
      <c r="E264" s="117"/>
      <c r="F264" s="117"/>
      <c r="H264" s="117"/>
    </row>
    <row r="265" ht="12.75" customHeight="1">
      <c r="B265" s="117"/>
      <c r="C265" s="117"/>
      <c r="D265" s="117"/>
      <c r="E265" s="117"/>
      <c r="F265" s="117"/>
      <c r="H265" s="117"/>
    </row>
    <row r="266" ht="12.75" customHeight="1">
      <c r="B266" s="117"/>
      <c r="C266" s="117"/>
      <c r="D266" s="117"/>
      <c r="E266" s="117"/>
      <c r="F266" s="117"/>
      <c r="H266" s="117"/>
    </row>
    <row r="267" ht="12.75" customHeight="1">
      <c r="B267" s="117"/>
      <c r="C267" s="117"/>
      <c r="D267" s="117"/>
      <c r="E267" s="117"/>
      <c r="F267" s="117"/>
      <c r="H267" s="117"/>
    </row>
    <row r="268" ht="12.75" customHeight="1">
      <c r="B268" s="117"/>
      <c r="C268" s="117"/>
      <c r="D268" s="117"/>
      <c r="E268" s="117"/>
      <c r="F268" s="117"/>
      <c r="H268" s="117"/>
    </row>
    <row r="269" ht="12.75" customHeight="1">
      <c r="B269" s="117"/>
      <c r="C269" s="117"/>
      <c r="D269" s="117"/>
      <c r="E269" s="117"/>
      <c r="F269" s="117"/>
      <c r="H269" s="117"/>
    </row>
    <row r="270" ht="12.75" customHeight="1">
      <c r="B270" s="117"/>
      <c r="C270" s="117"/>
      <c r="D270" s="117"/>
      <c r="E270" s="117"/>
      <c r="F270" s="117"/>
      <c r="H270" s="117"/>
    </row>
    <row r="271" ht="12.75" customHeight="1">
      <c r="B271" s="117"/>
      <c r="C271" s="117"/>
      <c r="D271" s="117"/>
      <c r="E271" s="117"/>
      <c r="F271" s="117"/>
      <c r="H271" s="117"/>
    </row>
    <row r="272" ht="12.75" customHeight="1">
      <c r="B272" s="117"/>
      <c r="C272" s="117"/>
      <c r="D272" s="117"/>
      <c r="E272" s="117"/>
      <c r="F272" s="117"/>
      <c r="H272" s="117"/>
    </row>
    <row r="273" ht="12.75" customHeight="1">
      <c r="B273" s="117"/>
      <c r="C273" s="117"/>
      <c r="D273" s="117"/>
      <c r="E273" s="117"/>
      <c r="F273" s="117"/>
      <c r="H273" s="117"/>
    </row>
    <row r="274" ht="12.75" customHeight="1">
      <c r="B274" s="117"/>
      <c r="C274" s="117"/>
      <c r="D274" s="117"/>
      <c r="E274" s="117"/>
      <c r="F274" s="117"/>
      <c r="H274" s="117"/>
    </row>
    <row r="275" ht="12.75" customHeight="1">
      <c r="B275" s="117"/>
      <c r="C275" s="117"/>
      <c r="D275" s="117"/>
      <c r="E275" s="117"/>
      <c r="F275" s="117"/>
      <c r="H275" s="117"/>
    </row>
    <row r="276" ht="12.75" customHeight="1">
      <c r="B276" s="117"/>
      <c r="C276" s="117"/>
      <c r="D276" s="117"/>
      <c r="E276" s="117"/>
      <c r="F276" s="117"/>
      <c r="H276" s="117"/>
    </row>
    <row r="277" ht="12.75" customHeight="1">
      <c r="B277" s="117"/>
      <c r="C277" s="117"/>
      <c r="D277" s="117"/>
      <c r="E277" s="117"/>
      <c r="F277" s="117"/>
      <c r="H277" s="117"/>
    </row>
    <row r="278" ht="12.75" customHeight="1">
      <c r="B278" s="117"/>
      <c r="C278" s="117"/>
      <c r="D278" s="117"/>
      <c r="E278" s="117"/>
      <c r="F278" s="117"/>
      <c r="H278" s="117"/>
    </row>
    <row r="279" ht="12.75" customHeight="1">
      <c r="B279" s="117"/>
      <c r="C279" s="117"/>
      <c r="D279" s="117"/>
      <c r="E279" s="117"/>
      <c r="F279" s="117"/>
      <c r="H279" s="117"/>
    </row>
    <row r="280" ht="12.75" customHeight="1">
      <c r="B280" s="117"/>
      <c r="C280" s="117"/>
      <c r="D280" s="117"/>
      <c r="E280" s="117"/>
      <c r="F280" s="117"/>
      <c r="H280" s="117"/>
    </row>
    <row r="281" ht="12.75" customHeight="1">
      <c r="B281" s="117"/>
      <c r="C281" s="117"/>
      <c r="D281" s="117"/>
      <c r="E281" s="117"/>
      <c r="F281" s="117"/>
      <c r="H281" s="117"/>
    </row>
    <row r="282" ht="12.75" customHeight="1">
      <c r="B282" s="117"/>
      <c r="C282" s="117"/>
      <c r="D282" s="117"/>
      <c r="E282" s="117"/>
      <c r="F282" s="117"/>
      <c r="H282" s="117"/>
    </row>
    <row r="283" ht="12.75" customHeight="1">
      <c r="B283" s="117"/>
      <c r="C283" s="117"/>
      <c r="D283" s="117"/>
      <c r="E283" s="117"/>
      <c r="F283" s="117"/>
      <c r="H283" s="117"/>
    </row>
    <row r="284" ht="12.75" customHeight="1">
      <c r="B284" s="117"/>
      <c r="C284" s="117"/>
      <c r="D284" s="117"/>
      <c r="E284" s="117"/>
      <c r="F284" s="117"/>
      <c r="H284" s="117"/>
    </row>
    <row r="285" ht="12.75" customHeight="1">
      <c r="B285" s="117"/>
      <c r="C285" s="117"/>
      <c r="D285" s="117"/>
      <c r="E285" s="117"/>
      <c r="F285" s="117"/>
      <c r="H285" s="117"/>
    </row>
    <row r="286" ht="12.75" customHeight="1">
      <c r="B286" s="117"/>
      <c r="C286" s="117"/>
      <c r="D286" s="117"/>
      <c r="E286" s="117"/>
      <c r="F286" s="117"/>
      <c r="H286" s="117"/>
    </row>
    <row r="287" ht="12.75" customHeight="1">
      <c r="B287" s="117"/>
      <c r="C287" s="117"/>
      <c r="D287" s="117"/>
      <c r="E287" s="117"/>
      <c r="F287" s="117"/>
      <c r="H287" s="117"/>
    </row>
    <row r="288" ht="12.75" customHeight="1">
      <c r="B288" s="117"/>
      <c r="C288" s="117"/>
      <c r="D288" s="117"/>
      <c r="E288" s="117"/>
      <c r="F288" s="117"/>
      <c r="H288" s="117"/>
    </row>
    <row r="289" ht="12.75" customHeight="1">
      <c r="B289" s="117"/>
      <c r="C289" s="117"/>
      <c r="D289" s="117"/>
      <c r="E289" s="117"/>
      <c r="F289" s="117"/>
      <c r="H289" s="117"/>
    </row>
    <row r="290" ht="12.75" customHeight="1">
      <c r="B290" s="117"/>
      <c r="C290" s="117"/>
      <c r="D290" s="117"/>
      <c r="E290" s="117"/>
      <c r="F290" s="117"/>
      <c r="H290" s="117"/>
    </row>
    <row r="291" ht="12.75" customHeight="1">
      <c r="B291" s="117"/>
      <c r="C291" s="117"/>
      <c r="D291" s="117"/>
      <c r="E291" s="117"/>
      <c r="F291" s="117"/>
      <c r="H291" s="117"/>
    </row>
    <row r="292" ht="12.75" customHeight="1">
      <c r="B292" s="117"/>
      <c r="C292" s="117"/>
      <c r="D292" s="117"/>
      <c r="E292" s="117"/>
      <c r="F292" s="117"/>
      <c r="H292" s="117"/>
    </row>
    <row r="293" ht="12.75" customHeight="1">
      <c r="B293" s="117"/>
      <c r="C293" s="117"/>
      <c r="D293" s="117"/>
      <c r="E293" s="117"/>
      <c r="F293" s="117"/>
      <c r="H293" s="117"/>
    </row>
    <row r="294" ht="12.75" customHeight="1">
      <c r="B294" s="117"/>
      <c r="C294" s="117"/>
      <c r="D294" s="117"/>
      <c r="E294" s="117"/>
      <c r="F294" s="117"/>
      <c r="H294" s="117"/>
    </row>
    <row r="295" ht="12.75" customHeight="1">
      <c r="B295" s="117"/>
      <c r="C295" s="117"/>
      <c r="D295" s="117"/>
      <c r="E295" s="117"/>
      <c r="F295" s="117"/>
      <c r="H295" s="117"/>
    </row>
    <row r="296" ht="12.75" customHeight="1">
      <c r="B296" s="117"/>
      <c r="C296" s="117"/>
      <c r="D296" s="117"/>
      <c r="E296" s="117"/>
      <c r="F296" s="117"/>
      <c r="H296" s="117"/>
    </row>
    <row r="297" ht="12.75" customHeight="1">
      <c r="B297" s="117"/>
      <c r="C297" s="117"/>
      <c r="D297" s="117"/>
      <c r="E297" s="117"/>
      <c r="F297" s="117"/>
      <c r="H297" s="117"/>
    </row>
    <row r="298" ht="12.75" customHeight="1">
      <c r="B298" s="117"/>
      <c r="C298" s="117"/>
      <c r="D298" s="117"/>
      <c r="E298" s="117"/>
      <c r="F298" s="117"/>
      <c r="H298" s="117"/>
    </row>
    <row r="299" ht="12.75" customHeight="1">
      <c r="B299" s="117"/>
      <c r="C299" s="117"/>
      <c r="D299" s="117"/>
      <c r="E299" s="117"/>
      <c r="F299" s="117"/>
      <c r="H299" s="117"/>
    </row>
    <row r="300" ht="12.75" customHeight="1">
      <c r="B300" s="117"/>
      <c r="C300" s="117"/>
      <c r="D300" s="117"/>
      <c r="E300" s="117"/>
      <c r="F300" s="117"/>
      <c r="H300" s="117"/>
    </row>
    <row r="301" ht="12.75" customHeight="1">
      <c r="B301" s="117"/>
      <c r="C301" s="117"/>
      <c r="D301" s="117"/>
      <c r="E301" s="117"/>
      <c r="F301" s="117"/>
      <c r="H301" s="117"/>
    </row>
    <row r="302" ht="12.75" customHeight="1">
      <c r="B302" s="117"/>
      <c r="C302" s="117"/>
      <c r="D302" s="117"/>
      <c r="E302" s="117"/>
      <c r="F302" s="117"/>
      <c r="H302" s="117"/>
    </row>
    <row r="303" ht="12.75" customHeight="1">
      <c r="B303" s="117"/>
      <c r="C303" s="117"/>
      <c r="D303" s="117"/>
      <c r="E303" s="117"/>
      <c r="F303" s="117"/>
      <c r="H303" s="117"/>
    </row>
    <row r="304" ht="12.75" customHeight="1">
      <c r="B304" s="117"/>
      <c r="C304" s="117"/>
      <c r="D304" s="117"/>
      <c r="E304" s="117"/>
      <c r="F304" s="117"/>
      <c r="H304" s="117"/>
    </row>
    <row r="305" ht="12.75" customHeight="1">
      <c r="B305" s="117"/>
      <c r="C305" s="117"/>
      <c r="D305" s="117"/>
      <c r="E305" s="117"/>
      <c r="F305" s="117"/>
      <c r="H305" s="117"/>
    </row>
    <row r="306" ht="12.75" customHeight="1">
      <c r="B306" s="117"/>
      <c r="C306" s="117"/>
      <c r="D306" s="117"/>
      <c r="E306" s="117"/>
      <c r="F306" s="117"/>
      <c r="H306" s="117"/>
    </row>
    <row r="307" ht="12.75" customHeight="1">
      <c r="B307" s="117"/>
      <c r="C307" s="117"/>
      <c r="D307" s="117"/>
      <c r="E307" s="117"/>
      <c r="F307" s="117"/>
      <c r="H307" s="117"/>
    </row>
    <row r="308" ht="12.75" customHeight="1">
      <c r="B308" s="117"/>
      <c r="C308" s="117"/>
      <c r="D308" s="117"/>
      <c r="E308" s="117"/>
      <c r="F308" s="117"/>
      <c r="H308" s="117"/>
    </row>
    <row r="309" ht="12.75" customHeight="1">
      <c r="B309" s="117"/>
      <c r="C309" s="117"/>
      <c r="D309" s="117"/>
      <c r="E309" s="117"/>
      <c r="F309" s="117"/>
      <c r="H309" s="117"/>
    </row>
    <row r="310" ht="12.75" customHeight="1">
      <c r="B310" s="117"/>
      <c r="C310" s="117"/>
      <c r="D310" s="117"/>
      <c r="E310" s="117"/>
      <c r="F310" s="117"/>
      <c r="H310" s="117"/>
    </row>
    <row r="311" ht="12.75" customHeight="1">
      <c r="B311" s="117"/>
      <c r="C311" s="117"/>
      <c r="D311" s="117"/>
      <c r="E311" s="117"/>
      <c r="F311" s="117"/>
      <c r="H311" s="117"/>
    </row>
    <row r="312" ht="12.75" customHeight="1">
      <c r="B312" s="117"/>
      <c r="C312" s="117"/>
      <c r="D312" s="117"/>
      <c r="E312" s="117"/>
      <c r="F312" s="117"/>
      <c r="H312" s="117"/>
    </row>
    <row r="313" ht="12.75" customHeight="1">
      <c r="B313" s="117"/>
      <c r="C313" s="117"/>
      <c r="D313" s="117"/>
      <c r="E313" s="117"/>
      <c r="F313" s="117"/>
      <c r="H313" s="117"/>
    </row>
    <row r="314" ht="12.75" customHeight="1">
      <c r="B314" s="117"/>
      <c r="C314" s="117"/>
      <c r="D314" s="117"/>
      <c r="E314" s="117"/>
      <c r="F314" s="117"/>
      <c r="H314" s="117"/>
    </row>
    <row r="315" ht="12.75" customHeight="1">
      <c r="B315" s="117"/>
      <c r="C315" s="117"/>
      <c r="D315" s="117"/>
      <c r="E315" s="117"/>
      <c r="F315" s="117"/>
      <c r="H315" s="117"/>
    </row>
    <row r="316" ht="12.75" customHeight="1">
      <c r="B316" s="117"/>
      <c r="C316" s="117"/>
      <c r="D316" s="117"/>
      <c r="E316" s="117"/>
      <c r="F316" s="117"/>
      <c r="H316" s="117"/>
    </row>
    <row r="317" ht="12.75" customHeight="1">
      <c r="B317" s="117"/>
      <c r="C317" s="117"/>
      <c r="D317" s="117"/>
      <c r="E317" s="117"/>
      <c r="F317" s="117"/>
      <c r="H317" s="117"/>
    </row>
    <row r="318" ht="12.75" customHeight="1">
      <c r="B318" s="117"/>
      <c r="C318" s="117"/>
      <c r="D318" s="117"/>
      <c r="E318" s="117"/>
      <c r="F318" s="117"/>
      <c r="H318" s="117"/>
    </row>
    <row r="319" ht="12.75" customHeight="1">
      <c r="B319" s="117"/>
      <c r="C319" s="117"/>
      <c r="D319" s="117"/>
      <c r="E319" s="117"/>
      <c r="F319" s="117"/>
      <c r="H319" s="117"/>
    </row>
    <row r="320" ht="12.75" customHeight="1">
      <c r="B320" s="117"/>
      <c r="C320" s="117"/>
      <c r="D320" s="117"/>
      <c r="E320" s="117"/>
      <c r="F320" s="117"/>
      <c r="H320" s="117"/>
    </row>
    <row r="321" ht="12.75" customHeight="1">
      <c r="B321" s="117"/>
      <c r="C321" s="117"/>
      <c r="D321" s="117"/>
      <c r="E321" s="117"/>
      <c r="F321" s="117"/>
      <c r="H321" s="117"/>
    </row>
    <row r="322" ht="12.75" customHeight="1">
      <c r="B322" s="117"/>
      <c r="C322" s="117"/>
      <c r="D322" s="117"/>
      <c r="E322" s="117"/>
      <c r="F322" s="117"/>
      <c r="H322" s="117"/>
    </row>
    <row r="323" ht="12.75" customHeight="1">
      <c r="B323" s="117"/>
      <c r="C323" s="117"/>
      <c r="D323" s="117"/>
      <c r="E323" s="117"/>
      <c r="F323" s="117"/>
      <c r="H323" s="117"/>
    </row>
    <row r="324" ht="12.75" customHeight="1">
      <c r="B324" s="117"/>
      <c r="C324" s="117"/>
      <c r="D324" s="117"/>
      <c r="E324" s="117"/>
      <c r="F324" s="117"/>
      <c r="H324" s="117"/>
    </row>
    <row r="325" ht="12.75" customHeight="1">
      <c r="B325" s="117"/>
      <c r="C325" s="117"/>
      <c r="D325" s="117"/>
      <c r="E325" s="117"/>
      <c r="F325" s="117"/>
      <c r="H325" s="117"/>
    </row>
    <row r="326" ht="12.75" customHeight="1">
      <c r="B326" s="117"/>
      <c r="C326" s="117"/>
      <c r="D326" s="117"/>
      <c r="E326" s="117"/>
      <c r="F326" s="117"/>
      <c r="H326" s="117"/>
    </row>
    <row r="327" ht="12.75" customHeight="1">
      <c r="B327" s="117"/>
      <c r="C327" s="117"/>
      <c r="D327" s="117"/>
      <c r="E327" s="117"/>
      <c r="F327" s="117"/>
      <c r="H327" s="117"/>
    </row>
    <row r="328" ht="12.75" customHeight="1">
      <c r="B328" s="117"/>
      <c r="C328" s="117"/>
      <c r="D328" s="117"/>
      <c r="E328" s="117"/>
      <c r="F328" s="117"/>
      <c r="H328" s="117"/>
    </row>
    <row r="329" ht="12.75" customHeight="1">
      <c r="B329" s="117"/>
      <c r="C329" s="117"/>
      <c r="D329" s="117"/>
      <c r="E329" s="117"/>
      <c r="F329" s="117"/>
      <c r="H329" s="117"/>
    </row>
    <row r="330" ht="12.75" customHeight="1">
      <c r="B330" s="117"/>
      <c r="C330" s="117"/>
      <c r="D330" s="117"/>
      <c r="E330" s="117"/>
      <c r="F330" s="117"/>
      <c r="H330" s="117"/>
    </row>
    <row r="331" ht="12.75" customHeight="1">
      <c r="B331" s="117"/>
      <c r="C331" s="117"/>
      <c r="D331" s="117"/>
      <c r="E331" s="117"/>
      <c r="F331" s="117"/>
      <c r="H331" s="117"/>
    </row>
    <row r="332" ht="12.75" customHeight="1">
      <c r="B332" s="117"/>
      <c r="C332" s="117"/>
      <c r="D332" s="117"/>
      <c r="E332" s="117"/>
      <c r="F332" s="117"/>
      <c r="H332" s="117"/>
    </row>
    <row r="333" ht="12.75" customHeight="1">
      <c r="B333" s="117"/>
      <c r="C333" s="117"/>
      <c r="D333" s="117"/>
      <c r="E333" s="117"/>
      <c r="F333" s="117"/>
      <c r="H333" s="117"/>
    </row>
    <row r="334" ht="12.75" customHeight="1">
      <c r="B334" s="117"/>
      <c r="C334" s="117"/>
      <c r="D334" s="117"/>
      <c r="E334" s="117"/>
      <c r="F334" s="117"/>
      <c r="H334" s="117"/>
    </row>
    <row r="335" ht="12.75" customHeight="1">
      <c r="B335" s="117"/>
      <c r="C335" s="117"/>
      <c r="D335" s="117"/>
      <c r="E335" s="117"/>
      <c r="F335" s="117"/>
      <c r="H335" s="117"/>
    </row>
    <row r="336" ht="12.75" customHeight="1">
      <c r="B336" s="117"/>
      <c r="C336" s="117"/>
      <c r="D336" s="117"/>
      <c r="E336" s="117"/>
      <c r="F336" s="117"/>
      <c r="H336" s="117"/>
    </row>
    <row r="337" ht="12.75" customHeight="1">
      <c r="B337" s="117"/>
      <c r="C337" s="117"/>
      <c r="D337" s="117"/>
      <c r="E337" s="117"/>
      <c r="F337" s="117"/>
      <c r="H337" s="117"/>
    </row>
    <row r="338" ht="12.75" customHeight="1">
      <c r="B338" s="117"/>
      <c r="C338" s="117"/>
      <c r="D338" s="117"/>
      <c r="E338" s="117"/>
      <c r="F338" s="117"/>
      <c r="H338" s="117"/>
    </row>
    <row r="339" ht="12.75" customHeight="1">
      <c r="B339" s="117"/>
      <c r="C339" s="117"/>
      <c r="D339" s="117"/>
      <c r="E339" s="117"/>
      <c r="F339" s="117"/>
      <c r="H339" s="117"/>
    </row>
    <row r="340" ht="12.75" customHeight="1">
      <c r="B340" s="117"/>
      <c r="C340" s="117"/>
      <c r="D340" s="117"/>
      <c r="E340" s="117"/>
      <c r="F340" s="117"/>
      <c r="H340" s="117"/>
    </row>
    <row r="341" ht="12.75" customHeight="1">
      <c r="B341" s="117"/>
      <c r="C341" s="117"/>
      <c r="D341" s="117"/>
      <c r="E341" s="117"/>
      <c r="F341" s="117"/>
      <c r="H341" s="117"/>
    </row>
    <row r="342" ht="12.75" customHeight="1">
      <c r="B342" s="117"/>
      <c r="C342" s="117"/>
      <c r="D342" s="117"/>
      <c r="E342" s="117"/>
      <c r="F342" s="117"/>
      <c r="H342" s="117"/>
    </row>
    <row r="343" ht="12.75" customHeight="1">
      <c r="B343" s="117"/>
      <c r="C343" s="117"/>
      <c r="D343" s="117"/>
      <c r="E343" s="117"/>
      <c r="F343" s="117"/>
      <c r="H343" s="117"/>
    </row>
    <row r="344" ht="12.75" customHeight="1">
      <c r="B344" s="117"/>
      <c r="C344" s="117"/>
      <c r="D344" s="117"/>
      <c r="E344" s="117"/>
      <c r="F344" s="117"/>
      <c r="H344" s="117"/>
    </row>
    <row r="345" ht="12.75" customHeight="1">
      <c r="B345" s="117"/>
      <c r="C345" s="117"/>
      <c r="D345" s="117"/>
      <c r="E345" s="117"/>
      <c r="F345" s="117"/>
      <c r="H345" s="117"/>
    </row>
    <row r="346" ht="12.75" customHeight="1">
      <c r="B346" s="117"/>
      <c r="C346" s="117"/>
      <c r="D346" s="117"/>
      <c r="E346" s="117"/>
      <c r="F346" s="117"/>
      <c r="H346" s="117"/>
    </row>
    <row r="347" ht="12.75" customHeight="1">
      <c r="B347" s="117"/>
      <c r="C347" s="117"/>
      <c r="D347" s="117"/>
      <c r="E347" s="117"/>
      <c r="F347" s="117"/>
      <c r="H347" s="117"/>
    </row>
    <row r="348" ht="12.75" customHeight="1">
      <c r="B348" s="117"/>
      <c r="C348" s="117"/>
      <c r="D348" s="117"/>
      <c r="E348" s="117"/>
      <c r="F348" s="117"/>
      <c r="H348" s="117"/>
    </row>
    <row r="349" ht="12.75" customHeight="1">
      <c r="B349" s="117"/>
      <c r="C349" s="117"/>
      <c r="D349" s="117"/>
      <c r="E349" s="117"/>
      <c r="F349" s="117"/>
      <c r="H349" s="117"/>
    </row>
    <row r="350" ht="12.75" customHeight="1">
      <c r="B350" s="117"/>
      <c r="C350" s="117"/>
      <c r="D350" s="117"/>
      <c r="E350" s="117"/>
      <c r="F350" s="117"/>
      <c r="H350" s="117"/>
    </row>
    <row r="351" ht="12.75" customHeight="1">
      <c r="B351" s="117"/>
      <c r="C351" s="117"/>
      <c r="D351" s="117"/>
      <c r="E351" s="117"/>
      <c r="F351" s="117"/>
      <c r="H351" s="117"/>
    </row>
    <row r="352" ht="12.75" customHeight="1">
      <c r="B352" s="117"/>
      <c r="C352" s="117"/>
      <c r="D352" s="117"/>
      <c r="E352" s="117"/>
      <c r="F352" s="117"/>
      <c r="H352" s="117"/>
    </row>
    <row r="353" ht="12.75" customHeight="1">
      <c r="B353" s="117"/>
      <c r="C353" s="117"/>
      <c r="D353" s="117"/>
      <c r="E353" s="117"/>
      <c r="F353" s="117"/>
      <c r="H353" s="117"/>
    </row>
    <row r="354" ht="12.75" customHeight="1">
      <c r="B354" s="117"/>
      <c r="C354" s="117"/>
      <c r="D354" s="117"/>
      <c r="E354" s="117"/>
      <c r="F354" s="117"/>
      <c r="H354" s="117"/>
    </row>
    <row r="355" ht="12.75" customHeight="1">
      <c r="B355" s="117"/>
      <c r="C355" s="117"/>
      <c r="D355" s="117"/>
      <c r="E355" s="117"/>
      <c r="F355" s="117"/>
      <c r="H355" s="117"/>
    </row>
    <row r="356" ht="12.75" customHeight="1">
      <c r="B356" s="117"/>
      <c r="C356" s="117"/>
      <c r="D356" s="117"/>
      <c r="E356" s="117"/>
      <c r="F356" s="117"/>
      <c r="H356" s="117"/>
    </row>
    <row r="357" ht="12.75" customHeight="1">
      <c r="B357" s="117"/>
      <c r="C357" s="117"/>
      <c r="D357" s="117"/>
      <c r="E357" s="117"/>
      <c r="F357" s="117"/>
      <c r="H357" s="117"/>
    </row>
    <row r="358" ht="12.75" customHeight="1">
      <c r="B358" s="117"/>
      <c r="C358" s="117"/>
      <c r="D358" s="117"/>
      <c r="E358" s="117"/>
      <c r="F358" s="117"/>
      <c r="H358" s="117"/>
    </row>
    <row r="359" ht="12.75" customHeight="1">
      <c r="B359" s="117"/>
      <c r="C359" s="117"/>
      <c r="D359" s="117"/>
      <c r="E359" s="117"/>
      <c r="F359" s="117"/>
      <c r="H359" s="117"/>
    </row>
    <row r="360" ht="12.75" customHeight="1">
      <c r="B360" s="117"/>
      <c r="C360" s="117"/>
      <c r="D360" s="117"/>
      <c r="E360" s="117"/>
      <c r="F360" s="117"/>
      <c r="H360" s="117"/>
    </row>
    <row r="361" ht="12.75" customHeight="1">
      <c r="B361" s="117"/>
      <c r="C361" s="117"/>
      <c r="D361" s="117"/>
      <c r="E361" s="117"/>
      <c r="F361" s="117"/>
      <c r="H361" s="117"/>
    </row>
    <row r="362" ht="12.75" customHeight="1">
      <c r="B362" s="117"/>
      <c r="C362" s="117"/>
      <c r="D362" s="117"/>
      <c r="E362" s="117"/>
      <c r="F362" s="117"/>
      <c r="H362" s="117"/>
    </row>
    <row r="363" ht="12.75" customHeight="1">
      <c r="B363" s="117"/>
      <c r="C363" s="117"/>
      <c r="D363" s="117"/>
      <c r="E363" s="117"/>
      <c r="F363" s="117"/>
      <c r="H363" s="117"/>
    </row>
    <row r="364" ht="12.75" customHeight="1">
      <c r="B364" s="117"/>
      <c r="C364" s="117"/>
      <c r="D364" s="117"/>
      <c r="E364" s="117"/>
      <c r="F364" s="117"/>
      <c r="H364" s="117"/>
    </row>
    <row r="365" ht="12.75" customHeight="1">
      <c r="B365" s="117"/>
      <c r="C365" s="117"/>
      <c r="D365" s="117"/>
      <c r="E365" s="117"/>
      <c r="F365" s="117"/>
      <c r="H365" s="117"/>
    </row>
    <row r="366" ht="12.75" customHeight="1">
      <c r="B366" s="117"/>
      <c r="C366" s="117"/>
      <c r="D366" s="117"/>
      <c r="E366" s="117"/>
      <c r="F366" s="117"/>
      <c r="H366" s="117"/>
    </row>
    <row r="367" ht="12.75" customHeight="1">
      <c r="B367" s="117"/>
      <c r="C367" s="117"/>
      <c r="D367" s="117"/>
      <c r="E367" s="117"/>
      <c r="F367" s="117"/>
      <c r="H367" s="117"/>
    </row>
    <row r="368" ht="12.75" customHeight="1">
      <c r="B368" s="117"/>
      <c r="C368" s="117"/>
      <c r="D368" s="117"/>
      <c r="E368" s="117"/>
      <c r="F368" s="117"/>
      <c r="H368" s="117"/>
    </row>
    <row r="369" ht="12.75" customHeight="1">
      <c r="B369" s="117"/>
      <c r="C369" s="117"/>
      <c r="D369" s="117"/>
      <c r="E369" s="117"/>
      <c r="F369" s="117"/>
      <c r="H369" s="117"/>
    </row>
    <row r="370" ht="12.75" customHeight="1">
      <c r="B370" s="117"/>
      <c r="C370" s="117"/>
      <c r="D370" s="117"/>
      <c r="E370" s="117"/>
      <c r="F370" s="117"/>
      <c r="H370" s="117"/>
    </row>
    <row r="371" ht="12.75" customHeight="1">
      <c r="B371" s="117"/>
      <c r="C371" s="117"/>
      <c r="D371" s="117"/>
      <c r="E371" s="117"/>
      <c r="F371" s="117"/>
      <c r="H371" s="117"/>
    </row>
    <row r="372" ht="12.75" customHeight="1">
      <c r="B372" s="117"/>
      <c r="C372" s="117"/>
      <c r="D372" s="117"/>
      <c r="E372" s="117"/>
      <c r="F372" s="117"/>
      <c r="H372" s="117"/>
    </row>
    <row r="373" ht="12.75" customHeight="1">
      <c r="B373" s="117"/>
      <c r="C373" s="117"/>
      <c r="D373" s="117"/>
      <c r="E373" s="117"/>
      <c r="F373" s="117"/>
      <c r="H373" s="117"/>
    </row>
    <row r="374" ht="12.75" customHeight="1">
      <c r="B374" s="117"/>
      <c r="C374" s="117"/>
      <c r="D374" s="117"/>
      <c r="E374" s="117"/>
      <c r="F374" s="117"/>
      <c r="H374" s="117"/>
    </row>
    <row r="375" ht="12.75" customHeight="1">
      <c r="B375" s="117"/>
      <c r="C375" s="117"/>
      <c r="D375" s="117"/>
      <c r="E375" s="117"/>
      <c r="F375" s="117"/>
      <c r="H375" s="117"/>
    </row>
    <row r="376" ht="12.75" customHeight="1">
      <c r="B376" s="117"/>
      <c r="C376" s="117"/>
      <c r="D376" s="117"/>
      <c r="E376" s="117"/>
      <c r="F376" s="117"/>
      <c r="H376" s="117"/>
    </row>
    <row r="377" ht="12.75" customHeight="1">
      <c r="B377" s="117"/>
      <c r="C377" s="117"/>
      <c r="D377" s="117"/>
      <c r="E377" s="117"/>
      <c r="F377" s="117"/>
      <c r="H377" s="117"/>
    </row>
    <row r="378" ht="12.75" customHeight="1">
      <c r="B378" s="117"/>
      <c r="C378" s="117"/>
      <c r="D378" s="117"/>
      <c r="E378" s="117"/>
      <c r="F378" s="117"/>
      <c r="H378" s="117"/>
    </row>
    <row r="379" ht="12.75" customHeight="1">
      <c r="B379" s="117"/>
      <c r="C379" s="117"/>
      <c r="D379" s="117"/>
      <c r="E379" s="117"/>
      <c r="F379" s="117"/>
      <c r="H379" s="117"/>
    </row>
    <row r="380" ht="12.75" customHeight="1">
      <c r="B380" s="117"/>
      <c r="C380" s="117"/>
      <c r="D380" s="117"/>
      <c r="E380" s="117"/>
      <c r="F380" s="117"/>
      <c r="H380" s="117"/>
    </row>
    <row r="381" ht="12.75" customHeight="1">
      <c r="B381" s="117"/>
      <c r="C381" s="117"/>
      <c r="D381" s="117"/>
      <c r="E381" s="117"/>
      <c r="F381" s="117"/>
      <c r="H381" s="117"/>
    </row>
    <row r="382" ht="12.75" customHeight="1">
      <c r="B382" s="117"/>
      <c r="C382" s="117"/>
      <c r="D382" s="117"/>
      <c r="E382" s="117"/>
      <c r="F382" s="117"/>
      <c r="H382" s="117"/>
    </row>
    <row r="383" ht="12.75" customHeight="1">
      <c r="B383" s="117"/>
      <c r="C383" s="117"/>
      <c r="D383" s="117"/>
      <c r="E383" s="117"/>
      <c r="F383" s="117"/>
      <c r="H383" s="117"/>
    </row>
    <row r="384" ht="12.75" customHeight="1">
      <c r="B384" s="117"/>
      <c r="C384" s="117"/>
      <c r="D384" s="117"/>
      <c r="E384" s="117"/>
      <c r="F384" s="117"/>
      <c r="H384" s="117"/>
    </row>
    <row r="385" ht="12.75" customHeight="1">
      <c r="B385" s="117"/>
      <c r="C385" s="117"/>
      <c r="D385" s="117"/>
      <c r="E385" s="117"/>
      <c r="F385" s="117"/>
      <c r="H385" s="117"/>
    </row>
    <row r="386" ht="12.75" customHeight="1">
      <c r="B386" s="117"/>
      <c r="C386" s="117"/>
      <c r="D386" s="117"/>
      <c r="E386" s="117"/>
      <c r="F386" s="117"/>
      <c r="H386" s="117"/>
    </row>
    <row r="387" ht="12.75" customHeight="1">
      <c r="B387" s="117"/>
      <c r="C387" s="117"/>
      <c r="D387" s="117"/>
      <c r="E387" s="117"/>
      <c r="F387" s="117"/>
      <c r="H387" s="117"/>
    </row>
    <row r="388" ht="12.75" customHeight="1">
      <c r="B388" s="117"/>
      <c r="C388" s="117"/>
      <c r="D388" s="117"/>
      <c r="E388" s="117"/>
      <c r="F388" s="117"/>
      <c r="H388" s="117"/>
    </row>
    <row r="389" ht="12.75" customHeight="1">
      <c r="B389" s="117"/>
      <c r="C389" s="117"/>
      <c r="D389" s="117"/>
      <c r="E389" s="117"/>
      <c r="F389" s="117"/>
      <c r="H389" s="117"/>
    </row>
    <row r="390" ht="12.75" customHeight="1">
      <c r="B390" s="117"/>
      <c r="C390" s="117"/>
      <c r="D390" s="117"/>
      <c r="E390" s="117"/>
      <c r="F390" s="117"/>
      <c r="H390" s="117"/>
    </row>
    <row r="391" ht="12.75" customHeight="1">
      <c r="B391" s="117"/>
      <c r="C391" s="117"/>
      <c r="D391" s="117"/>
      <c r="E391" s="117"/>
      <c r="F391" s="117"/>
      <c r="H391" s="117"/>
    </row>
    <row r="392" ht="12.75" customHeight="1">
      <c r="B392" s="117"/>
      <c r="C392" s="117"/>
      <c r="D392" s="117"/>
      <c r="E392" s="117"/>
      <c r="F392" s="117"/>
      <c r="H392" s="117"/>
    </row>
    <row r="393" ht="12.75" customHeight="1">
      <c r="B393" s="117"/>
      <c r="C393" s="117"/>
      <c r="D393" s="117"/>
      <c r="E393" s="117"/>
      <c r="F393" s="117"/>
      <c r="H393" s="117"/>
    </row>
    <row r="394" ht="12.75" customHeight="1">
      <c r="B394" s="117"/>
      <c r="C394" s="117"/>
      <c r="D394" s="117"/>
      <c r="E394" s="117"/>
      <c r="F394" s="117"/>
      <c r="H394" s="117"/>
    </row>
    <row r="395" ht="12.75" customHeight="1">
      <c r="B395" s="117"/>
      <c r="C395" s="117"/>
      <c r="D395" s="117"/>
      <c r="E395" s="117"/>
      <c r="F395" s="117"/>
      <c r="H395" s="117"/>
    </row>
    <row r="396" ht="12.75" customHeight="1">
      <c r="B396" s="117"/>
      <c r="C396" s="117"/>
      <c r="D396" s="117"/>
      <c r="E396" s="117"/>
      <c r="F396" s="117"/>
      <c r="H396" s="117"/>
    </row>
    <row r="397" ht="12.75" customHeight="1">
      <c r="B397" s="117"/>
      <c r="C397" s="117"/>
      <c r="D397" s="117"/>
      <c r="E397" s="117"/>
      <c r="F397" s="117"/>
      <c r="H397" s="117"/>
    </row>
    <row r="398" ht="12.75" customHeight="1">
      <c r="B398" s="117"/>
      <c r="C398" s="117"/>
      <c r="D398" s="117"/>
      <c r="E398" s="117"/>
      <c r="F398" s="117"/>
      <c r="H398" s="117"/>
    </row>
    <row r="399" ht="12.75" customHeight="1">
      <c r="B399" s="117"/>
      <c r="C399" s="117"/>
      <c r="D399" s="117"/>
      <c r="E399" s="117"/>
      <c r="F399" s="117"/>
      <c r="H399" s="117"/>
    </row>
    <row r="400" ht="12.75" customHeight="1">
      <c r="B400" s="117"/>
      <c r="C400" s="117"/>
      <c r="D400" s="117"/>
      <c r="E400" s="117"/>
      <c r="F400" s="117"/>
      <c r="H400" s="117"/>
    </row>
    <row r="401" ht="12.75" customHeight="1">
      <c r="B401" s="117"/>
      <c r="C401" s="117"/>
      <c r="D401" s="117"/>
      <c r="E401" s="117"/>
      <c r="F401" s="117"/>
      <c r="H401" s="117"/>
    </row>
    <row r="402" ht="12.75" customHeight="1">
      <c r="B402" s="117"/>
      <c r="C402" s="117"/>
      <c r="D402" s="117"/>
      <c r="E402" s="117"/>
      <c r="F402" s="117"/>
      <c r="H402" s="117"/>
    </row>
    <row r="403" ht="12.75" customHeight="1">
      <c r="B403" s="117"/>
      <c r="C403" s="117"/>
      <c r="D403" s="117"/>
      <c r="E403" s="117"/>
      <c r="F403" s="117"/>
      <c r="H403" s="117"/>
    </row>
    <row r="404" ht="12.75" customHeight="1">
      <c r="B404" s="117"/>
      <c r="C404" s="117"/>
      <c r="D404" s="117"/>
      <c r="E404" s="117"/>
      <c r="F404" s="117"/>
      <c r="H404" s="117"/>
    </row>
    <row r="405" ht="12.75" customHeight="1">
      <c r="B405" s="117"/>
      <c r="C405" s="117"/>
      <c r="D405" s="117"/>
      <c r="E405" s="117"/>
      <c r="F405" s="117"/>
      <c r="H405" s="117"/>
    </row>
    <row r="406" ht="12.75" customHeight="1">
      <c r="B406" s="117"/>
      <c r="C406" s="117"/>
      <c r="D406" s="117"/>
      <c r="E406" s="117"/>
      <c r="F406" s="117"/>
      <c r="H406" s="117"/>
    </row>
    <row r="407" ht="12.75" customHeight="1">
      <c r="B407" s="117"/>
      <c r="C407" s="117"/>
      <c r="D407" s="117"/>
      <c r="E407" s="117"/>
      <c r="F407" s="117"/>
      <c r="H407" s="117"/>
    </row>
    <row r="408" ht="12.75" customHeight="1">
      <c r="B408" s="117"/>
      <c r="C408" s="117"/>
      <c r="D408" s="117"/>
      <c r="E408" s="117"/>
      <c r="F408" s="117"/>
      <c r="H408" s="117"/>
    </row>
    <row r="409" ht="12.75" customHeight="1">
      <c r="B409" s="117"/>
      <c r="C409" s="117"/>
      <c r="D409" s="117"/>
      <c r="E409" s="117"/>
      <c r="F409" s="117"/>
      <c r="H409" s="117"/>
    </row>
    <row r="410" ht="12.75" customHeight="1">
      <c r="B410" s="117"/>
      <c r="C410" s="117"/>
      <c r="D410" s="117"/>
      <c r="E410" s="117"/>
      <c r="F410" s="117"/>
      <c r="H410" s="117"/>
    </row>
    <row r="411" ht="12.75" customHeight="1">
      <c r="B411" s="117"/>
      <c r="C411" s="117"/>
      <c r="D411" s="117"/>
      <c r="E411" s="117"/>
      <c r="F411" s="117"/>
      <c r="H411" s="117"/>
    </row>
    <row r="412" ht="12.75" customHeight="1">
      <c r="B412" s="117"/>
      <c r="C412" s="117"/>
      <c r="D412" s="117"/>
      <c r="E412" s="117"/>
      <c r="F412" s="117"/>
      <c r="H412" s="117"/>
    </row>
    <row r="413" ht="12.75" customHeight="1">
      <c r="B413" s="117"/>
      <c r="C413" s="117"/>
      <c r="D413" s="117"/>
      <c r="E413" s="117"/>
      <c r="F413" s="117"/>
      <c r="H413" s="117"/>
    </row>
    <row r="414" ht="12.75" customHeight="1">
      <c r="B414" s="117"/>
      <c r="C414" s="117"/>
      <c r="D414" s="117"/>
      <c r="E414" s="117"/>
      <c r="F414" s="117"/>
      <c r="H414" s="117"/>
    </row>
    <row r="415" ht="12.75" customHeight="1">
      <c r="B415" s="117"/>
      <c r="C415" s="117"/>
      <c r="D415" s="117"/>
      <c r="E415" s="117"/>
      <c r="F415" s="117"/>
      <c r="H415" s="117"/>
    </row>
    <row r="416" ht="12.75" customHeight="1">
      <c r="B416" s="117"/>
      <c r="C416" s="117"/>
      <c r="D416" s="117"/>
      <c r="E416" s="117"/>
      <c r="F416" s="117"/>
      <c r="H416" s="117"/>
    </row>
    <row r="417" ht="12.75" customHeight="1">
      <c r="B417" s="117"/>
      <c r="C417" s="117"/>
      <c r="D417" s="117"/>
      <c r="E417" s="117"/>
      <c r="F417" s="117"/>
      <c r="H417" s="117"/>
    </row>
    <row r="418" ht="12.75" customHeight="1">
      <c r="B418" s="117"/>
      <c r="C418" s="117"/>
      <c r="D418" s="117"/>
      <c r="E418" s="117"/>
      <c r="F418" s="117"/>
      <c r="H418" s="117"/>
    </row>
    <row r="419" ht="12.75" customHeight="1">
      <c r="B419" s="117"/>
      <c r="C419" s="117"/>
      <c r="D419" s="117"/>
      <c r="E419" s="117"/>
      <c r="F419" s="117"/>
      <c r="H419" s="117"/>
    </row>
    <row r="420" ht="12.75" customHeight="1">
      <c r="B420" s="117"/>
      <c r="C420" s="117"/>
      <c r="D420" s="117"/>
      <c r="E420" s="117"/>
      <c r="F420" s="117"/>
      <c r="H420" s="117"/>
    </row>
    <row r="421" ht="12.75" customHeight="1">
      <c r="B421" s="117"/>
      <c r="C421" s="117"/>
      <c r="D421" s="117"/>
      <c r="E421" s="117"/>
      <c r="F421" s="117"/>
      <c r="H421" s="117"/>
    </row>
    <row r="422" ht="12.75" customHeight="1">
      <c r="B422" s="117"/>
      <c r="C422" s="117"/>
      <c r="D422" s="117"/>
      <c r="E422" s="117"/>
      <c r="F422" s="117"/>
      <c r="H422" s="117"/>
    </row>
    <row r="423" ht="12.75" customHeight="1">
      <c r="B423" s="117"/>
      <c r="C423" s="117"/>
      <c r="D423" s="117"/>
      <c r="E423" s="117"/>
      <c r="F423" s="117"/>
      <c r="H423" s="117"/>
    </row>
    <row r="424" ht="12.75" customHeight="1">
      <c r="B424" s="117"/>
      <c r="C424" s="117"/>
      <c r="D424" s="117"/>
      <c r="E424" s="117"/>
      <c r="F424" s="117"/>
      <c r="H424" s="117"/>
    </row>
    <row r="425" ht="12.75" customHeight="1">
      <c r="B425" s="117"/>
      <c r="C425" s="117"/>
      <c r="D425" s="117"/>
      <c r="E425" s="117"/>
      <c r="F425" s="117"/>
      <c r="H425" s="117"/>
    </row>
    <row r="426" ht="12.75" customHeight="1">
      <c r="B426" s="117"/>
      <c r="C426" s="117"/>
      <c r="D426" s="117"/>
      <c r="E426" s="117"/>
      <c r="F426" s="117"/>
      <c r="H426" s="117"/>
    </row>
    <row r="427" ht="12.75" customHeight="1">
      <c r="B427" s="117"/>
      <c r="C427" s="117"/>
      <c r="D427" s="117"/>
      <c r="E427" s="117"/>
      <c r="F427" s="117"/>
      <c r="H427" s="117"/>
    </row>
    <row r="428" ht="12.75" customHeight="1">
      <c r="B428" s="117"/>
      <c r="C428" s="117"/>
      <c r="D428" s="117"/>
      <c r="E428" s="117"/>
      <c r="F428" s="117"/>
      <c r="H428" s="117"/>
    </row>
    <row r="429" ht="12.75" customHeight="1">
      <c r="B429" s="117"/>
      <c r="C429" s="117"/>
      <c r="D429" s="117"/>
      <c r="E429" s="117"/>
      <c r="F429" s="117"/>
      <c r="H429" s="117"/>
    </row>
    <row r="430" ht="12.75" customHeight="1">
      <c r="B430" s="117"/>
      <c r="C430" s="117"/>
      <c r="D430" s="117"/>
      <c r="E430" s="117"/>
      <c r="F430" s="117"/>
      <c r="H430" s="117"/>
    </row>
    <row r="431" ht="12.75" customHeight="1">
      <c r="B431" s="117"/>
      <c r="C431" s="117"/>
      <c r="D431" s="117"/>
      <c r="E431" s="117"/>
      <c r="F431" s="117"/>
      <c r="H431" s="117"/>
    </row>
    <row r="432" ht="12.75" customHeight="1">
      <c r="B432" s="117"/>
      <c r="C432" s="117"/>
      <c r="D432" s="117"/>
      <c r="E432" s="117"/>
      <c r="F432" s="117"/>
      <c r="H432" s="117"/>
    </row>
    <row r="433" ht="12.75" customHeight="1">
      <c r="B433" s="117"/>
      <c r="C433" s="117"/>
      <c r="D433" s="117"/>
      <c r="E433" s="117"/>
      <c r="F433" s="117"/>
      <c r="H433" s="117"/>
    </row>
    <row r="434" ht="12.75" customHeight="1">
      <c r="B434" s="117"/>
      <c r="C434" s="117"/>
      <c r="D434" s="117"/>
      <c r="E434" s="117"/>
      <c r="F434" s="117"/>
      <c r="H434" s="117"/>
    </row>
    <row r="435" ht="12.75" customHeight="1">
      <c r="B435" s="117"/>
      <c r="C435" s="117"/>
      <c r="D435" s="117"/>
      <c r="E435" s="117"/>
      <c r="F435" s="117"/>
      <c r="H435" s="117"/>
    </row>
    <row r="436" ht="12.75" customHeight="1">
      <c r="B436" s="117"/>
      <c r="C436" s="117"/>
      <c r="D436" s="117"/>
      <c r="E436" s="117"/>
      <c r="F436" s="117"/>
      <c r="H436" s="117"/>
    </row>
    <row r="437" ht="12.75" customHeight="1">
      <c r="B437" s="117"/>
      <c r="C437" s="117"/>
      <c r="D437" s="117"/>
      <c r="E437" s="117"/>
      <c r="F437" s="117"/>
      <c r="H437" s="117"/>
    </row>
    <row r="438" ht="12.75" customHeight="1">
      <c r="B438" s="117"/>
      <c r="C438" s="117"/>
      <c r="D438" s="117"/>
      <c r="E438" s="117"/>
      <c r="F438" s="117"/>
      <c r="H438" s="117"/>
    </row>
    <row r="439" ht="12.75" customHeight="1">
      <c r="B439" s="117"/>
      <c r="C439" s="117"/>
      <c r="D439" s="117"/>
      <c r="E439" s="117"/>
      <c r="F439" s="117"/>
      <c r="H439" s="117"/>
    </row>
    <row r="440" ht="12.75" customHeight="1">
      <c r="B440" s="117"/>
      <c r="C440" s="117"/>
      <c r="D440" s="117"/>
      <c r="E440" s="117"/>
      <c r="F440" s="117"/>
      <c r="H440" s="117"/>
    </row>
    <row r="441" ht="12.75" customHeight="1">
      <c r="B441" s="117"/>
      <c r="C441" s="117"/>
      <c r="D441" s="117"/>
      <c r="E441" s="117"/>
      <c r="F441" s="117"/>
      <c r="H441" s="117"/>
    </row>
    <row r="442" ht="12.75" customHeight="1">
      <c r="B442" s="117"/>
      <c r="C442" s="117"/>
      <c r="D442" s="117"/>
      <c r="E442" s="117"/>
      <c r="F442" s="117"/>
      <c r="H442" s="117"/>
    </row>
    <row r="443" ht="12.75" customHeight="1">
      <c r="B443" s="117"/>
      <c r="C443" s="117"/>
      <c r="D443" s="117"/>
      <c r="E443" s="117"/>
      <c r="F443" s="117"/>
      <c r="H443" s="117"/>
    </row>
    <row r="444" ht="12.75" customHeight="1">
      <c r="B444" s="117"/>
      <c r="C444" s="117"/>
      <c r="D444" s="117"/>
      <c r="E444" s="117"/>
      <c r="F444" s="117"/>
      <c r="H444" s="117"/>
    </row>
    <row r="445" ht="12.75" customHeight="1">
      <c r="B445" s="117"/>
      <c r="C445" s="117"/>
      <c r="D445" s="117"/>
      <c r="E445" s="117"/>
      <c r="F445" s="117"/>
      <c r="H445" s="117"/>
    </row>
    <row r="446" ht="12.75" customHeight="1">
      <c r="B446" s="117"/>
      <c r="C446" s="117"/>
      <c r="D446" s="117"/>
      <c r="E446" s="117"/>
      <c r="F446" s="117"/>
      <c r="H446" s="117"/>
    </row>
    <row r="447" ht="12.75" customHeight="1">
      <c r="B447" s="117"/>
      <c r="C447" s="117"/>
      <c r="D447" s="117"/>
      <c r="E447" s="117"/>
      <c r="F447" s="117"/>
      <c r="H447" s="117"/>
    </row>
    <row r="448" ht="12.75" customHeight="1">
      <c r="B448" s="117"/>
      <c r="C448" s="117"/>
      <c r="D448" s="117"/>
      <c r="E448" s="117"/>
      <c r="F448" s="117"/>
      <c r="H448" s="117"/>
    </row>
    <row r="449" ht="12.75" customHeight="1">
      <c r="B449" s="117"/>
      <c r="C449" s="117"/>
      <c r="D449" s="117"/>
      <c r="E449" s="117"/>
      <c r="F449" s="117"/>
      <c r="H449" s="117"/>
    </row>
    <row r="450" ht="12.75" customHeight="1">
      <c r="B450" s="117"/>
      <c r="C450" s="117"/>
      <c r="D450" s="117"/>
      <c r="E450" s="117"/>
      <c r="F450" s="117"/>
      <c r="H450" s="117"/>
    </row>
    <row r="451" ht="12.75" customHeight="1">
      <c r="B451" s="117"/>
      <c r="C451" s="117"/>
      <c r="D451" s="117"/>
      <c r="E451" s="117"/>
      <c r="F451" s="117"/>
      <c r="H451" s="117"/>
    </row>
    <row r="452" ht="12.75" customHeight="1">
      <c r="B452" s="117"/>
      <c r="C452" s="117"/>
      <c r="D452" s="117"/>
      <c r="E452" s="117"/>
      <c r="F452" s="117"/>
      <c r="H452" s="117"/>
    </row>
    <row r="453" ht="12.75" customHeight="1">
      <c r="B453" s="117"/>
      <c r="C453" s="117"/>
      <c r="D453" s="117"/>
      <c r="E453" s="117"/>
      <c r="F453" s="117"/>
      <c r="H453" s="117"/>
    </row>
    <row r="454" ht="12.75" customHeight="1">
      <c r="B454" s="117"/>
      <c r="C454" s="117"/>
      <c r="D454" s="117"/>
      <c r="E454" s="117"/>
      <c r="F454" s="117"/>
      <c r="H454" s="117"/>
    </row>
    <row r="455" ht="12.75" customHeight="1">
      <c r="B455" s="117"/>
      <c r="C455" s="117"/>
      <c r="D455" s="117"/>
      <c r="E455" s="117"/>
      <c r="F455" s="117"/>
      <c r="H455" s="117"/>
    </row>
    <row r="456" ht="12.75" customHeight="1">
      <c r="B456" s="117"/>
      <c r="C456" s="117"/>
      <c r="D456" s="117"/>
      <c r="E456" s="117"/>
      <c r="F456" s="117"/>
      <c r="H456" s="117"/>
    </row>
    <row r="457" ht="12.75" customHeight="1">
      <c r="B457" s="117"/>
      <c r="C457" s="117"/>
      <c r="D457" s="117"/>
      <c r="E457" s="117"/>
      <c r="F457" s="117"/>
      <c r="H457" s="117"/>
    </row>
    <row r="458" ht="12.75" customHeight="1">
      <c r="B458" s="117"/>
      <c r="C458" s="117"/>
      <c r="D458" s="117"/>
      <c r="E458" s="117"/>
      <c r="F458" s="117"/>
      <c r="H458" s="117"/>
    </row>
    <row r="459" ht="12.75" customHeight="1">
      <c r="B459" s="117"/>
      <c r="C459" s="117"/>
      <c r="D459" s="117"/>
      <c r="E459" s="117"/>
      <c r="F459" s="117"/>
      <c r="H459" s="117"/>
    </row>
    <row r="460" ht="12.75" customHeight="1">
      <c r="B460" s="117"/>
      <c r="C460" s="117"/>
      <c r="D460" s="117"/>
      <c r="E460" s="117"/>
      <c r="F460" s="117"/>
      <c r="H460" s="117"/>
    </row>
    <row r="461" ht="12.75" customHeight="1">
      <c r="B461" s="117"/>
      <c r="C461" s="117"/>
      <c r="D461" s="117"/>
      <c r="E461" s="117"/>
      <c r="F461" s="117"/>
      <c r="H461" s="117"/>
    </row>
    <row r="462" ht="12.75" customHeight="1">
      <c r="B462" s="117"/>
      <c r="C462" s="117"/>
      <c r="D462" s="117"/>
      <c r="E462" s="117"/>
      <c r="F462" s="117"/>
      <c r="H462" s="117"/>
    </row>
    <row r="463" ht="12.75" customHeight="1">
      <c r="B463" s="117"/>
      <c r="C463" s="117"/>
      <c r="D463" s="117"/>
      <c r="E463" s="117"/>
      <c r="F463" s="117"/>
      <c r="H463" s="117"/>
    </row>
    <row r="464" ht="12.75" customHeight="1">
      <c r="B464" s="117"/>
      <c r="C464" s="117"/>
      <c r="D464" s="117"/>
      <c r="E464" s="117"/>
      <c r="F464" s="117"/>
      <c r="H464" s="117"/>
    </row>
    <row r="465" ht="12.75" customHeight="1">
      <c r="B465" s="117"/>
      <c r="C465" s="117"/>
      <c r="D465" s="117"/>
      <c r="E465" s="117"/>
      <c r="F465" s="117"/>
      <c r="H465" s="117"/>
    </row>
    <row r="466" ht="12.75" customHeight="1">
      <c r="B466" s="117"/>
      <c r="C466" s="117"/>
      <c r="D466" s="117"/>
      <c r="E466" s="117"/>
      <c r="F466" s="117"/>
      <c r="H466" s="117"/>
    </row>
    <row r="467" ht="12.75" customHeight="1">
      <c r="B467" s="117"/>
      <c r="C467" s="117"/>
      <c r="D467" s="117"/>
      <c r="E467" s="117"/>
      <c r="F467" s="117"/>
      <c r="H467" s="117"/>
    </row>
    <row r="468" ht="12.75" customHeight="1">
      <c r="B468" s="117"/>
      <c r="C468" s="117"/>
      <c r="D468" s="117"/>
      <c r="E468" s="117"/>
      <c r="F468" s="117"/>
      <c r="H468" s="117"/>
    </row>
    <row r="469" ht="12.75" customHeight="1">
      <c r="B469" s="117"/>
      <c r="C469" s="117"/>
      <c r="D469" s="117"/>
      <c r="E469" s="117"/>
      <c r="F469" s="117"/>
      <c r="H469" s="117"/>
    </row>
    <row r="470" ht="12.75" customHeight="1">
      <c r="B470" s="117"/>
      <c r="C470" s="117"/>
      <c r="D470" s="117"/>
      <c r="E470" s="117"/>
      <c r="F470" s="117"/>
      <c r="H470" s="117"/>
    </row>
    <row r="471" ht="12.75" customHeight="1">
      <c r="B471" s="117"/>
      <c r="C471" s="117"/>
      <c r="D471" s="117"/>
      <c r="E471" s="117"/>
      <c r="F471" s="117"/>
      <c r="H471" s="117"/>
    </row>
    <row r="472" ht="12.75" customHeight="1">
      <c r="B472" s="117"/>
      <c r="C472" s="117"/>
      <c r="D472" s="117"/>
      <c r="E472" s="117"/>
      <c r="F472" s="117"/>
      <c r="H472" s="117"/>
    </row>
    <row r="473" ht="12.75" customHeight="1">
      <c r="B473" s="117"/>
      <c r="C473" s="117"/>
      <c r="D473" s="117"/>
      <c r="E473" s="117"/>
      <c r="F473" s="117"/>
      <c r="H473" s="117"/>
    </row>
    <row r="474" ht="12.75" customHeight="1">
      <c r="B474" s="117"/>
      <c r="C474" s="117"/>
      <c r="D474" s="117"/>
      <c r="E474" s="117"/>
      <c r="F474" s="117"/>
      <c r="H474" s="117"/>
    </row>
    <row r="475" ht="12.75" customHeight="1">
      <c r="B475" s="117"/>
      <c r="C475" s="117"/>
      <c r="D475" s="117"/>
      <c r="E475" s="117"/>
      <c r="F475" s="117"/>
      <c r="H475" s="117"/>
    </row>
    <row r="476" ht="12.75" customHeight="1">
      <c r="B476" s="117"/>
      <c r="C476" s="117"/>
      <c r="D476" s="117"/>
      <c r="E476" s="117"/>
      <c r="F476" s="117"/>
      <c r="H476" s="117"/>
    </row>
    <row r="477" ht="12.75" customHeight="1">
      <c r="B477" s="117"/>
      <c r="C477" s="117"/>
      <c r="D477" s="117"/>
      <c r="E477" s="117"/>
      <c r="F477" s="117"/>
      <c r="H477" s="117"/>
    </row>
    <row r="478" ht="12.75" customHeight="1">
      <c r="B478" s="117"/>
      <c r="C478" s="117"/>
      <c r="D478" s="117"/>
      <c r="E478" s="117"/>
      <c r="F478" s="117"/>
      <c r="H478" s="117"/>
    </row>
    <row r="479" ht="12.75" customHeight="1">
      <c r="B479" s="117"/>
      <c r="C479" s="117"/>
      <c r="D479" s="117"/>
      <c r="E479" s="117"/>
      <c r="F479" s="117"/>
      <c r="H479" s="117"/>
    </row>
    <row r="480" ht="12.75" customHeight="1">
      <c r="B480" s="117"/>
      <c r="C480" s="117"/>
      <c r="D480" s="117"/>
      <c r="E480" s="117"/>
      <c r="F480" s="117"/>
      <c r="H480" s="117"/>
    </row>
    <row r="481" ht="12.75" customHeight="1">
      <c r="B481" s="117"/>
      <c r="C481" s="117"/>
      <c r="D481" s="117"/>
      <c r="E481" s="117"/>
      <c r="F481" s="117"/>
      <c r="H481" s="117"/>
    </row>
    <row r="482" ht="12.75" customHeight="1">
      <c r="B482" s="117"/>
      <c r="C482" s="117"/>
      <c r="D482" s="117"/>
      <c r="E482" s="117"/>
      <c r="F482" s="117"/>
      <c r="H482" s="117"/>
    </row>
    <row r="483" ht="12.75" customHeight="1">
      <c r="B483" s="117"/>
      <c r="C483" s="117"/>
      <c r="D483" s="117"/>
      <c r="E483" s="117"/>
      <c r="F483" s="117"/>
      <c r="H483" s="117"/>
    </row>
    <row r="484" ht="12.75" customHeight="1">
      <c r="B484" s="117"/>
      <c r="C484" s="117"/>
      <c r="D484" s="117"/>
      <c r="E484" s="117"/>
      <c r="F484" s="117"/>
      <c r="H484" s="117"/>
    </row>
    <row r="485" ht="12.75" customHeight="1">
      <c r="B485" s="117"/>
      <c r="C485" s="117"/>
      <c r="D485" s="117"/>
      <c r="E485" s="117"/>
      <c r="F485" s="117"/>
      <c r="H485" s="117"/>
    </row>
    <row r="486" ht="12.75" customHeight="1">
      <c r="B486" s="117"/>
      <c r="C486" s="117"/>
      <c r="D486" s="117"/>
      <c r="E486" s="117"/>
      <c r="F486" s="117"/>
      <c r="H486" s="117"/>
    </row>
    <row r="487" ht="12.75" customHeight="1">
      <c r="B487" s="117"/>
      <c r="C487" s="117"/>
      <c r="D487" s="117"/>
      <c r="E487" s="117"/>
      <c r="F487" s="117"/>
      <c r="H487" s="117"/>
    </row>
    <row r="488" ht="12.75" customHeight="1">
      <c r="B488" s="117"/>
      <c r="C488" s="117"/>
      <c r="D488" s="117"/>
      <c r="E488" s="117"/>
      <c r="F488" s="117"/>
      <c r="H488" s="117"/>
    </row>
    <row r="489" ht="12.75" customHeight="1">
      <c r="B489" s="117"/>
      <c r="C489" s="117"/>
      <c r="D489" s="117"/>
      <c r="E489" s="117"/>
      <c r="F489" s="117"/>
      <c r="H489" s="117"/>
    </row>
    <row r="490" ht="12.75" customHeight="1">
      <c r="B490" s="117"/>
      <c r="C490" s="117"/>
      <c r="D490" s="117"/>
      <c r="E490" s="117"/>
      <c r="F490" s="117"/>
      <c r="H490" s="117"/>
    </row>
    <row r="491" ht="12.75" customHeight="1">
      <c r="B491" s="117"/>
      <c r="C491" s="117"/>
      <c r="D491" s="117"/>
      <c r="E491" s="117"/>
      <c r="F491" s="117"/>
      <c r="H491" s="117"/>
    </row>
    <row r="492" ht="12.75" customHeight="1">
      <c r="B492" s="117"/>
      <c r="C492" s="117"/>
      <c r="D492" s="117"/>
      <c r="E492" s="117"/>
      <c r="F492" s="117"/>
      <c r="H492" s="117"/>
    </row>
    <row r="493" ht="12.75" customHeight="1">
      <c r="B493" s="117"/>
      <c r="C493" s="117"/>
      <c r="D493" s="117"/>
      <c r="E493" s="117"/>
      <c r="F493" s="117"/>
      <c r="H493" s="117"/>
    </row>
    <row r="494" ht="12.75" customHeight="1">
      <c r="B494" s="117"/>
      <c r="C494" s="117"/>
      <c r="D494" s="117"/>
      <c r="E494" s="117"/>
      <c r="F494" s="117"/>
      <c r="H494" s="117"/>
    </row>
    <row r="495" ht="12.75" customHeight="1">
      <c r="B495" s="117"/>
      <c r="C495" s="117"/>
      <c r="D495" s="117"/>
      <c r="E495" s="117"/>
      <c r="F495" s="117"/>
      <c r="H495" s="117"/>
    </row>
    <row r="496" ht="12.75" customHeight="1">
      <c r="B496" s="117"/>
      <c r="C496" s="117"/>
      <c r="D496" s="117"/>
      <c r="E496" s="117"/>
      <c r="F496" s="117"/>
      <c r="H496" s="117"/>
    </row>
    <row r="497" ht="12.75" customHeight="1">
      <c r="B497" s="117"/>
      <c r="C497" s="117"/>
      <c r="D497" s="117"/>
      <c r="E497" s="117"/>
      <c r="F497" s="117"/>
      <c r="H497" s="117"/>
    </row>
    <row r="498" ht="12.75" customHeight="1">
      <c r="B498" s="117"/>
      <c r="C498" s="117"/>
      <c r="D498" s="117"/>
      <c r="E498" s="117"/>
      <c r="F498" s="117"/>
      <c r="H498" s="117"/>
    </row>
    <row r="499" ht="12.75" customHeight="1">
      <c r="B499" s="117"/>
      <c r="C499" s="117"/>
      <c r="D499" s="117"/>
      <c r="E499" s="117"/>
      <c r="F499" s="117"/>
      <c r="H499" s="117"/>
    </row>
    <row r="500" ht="12.75" customHeight="1">
      <c r="B500" s="117"/>
      <c r="C500" s="117"/>
      <c r="D500" s="117"/>
      <c r="E500" s="117"/>
      <c r="F500" s="117"/>
      <c r="H500" s="117"/>
    </row>
    <row r="501" ht="12.75" customHeight="1">
      <c r="B501" s="117"/>
      <c r="C501" s="117"/>
      <c r="D501" s="117"/>
      <c r="E501" s="117"/>
      <c r="F501" s="117"/>
      <c r="H501" s="117"/>
    </row>
    <row r="502" ht="12.75" customHeight="1">
      <c r="B502" s="117"/>
      <c r="C502" s="117"/>
      <c r="D502" s="117"/>
      <c r="E502" s="117"/>
      <c r="F502" s="117"/>
      <c r="H502" s="117"/>
    </row>
    <row r="503" ht="12.75" customHeight="1">
      <c r="B503" s="117"/>
      <c r="C503" s="117"/>
      <c r="D503" s="117"/>
      <c r="E503" s="117"/>
      <c r="F503" s="117"/>
      <c r="H503" s="117"/>
    </row>
    <row r="504" ht="12.75" customHeight="1">
      <c r="B504" s="117"/>
      <c r="C504" s="117"/>
      <c r="D504" s="117"/>
      <c r="E504" s="117"/>
      <c r="F504" s="117"/>
      <c r="H504" s="117"/>
    </row>
    <row r="505" ht="12.75" customHeight="1">
      <c r="B505" s="117"/>
      <c r="C505" s="117"/>
      <c r="D505" s="117"/>
      <c r="E505" s="117"/>
      <c r="F505" s="117"/>
      <c r="H505" s="117"/>
    </row>
    <row r="506" ht="12.75" customHeight="1">
      <c r="B506" s="117"/>
      <c r="C506" s="117"/>
      <c r="D506" s="117"/>
      <c r="E506" s="117"/>
      <c r="F506" s="117"/>
      <c r="H506" s="117"/>
    </row>
    <row r="507" ht="12.75" customHeight="1">
      <c r="B507" s="117"/>
      <c r="C507" s="117"/>
      <c r="D507" s="117"/>
      <c r="E507" s="117"/>
      <c r="F507" s="117"/>
      <c r="H507" s="117"/>
    </row>
    <row r="508" ht="12.75" customHeight="1">
      <c r="B508" s="117"/>
      <c r="C508" s="117"/>
      <c r="D508" s="117"/>
      <c r="E508" s="117"/>
      <c r="F508" s="117"/>
      <c r="H508" s="117"/>
    </row>
    <row r="509" ht="12.75" customHeight="1">
      <c r="B509" s="117"/>
      <c r="C509" s="117"/>
      <c r="D509" s="117"/>
      <c r="E509" s="117"/>
      <c r="F509" s="117"/>
      <c r="H509" s="117"/>
    </row>
    <row r="510" ht="12.75" customHeight="1">
      <c r="B510" s="117"/>
      <c r="C510" s="117"/>
      <c r="D510" s="117"/>
      <c r="E510" s="117"/>
      <c r="F510" s="117"/>
      <c r="H510" s="117"/>
    </row>
    <row r="511" ht="12.75" customHeight="1">
      <c r="B511" s="117"/>
      <c r="C511" s="117"/>
      <c r="D511" s="117"/>
      <c r="E511" s="117"/>
      <c r="F511" s="117"/>
      <c r="H511" s="117"/>
    </row>
    <row r="512" ht="12.75" customHeight="1">
      <c r="B512" s="117"/>
      <c r="C512" s="117"/>
      <c r="D512" s="117"/>
      <c r="E512" s="117"/>
      <c r="F512" s="117"/>
      <c r="H512" s="117"/>
    </row>
    <row r="513" ht="12.75" customHeight="1">
      <c r="B513" s="117"/>
      <c r="C513" s="117"/>
      <c r="D513" s="117"/>
      <c r="E513" s="117"/>
      <c r="F513" s="117"/>
      <c r="H513" s="117"/>
    </row>
    <row r="514" ht="12.75" customHeight="1">
      <c r="B514" s="117"/>
      <c r="C514" s="117"/>
      <c r="D514" s="117"/>
      <c r="E514" s="117"/>
      <c r="F514" s="117"/>
      <c r="H514" s="117"/>
    </row>
    <row r="515" ht="12.75" customHeight="1">
      <c r="B515" s="117"/>
      <c r="C515" s="117"/>
      <c r="D515" s="117"/>
      <c r="E515" s="117"/>
      <c r="F515" s="117"/>
      <c r="H515" s="117"/>
    </row>
    <row r="516" ht="12.75" customHeight="1">
      <c r="B516" s="117"/>
      <c r="C516" s="117"/>
      <c r="D516" s="117"/>
      <c r="E516" s="117"/>
      <c r="F516" s="117"/>
      <c r="H516" s="117"/>
    </row>
    <row r="517" ht="12.75" customHeight="1">
      <c r="B517" s="117"/>
      <c r="C517" s="117"/>
      <c r="D517" s="117"/>
      <c r="E517" s="117"/>
      <c r="F517" s="117"/>
      <c r="H517" s="117"/>
    </row>
    <row r="518" ht="12.75" customHeight="1">
      <c r="B518" s="117"/>
      <c r="C518" s="117"/>
      <c r="D518" s="117"/>
      <c r="E518" s="117"/>
      <c r="F518" s="117"/>
      <c r="H518" s="117"/>
    </row>
    <row r="519" ht="12.75" customHeight="1">
      <c r="B519" s="117"/>
      <c r="C519" s="117"/>
      <c r="D519" s="117"/>
      <c r="E519" s="117"/>
      <c r="F519" s="117"/>
      <c r="H519" s="117"/>
    </row>
    <row r="520" ht="12.75" customHeight="1">
      <c r="B520" s="117"/>
      <c r="C520" s="117"/>
      <c r="D520" s="117"/>
      <c r="E520" s="117"/>
      <c r="F520" s="117"/>
      <c r="H520" s="117"/>
    </row>
    <row r="521" ht="12.75" customHeight="1">
      <c r="B521" s="117"/>
      <c r="C521" s="117"/>
      <c r="D521" s="117"/>
      <c r="E521" s="117"/>
      <c r="F521" s="117"/>
      <c r="H521" s="117"/>
    </row>
    <row r="522" ht="12.75" customHeight="1">
      <c r="B522" s="117"/>
      <c r="C522" s="117"/>
      <c r="D522" s="117"/>
      <c r="E522" s="117"/>
      <c r="F522" s="117"/>
      <c r="H522" s="117"/>
    </row>
    <row r="523" ht="12.75" customHeight="1">
      <c r="B523" s="117"/>
      <c r="C523" s="117"/>
      <c r="D523" s="117"/>
      <c r="E523" s="117"/>
      <c r="F523" s="117"/>
      <c r="H523" s="117"/>
    </row>
    <row r="524" ht="12.75" customHeight="1">
      <c r="B524" s="117"/>
      <c r="C524" s="117"/>
      <c r="D524" s="117"/>
      <c r="E524" s="117"/>
      <c r="F524" s="117"/>
      <c r="H524" s="117"/>
    </row>
    <row r="525" ht="12.75" customHeight="1">
      <c r="B525" s="117"/>
      <c r="C525" s="117"/>
      <c r="D525" s="117"/>
      <c r="E525" s="117"/>
      <c r="F525" s="117"/>
      <c r="H525" s="117"/>
    </row>
    <row r="526" ht="12.75" customHeight="1">
      <c r="B526" s="117"/>
      <c r="C526" s="117"/>
      <c r="D526" s="117"/>
      <c r="E526" s="117"/>
      <c r="F526" s="117"/>
      <c r="H526" s="117"/>
    </row>
    <row r="527" ht="12.75" customHeight="1">
      <c r="B527" s="117"/>
      <c r="C527" s="117"/>
      <c r="D527" s="117"/>
      <c r="E527" s="117"/>
      <c r="F527" s="117"/>
      <c r="H527" s="117"/>
    </row>
    <row r="528" ht="12.75" customHeight="1">
      <c r="B528" s="117"/>
      <c r="C528" s="117"/>
      <c r="D528" s="117"/>
      <c r="E528" s="117"/>
      <c r="F528" s="117"/>
      <c r="H528" s="117"/>
    </row>
    <row r="529" ht="12.75" customHeight="1">
      <c r="B529" s="117"/>
      <c r="C529" s="117"/>
      <c r="D529" s="117"/>
      <c r="E529" s="117"/>
      <c r="F529" s="117"/>
      <c r="H529" s="117"/>
    </row>
    <row r="530" ht="12.75" customHeight="1">
      <c r="B530" s="117"/>
      <c r="C530" s="117"/>
      <c r="D530" s="117"/>
      <c r="E530" s="117"/>
      <c r="F530" s="117"/>
      <c r="H530" s="117"/>
    </row>
    <row r="531" ht="12.75" customHeight="1">
      <c r="B531" s="117"/>
      <c r="C531" s="117"/>
      <c r="D531" s="117"/>
      <c r="E531" s="117"/>
      <c r="F531" s="117"/>
      <c r="H531" s="117"/>
    </row>
    <row r="532" ht="12.75" customHeight="1">
      <c r="B532" s="117"/>
      <c r="C532" s="117"/>
      <c r="D532" s="117"/>
      <c r="E532" s="117"/>
      <c r="F532" s="117"/>
      <c r="H532" s="117"/>
    </row>
    <row r="533" ht="12.75" customHeight="1">
      <c r="B533" s="117"/>
      <c r="C533" s="117"/>
      <c r="D533" s="117"/>
      <c r="E533" s="117"/>
      <c r="F533" s="117"/>
      <c r="H533" s="117"/>
    </row>
    <row r="534" ht="12.75" customHeight="1">
      <c r="B534" s="117"/>
      <c r="C534" s="117"/>
      <c r="D534" s="117"/>
      <c r="E534" s="117"/>
      <c r="F534" s="117"/>
      <c r="H534" s="117"/>
    </row>
    <row r="535" ht="12.75" customHeight="1">
      <c r="B535" s="117"/>
      <c r="C535" s="117"/>
      <c r="D535" s="117"/>
      <c r="E535" s="117"/>
      <c r="F535" s="117"/>
      <c r="H535" s="117"/>
    </row>
    <row r="536" ht="12.75" customHeight="1">
      <c r="B536" s="117"/>
      <c r="C536" s="117"/>
      <c r="D536" s="117"/>
      <c r="E536" s="117"/>
      <c r="F536" s="117"/>
      <c r="H536" s="117"/>
    </row>
    <row r="537" ht="12.75" customHeight="1">
      <c r="B537" s="117"/>
      <c r="C537" s="117"/>
      <c r="D537" s="117"/>
      <c r="E537" s="117"/>
      <c r="F537" s="117"/>
      <c r="H537" s="117"/>
    </row>
    <row r="538" ht="12.75" customHeight="1">
      <c r="B538" s="117"/>
      <c r="C538" s="117"/>
      <c r="D538" s="117"/>
      <c r="E538" s="117"/>
      <c r="F538" s="117"/>
      <c r="H538" s="117"/>
    </row>
    <row r="539" ht="12.75" customHeight="1">
      <c r="B539" s="117"/>
      <c r="C539" s="117"/>
      <c r="D539" s="117"/>
      <c r="E539" s="117"/>
      <c r="F539" s="117"/>
      <c r="H539" s="117"/>
    </row>
    <row r="540" ht="12.75" customHeight="1">
      <c r="B540" s="117"/>
      <c r="C540" s="117"/>
      <c r="D540" s="117"/>
      <c r="E540" s="117"/>
      <c r="F540" s="117"/>
      <c r="H540" s="117"/>
    </row>
    <row r="541" ht="12.75" customHeight="1">
      <c r="B541" s="117"/>
      <c r="C541" s="117"/>
      <c r="D541" s="117"/>
      <c r="E541" s="117"/>
      <c r="F541" s="117"/>
      <c r="H541" s="117"/>
    </row>
    <row r="542" ht="12.75" customHeight="1">
      <c r="B542" s="117"/>
      <c r="C542" s="117"/>
      <c r="D542" s="117"/>
      <c r="E542" s="117"/>
      <c r="F542" s="117"/>
      <c r="H542" s="117"/>
    </row>
    <row r="543" ht="12.75" customHeight="1">
      <c r="B543" s="117"/>
      <c r="C543" s="117"/>
      <c r="D543" s="117"/>
      <c r="E543" s="117"/>
      <c r="F543" s="117"/>
      <c r="H543" s="117"/>
    </row>
    <row r="544" ht="12.75" customHeight="1">
      <c r="B544" s="117"/>
      <c r="C544" s="117"/>
      <c r="D544" s="117"/>
      <c r="E544" s="117"/>
      <c r="F544" s="117"/>
      <c r="H544" s="117"/>
    </row>
    <row r="545" ht="12.75" customHeight="1">
      <c r="B545" s="117"/>
      <c r="C545" s="117"/>
      <c r="D545" s="117"/>
      <c r="E545" s="117"/>
      <c r="F545" s="117"/>
      <c r="H545" s="117"/>
    </row>
    <row r="546" ht="12.75" customHeight="1">
      <c r="B546" s="117"/>
      <c r="C546" s="117"/>
      <c r="D546" s="117"/>
      <c r="E546" s="117"/>
      <c r="F546" s="117"/>
      <c r="H546" s="117"/>
    </row>
    <row r="547" ht="12.75" customHeight="1">
      <c r="B547" s="117"/>
      <c r="C547" s="117"/>
      <c r="D547" s="117"/>
      <c r="E547" s="117"/>
      <c r="F547" s="117"/>
      <c r="H547" s="117"/>
    </row>
    <row r="548" ht="12.75" customHeight="1">
      <c r="B548" s="117"/>
      <c r="C548" s="117"/>
      <c r="D548" s="117"/>
      <c r="E548" s="117"/>
      <c r="F548" s="117"/>
      <c r="H548" s="117"/>
    </row>
    <row r="549" ht="12.75" customHeight="1">
      <c r="B549" s="117"/>
      <c r="C549" s="117"/>
      <c r="D549" s="117"/>
      <c r="E549" s="117"/>
      <c r="F549" s="117"/>
      <c r="H549" s="117"/>
    </row>
    <row r="550" ht="12.75" customHeight="1">
      <c r="B550" s="117"/>
      <c r="C550" s="117"/>
      <c r="D550" s="117"/>
      <c r="E550" s="117"/>
      <c r="F550" s="117"/>
      <c r="H550" s="117"/>
    </row>
    <row r="551" ht="12.75" customHeight="1">
      <c r="B551" s="117"/>
      <c r="C551" s="117"/>
      <c r="D551" s="117"/>
      <c r="E551" s="117"/>
      <c r="F551" s="117"/>
      <c r="H551" s="117"/>
    </row>
    <row r="552" ht="12.75" customHeight="1">
      <c r="B552" s="117"/>
      <c r="C552" s="117"/>
      <c r="D552" s="117"/>
      <c r="E552" s="117"/>
      <c r="F552" s="117"/>
      <c r="H552" s="117"/>
    </row>
    <row r="553" ht="12.75" customHeight="1">
      <c r="B553" s="117"/>
      <c r="C553" s="117"/>
      <c r="D553" s="117"/>
      <c r="E553" s="117"/>
      <c r="F553" s="117"/>
      <c r="H553" s="117"/>
    </row>
    <row r="554" ht="12.75" customHeight="1">
      <c r="B554" s="117"/>
      <c r="C554" s="117"/>
      <c r="D554" s="117"/>
      <c r="E554" s="117"/>
      <c r="F554" s="117"/>
      <c r="H554" s="117"/>
    </row>
    <row r="555" ht="12.75" customHeight="1">
      <c r="B555" s="117"/>
      <c r="C555" s="117"/>
      <c r="D555" s="117"/>
      <c r="E555" s="117"/>
      <c r="F555" s="117"/>
      <c r="H555" s="117"/>
    </row>
    <row r="556" ht="12.75" customHeight="1">
      <c r="B556" s="117"/>
      <c r="C556" s="117"/>
      <c r="D556" s="117"/>
      <c r="E556" s="117"/>
      <c r="F556" s="117"/>
      <c r="H556" s="117"/>
    </row>
    <row r="557" ht="12.75" customHeight="1">
      <c r="B557" s="117"/>
      <c r="C557" s="117"/>
      <c r="D557" s="117"/>
      <c r="E557" s="117"/>
      <c r="F557" s="117"/>
      <c r="H557" s="117"/>
    </row>
    <row r="558" ht="12.75" customHeight="1">
      <c r="B558" s="117"/>
      <c r="C558" s="117"/>
      <c r="D558" s="117"/>
      <c r="E558" s="117"/>
      <c r="F558" s="117"/>
      <c r="H558" s="117"/>
    </row>
    <row r="559" ht="12.75" customHeight="1">
      <c r="B559" s="117"/>
      <c r="C559" s="117"/>
      <c r="D559" s="117"/>
      <c r="E559" s="117"/>
      <c r="F559" s="117"/>
      <c r="H559" s="117"/>
    </row>
    <row r="560" ht="12.75" customHeight="1">
      <c r="B560" s="117"/>
      <c r="C560" s="117"/>
      <c r="D560" s="117"/>
      <c r="E560" s="117"/>
      <c r="F560" s="117"/>
      <c r="H560" s="117"/>
    </row>
    <row r="561" ht="12.75" customHeight="1">
      <c r="B561" s="117"/>
      <c r="C561" s="117"/>
      <c r="D561" s="117"/>
      <c r="E561" s="117"/>
      <c r="F561" s="117"/>
      <c r="H561" s="117"/>
    </row>
    <row r="562" ht="12.75" customHeight="1">
      <c r="B562" s="117"/>
      <c r="C562" s="117"/>
      <c r="D562" s="117"/>
      <c r="E562" s="117"/>
      <c r="F562" s="117"/>
      <c r="H562" s="117"/>
    </row>
    <row r="563" ht="12.75" customHeight="1">
      <c r="B563" s="117"/>
      <c r="C563" s="117"/>
      <c r="D563" s="117"/>
      <c r="E563" s="117"/>
      <c r="F563" s="117"/>
      <c r="H563" s="117"/>
    </row>
    <row r="564" ht="12.75" customHeight="1">
      <c r="B564" s="117"/>
      <c r="C564" s="117"/>
      <c r="D564" s="117"/>
      <c r="E564" s="117"/>
      <c r="F564" s="117"/>
      <c r="H564" s="117"/>
    </row>
    <row r="565" ht="12.75" customHeight="1">
      <c r="B565" s="117"/>
      <c r="C565" s="117"/>
      <c r="D565" s="117"/>
      <c r="E565" s="117"/>
      <c r="F565" s="117"/>
      <c r="H565" s="117"/>
    </row>
    <row r="566" ht="12.75" customHeight="1">
      <c r="B566" s="117"/>
      <c r="C566" s="117"/>
      <c r="D566" s="117"/>
      <c r="E566" s="117"/>
      <c r="F566" s="117"/>
      <c r="H566" s="117"/>
    </row>
    <row r="567" ht="12.75" customHeight="1">
      <c r="B567" s="117"/>
      <c r="C567" s="117"/>
      <c r="D567" s="117"/>
      <c r="E567" s="117"/>
      <c r="F567" s="117"/>
      <c r="H567" s="117"/>
    </row>
    <row r="568" ht="12.75" customHeight="1">
      <c r="B568" s="117"/>
      <c r="C568" s="117"/>
      <c r="D568" s="117"/>
      <c r="E568" s="117"/>
      <c r="F568" s="117"/>
      <c r="H568" s="117"/>
    </row>
    <row r="569" ht="12.75" customHeight="1">
      <c r="B569" s="117"/>
      <c r="C569" s="117"/>
      <c r="D569" s="117"/>
      <c r="E569" s="117"/>
      <c r="F569" s="117"/>
      <c r="H569" s="117"/>
    </row>
    <row r="570" ht="12.75" customHeight="1">
      <c r="B570" s="117"/>
      <c r="C570" s="117"/>
      <c r="D570" s="117"/>
      <c r="E570" s="117"/>
      <c r="F570" s="117"/>
      <c r="H570" s="117"/>
    </row>
    <row r="571" ht="12.75" customHeight="1">
      <c r="B571" s="117"/>
      <c r="C571" s="117"/>
      <c r="D571" s="117"/>
      <c r="E571" s="117"/>
      <c r="F571" s="117"/>
      <c r="H571" s="117"/>
    </row>
    <row r="572" ht="12.75" customHeight="1">
      <c r="B572" s="117"/>
      <c r="C572" s="117"/>
      <c r="D572" s="117"/>
      <c r="E572" s="117"/>
      <c r="F572" s="117"/>
      <c r="H572" s="117"/>
    </row>
    <row r="573" ht="12.75" customHeight="1">
      <c r="B573" s="117"/>
      <c r="C573" s="117"/>
      <c r="D573" s="117"/>
      <c r="E573" s="117"/>
      <c r="F573" s="117"/>
      <c r="H573" s="117"/>
    </row>
    <row r="574" ht="12.75" customHeight="1">
      <c r="B574" s="117"/>
      <c r="C574" s="117"/>
      <c r="D574" s="117"/>
      <c r="E574" s="117"/>
      <c r="F574" s="117"/>
      <c r="H574" s="117"/>
    </row>
    <row r="575" ht="12.75" customHeight="1">
      <c r="B575" s="117"/>
      <c r="C575" s="117"/>
      <c r="D575" s="117"/>
      <c r="E575" s="117"/>
      <c r="F575" s="117"/>
      <c r="H575" s="117"/>
    </row>
    <row r="576" ht="12.75" customHeight="1">
      <c r="B576" s="117"/>
      <c r="C576" s="117"/>
      <c r="D576" s="117"/>
      <c r="E576" s="117"/>
      <c r="F576" s="117"/>
      <c r="H576" s="117"/>
    </row>
    <row r="577" ht="12.75" customHeight="1">
      <c r="B577" s="117"/>
      <c r="C577" s="117"/>
      <c r="D577" s="117"/>
      <c r="E577" s="117"/>
      <c r="F577" s="117"/>
      <c r="H577" s="117"/>
    </row>
    <row r="578" ht="12.75" customHeight="1">
      <c r="B578" s="117"/>
      <c r="C578" s="117"/>
      <c r="D578" s="117"/>
      <c r="E578" s="117"/>
      <c r="F578" s="117"/>
      <c r="H578" s="117"/>
    </row>
    <row r="579" ht="12.75" customHeight="1">
      <c r="B579" s="117"/>
      <c r="C579" s="117"/>
      <c r="D579" s="117"/>
      <c r="E579" s="117"/>
      <c r="F579" s="117"/>
      <c r="H579" s="117"/>
    </row>
    <row r="580" ht="12.75" customHeight="1">
      <c r="B580" s="117"/>
      <c r="C580" s="117"/>
      <c r="D580" s="117"/>
      <c r="E580" s="117"/>
      <c r="F580" s="117"/>
      <c r="H580" s="117"/>
    </row>
    <row r="581" ht="12.75" customHeight="1">
      <c r="B581" s="117"/>
      <c r="C581" s="117"/>
      <c r="D581" s="117"/>
      <c r="E581" s="117"/>
      <c r="F581" s="117"/>
      <c r="H581" s="117"/>
    </row>
    <row r="582" ht="12.75" customHeight="1">
      <c r="B582" s="117"/>
      <c r="C582" s="117"/>
      <c r="D582" s="117"/>
      <c r="E582" s="117"/>
      <c r="F582" s="117"/>
      <c r="H582" s="117"/>
    </row>
    <row r="583" ht="12.75" customHeight="1">
      <c r="B583" s="117"/>
      <c r="C583" s="117"/>
      <c r="D583" s="117"/>
      <c r="E583" s="117"/>
      <c r="F583" s="117"/>
      <c r="H583" s="117"/>
    </row>
    <row r="584" ht="12.75" customHeight="1">
      <c r="B584" s="117"/>
      <c r="C584" s="117"/>
      <c r="D584" s="117"/>
      <c r="E584" s="117"/>
      <c r="F584" s="117"/>
      <c r="H584" s="117"/>
    </row>
    <row r="585" ht="12.75" customHeight="1">
      <c r="B585" s="117"/>
      <c r="C585" s="117"/>
      <c r="D585" s="117"/>
      <c r="E585" s="117"/>
      <c r="F585" s="117"/>
      <c r="H585" s="117"/>
    </row>
    <row r="586" ht="12.75" customHeight="1">
      <c r="B586" s="117"/>
      <c r="C586" s="117"/>
      <c r="D586" s="117"/>
      <c r="E586" s="117"/>
      <c r="F586" s="117"/>
      <c r="H586" s="117"/>
    </row>
    <row r="587" ht="12.75" customHeight="1">
      <c r="B587" s="117"/>
      <c r="C587" s="117"/>
      <c r="D587" s="117"/>
      <c r="E587" s="117"/>
      <c r="F587" s="117"/>
      <c r="H587" s="117"/>
    </row>
    <row r="588" ht="12.75" customHeight="1">
      <c r="B588" s="117"/>
      <c r="C588" s="117"/>
      <c r="D588" s="117"/>
      <c r="E588" s="117"/>
      <c r="F588" s="117"/>
      <c r="H588" s="117"/>
    </row>
    <row r="589" ht="12.75" customHeight="1">
      <c r="B589" s="117"/>
      <c r="C589" s="117"/>
      <c r="D589" s="117"/>
      <c r="E589" s="117"/>
      <c r="F589" s="117"/>
      <c r="H589" s="117"/>
    </row>
    <row r="590" ht="12.75" customHeight="1">
      <c r="B590" s="117"/>
      <c r="C590" s="117"/>
      <c r="D590" s="117"/>
      <c r="E590" s="117"/>
      <c r="F590" s="117"/>
      <c r="H590" s="117"/>
    </row>
    <row r="591" ht="12.75" customHeight="1">
      <c r="B591" s="117"/>
      <c r="C591" s="117"/>
      <c r="D591" s="117"/>
      <c r="E591" s="117"/>
      <c r="F591" s="117"/>
      <c r="H591" s="117"/>
    </row>
    <row r="592" ht="12.75" customHeight="1">
      <c r="B592" s="117"/>
      <c r="C592" s="117"/>
      <c r="D592" s="117"/>
      <c r="E592" s="117"/>
      <c r="F592" s="117"/>
      <c r="H592" s="117"/>
    </row>
    <row r="593" ht="12.75" customHeight="1">
      <c r="B593" s="117"/>
      <c r="C593" s="117"/>
      <c r="D593" s="117"/>
      <c r="E593" s="117"/>
      <c r="F593" s="117"/>
      <c r="H593" s="117"/>
    </row>
    <row r="594" ht="12.75" customHeight="1">
      <c r="B594" s="117"/>
      <c r="C594" s="117"/>
      <c r="D594" s="117"/>
      <c r="E594" s="117"/>
      <c r="F594" s="117"/>
      <c r="H594" s="117"/>
    </row>
    <row r="595" ht="12.75" customHeight="1">
      <c r="B595" s="117"/>
      <c r="C595" s="117"/>
      <c r="D595" s="117"/>
      <c r="E595" s="117"/>
      <c r="F595" s="117"/>
      <c r="H595" s="117"/>
    </row>
    <row r="596" ht="12.75" customHeight="1">
      <c r="B596" s="117"/>
      <c r="C596" s="117"/>
      <c r="D596" s="117"/>
      <c r="E596" s="117"/>
      <c r="F596" s="117"/>
      <c r="H596" s="117"/>
    </row>
    <row r="597" ht="12.75" customHeight="1">
      <c r="B597" s="117"/>
      <c r="C597" s="117"/>
      <c r="D597" s="117"/>
      <c r="E597" s="117"/>
      <c r="F597" s="117"/>
      <c r="H597" s="117"/>
    </row>
    <row r="598" ht="12.75" customHeight="1">
      <c r="B598" s="117"/>
      <c r="C598" s="117"/>
      <c r="D598" s="117"/>
      <c r="E598" s="117"/>
      <c r="F598" s="117"/>
      <c r="H598" s="117"/>
    </row>
    <row r="599" ht="12.75" customHeight="1">
      <c r="B599" s="117"/>
      <c r="C599" s="117"/>
      <c r="D599" s="117"/>
      <c r="E599" s="117"/>
      <c r="F599" s="117"/>
      <c r="H599" s="117"/>
    </row>
    <row r="600" ht="12.75" customHeight="1">
      <c r="B600" s="117"/>
      <c r="C600" s="117"/>
      <c r="D600" s="117"/>
      <c r="E600" s="117"/>
      <c r="F600" s="117"/>
      <c r="H600" s="117"/>
    </row>
    <row r="601" ht="12.75" customHeight="1">
      <c r="B601" s="117"/>
      <c r="C601" s="117"/>
      <c r="D601" s="117"/>
      <c r="E601" s="117"/>
      <c r="F601" s="117"/>
      <c r="H601" s="117"/>
    </row>
    <row r="602" ht="12.75" customHeight="1">
      <c r="B602" s="117"/>
      <c r="C602" s="117"/>
      <c r="D602" s="117"/>
      <c r="E602" s="117"/>
      <c r="F602" s="117"/>
      <c r="H602" s="117"/>
    </row>
    <row r="603" ht="12.75" customHeight="1">
      <c r="B603" s="117"/>
      <c r="C603" s="117"/>
      <c r="D603" s="117"/>
      <c r="E603" s="117"/>
      <c r="F603" s="117"/>
      <c r="H603" s="117"/>
    </row>
    <row r="604" ht="12.75" customHeight="1">
      <c r="B604" s="117"/>
      <c r="C604" s="117"/>
      <c r="D604" s="117"/>
      <c r="E604" s="117"/>
      <c r="F604" s="117"/>
      <c r="H604" s="117"/>
    </row>
    <row r="605" ht="12.75" customHeight="1">
      <c r="B605" s="117"/>
      <c r="C605" s="117"/>
      <c r="D605" s="117"/>
      <c r="E605" s="117"/>
      <c r="F605" s="117"/>
      <c r="H605" s="117"/>
    </row>
    <row r="606" ht="12.75" customHeight="1">
      <c r="B606" s="117"/>
      <c r="C606" s="117"/>
      <c r="D606" s="117"/>
      <c r="E606" s="117"/>
      <c r="F606" s="117"/>
      <c r="H606" s="117"/>
    </row>
    <row r="607" ht="12.75" customHeight="1">
      <c r="B607" s="117"/>
      <c r="C607" s="117"/>
      <c r="D607" s="117"/>
      <c r="E607" s="117"/>
      <c r="F607" s="117"/>
      <c r="H607" s="117"/>
    </row>
    <row r="608" ht="12.75" customHeight="1">
      <c r="B608" s="117"/>
      <c r="C608" s="117"/>
      <c r="D608" s="117"/>
      <c r="E608" s="117"/>
      <c r="F608" s="117"/>
      <c r="H608" s="117"/>
    </row>
    <row r="609" ht="12.75" customHeight="1">
      <c r="B609" s="117"/>
      <c r="C609" s="117"/>
      <c r="D609" s="117"/>
      <c r="E609" s="117"/>
      <c r="F609" s="117"/>
      <c r="H609" s="117"/>
    </row>
    <row r="610" ht="12.75" customHeight="1">
      <c r="B610" s="117"/>
      <c r="C610" s="117"/>
      <c r="D610" s="117"/>
      <c r="E610" s="117"/>
      <c r="F610" s="117"/>
      <c r="H610" s="117"/>
    </row>
    <row r="611" ht="12.75" customHeight="1">
      <c r="B611" s="117"/>
      <c r="C611" s="117"/>
      <c r="D611" s="117"/>
      <c r="E611" s="117"/>
      <c r="F611" s="117"/>
      <c r="H611" s="117"/>
    </row>
    <row r="612" ht="12.75" customHeight="1">
      <c r="B612" s="117"/>
      <c r="C612" s="117"/>
      <c r="D612" s="117"/>
      <c r="E612" s="117"/>
      <c r="F612" s="117"/>
      <c r="H612" s="117"/>
    </row>
    <row r="613" ht="12.75" customHeight="1">
      <c r="B613" s="117"/>
      <c r="C613" s="117"/>
      <c r="D613" s="117"/>
      <c r="E613" s="117"/>
      <c r="F613" s="117"/>
      <c r="H613" s="117"/>
    </row>
    <row r="614" ht="12.75" customHeight="1">
      <c r="B614" s="117"/>
      <c r="C614" s="117"/>
      <c r="D614" s="117"/>
      <c r="E614" s="117"/>
      <c r="F614" s="117"/>
      <c r="H614" s="117"/>
    </row>
    <row r="615" ht="12.75" customHeight="1">
      <c r="B615" s="117"/>
      <c r="C615" s="117"/>
      <c r="D615" s="117"/>
      <c r="E615" s="117"/>
      <c r="F615" s="117"/>
      <c r="H615" s="117"/>
    </row>
    <row r="616" ht="12.75" customHeight="1">
      <c r="B616" s="117"/>
      <c r="C616" s="117"/>
      <c r="D616" s="117"/>
      <c r="E616" s="117"/>
      <c r="F616" s="117"/>
      <c r="H616" s="117"/>
    </row>
    <row r="617" ht="12.75" customHeight="1">
      <c r="B617" s="117"/>
      <c r="C617" s="117"/>
      <c r="D617" s="117"/>
      <c r="E617" s="117"/>
      <c r="F617" s="117"/>
      <c r="H617" s="117"/>
    </row>
    <row r="618" ht="12.75" customHeight="1">
      <c r="B618" s="117"/>
      <c r="C618" s="117"/>
      <c r="D618" s="117"/>
      <c r="E618" s="117"/>
      <c r="F618" s="117"/>
      <c r="H618" s="117"/>
    </row>
    <row r="619" ht="12.75" customHeight="1">
      <c r="B619" s="117"/>
      <c r="C619" s="117"/>
      <c r="D619" s="117"/>
      <c r="E619" s="117"/>
      <c r="F619" s="117"/>
      <c r="H619" s="117"/>
    </row>
    <row r="620" ht="12.75" customHeight="1">
      <c r="B620" s="117"/>
      <c r="C620" s="117"/>
      <c r="D620" s="117"/>
      <c r="E620" s="117"/>
      <c r="F620" s="117"/>
      <c r="H620" s="117"/>
    </row>
    <row r="621" ht="12.75" customHeight="1">
      <c r="B621" s="117"/>
      <c r="C621" s="117"/>
      <c r="D621" s="117"/>
      <c r="E621" s="117"/>
      <c r="F621" s="117"/>
      <c r="H621" s="117"/>
    </row>
    <row r="622" ht="12.75" customHeight="1">
      <c r="B622" s="117"/>
      <c r="C622" s="117"/>
      <c r="D622" s="117"/>
      <c r="E622" s="117"/>
      <c r="F622" s="117"/>
      <c r="H622" s="117"/>
    </row>
    <row r="623" ht="12.75" customHeight="1">
      <c r="B623" s="117"/>
      <c r="C623" s="117"/>
      <c r="D623" s="117"/>
      <c r="E623" s="117"/>
      <c r="F623" s="117"/>
      <c r="H623" s="117"/>
    </row>
    <row r="624" ht="12.75" customHeight="1">
      <c r="B624" s="117"/>
      <c r="C624" s="117"/>
      <c r="D624" s="117"/>
      <c r="E624" s="117"/>
      <c r="F624" s="117"/>
      <c r="H624" s="117"/>
    </row>
    <row r="625" ht="12.75" customHeight="1">
      <c r="B625" s="117"/>
      <c r="C625" s="117"/>
      <c r="D625" s="117"/>
      <c r="E625" s="117"/>
      <c r="F625" s="117"/>
      <c r="H625" s="117"/>
    </row>
    <row r="626" ht="12.75" customHeight="1">
      <c r="B626" s="117"/>
      <c r="C626" s="117"/>
      <c r="D626" s="117"/>
      <c r="E626" s="117"/>
      <c r="F626" s="117"/>
      <c r="H626" s="117"/>
    </row>
    <row r="627" ht="12.75" customHeight="1">
      <c r="B627" s="117"/>
      <c r="C627" s="117"/>
      <c r="D627" s="117"/>
      <c r="E627" s="117"/>
      <c r="F627" s="117"/>
      <c r="H627" s="117"/>
    </row>
    <row r="628" ht="12.75" customHeight="1">
      <c r="B628" s="117"/>
      <c r="C628" s="117"/>
      <c r="D628" s="117"/>
      <c r="E628" s="117"/>
      <c r="F628" s="117"/>
      <c r="H628" s="117"/>
    </row>
    <row r="629" ht="12.75" customHeight="1">
      <c r="B629" s="117"/>
      <c r="C629" s="117"/>
      <c r="D629" s="117"/>
      <c r="E629" s="117"/>
      <c r="F629" s="117"/>
      <c r="H629" s="117"/>
    </row>
    <row r="630" ht="12.75" customHeight="1">
      <c r="B630" s="117"/>
      <c r="C630" s="117"/>
      <c r="D630" s="117"/>
      <c r="E630" s="117"/>
      <c r="F630" s="117"/>
      <c r="H630" s="117"/>
    </row>
    <row r="631" ht="12.75" customHeight="1">
      <c r="B631" s="117"/>
      <c r="C631" s="117"/>
      <c r="D631" s="117"/>
      <c r="E631" s="117"/>
      <c r="F631" s="117"/>
      <c r="H631" s="117"/>
    </row>
    <row r="632" ht="12.75" customHeight="1">
      <c r="B632" s="117"/>
      <c r="C632" s="117"/>
      <c r="D632" s="117"/>
      <c r="E632" s="117"/>
      <c r="F632" s="117"/>
      <c r="H632" s="117"/>
    </row>
    <row r="633" ht="12.75" customHeight="1">
      <c r="B633" s="117"/>
      <c r="C633" s="117"/>
      <c r="D633" s="117"/>
      <c r="E633" s="117"/>
      <c r="F633" s="117"/>
      <c r="H633" s="117"/>
    </row>
    <row r="634" ht="12.75" customHeight="1">
      <c r="B634" s="117"/>
      <c r="C634" s="117"/>
      <c r="D634" s="117"/>
      <c r="E634" s="117"/>
      <c r="F634" s="117"/>
      <c r="H634" s="117"/>
    </row>
    <row r="635" ht="12.75" customHeight="1">
      <c r="B635" s="117"/>
      <c r="C635" s="117"/>
      <c r="D635" s="117"/>
      <c r="E635" s="117"/>
      <c r="F635" s="117"/>
      <c r="H635" s="117"/>
    </row>
    <row r="636" ht="12.75" customHeight="1">
      <c r="B636" s="117"/>
      <c r="C636" s="117"/>
      <c r="D636" s="117"/>
      <c r="E636" s="117"/>
      <c r="F636" s="117"/>
      <c r="H636" s="117"/>
    </row>
    <row r="637" ht="12.75" customHeight="1">
      <c r="B637" s="117"/>
      <c r="C637" s="117"/>
      <c r="D637" s="117"/>
      <c r="E637" s="117"/>
      <c r="F637" s="117"/>
      <c r="H637" s="117"/>
    </row>
    <row r="638" ht="12.75" customHeight="1">
      <c r="B638" s="117"/>
      <c r="C638" s="117"/>
      <c r="D638" s="117"/>
      <c r="E638" s="117"/>
      <c r="F638" s="117"/>
      <c r="H638" s="117"/>
    </row>
    <row r="639" ht="12.75" customHeight="1">
      <c r="B639" s="117"/>
      <c r="C639" s="117"/>
      <c r="D639" s="117"/>
      <c r="E639" s="117"/>
      <c r="F639" s="117"/>
      <c r="H639" s="117"/>
    </row>
    <row r="640" ht="12.75" customHeight="1">
      <c r="B640" s="117"/>
      <c r="C640" s="117"/>
      <c r="D640" s="117"/>
      <c r="E640" s="117"/>
      <c r="F640" s="117"/>
      <c r="H640" s="117"/>
    </row>
    <row r="641" ht="12.75" customHeight="1">
      <c r="B641" s="117"/>
      <c r="C641" s="117"/>
      <c r="D641" s="117"/>
      <c r="E641" s="117"/>
      <c r="F641" s="117"/>
      <c r="H641" s="117"/>
    </row>
    <row r="642" ht="12.75" customHeight="1">
      <c r="B642" s="117"/>
      <c r="C642" s="117"/>
      <c r="D642" s="117"/>
      <c r="E642" s="117"/>
      <c r="F642" s="117"/>
      <c r="H642" s="117"/>
    </row>
    <row r="643" ht="12.75" customHeight="1">
      <c r="B643" s="117"/>
      <c r="C643" s="117"/>
      <c r="D643" s="117"/>
      <c r="E643" s="117"/>
      <c r="F643" s="117"/>
      <c r="H643" s="117"/>
    </row>
    <row r="644" ht="12.75" customHeight="1">
      <c r="B644" s="117"/>
      <c r="C644" s="117"/>
      <c r="D644" s="117"/>
      <c r="E644" s="117"/>
      <c r="F644" s="117"/>
      <c r="H644" s="117"/>
    </row>
    <row r="645" ht="12.75" customHeight="1">
      <c r="B645" s="117"/>
      <c r="C645" s="117"/>
      <c r="D645" s="117"/>
      <c r="E645" s="117"/>
      <c r="F645" s="117"/>
      <c r="H645" s="117"/>
    </row>
    <row r="646" ht="12.75" customHeight="1">
      <c r="B646" s="117"/>
      <c r="C646" s="117"/>
      <c r="D646" s="117"/>
      <c r="E646" s="117"/>
      <c r="F646" s="117"/>
      <c r="H646" s="117"/>
    </row>
    <row r="647" ht="12.75" customHeight="1">
      <c r="B647" s="117"/>
      <c r="C647" s="117"/>
      <c r="D647" s="117"/>
      <c r="E647" s="117"/>
      <c r="F647" s="117"/>
      <c r="H647" s="117"/>
    </row>
    <row r="648" ht="12.75" customHeight="1">
      <c r="B648" s="117"/>
      <c r="C648" s="117"/>
      <c r="D648" s="117"/>
      <c r="E648" s="117"/>
      <c r="F648" s="117"/>
      <c r="H648" s="117"/>
    </row>
    <row r="649" ht="12.75" customHeight="1">
      <c r="B649" s="117"/>
      <c r="C649" s="117"/>
      <c r="D649" s="117"/>
      <c r="E649" s="117"/>
      <c r="F649" s="117"/>
      <c r="H649" s="117"/>
    </row>
    <row r="650" ht="12.75" customHeight="1">
      <c r="B650" s="117"/>
      <c r="C650" s="117"/>
      <c r="D650" s="117"/>
      <c r="E650" s="117"/>
      <c r="F650" s="117"/>
      <c r="H650" s="117"/>
    </row>
    <row r="651" ht="12.75" customHeight="1">
      <c r="B651" s="117"/>
      <c r="C651" s="117"/>
      <c r="D651" s="117"/>
      <c r="E651" s="117"/>
      <c r="F651" s="117"/>
      <c r="H651" s="117"/>
    </row>
    <row r="652" ht="12.75" customHeight="1">
      <c r="B652" s="117"/>
      <c r="C652" s="117"/>
      <c r="D652" s="117"/>
      <c r="E652" s="117"/>
      <c r="F652" s="117"/>
      <c r="H652" s="117"/>
    </row>
    <row r="653" ht="12.75" customHeight="1">
      <c r="B653" s="117"/>
      <c r="C653" s="117"/>
      <c r="D653" s="117"/>
      <c r="E653" s="117"/>
      <c r="F653" s="117"/>
      <c r="H653" s="117"/>
    </row>
    <row r="654" ht="12.75" customHeight="1">
      <c r="B654" s="117"/>
      <c r="C654" s="117"/>
      <c r="D654" s="117"/>
      <c r="E654" s="117"/>
      <c r="F654" s="117"/>
      <c r="H654" s="117"/>
    </row>
    <row r="655" ht="12.75" customHeight="1">
      <c r="B655" s="117"/>
      <c r="C655" s="117"/>
      <c r="D655" s="117"/>
      <c r="E655" s="117"/>
      <c r="F655" s="117"/>
      <c r="H655" s="117"/>
    </row>
    <row r="656" ht="12.75" customHeight="1">
      <c r="B656" s="117"/>
      <c r="C656" s="117"/>
      <c r="D656" s="117"/>
      <c r="E656" s="117"/>
      <c r="F656" s="117"/>
      <c r="H656" s="117"/>
    </row>
    <row r="657" ht="12.75" customHeight="1">
      <c r="B657" s="117"/>
      <c r="C657" s="117"/>
      <c r="D657" s="117"/>
      <c r="E657" s="117"/>
      <c r="F657" s="117"/>
      <c r="H657" s="117"/>
    </row>
    <row r="658" ht="12.75" customHeight="1">
      <c r="B658" s="117"/>
      <c r="C658" s="117"/>
      <c r="D658" s="117"/>
      <c r="E658" s="117"/>
      <c r="F658" s="117"/>
      <c r="H658" s="117"/>
    </row>
    <row r="659" ht="12.75" customHeight="1">
      <c r="B659" s="117"/>
      <c r="C659" s="117"/>
      <c r="D659" s="117"/>
      <c r="E659" s="117"/>
      <c r="F659" s="117"/>
      <c r="H659" s="117"/>
    </row>
    <row r="660" ht="12.75" customHeight="1">
      <c r="B660" s="117"/>
      <c r="C660" s="117"/>
      <c r="D660" s="117"/>
      <c r="E660" s="117"/>
      <c r="F660" s="117"/>
      <c r="H660" s="117"/>
    </row>
    <row r="661" ht="12.75" customHeight="1">
      <c r="B661" s="117"/>
      <c r="C661" s="117"/>
      <c r="D661" s="117"/>
      <c r="E661" s="117"/>
      <c r="F661" s="117"/>
      <c r="H661" s="117"/>
    </row>
    <row r="662" ht="12.75" customHeight="1">
      <c r="B662" s="117"/>
      <c r="C662" s="117"/>
      <c r="D662" s="117"/>
      <c r="E662" s="117"/>
      <c r="F662" s="117"/>
      <c r="H662" s="117"/>
    </row>
    <row r="663" ht="12.75" customHeight="1">
      <c r="B663" s="117"/>
      <c r="C663" s="117"/>
      <c r="D663" s="117"/>
      <c r="E663" s="117"/>
      <c r="F663" s="117"/>
      <c r="H663" s="117"/>
    </row>
    <row r="664" ht="12.75" customHeight="1">
      <c r="B664" s="117"/>
      <c r="C664" s="117"/>
      <c r="D664" s="117"/>
      <c r="E664" s="117"/>
      <c r="F664" s="117"/>
      <c r="H664" s="117"/>
    </row>
    <row r="665" ht="12.75" customHeight="1">
      <c r="B665" s="117"/>
      <c r="C665" s="117"/>
      <c r="D665" s="117"/>
      <c r="E665" s="117"/>
      <c r="F665" s="117"/>
      <c r="H665" s="117"/>
    </row>
    <row r="666" ht="12.75" customHeight="1">
      <c r="B666" s="117"/>
      <c r="C666" s="117"/>
      <c r="D666" s="117"/>
      <c r="E666" s="117"/>
      <c r="F666" s="117"/>
      <c r="H666" s="117"/>
    </row>
    <row r="667" ht="12.75" customHeight="1">
      <c r="B667" s="117"/>
      <c r="C667" s="117"/>
      <c r="D667" s="117"/>
      <c r="E667" s="117"/>
      <c r="F667" s="117"/>
      <c r="H667" s="117"/>
    </row>
    <row r="668" ht="12.75" customHeight="1">
      <c r="B668" s="117"/>
      <c r="C668" s="117"/>
      <c r="D668" s="117"/>
      <c r="E668" s="117"/>
      <c r="F668" s="117"/>
      <c r="H668" s="117"/>
    </row>
    <row r="669" ht="12.75" customHeight="1">
      <c r="B669" s="117"/>
      <c r="C669" s="117"/>
      <c r="D669" s="117"/>
      <c r="E669" s="117"/>
      <c r="F669" s="117"/>
      <c r="H669" s="117"/>
    </row>
    <row r="670" ht="12.75" customHeight="1">
      <c r="B670" s="117"/>
      <c r="C670" s="117"/>
      <c r="D670" s="117"/>
      <c r="E670" s="117"/>
      <c r="F670" s="117"/>
      <c r="H670" s="117"/>
    </row>
    <row r="671" ht="12.75" customHeight="1">
      <c r="B671" s="117"/>
      <c r="C671" s="117"/>
      <c r="D671" s="117"/>
      <c r="E671" s="117"/>
      <c r="F671" s="117"/>
      <c r="H671" s="117"/>
    </row>
    <row r="672" ht="12.75" customHeight="1">
      <c r="B672" s="117"/>
      <c r="C672" s="117"/>
      <c r="D672" s="117"/>
      <c r="E672" s="117"/>
      <c r="F672" s="117"/>
      <c r="H672" s="117"/>
    </row>
    <row r="673" ht="12.75" customHeight="1">
      <c r="B673" s="117"/>
      <c r="C673" s="117"/>
      <c r="D673" s="117"/>
      <c r="E673" s="117"/>
      <c r="F673" s="117"/>
      <c r="H673" s="117"/>
    </row>
    <row r="674" ht="12.75" customHeight="1">
      <c r="B674" s="117"/>
      <c r="C674" s="117"/>
      <c r="D674" s="117"/>
      <c r="E674" s="117"/>
      <c r="F674" s="117"/>
      <c r="H674" s="117"/>
    </row>
    <row r="675" ht="12.75" customHeight="1">
      <c r="B675" s="117"/>
      <c r="C675" s="117"/>
      <c r="D675" s="117"/>
      <c r="E675" s="117"/>
      <c r="F675" s="117"/>
      <c r="H675" s="117"/>
    </row>
    <row r="676" ht="12.75" customHeight="1">
      <c r="B676" s="117"/>
      <c r="C676" s="117"/>
      <c r="D676" s="117"/>
      <c r="E676" s="117"/>
      <c r="F676" s="117"/>
      <c r="H676" s="117"/>
    </row>
    <row r="677" ht="12.75" customHeight="1">
      <c r="B677" s="117"/>
      <c r="C677" s="117"/>
      <c r="D677" s="117"/>
      <c r="E677" s="117"/>
      <c r="F677" s="117"/>
      <c r="H677" s="117"/>
    </row>
    <row r="678" ht="12.75" customHeight="1">
      <c r="B678" s="117"/>
      <c r="C678" s="117"/>
      <c r="D678" s="117"/>
      <c r="E678" s="117"/>
      <c r="F678" s="117"/>
      <c r="H678" s="117"/>
    </row>
    <row r="679" ht="12.75" customHeight="1">
      <c r="B679" s="117"/>
      <c r="C679" s="117"/>
      <c r="D679" s="117"/>
      <c r="E679" s="117"/>
      <c r="F679" s="117"/>
      <c r="H679" s="117"/>
    </row>
    <row r="680" ht="12.75" customHeight="1">
      <c r="B680" s="117"/>
      <c r="C680" s="117"/>
      <c r="D680" s="117"/>
      <c r="E680" s="117"/>
      <c r="F680" s="117"/>
      <c r="H680" s="117"/>
    </row>
    <row r="681" ht="12.75" customHeight="1">
      <c r="B681" s="117"/>
      <c r="C681" s="117"/>
      <c r="D681" s="117"/>
      <c r="E681" s="117"/>
      <c r="F681" s="117"/>
      <c r="H681" s="117"/>
    </row>
    <row r="682" ht="12.75" customHeight="1">
      <c r="B682" s="117"/>
      <c r="C682" s="117"/>
      <c r="D682" s="117"/>
      <c r="E682" s="117"/>
      <c r="F682" s="117"/>
      <c r="H682" s="117"/>
    </row>
    <row r="683" ht="12.75" customHeight="1">
      <c r="B683" s="117"/>
      <c r="C683" s="117"/>
      <c r="D683" s="117"/>
      <c r="E683" s="117"/>
      <c r="F683" s="117"/>
      <c r="H683" s="117"/>
    </row>
    <row r="684" ht="12.75" customHeight="1">
      <c r="B684" s="117"/>
      <c r="C684" s="117"/>
      <c r="D684" s="117"/>
      <c r="E684" s="117"/>
      <c r="F684" s="117"/>
      <c r="H684" s="117"/>
    </row>
    <row r="685" ht="12.75" customHeight="1">
      <c r="B685" s="117"/>
      <c r="C685" s="117"/>
      <c r="D685" s="117"/>
      <c r="E685" s="117"/>
      <c r="F685" s="117"/>
      <c r="H685" s="117"/>
    </row>
    <row r="686" ht="12.75" customHeight="1">
      <c r="B686" s="117"/>
      <c r="C686" s="117"/>
      <c r="D686" s="117"/>
      <c r="E686" s="117"/>
      <c r="F686" s="117"/>
      <c r="H686" s="117"/>
    </row>
    <row r="687" ht="12.75" customHeight="1">
      <c r="B687" s="117"/>
      <c r="C687" s="117"/>
      <c r="D687" s="117"/>
      <c r="E687" s="117"/>
      <c r="F687" s="117"/>
      <c r="H687" s="117"/>
    </row>
    <row r="688" ht="12.75" customHeight="1">
      <c r="B688" s="117"/>
      <c r="C688" s="117"/>
      <c r="D688" s="117"/>
      <c r="E688" s="117"/>
      <c r="F688" s="117"/>
      <c r="H688" s="117"/>
    </row>
    <row r="689" ht="12.75" customHeight="1">
      <c r="B689" s="117"/>
      <c r="C689" s="117"/>
      <c r="D689" s="117"/>
      <c r="E689" s="117"/>
      <c r="F689" s="117"/>
      <c r="H689" s="117"/>
    </row>
    <row r="690" ht="12.75" customHeight="1">
      <c r="B690" s="117"/>
      <c r="C690" s="117"/>
      <c r="D690" s="117"/>
      <c r="E690" s="117"/>
      <c r="F690" s="117"/>
      <c r="H690" s="117"/>
    </row>
    <row r="691" ht="12.75" customHeight="1">
      <c r="B691" s="117"/>
      <c r="C691" s="117"/>
      <c r="D691" s="117"/>
      <c r="E691" s="117"/>
      <c r="F691" s="117"/>
      <c r="H691" s="117"/>
    </row>
    <row r="692" ht="12.75" customHeight="1">
      <c r="B692" s="117"/>
      <c r="C692" s="117"/>
      <c r="D692" s="117"/>
      <c r="E692" s="117"/>
      <c r="F692" s="117"/>
      <c r="H692" s="117"/>
    </row>
    <row r="693" ht="12.75" customHeight="1">
      <c r="B693" s="117"/>
      <c r="C693" s="117"/>
      <c r="D693" s="117"/>
      <c r="E693" s="117"/>
      <c r="F693" s="117"/>
      <c r="H693" s="117"/>
    </row>
    <row r="694" ht="12.75" customHeight="1">
      <c r="B694" s="117"/>
      <c r="C694" s="117"/>
      <c r="D694" s="117"/>
      <c r="E694" s="117"/>
      <c r="F694" s="117"/>
      <c r="H694" s="117"/>
    </row>
    <row r="695" ht="12.75" customHeight="1">
      <c r="B695" s="117"/>
      <c r="C695" s="117"/>
      <c r="D695" s="117"/>
      <c r="E695" s="117"/>
      <c r="F695" s="117"/>
      <c r="H695" s="117"/>
    </row>
    <row r="696" ht="12.75" customHeight="1">
      <c r="B696" s="117"/>
      <c r="C696" s="117"/>
      <c r="D696" s="117"/>
      <c r="E696" s="117"/>
      <c r="F696" s="117"/>
      <c r="H696" s="117"/>
    </row>
    <row r="697" ht="12.75" customHeight="1">
      <c r="B697" s="117"/>
      <c r="C697" s="117"/>
      <c r="D697" s="117"/>
      <c r="E697" s="117"/>
      <c r="F697" s="117"/>
      <c r="H697" s="117"/>
    </row>
    <row r="698" ht="12.75" customHeight="1">
      <c r="B698" s="117"/>
      <c r="C698" s="117"/>
      <c r="D698" s="117"/>
      <c r="E698" s="117"/>
      <c r="F698" s="117"/>
      <c r="H698" s="117"/>
    </row>
    <row r="699" ht="12.75" customHeight="1">
      <c r="B699" s="117"/>
      <c r="C699" s="117"/>
      <c r="D699" s="117"/>
      <c r="E699" s="117"/>
      <c r="F699" s="117"/>
      <c r="H699" s="117"/>
    </row>
    <row r="700" ht="12.75" customHeight="1">
      <c r="B700" s="117"/>
      <c r="C700" s="117"/>
      <c r="D700" s="117"/>
      <c r="E700" s="117"/>
      <c r="F700" s="117"/>
      <c r="H700" s="117"/>
    </row>
    <row r="701" ht="12.75" customHeight="1">
      <c r="B701" s="117"/>
      <c r="C701" s="117"/>
      <c r="D701" s="117"/>
      <c r="E701" s="117"/>
      <c r="F701" s="117"/>
      <c r="H701" s="117"/>
    </row>
    <row r="702" ht="12.75" customHeight="1">
      <c r="B702" s="117"/>
      <c r="C702" s="117"/>
      <c r="D702" s="117"/>
      <c r="E702" s="117"/>
      <c r="F702" s="117"/>
      <c r="H702" s="117"/>
    </row>
    <row r="703" ht="12.75" customHeight="1">
      <c r="B703" s="117"/>
      <c r="C703" s="117"/>
      <c r="D703" s="117"/>
      <c r="E703" s="117"/>
      <c r="F703" s="117"/>
      <c r="H703" s="117"/>
    </row>
    <row r="704" ht="12.75" customHeight="1">
      <c r="B704" s="117"/>
      <c r="C704" s="117"/>
      <c r="D704" s="117"/>
      <c r="E704" s="117"/>
      <c r="F704" s="117"/>
      <c r="H704" s="117"/>
    </row>
    <row r="705" ht="12.75" customHeight="1">
      <c r="B705" s="117"/>
      <c r="C705" s="117"/>
      <c r="D705" s="117"/>
      <c r="E705" s="117"/>
      <c r="F705" s="117"/>
      <c r="H705" s="117"/>
    </row>
    <row r="706" ht="12.75" customHeight="1">
      <c r="B706" s="117"/>
      <c r="C706" s="117"/>
      <c r="D706" s="117"/>
      <c r="E706" s="117"/>
      <c r="F706" s="117"/>
      <c r="H706" s="117"/>
    </row>
    <row r="707" ht="12.75" customHeight="1">
      <c r="B707" s="117"/>
      <c r="C707" s="117"/>
      <c r="D707" s="117"/>
      <c r="E707" s="117"/>
      <c r="F707" s="117"/>
      <c r="H707" s="117"/>
    </row>
    <row r="708" ht="12.75" customHeight="1">
      <c r="B708" s="117"/>
      <c r="C708" s="117"/>
      <c r="D708" s="117"/>
      <c r="E708" s="117"/>
      <c r="F708" s="117"/>
      <c r="H708" s="117"/>
    </row>
    <row r="709" ht="12.75" customHeight="1">
      <c r="B709" s="117"/>
      <c r="C709" s="117"/>
      <c r="D709" s="117"/>
      <c r="E709" s="117"/>
      <c r="F709" s="117"/>
      <c r="H709" s="117"/>
    </row>
    <row r="710" ht="12.75" customHeight="1">
      <c r="B710" s="117"/>
      <c r="C710" s="117"/>
      <c r="D710" s="117"/>
      <c r="E710" s="117"/>
      <c r="F710" s="117"/>
      <c r="H710" s="117"/>
    </row>
    <row r="711" ht="12.75" customHeight="1">
      <c r="B711" s="117"/>
      <c r="C711" s="117"/>
      <c r="D711" s="117"/>
      <c r="E711" s="117"/>
      <c r="F711" s="117"/>
      <c r="H711" s="117"/>
    </row>
    <row r="712" ht="12.75" customHeight="1">
      <c r="B712" s="117"/>
      <c r="C712" s="117"/>
      <c r="D712" s="117"/>
      <c r="E712" s="117"/>
      <c r="F712" s="117"/>
      <c r="H712" s="117"/>
    </row>
    <row r="713" ht="12.75" customHeight="1">
      <c r="B713" s="117"/>
      <c r="C713" s="117"/>
      <c r="D713" s="117"/>
      <c r="E713" s="117"/>
      <c r="F713" s="117"/>
      <c r="H713" s="117"/>
    </row>
    <row r="714" ht="12.75" customHeight="1">
      <c r="B714" s="117"/>
      <c r="C714" s="117"/>
      <c r="D714" s="117"/>
      <c r="E714" s="117"/>
      <c r="F714" s="117"/>
      <c r="H714" s="117"/>
    </row>
    <row r="715" ht="12.75" customHeight="1">
      <c r="B715" s="117"/>
      <c r="C715" s="117"/>
      <c r="D715" s="117"/>
      <c r="E715" s="117"/>
      <c r="F715" s="117"/>
      <c r="H715" s="117"/>
    </row>
    <row r="716" ht="12.75" customHeight="1">
      <c r="B716" s="117"/>
      <c r="C716" s="117"/>
      <c r="D716" s="117"/>
      <c r="E716" s="117"/>
      <c r="F716" s="117"/>
      <c r="H716" s="117"/>
    </row>
    <row r="717" ht="12.75" customHeight="1">
      <c r="B717" s="117"/>
      <c r="C717" s="117"/>
      <c r="D717" s="117"/>
      <c r="E717" s="117"/>
      <c r="F717" s="117"/>
      <c r="H717" s="117"/>
    </row>
    <row r="718" ht="12.75" customHeight="1">
      <c r="B718" s="117"/>
      <c r="C718" s="117"/>
      <c r="D718" s="117"/>
      <c r="E718" s="117"/>
      <c r="F718" s="117"/>
      <c r="H718" s="117"/>
    </row>
    <row r="719" ht="12.75" customHeight="1">
      <c r="B719" s="117"/>
      <c r="C719" s="117"/>
      <c r="D719" s="117"/>
      <c r="E719" s="117"/>
      <c r="F719" s="117"/>
      <c r="H719" s="117"/>
    </row>
    <row r="720" ht="12.75" customHeight="1">
      <c r="B720" s="117"/>
      <c r="C720" s="117"/>
      <c r="D720" s="117"/>
      <c r="E720" s="117"/>
      <c r="F720" s="117"/>
      <c r="H720" s="117"/>
    </row>
    <row r="721" ht="12.75" customHeight="1">
      <c r="B721" s="117"/>
      <c r="C721" s="117"/>
      <c r="D721" s="117"/>
      <c r="E721" s="117"/>
      <c r="F721" s="117"/>
      <c r="H721" s="117"/>
    </row>
    <row r="722" ht="12.75" customHeight="1">
      <c r="B722" s="117"/>
      <c r="C722" s="117"/>
      <c r="D722" s="117"/>
      <c r="E722" s="117"/>
      <c r="F722" s="117"/>
      <c r="H722" s="117"/>
    </row>
    <row r="723" ht="12.75" customHeight="1">
      <c r="B723" s="117"/>
      <c r="C723" s="117"/>
      <c r="D723" s="117"/>
      <c r="E723" s="117"/>
      <c r="F723" s="117"/>
      <c r="H723" s="117"/>
    </row>
    <row r="724" ht="12.75" customHeight="1">
      <c r="B724" s="117"/>
      <c r="C724" s="117"/>
      <c r="D724" s="117"/>
      <c r="E724" s="117"/>
      <c r="F724" s="117"/>
      <c r="H724" s="117"/>
    </row>
    <row r="725" ht="12.75" customHeight="1">
      <c r="B725" s="117"/>
      <c r="C725" s="117"/>
      <c r="D725" s="117"/>
      <c r="E725" s="117"/>
      <c r="F725" s="117"/>
      <c r="H725" s="117"/>
    </row>
    <row r="726" ht="12.75" customHeight="1">
      <c r="B726" s="117"/>
      <c r="C726" s="117"/>
      <c r="D726" s="117"/>
      <c r="E726" s="117"/>
      <c r="F726" s="117"/>
      <c r="H726" s="117"/>
    </row>
    <row r="727" ht="12.75" customHeight="1">
      <c r="B727" s="117"/>
      <c r="C727" s="117"/>
      <c r="D727" s="117"/>
      <c r="E727" s="117"/>
      <c r="F727" s="117"/>
      <c r="H727" s="117"/>
    </row>
    <row r="728" ht="12.75" customHeight="1">
      <c r="B728" s="117"/>
      <c r="C728" s="117"/>
      <c r="D728" s="117"/>
      <c r="E728" s="117"/>
      <c r="F728" s="117"/>
      <c r="H728" s="117"/>
    </row>
    <row r="729" ht="12.75" customHeight="1">
      <c r="B729" s="117"/>
      <c r="C729" s="117"/>
      <c r="D729" s="117"/>
      <c r="E729" s="117"/>
      <c r="F729" s="117"/>
      <c r="H729" s="117"/>
    </row>
    <row r="730" ht="12.75" customHeight="1">
      <c r="B730" s="117"/>
      <c r="C730" s="117"/>
      <c r="D730" s="117"/>
      <c r="E730" s="117"/>
      <c r="F730" s="117"/>
      <c r="H730" s="117"/>
    </row>
    <row r="731" ht="12.75" customHeight="1">
      <c r="B731" s="117"/>
      <c r="C731" s="117"/>
      <c r="D731" s="117"/>
      <c r="E731" s="117"/>
      <c r="F731" s="117"/>
      <c r="H731" s="117"/>
    </row>
    <row r="732" ht="12.75" customHeight="1">
      <c r="B732" s="117"/>
      <c r="C732" s="117"/>
      <c r="D732" s="117"/>
      <c r="E732" s="117"/>
      <c r="F732" s="117"/>
      <c r="H732" s="117"/>
    </row>
    <row r="733" ht="12.75" customHeight="1">
      <c r="B733" s="117"/>
      <c r="C733" s="117"/>
      <c r="D733" s="117"/>
      <c r="E733" s="117"/>
      <c r="F733" s="117"/>
      <c r="H733" s="117"/>
    </row>
    <row r="734" ht="12.75" customHeight="1">
      <c r="B734" s="117"/>
      <c r="C734" s="117"/>
      <c r="D734" s="117"/>
      <c r="E734" s="117"/>
      <c r="F734" s="117"/>
      <c r="H734" s="117"/>
    </row>
    <row r="735" ht="12.75" customHeight="1">
      <c r="B735" s="117"/>
      <c r="C735" s="117"/>
      <c r="D735" s="117"/>
      <c r="E735" s="117"/>
      <c r="F735" s="117"/>
      <c r="H735" s="117"/>
    </row>
    <row r="736" ht="12.75" customHeight="1">
      <c r="B736" s="117"/>
      <c r="C736" s="117"/>
      <c r="D736" s="117"/>
      <c r="E736" s="117"/>
      <c r="F736" s="117"/>
      <c r="H736" s="117"/>
    </row>
    <row r="737" ht="12.75" customHeight="1">
      <c r="B737" s="117"/>
      <c r="C737" s="117"/>
      <c r="D737" s="117"/>
      <c r="E737" s="117"/>
      <c r="F737" s="117"/>
      <c r="H737" s="117"/>
    </row>
    <row r="738" ht="12.75" customHeight="1">
      <c r="B738" s="117"/>
      <c r="C738" s="117"/>
      <c r="D738" s="117"/>
      <c r="E738" s="117"/>
      <c r="F738" s="117"/>
      <c r="H738" s="117"/>
    </row>
    <row r="739" ht="12.75" customHeight="1">
      <c r="B739" s="117"/>
      <c r="C739" s="117"/>
      <c r="D739" s="117"/>
      <c r="E739" s="117"/>
      <c r="F739" s="117"/>
      <c r="H739" s="117"/>
    </row>
    <row r="740" ht="12.75" customHeight="1">
      <c r="B740" s="117"/>
      <c r="C740" s="117"/>
      <c r="D740" s="117"/>
      <c r="E740" s="117"/>
      <c r="F740" s="117"/>
      <c r="H740" s="117"/>
    </row>
    <row r="741" ht="12.75" customHeight="1">
      <c r="B741" s="117"/>
      <c r="C741" s="117"/>
      <c r="D741" s="117"/>
      <c r="E741" s="117"/>
      <c r="F741" s="117"/>
      <c r="H741" s="117"/>
    </row>
    <row r="742" ht="12.75" customHeight="1">
      <c r="B742" s="117"/>
      <c r="C742" s="117"/>
      <c r="D742" s="117"/>
      <c r="E742" s="117"/>
      <c r="F742" s="117"/>
      <c r="H742" s="117"/>
    </row>
    <row r="743" ht="12.75" customHeight="1">
      <c r="B743" s="117"/>
      <c r="C743" s="117"/>
      <c r="D743" s="117"/>
      <c r="E743" s="117"/>
      <c r="F743" s="117"/>
      <c r="H743" s="117"/>
    </row>
    <row r="744" ht="12.75" customHeight="1">
      <c r="B744" s="117"/>
      <c r="C744" s="117"/>
      <c r="D744" s="117"/>
      <c r="E744" s="117"/>
      <c r="F744" s="117"/>
      <c r="H744" s="117"/>
    </row>
    <row r="745" ht="12.75" customHeight="1">
      <c r="B745" s="117"/>
      <c r="C745" s="117"/>
      <c r="D745" s="117"/>
      <c r="E745" s="117"/>
      <c r="F745" s="117"/>
      <c r="H745" s="117"/>
    </row>
    <row r="746" ht="12.75" customHeight="1">
      <c r="B746" s="117"/>
      <c r="C746" s="117"/>
      <c r="D746" s="117"/>
      <c r="E746" s="117"/>
      <c r="F746" s="117"/>
      <c r="H746" s="117"/>
    </row>
    <row r="747" ht="12.75" customHeight="1">
      <c r="B747" s="117"/>
      <c r="C747" s="117"/>
      <c r="D747" s="117"/>
      <c r="E747" s="117"/>
      <c r="F747" s="117"/>
      <c r="H747" s="117"/>
    </row>
    <row r="748" ht="12.75" customHeight="1">
      <c r="B748" s="117"/>
      <c r="C748" s="117"/>
      <c r="D748" s="117"/>
      <c r="E748" s="117"/>
      <c r="F748" s="117"/>
      <c r="H748" s="117"/>
    </row>
    <row r="749" ht="12.75" customHeight="1">
      <c r="B749" s="117"/>
      <c r="C749" s="117"/>
      <c r="D749" s="117"/>
      <c r="E749" s="117"/>
      <c r="F749" s="117"/>
      <c r="H749" s="117"/>
    </row>
    <row r="750" ht="12.75" customHeight="1">
      <c r="B750" s="117"/>
      <c r="C750" s="117"/>
      <c r="D750" s="117"/>
      <c r="E750" s="117"/>
      <c r="F750" s="117"/>
      <c r="H750" s="117"/>
    </row>
    <row r="751" ht="12.75" customHeight="1">
      <c r="B751" s="117"/>
      <c r="C751" s="117"/>
      <c r="D751" s="117"/>
      <c r="E751" s="117"/>
      <c r="F751" s="117"/>
      <c r="H751" s="117"/>
    </row>
    <row r="752" ht="12.75" customHeight="1">
      <c r="B752" s="117"/>
      <c r="C752" s="117"/>
      <c r="D752" s="117"/>
      <c r="E752" s="117"/>
      <c r="F752" s="117"/>
      <c r="H752" s="117"/>
    </row>
    <row r="753" ht="12.75" customHeight="1">
      <c r="B753" s="117"/>
      <c r="C753" s="117"/>
      <c r="D753" s="117"/>
      <c r="E753" s="117"/>
      <c r="F753" s="117"/>
      <c r="H753" s="117"/>
    </row>
    <row r="754" ht="12.75" customHeight="1">
      <c r="B754" s="117"/>
      <c r="C754" s="117"/>
      <c r="D754" s="117"/>
      <c r="E754" s="117"/>
      <c r="F754" s="117"/>
      <c r="H754" s="117"/>
    </row>
    <row r="755" ht="12.75" customHeight="1">
      <c r="B755" s="117"/>
      <c r="C755" s="117"/>
      <c r="D755" s="117"/>
      <c r="E755" s="117"/>
      <c r="F755" s="117"/>
      <c r="H755" s="117"/>
    </row>
    <row r="756" ht="12.75" customHeight="1">
      <c r="B756" s="117"/>
      <c r="C756" s="117"/>
      <c r="D756" s="117"/>
      <c r="E756" s="117"/>
      <c r="F756" s="117"/>
      <c r="H756" s="117"/>
    </row>
    <row r="757" ht="12.75" customHeight="1">
      <c r="B757" s="117"/>
      <c r="C757" s="117"/>
      <c r="D757" s="117"/>
      <c r="E757" s="117"/>
      <c r="F757" s="117"/>
      <c r="H757" s="117"/>
    </row>
    <row r="758" ht="12.75" customHeight="1">
      <c r="B758" s="117"/>
      <c r="C758" s="117"/>
      <c r="D758" s="117"/>
      <c r="E758" s="117"/>
      <c r="F758" s="117"/>
      <c r="H758" s="117"/>
    </row>
    <row r="759" ht="12.75" customHeight="1">
      <c r="B759" s="117"/>
      <c r="C759" s="117"/>
      <c r="D759" s="117"/>
      <c r="E759" s="117"/>
      <c r="F759" s="117"/>
      <c r="H759" s="117"/>
    </row>
    <row r="760" ht="12.75" customHeight="1">
      <c r="B760" s="117"/>
      <c r="C760" s="117"/>
      <c r="D760" s="117"/>
      <c r="E760" s="117"/>
      <c r="F760" s="117"/>
      <c r="H760" s="117"/>
    </row>
    <row r="761" ht="12.75" customHeight="1">
      <c r="B761" s="117"/>
      <c r="C761" s="117"/>
      <c r="D761" s="117"/>
      <c r="E761" s="117"/>
      <c r="F761" s="117"/>
      <c r="H761" s="117"/>
    </row>
    <row r="762" ht="12.75" customHeight="1">
      <c r="B762" s="117"/>
      <c r="C762" s="117"/>
      <c r="D762" s="117"/>
      <c r="E762" s="117"/>
      <c r="F762" s="117"/>
      <c r="H762" s="117"/>
    </row>
    <row r="763" ht="12.75" customHeight="1">
      <c r="B763" s="117"/>
      <c r="C763" s="117"/>
      <c r="D763" s="117"/>
      <c r="E763" s="117"/>
      <c r="F763" s="117"/>
      <c r="H763" s="117"/>
    </row>
    <row r="764" ht="12.75" customHeight="1">
      <c r="B764" s="117"/>
      <c r="C764" s="117"/>
      <c r="D764" s="117"/>
      <c r="E764" s="117"/>
      <c r="F764" s="117"/>
      <c r="H764" s="117"/>
    </row>
    <row r="765" ht="12.75" customHeight="1">
      <c r="B765" s="117"/>
      <c r="C765" s="117"/>
      <c r="D765" s="117"/>
      <c r="E765" s="117"/>
      <c r="F765" s="117"/>
      <c r="H765" s="117"/>
    </row>
    <row r="766" ht="12.75" customHeight="1">
      <c r="B766" s="117"/>
      <c r="C766" s="117"/>
      <c r="D766" s="117"/>
      <c r="E766" s="117"/>
      <c r="F766" s="117"/>
      <c r="H766" s="117"/>
    </row>
    <row r="767" ht="12.75" customHeight="1">
      <c r="B767" s="117"/>
      <c r="C767" s="117"/>
      <c r="D767" s="117"/>
      <c r="E767" s="117"/>
      <c r="F767" s="117"/>
      <c r="H767" s="117"/>
    </row>
    <row r="768" ht="12.75" customHeight="1">
      <c r="B768" s="117"/>
      <c r="C768" s="117"/>
      <c r="D768" s="117"/>
      <c r="E768" s="117"/>
      <c r="F768" s="117"/>
      <c r="H768" s="117"/>
    </row>
    <row r="769" ht="12.75" customHeight="1">
      <c r="B769" s="117"/>
      <c r="C769" s="117"/>
      <c r="D769" s="117"/>
      <c r="E769" s="117"/>
      <c r="F769" s="117"/>
      <c r="H769" s="117"/>
    </row>
    <row r="770" ht="12.75" customHeight="1">
      <c r="B770" s="117"/>
      <c r="C770" s="117"/>
      <c r="D770" s="117"/>
      <c r="E770" s="117"/>
      <c r="F770" s="117"/>
      <c r="H770" s="117"/>
    </row>
    <row r="771" ht="12.75" customHeight="1">
      <c r="B771" s="117"/>
      <c r="C771" s="117"/>
      <c r="D771" s="117"/>
      <c r="E771" s="117"/>
      <c r="F771" s="117"/>
      <c r="H771" s="117"/>
    </row>
    <row r="772" ht="12.75" customHeight="1">
      <c r="B772" s="117"/>
      <c r="C772" s="117"/>
      <c r="D772" s="117"/>
      <c r="E772" s="117"/>
      <c r="F772" s="117"/>
      <c r="H772" s="117"/>
    </row>
    <row r="773" ht="12.75" customHeight="1">
      <c r="B773" s="117"/>
      <c r="C773" s="117"/>
      <c r="D773" s="117"/>
      <c r="E773" s="117"/>
      <c r="F773" s="117"/>
      <c r="H773" s="117"/>
    </row>
    <row r="774" ht="12.75" customHeight="1">
      <c r="B774" s="117"/>
      <c r="C774" s="117"/>
      <c r="D774" s="117"/>
      <c r="E774" s="117"/>
      <c r="F774" s="117"/>
      <c r="H774" s="117"/>
    </row>
    <row r="775" ht="12.75" customHeight="1">
      <c r="B775" s="117"/>
      <c r="C775" s="117"/>
      <c r="D775" s="117"/>
      <c r="E775" s="117"/>
      <c r="F775" s="117"/>
      <c r="H775" s="117"/>
    </row>
    <row r="776" ht="12.75" customHeight="1">
      <c r="B776" s="117"/>
      <c r="C776" s="117"/>
      <c r="D776" s="117"/>
      <c r="E776" s="117"/>
      <c r="F776" s="117"/>
      <c r="H776" s="117"/>
    </row>
    <row r="777" ht="12.75" customHeight="1">
      <c r="B777" s="117"/>
      <c r="C777" s="117"/>
      <c r="D777" s="117"/>
      <c r="E777" s="117"/>
      <c r="F777" s="117"/>
      <c r="H777" s="117"/>
    </row>
    <row r="778" ht="12.75" customHeight="1">
      <c r="B778" s="117"/>
      <c r="C778" s="117"/>
      <c r="D778" s="117"/>
      <c r="E778" s="117"/>
      <c r="F778" s="117"/>
      <c r="H778" s="117"/>
    </row>
    <row r="779" ht="12.75" customHeight="1">
      <c r="B779" s="117"/>
      <c r="C779" s="117"/>
      <c r="D779" s="117"/>
      <c r="E779" s="117"/>
      <c r="F779" s="117"/>
      <c r="H779" s="117"/>
    </row>
    <row r="780" ht="12.75" customHeight="1">
      <c r="B780" s="117"/>
      <c r="C780" s="117"/>
      <c r="D780" s="117"/>
      <c r="E780" s="117"/>
      <c r="F780" s="117"/>
      <c r="H780" s="117"/>
    </row>
    <row r="781" ht="12.75" customHeight="1">
      <c r="B781" s="117"/>
      <c r="C781" s="117"/>
      <c r="D781" s="117"/>
      <c r="E781" s="117"/>
      <c r="F781" s="117"/>
      <c r="H781" s="117"/>
    </row>
    <row r="782" ht="12.75" customHeight="1">
      <c r="B782" s="117"/>
      <c r="C782" s="117"/>
      <c r="D782" s="117"/>
      <c r="E782" s="117"/>
      <c r="F782" s="117"/>
      <c r="H782" s="117"/>
    </row>
    <row r="783" ht="12.75" customHeight="1">
      <c r="B783" s="117"/>
      <c r="C783" s="117"/>
      <c r="D783" s="117"/>
      <c r="E783" s="117"/>
      <c r="F783" s="117"/>
      <c r="H783" s="117"/>
    </row>
    <row r="784" ht="12.75" customHeight="1">
      <c r="B784" s="117"/>
      <c r="C784" s="117"/>
      <c r="D784" s="117"/>
      <c r="E784" s="117"/>
      <c r="F784" s="117"/>
      <c r="H784" s="117"/>
    </row>
    <row r="785" ht="12.75" customHeight="1">
      <c r="B785" s="117"/>
      <c r="C785" s="117"/>
      <c r="D785" s="117"/>
      <c r="E785" s="117"/>
      <c r="F785" s="117"/>
      <c r="H785" s="117"/>
    </row>
    <row r="786" ht="12.75" customHeight="1">
      <c r="B786" s="117"/>
      <c r="C786" s="117"/>
      <c r="D786" s="117"/>
      <c r="E786" s="117"/>
      <c r="F786" s="117"/>
      <c r="H786" s="117"/>
    </row>
    <row r="787" ht="12.75" customHeight="1">
      <c r="B787" s="117"/>
      <c r="C787" s="117"/>
      <c r="D787" s="117"/>
      <c r="E787" s="117"/>
      <c r="F787" s="117"/>
      <c r="H787" s="117"/>
    </row>
    <row r="788" ht="12.75" customHeight="1">
      <c r="B788" s="117"/>
      <c r="C788" s="117"/>
      <c r="D788" s="117"/>
      <c r="E788" s="117"/>
      <c r="F788" s="117"/>
      <c r="H788" s="117"/>
    </row>
    <row r="789" ht="12.75" customHeight="1">
      <c r="B789" s="117"/>
      <c r="C789" s="117"/>
      <c r="D789" s="117"/>
      <c r="E789" s="117"/>
      <c r="F789" s="117"/>
      <c r="H789" s="117"/>
    </row>
    <row r="790" ht="12.75" customHeight="1">
      <c r="B790" s="117"/>
      <c r="C790" s="117"/>
      <c r="D790" s="117"/>
      <c r="E790" s="117"/>
      <c r="F790" s="117"/>
      <c r="H790" s="117"/>
    </row>
    <row r="791" ht="12.75" customHeight="1">
      <c r="B791" s="117"/>
      <c r="C791" s="117"/>
      <c r="D791" s="117"/>
      <c r="E791" s="117"/>
      <c r="F791" s="117"/>
      <c r="H791" s="117"/>
    </row>
    <row r="792" ht="12.75" customHeight="1">
      <c r="B792" s="117"/>
      <c r="C792" s="117"/>
      <c r="D792" s="117"/>
      <c r="E792" s="117"/>
      <c r="F792" s="117"/>
      <c r="H792" s="117"/>
    </row>
    <row r="793" ht="12.75" customHeight="1">
      <c r="B793" s="117"/>
      <c r="C793" s="117"/>
      <c r="D793" s="117"/>
      <c r="E793" s="117"/>
      <c r="F793" s="117"/>
      <c r="H793" s="117"/>
    </row>
    <row r="794" ht="12.75" customHeight="1">
      <c r="B794" s="117"/>
      <c r="C794" s="117"/>
      <c r="D794" s="117"/>
      <c r="E794" s="117"/>
      <c r="F794" s="117"/>
      <c r="H794" s="117"/>
    </row>
    <row r="795" ht="12.75" customHeight="1">
      <c r="B795" s="117"/>
      <c r="C795" s="117"/>
      <c r="D795" s="117"/>
      <c r="E795" s="117"/>
      <c r="F795" s="117"/>
      <c r="H795" s="117"/>
    </row>
    <row r="796" ht="12.75" customHeight="1">
      <c r="B796" s="117"/>
      <c r="C796" s="117"/>
      <c r="D796" s="117"/>
      <c r="E796" s="117"/>
      <c r="F796" s="117"/>
      <c r="H796" s="117"/>
    </row>
    <row r="797" ht="12.75" customHeight="1">
      <c r="B797" s="117"/>
      <c r="C797" s="117"/>
      <c r="D797" s="117"/>
      <c r="E797" s="117"/>
      <c r="F797" s="117"/>
      <c r="H797" s="117"/>
    </row>
    <row r="798" ht="12.75" customHeight="1">
      <c r="B798" s="117"/>
      <c r="C798" s="117"/>
      <c r="D798" s="117"/>
      <c r="E798" s="117"/>
      <c r="F798" s="117"/>
      <c r="H798" s="117"/>
    </row>
    <row r="799" ht="12.75" customHeight="1">
      <c r="B799" s="117"/>
      <c r="C799" s="117"/>
      <c r="D799" s="117"/>
      <c r="E799" s="117"/>
      <c r="F799" s="117"/>
      <c r="H799" s="117"/>
    </row>
    <row r="800" ht="12.75" customHeight="1">
      <c r="B800" s="117"/>
      <c r="C800" s="117"/>
      <c r="D800" s="117"/>
      <c r="E800" s="117"/>
      <c r="F800" s="117"/>
      <c r="H800" s="117"/>
    </row>
    <row r="801" ht="12.75" customHeight="1">
      <c r="B801" s="117"/>
      <c r="C801" s="117"/>
      <c r="D801" s="117"/>
      <c r="E801" s="117"/>
      <c r="F801" s="117"/>
      <c r="H801" s="117"/>
    </row>
    <row r="802" ht="12.75" customHeight="1">
      <c r="B802" s="117"/>
      <c r="C802" s="117"/>
      <c r="D802" s="117"/>
      <c r="E802" s="117"/>
      <c r="F802" s="117"/>
      <c r="H802" s="117"/>
    </row>
    <row r="803" ht="12.75" customHeight="1">
      <c r="B803" s="117"/>
      <c r="C803" s="117"/>
      <c r="D803" s="117"/>
      <c r="E803" s="117"/>
      <c r="F803" s="117"/>
      <c r="H803" s="117"/>
    </row>
    <row r="804" ht="12.75" customHeight="1">
      <c r="B804" s="117"/>
      <c r="C804" s="117"/>
      <c r="D804" s="117"/>
      <c r="E804" s="117"/>
      <c r="F804" s="117"/>
      <c r="H804" s="117"/>
    </row>
    <row r="805" ht="12.75" customHeight="1">
      <c r="B805" s="117"/>
      <c r="C805" s="117"/>
      <c r="D805" s="117"/>
      <c r="E805" s="117"/>
      <c r="F805" s="117"/>
      <c r="H805" s="117"/>
    </row>
    <row r="806" ht="12.75" customHeight="1">
      <c r="B806" s="117"/>
      <c r="C806" s="117"/>
      <c r="D806" s="117"/>
      <c r="E806" s="117"/>
      <c r="F806" s="117"/>
      <c r="H806" s="117"/>
    </row>
    <row r="807" ht="12.75" customHeight="1">
      <c r="B807" s="117"/>
      <c r="C807" s="117"/>
      <c r="D807" s="117"/>
      <c r="E807" s="117"/>
      <c r="F807" s="117"/>
      <c r="H807" s="117"/>
    </row>
    <row r="808" ht="12.75" customHeight="1">
      <c r="B808" s="117"/>
      <c r="C808" s="117"/>
      <c r="D808" s="117"/>
      <c r="E808" s="117"/>
      <c r="F808" s="117"/>
      <c r="H808" s="117"/>
    </row>
    <row r="809" ht="12.75" customHeight="1">
      <c r="B809" s="117"/>
      <c r="C809" s="117"/>
      <c r="D809" s="117"/>
      <c r="E809" s="117"/>
      <c r="F809" s="117"/>
      <c r="H809" s="117"/>
    </row>
    <row r="810" ht="12.75" customHeight="1">
      <c r="B810" s="117"/>
      <c r="C810" s="117"/>
      <c r="D810" s="117"/>
      <c r="E810" s="117"/>
      <c r="F810" s="117"/>
      <c r="H810" s="117"/>
    </row>
    <row r="811" ht="12.75" customHeight="1">
      <c r="B811" s="117"/>
      <c r="C811" s="117"/>
      <c r="D811" s="117"/>
      <c r="E811" s="117"/>
      <c r="F811" s="117"/>
      <c r="H811" s="117"/>
    </row>
    <row r="812" ht="12.75" customHeight="1">
      <c r="B812" s="117"/>
      <c r="C812" s="117"/>
      <c r="D812" s="117"/>
      <c r="E812" s="117"/>
      <c r="F812" s="117"/>
      <c r="H812" s="117"/>
    </row>
    <row r="813" ht="12.75" customHeight="1">
      <c r="B813" s="117"/>
      <c r="C813" s="117"/>
      <c r="D813" s="117"/>
      <c r="E813" s="117"/>
      <c r="F813" s="117"/>
      <c r="H813" s="117"/>
    </row>
    <row r="814" ht="12.75" customHeight="1">
      <c r="B814" s="117"/>
      <c r="C814" s="117"/>
      <c r="D814" s="117"/>
      <c r="E814" s="117"/>
      <c r="F814" s="117"/>
      <c r="H814" s="117"/>
    </row>
    <row r="815" ht="12.75" customHeight="1">
      <c r="B815" s="117"/>
      <c r="C815" s="117"/>
      <c r="D815" s="117"/>
      <c r="E815" s="117"/>
      <c r="F815" s="117"/>
      <c r="H815" s="117"/>
    </row>
    <row r="816" ht="12.75" customHeight="1">
      <c r="B816" s="117"/>
      <c r="C816" s="117"/>
      <c r="D816" s="117"/>
      <c r="E816" s="117"/>
      <c r="F816" s="117"/>
      <c r="H816" s="117"/>
    </row>
    <row r="817" ht="12.75" customHeight="1">
      <c r="B817" s="117"/>
      <c r="C817" s="117"/>
      <c r="D817" s="117"/>
      <c r="E817" s="117"/>
      <c r="F817" s="117"/>
      <c r="H817" s="117"/>
    </row>
    <row r="818" ht="12.75" customHeight="1">
      <c r="B818" s="117"/>
      <c r="C818" s="117"/>
      <c r="D818" s="117"/>
      <c r="E818" s="117"/>
      <c r="F818" s="117"/>
      <c r="H818" s="117"/>
    </row>
    <row r="819" ht="12.75" customHeight="1">
      <c r="B819" s="117"/>
      <c r="C819" s="117"/>
      <c r="D819" s="117"/>
      <c r="E819" s="117"/>
      <c r="F819" s="117"/>
      <c r="H819" s="117"/>
    </row>
    <row r="820" ht="12.75" customHeight="1">
      <c r="B820" s="117"/>
      <c r="C820" s="117"/>
      <c r="D820" s="117"/>
      <c r="E820" s="117"/>
      <c r="F820" s="117"/>
      <c r="H820" s="117"/>
    </row>
    <row r="821" ht="12.75" customHeight="1">
      <c r="B821" s="117"/>
      <c r="C821" s="117"/>
      <c r="D821" s="117"/>
      <c r="E821" s="117"/>
      <c r="F821" s="117"/>
      <c r="H821" s="117"/>
    </row>
    <row r="822" ht="12.75" customHeight="1">
      <c r="B822" s="117"/>
      <c r="C822" s="117"/>
      <c r="D822" s="117"/>
      <c r="E822" s="117"/>
      <c r="F822" s="117"/>
      <c r="H822" s="117"/>
    </row>
    <row r="823" ht="12.75" customHeight="1">
      <c r="B823" s="117"/>
      <c r="C823" s="117"/>
      <c r="D823" s="117"/>
      <c r="E823" s="117"/>
      <c r="F823" s="117"/>
      <c r="H823" s="117"/>
    </row>
    <row r="824" ht="12.75" customHeight="1">
      <c r="B824" s="117"/>
      <c r="C824" s="117"/>
      <c r="D824" s="117"/>
      <c r="E824" s="117"/>
      <c r="F824" s="117"/>
      <c r="H824" s="117"/>
    </row>
    <row r="825" ht="12.75" customHeight="1">
      <c r="B825" s="117"/>
      <c r="C825" s="117"/>
      <c r="D825" s="117"/>
      <c r="E825" s="117"/>
      <c r="F825" s="117"/>
      <c r="H825" s="117"/>
    </row>
    <row r="826" ht="12.75" customHeight="1">
      <c r="B826" s="117"/>
      <c r="C826" s="117"/>
      <c r="D826" s="117"/>
      <c r="E826" s="117"/>
      <c r="F826" s="117"/>
      <c r="H826" s="117"/>
    </row>
    <row r="827" ht="12.75" customHeight="1">
      <c r="B827" s="117"/>
      <c r="C827" s="117"/>
      <c r="D827" s="117"/>
      <c r="E827" s="117"/>
      <c r="F827" s="117"/>
      <c r="H827" s="117"/>
    </row>
    <row r="828" ht="12.75" customHeight="1">
      <c r="B828" s="117"/>
      <c r="C828" s="117"/>
      <c r="D828" s="117"/>
      <c r="E828" s="117"/>
      <c r="F828" s="117"/>
      <c r="H828" s="117"/>
    </row>
    <row r="829" ht="12.75" customHeight="1">
      <c r="B829" s="117"/>
      <c r="C829" s="117"/>
      <c r="D829" s="117"/>
      <c r="E829" s="117"/>
      <c r="F829" s="117"/>
      <c r="H829" s="117"/>
    </row>
    <row r="830" ht="12.75" customHeight="1">
      <c r="B830" s="117"/>
      <c r="C830" s="117"/>
      <c r="D830" s="117"/>
      <c r="E830" s="117"/>
      <c r="F830" s="117"/>
      <c r="H830" s="117"/>
    </row>
    <row r="831" ht="12.75" customHeight="1">
      <c r="B831" s="117"/>
      <c r="C831" s="117"/>
      <c r="D831" s="117"/>
      <c r="E831" s="117"/>
      <c r="F831" s="117"/>
      <c r="H831" s="117"/>
    </row>
    <row r="832" ht="12.75" customHeight="1">
      <c r="B832" s="117"/>
      <c r="C832" s="117"/>
      <c r="D832" s="117"/>
      <c r="E832" s="117"/>
      <c r="F832" s="117"/>
      <c r="H832" s="117"/>
    </row>
    <row r="833" ht="12.75" customHeight="1">
      <c r="B833" s="117"/>
      <c r="C833" s="117"/>
      <c r="D833" s="117"/>
      <c r="E833" s="117"/>
      <c r="F833" s="117"/>
      <c r="H833" s="117"/>
    </row>
    <row r="834" ht="12.75" customHeight="1">
      <c r="B834" s="117"/>
      <c r="C834" s="117"/>
      <c r="D834" s="117"/>
      <c r="E834" s="117"/>
      <c r="F834" s="117"/>
      <c r="H834" s="117"/>
    </row>
    <row r="835" ht="12.75" customHeight="1">
      <c r="B835" s="117"/>
      <c r="C835" s="117"/>
      <c r="D835" s="117"/>
      <c r="E835" s="117"/>
      <c r="F835" s="117"/>
      <c r="H835" s="117"/>
    </row>
    <row r="836" ht="12.75" customHeight="1">
      <c r="B836" s="117"/>
      <c r="C836" s="117"/>
      <c r="D836" s="117"/>
      <c r="E836" s="117"/>
      <c r="F836" s="117"/>
      <c r="H836" s="117"/>
    </row>
    <row r="837" ht="12.75" customHeight="1">
      <c r="B837" s="117"/>
      <c r="C837" s="117"/>
      <c r="D837" s="117"/>
      <c r="E837" s="117"/>
      <c r="F837" s="117"/>
      <c r="H837" s="117"/>
    </row>
    <row r="838" ht="12.75" customHeight="1">
      <c r="B838" s="117"/>
      <c r="C838" s="117"/>
      <c r="D838" s="117"/>
      <c r="E838" s="117"/>
      <c r="F838" s="117"/>
      <c r="H838" s="117"/>
    </row>
    <row r="839" ht="12.75" customHeight="1">
      <c r="B839" s="117"/>
      <c r="C839" s="117"/>
      <c r="D839" s="117"/>
      <c r="E839" s="117"/>
      <c r="F839" s="117"/>
      <c r="H839" s="117"/>
    </row>
    <row r="840" ht="12.75" customHeight="1">
      <c r="B840" s="117"/>
      <c r="C840" s="117"/>
      <c r="D840" s="117"/>
      <c r="E840" s="117"/>
      <c r="F840" s="117"/>
      <c r="H840" s="117"/>
    </row>
    <row r="841" ht="12.75" customHeight="1">
      <c r="B841" s="117"/>
      <c r="C841" s="117"/>
      <c r="D841" s="117"/>
      <c r="E841" s="117"/>
      <c r="F841" s="117"/>
      <c r="H841" s="117"/>
    </row>
    <row r="842" ht="12.75" customHeight="1">
      <c r="B842" s="117"/>
      <c r="C842" s="117"/>
      <c r="D842" s="117"/>
      <c r="E842" s="117"/>
      <c r="F842" s="117"/>
      <c r="H842" s="117"/>
    </row>
    <row r="843" ht="12.75" customHeight="1">
      <c r="B843" s="117"/>
      <c r="C843" s="117"/>
      <c r="D843" s="117"/>
      <c r="E843" s="117"/>
      <c r="F843" s="117"/>
      <c r="H843" s="117"/>
    </row>
    <row r="844" ht="12.75" customHeight="1">
      <c r="B844" s="117"/>
      <c r="C844" s="117"/>
      <c r="D844" s="117"/>
      <c r="E844" s="117"/>
      <c r="F844" s="117"/>
      <c r="H844" s="117"/>
    </row>
    <row r="845" ht="12.75" customHeight="1">
      <c r="B845" s="117"/>
      <c r="C845" s="117"/>
      <c r="D845" s="117"/>
      <c r="E845" s="117"/>
      <c r="F845" s="117"/>
      <c r="H845" s="117"/>
    </row>
    <row r="846" ht="12.75" customHeight="1">
      <c r="B846" s="117"/>
      <c r="C846" s="117"/>
      <c r="D846" s="117"/>
      <c r="E846" s="117"/>
      <c r="F846" s="117"/>
      <c r="H846" s="117"/>
    </row>
    <row r="847" ht="12.75" customHeight="1">
      <c r="B847" s="117"/>
      <c r="C847" s="117"/>
      <c r="D847" s="117"/>
      <c r="E847" s="117"/>
      <c r="F847" s="117"/>
      <c r="H847" s="117"/>
    </row>
    <row r="848" ht="12.75" customHeight="1">
      <c r="B848" s="117"/>
      <c r="C848" s="117"/>
      <c r="D848" s="117"/>
      <c r="E848" s="117"/>
      <c r="F848" s="117"/>
      <c r="H848" s="117"/>
    </row>
    <row r="849" ht="12.75" customHeight="1">
      <c r="B849" s="117"/>
      <c r="C849" s="117"/>
      <c r="D849" s="117"/>
      <c r="E849" s="117"/>
      <c r="F849" s="117"/>
      <c r="H849" s="117"/>
    </row>
    <row r="850" ht="12.75" customHeight="1">
      <c r="B850" s="117"/>
      <c r="C850" s="117"/>
      <c r="D850" s="117"/>
      <c r="E850" s="117"/>
      <c r="F850" s="117"/>
      <c r="H850" s="117"/>
    </row>
    <row r="851" ht="12.75" customHeight="1">
      <c r="B851" s="117"/>
      <c r="C851" s="117"/>
      <c r="D851" s="117"/>
      <c r="E851" s="117"/>
      <c r="F851" s="117"/>
      <c r="H851" s="117"/>
    </row>
    <row r="852" ht="12.75" customHeight="1">
      <c r="B852" s="117"/>
      <c r="C852" s="117"/>
      <c r="D852" s="117"/>
      <c r="E852" s="117"/>
      <c r="F852" s="117"/>
      <c r="H852" s="117"/>
    </row>
    <row r="853" ht="12.75" customHeight="1">
      <c r="B853" s="117"/>
      <c r="C853" s="117"/>
      <c r="D853" s="117"/>
      <c r="E853" s="117"/>
      <c r="F853" s="117"/>
      <c r="H853" s="117"/>
    </row>
    <row r="854" ht="12.75" customHeight="1">
      <c r="B854" s="117"/>
      <c r="C854" s="117"/>
      <c r="D854" s="117"/>
      <c r="E854" s="117"/>
      <c r="F854" s="117"/>
      <c r="H854" s="117"/>
    </row>
    <row r="855" ht="12.75" customHeight="1">
      <c r="B855" s="117"/>
      <c r="C855" s="117"/>
      <c r="D855" s="117"/>
      <c r="E855" s="117"/>
      <c r="F855" s="117"/>
      <c r="H855" s="117"/>
    </row>
    <row r="856" ht="12.75" customHeight="1">
      <c r="B856" s="117"/>
      <c r="C856" s="117"/>
      <c r="D856" s="117"/>
      <c r="E856" s="117"/>
      <c r="F856" s="117"/>
      <c r="H856" s="117"/>
    </row>
    <row r="857" ht="12.75" customHeight="1">
      <c r="B857" s="117"/>
      <c r="C857" s="117"/>
      <c r="D857" s="117"/>
      <c r="E857" s="117"/>
      <c r="F857" s="117"/>
      <c r="H857" s="117"/>
    </row>
    <row r="858" ht="12.75" customHeight="1">
      <c r="B858" s="117"/>
      <c r="C858" s="117"/>
      <c r="D858" s="117"/>
      <c r="E858" s="117"/>
      <c r="F858" s="117"/>
      <c r="H858" s="117"/>
    </row>
    <row r="859" ht="12.75" customHeight="1">
      <c r="B859" s="117"/>
      <c r="C859" s="117"/>
      <c r="D859" s="117"/>
      <c r="E859" s="117"/>
      <c r="F859" s="117"/>
      <c r="H859" s="117"/>
    </row>
    <row r="860" ht="12.75" customHeight="1">
      <c r="B860" s="117"/>
      <c r="C860" s="117"/>
      <c r="D860" s="117"/>
      <c r="E860" s="117"/>
      <c r="F860" s="117"/>
      <c r="H860" s="117"/>
    </row>
    <row r="861" ht="12.75" customHeight="1">
      <c r="B861" s="117"/>
      <c r="C861" s="117"/>
      <c r="D861" s="117"/>
      <c r="E861" s="117"/>
      <c r="F861" s="117"/>
      <c r="H861" s="117"/>
    </row>
    <row r="862" ht="12.75" customHeight="1">
      <c r="B862" s="117"/>
      <c r="C862" s="117"/>
      <c r="D862" s="117"/>
      <c r="E862" s="117"/>
      <c r="F862" s="117"/>
      <c r="H862" s="117"/>
    </row>
    <row r="863" ht="12.75" customHeight="1">
      <c r="B863" s="117"/>
      <c r="C863" s="117"/>
      <c r="D863" s="117"/>
      <c r="E863" s="117"/>
      <c r="F863" s="117"/>
      <c r="H863" s="117"/>
    </row>
    <row r="864" ht="12.75" customHeight="1">
      <c r="B864" s="117"/>
      <c r="C864" s="117"/>
      <c r="D864" s="117"/>
      <c r="E864" s="117"/>
      <c r="F864" s="117"/>
      <c r="H864" s="117"/>
    </row>
    <row r="865" ht="12.75" customHeight="1">
      <c r="B865" s="117"/>
      <c r="C865" s="117"/>
      <c r="D865" s="117"/>
      <c r="E865" s="117"/>
      <c r="F865" s="117"/>
      <c r="H865" s="117"/>
    </row>
    <row r="866" ht="12.75" customHeight="1">
      <c r="B866" s="117"/>
      <c r="C866" s="117"/>
      <c r="D866" s="117"/>
      <c r="E866" s="117"/>
      <c r="F866" s="117"/>
      <c r="H866" s="117"/>
    </row>
    <row r="867" ht="12.75" customHeight="1">
      <c r="B867" s="117"/>
      <c r="C867" s="117"/>
      <c r="D867" s="117"/>
      <c r="E867" s="117"/>
      <c r="F867" s="117"/>
      <c r="H867" s="117"/>
    </row>
    <row r="868" ht="12.75" customHeight="1">
      <c r="B868" s="117"/>
      <c r="C868" s="117"/>
      <c r="D868" s="117"/>
      <c r="E868" s="117"/>
      <c r="F868" s="117"/>
      <c r="H868" s="117"/>
    </row>
    <row r="869" ht="12.75" customHeight="1">
      <c r="B869" s="117"/>
      <c r="C869" s="117"/>
      <c r="D869" s="117"/>
      <c r="E869" s="117"/>
      <c r="F869" s="117"/>
      <c r="H869" s="117"/>
    </row>
    <row r="870" ht="12.75" customHeight="1">
      <c r="B870" s="117"/>
      <c r="C870" s="117"/>
      <c r="D870" s="117"/>
      <c r="E870" s="117"/>
      <c r="F870" s="117"/>
      <c r="H870" s="117"/>
    </row>
    <row r="871" ht="12.75" customHeight="1">
      <c r="B871" s="117"/>
      <c r="C871" s="117"/>
      <c r="D871" s="117"/>
      <c r="E871" s="117"/>
      <c r="F871" s="117"/>
      <c r="H871" s="117"/>
    </row>
    <row r="872" ht="12.75" customHeight="1">
      <c r="B872" s="117"/>
      <c r="C872" s="117"/>
      <c r="D872" s="117"/>
      <c r="E872" s="117"/>
      <c r="F872" s="117"/>
      <c r="H872" s="117"/>
    </row>
    <row r="873" ht="12.75" customHeight="1">
      <c r="B873" s="117"/>
      <c r="C873" s="117"/>
      <c r="D873" s="117"/>
      <c r="E873" s="117"/>
      <c r="F873" s="117"/>
      <c r="H873" s="117"/>
    </row>
    <row r="874" ht="12.75" customHeight="1">
      <c r="B874" s="117"/>
      <c r="C874" s="117"/>
      <c r="D874" s="117"/>
      <c r="E874" s="117"/>
      <c r="F874" s="117"/>
      <c r="H874" s="117"/>
    </row>
    <row r="875" ht="12.75" customHeight="1">
      <c r="B875" s="117"/>
      <c r="C875" s="117"/>
      <c r="D875" s="117"/>
      <c r="E875" s="117"/>
      <c r="F875" s="117"/>
      <c r="H875" s="117"/>
    </row>
    <row r="876" ht="12.75" customHeight="1">
      <c r="B876" s="117"/>
      <c r="C876" s="117"/>
      <c r="D876" s="117"/>
      <c r="E876" s="117"/>
      <c r="F876" s="117"/>
      <c r="H876" s="117"/>
    </row>
    <row r="877" ht="12.75" customHeight="1">
      <c r="B877" s="117"/>
      <c r="C877" s="117"/>
      <c r="D877" s="117"/>
      <c r="E877" s="117"/>
      <c r="F877" s="117"/>
      <c r="H877" s="117"/>
    </row>
    <row r="878" ht="12.75" customHeight="1">
      <c r="B878" s="117"/>
      <c r="C878" s="117"/>
      <c r="D878" s="117"/>
      <c r="E878" s="117"/>
      <c r="F878" s="117"/>
      <c r="H878" s="117"/>
    </row>
    <row r="879" ht="12.75" customHeight="1">
      <c r="B879" s="117"/>
      <c r="C879" s="117"/>
      <c r="D879" s="117"/>
      <c r="E879" s="117"/>
      <c r="F879" s="117"/>
      <c r="H879" s="117"/>
    </row>
    <row r="880" ht="12.75" customHeight="1">
      <c r="B880" s="117"/>
      <c r="C880" s="117"/>
      <c r="D880" s="117"/>
      <c r="E880" s="117"/>
      <c r="F880" s="117"/>
      <c r="H880" s="117"/>
    </row>
    <row r="881" ht="12.75" customHeight="1">
      <c r="B881" s="117"/>
      <c r="C881" s="117"/>
      <c r="D881" s="117"/>
      <c r="E881" s="117"/>
      <c r="F881" s="117"/>
      <c r="H881" s="117"/>
    </row>
    <row r="882" ht="12.75" customHeight="1">
      <c r="B882" s="117"/>
      <c r="C882" s="117"/>
      <c r="D882" s="117"/>
      <c r="E882" s="117"/>
      <c r="F882" s="117"/>
      <c r="H882" s="117"/>
    </row>
    <row r="883" ht="12.75" customHeight="1">
      <c r="B883" s="117"/>
      <c r="C883" s="117"/>
      <c r="D883" s="117"/>
      <c r="E883" s="117"/>
      <c r="F883" s="117"/>
      <c r="H883" s="117"/>
    </row>
    <row r="884" ht="12.75" customHeight="1">
      <c r="B884" s="117"/>
      <c r="C884" s="117"/>
      <c r="D884" s="117"/>
      <c r="E884" s="117"/>
      <c r="F884" s="117"/>
      <c r="H884" s="117"/>
    </row>
    <row r="885" ht="12.75" customHeight="1">
      <c r="B885" s="117"/>
      <c r="C885" s="117"/>
      <c r="D885" s="117"/>
      <c r="E885" s="117"/>
      <c r="F885" s="117"/>
      <c r="H885" s="117"/>
    </row>
    <row r="886" ht="12.75" customHeight="1">
      <c r="B886" s="117"/>
      <c r="C886" s="117"/>
      <c r="D886" s="117"/>
      <c r="E886" s="117"/>
      <c r="F886" s="117"/>
      <c r="H886" s="117"/>
    </row>
    <row r="887" ht="12.75" customHeight="1">
      <c r="B887" s="117"/>
      <c r="C887" s="117"/>
      <c r="D887" s="117"/>
      <c r="E887" s="117"/>
      <c r="F887" s="117"/>
      <c r="H887" s="117"/>
    </row>
    <row r="888" ht="12.75" customHeight="1">
      <c r="B888" s="117"/>
      <c r="C888" s="117"/>
      <c r="D888" s="117"/>
      <c r="E888" s="117"/>
      <c r="F888" s="117"/>
      <c r="H888" s="117"/>
    </row>
    <row r="889" ht="12.75" customHeight="1">
      <c r="B889" s="117"/>
      <c r="C889" s="117"/>
      <c r="D889" s="117"/>
      <c r="E889" s="117"/>
      <c r="F889" s="117"/>
      <c r="H889" s="117"/>
    </row>
    <row r="890" ht="12.75" customHeight="1">
      <c r="B890" s="117"/>
      <c r="C890" s="117"/>
      <c r="D890" s="117"/>
      <c r="E890" s="117"/>
      <c r="F890" s="117"/>
      <c r="H890" s="117"/>
    </row>
    <row r="891" ht="12.75" customHeight="1">
      <c r="B891" s="117"/>
      <c r="C891" s="117"/>
      <c r="D891" s="117"/>
      <c r="E891" s="117"/>
      <c r="F891" s="117"/>
      <c r="H891" s="117"/>
    </row>
    <row r="892" ht="12.75" customHeight="1">
      <c r="B892" s="117"/>
      <c r="C892" s="117"/>
      <c r="D892" s="117"/>
      <c r="E892" s="117"/>
      <c r="F892" s="117"/>
      <c r="H892" s="117"/>
    </row>
    <row r="893" ht="12.75" customHeight="1">
      <c r="B893" s="117"/>
      <c r="C893" s="117"/>
      <c r="D893" s="117"/>
      <c r="E893" s="117"/>
      <c r="F893" s="117"/>
      <c r="H893" s="117"/>
    </row>
    <row r="894" ht="12.75" customHeight="1">
      <c r="B894" s="117"/>
      <c r="C894" s="117"/>
      <c r="D894" s="117"/>
      <c r="E894" s="117"/>
      <c r="F894" s="117"/>
      <c r="H894" s="117"/>
    </row>
    <row r="895" ht="12.75" customHeight="1">
      <c r="B895" s="117"/>
      <c r="C895" s="117"/>
      <c r="D895" s="117"/>
      <c r="E895" s="117"/>
      <c r="F895" s="117"/>
      <c r="H895" s="117"/>
    </row>
    <row r="896" ht="12.75" customHeight="1">
      <c r="B896" s="117"/>
      <c r="C896" s="117"/>
      <c r="D896" s="117"/>
      <c r="E896" s="117"/>
      <c r="F896" s="117"/>
      <c r="H896" s="117"/>
    </row>
    <row r="897" ht="12.75" customHeight="1">
      <c r="B897" s="117"/>
      <c r="C897" s="117"/>
      <c r="D897" s="117"/>
      <c r="E897" s="117"/>
      <c r="F897" s="117"/>
      <c r="H897" s="117"/>
    </row>
    <row r="898" ht="12.75" customHeight="1">
      <c r="B898" s="117"/>
      <c r="C898" s="117"/>
      <c r="D898" s="117"/>
      <c r="E898" s="117"/>
      <c r="F898" s="117"/>
      <c r="H898" s="117"/>
    </row>
    <row r="899" ht="12.75" customHeight="1">
      <c r="B899" s="117"/>
      <c r="C899" s="117"/>
      <c r="D899" s="117"/>
      <c r="E899" s="117"/>
      <c r="F899" s="117"/>
      <c r="H899" s="117"/>
    </row>
    <row r="900" ht="12.75" customHeight="1">
      <c r="B900" s="117"/>
      <c r="C900" s="117"/>
      <c r="D900" s="117"/>
      <c r="E900" s="117"/>
      <c r="F900" s="117"/>
      <c r="H900" s="117"/>
    </row>
    <row r="901" ht="12.75" customHeight="1">
      <c r="B901" s="117"/>
      <c r="C901" s="117"/>
      <c r="D901" s="117"/>
      <c r="E901" s="117"/>
      <c r="F901" s="117"/>
      <c r="H901" s="117"/>
    </row>
    <row r="902" ht="12.75" customHeight="1">
      <c r="B902" s="117"/>
      <c r="C902" s="117"/>
      <c r="D902" s="117"/>
      <c r="E902" s="117"/>
      <c r="F902" s="117"/>
      <c r="H902" s="117"/>
    </row>
    <row r="903" ht="12.75" customHeight="1">
      <c r="B903" s="117"/>
      <c r="C903" s="117"/>
      <c r="D903" s="117"/>
      <c r="E903" s="117"/>
      <c r="F903" s="117"/>
      <c r="H903" s="117"/>
    </row>
    <row r="904" ht="12.75" customHeight="1">
      <c r="B904" s="117"/>
      <c r="C904" s="117"/>
      <c r="D904" s="117"/>
      <c r="E904" s="117"/>
      <c r="F904" s="117"/>
      <c r="H904" s="117"/>
    </row>
    <row r="905" ht="12.75" customHeight="1">
      <c r="B905" s="117"/>
      <c r="C905" s="117"/>
      <c r="D905" s="117"/>
      <c r="E905" s="117"/>
      <c r="F905" s="117"/>
      <c r="H905" s="117"/>
    </row>
    <row r="906" ht="12.75" customHeight="1">
      <c r="B906" s="117"/>
      <c r="C906" s="117"/>
      <c r="D906" s="117"/>
      <c r="E906" s="117"/>
      <c r="F906" s="117"/>
      <c r="H906" s="117"/>
    </row>
    <row r="907" ht="12.75" customHeight="1">
      <c r="B907" s="117"/>
      <c r="C907" s="117"/>
      <c r="D907" s="117"/>
      <c r="E907" s="117"/>
      <c r="F907" s="117"/>
      <c r="H907" s="117"/>
    </row>
    <row r="908" ht="12.75" customHeight="1">
      <c r="B908" s="117"/>
      <c r="C908" s="117"/>
      <c r="D908" s="117"/>
      <c r="E908" s="117"/>
      <c r="F908" s="117"/>
      <c r="H908" s="117"/>
    </row>
    <row r="909" ht="12.75" customHeight="1">
      <c r="B909" s="117"/>
      <c r="C909" s="117"/>
      <c r="D909" s="117"/>
      <c r="E909" s="117"/>
      <c r="F909" s="117"/>
      <c r="H909" s="117"/>
    </row>
    <row r="910" ht="12.75" customHeight="1">
      <c r="B910" s="117"/>
      <c r="C910" s="117"/>
      <c r="D910" s="117"/>
      <c r="E910" s="117"/>
      <c r="F910" s="117"/>
      <c r="H910" s="117"/>
    </row>
    <row r="911" ht="12.75" customHeight="1">
      <c r="B911" s="117"/>
      <c r="C911" s="117"/>
      <c r="D911" s="117"/>
      <c r="E911" s="117"/>
      <c r="F911" s="117"/>
      <c r="H911" s="117"/>
    </row>
    <row r="912" ht="12.75" customHeight="1">
      <c r="B912" s="117"/>
      <c r="C912" s="117"/>
      <c r="D912" s="117"/>
      <c r="E912" s="117"/>
      <c r="F912" s="117"/>
      <c r="H912" s="117"/>
    </row>
    <row r="913" ht="12.75" customHeight="1">
      <c r="B913" s="117"/>
      <c r="C913" s="117"/>
      <c r="D913" s="117"/>
      <c r="E913" s="117"/>
      <c r="F913" s="117"/>
      <c r="H913" s="117"/>
    </row>
    <row r="914" ht="12.75" customHeight="1">
      <c r="B914" s="117"/>
      <c r="C914" s="117"/>
      <c r="D914" s="117"/>
      <c r="E914" s="117"/>
      <c r="F914" s="117"/>
      <c r="H914" s="117"/>
    </row>
    <row r="915" ht="12.75" customHeight="1">
      <c r="B915" s="117"/>
      <c r="C915" s="117"/>
      <c r="D915" s="117"/>
      <c r="E915" s="117"/>
      <c r="F915" s="117"/>
      <c r="H915" s="117"/>
    </row>
    <row r="916" ht="12.75" customHeight="1">
      <c r="B916" s="117"/>
      <c r="C916" s="117"/>
      <c r="D916" s="117"/>
      <c r="E916" s="117"/>
      <c r="F916" s="117"/>
      <c r="H916" s="117"/>
    </row>
    <row r="917" ht="12.75" customHeight="1">
      <c r="B917" s="117"/>
      <c r="C917" s="117"/>
      <c r="D917" s="117"/>
      <c r="E917" s="117"/>
      <c r="F917" s="117"/>
      <c r="H917" s="117"/>
    </row>
    <row r="918" ht="12.75" customHeight="1">
      <c r="B918" s="117"/>
      <c r="C918" s="117"/>
      <c r="D918" s="117"/>
      <c r="E918" s="117"/>
      <c r="F918" s="117"/>
      <c r="H918" s="117"/>
    </row>
    <row r="919" ht="12.75" customHeight="1">
      <c r="B919" s="117"/>
      <c r="C919" s="117"/>
      <c r="D919" s="117"/>
      <c r="E919" s="117"/>
      <c r="F919" s="117"/>
      <c r="H919" s="117"/>
    </row>
    <row r="920" ht="12.75" customHeight="1">
      <c r="B920" s="117"/>
      <c r="C920" s="117"/>
      <c r="D920" s="117"/>
      <c r="E920" s="117"/>
      <c r="F920" s="117"/>
      <c r="H920" s="117"/>
    </row>
    <row r="921" ht="12.75" customHeight="1">
      <c r="B921" s="117"/>
      <c r="C921" s="117"/>
      <c r="D921" s="117"/>
      <c r="E921" s="117"/>
      <c r="F921" s="117"/>
      <c r="H921" s="117"/>
    </row>
    <row r="922" ht="12.75" customHeight="1">
      <c r="B922" s="117"/>
      <c r="C922" s="117"/>
      <c r="D922" s="117"/>
      <c r="E922" s="117"/>
      <c r="F922" s="117"/>
      <c r="H922" s="117"/>
    </row>
    <row r="923" ht="12.75" customHeight="1">
      <c r="B923" s="117"/>
      <c r="C923" s="117"/>
      <c r="D923" s="117"/>
      <c r="E923" s="117"/>
      <c r="F923" s="117"/>
      <c r="H923" s="117"/>
    </row>
    <row r="924" ht="12.75" customHeight="1">
      <c r="B924" s="117"/>
      <c r="C924" s="117"/>
      <c r="D924" s="117"/>
      <c r="E924" s="117"/>
      <c r="F924" s="117"/>
      <c r="H924" s="117"/>
    </row>
    <row r="925" ht="12.75" customHeight="1">
      <c r="B925" s="117"/>
      <c r="C925" s="117"/>
      <c r="D925" s="117"/>
      <c r="E925" s="117"/>
      <c r="F925" s="117"/>
      <c r="H925" s="117"/>
    </row>
    <row r="926" ht="12.75" customHeight="1">
      <c r="B926" s="117"/>
      <c r="C926" s="117"/>
      <c r="D926" s="117"/>
      <c r="E926" s="117"/>
      <c r="F926" s="117"/>
      <c r="H926" s="117"/>
    </row>
    <row r="927" ht="12.75" customHeight="1">
      <c r="B927" s="117"/>
      <c r="C927" s="117"/>
      <c r="D927" s="117"/>
      <c r="E927" s="117"/>
      <c r="F927" s="117"/>
      <c r="H927" s="117"/>
    </row>
    <row r="928" ht="12.75" customHeight="1">
      <c r="B928" s="117"/>
      <c r="C928" s="117"/>
      <c r="D928" s="117"/>
      <c r="E928" s="117"/>
      <c r="F928" s="117"/>
      <c r="H928" s="117"/>
    </row>
    <row r="929" ht="12.75" customHeight="1">
      <c r="B929" s="117"/>
      <c r="C929" s="117"/>
      <c r="D929" s="117"/>
      <c r="E929" s="117"/>
      <c r="F929" s="117"/>
      <c r="H929" s="117"/>
    </row>
    <row r="930" ht="12.75" customHeight="1">
      <c r="B930" s="117"/>
      <c r="C930" s="117"/>
      <c r="D930" s="117"/>
      <c r="E930" s="117"/>
      <c r="F930" s="117"/>
      <c r="H930" s="117"/>
    </row>
    <row r="931" ht="12.75" customHeight="1">
      <c r="B931" s="117"/>
      <c r="C931" s="117"/>
      <c r="D931" s="117"/>
      <c r="E931" s="117"/>
      <c r="F931" s="117"/>
      <c r="H931" s="117"/>
    </row>
    <row r="932" ht="12.75" customHeight="1">
      <c r="B932" s="117"/>
      <c r="C932" s="117"/>
      <c r="D932" s="117"/>
      <c r="E932" s="117"/>
      <c r="F932" s="117"/>
      <c r="H932" s="117"/>
    </row>
    <row r="933" ht="12.75" customHeight="1">
      <c r="B933" s="117"/>
      <c r="C933" s="117"/>
      <c r="D933" s="117"/>
      <c r="E933" s="117"/>
      <c r="F933" s="117"/>
      <c r="H933" s="117"/>
    </row>
    <row r="934" ht="12.75" customHeight="1">
      <c r="B934" s="117"/>
      <c r="C934" s="117"/>
      <c r="D934" s="117"/>
      <c r="E934" s="117"/>
      <c r="F934" s="117"/>
      <c r="H934" s="117"/>
    </row>
    <row r="935" ht="12.75" customHeight="1">
      <c r="B935" s="117"/>
      <c r="C935" s="117"/>
      <c r="D935" s="117"/>
      <c r="E935" s="117"/>
      <c r="F935" s="117"/>
      <c r="H935" s="117"/>
    </row>
    <row r="936" ht="12.75" customHeight="1">
      <c r="B936" s="117"/>
      <c r="C936" s="117"/>
      <c r="D936" s="117"/>
      <c r="E936" s="117"/>
      <c r="F936" s="117"/>
      <c r="H936" s="117"/>
    </row>
    <row r="937" ht="12.75" customHeight="1">
      <c r="B937" s="117"/>
      <c r="C937" s="117"/>
      <c r="D937" s="117"/>
      <c r="E937" s="117"/>
      <c r="F937" s="117"/>
      <c r="H937" s="117"/>
    </row>
    <row r="938" ht="12.75" customHeight="1">
      <c r="B938" s="117"/>
      <c r="C938" s="117"/>
      <c r="D938" s="117"/>
      <c r="E938" s="117"/>
      <c r="F938" s="117"/>
      <c r="H938" s="117"/>
    </row>
    <row r="939" ht="12.75" customHeight="1">
      <c r="B939" s="117"/>
      <c r="C939" s="117"/>
      <c r="D939" s="117"/>
      <c r="E939" s="117"/>
      <c r="F939" s="117"/>
      <c r="H939" s="117"/>
    </row>
    <row r="940" ht="12.75" customHeight="1">
      <c r="B940" s="117"/>
      <c r="C940" s="117"/>
      <c r="D940" s="117"/>
      <c r="E940" s="117"/>
      <c r="F940" s="117"/>
      <c r="H940" s="117"/>
    </row>
    <row r="941" ht="12.75" customHeight="1">
      <c r="B941" s="117"/>
      <c r="C941" s="117"/>
      <c r="D941" s="117"/>
      <c r="E941" s="117"/>
      <c r="F941" s="117"/>
      <c r="H941" s="117"/>
    </row>
    <row r="942" ht="12.75" customHeight="1">
      <c r="B942" s="117"/>
      <c r="C942" s="117"/>
      <c r="D942" s="117"/>
      <c r="E942" s="117"/>
      <c r="F942" s="117"/>
      <c r="H942" s="117"/>
    </row>
    <row r="943" ht="12.75" customHeight="1">
      <c r="B943" s="117"/>
      <c r="C943" s="117"/>
      <c r="D943" s="117"/>
      <c r="E943" s="117"/>
      <c r="F943" s="117"/>
      <c r="H943" s="117"/>
    </row>
    <row r="944" ht="12.75" customHeight="1">
      <c r="B944" s="117"/>
      <c r="C944" s="117"/>
      <c r="D944" s="117"/>
      <c r="E944" s="117"/>
      <c r="F944" s="117"/>
      <c r="H944" s="117"/>
    </row>
    <row r="945" ht="12.75" customHeight="1">
      <c r="B945" s="117"/>
      <c r="C945" s="117"/>
      <c r="D945" s="117"/>
      <c r="E945" s="117"/>
      <c r="F945" s="117"/>
      <c r="H945" s="117"/>
    </row>
    <row r="946" ht="12.75" customHeight="1">
      <c r="B946" s="117"/>
      <c r="C946" s="117"/>
      <c r="D946" s="117"/>
      <c r="E946" s="117"/>
      <c r="F946" s="117"/>
      <c r="H946" s="117"/>
    </row>
    <row r="947" ht="12.75" customHeight="1">
      <c r="B947" s="117"/>
      <c r="C947" s="117"/>
      <c r="D947" s="117"/>
      <c r="E947" s="117"/>
      <c r="F947" s="117"/>
      <c r="H947" s="117"/>
    </row>
    <row r="948" ht="12.75" customHeight="1">
      <c r="B948" s="117"/>
      <c r="C948" s="117"/>
      <c r="D948" s="117"/>
      <c r="E948" s="117"/>
      <c r="F948" s="117"/>
      <c r="H948" s="117"/>
    </row>
    <row r="949" ht="12.75" customHeight="1">
      <c r="B949" s="117"/>
      <c r="C949" s="117"/>
      <c r="D949" s="117"/>
      <c r="E949" s="117"/>
      <c r="F949" s="117"/>
      <c r="H949" s="117"/>
    </row>
    <row r="950" ht="12.75" customHeight="1">
      <c r="B950" s="117"/>
      <c r="C950" s="117"/>
      <c r="D950" s="117"/>
      <c r="E950" s="117"/>
      <c r="F950" s="117"/>
      <c r="H950" s="117"/>
    </row>
    <row r="951" ht="12.75" customHeight="1">
      <c r="B951" s="117"/>
      <c r="C951" s="117"/>
      <c r="D951" s="117"/>
      <c r="E951" s="117"/>
      <c r="F951" s="117"/>
      <c r="H951" s="117"/>
    </row>
    <row r="952" ht="12.75" customHeight="1">
      <c r="B952" s="117"/>
      <c r="C952" s="117"/>
      <c r="D952" s="117"/>
      <c r="E952" s="117"/>
      <c r="F952" s="117"/>
      <c r="H952" s="117"/>
    </row>
    <row r="953" ht="12.75" customHeight="1">
      <c r="B953" s="117"/>
      <c r="C953" s="117"/>
      <c r="D953" s="117"/>
      <c r="E953" s="117"/>
      <c r="F953" s="117"/>
      <c r="H953" s="117"/>
    </row>
    <row r="954" ht="12.75" customHeight="1">
      <c r="B954" s="117"/>
      <c r="C954" s="117"/>
      <c r="D954" s="117"/>
      <c r="E954" s="117"/>
      <c r="F954" s="117"/>
      <c r="H954" s="117"/>
    </row>
    <row r="955" ht="12.75" customHeight="1">
      <c r="B955" s="117"/>
      <c r="C955" s="117"/>
      <c r="D955" s="117"/>
      <c r="E955" s="117"/>
      <c r="F955" s="117"/>
      <c r="H955" s="117"/>
    </row>
    <row r="956" ht="12.75" customHeight="1">
      <c r="B956" s="117"/>
      <c r="C956" s="117"/>
      <c r="D956" s="117"/>
      <c r="E956" s="117"/>
      <c r="F956" s="117"/>
      <c r="H956" s="117"/>
    </row>
    <row r="957" ht="12.75" customHeight="1">
      <c r="B957" s="117"/>
      <c r="C957" s="117"/>
      <c r="D957" s="117"/>
      <c r="E957" s="117"/>
      <c r="F957" s="117"/>
      <c r="H957" s="117"/>
    </row>
    <row r="958" ht="12.75" customHeight="1">
      <c r="B958" s="117"/>
      <c r="C958" s="117"/>
      <c r="D958" s="117"/>
      <c r="E958" s="117"/>
      <c r="F958" s="117"/>
      <c r="H958" s="117"/>
    </row>
    <row r="959" ht="12.75" customHeight="1">
      <c r="B959" s="117"/>
      <c r="C959" s="117"/>
      <c r="D959" s="117"/>
      <c r="E959" s="117"/>
      <c r="F959" s="117"/>
      <c r="H959" s="117"/>
    </row>
    <row r="960" ht="12.75" customHeight="1">
      <c r="B960" s="117"/>
      <c r="C960" s="117"/>
      <c r="D960" s="117"/>
      <c r="E960" s="117"/>
      <c r="F960" s="117"/>
      <c r="H960" s="117"/>
    </row>
    <row r="961" ht="12.75" customHeight="1">
      <c r="B961" s="117"/>
      <c r="C961" s="117"/>
      <c r="D961" s="117"/>
      <c r="E961" s="117"/>
      <c r="F961" s="117"/>
      <c r="H961" s="117"/>
    </row>
    <row r="962" ht="12.75" customHeight="1">
      <c r="B962" s="117"/>
      <c r="C962" s="117"/>
      <c r="D962" s="117"/>
      <c r="E962" s="117"/>
      <c r="F962" s="117"/>
      <c r="H962" s="117"/>
    </row>
    <row r="963" ht="12.75" customHeight="1">
      <c r="B963" s="117"/>
      <c r="C963" s="117"/>
      <c r="D963" s="117"/>
      <c r="E963" s="117"/>
      <c r="F963" s="117"/>
      <c r="H963" s="117"/>
    </row>
    <row r="964" ht="12.75" customHeight="1">
      <c r="B964" s="117"/>
      <c r="C964" s="117"/>
      <c r="D964" s="117"/>
      <c r="E964" s="117"/>
      <c r="F964" s="117"/>
      <c r="H964" s="117"/>
    </row>
    <row r="965" ht="12.75" customHeight="1">
      <c r="B965" s="117"/>
      <c r="C965" s="117"/>
      <c r="D965" s="117"/>
      <c r="E965" s="117"/>
      <c r="F965" s="117"/>
      <c r="H965" s="117"/>
    </row>
    <row r="966" ht="12.75" customHeight="1">
      <c r="B966" s="117"/>
      <c r="C966" s="117"/>
      <c r="D966" s="117"/>
      <c r="E966" s="117"/>
      <c r="F966" s="117"/>
      <c r="H966" s="117"/>
    </row>
    <row r="967" ht="12.75" customHeight="1">
      <c r="B967" s="117"/>
      <c r="C967" s="117"/>
      <c r="D967" s="117"/>
      <c r="E967" s="117"/>
      <c r="F967" s="117"/>
      <c r="H967" s="117"/>
    </row>
    <row r="968" ht="12.75" customHeight="1">
      <c r="B968" s="117"/>
      <c r="C968" s="117"/>
      <c r="D968" s="117"/>
      <c r="E968" s="117"/>
      <c r="F968" s="117"/>
      <c r="H968" s="117"/>
    </row>
    <row r="969" ht="12.75" customHeight="1">
      <c r="B969" s="117"/>
      <c r="C969" s="117"/>
      <c r="D969" s="117"/>
      <c r="E969" s="117"/>
      <c r="F969" s="117"/>
      <c r="H969" s="117"/>
    </row>
    <row r="970" ht="12.75" customHeight="1">
      <c r="B970" s="117"/>
      <c r="C970" s="117"/>
      <c r="D970" s="117"/>
      <c r="E970" s="117"/>
      <c r="F970" s="117"/>
      <c r="H970" s="117"/>
    </row>
    <row r="971" ht="12.75" customHeight="1">
      <c r="B971" s="117"/>
      <c r="C971" s="117"/>
      <c r="D971" s="117"/>
      <c r="E971" s="117"/>
      <c r="F971" s="117"/>
      <c r="H971" s="117"/>
    </row>
    <row r="972" ht="12.75" customHeight="1">
      <c r="B972" s="117"/>
      <c r="C972" s="117"/>
      <c r="D972" s="117"/>
      <c r="E972" s="117"/>
      <c r="F972" s="117"/>
      <c r="H972" s="117"/>
    </row>
    <row r="973" ht="12.75" customHeight="1">
      <c r="B973" s="117"/>
      <c r="C973" s="117"/>
      <c r="D973" s="117"/>
      <c r="E973" s="117"/>
      <c r="F973" s="117"/>
      <c r="H973" s="117"/>
    </row>
    <row r="974" ht="12.75" customHeight="1">
      <c r="B974" s="117"/>
      <c r="C974" s="117"/>
      <c r="D974" s="117"/>
      <c r="E974" s="117"/>
      <c r="F974" s="117"/>
      <c r="H974" s="117"/>
    </row>
    <row r="975" ht="12.75" customHeight="1">
      <c r="B975" s="117"/>
      <c r="C975" s="117"/>
      <c r="D975" s="117"/>
      <c r="E975" s="117"/>
      <c r="F975" s="117"/>
      <c r="H975" s="117"/>
    </row>
    <row r="976" ht="12.75" customHeight="1">
      <c r="B976" s="117"/>
      <c r="C976" s="117"/>
      <c r="D976" s="117"/>
      <c r="E976" s="117"/>
      <c r="F976" s="117"/>
      <c r="H976" s="117"/>
    </row>
    <row r="977" ht="12.75" customHeight="1">
      <c r="B977" s="117"/>
      <c r="C977" s="117"/>
      <c r="D977" s="117"/>
      <c r="E977" s="117"/>
      <c r="F977" s="117"/>
      <c r="H977" s="117"/>
    </row>
    <row r="978" ht="12.75" customHeight="1">
      <c r="B978" s="117"/>
      <c r="C978" s="117"/>
      <c r="D978" s="117"/>
      <c r="E978" s="117"/>
      <c r="F978" s="117"/>
      <c r="H978" s="117"/>
    </row>
    <row r="979" ht="12.75" customHeight="1">
      <c r="B979" s="117"/>
      <c r="C979" s="117"/>
      <c r="D979" s="117"/>
      <c r="E979" s="117"/>
      <c r="F979" s="117"/>
      <c r="H979" s="117"/>
    </row>
    <row r="980" ht="12.75" customHeight="1">
      <c r="B980" s="117"/>
      <c r="C980" s="117"/>
      <c r="D980" s="117"/>
      <c r="E980" s="117"/>
      <c r="F980" s="117"/>
      <c r="H980" s="117"/>
    </row>
    <row r="981" ht="12.75" customHeight="1">
      <c r="B981" s="117"/>
      <c r="C981" s="117"/>
      <c r="D981" s="117"/>
      <c r="E981" s="117"/>
      <c r="F981" s="117"/>
      <c r="H981" s="117"/>
    </row>
    <row r="982" ht="12.75" customHeight="1">
      <c r="B982" s="117"/>
      <c r="C982" s="117"/>
      <c r="D982" s="117"/>
      <c r="E982" s="117"/>
      <c r="F982" s="117"/>
      <c r="H982" s="117"/>
    </row>
    <row r="983" ht="12.75" customHeight="1">
      <c r="B983" s="117"/>
      <c r="C983" s="117"/>
      <c r="D983" s="117"/>
      <c r="E983" s="117"/>
      <c r="F983" s="117"/>
      <c r="H983" s="117"/>
    </row>
    <row r="984" ht="12.75" customHeight="1">
      <c r="B984" s="117"/>
      <c r="C984" s="117"/>
      <c r="D984" s="117"/>
      <c r="E984" s="117"/>
      <c r="F984" s="117"/>
      <c r="H984" s="117"/>
    </row>
    <row r="985" ht="12.75" customHeight="1">
      <c r="B985" s="117"/>
      <c r="C985" s="117"/>
      <c r="D985" s="117"/>
      <c r="E985" s="117"/>
      <c r="F985" s="117"/>
      <c r="H985" s="117"/>
    </row>
    <row r="986" ht="12.75" customHeight="1">
      <c r="B986" s="117"/>
      <c r="C986" s="117"/>
      <c r="D986" s="117"/>
      <c r="E986" s="117"/>
      <c r="F986" s="117"/>
      <c r="H986" s="117"/>
    </row>
    <row r="987" ht="12.75" customHeight="1">
      <c r="B987" s="117"/>
      <c r="C987" s="117"/>
      <c r="D987" s="117"/>
      <c r="E987" s="117"/>
      <c r="F987" s="117"/>
      <c r="H987" s="117"/>
    </row>
    <row r="988" ht="12.75" customHeight="1">
      <c r="B988" s="117"/>
      <c r="C988" s="117"/>
      <c r="D988" s="117"/>
      <c r="E988" s="117"/>
      <c r="F988" s="117"/>
      <c r="H988" s="117"/>
    </row>
    <row r="989" ht="12.75" customHeight="1">
      <c r="B989" s="117"/>
      <c r="C989" s="117"/>
      <c r="D989" s="117"/>
      <c r="E989" s="117"/>
      <c r="F989" s="117"/>
      <c r="H989" s="117"/>
    </row>
    <row r="990" ht="12.75" customHeight="1">
      <c r="B990" s="117"/>
      <c r="C990" s="117"/>
      <c r="D990" s="117"/>
      <c r="E990" s="117"/>
      <c r="F990" s="117"/>
      <c r="H990" s="117"/>
    </row>
    <row r="991" ht="12.75" customHeight="1">
      <c r="B991" s="117"/>
      <c r="C991" s="117"/>
      <c r="D991" s="117"/>
      <c r="E991" s="117"/>
      <c r="F991" s="117"/>
      <c r="H991" s="117"/>
    </row>
    <row r="992" ht="12.75" customHeight="1">
      <c r="B992" s="117"/>
      <c r="C992" s="117"/>
      <c r="D992" s="117"/>
      <c r="E992" s="117"/>
      <c r="F992" s="117"/>
      <c r="H992" s="117"/>
    </row>
    <row r="993" ht="12.75" customHeight="1">
      <c r="B993" s="117"/>
      <c r="C993" s="117"/>
      <c r="D993" s="117"/>
      <c r="E993" s="117"/>
      <c r="F993" s="117"/>
      <c r="H993" s="117"/>
    </row>
    <row r="994" ht="12.75" customHeight="1">
      <c r="B994" s="117"/>
      <c r="C994" s="117"/>
      <c r="D994" s="117"/>
      <c r="E994" s="117"/>
      <c r="F994" s="117"/>
      <c r="H994" s="117"/>
    </row>
    <row r="995" ht="12.75" customHeight="1">
      <c r="B995" s="117"/>
      <c r="C995" s="117"/>
      <c r="D995" s="117"/>
      <c r="E995" s="117"/>
      <c r="F995" s="117"/>
      <c r="H995" s="117"/>
    </row>
    <row r="996" ht="12.75" customHeight="1">
      <c r="B996" s="117"/>
      <c r="C996" s="117"/>
      <c r="D996" s="117"/>
      <c r="E996" s="117"/>
      <c r="F996" s="117"/>
      <c r="H996" s="117"/>
    </row>
    <row r="997" ht="12.75" customHeight="1">
      <c r="B997" s="117"/>
      <c r="C997" s="117"/>
      <c r="D997" s="117"/>
      <c r="E997" s="117"/>
      <c r="F997" s="117"/>
      <c r="H997" s="117"/>
    </row>
    <row r="998" ht="12.75" customHeight="1">
      <c r="B998" s="117"/>
      <c r="C998" s="117"/>
      <c r="D998" s="117"/>
      <c r="E998" s="117"/>
      <c r="F998" s="117"/>
      <c r="H998" s="117"/>
    </row>
    <row r="999" ht="12.75" customHeight="1">
      <c r="B999" s="117"/>
      <c r="C999" s="117"/>
      <c r="D999" s="117"/>
      <c r="E999" s="117"/>
      <c r="F999" s="117"/>
      <c r="H999" s="117"/>
    </row>
    <row r="1000" ht="12.75" customHeight="1">
      <c r="B1000" s="117"/>
      <c r="C1000" s="117"/>
      <c r="D1000" s="117"/>
      <c r="E1000" s="117"/>
      <c r="F1000" s="117"/>
      <c r="H1000" s="117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48.63"/>
    <col customWidth="1" min="3" max="3" width="55.0"/>
    <col customWidth="1" min="4" max="4" width="19.88"/>
    <col customWidth="1" min="5" max="5" width="32.38"/>
    <col customWidth="1" min="6" max="6" width="36.38"/>
    <col customWidth="1" min="7" max="7" width="30.88"/>
    <col customWidth="1" min="8" max="8" width="17.38"/>
    <col customWidth="1" min="9" max="9" width="16.63"/>
    <col customWidth="1" min="10" max="10" width="17.13"/>
    <col customWidth="1" min="11" max="11" width="22.13"/>
    <col customWidth="1" min="12" max="12" width="13.0"/>
    <col customWidth="1" min="13" max="13" width="10.88"/>
    <col customWidth="1" min="14" max="26" width="9.13"/>
  </cols>
  <sheetData>
    <row r="1" ht="12.75" customHeight="1">
      <c r="A1" s="680"/>
      <c r="C1" s="447"/>
      <c r="E1" s="681"/>
      <c r="I1" s="447"/>
    </row>
    <row r="2" ht="12.75" customHeight="1">
      <c r="A2" s="680"/>
      <c r="C2" s="447"/>
      <c r="E2" s="681"/>
      <c r="G2" s="117"/>
      <c r="H2" s="499"/>
      <c r="I2" s="447"/>
      <c r="K2" s="682"/>
    </row>
    <row r="3" ht="12.75" customHeight="1">
      <c r="A3" s="680"/>
      <c r="B3" s="683"/>
      <c r="C3" s="684"/>
      <c r="D3" s="685"/>
      <c r="E3" s="681"/>
      <c r="F3" s="499"/>
      <c r="G3" s="117"/>
      <c r="H3" s="499"/>
      <c r="I3" s="447"/>
    </row>
    <row r="4" ht="12.75" customHeight="1">
      <c r="A4" s="680"/>
      <c r="B4" s="686" t="s">
        <v>899</v>
      </c>
      <c r="C4" s="687"/>
      <c r="D4" s="688"/>
      <c r="E4" s="681"/>
      <c r="H4" s="499"/>
      <c r="I4" s="447"/>
      <c r="K4" s="499"/>
    </row>
    <row r="5" ht="12.75" customHeight="1">
      <c r="A5" s="680"/>
      <c r="C5" s="447"/>
      <c r="E5" s="681"/>
      <c r="G5" s="499"/>
      <c r="I5" s="447"/>
      <c r="K5" s="499"/>
    </row>
    <row r="6" ht="12.75" customHeight="1">
      <c r="A6" s="680"/>
      <c r="B6" s="689" t="s">
        <v>900</v>
      </c>
      <c r="C6" s="690">
        <v>3.519</v>
      </c>
      <c r="D6" s="691" t="s">
        <v>901</v>
      </c>
      <c r="E6" s="692">
        <v>3.753</v>
      </c>
      <c r="G6" s="499"/>
      <c r="I6" s="447"/>
      <c r="K6" s="499"/>
    </row>
    <row r="7" ht="12.75" customHeight="1">
      <c r="A7" s="680"/>
      <c r="B7" s="693" t="s">
        <v>902</v>
      </c>
      <c r="C7" s="692">
        <v>3.3596</v>
      </c>
      <c r="D7" s="691" t="s">
        <v>903</v>
      </c>
      <c r="E7" s="692">
        <v>4.2376</v>
      </c>
      <c r="G7" s="499"/>
      <c r="H7" s="499"/>
      <c r="I7" s="447"/>
      <c r="J7" s="633"/>
      <c r="K7" s="499"/>
    </row>
    <row r="8" ht="12.75" customHeight="1">
      <c r="A8" s="680"/>
      <c r="B8" s="693" t="s">
        <v>904</v>
      </c>
      <c r="C8" s="694">
        <v>12.0</v>
      </c>
      <c r="D8" s="691" t="s">
        <v>905</v>
      </c>
      <c r="E8" s="692">
        <v>2.5966</v>
      </c>
      <c r="G8" s="695"/>
      <c r="H8" s="499"/>
      <c r="I8" s="447"/>
      <c r="K8" s="499"/>
    </row>
    <row r="9" ht="12.75" customHeight="1">
      <c r="A9" s="680"/>
      <c r="B9" s="696" t="s">
        <v>906</v>
      </c>
      <c r="C9" s="697">
        <v>44926.0</v>
      </c>
      <c r="E9" s="681"/>
      <c r="F9" s="117"/>
      <c r="G9" s="499"/>
      <c r="I9" s="447"/>
      <c r="J9" s="499"/>
      <c r="K9" s="698"/>
    </row>
    <row r="10" ht="12.75" customHeight="1">
      <c r="A10" s="680"/>
      <c r="C10" s="447"/>
      <c r="E10" s="681"/>
      <c r="G10" s="117"/>
      <c r="I10" s="447"/>
      <c r="J10" s="633"/>
      <c r="K10" s="499"/>
    </row>
    <row r="11" ht="12.75" customHeight="1">
      <c r="A11" s="680"/>
      <c r="B11" s="699"/>
      <c r="C11" s="699"/>
      <c r="D11" s="699"/>
      <c r="E11" s="699"/>
      <c r="F11" s="699"/>
      <c r="G11" s="699"/>
      <c r="H11" s="699"/>
      <c r="I11" s="700"/>
    </row>
    <row r="12" ht="12.75" customHeight="1">
      <c r="A12" s="117"/>
      <c r="B12" s="701" t="s">
        <v>834</v>
      </c>
      <c r="C12" s="4"/>
      <c r="D12" s="4"/>
      <c r="E12" s="4"/>
      <c r="F12" s="4"/>
      <c r="G12" s="4"/>
      <c r="H12" s="4"/>
      <c r="I12" s="4"/>
      <c r="J12" s="4"/>
      <c r="K12" s="5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ht="12.75" customHeight="1">
      <c r="A13" s="117"/>
      <c r="B13" s="702" t="s">
        <v>907</v>
      </c>
      <c r="C13" s="703" t="s">
        <v>908</v>
      </c>
      <c r="D13" s="462" t="s">
        <v>909</v>
      </c>
      <c r="E13" s="704" t="s">
        <v>910</v>
      </c>
      <c r="F13" s="462" t="s">
        <v>911</v>
      </c>
      <c r="G13" s="462" t="s">
        <v>912</v>
      </c>
      <c r="H13" s="705"/>
      <c r="I13" s="450"/>
      <c r="J13" s="705"/>
      <c r="K13" s="706"/>
      <c r="L13" s="705"/>
      <c r="M13" s="705"/>
      <c r="N13" s="705"/>
      <c r="O13" s="705"/>
      <c r="P13" s="705"/>
      <c r="Q13" s="705"/>
      <c r="R13" s="705"/>
      <c r="S13" s="705"/>
      <c r="T13" s="705"/>
      <c r="U13" s="705"/>
      <c r="V13" s="705"/>
      <c r="W13" s="705"/>
      <c r="X13" s="705"/>
      <c r="Y13" s="705"/>
      <c r="Z13" s="705"/>
    </row>
    <row r="14" ht="12.75" customHeight="1">
      <c r="A14" s="117"/>
      <c r="B14" s="675">
        <v>10000.0</v>
      </c>
      <c r="C14" s="699" t="str">
        <f>IF(ISERROR(VLOOKUP(B14,Accounts_LTD!$B:$E,2,FALSE)),"",VLOOKUP(B14,Accounts_LTD!$B:$E,2,FALSE))</f>
        <v>בנק לאומי ש"ח</v>
      </c>
      <c r="D14" s="707">
        <f>IF(ISERROR(VLOOKUP(B14,GL_LTD!$B:$I,8,FALSE)),0,VLOOKUP(B14,GL_LTD!$B:$I,8,FALSE))</f>
        <v>5716204.62</v>
      </c>
      <c r="E14" s="707">
        <v>5716204.62</v>
      </c>
      <c r="F14" s="708" t="s">
        <v>809</v>
      </c>
      <c r="G14" s="709">
        <f t="shared" ref="G14:G19" si="1">D14-E14</f>
        <v>0</v>
      </c>
      <c r="H14" s="710">
        <f>D14/USD</f>
        <v>1624383.24</v>
      </c>
      <c r="I14" s="711"/>
      <c r="J14" s="708"/>
      <c r="K14" s="712"/>
      <c r="L14" s="117">
        <v>3.668</v>
      </c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ht="12.75" customHeight="1">
      <c r="A15" s="117"/>
      <c r="B15" s="675">
        <v>10001.0</v>
      </c>
      <c r="C15" s="699" t="str">
        <f>IF(ISERROR(VLOOKUP(B15,Accounts_LTD!$B:$E,2,FALSE)),"",VLOOKUP(B15,Accounts_LTD!$B:$E,2,FALSE))</f>
        <v>בנק לאומי $</v>
      </c>
      <c r="D15" s="707">
        <f>IF(ISERROR(VLOOKUP(B15,GL_LTD!$B:$I,8,FALSE)),0,VLOOKUP(B15,GL_LTD!$B:$I,8,FALSE))</f>
        <v>586873.73</v>
      </c>
      <c r="E15" s="707">
        <v>586873.73</v>
      </c>
      <c r="F15" s="708" t="s">
        <v>808</v>
      </c>
      <c r="G15" s="709">
        <f t="shared" si="1"/>
        <v>0</v>
      </c>
      <c r="H15" s="710">
        <f>D15/USD</f>
        <v>166772.8701</v>
      </c>
      <c r="I15" s="711"/>
      <c r="J15" s="708"/>
      <c r="K15" s="712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ht="12.75" customHeight="1">
      <c r="A16" s="117"/>
      <c r="B16" s="675">
        <v>10300.0</v>
      </c>
      <c r="C16" s="699" t="str">
        <f>IF(ISERROR(VLOOKUP(B16,Accounts_LTD!$B:$E,2,FALSE)),"",VLOOKUP(B16,Accounts_LTD!$B:$E,2,FALSE))</f>
        <v>פקדון ש"ח בנק לאומי</v>
      </c>
      <c r="D16" s="707">
        <f>IF(ISERROR(VLOOKUP(B16,GL_LTD!$B:$I,8,FALSE)),0,VLOOKUP(B16,GL_LTD!$B:$I,8,FALSE))</f>
        <v>120409.93</v>
      </c>
      <c r="E16" s="707">
        <v>120409.93</v>
      </c>
      <c r="F16" s="708" t="s">
        <v>809</v>
      </c>
      <c r="G16" s="709">
        <f t="shared" si="1"/>
        <v>0</v>
      </c>
      <c r="H16" s="710">
        <f>D16/USD</f>
        <v>34217.08724</v>
      </c>
      <c r="I16" s="448"/>
      <c r="J16" s="497"/>
      <c r="K16" s="713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ht="12.75" customHeight="1">
      <c r="A17" s="117"/>
      <c r="B17" s="675">
        <v>10310.0</v>
      </c>
      <c r="C17" s="699" t="str">
        <f>IF(ISERROR(VLOOKUP(B17,Accounts_LTD!$B:$E,2,FALSE)),"",VLOOKUP(B17,Accounts_LTD!$B:$E,2,FALSE))</f>
        <v>פקדון $ בנק לאומי</v>
      </c>
      <c r="D17" s="707">
        <f>IF(ISERROR(VLOOKUP(B17,GL_LTD!$B:$I,8,FALSE)),0,VLOOKUP(B17,GL_LTD!$B:$I,8,FALSE))</f>
        <v>26744400</v>
      </c>
      <c r="E17" s="707">
        <v>2.67444E7</v>
      </c>
      <c r="F17" s="708" t="s">
        <v>808</v>
      </c>
      <c r="G17" s="709">
        <f t="shared" si="1"/>
        <v>0</v>
      </c>
      <c r="H17" s="710">
        <f>D17/USD</f>
        <v>7600000</v>
      </c>
      <c r="I17" s="448"/>
      <c r="J17" s="497"/>
      <c r="K17" s="713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ht="12.75" customHeight="1">
      <c r="A18" s="117"/>
      <c r="B18" s="675">
        <v>10501.0</v>
      </c>
      <c r="C18" s="699" t="str">
        <f>IF(ISERROR(VLOOKUP(B18,Accounts_LTD!$B:$E,2,FALSE)),"",VLOOKUP(B18,Accounts_LTD!$B:$E,2,FALSE))</f>
        <v>פקדון SOK WORKS</v>
      </c>
      <c r="D18" s="707">
        <f>IF(ISERROR(VLOOKUP(B18,GL_LTD!$B:$I,8,FALSE)),0,VLOOKUP(B18,GL_LTD!$B:$I,8,FALSE))</f>
        <v>1404</v>
      </c>
      <c r="E18" s="707">
        <v>1404.0</v>
      </c>
      <c r="F18" s="708" t="s">
        <v>808</v>
      </c>
      <c r="G18" s="709">
        <f t="shared" si="1"/>
        <v>0</v>
      </c>
      <c r="H18" s="710">
        <f>D18/USD</f>
        <v>398.9769821</v>
      </c>
      <c r="I18" s="448"/>
      <c r="J18" s="497"/>
      <c r="K18" s="713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ht="12.75" customHeight="1">
      <c r="A19" s="117"/>
      <c r="B19" s="675">
        <v>10003.0</v>
      </c>
      <c r="C19" s="699" t="str">
        <f>IF(ISERROR(VLOOKUP(B19,Accounts_LTD!$B:$E,2,FALSE)),"",VLOOKUP(B19,Accounts_LTD!$B:$E,2,FALSE))</f>
        <v>בנק לאומי אירו</v>
      </c>
      <c r="D19" s="707">
        <f>IF(ISERROR(VLOOKUP(B19,GL_LTD!$B:$I,8,FALSE)),0,VLOOKUP(B19,GL_LTD!$B:$I,8,FALSE))</f>
        <v>-18.99</v>
      </c>
      <c r="E19" s="707">
        <v>-18.99</v>
      </c>
      <c r="F19" s="691" t="s">
        <v>901</v>
      </c>
      <c r="G19" s="709">
        <f t="shared" si="1"/>
        <v>0</v>
      </c>
      <c r="H19" s="710">
        <f>D19/USD</f>
        <v>-5.396419437</v>
      </c>
      <c r="I19" s="448"/>
      <c r="J19" s="497"/>
      <c r="K19" s="713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ht="12.75" customHeight="1">
      <c r="A20" s="117"/>
      <c r="B20" s="675">
        <v>10002.0</v>
      </c>
      <c r="C20" s="699" t="str">
        <f>IF(ISERROR(VLOOKUP(B20,Accounts_LTD!$B:$E,2,FALSE)),"",VLOOKUP(B20,Accounts_LTD!$B:$E,2,FALSE))</f>
        <v>בנק לאומי דולר קנדי</v>
      </c>
      <c r="D20" s="707">
        <f>IF(ISERROR(VLOOKUP(B20,GL_LTD!$B:$I,8,FALSE)),0,VLOOKUP(B20,GL_LTD!$B:$I,8,FALSE))</f>
        <v>11130.46</v>
      </c>
      <c r="E20" s="707">
        <v>11130.46</v>
      </c>
      <c r="F20" s="708"/>
      <c r="G20" s="709"/>
      <c r="H20" s="710">
        <f>D20/USD</f>
        <v>3162.961068</v>
      </c>
      <c r="I20" s="448"/>
      <c r="J20" s="497"/>
      <c r="K20" s="713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ht="12.75" customHeight="1">
      <c r="A21" s="117"/>
      <c r="B21" s="675"/>
      <c r="C21" s="699" t="str">
        <f>IF(ISERROR(VLOOKUP(B21,Accounts_LTD!$B:$E,2,FALSE)),"",VLOOKUP(B21,Accounts_LTD!$B:$E,2,FALSE))</f>
        <v/>
      </c>
      <c r="D21" s="707"/>
      <c r="E21" s="714"/>
      <c r="F21" s="708"/>
      <c r="G21" s="709">
        <f>D21-E21</f>
        <v>0</v>
      </c>
      <c r="H21" s="710"/>
      <c r="I21" s="448"/>
      <c r="J21" s="497"/>
      <c r="K21" s="713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ht="12.75" customHeight="1">
      <c r="A22" s="117"/>
      <c r="B22" s="519"/>
      <c r="C22" s="447"/>
      <c r="D22" s="715">
        <f t="shared" ref="D22:E22" si="2">SUM(D14:D21)</f>
        <v>33180403.75</v>
      </c>
      <c r="E22" s="715">
        <f t="shared" si="2"/>
        <v>33180403.75</v>
      </c>
      <c r="F22" s="681"/>
      <c r="G22" s="716">
        <f>SUM(G14:G19)</f>
        <v>0</v>
      </c>
      <c r="H22" s="716">
        <f>SUM(H14:H21)</f>
        <v>9428929.739</v>
      </c>
      <c r="I22" s="448"/>
      <c r="J22" s="497"/>
      <c r="K22" s="713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ht="12.75" customHeight="1">
      <c r="A23" s="117"/>
      <c r="B23" s="675"/>
      <c r="C23" s="447"/>
      <c r="D23" s="717">
        <f>FS!C11</f>
        <v>6315593.82</v>
      </c>
      <c r="E23" s="717"/>
      <c r="F23" s="681"/>
      <c r="G23" s="117"/>
      <c r="H23" s="497">
        <f>FS!E11</f>
        <v>1794712.65</v>
      </c>
      <c r="I23" s="447"/>
      <c r="J23" s="117"/>
      <c r="K23" s="713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ht="12.75" customHeight="1">
      <c r="A24" s="117"/>
      <c r="B24" s="675"/>
      <c r="C24" s="447" t="s">
        <v>828</v>
      </c>
      <c r="D24" s="718">
        <f>D22-D23</f>
        <v>26864809.93</v>
      </c>
      <c r="E24" s="681"/>
      <c r="F24" s="681"/>
      <c r="G24" s="660"/>
      <c r="H24" s="497">
        <f>H22-H23</f>
        <v>7634217.089</v>
      </c>
      <c r="I24" s="448"/>
      <c r="J24" s="117"/>
      <c r="K24" s="713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ht="12.75" customHeight="1">
      <c r="A25" s="117"/>
      <c r="B25" s="719"/>
      <c r="C25" s="521"/>
      <c r="D25" s="720"/>
      <c r="E25" s="720"/>
      <c r="F25" s="721"/>
      <c r="G25" s="720"/>
      <c r="H25" s="720"/>
      <c r="I25" s="521"/>
      <c r="J25" s="720"/>
      <c r="K25" s="722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ht="12.75" customHeight="1">
      <c r="A26" s="499"/>
      <c r="B26" s="499"/>
      <c r="C26" s="723"/>
      <c r="D26" s="499"/>
      <c r="E26" s="499"/>
      <c r="F26" s="724"/>
      <c r="G26" s="499"/>
      <c r="H26" s="499"/>
      <c r="I26" s="723"/>
      <c r="J26" s="499"/>
      <c r="K26" s="499"/>
      <c r="L26" s="499"/>
      <c r="M26" s="499"/>
      <c r="N26" s="499"/>
      <c r="O26" s="499"/>
      <c r="P26" s="499"/>
      <c r="Q26" s="499"/>
      <c r="R26" s="499"/>
      <c r="S26" s="499"/>
      <c r="T26" s="499"/>
      <c r="U26" s="499"/>
      <c r="V26" s="499"/>
      <c r="W26" s="499"/>
      <c r="X26" s="499"/>
      <c r="Y26" s="499"/>
      <c r="Z26" s="499"/>
    </row>
    <row r="27" ht="12.75" customHeight="1">
      <c r="A27" s="117"/>
      <c r="B27" s="725" t="s">
        <v>145</v>
      </c>
      <c r="C27" s="4"/>
      <c r="D27" s="4"/>
      <c r="E27" s="4"/>
      <c r="F27" s="4"/>
      <c r="G27" s="4"/>
      <c r="H27" s="4"/>
      <c r="I27" s="4"/>
      <c r="J27" s="5"/>
      <c r="K27" s="705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ht="12.75" customHeight="1">
      <c r="A28" s="503"/>
      <c r="B28" s="726" t="s">
        <v>907</v>
      </c>
      <c r="C28" s="703" t="s">
        <v>908</v>
      </c>
      <c r="D28" s="462" t="s">
        <v>130</v>
      </c>
      <c r="F28" s="658" t="s">
        <v>913</v>
      </c>
      <c r="G28" s="658" t="s">
        <v>914</v>
      </c>
      <c r="H28" s="658" t="s">
        <v>915</v>
      </c>
      <c r="I28" s="703" t="s">
        <v>916</v>
      </c>
      <c r="J28" s="727" t="s">
        <v>917</v>
      </c>
      <c r="K28" s="660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ht="12.75" customHeight="1">
      <c r="A29" s="503"/>
      <c r="B29" s="728"/>
      <c r="C29" s="699"/>
      <c r="D29" s="704" t="s">
        <v>914</v>
      </c>
      <c r="E29" s="704" t="s">
        <v>915</v>
      </c>
      <c r="F29" s="117"/>
      <c r="G29" s="117"/>
      <c r="H29" s="117"/>
      <c r="I29" s="447"/>
      <c r="J29" s="676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ht="12.75" customHeight="1">
      <c r="A30" s="503"/>
      <c r="B30" s="729">
        <v>977001.0</v>
      </c>
      <c r="C30" s="699" t="str">
        <f>IF(ISERROR(VLOOKUP(B30,Accounts_LTD!$B:$E,2,FALSE)),"",VLOOKUP(B30,Accounts_LTD!$B:$E,2,FALSE))</f>
        <v/>
      </c>
      <c r="D30" s="730"/>
      <c r="E30" s="731"/>
      <c r="F30" s="117"/>
      <c r="G30" s="633">
        <v>3244.0</v>
      </c>
      <c r="H30" s="633">
        <v>10611.12</v>
      </c>
      <c r="I30" s="732">
        <v>44400.0</v>
      </c>
      <c r="J30" s="733">
        <v>44764.0</v>
      </c>
      <c r="K30" s="734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ht="12.75" customHeight="1">
      <c r="A31" s="503"/>
      <c r="B31" s="735"/>
      <c r="C31" s="736" t="str">
        <f>IF(ISERROR(VLOOKUP(B31,Accounts_LTD!$B:$E,2,FALSE)),"",VLOOKUP(B31,Accounts_LTD!$B:$E,2,FALSE))</f>
        <v/>
      </c>
      <c r="D31" s="730"/>
      <c r="E31" s="681"/>
      <c r="F31" s="117"/>
      <c r="G31" s="737"/>
      <c r="H31" s="731"/>
      <c r="I31" s="732"/>
      <c r="J31" s="733"/>
      <c r="K31" s="734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ht="12.75" customHeight="1">
      <c r="A32" s="503"/>
      <c r="B32" s="675"/>
      <c r="C32" s="699"/>
      <c r="D32" s="738">
        <f>SUM(D30:D31)</f>
        <v>0</v>
      </c>
      <c r="E32" s="739">
        <f>SUM(E30)</f>
        <v>0</v>
      </c>
      <c r="F32" s="117"/>
      <c r="G32" s="117"/>
      <c r="H32" s="740"/>
      <c r="I32" s="741"/>
      <c r="J32" s="742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ht="12.75" customHeight="1">
      <c r="A33" s="503"/>
      <c r="B33" s="675"/>
      <c r="C33" s="447"/>
      <c r="D33" s="743"/>
      <c r="E33" s="681"/>
      <c r="F33" s="117"/>
      <c r="G33" s="633"/>
      <c r="H33" s="633"/>
      <c r="I33" s="447"/>
      <c r="J33" s="676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ht="12.75" customHeight="1">
      <c r="A34" s="503"/>
      <c r="B34" s="675"/>
      <c r="C34" s="744" t="s">
        <v>918</v>
      </c>
      <c r="D34" s="745" t="str">
        <f>D32-FS!#REF!</f>
        <v>#ERROR!</v>
      </c>
      <c r="E34" s="746" t="str">
        <f>E32-FS!#REF!</f>
        <v>#ERROR!</v>
      </c>
      <c r="F34" s="117"/>
      <c r="G34" s="633"/>
      <c r="H34" s="633"/>
      <c r="I34" s="633"/>
      <c r="J34" s="676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ht="12.75" customHeight="1">
      <c r="A35" s="503"/>
      <c r="B35" s="719"/>
      <c r="C35" s="521"/>
      <c r="D35" s="720"/>
      <c r="E35" s="721"/>
      <c r="F35" s="720"/>
      <c r="G35" s="720"/>
      <c r="H35" s="720"/>
      <c r="I35" s="521"/>
      <c r="J35" s="722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ht="12.75" customHeight="1">
      <c r="A36" s="117"/>
      <c r="B36" s="499"/>
      <c r="C36" s="723"/>
      <c r="D36" s="499"/>
      <c r="E36" s="724"/>
      <c r="F36" s="499"/>
      <c r="G36" s="499"/>
      <c r="H36" s="499"/>
      <c r="I36" s="723"/>
      <c r="J36" s="747"/>
      <c r="K36" s="747"/>
      <c r="L36" s="499"/>
      <c r="M36" s="499"/>
      <c r="N36" s="499"/>
      <c r="O36" s="499"/>
      <c r="P36" s="499"/>
      <c r="Q36" s="499"/>
      <c r="R36" s="499"/>
      <c r="S36" s="499"/>
      <c r="T36" s="499"/>
      <c r="U36" s="499"/>
      <c r="V36" s="499"/>
      <c r="W36" s="499"/>
      <c r="X36" s="499"/>
      <c r="Y36" s="499"/>
      <c r="Z36" s="499"/>
    </row>
    <row r="37" ht="12.75" customHeight="1">
      <c r="A37" s="607"/>
      <c r="B37" s="701" t="s">
        <v>303</v>
      </c>
      <c r="C37" s="4"/>
      <c r="D37" s="4"/>
      <c r="E37" s="4"/>
      <c r="F37" s="4"/>
      <c r="G37" s="4"/>
      <c r="H37" s="5"/>
      <c r="I37" s="450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ht="12.75" customHeight="1">
      <c r="A38" s="607"/>
      <c r="B38" s="726" t="s">
        <v>907</v>
      </c>
      <c r="C38" s="703" t="s">
        <v>908</v>
      </c>
      <c r="D38" s="462" t="s">
        <v>909</v>
      </c>
      <c r="E38" s="704"/>
      <c r="F38" s="704" t="s">
        <v>913</v>
      </c>
      <c r="G38" s="658"/>
      <c r="H38" s="676"/>
      <c r="I38" s="44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ht="12.75" customHeight="1">
      <c r="A39" s="607"/>
      <c r="B39" s="675">
        <v>20400.0</v>
      </c>
      <c r="C39" s="496" t="s">
        <v>919</v>
      </c>
      <c r="D39" s="748">
        <f>IF(ISERROR(VLOOKUP(B39,GL_LTD!$B:$I,8,FALSE)),0,VLOOKUP(B39,GL_LTD!$B:$I,8,FALSE))</f>
        <v>0</v>
      </c>
      <c r="E39" s="681"/>
      <c r="F39" s="117"/>
      <c r="G39" s="117"/>
      <c r="H39" s="676"/>
      <c r="I39" s="533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ht="12.75" customHeight="1">
      <c r="A40" s="607"/>
      <c r="B40" s="675">
        <v>20401.0</v>
      </c>
      <c r="C40" s="496" t="s">
        <v>436</v>
      </c>
      <c r="D40" s="748">
        <f>IF(ISERROR(VLOOKUP(B40,GL_LTD!$B:$I,8,FALSE)),0,VLOOKUP(B40,GL_LTD!$B:$I,8,FALSE))</f>
        <v>-82317.27</v>
      </c>
      <c r="E40" s="749"/>
      <c r="F40" s="117"/>
      <c r="G40" s="117"/>
      <c r="H40" s="750"/>
      <c r="I40" s="447"/>
      <c r="J40" s="497"/>
      <c r="K40" s="497"/>
      <c r="L40" s="49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ht="12.75" customHeight="1">
      <c r="A41" s="607"/>
      <c r="B41" s="675">
        <v>20402.0</v>
      </c>
      <c r="C41" s="496" t="s">
        <v>437</v>
      </c>
      <c r="D41" s="748">
        <f>IF(ISERROR(VLOOKUP(B41,GL_LTD!$B:$I,8,FALSE)),0,VLOOKUP(B41,GL_LTD!$B:$I,8,FALSE))</f>
        <v>214511.14</v>
      </c>
      <c r="E41" s="751"/>
      <c r="F41" s="117"/>
      <c r="G41" s="117"/>
      <c r="H41" s="676"/>
      <c r="I41" s="633"/>
      <c r="J41" s="497"/>
      <c r="K41" s="497"/>
      <c r="L41" s="49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ht="12.75" customHeight="1">
      <c r="A42" s="607"/>
      <c r="B42" s="675">
        <v>20405.0</v>
      </c>
      <c r="C42" s="496" t="s">
        <v>439</v>
      </c>
      <c r="D42" s="748">
        <f>IF(ISERROR(VLOOKUP(B42,GL_LTD!$B:$I,8,FALSE)),0,VLOOKUP(B42,GL_LTD!$B:$I,8,FALSE))</f>
        <v>-78917.27</v>
      </c>
      <c r="E42" s="749"/>
      <c r="F42" s="117"/>
      <c r="G42" s="117"/>
      <c r="H42" s="676"/>
      <c r="I42" s="447"/>
      <c r="J42" s="497"/>
      <c r="K42" s="497"/>
      <c r="L42" s="49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ht="12.75" customHeight="1">
      <c r="A43" s="607"/>
      <c r="B43" s="675">
        <v>20602.0</v>
      </c>
      <c r="C43" s="496" t="s">
        <v>443</v>
      </c>
      <c r="D43" s="748">
        <f>IF(ISERROR(VLOOKUP(B43,GL_LTD!$B:$I,8,FALSE)),0,VLOOKUP(B43,GL_LTD!$B:$I,8,FALSE))</f>
        <v>-0.27</v>
      </c>
      <c r="E43" s="749"/>
      <c r="F43" s="533"/>
      <c r="G43" s="117"/>
      <c r="H43" s="676"/>
      <c r="I43" s="447"/>
      <c r="J43" s="497"/>
      <c r="K43" s="497"/>
      <c r="L43" s="49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ht="12.75" customHeight="1">
      <c r="A44" s="607"/>
      <c r="B44" s="675">
        <v>20603.0</v>
      </c>
      <c r="C44" s="496" t="s">
        <v>444</v>
      </c>
      <c r="D44" s="748">
        <f>IF(ISERROR(VLOOKUP(B44,GL_LTD!$B:$I,8,FALSE)),0,VLOOKUP(B44,GL_LTD!$B:$I,8,FALSE))</f>
        <v>2925</v>
      </c>
      <c r="E44" s="749"/>
      <c r="F44" s="533"/>
      <c r="G44" s="117"/>
      <c r="H44" s="676"/>
      <c r="I44" s="447"/>
      <c r="J44" s="633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ht="12.75" customHeight="1">
      <c r="A45" s="607"/>
      <c r="B45" s="675">
        <v>20604.0</v>
      </c>
      <c r="C45" s="496" t="s">
        <v>445</v>
      </c>
      <c r="D45" s="748">
        <f>IF(ISERROR(VLOOKUP(B45,GL_LTD!$B:$I,8,FALSE)),0,VLOOKUP(B45,GL_LTD!$B:$I,8,FALSE))</f>
        <v>6.32</v>
      </c>
      <c r="E45" s="749"/>
      <c r="F45" s="533"/>
      <c r="G45" s="117"/>
      <c r="H45" s="676"/>
      <c r="I45" s="44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ht="12.75" customHeight="1">
      <c r="A46" s="607"/>
      <c r="B46" s="675">
        <v>20606.0</v>
      </c>
      <c r="C46" s="496" t="s">
        <v>446</v>
      </c>
      <c r="D46" s="748">
        <f>IF(ISERROR(VLOOKUP(B46,GL_LTD!$B:$I,8,FALSE)),0,VLOOKUP(B46,GL_LTD!$B:$I,8,FALSE))</f>
        <v>26450</v>
      </c>
      <c r="E46" s="749"/>
      <c r="F46" s="533"/>
      <c r="G46" s="117"/>
      <c r="H46" s="676"/>
      <c r="I46" s="44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ht="12.75" customHeight="1">
      <c r="A47" s="607"/>
      <c r="B47" s="675">
        <v>20607.0</v>
      </c>
      <c r="C47" s="496" t="s">
        <v>920</v>
      </c>
      <c r="D47" s="748">
        <f>IF(ISERROR(VLOOKUP(B47,GL_LTD!$B:$I,8,FALSE)),0,VLOOKUP(B47,GL_LTD!$B:$I,8,FALSE))</f>
        <v>0</v>
      </c>
      <c r="E47" s="749"/>
      <c r="F47" s="533"/>
      <c r="G47" s="117"/>
      <c r="H47" s="676"/>
      <c r="I47" s="44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ht="12.75" customHeight="1">
      <c r="A48" s="607"/>
      <c r="B48" s="495">
        <v>20406.0</v>
      </c>
      <c r="C48" s="496" t="s">
        <v>440</v>
      </c>
      <c r="D48" s="748">
        <f>IF(ISERROR(VLOOKUP(B48,GL_LTD!$B:$I,8,FALSE)),0,VLOOKUP(B48,GL_LTD!$B:$I,8,FALSE))</f>
        <v>78917.27</v>
      </c>
      <c r="E48" s="749"/>
      <c r="F48" s="533"/>
      <c r="G48" s="117"/>
      <c r="H48" s="676"/>
      <c r="I48" s="44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ht="12.75" customHeight="1">
      <c r="A49" s="607"/>
      <c r="B49" s="752" t="s">
        <v>359</v>
      </c>
      <c r="C49" s="699" t="str">
        <f>IF(ISERROR(VLOOKUP(B49,Accounts_LTD!$B:$E,2,FALSE)),"",VLOOKUP(B49,Accounts_LTD!$B:$E,2,FALSE))</f>
        <v>מעמ ספקים</v>
      </c>
      <c r="D49" s="748">
        <f>IF(ISERROR(VLOOKUP(B49,GL_LTD!$B:$I,8,FALSE)),0,VLOOKUP(B49,GL_LTD!$B:$I,8,FALSE))</f>
        <v>6676.123761</v>
      </c>
      <c r="E49" s="749"/>
      <c r="F49" s="533"/>
      <c r="G49" s="117"/>
      <c r="H49" s="676"/>
      <c r="I49" s="44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ht="12.75" customHeight="1">
      <c r="A50" s="607"/>
      <c r="B50" s="752"/>
      <c r="C50" s="699" t="str">
        <f>IF(ISERROR(VLOOKUP(B50,Accounts_LTD!$B:$E,2,FALSE)),"",VLOOKUP(B50,Accounts_LTD!$B:$E,2,FALSE))</f>
        <v/>
      </c>
      <c r="D50" s="748">
        <f>IF(ISERROR(VLOOKUP(B50,GL_LTD!$B:$I,8,FALSE)),0,VLOOKUP(B50,GL_LTD!$B:$I,8,FALSE))</f>
        <v>0</v>
      </c>
      <c r="E50" s="749"/>
      <c r="F50" s="533"/>
      <c r="G50" s="117"/>
      <c r="H50" s="676"/>
      <c r="I50" s="44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ht="11.25" customHeight="1">
      <c r="A51" s="607"/>
      <c r="B51" s="752"/>
      <c r="C51" s="699" t="str">
        <f>IF(ISERROR(VLOOKUP(B51,Accounts_LTD!$B:$E,2,FALSE)),"",VLOOKUP(B51,Accounts_LTD!$B:$E,2,FALSE))</f>
        <v/>
      </c>
      <c r="D51" s="748">
        <f>IF(ISERROR(VLOOKUP(B51,GL_LTD!$B:$I,8,FALSE)),0,VLOOKUP(B51,GL_LTD!$B:$I,8,FALSE))</f>
        <v>0</v>
      </c>
      <c r="E51" s="749"/>
      <c r="F51" s="447"/>
      <c r="G51" s="117"/>
      <c r="H51" s="676"/>
      <c r="I51" s="44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ht="12.75" customHeight="1">
      <c r="A52" s="607"/>
      <c r="B52" s="753"/>
      <c r="C52" s="699"/>
      <c r="D52" s="715">
        <f>SUM(D39:D51)</f>
        <v>168251.0438</v>
      </c>
      <c r="E52" s="681"/>
      <c r="F52" s="117"/>
      <c r="G52" s="117"/>
      <c r="H52" s="676"/>
      <c r="I52" s="44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ht="12.75" customHeight="1">
      <c r="A53" s="607"/>
      <c r="B53" s="753"/>
      <c r="C53" s="699"/>
      <c r="D53" s="718"/>
      <c r="E53" s="681"/>
      <c r="F53" s="117"/>
      <c r="G53" s="117"/>
      <c r="H53" s="676"/>
      <c r="I53" s="44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ht="12.75" customHeight="1">
      <c r="A54" s="607"/>
      <c r="B54" s="753"/>
      <c r="C54" s="744" t="s">
        <v>918</v>
      </c>
      <c r="D54" s="746">
        <f>D52-FS!C218</f>
        <v>-4767.32</v>
      </c>
      <c r="E54" s="681"/>
      <c r="F54" s="660"/>
      <c r="G54" s="660"/>
      <c r="H54" s="676"/>
      <c r="I54" s="44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ht="12.75" customHeight="1">
      <c r="A55" s="607"/>
      <c r="B55" s="719"/>
      <c r="C55" s="521"/>
      <c r="D55" s="720"/>
      <c r="E55" s="721"/>
      <c r="F55" s="720"/>
      <c r="G55" s="720"/>
      <c r="H55" s="722"/>
      <c r="I55" s="44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ht="12.75" customHeight="1">
      <c r="A56" s="117"/>
      <c r="B56" s="499"/>
      <c r="C56" s="723"/>
      <c r="D56" s="499"/>
      <c r="E56" s="724"/>
      <c r="F56" s="499"/>
      <c r="G56" s="499"/>
      <c r="H56" s="499"/>
      <c r="I56" s="723"/>
      <c r="J56" s="747"/>
      <c r="K56" s="747"/>
      <c r="L56" s="499"/>
      <c r="M56" s="499"/>
      <c r="N56" s="499"/>
      <c r="O56" s="499"/>
      <c r="P56" s="499"/>
      <c r="Q56" s="499"/>
      <c r="R56" s="499"/>
      <c r="S56" s="499"/>
      <c r="T56" s="499"/>
      <c r="U56" s="499"/>
      <c r="V56" s="499"/>
      <c r="W56" s="499"/>
      <c r="X56" s="499"/>
      <c r="Y56" s="499"/>
      <c r="Z56" s="499"/>
    </row>
    <row r="57" ht="12.75" customHeight="1">
      <c r="A57" s="117"/>
      <c r="B57" s="754" t="s">
        <v>921</v>
      </c>
      <c r="C57" s="4"/>
      <c r="D57" s="4"/>
      <c r="E57" s="4"/>
      <c r="F57" s="4"/>
      <c r="G57" s="4"/>
      <c r="H57" s="5"/>
      <c r="I57" s="755"/>
      <c r="J57" s="756"/>
      <c r="K57" s="756"/>
      <c r="L57" s="499"/>
      <c r="M57" s="499"/>
      <c r="N57" s="499"/>
      <c r="O57" s="499"/>
      <c r="P57" s="499"/>
      <c r="Q57" s="499"/>
      <c r="R57" s="499"/>
      <c r="S57" s="499"/>
      <c r="T57" s="499"/>
      <c r="U57" s="499"/>
      <c r="V57" s="499"/>
      <c r="W57" s="499"/>
      <c r="X57" s="499"/>
      <c r="Y57" s="499"/>
      <c r="Z57" s="499"/>
    </row>
    <row r="58" ht="12.75" customHeight="1">
      <c r="A58" s="117"/>
      <c r="B58" s="757" t="s">
        <v>907</v>
      </c>
      <c r="C58" s="758" t="s">
        <v>922</v>
      </c>
      <c r="D58" s="704" t="s">
        <v>923</v>
      </c>
      <c r="E58" s="704" t="s">
        <v>924</v>
      </c>
      <c r="F58" s="117"/>
      <c r="G58" s="759"/>
      <c r="H58" s="760"/>
      <c r="I58" s="44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ht="12.75" customHeight="1">
      <c r="A59" s="503"/>
      <c r="B59" s="728"/>
      <c r="C59" s="699"/>
      <c r="D59" s="749"/>
      <c r="E59" s="708"/>
      <c r="F59" s="761"/>
      <c r="H59" s="762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ht="12.75" customHeight="1">
      <c r="A60" s="763"/>
      <c r="B60" s="519">
        <v>560001.0</v>
      </c>
      <c r="C60" s="699" t="str">
        <f>IF(ISERROR(VLOOKUP(B60,Accounts_LTD!$B:$E,2,FALSE)),"",VLOOKUP(B60,Accounts_LTD!$B:$E,2,FALSE))</f>
        <v/>
      </c>
      <c r="D60" s="707">
        <f>IF(ISERROR(VLOOKUP(B60,GL_LTD!$B:$I,8,FALSE)),0,VLOOKUP(B60,GL_LTD!$B:$I,8,FALSE))</f>
        <v>0</v>
      </c>
      <c r="E60" s="764" t="str">
        <f>IF(ISERROR(VLOOKUP(B60,GL_LTD!$B:$I,6,FALSE)),"",VLOOKUP(B60,GL_LTD!$B:$I,6,FALSE))</f>
        <v/>
      </c>
      <c r="F60" s="765"/>
      <c r="G60" s="766"/>
      <c r="H60" s="76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ht="12.75" customHeight="1">
      <c r="A61" s="763"/>
      <c r="B61" s="519">
        <v>560003.0</v>
      </c>
      <c r="C61" s="699" t="str">
        <f>IF(ISERROR(VLOOKUP(B61,Accounts_LTD!$B:$E,2,FALSE)),"",VLOOKUP(B61,Accounts_LTD!$B:$E,2,FALSE))</f>
        <v/>
      </c>
      <c r="D61" s="707">
        <f>IF(ISERROR(VLOOKUP(B61,GL_LTD!$B:$I,8,FALSE)),0,VLOOKUP(B61,GL_LTD!$B:$I,8,FALSE))</f>
        <v>0</v>
      </c>
      <c r="E61" s="764" t="str">
        <f>IF(ISERROR(VLOOKUP(B61,GL_LTD!$B:$I,6,FALSE)),"",VLOOKUP(B61,GL_LTD!$B:$I,6,FALSE))</f>
        <v/>
      </c>
      <c r="F61" s="709"/>
      <c r="G61" s="709"/>
      <c r="H61" s="768"/>
      <c r="I61" s="117"/>
      <c r="J61" s="769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ht="12.75" customHeight="1">
      <c r="A62" s="763"/>
      <c r="B62" s="675"/>
      <c r="C62" s="699" t="str">
        <f>IF(ISERROR(VLOOKUP(B62,Accounts_LTD!$B:$E,2,FALSE)),"",VLOOKUP(B62,Accounts_LTD!$B:$E,2,FALSE))</f>
        <v/>
      </c>
      <c r="D62" s="770">
        <f t="shared" ref="D62:E62" si="3">SUM(D60:D61)</f>
        <v>0</v>
      </c>
      <c r="E62" s="771">
        <f t="shared" si="3"/>
        <v>0</v>
      </c>
      <c r="F62" s="709"/>
      <c r="G62" s="709"/>
      <c r="H62" s="768"/>
      <c r="I62" s="117"/>
      <c r="J62" s="769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ht="12.75" customHeight="1">
      <c r="A63" s="763"/>
      <c r="B63" s="728"/>
      <c r="C63" s="699"/>
      <c r="D63" s="772"/>
      <c r="E63" s="773"/>
      <c r="F63" s="709"/>
      <c r="G63" s="709"/>
      <c r="H63" s="768"/>
      <c r="I63" s="117"/>
      <c r="J63" s="769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ht="12.75" customHeight="1">
      <c r="A64" s="763"/>
      <c r="B64" s="728" t="s">
        <v>925</v>
      </c>
      <c r="C64" s="774" t="s">
        <v>926</v>
      </c>
      <c r="D64" s="707" t="str">
        <f t="shared" ref="D64:E64" si="4">#REF!</f>
        <v>#REF!</v>
      </c>
      <c r="E64" s="764" t="str">
        <f t="shared" si="4"/>
        <v>#REF!</v>
      </c>
      <c r="F64" s="714"/>
      <c r="G64" s="714"/>
      <c r="H64" s="676"/>
      <c r="I64" s="117"/>
      <c r="J64" s="769"/>
      <c r="K64" s="749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ht="12.75" customHeight="1">
      <c r="A65" s="763"/>
      <c r="B65" s="728"/>
      <c r="C65" s="447" t="s">
        <v>918</v>
      </c>
      <c r="D65" s="707" t="str">
        <f t="shared" ref="D65:E65" si="5">D62-D64</f>
        <v>#REF!</v>
      </c>
      <c r="E65" s="764" t="str">
        <f t="shared" si="5"/>
        <v>#REF!</v>
      </c>
      <c r="F65" s="775"/>
      <c r="G65" s="775"/>
      <c r="H65" s="768"/>
      <c r="I65" s="117"/>
      <c r="J65" s="769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ht="12.75" customHeight="1">
      <c r="A66" s="763"/>
      <c r="B66" s="728"/>
      <c r="C66" s="699"/>
      <c r="D66" s="707"/>
      <c r="E66" s="764"/>
      <c r="F66" s="117"/>
      <c r="G66" s="117"/>
      <c r="H66" s="776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ht="12.75" customHeight="1">
      <c r="A67" s="763"/>
      <c r="B67" s="519">
        <v>580001.0</v>
      </c>
      <c r="C67" s="699" t="str">
        <f>IF(ISERROR(VLOOKUP(B67,Accounts_LTD!$B:$E,2,FALSE)),"",VLOOKUP(B67,Accounts_LTD!$B:$E,2,FALSE))</f>
        <v/>
      </c>
      <c r="D67" s="707">
        <f>IF(ISERROR(VLOOKUP(B67,GL_LTD!$B:$I,8,FALSE)),0,VLOOKUP(B67,GL_LTD!$B:$I,8,FALSE))</f>
        <v>0</v>
      </c>
      <c r="E67" s="764" t="str">
        <f>IF(ISERROR(VLOOKUP(B67,GL_LTD!$B:$I,6,FALSE)),"",VLOOKUP(B67,GL_LTD!$B:$I,6,FALSE))</f>
        <v/>
      </c>
      <c r="F67" s="765"/>
      <c r="G67" s="766"/>
      <c r="H67" s="76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ht="12.75" customHeight="1">
      <c r="A68" s="763"/>
      <c r="B68" s="519">
        <v>580003.0</v>
      </c>
      <c r="C68" s="699" t="str">
        <f>IF(ISERROR(VLOOKUP(B68,Accounts_LTD!$B:$E,2,FALSE)),"",VLOOKUP(B68,Accounts_LTD!$B:$E,2,FALSE))</f>
        <v/>
      </c>
      <c r="D68" s="707">
        <f>IF(ISERROR(VLOOKUP(B68,GL_LTD!$B:$I,8,FALSE)),0,VLOOKUP(B68,GL_LTD!$B:$I,8,FALSE))</f>
        <v>0</v>
      </c>
      <c r="E68" s="764" t="str">
        <f>IF(ISERROR(VLOOKUP(B68,GL_LTD!$B:$I,6,FALSE)),"",VLOOKUP(B68,GL_LTD!$B:$I,6,FALSE))</f>
        <v/>
      </c>
      <c r="F68" s="709"/>
      <c r="G68" s="709"/>
      <c r="H68" s="768"/>
      <c r="I68" s="117"/>
      <c r="J68" s="769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ht="12.75" customHeight="1">
      <c r="A69" s="763"/>
      <c r="B69" s="675"/>
      <c r="C69" s="699" t="str">
        <f>IF(ISERROR(VLOOKUP(B69,Accounts_LTD!$B:$E,2,FALSE)),"",VLOOKUP(B69,Accounts_LTD!$B:$E,2,FALSE))</f>
        <v/>
      </c>
      <c r="D69" s="770">
        <f t="shared" ref="D69:E69" si="6">SUM(D67:D68)</f>
        <v>0</v>
      </c>
      <c r="E69" s="771">
        <f t="shared" si="6"/>
        <v>0</v>
      </c>
      <c r="F69" s="709"/>
      <c r="G69" s="709"/>
      <c r="H69" s="768"/>
      <c r="I69" s="117"/>
      <c r="J69" s="769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ht="12.75" customHeight="1">
      <c r="A70" s="763"/>
      <c r="B70" s="728"/>
      <c r="C70" s="699"/>
      <c r="D70" s="772"/>
      <c r="E70" s="773"/>
      <c r="F70" s="709"/>
      <c r="G70" s="709"/>
      <c r="H70" s="768"/>
      <c r="I70" s="117"/>
      <c r="J70" s="769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ht="12.75" customHeight="1">
      <c r="A71" s="763"/>
      <c r="B71" s="728" t="s">
        <v>925</v>
      </c>
      <c r="C71" s="774" t="s">
        <v>927</v>
      </c>
      <c r="D71" s="707" t="str">
        <f t="shared" ref="D71:E71" si="7">-#REF!</f>
        <v>#REF!</v>
      </c>
      <c r="E71" s="764" t="str">
        <f t="shared" si="7"/>
        <v>#REF!</v>
      </c>
      <c r="F71" s="714"/>
      <c r="G71" s="714"/>
      <c r="H71" s="676"/>
      <c r="I71" s="117"/>
      <c r="J71" s="769"/>
      <c r="K71" s="749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ht="12.75" customHeight="1">
      <c r="A72" s="763"/>
      <c r="B72" s="728"/>
      <c r="C72" s="447" t="s">
        <v>918</v>
      </c>
      <c r="D72" s="707" t="str">
        <f t="shared" ref="D72:E72" si="8">D69-D71</f>
        <v>#REF!</v>
      </c>
      <c r="E72" s="764" t="str">
        <f t="shared" si="8"/>
        <v>#REF!</v>
      </c>
      <c r="F72" s="775"/>
      <c r="G72" s="775"/>
      <c r="H72" s="768"/>
      <c r="I72" s="117"/>
      <c r="J72" s="769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ht="12.75" customHeight="1">
      <c r="A73" s="763"/>
      <c r="B73" s="519"/>
      <c r="C73" s="447"/>
      <c r="D73" s="707"/>
      <c r="E73" s="764"/>
      <c r="F73" s="749"/>
      <c r="G73" s="708"/>
      <c r="H73" s="712"/>
      <c r="I73" s="711"/>
      <c r="J73" s="749"/>
      <c r="K73" s="749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ht="12.75" customHeight="1">
      <c r="A74" s="763"/>
      <c r="B74" s="757"/>
      <c r="C74" s="758"/>
      <c r="D74" s="777" t="s">
        <v>928</v>
      </c>
      <c r="E74" s="778" t="s">
        <v>928</v>
      </c>
      <c r="F74" s="117"/>
      <c r="G74" s="759"/>
      <c r="H74" s="760"/>
      <c r="I74" s="44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ht="12.75" customHeight="1">
      <c r="A75" s="763"/>
      <c r="B75" s="519">
        <v>979504.0</v>
      </c>
      <c r="C75" s="518" t="s">
        <v>929</v>
      </c>
      <c r="D75" s="707" t="str">
        <f t="shared" ref="D75:E75" si="9">#REF!</f>
        <v>#REF!</v>
      </c>
      <c r="E75" s="764" t="str">
        <f t="shared" si="9"/>
        <v>#REF!</v>
      </c>
      <c r="F75" s="765"/>
      <c r="G75" s="766"/>
      <c r="H75" s="76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ht="12.75" customHeight="1">
      <c r="A76" s="763"/>
      <c r="B76" s="519"/>
      <c r="C76" s="447"/>
      <c r="D76" s="707"/>
      <c r="E76" s="764"/>
      <c r="F76" s="709"/>
      <c r="G76" s="709"/>
      <c r="H76" s="768"/>
      <c r="I76" s="117"/>
      <c r="J76" s="769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ht="12.75" customHeight="1">
      <c r="A77" s="763"/>
      <c r="B77" s="519"/>
      <c r="C77" s="447"/>
      <c r="D77" s="707"/>
      <c r="E77" s="764"/>
      <c r="F77" s="708"/>
      <c r="G77" s="708"/>
      <c r="H77" s="712"/>
      <c r="I77" s="711"/>
      <c r="J77" s="749"/>
      <c r="K77" s="749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ht="12.75" customHeight="1">
      <c r="A78" s="763"/>
      <c r="B78" s="728"/>
      <c r="C78" s="447"/>
      <c r="D78" s="707"/>
      <c r="E78" s="764"/>
      <c r="F78" s="779"/>
      <c r="G78" s="708"/>
      <c r="H78" s="712"/>
      <c r="I78" s="711"/>
      <c r="J78" s="749"/>
      <c r="K78" s="749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ht="12.75" customHeight="1">
      <c r="A79" s="763"/>
      <c r="B79" s="728"/>
      <c r="C79" s="699"/>
      <c r="D79" s="707"/>
      <c r="E79" s="764"/>
      <c r="F79" s="779"/>
      <c r="G79" s="708"/>
      <c r="H79" s="712"/>
      <c r="I79" s="749"/>
      <c r="J79" s="749"/>
      <c r="K79" s="749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ht="12.75" customHeight="1">
      <c r="A80" s="763"/>
      <c r="B80" s="728" t="s">
        <v>925</v>
      </c>
      <c r="C80" s="774" t="s">
        <v>930</v>
      </c>
      <c r="D80" s="707" t="str">
        <f t="shared" ref="D80:E80" si="10">D64+D71</f>
        <v>#REF!</v>
      </c>
      <c r="E80" s="764" t="str">
        <f t="shared" si="10"/>
        <v>#REF!</v>
      </c>
      <c r="F80" s="779"/>
      <c r="G80" s="708"/>
      <c r="H80" s="712"/>
      <c r="I80" s="711"/>
      <c r="J80" s="749"/>
      <c r="K80" s="749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ht="12.75" customHeight="1">
      <c r="A81" s="763"/>
      <c r="B81" s="728"/>
      <c r="C81" s="699"/>
      <c r="D81" s="707"/>
      <c r="E81" s="764"/>
      <c r="F81" s="779"/>
      <c r="G81" s="708"/>
      <c r="H81" s="712"/>
      <c r="I81" s="711"/>
      <c r="J81" s="749"/>
      <c r="K81" s="749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ht="12.75" customHeight="1">
      <c r="A82" s="763"/>
      <c r="B82" s="728"/>
      <c r="C82" s="447" t="s">
        <v>918</v>
      </c>
      <c r="D82" s="707" t="str">
        <f>D80-FS!C28</f>
        <v>#REF!</v>
      </c>
      <c r="E82" s="764" t="str">
        <f>E80-FS!E28</f>
        <v>#REF!</v>
      </c>
      <c r="F82" s="779"/>
      <c r="G82" s="708"/>
      <c r="H82" s="712"/>
      <c r="I82" s="711"/>
      <c r="J82" s="749"/>
      <c r="K82" s="749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ht="12.75" customHeight="1">
      <c r="A83" s="763"/>
      <c r="B83" s="780"/>
      <c r="C83" s="781"/>
      <c r="D83" s="782"/>
      <c r="E83" s="783"/>
      <c r="F83" s="784"/>
      <c r="G83" s="783"/>
      <c r="H83" s="785"/>
      <c r="I83" s="711"/>
      <c r="J83" s="749"/>
      <c r="K83" s="749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ht="12.75" customHeight="1">
      <c r="A84" s="499"/>
      <c r="B84" s="499"/>
      <c r="C84" s="723"/>
      <c r="D84" s="499"/>
      <c r="E84" s="724"/>
      <c r="F84" s="499"/>
      <c r="G84" s="499"/>
      <c r="H84" s="756"/>
      <c r="I84" s="723"/>
      <c r="J84" s="747"/>
      <c r="K84" s="747"/>
      <c r="L84" s="499"/>
      <c r="M84" s="499"/>
      <c r="N84" s="499"/>
      <c r="O84" s="499"/>
      <c r="P84" s="499"/>
      <c r="Q84" s="499"/>
      <c r="R84" s="499"/>
      <c r="S84" s="499"/>
      <c r="T84" s="499"/>
      <c r="U84" s="499"/>
      <c r="V84" s="499"/>
      <c r="W84" s="499"/>
      <c r="X84" s="499"/>
      <c r="Y84" s="499"/>
      <c r="Z84" s="499"/>
    </row>
    <row r="85" ht="12.75" customHeight="1">
      <c r="A85" s="499"/>
      <c r="B85" s="701" t="s">
        <v>931</v>
      </c>
      <c r="C85" s="4"/>
      <c r="D85" s="4"/>
      <c r="E85" s="4"/>
      <c r="F85" s="4"/>
      <c r="G85" s="4"/>
      <c r="H85" s="4"/>
      <c r="I85" s="4"/>
      <c r="J85" s="4"/>
      <c r="K85" s="5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ht="12.75" customHeight="1">
      <c r="A86" s="499"/>
      <c r="B86" s="757" t="s">
        <v>907</v>
      </c>
      <c r="C86" s="758" t="s">
        <v>922</v>
      </c>
      <c r="D86" s="704" t="s">
        <v>923</v>
      </c>
      <c r="E86" s="786" t="s">
        <v>932</v>
      </c>
      <c r="F86" s="462" t="s">
        <v>933</v>
      </c>
      <c r="G86" s="787" t="s">
        <v>934</v>
      </c>
      <c r="H86" s="788"/>
      <c r="I86" s="788"/>
      <c r="J86" s="788"/>
      <c r="K86" s="789"/>
      <c r="L86" s="660"/>
      <c r="M86" s="660"/>
      <c r="N86" s="660"/>
      <c r="O86" s="660"/>
      <c r="P86" s="660"/>
      <c r="Q86" s="660"/>
      <c r="R86" s="660"/>
      <c r="S86" s="660"/>
      <c r="T86" s="660"/>
      <c r="U86" s="660"/>
      <c r="V86" s="660"/>
      <c r="W86" s="660"/>
      <c r="X86" s="660"/>
      <c r="Y86" s="660"/>
      <c r="Z86" s="660"/>
    </row>
    <row r="87" ht="12.75" customHeight="1">
      <c r="A87" s="499"/>
      <c r="B87" s="675">
        <v>20500.0</v>
      </c>
      <c r="C87" s="496" t="s">
        <v>441</v>
      </c>
      <c r="D87" s="748">
        <f>IF(ISERROR(VLOOKUP(B87,GL_LTD!$B:$I,8,FALSE)),0,VLOOKUP(B87,GL_LTD!$B:$I,8,FALSE))</f>
        <v>-145844</v>
      </c>
      <c r="E87" s="749">
        <v>145844.0</v>
      </c>
      <c r="F87" s="749">
        <f t="shared" ref="F87:F90" si="11">D87+E87</f>
        <v>0</v>
      </c>
      <c r="G87" s="790"/>
      <c r="I87" s="447"/>
      <c r="J87" s="117"/>
      <c r="K87" s="791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ht="12.75" customHeight="1">
      <c r="A88" s="499"/>
      <c r="B88" s="675">
        <v>20501.0</v>
      </c>
      <c r="C88" s="496" t="s">
        <v>442</v>
      </c>
      <c r="D88" s="748">
        <f>IF(ISERROR(VLOOKUP(B88,GL_LTD!$B:$I,8,FALSE)),0,VLOOKUP(B88,GL_LTD!$B:$I,8,FALSE))</f>
        <v>-225229</v>
      </c>
      <c r="E88" s="749">
        <v>225229.0</v>
      </c>
      <c r="F88" s="749">
        <f t="shared" si="11"/>
        <v>0</v>
      </c>
      <c r="G88" s="790"/>
      <c r="H88" s="790"/>
      <c r="J88" s="117"/>
      <c r="K88" s="791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ht="12.75" customHeight="1">
      <c r="A89" s="499"/>
      <c r="B89" s="675">
        <v>20799.0</v>
      </c>
      <c r="C89" s="496" t="s">
        <v>447</v>
      </c>
      <c r="D89" s="748">
        <f>IF(ISERROR(VLOOKUP(B89,GL_LTD!$B:$I,8,FALSE)),0,VLOOKUP(B89,GL_LTD!$B:$I,8,FALSE))</f>
        <v>-214898</v>
      </c>
      <c r="E89" s="749">
        <v>214898.0</v>
      </c>
      <c r="F89" s="749">
        <f t="shared" si="11"/>
        <v>0</v>
      </c>
      <c r="G89" s="792"/>
      <c r="H89" s="792"/>
      <c r="I89" s="447"/>
      <c r="J89" s="447"/>
      <c r="K89" s="793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ht="12.75" customHeight="1">
      <c r="A90" s="499"/>
      <c r="B90" s="675">
        <v>20900.0</v>
      </c>
      <c r="C90" s="496" t="s">
        <v>448</v>
      </c>
      <c r="D90" s="748">
        <f>IF(ISERROR(VLOOKUP(B90,GL_LTD!$B:$I,8,FALSE)),0,VLOOKUP(B90,GL_LTD!$B:$I,8,FALSE))</f>
        <v>-487277</v>
      </c>
      <c r="E90" s="749">
        <v>487277.0</v>
      </c>
      <c r="F90" s="749">
        <f t="shared" si="11"/>
        <v>0</v>
      </c>
      <c r="G90" s="740"/>
      <c r="H90" s="740"/>
      <c r="I90" s="447"/>
      <c r="J90" s="447"/>
      <c r="K90" s="793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ht="12.75" customHeight="1">
      <c r="A91" s="499"/>
      <c r="B91" s="675">
        <v>20999.0</v>
      </c>
      <c r="C91" s="496" t="s">
        <v>449</v>
      </c>
      <c r="D91" s="748">
        <f>IF(ISERROR(VLOOKUP(B91,GL_LTD!$B:$I,8,FALSE)),0,VLOOKUP(B91,GL_LTD!$B:$I,8,FALSE))</f>
        <v>-26797.05</v>
      </c>
      <c r="E91" s="794"/>
      <c r="F91" s="749"/>
      <c r="G91" s="795"/>
      <c r="H91" s="795"/>
      <c r="I91" s="447"/>
      <c r="J91" s="117"/>
      <c r="K91" s="791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ht="12.75" customHeight="1">
      <c r="A92" s="499"/>
      <c r="B92" s="675">
        <v>20901.0</v>
      </c>
      <c r="C92" s="796" t="str">
        <f>IF(ISERROR(VLOOKUP(B92,Accounts_LTD!$B:$E,2,FALSE)),"",VLOOKUP(B92,Accounts_LTD!$B:$E,2,FALSE))</f>
        <v>כץ עוז</v>
      </c>
      <c r="D92" s="748">
        <f>IF(ISERROR(VLOOKUP(B92,GL_LTD!$B:$I,8,FALSE)),0,VLOOKUP(B92,GL_LTD!$B:$I,8,FALSE))</f>
        <v>0</v>
      </c>
      <c r="E92" s="797"/>
      <c r="F92" s="749"/>
      <c r="G92" s="798"/>
      <c r="H92" s="798"/>
      <c r="I92" s="447"/>
      <c r="J92" s="117"/>
      <c r="K92" s="791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ht="12.75" customHeight="1">
      <c r="A93" s="499"/>
      <c r="B93" s="675">
        <v>20902.0</v>
      </c>
      <c r="C93" s="796" t="str">
        <f>IF(ISERROR(VLOOKUP(B93,Accounts_LTD!$B:$E,2,FALSE)),"",VLOOKUP(B93,Accounts_LTD!$B:$E,2,FALSE))</f>
        <v>אור עינת</v>
      </c>
      <c r="D93" s="748">
        <f>IF(ISERROR(VLOOKUP(B93,GL_LTD!$B:$I,8,FALSE)),0,VLOOKUP(B93,GL_LTD!$B:$I,8,FALSE))</f>
        <v>0</v>
      </c>
      <c r="E93" s="799"/>
      <c r="F93" s="799"/>
      <c r="G93" s="798"/>
      <c r="H93" s="798"/>
      <c r="I93" s="447"/>
      <c r="J93" s="117"/>
      <c r="K93" s="791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ht="12.75" customHeight="1">
      <c r="A94" s="499"/>
      <c r="B94" s="675">
        <v>20919.0</v>
      </c>
      <c r="C94" s="796" t="str">
        <f>IF(ISERROR(VLOOKUP(B94,Accounts_LTD!$B:$E,2,FALSE)),"",VLOOKUP(B94,Accounts_LTD!$B:$E,2,FALSE))</f>
        <v>מנו שיר</v>
      </c>
      <c r="D94" s="748">
        <f>IF(ISERROR(VLOOKUP(B94,GL_LTD!$B:$I,8,FALSE)),0,VLOOKUP(B94,GL_LTD!$B:$I,8,FALSE))</f>
        <v>0</v>
      </c>
      <c r="E94" s="799"/>
      <c r="F94" s="799"/>
      <c r="G94" s="798"/>
      <c r="H94" s="798"/>
      <c r="I94" s="447"/>
      <c r="J94" s="117"/>
      <c r="K94" s="791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ht="12.75" customHeight="1">
      <c r="A95" s="499"/>
      <c r="B95" s="675">
        <v>20920.0</v>
      </c>
      <c r="C95" s="796" t="str">
        <f>IF(ISERROR(VLOOKUP(B95,Accounts_LTD!$B:$E,2,FALSE)),"",VLOOKUP(B95,Accounts_LTD!$B:$E,2,FALSE))</f>
        <v>עדי פולק</v>
      </c>
      <c r="D95" s="748">
        <f>IF(ISERROR(VLOOKUP(B95,GL_LTD!$B:$I,8,FALSE)),0,VLOOKUP(B95,GL_LTD!$B:$I,8,FALSE))</f>
        <v>0</v>
      </c>
      <c r="E95" s="799"/>
      <c r="F95" s="799"/>
      <c r="G95" s="798"/>
      <c r="H95" s="798"/>
      <c r="I95" s="447"/>
      <c r="J95" s="117"/>
      <c r="K95" s="791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ht="12.75" customHeight="1">
      <c r="A96" s="499"/>
      <c r="B96" s="675">
        <v>20921.0</v>
      </c>
      <c r="C96" s="796" t="str">
        <f>IF(ISERROR(VLOOKUP(B96,Accounts_LTD!$B:$E,2,FALSE)),"",VLOOKUP(B96,Accounts_LTD!$B:$E,2,FALSE))</f>
        <v>מיכל ווסק</v>
      </c>
      <c r="D96" s="748">
        <f>IF(ISERROR(VLOOKUP(B96,GL_LTD!$B:$I,8,FALSE)),0,VLOOKUP(B96,GL_LTD!$B:$I,8,FALSE))</f>
        <v>0</v>
      </c>
      <c r="E96" s="799"/>
      <c r="F96" s="799"/>
      <c r="G96" s="798" t="s">
        <v>935</v>
      </c>
      <c r="H96" s="798"/>
      <c r="I96" s="447"/>
      <c r="J96" s="117"/>
      <c r="K96" s="791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ht="12.75" customHeight="1">
      <c r="A97" s="499"/>
      <c r="B97" s="675">
        <v>20923.0</v>
      </c>
      <c r="C97" s="796" t="str">
        <f>IF(ISERROR(VLOOKUP(B97,Accounts_LTD!$B:$E,2,FALSE)),"",VLOOKUP(B97,Accounts_LTD!$B:$E,2,FALSE))</f>
        <v>אור צברי</v>
      </c>
      <c r="D97" s="748">
        <f>IF(ISERROR(VLOOKUP(B97,GL_LTD!$B:$I,8,FALSE)),0,VLOOKUP(B97,GL_LTD!$B:$I,8,FALSE))</f>
        <v>0</v>
      </c>
      <c r="E97" s="799"/>
      <c r="F97" s="799"/>
      <c r="G97" s="798"/>
      <c r="H97" s="798"/>
      <c r="I97" s="447"/>
      <c r="J97" s="117"/>
      <c r="K97" s="791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ht="12.75" customHeight="1">
      <c r="A98" s="499"/>
      <c r="B98" s="675">
        <v>20929.0</v>
      </c>
      <c r="C98" s="796" t="str">
        <f>IF(ISERROR(VLOOKUP(B98,Accounts_LTD!$B:$E,2,FALSE)),"",VLOOKUP(B98,Accounts_LTD!$B:$E,2,FALSE))</f>
        <v>לין רוזן</v>
      </c>
      <c r="D98" s="748">
        <f>IF(ISERROR(VLOOKUP(B98,GL_LTD!$B:$I,8,FALSE)),0,VLOOKUP(B98,GL_LTD!$B:$I,8,FALSE))</f>
        <v>0</v>
      </c>
      <c r="E98" s="799"/>
      <c r="F98" s="799"/>
      <c r="G98" s="798"/>
      <c r="H98" s="798"/>
      <c r="I98" s="447"/>
      <c r="J98" s="117"/>
      <c r="K98" s="791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ht="12.75" customHeight="1">
      <c r="A99" s="499"/>
      <c r="B99" s="675">
        <v>20910.0</v>
      </c>
      <c r="C99" s="796" t="str">
        <f>IF(ISERROR(VLOOKUP(B99,Accounts_LTD!$B:$E,2,FALSE)),"",VLOOKUP(B99,Accounts_LTD!$B:$E,2,FALSE))</f>
        <v>סופר טל</v>
      </c>
      <c r="D99" s="748">
        <f>IF(ISERROR(VLOOKUP(B99,GL_LTD!$B:$I,8,FALSE)),0,VLOOKUP(B99,GL_LTD!$B:$I,8,FALSE))</f>
        <v>0</v>
      </c>
      <c r="E99" s="799"/>
      <c r="F99" s="799"/>
      <c r="G99" s="798"/>
      <c r="H99" s="798"/>
      <c r="I99" s="447"/>
      <c r="J99" s="117"/>
      <c r="K99" s="791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ht="12.75" customHeight="1">
      <c r="A100" s="499"/>
      <c r="B100" s="675"/>
      <c r="C100" s="796"/>
      <c r="D100" s="748"/>
      <c r="E100" s="799"/>
      <c r="F100" s="799"/>
      <c r="G100" s="798"/>
      <c r="H100" s="798"/>
      <c r="I100" s="447"/>
      <c r="J100" s="117"/>
      <c r="K100" s="791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ht="12.75" customHeight="1">
      <c r="A101" s="499"/>
      <c r="B101" s="675"/>
      <c r="C101" s="699"/>
      <c r="D101" s="748">
        <f>IF(ISERROR(VLOOKUP(B101,GL_LTD!$B:$I,8,FALSE)),0,VLOOKUP(B101,GL_LTD!$B:$I,8,FALSE))</f>
        <v>0</v>
      </c>
      <c r="E101" s="799"/>
      <c r="F101" s="799"/>
      <c r="G101" s="800"/>
      <c r="H101" s="801"/>
      <c r="I101" s="447"/>
      <c r="J101" s="117"/>
      <c r="K101" s="791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ht="12.75" customHeight="1">
      <c r="A102" s="499"/>
      <c r="B102" s="675"/>
      <c r="C102" s="447"/>
      <c r="D102" s="802">
        <f>SUM(D87:D99)</f>
        <v>-1100045.05</v>
      </c>
      <c r="E102" s="117"/>
      <c r="F102" s="117"/>
      <c r="G102" s="740"/>
      <c r="H102" s="740"/>
      <c r="I102" s="803"/>
      <c r="J102" s="117"/>
      <c r="K102" s="676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ht="12.75" customHeight="1">
      <c r="A103" s="499"/>
      <c r="B103" s="675"/>
      <c r="C103" s="447"/>
      <c r="D103" s="117"/>
      <c r="E103" s="804"/>
      <c r="F103" s="117"/>
      <c r="G103" s="740"/>
      <c r="H103" s="740"/>
      <c r="I103" s="803"/>
      <c r="J103" s="117"/>
      <c r="K103" s="676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ht="12.75" customHeight="1">
      <c r="A104" s="499"/>
      <c r="B104" s="719"/>
      <c r="C104" s="805" t="s">
        <v>918</v>
      </c>
      <c r="D104" s="806">
        <f>D102-FS!C220-FS!C38</f>
        <v>0</v>
      </c>
      <c r="E104" s="720"/>
      <c r="F104" s="720"/>
      <c r="G104" s="807"/>
      <c r="H104" s="807"/>
      <c r="I104" s="808"/>
      <c r="J104" s="720"/>
      <c r="K104" s="722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ht="12.75" customHeight="1">
      <c r="A105" s="499"/>
      <c r="B105" s="499"/>
      <c r="C105" s="723"/>
      <c r="D105" s="499"/>
      <c r="E105" s="724"/>
      <c r="F105" s="499"/>
      <c r="G105" s="499"/>
      <c r="H105" s="499"/>
      <c r="I105" s="723"/>
      <c r="J105" s="499"/>
      <c r="K105" s="499"/>
      <c r="L105" s="499"/>
      <c r="M105" s="499"/>
      <c r="N105" s="499"/>
      <c r="O105" s="499"/>
      <c r="P105" s="499"/>
      <c r="Q105" s="499"/>
      <c r="R105" s="499"/>
      <c r="S105" s="499"/>
      <c r="T105" s="499"/>
      <c r="U105" s="499"/>
      <c r="V105" s="499"/>
      <c r="W105" s="499"/>
      <c r="X105" s="499"/>
      <c r="Y105" s="499"/>
      <c r="Z105" s="499"/>
    </row>
    <row r="106" ht="12.75" customHeight="1">
      <c r="A106" s="499"/>
      <c r="B106" s="809"/>
      <c r="C106" s="809"/>
      <c r="D106" s="809"/>
      <c r="E106" s="809"/>
      <c r="F106" s="809"/>
      <c r="G106" s="809"/>
      <c r="H106" s="809"/>
      <c r="I106" s="810"/>
      <c r="J106" s="499"/>
      <c r="K106" s="499"/>
      <c r="L106" s="499"/>
      <c r="M106" s="499"/>
      <c r="N106" s="499"/>
      <c r="O106" s="499"/>
      <c r="P106" s="499"/>
      <c r="Q106" s="499"/>
      <c r="R106" s="499"/>
      <c r="S106" s="499"/>
      <c r="T106" s="499"/>
      <c r="U106" s="499"/>
      <c r="V106" s="499"/>
      <c r="W106" s="499"/>
      <c r="X106" s="499"/>
      <c r="Y106" s="499"/>
      <c r="Z106" s="499"/>
    </row>
    <row r="107" ht="12.75" customHeight="1">
      <c r="A107" s="117"/>
      <c r="B107" s="725" t="s">
        <v>936</v>
      </c>
      <c r="C107" s="4"/>
      <c r="D107" s="4"/>
      <c r="E107" s="4"/>
      <c r="F107" s="4"/>
      <c r="G107" s="4"/>
      <c r="H107" s="5"/>
      <c r="I107" s="450"/>
      <c r="J107" s="811"/>
      <c r="K107" s="811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ht="12.75" customHeight="1">
      <c r="A108" s="117"/>
      <c r="B108" s="812" t="s">
        <v>937</v>
      </c>
      <c r="C108" s="758" t="s">
        <v>938</v>
      </c>
      <c r="D108" s="704" t="s">
        <v>939</v>
      </c>
      <c r="E108" s="462" t="s">
        <v>940</v>
      </c>
      <c r="F108" s="704" t="s">
        <v>941</v>
      </c>
      <c r="G108" s="705"/>
      <c r="H108" s="813">
        <v>460002.0</v>
      </c>
      <c r="I108" s="450"/>
      <c r="J108" s="814"/>
      <c r="K108" s="814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ht="12.75" customHeight="1">
      <c r="A109" s="117"/>
      <c r="B109" s="815"/>
      <c r="C109" s="816" t="s">
        <v>809</v>
      </c>
      <c r="D109" s="817"/>
      <c r="E109" s="817" t="s">
        <v>809</v>
      </c>
      <c r="F109" s="817" t="s">
        <v>809</v>
      </c>
      <c r="G109" s="817"/>
      <c r="H109" s="818"/>
      <c r="I109" s="819"/>
      <c r="J109" s="820" t="s">
        <v>942</v>
      </c>
      <c r="K109" s="811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ht="12.75" customHeight="1">
      <c r="A110" s="117"/>
      <c r="B110" s="675" t="s">
        <v>15</v>
      </c>
      <c r="C110" s="731" t="str">
        <f>SUMIF(#REF!,WP_LTD!B110,#REF!)*0</f>
        <v>#N/A</v>
      </c>
      <c r="D110" s="821" t="str">
        <f t="shared" ref="D110:D112" si="12">C110*(1+$G$116)</f>
        <v>#N/A</v>
      </c>
      <c r="E110" s="822"/>
      <c r="F110" s="821" t="str">
        <f t="shared" ref="F110:F112" si="13">D110-E110</f>
        <v>#N/A</v>
      </c>
      <c r="G110" s="711"/>
      <c r="H110" s="776"/>
      <c r="I110" s="448"/>
      <c r="J110" s="811"/>
      <c r="K110" s="811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ht="12.75" customHeight="1">
      <c r="A111" s="117"/>
      <c r="B111" s="675" t="s">
        <v>18</v>
      </c>
      <c r="C111" s="731" t="str">
        <f>SUMIF(#REF!,WP_LTD!B111,#REF!)*0</f>
        <v>#N/A</v>
      </c>
      <c r="D111" s="821" t="str">
        <f t="shared" si="12"/>
        <v>#N/A</v>
      </c>
      <c r="E111" s="822"/>
      <c r="F111" s="821" t="str">
        <f t="shared" si="13"/>
        <v>#N/A</v>
      </c>
      <c r="G111" s="823"/>
      <c r="H111" s="776"/>
      <c r="I111" s="448"/>
      <c r="J111" s="811"/>
      <c r="K111" s="811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ht="12.75" customHeight="1">
      <c r="A112" s="117"/>
      <c r="B112" s="675" t="s">
        <v>943</v>
      </c>
      <c r="C112" s="731" t="str">
        <f>SUMIF(#REF!,WP_LTD!B112,#REF!)*0</f>
        <v>#N/A</v>
      </c>
      <c r="D112" s="821" t="str">
        <f t="shared" si="12"/>
        <v>#N/A</v>
      </c>
      <c r="E112" s="822"/>
      <c r="F112" s="821" t="str">
        <f t="shared" si="13"/>
        <v>#N/A</v>
      </c>
      <c r="G112" s="823"/>
      <c r="H112" s="776"/>
      <c r="I112" s="448"/>
      <c r="J112" s="811"/>
      <c r="K112" s="811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ht="12.75" customHeight="1">
      <c r="A113" s="117"/>
      <c r="B113" s="675"/>
      <c r="C113" s="824" t="str">
        <f t="shared" ref="C113:F113" si="14">SUM(C110:C112)</f>
        <v>#N/A</v>
      </c>
      <c r="D113" s="824" t="str">
        <f t="shared" si="14"/>
        <v>#N/A</v>
      </c>
      <c r="E113" s="824">
        <f t="shared" si="14"/>
        <v>0</v>
      </c>
      <c r="F113" s="824" t="str">
        <f t="shared" si="14"/>
        <v>#N/A</v>
      </c>
      <c r="G113" s="743"/>
      <c r="H113" s="713"/>
      <c r="I113" s="447"/>
      <c r="J113" s="811"/>
      <c r="K113" s="811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ht="12.75" customHeight="1">
      <c r="A114" s="117"/>
      <c r="B114" s="675"/>
      <c r="C114" s="821" t="str">
        <f>C113-#REF!</f>
        <v>#N/A</v>
      </c>
      <c r="D114" s="825" t="str">
        <f>+D113/USD</f>
        <v>#N/A</v>
      </c>
      <c r="E114" s="826" t="str">
        <f>VLOOKUP(H108,GL_LTD!B:E,3,0)+E113</f>
        <v>#N/A</v>
      </c>
      <c r="F114" s="827" t="str">
        <f>F113/USD</f>
        <v>#N/A</v>
      </c>
      <c r="G114" s="497"/>
      <c r="H114" s="713"/>
      <c r="I114" s="447"/>
      <c r="J114" s="811"/>
      <c r="K114" s="811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ht="12.75" customHeight="1">
      <c r="A115" s="117"/>
      <c r="B115" s="675"/>
      <c r="C115" s="448"/>
      <c r="D115" s="828"/>
      <c r="E115" s="823"/>
      <c r="F115" s="497"/>
      <c r="G115" s="497"/>
      <c r="H115" s="713"/>
      <c r="I115" s="447"/>
      <c r="J115" s="811"/>
      <c r="K115" s="811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ht="12.75" customHeight="1">
      <c r="A116" s="117"/>
      <c r="B116" s="675"/>
      <c r="C116" s="448"/>
      <c r="D116" s="448"/>
      <c r="E116" s="497"/>
      <c r="F116" s="829" t="s">
        <v>944</v>
      </c>
      <c r="G116" s="830">
        <v>0.2748</v>
      </c>
      <c r="H116" s="676"/>
      <c r="I116" s="447"/>
      <c r="J116" s="811"/>
      <c r="K116" s="811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ht="12.75" customHeight="1">
      <c r="A117" s="117"/>
      <c r="B117" s="719"/>
      <c r="C117" s="521"/>
      <c r="D117" s="720"/>
      <c r="E117" s="720"/>
      <c r="F117" s="721"/>
      <c r="G117" s="720"/>
      <c r="H117" s="722"/>
      <c r="I117" s="447"/>
      <c r="J117" s="811"/>
      <c r="K117" s="811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ht="12.75" customHeight="1">
      <c r="A118" s="117"/>
      <c r="B118" s="117"/>
      <c r="C118" s="117"/>
      <c r="D118" s="117"/>
      <c r="E118" s="681"/>
      <c r="F118" s="117"/>
      <c r="G118" s="117"/>
      <c r="H118" s="117"/>
      <c r="I118" s="44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ht="12.75" customHeight="1">
      <c r="A119" s="117"/>
      <c r="B119" s="725" t="s">
        <v>945</v>
      </c>
      <c r="C119" s="4"/>
      <c r="D119" s="4"/>
      <c r="E119" s="4"/>
      <c r="F119" s="4"/>
      <c r="G119" s="4"/>
      <c r="H119" s="5"/>
      <c r="I119" s="450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ht="12.75" customHeight="1">
      <c r="A120" s="117"/>
      <c r="B120" s="831" t="s">
        <v>937</v>
      </c>
      <c r="C120" s="832" t="s">
        <v>938</v>
      </c>
      <c r="D120" s="832" t="s">
        <v>940</v>
      </c>
      <c r="E120" s="832" t="s">
        <v>941</v>
      </c>
      <c r="F120" s="823"/>
      <c r="G120" s="823"/>
      <c r="H120" s="813">
        <v>20999.0</v>
      </c>
      <c r="I120" s="823"/>
      <c r="J120" s="705"/>
      <c r="K120" s="705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ht="12.75" customHeight="1">
      <c r="A121" s="117"/>
      <c r="B121" s="833"/>
      <c r="C121" s="834" t="s">
        <v>809</v>
      </c>
      <c r="D121" s="834" t="s">
        <v>809</v>
      </c>
      <c r="E121" s="834" t="s">
        <v>809</v>
      </c>
      <c r="F121" s="823"/>
      <c r="G121" s="823"/>
      <c r="H121" s="835"/>
      <c r="I121" s="823"/>
      <c r="J121" s="836"/>
      <c r="K121" s="836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ht="12.75" customHeight="1">
      <c r="A122" s="117"/>
      <c r="B122" s="837" t="s">
        <v>15</v>
      </c>
      <c r="C122" s="731" t="str">
        <f>SUMIF(#REF!,WP_LTD!B122,#REF!)</f>
        <v>#N/A</v>
      </c>
      <c r="D122" s="838">
        <f>GL_LTD!D148+GL_LTD!D227</f>
        <v>8504.25</v>
      </c>
      <c r="E122" s="731" t="str">
        <f t="shared" ref="E122:E124" si="15">C122-D122</f>
        <v>#N/A</v>
      </c>
      <c r="F122" s="823"/>
      <c r="G122" s="759"/>
      <c r="H122" s="839"/>
      <c r="I122" s="823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ht="12.75" customHeight="1">
      <c r="A123" s="117"/>
      <c r="B123" s="675" t="s">
        <v>18</v>
      </c>
      <c r="C123" s="731" t="str">
        <f>SUMIF(#REF!,WP_LTD!B123,#REF!)</f>
        <v>#N/A</v>
      </c>
      <c r="D123" s="838">
        <f>GL_LTD!D309</f>
        <v>3214.51</v>
      </c>
      <c r="E123" s="731" t="str">
        <f t="shared" si="15"/>
        <v>#N/A</v>
      </c>
      <c r="F123" s="823"/>
      <c r="G123" s="759"/>
      <c r="H123" s="839"/>
      <c r="I123" s="823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ht="12.75" customHeight="1">
      <c r="A124" s="117"/>
      <c r="B124" s="675" t="s">
        <v>943</v>
      </c>
      <c r="C124" s="731" t="str">
        <f>SUMIF(#REF!,WP_LTD!B124,#REF!)</f>
        <v>#N/A</v>
      </c>
      <c r="D124" s="838">
        <f>GL_LTD!D216</f>
        <v>2162.16</v>
      </c>
      <c r="E124" s="731" t="str">
        <f t="shared" si="15"/>
        <v>#N/A</v>
      </c>
      <c r="F124" s="823"/>
      <c r="G124" s="759"/>
      <c r="H124" s="839"/>
      <c r="I124" s="823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ht="12.75" customHeight="1">
      <c r="A125" s="117"/>
      <c r="B125" s="840"/>
      <c r="C125" s="841" t="str">
        <f t="shared" ref="C125:E125" si="16">SUM(C122:C124)</f>
        <v>#N/A</v>
      </c>
      <c r="D125" s="841">
        <f t="shared" si="16"/>
        <v>13880.92</v>
      </c>
      <c r="E125" s="841" t="str">
        <f t="shared" si="16"/>
        <v>#N/A</v>
      </c>
      <c r="F125" s="823"/>
      <c r="G125" s="823"/>
      <c r="H125" s="835"/>
      <c r="I125" s="823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ht="12.75" customHeight="1">
      <c r="A126" s="117"/>
      <c r="B126" s="840"/>
      <c r="C126" s="737" t="str">
        <f>+C125/USD</f>
        <v>#N/A</v>
      </c>
      <c r="D126" s="842">
        <f>VLOOKUP(H120,GL_LTD!B:E,3,0)+D125</f>
        <v>-6458.13</v>
      </c>
      <c r="E126" s="823" t="str">
        <f>E125/USD</f>
        <v>#N/A</v>
      </c>
      <c r="F126" s="823"/>
      <c r="G126" s="823"/>
      <c r="H126" s="835"/>
      <c r="I126" s="823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ht="12.75" customHeight="1">
      <c r="A127" s="117"/>
      <c r="B127" s="840"/>
      <c r="C127" s="823" t="str">
        <f>C125-#REF!</f>
        <v>#N/A</v>
      </c>
      <c r="D127" s="823"/>
      <c r="E127" s="823"/>
      <c r="F127" s="823"/>
      <c r="G127" s="823"/>
      <c r="H127" s="835"/>
      <c r="I127" s="823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ht="12.75" customHeight="1">
      <c r="A128" s="117"/>
      <c r="B128" s="840"/>
      <c r="C128" s="823"/>
      <c r="D128" s="843" t="s">
        <v>918</v>
      </c>
      <c r="E128" s="844" t="str">
        <f>D113+C125+D91+D92</f>
        <v>#N/A</v>
      </c>
      <c r="F128" s="823"/>
      <c r="G128" s="823"/>
      <c r="H128" s="835"/>
      <c r="I128" s="823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ht="12.75" customHeight="1">
      <c r="A129" s="499"/>
      <c r="B129" s="845"/>
      <c r="C129" s="846"/>
      <c r="D129" s="846"/>
      <c r="E129" s="846"/>
      <c r="F129" s="846"/>
      <c r="G129" s="846"/>
      <c r="H129" s="847"/>
      <c r="I129" s="848"/>
      <c r="J129" s="499"/>
      <c r="K129" s="499"/>
      <c r="L129" s="499"/>
      <c r="M129" s="499"/>
      <c r="N129" s="499"/>
      <c r="O129" s="499"/>
      <c r="P129" s="499"/>
      <c r="Q129" s="499"/>
      <c r="R129" s="499"/>
      <c r="S129" s="499"/>
      <c r="T129" s="499"/>
      <c r="U129" s="499"/>
      <c r="V129" s="499"/>
      <c r="W129" s="499"/>
      <c r="X129" s="499"/>
      <c r="Y129" s="499"/>
      <c r="Z129" s="499"/>
    </row>
    <row r="130" ht="12.75" customHeight="1">
      <c r="A130" s="499"/>
      <c r="B130" s="499"/>
      <c r="C130" s="723"/>
      <c r="D130" s="499"/>
      <c r="E130" s="724"/>
      <c r="F130" s="499"/>
      <c r="G130" s="499"/>
      <c r="H130" s="499"/>
      <c r="I130" s="723"/>
      <c r="J130" s="849"/>
      <c r="K130" s="499"/>
      <c r="L130" s="499"/>
      <c r="M130" s="499"/>
      <c r="N130" s="499"/>
      <c r="O130" s="499"/>
      <c r="P130" s="499"/>
      <c r="Q130" s="499"/>
      <c r="R130" s="499"/>
      <c r="S130" s="499"/>
      <c r="T130" s="499"/>
      <c r="U130" s="499"/>
      <c r="V130" s="499"/>
      <c r="W130" s="499"/>
      <c r="X130" s="499"/>
      <c r="Y130" s="499"/>
      <c r="Z130" s="499"/>
    </row>
    <row r="131" ht="12.75" customHeight="1">
      <c r="A131" s="117"/>
      <c r="B131" s="850" t="s">
        <v>168</v>
      </c>
      <c r="C131" s="851"/>
      <c r="D131" s="851"/>
      <c r="E131" s="851"/>
      <c r="F131" s="851"/>
      <c r="G131" s="851"/>
      <c r="H131" s="851"/>
      <c r="I131" s="851"/>
      <c r="J131" s="851"/>
      <c r="K131" s="409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ht="12.75" customHeight="1">
      <c r="A132" s="117"/>
      <c r="B132" s="831"/>
      <c r="C132" s="852"/>
      <c r="D132" s="852"/>
      <c r="E132" s="852"/>
      <c r="F132" s="852"/>
      <c r="G132" s="117"/>
      <c r="H132" s="852"/>
      <c r="I132" s="117"/>
      <c r="J132" s="852"/>
      <c r="K132" s="813">
        <v>52012.0</v>
      </c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ht="12.75" customHeight="1">
      <c r="A133" s="117"/>
      <c r="B133" s="831"/>
      <c r="C133" s="853" t="s">
        <v>946</v>
      </c>
      <c r="G133" s="117"/>
      <c r="H133" s="117"/>
      <c r="I133" s="117"/>
      <c r="J133" s="852"/>
      <c r="K133" s="854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ht="12.75" customHeight="1">
      <c r="A134" s="117"/>
      <c r="B134" s="831"/>
      <c r="C134" s="855"/>
      <c r="D134" s="855"/>
      <c r="E134" s="856">
        <v>23654.0</v>
      </c>
      <c r="F134" s="857" t="s">
        <v>947</v>
      </c>
      <c r="G134" s="117"/>
      <c r="H134" s="117"/>
      <c r="I134" s="117"/>
      <c r="J134" s="551" t="s">
        <v>948</v>
      </c>
      <c r="K134" s="854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ht="12.75" customHeight="1">
      <c r="A135" s="117"/>
      <c r="B135" s="831"/>
      <c r="C135" s="855"/>
      <c r="D135" s="855"/>
      <c r="E135" s="855"/>
      <c r="F135" s="855"/>
      <c r="G135" s="117"/>
      <c r="H135" s="117"/>
      <c r="I135" s="117"/>
      <c r="J135" s="852"/>
      <c r="K135" s="854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ht="12.75" customHeight="1">
      <c r="A136" s="117"/>
      <c r="B136" s="831"/>
      <c r="C136" s="855"/>
      <c r="D136" s="855"/>
      <c r="E136" s="855"/>
      <c r="F136" s="855"/>
      <c r="G136" s="117"/>
      <c r="H136" s="117"/>
      <c r="I136" s="117"/>
      <c r="J136" s="852"/>
      <c r="K136" s="854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ht="12.75" customHeight="1">
      <c r="A137" s="117"/>
      <c r="B137" s="719"/>
      <c r="C137" s="720"/>
      <c r="D137" s="858"/>
      <c r="E137" s="859"/>
      <c r="F137" s="860"/>
      <c r="G137" s="860"/>
      <c r="H137" s="860"/>
      <c r="I137" s="860"/>
      <c r="J137" s="860"/>
      <c r="K137" s="861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ht="12.75" customHeight="1">
      <c r="A138" s="117"/>
      <c r="B138" s="117"/>
      <c r="C138" s="447"/>
      <c r="D138" s="117"/>
      <c r="E138" s="681"/>
      <c r="F138" s="117"/>
      <c r="G138" s="117"/>
      <c r="H138" s="117"/>
      <c r="I138" s="44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ht="12.75" customHeight="1">
      <c r="A139" s="514"/>
      <c r="B139" s="862" t="s">
        <v>949</v>
      </c>
      <c r="C139" s="4"/>
      <c r="D139" s="4"/>
      <c r="E139" s="4"/>
      <c r="F139" s="4"/>
      <c r="G139" s="4"/>
      <c r="H139" s="4"/>
      <c r="I139" s="5"/>
      <c r="J139" s="705"/>
      <c r="K139" s="811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ht="12.75" customHeight="1">
      <c r="A140" s="514"/>
      <c r="B140" s="863" t="s">
        <v>950</v>
      </c>
      <c r="C140" s="864" t="s">
        <v>908</v>
      </c>
      <c r="D140" s="865" t="s">
        <v>951</v>
      </c>
      <c r="E140" s="865" t="s">
        <v>952</v>
      </c>
      <c r="F140" s="866" t="s">
        <v>953</v>
      </c>
      <c r="G140" s="866" t="s">
        <v>954</v>
      </c>
      <c r="H140" s="866" t="s">
        <v>955</v>
      </c>
      <c r="I140" s="867"/>
      <c r="J140" s="855"/>
      <c r="K140" s="868"/>
      <c r="L140" s="855"/>
      <c r="M140" s="855"/>
      <c r="N140" s="855"/>
      <c r="O140" s="855"/>
      <c r="P140" s="855"/>
      <c r="Q140" s="855"/>
      <c r="R140" s="855"/>
      <c r="S140" s="855"/>
      <c r="T140" s="855"/>
      <c r="U140" s="855"/>
      <c r="V140" s="855"/>
      <c r="W140" s="855"/>
      <c r="X140" s="855"/>
      <c r="Y140" s="855"/>
      <c r="Z140" s="855"/>
    </row>
    <row r="141" ht="12.75" customHeight="1">
      <c r="A141" s="514"/>
      <c r="B141" s="728"/>
      <c r="C141" s="699">
        <v>0.0</v>
      </c>
      <c r="D141" s="803"/>
      <c r="E141" s="800"/>
      <c r="F141" s="800"/>
      <c r="G141" s="803"/>
      <c r="H141" s="803"/>
      <c r="I141" s="869"/>
      <c r="J141" s="836"/>
      <c r="K141" s="870" t="s">
        <v>956</v>
      </c>
      <c r="L141" s="836"/>
      <c r="M141" s="836"/>
      <c r="N141" s="836"/>
      <c r="O141" s="836"/>
      <c r="P141" s="836"/>
      <c r="Q141" s="836"/>
      <c r="R141" s="836"/>
      <c r="S141" s="836"/>
      <c r="T141" s="836"/>
      <c r="U141" s="836"/>
      <c r="V141" s="836"/>
      <c r="W141" s="836"/>
      <c r="X141" s="836"/>
      <c r="Y141" s="836"/>
      <c r="Z141" s="836"/>
    </row>
    <row r="142" ht="12.75" customHeight="1">
      <c r="A142" s="514"/>
      <c r="B142" s="675">
        <v>51000.0</v>
      </c>
      <c r="C142" s="496" t="s">
        <v>481</v>
      </c>
      <c r="D142" s="748">
        <f>IF(ISERROR(VLOOKUP(B142,GL_LTD!$B:$I,8,FALSE)),0,VLOOKUP(B142,GL_LTD!$B:$I,8,FALSE))</f>
        <v>6863539</v>
      </c>
      <c r="E142" s="871">
        <f>D142</f>
        <v>6863539</v>
      </c>
      <c r="F142" s="871"/>
      <c r="G142" s="803"/>
      <c r="H142" s="803"/>
      <c r="I142" s="869"/>
      <c r="J142" s="836"/>
      <c r="K142" s="811"/>
      <c r="L142" s="836"/>
      <c r="M142" s="836"/>
      <c r="N142" s="836"/>
      <c r="O142" s="836"/>
      <c r="P142" s="836"/>
      <c r="Q142" s="836"/>
      <c r="R142" s="836"/>
      <c r="S142" s="836"/>
      <c r="T142" s="836"/>
      <c r="U142" s="836"/>
      <c r="V142" s="836"/>
      <c r="W142" s="836"/>
      <c r="X142" s="836"/>
      <c r="Y142" s="836"/>
      <c r="Z142" s="836"/>
    </row>
    <row r="143" ht="12.75" customHeight="1">
      <c r="A143" s="514"/>
      <c r="B143" s="675">
        <v>51001.0</v>
      </c>
      <c r="C143" s="496" t="s">
        <v>482</v>
      </c>
      <c r="D143" s="748">
        <f>IF(ISERROR(VLOOKUP(B143,GL_LTD!$B:$I,8,FALSE)),0,VLOOKUP(B143,GL_LTD!$B:$I,8,FALSE))</f>
        <v>863513</v>
      </c>
      <c r="E143" s="871"/>
      <c r="F143" s="871">
        <f>D143</f>
        <v>863513</v>
      </c>
      <c r="G143" s="803"/>
      <c r="H143" s="803"/>
      <c r="I143" s="869"/>
      <c r="J143" s="836"/>
      <c r="K143" s="811"/>
      <c r="L143" s="836"/>
      <c r="M143" s="836"/>
      <c r="N143" s="836"/>
      <c r="O143" s="836"/>
      <c r="P143" s="836"/>
      <c r="Q143" s="836"/>
      <c r="R143" s="836"/>
      <c r="S143" s="836"/>
      <c r="T143" s="836"/>
      <c r="U143" s="836"/>
      <c r="V143" s="836"/>
      <c r="W143" s="836"/>
      <c r="X143" s="836"/>
      <c r="Y143" s="836"/>
      <c r="Z143" s="836"/>
    </row>
    <row r="144" ht="12.75" customHeight="1">
      <c r="A144" s="514"/>
      <c r="B144" s="675">
        <v>51003.0</v>
      </c>
      <c r="C144" s="496" t="s">
        <v>483</v>
      </c>
      <c r="D144" s="748">
        <f>IF(ISERROR(VLOOKUP(B144,GL_LTD!$B:$I,8,FALSE)),0,VLOOKUP(B144,GL_LTD!$B:$I,8,FALSE))</f>
        <v>551444</v>
      </c>
      <c r="E144" s="871"/>
      <c r="F144" s="871"/>
      <c r="G144" s="871">
        <f t="shared" ref="G144:G145" si="17">D144</f>
        <v>551444</v>
      </c>
      <c r="H144" s="803"/>
      <c r="I144" s="869"/>
      <c r="J144" s="836"/>
      <c r="K144" s="811"/>
      <c r="L144" s="836"/>
      <c r="M144" s="836"/>
      <c r="N144" s="836"/>
      <c r="O144" s="836"/>
      <c r="P144" s="836"/>
      <c r="Q144" s="836"/>
      <c r="R144" s="836"/>
      <c r="S144" s="836"/>
      <c r="T144" s="836"/>
      <c r="U144" s="836"/>
      <c r="V144" s="836"/>
      <c r="W144" s="836"/>
      <c r="X144" s="836"/>
      <c r="Y144" s="836"/>
      <c r="Z144" s="836"/>
    </row>
    <row r="145" ht="12.75" customHeight="1">
      <c r="A145" s="514"/>
      <c r="B145" s="675">
        <v>51004.0</v>
      </c>
      <c r="C145" s="496" t="s">
        <v>484</v>
      </c>
      <c r="D145" s="748">
        <f>IF(ISERROR(VLOOKUP(B145,GL_LTD!$B:$I,8,FALSE)),0,VLOOKUP(B145,GL_LTD!$B:$I,8,FALSE))</f>
        <v>33468</v>
      </c>
      <c r="E145" s="871"/>
      <c r="F145" s="871"/>
      <c r="G145" s="871">
        <f t="shared" si="17"/>
        <v>33468</v>
      </c>
      <c r="H145" s="803"/>
      <c r="I145" s="869"/>
      <c r="J145" s="836"/>
      <c r="K145" s="811"/>
      <c r="L145" s="836"/>
      <c r="M145" s="836"/>
      <c r="N145" s="836"/>
      <c r="O145" s="836"/>
      <c r="P145" s="836"/>
      <c r="Q145" s="836"/>
      <c r="R145" s="836"/>
      <c r="S145" s="836"/>
      <c r="T145" s="836"/>
      <c r="U145" s="836"/>
      <c r="V145" s="836"/>
      <c r="W145" s="836"/>
      <c r="X145" s="836"/>
      <c r="Y145" s="836"/>
      <c r="Z145" s="836"/>
    </row>
    <row r="146" ht="12.75" customHeight="1">
      <c r="A146" s="514"/>
      <c r="B146" s="675">
        <v>51005.0</v>
      </c>
      <c r="C146" s="496" t="s">
        <v>485</v>
      </c>
      <c r="D146" s="748">
        <f>IF(ISERROR(VLOOKUP(B146,GL_LTD!$B:$I,8,FALSE)),0,VLOOKUP(B146,GL_LTD!$B:$I,8,FALSE))</f>
        <v>187302</v>
      </c>
      <c r="E146" s="871"/>
      <c r="F146" s="871"/>
      <c r="G146" s="871"/>
      <c r="H146" s="871">
        <f>D146</f>
        <v>187302</v>
      </c>
      <c r="I146" s="869"/>
      <c r="J146" s="836"/>
      <c r="K146" s="811"/>
      <c r="L146" s="836"/>
      <c r="M146" s="836"/>
      <c r="N146" s="836"/>
      <c r="O146" s="836"/>
      <c r="P146" s="836"/>
      <c r="Q146" s="836"/>
      <c r="R146" s="836"/>
      <c r="S146" s="836"/>
      <c r="T146" s="836"/>
      <c r="U146" s="836"/>
      <c r="V146" s="836"/>
      <c r="W146" s="836"/>
      <c r="X146" s="836"/>
      <c r="Y146" s="836"/>
      <c r="Z146" s="836"/>
    </row>
    <row r="147" ht="12.75" customHeight="1">
      <c r="A147" s="514"/>
      <c r="B147" s="675">
        <v>65000.0</v>
      </c>
      <c r="C147" s="496" t="s">
        <v>547</v>
      </c>
      <c r="D147" s="748">
        <f>IF(ISERROR(VLOOKUP(B147,GL_LTD!$B:$I,8,FALSE)),0,VLOOKUP(B147,GL_LTD!$B:$I,8,FALSE))</f>
        <v>556899</v>
      </c>
      <c r="E147" s="871">
        <f>D147</f>
        <v>556899</v>
      </c>
      <c r="F147" s="871"/>
      <c r="G147" s="871"/>
      <c r="H147" s="871"/>
      <c r="I147" s="869"/>
      <c r="J147" s="836"/>
      <c r="K147" s="811"/>
      <c r="L147" s="836"/>
      <c r="M147" s="836"/>
      <c r="N147" s="836"/>
      <c r="O147" s="836"/>
      <c r="P147" s="836"/>
      <c r="Q147" s="836"/>
      <c r="R147" s="836"/>
      <c r="S147" s="836"/>
      <c r="T147" s="836"/>
      <c r="U147" s="836"/>
      <c r="V147" s="836"/>
      <c r="W147" s="836"/>
      <c r="X147" s="836"/>
      <c r="Y147" s="836"/>
      <c r="Z147" s="836"/>
    </row>
    <row r="148" ht="12.75" customHeight="1">
      <c r="A148" s="514"/>
      <c r="B148" s="675">
        <v>65001.0</v>
      </c>
      <c r="C148" s="496" t="s">
        <v>548</v>
      </c>
      <c r="D148" s="748">
        <f>IF(ISERROR(VLOOKUP(B148,GL_LTD!$B:$I,8,FALSE)),0,VLOOKUP(B148,GL_LTD!$B:$I,8,FALSE))</f>
        <v>38028</v>
      </c>
      <c r="E148" s="871"/>
      <c r="F148" s="871">
        <f>D148</f>
        <v>38028</v>
      </c>
      <c r="G148" s="871"/>
      <c r="H148" s="871"/>
      <c r="I148" s="869"/>
      <c r="J148" s="836"/>
      <c r="K148" s="811"/>
      <c r="L148" s="836"/>
      <c r="M148" s="836"/>
      <c r="N148" s="836"/>
      <c r="O148" s="836"/>
      <c r="P148" s="836"/>
      <c r="Q148" s="836"/>
      <c r="R148" s="836"/>
      <c r="S148" s="836"/>
      <c r="T148" s="836"/>
      <c r="U148" s="836"/>
      <c r="V148" s="836"/>
      <c r="W148" s="836"/>
      <c r="X148" s="836"/>
      <c r="Y148" s="836"/>
      <c r="Z148" s="836"/>
    </row>
    <row r="149" ht="12.75" customHeight="1">
      <c r="A149" s="514"/>
      <c r="B149" s="675">
        <v>65002.0</v>
      </c>
      <c r="C149" s="496" t="s">
        <v>549</v>
      </c>
      <c r="D149" s="748">
        <f>IF(ISERROR(VLOOKUP(B149,GL_LTD!$B:$I,8,FALSE)),0,VLOOKUP(B149,GL_LTD!$B:$I,8,FALSE))</f>
        <v>32772</v>
      </c>
      <c r="E149" s="871"/>
      <c r="F149" s="871"/>
      <c r="G149" s="871">
        <f t="shared" ref="G149:G151" si="18">D149</f>
        <v>32772</v>
      </c>
      <c r="H149" s="871"/>
      <c r="I149" s="869"/>
      <c r="J149" s="836"/>
      <c r="K149" s="811"/>
      <c r="L149" s="836"/>
      <c r="M149" s="836"/>
      <c r="N149" s="836"/>
      <c r="O149" s="836"/>
      <c r="P149" s="836"/>
      <c r="Q149" s="836"/>
      <c r="R149" s="836"/>
      <c r="S149" s="836"/>
      <c r="T149" s="836"/>
      <c r="U149" s="836"/>
      <c r="V149" s="836"/>
      <c r="W149" s="836"/>
      <c r="X149" s="836"/>
      <c r="Y149" s="836"/>
      <c r="Z149" s="836"/>
    </row>
    <row r="150" ht="12.75" customHeight="1">
      <c r="A150" s="514"/>
      <c r="B150" s="675">
        <v>65003.0</v>
      </c>
      <c r="C150" s="496" t="s">
        <v>550</v>
      </c>
      <c r="D150" s="748">
        <f>IF(ISERROR(VLOOKUP(B150,GL_LTD!$B:$I,8,FALSE)),0,VLOOKUP(B150,GL_LTD!$B:$I,8,FALSE))</f>
        <v>44988</v>
      </c>
      <c r="E150" s="871"/>
      <c r="F150" s="871"/>
      <c r="G150" s="871">
        <f t="shared" si="18"/>
        <v>44988</v>
      </c>
      <c r="H150" s="871"/>
      <c r="I150" s="869"/>
      <c r="J150" s="836"/>
      <c r="K150" s="811"/>
      <c r="L150" s="836"/>
      <c r="M150" s="836"/>
      <c r="N150" s="836"/>
      <c r="O150" s="836"/>
      <c r="P150" s="836"/>
      <c r="Q150" s="836"/>
      <c r="R150" s="836"/>
      <c r="S150" s="836"/>
      <c r="T150" s="836"/>
      <c r="U150" s="836"/>
      <c r="V150" s="836"/>
      <c r="W150" s="836"/>
      <c r="X150" s="836"/>
      <c r="Y150" s="836"/>
      <c r="Z150" s="836"/>
    </row>
    <row r="151" ht="12.75" customHeight="1">
      <c r="A151" s="514"/>
      <c r="B151" s="675">
        <v>65004.0</v>
      </c>
      <c r="C151" s="496" t="s">
        <v>551</v>
      </c>
      <c r="D151" s="748">
        <f>IF(ISERROR(VLOOKUP(B151,GL_LTD!$B:$I,8,FALSE)),0,VLOOKUP(B151,GL_LTD!$B:$I,8,FALSE))</f>
        <v>2328</v>
      </c>
      <c r="E151" s="871"/>
      <c r="F151" s="871"/>
      <c r="G151" s="871">
        <f t="shared" si="18"/>
        <v>2328</v>
      </c>
      <c r="H151" s="871"/>
      <c r="I151" s="869"/>
      <c r="J151" s="836"/>
      <c r="K151" s="811"/>
      <c r="L151" s="836"/>
      <c r="M151" s="836"/>
      <c r="N151" s="836"/>
      <c r="O151" s="836"/>
      <c r="P151" s="836"/>
      <c r="Q151" s="836"/>
      <c r="R151" s="836"/>
      <c r="S151" s="836"/>
      <c r="T151" s="836"/>
      <c r="U151" s="836"/>
      <c r="V151" s="836"/>
      <c r="W151" s="836"/>
      <c r="X151" s="836"/>
      <c r="Y151" s="836"/>
      <c r="Z151" s="836"/>
    </row>
    <row r="152" ht="12.75" customHeight="1">
      <c r="A152" s="514"/>
      <c r="B152" s="675">
        <v>65005.0</v>
      </c>
      <c r="C152" s="496" t="s">
        <v>552</v>
      </c>
      <c r="D152" s="748">
        <f>IF(ISERROR(VLOOKUP(B152,GL_LTD!$B:$I,8,FALSE)),0,VLOOKUP(B152,GL_LTD!$B:$I,8,FALSE))</f>
        <v>14136</v>
      </c>
      <c r="E152" s="871"/>
      <c r="F152" s="871"/>
      <c r="G152" s="872"/>
      <c r="H152" s="871">
        <f>D152</f>
        <v>14136</v>
      </c>
      <c r="I152" s="869"/>
      <c r="J152" s="836"/>
      <c r="K152" s="811"/>
      <c r="L152" s="836"/>
      <c r="M152" s="836"/>
      <c r="N152" s="836"/>
      <c r="O152" s="836"/>
      <c r="P152" s="836"/>
      <c r="Q152" s="836"/>
      <c r="R152" s="836"/>
      <c r="S152" s="836"/>
      <c r="T152" s="836"/>
      <c r="U152" s="836"/>
      <c r="V152" s="836"/>
      <c r="W152" s="836"/>
      <c r="X152" s="836"/>
      <c r="Y152" s="836"/>
      <c r="Z152" s="836"/>
    </row>
    <row r="153" ht="12.75" customHeight="1">
      <c r="A153" s="514"/>
      <c r="B153" s="675">
        <v>66000.0</v>
      </c>
      <c r="C153" s="496" t="s">
        <v>560</v>
      </c>
      <c r="D153" s="748">
        <f>IF(ISERROR(VLOOKUP(B153,GL_LTD!$B:$I,8,FALSE)),0,VLOOKUP(B153,GL_LTD!$B:$I,8,FALSE))</f>
        <v>616313</v>
      </c>
      <c r="E153" s="871">
        <f>D153</f>
        <v>616313</v>
      </c>
      <c r="F153" s="871"/>
      <c r="G153" s="872"/>
      <c r="H153" s="871"/>
      <c r="I153" s="869"/>
      <c r="J153" s="836"/>
      <c r="K153" s="811"/>
      <c r="L153" s="836"/>
      <c r="M153" s="836"/>
      <c r="N153" s="836"/>
      <c r="O153" s="836"/>
      <c r="P153" s="836"/>
      <c r="Q153" s="836"/>
      <c r="R153" s="836"/>
      <c r="S153" s="836"/>
      <c r="T153" s="836"/>
      <c r="U153" s="836"/>
      <c r="V153" s="836"/>
      <c r="W153" s="836"/>
      <c r="X153" s="836"/>
      <c r="Y153" s="836"/>
      <c r="Z153" s="836"/>
    </row>
    <row r="154" ht="12.75" customHeight="1">
      <c r="A154" s="514"/>
      <c r="B154" s="675">
        <v>66001.0</v>
      </c>
      <c r="C154" s="496" t="s">
        <v>561</v>
      </c>
      <c r="D154" s="748">
        <f>IF(ISERROR(VLOOKUP(B154,GL_LTD!$B:$I,8,FALSE)),0,VLOOKUP(B154,GL_LTD!$B:$I,8,FALSE))</f>
        <v>38028</v>
      </c>
      <c r="E154" s="871"/>
      <c r="F154" s="871">
        <f>D154</f>
        <v>38028</v>
      </c>
      <c r="G154" s="871"/>
      <c r="H154" s="872"/>
      <c r="I154" s="869"/>
      <c r="J154" s="836"/>
      <c r="K154" s="811"/>
      <c r="L154" s="836"/>
      <c r="M154" s="836"/>
      <c r="N154" s="836"/>
      <c r="O154" s="836"/>
      <c r="P154" s="836"/>
      <c r="Q154" s="836"/>
      <c r="R154" s="836"/>
      <c r="S154" s="836"/>
      <c r="T154" s="836"/>
      <c r="U154" s="836"/>
      <c r="V154" s="836"/>
      <c r="W154" s="836"/>
      <c r="X154" s="836"/>
      <c r="Y154" s="836"/>
      <c r="Z154" s="836"/>
    </row>
    <row r="155" ht="12.75" customHeight="1">
      <c r="A155" s="514"/>
      <c r="B155" s="675">
        <v>66002.0</v>
      </c>
      <c r="C155" s="496" t="s">
        <v>562</v>
      </c>
      <c r="D155" s="748">
        <f>IF(ISERROR(VLOOKUP(B155,GL_LTD!$B:$I,8,FALSE)),0,VLOOKUP(B155,GL_LTD!$B:$I,8,FALSE))</f>
        <v>39000</v>
      </c>
      <c r="E155" s="871"/>
      <c r="F155" s="871"/>
      <c r="G155" s="871">
        <f t="shared" ref="G155:G156" si="19">D155</f>
        <v>39000</v>
      </c>
      <c r="H155" s="872"/>
      <c r="I155" s="869"/>
      <c r="J155" s="836"/>
      <c r="K155" s="836"/>
      <c r="L155" s="836"/>
      <c r="M155" s="836"/>
      <c r="N155" s="836"/>
      <c r="O155" s="836"/>
      <c r="P155" s="836"/>
      <c r="Q155" s="836"/>
      <c r="R155" s="836"/>
      <c r="S155" s="836"/>
      <c r="T155" s="836"/>
      <c r="U155" s="836"/>
      <c r="V155" s="836"/>
      <c r="W155" s="836"/>
      <c r="X155" s="836"/>
      <c r="Y155" s="836"/>
      <c r="Z155" s="836"/>
    </row>
    <row r="156" ht="12.75" customHeight="1">
      <c r="A156" s="514"/>
      <c r="B156" s="675">
        <v>66003.0</v>
      </c>
      <c r="C156" s="496" t="s">
        <v>563</v>
      </c>
      <c r="D156" s="748">
        <f>IF(ISERROR(VLOOKUP(B156,GL_LTD!$B:$I,8,FALSE)),0,VLOOKUP(B156,GL_LTD!$B:$I,8,FALSE))</f>
        <v>49980</v>
      </c>
      <c r="E156" s="871"/>
      <c r="F156" s="871"/>
      <c r="G156" s="871">
        <f t="shared" si="19"/>
        <v>49980</v>
      </c>
      <c r="H156" s="871"/>
      <c r="I156" s="869"/>
      <c r="J156" s="836"/>
      <c r="K156" s="836"/>
      <c r="L156" s="836"/>
      <c r="M156" s="836"/>
      <c r="N156" s="836"/>
      <c r="O156" s="836"/>
      <c r="P156" s="836"/>
      <c r="Q156" s="836"/>
      <c r="R156" s="836"/>
      <c r="S156" s="836"/>
      <c r="T156" s="836"/>
      <c r="U156" s="836"/>
      <c r="V156" s="836"/>
      <c r="W156" s="836"/>
      <c r="X156" s="836"/>
      <c r="Y156" s="836"/>
      <c r="Z156" s="836"/>
    </row>
    <row r="157" ht="12.75" customHeight="1">
      <c r="A157" s="514"/>
      <c r="B157" s="675">
        <v>66005.0</v>
      </c>
      <c r="C157" s="496" t="s">
        <v>564</v>
      </c>
      <c r="D157" s="748">
        <f>IF(ISERROR(VLOOKUP(B157,GL_LTD!$B:$I,8,FALSE)),0,VLOOKUP(B157,GL_LTD!$B:$I,8,FALSE))</f>
        <v>14136</v>
      </c>
      <c r="E157" s="871"/>
      <c r="F157" s="871"/>
      <c r="G157" s="871"/>
      <c r="H157" s="871">
        <f>D157</f>
        <v>14136</v>
      </c>
      <c r="I157" s="869"/>
      <c r="J157" s="836"/>
      <c r="K157" s="836"/>
      <c r="L157" s="836"/>
      <c r="M157" s="836"/>
      <c r="N157" s="836"/>
      <c r="O157" s="836"/>
      <c r="P157" s="836"/>
      <c r="Q157" s="836"/>
      <c r="R157" s="836"/>
      <c r="S157" s="836"/>
      <c r="T157" s="836"/>
      <c r="U157" s="836"/>
      <c r="V157" s="836"/>
      <c r="W157" s="836"/>
      <c r="X157" s="836"/>
      <c r="Y157" s="836"/>
      <c r="Z157" s="836"/>
    </row>
    <row r="158" ht="12.75" customHeight="1">
      <c r="A158" s="514"/>
      <c r="B158" s="675">
        <v>71000.0</v>
      </c>
      <c r="C158" s="496" t="s">
        <v>638</v>
      </c>
      <c r="D158" s="748">
        <f>IF(ISERROR(VLOOKUP(B158,GL_LTD!$B:$I,8,FALSE)),0,VLOOKUP(B158,GL_LTD!$B:$I,8,FALSE))</f>
        <v>1229020</v>
      </c>
      <c r="E158" s="871">
        <f>D158</f>
        <v>1229020</v>
      </c>
      <c r="F158" s="871"/>
      <c r="G158" s="871"/>
      <c r="H158" s="871"/>
      <c r="I158" s="869"/>
      <c r="J158" s="836"/>
      <c r="K158" s="836"/>
      <c r="L158" s="836"/>
      <c r="M158" s="836"/>
      <c r="N158" s="836"/>
      <c r="O158" s="836"/>
      <c r="P158" s="836"/>
      <c r="Q158" s="836"/>
      <c r="R158" s="836"/>
      <c r="S158" s="836"/>
      <c r="T158" s="836"/>
      <c r="U158" s="836"/>
      <c r="V158" s="836"/>
      <c r="W158" s="836"/>
      <c r="X158" s="836"/>
      <c r="Y158" s="836"/>
      <c r="Z158" s="836"/>
    </row>
    <row r="159" ht="12.75" customHeight="1">
      <c r="A159" s="514"/>
      <c r="B159" s="675">
        <v>71001.0</v>
      </c>
      <c r="C159" s="496" t="s">
        <v>639</v>
      </c>
      <c r="D159" s="748">
        <f>IF(ISERROR(VLOOKUP(B159,GL_LTD!$B:$I,8,FALSE)),0,VLOOKUP(B159,GL_LTD!$B:$I,8,FALSE))</f>
        <v>80263</v>
      </c>
      <c r="E159" s="871"/>
      <c r="F159" s="871">
        <f>D159</f>
        <v>80263</v>
      </c>
      <c r="G159" s="871"/>
      <c r="H159" s="871"/>
      <c r="I159" s="869"/>
      <c r="J159" s="836"/>
      <c r="K159" s="836"/>
      <c r="L159" s="836"/>
      <c r="M159" s="836"/>
      <c r="N159" s="836"/>
      <c r="O159" s="836"/>
      <c r="P159" s="836"/>
      <c r="Q159" s="836"/>
      <c r="R159" s="836"/>
      <c r="S159" s="836"/>
      <c r="T159" s="836"/>
      <c r="U159" s="836"/>
      <c r="V159" s="836"/>
      <c r="W159" s="836"/>
      <c r="X159" s="836"/>
      <c r="Y159" s="836"/>
      <c r="Z159" s="836"/>
    </row>
    <row r="160" ht="12.75" customHeight="1">
      <c r="A160" s="514"/>
      <c r="B160" s="675">
        <v>71002.0</v>
      </c>
      <c r="C160" s="496" t="s">
        <v>640</v>
      </c>
      <c r="D160" s="748">
        <f>IF(ISERROR(VLOOKUP(B160,GL_LTD!$B:$I,8,FALSE)),0,VLOOKUP(B160,GL_LTD!$B:$I,8,FALSE))</f>
        <v>62878</v>
      </c>
      <c r="E160" s="871"/>
      <c r="F160" s="871"/>
      <c r="G160" s="871">
        <f t="shared" ref="G160:G162" si="20">D160</f>
        <v>62878</v>
      </c>
      <c r="H160" s="871"/>
      <c r="I160" s="869"/>
      <c r="J160" s="836"/>
      <c r="K160" s="836"/>
      <c r="L160" s="836"/>
      <c r="M160" s="836"/>
      <c r="N160" s="836"/>
      <c r="O160" s="836"/>
      <c r="P160" s="836"/>
      <c r="Q160" s="836"/>
      <c r="R160" s="836"/>
      <c r="S160" s="836"/>
      <c r="T160" s="836"/>
      <c r="U160" s="836"/>
      <c r="V160" s="836"/>
      <c r="W160" s="836"/>
      <c r="X160" s="836"/>
      <c r="Y160" s="836"/>
      <c r="Z160" s="836"/>
    </row>
    <row r="161" ht="12.75" customHeight="1">
      <c r="A161" s="514"/>
      <c r="B161" s="675">
        <v>71003.0</v>
      </c>
      <c r="C161" s="496" t="s">
        <v>641</v>
      </c>
      <c r="D161" s="748">
        <f>IF(ISERROR(VLOOKUP(B161,GL_LTD!$B:$I,8,FALSE)),0,VLOOKUP(B161,GL_LTD!$B:$I,8,FALSE))</f>
        <v>94576</v>
      </c>
      <c r="E161" s="871"/>
      <c r="F161" s="871"/>
      <c r="G161" s="871">
        <f t="shared" si="20"/>
        <v>94576</v>
      </c>
      <c r="H161" s="871"/>
      <c r="I161" s="869"/>
      <c r="J161" s="836"/>
      <c r="K161" s="836"/>
      <c r="L161" s="836"/>
      <c r="M161" s="836"/>
      <c r="N161" s="836"/>
      <c r="O161" s="836"/>
      <c r="P161" s="836"/>
      <c r="Q161" s="836"/>
      <c r="R161" s="836"/>
      <c r="S161" s="836"/>
      <c r="T161" s="836"/>
      <c r="U161" s="836"/>
      <c r="V161" s="836"/>
      <c r="W161" s="836"/>
      <c r="X161" s="836"/>
      <c r="Y161" s="836"/>
      <c r="Z161" s="836"/>
    </row>
    <row r="162" ht="12.75" customHeight="1">
      <c r="A162" s="514"/>
      <c r="B162" s="675">
        <v>71004.0</v>
      </c>
      <c r="C162" s="496" t="s">
        <v>642</v>
      </c>
      <c r="D162" s="748">
        <f>IF(ISERROR(VLOOKUP(B162,GL_LTD!$B:$I,8,FALSE)),0,VLOOKUP(B162,GL_LTD!$B:$I,8,FALSE))</f>
        <v>17507</v>
      </c>
      <c r="E162" s="871"/>
      <c r="F162" s="871"/>
      <c r="G162" s="871">
        <f t="shared" si="20"/>
        <v>17507</v>
      </c>
      <c r="H162" s="871"/>
      <c r="I162" s="869"/>
      <c r="J162" s="836"/>
      <c r="K162" s="836"/>
      <c r="L162" s="836"/>
      <c r="M162" s="836"/>
      <c r="N162" s="836"/>
      <c r="O162" s="836"/>
      <c r="P162" s="836"/>
      <c r="Q162" s="836"/>
      <c r="R162" s="836"/>
      <c r="S162" s="836"/>
      <c r="T162" s="836"/>
      <c r="U162" s="836"/>
      <c r="V162" s="836"/>
      <c r="W162" s="836"/>
      <c r="X162" s="836"/>
      <c r="Y162" s="836"/>
      <c r="Z162" s="836"/>
    </row>
    <row r="163" ht="12.75" customHeight="1">
      <c r="A163" s="514"/>
      <c r="B163" s="675">
        <v>71005.0</v>
      </c>
      <c r="C163" s="496" t="s">
        <v>643</v>
      </c>
      <c r="D163" s="748">
        <f>IF(ISERROR(VLOOKUP(B163,GL_LTD!$B:$I,8,FALSE)),0,VLOOKUP(B163,GL_LTD!$B:$I,8,FALSE))</f>
        <v>47552</v>
      </c>
      <c r="E163" s="836"/>
      <c r="F163" s="836"/>
      <c r="G163" s="836"/>
      <c r="H163" s="871">
        <f>D163</f>
        <v>47552</v>
      </c>
      <c r="I163" s="869"/>
      <c r="J163" s="836"/>
      <c r="K163" s="836"/>
      <c r="L163" s="836"/>
      <c r="M163" s="836"/>
      <c r="N163" s="836"/>
      <c r="O163" s="836"/>
      <c r="P163" s="836"/>
      <c r="Q163" s="836"/>
      <c r="R163" s="836"/>
      <c r="S163" s="836"/>
      <c r="T163" s="836"/>
      <c r="U163" s="836"/>
      <c r="V163" s="836"/>
      <c r="W163" s="836"/>
      <c r="X163" s="836"/>
      <c r="Y163" s="836"/>
      <c r="Z163" s="836"/>
    </row>
    <row r="164" ht="12.75" customHeight="1">
      <c r="A164" s="514"/>
      <c r="B164" s="753"/>
      <c r="C164" s="448"/>
      <c r="D164" s="873">
        <f t="shared" ref="D164:H164" si="21">SUM(D142:D163)</f>
        <v>11477670</v>
      </c>
      <c r="E164" s="873">
        <f t="shared" si="21"/>
        <v>9265771</v>
      </c>
      <c r="F164" s="873">
        <f t="shared" si="21"/>
        <v>1019832</v>
      </c>
      <c r="G164" s="873">
        <f t="shared" si="21"/>
        <v>928941</v>
      </c>
      <c r="H164" s="873">
        <f t="shared" si="21"/>
        <v>263126</v>
      </c>
      <c r="I164" s="713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ht="12.75" customHeight="1">
      <c r="A165" s="514"/>
      <c r="B165" s="753"/>
      <c r="C165" s="448"/>
      <c r="D165" s="803"/>
      <c r="E165" s="803"/>
      <c r="F165" s="803"/>
      <c r="G165" s="803"/>
      <c r="H165" s="803"/>
      <c r="I165" s="713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ht="12.75" customHeight="1">
      <c r="A166" s="514"/>
      <c r="B166" s="753"/>
      <c r="C166" s="448" t="s">
        <v>957</v>
      </c>
      <c r="D166" s="874" t="str">
        <f t="shared" ref="D166:H166" si="22">#REF!</f>
        <v>#REF!</v>
      </c>
      <c r="E166" s="874" t="str">
        <f t="shared" si="22"/>
        <v>#REF!</v>
      </c>
      <c r="F166" s="874" t="str">
        <f t="shared" si="22"/>
        <v>#REF!</v>
      </c>
      <c r="G166" s="874" t="str">
        <f t="shared" si="22"/>
        <v>#REF!</v>
      </c>
      <c r="H166" s="875" t="str">
        <f t="shared" si="22"/>
        <v>#REF!</v>
      </c>
      <c r="I166" s="676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ht="12.75" customHeight="1">
      <c r="A167" s="514"/>
      <c r="B167" s="675"/>
      <c r="C167" s="448"/>
      <c r="D167" s="803" t="str">
        <f t="shared" ref="D167:H167" si="23">D164-D166</f>
        <v>#REF!</v>
      </c>
      <c r="E167" s="803" t="str">
        <f t="shared" si="23"/>
        <v>#REF!</v>
      </c>
      <c r="F167" s="876" t="str">
        <f t="shared" si="23"/>
        <v>#REF!</v>
      </c>
      <c r="G167" s="876" t="str">
        <f t="shared" si="23"/>
        <v>#REF!</v>
      </c>
      <c r="H167" s="803" t="str">
        <f t="shared" si="23"/>
        <v>#REF!</v>
      </c>
      <c r="I167" s="676"/>
      <c r="J167" s="117"/>
      <c r="K167" s="515" t="s">
        <v>958</v>
      </c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ht="12.75" customHeight="1">
      <c r="A168" s="514"/>
      <c r="B168" s="877"/>
      <c r="C168" s="878"/>
      <c r="D168" s="522"/>
      <c r="E168" s="522"/>
      <c r="F168" s="879"/>
      <c r="G168" s="880"/>
      <c r="H168" s="808"/>
      <c r="I168" s="722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ht="12.75" customHeight="1">
      <c r="A169" s="117"/>
      <c r="B169" s="499"/>
      <c r="C169" s="723"/>
      <c r="D169" s="499"/>
      <c r="E169" s="724"/>
      <c r="F169" s="499"/>
      <c r="G169" s="499"/>
      <c r="H169" s="499"/>
      <c r="I169" s="723"/>
      <c r="J169" s="499"/>
      <c r="K169" s="499"/>
      <c r="L169" s="499"/>
      <c r="M169" s="499"/>
      <c r="N169" s="499"/>
      <c r="O169" s="499"/>
      <c r="P169" s="499"/>
      <c r="Q169" s="499"/>
      <c r="R169" s="499"/>
      <c r="S169" s="499"/>
      <c r="T169" s="499"/>
      <c r="U169" s="499"/>
      <c r="V169" s="499"/>
      <c r="W169" s="499"/>
      <c r="X169" s="499"/>
      <c r="Y169" s="499"/>
      <c r="Z169" s="499"/>
    </row>
    <row r="170" ht="12.75" customHeight="1">
      <c r="A170" s="117"/>
      <c r="B170" s="725" t="s">
        <v>959</v>
      </c>
      <c r="C170" s="4"/>
      <c r="D170" s="4"/>
      <c r="E170" s="4"/>
      <c r="F170" s="4"/>
      <c r="G170" s="4"/>
      <c r="H170" s="5"/>
      <c r="I170" s="450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ht="12.75" customHeight="1">
      <c r="A171" s="117"/>
      <c r="B171" s="881" t="s">
        <v>907</v>
      </c>
      <c r="C171" s="882" t="s">
        <v>922</v>
      </c>
      <c r="D171" s="883" t="s">
        <v>923</v>
      </c>
      <c r="E171" s="883" t="s">
        <v>924</v>
      </c>
      <c r="F171" s="660"/>
      <c r="G171" s="883" t="s">
        <v>913</v>
      </c>
      <c r="H171" s="706"/>
      <c r="I171" s="450"/>
      <c r="J171" s="117"/>
      <c r="K171" s="705"/>
      <c r="L171" s="705"/>
      <c r="M171" s="705"/>
      <c r="N171" s="705"/>
      <c r="O171" s="705"/>
      <c r="P171" s="705"/>
      <c r="Q171" s="705"/>
      <c r="R171" s="705"/>
      <c r="S171" s="705"/>
      <c r="T171" s="705"/>
      <c r="U171" s="705"/>
      <c r="V171" s="705"/>
      <c r="W171" s="705"/>
      <c r="X171" s="705"/>
      <c r="Y171" s="705"/>
      <c r="Z171" s="705"/>
    </row>
    <row r="172" ht="12.75" customHeight="1">
      <c r="A172" s="117"/>
      <c r="B172" s="675"/>
      <c r="C172" s="447"/>
      <c r="D172" s="884"/>
      <c r="E172" s="681"/>
      <c r="F172" s="117"/>
      <c r="G172" s="117"/>
      <c r="H172" s="713"/>
      <c r="I172" s="450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ht="12.75" customHeight="1">
      <c r="A173" s="117"/>
      <c r="B173" s="519"/>
      <c r="C173" s="699"/>
      <c r="D173" s="749"/>
      <c r="E173" s="773"/>
      <c r="F173" s="117"/>
      <c r="G173" s="117"/>
      <c r="H173" s="676"/>
      <c r="I173" s="450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ht="12.75" customHeight="1">
      <c r="A174" s="117"/>
      <c r="B174" s="519">
        <v>976002.0</v>
      </c>
      <c r="C174" s="699" t="str">
        <f>IF(ISERROR(VLOOKUP(B174,Accounts_LTD!$B:$E,2,FALSE)),"",VLOOKUP(B174,Accounts_LTD!$B:$E,2,FALSE))</f>
        <v/>
      </c>
      <c r="D174" s="714"/>
      <c r="E174" s="714"/>
      <c r="F174" s="117"/>
      <c r="G174" s="117"/>
      <c r="H174" s="676"/>
      <c r="I174" s="450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ht="12.75" customHeight="1">
      <c r="A175" s="117"/>
      <c r="B175" s="519">
        <v>935005.0</v>
      </c>
      <c r="C175" s="699" t="str">
        <f>IF(ISERROR(VLOOKUP(B175,Accounts_LTD!$B:$E,2,FALSE)),"",VLOOKUP(B175,Accounts_LTD!$B:$E,2,FALSE))</f>
        <v/>
      </c>
      <c r="D175" s="714"/>
      <c r="E175" s="714"/>
      <c r="F175" s="117"/>
      <c r="G175" s="117"/>
      <c r="H175" s="676"/>
      <c r="I175" s="450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ht="12.75" customHeight="1">
      <c r="A176" s="117"/>
      <c r="B176" s="519">
        <v>915015.0</v>
      </c>
      <c r="C176" s="699" t="str">
        <f>IF(ISERROR(VLOOKUP(B176,Accounts_LTD!$B:$E,2,FALSE)),"",VLOOKUP(B176,Accounts_LTD!$B:$E,2,FALSE))</f>
        <v/>
      </c>
      <c r="D176" s="714"/>
      <c r="E176" s="714"/>
      <c r="F176" s="117"/>
      <c r="G176" s="117"/>
      <c r="H176" s="676"/>
      <c r="I176" s="450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ht="12.75" customHeight="1">
      <c r="A177" s="117"/>
      <c r="B177" s="519">
        <v>976001.0</v>
      </c>
      <c r="C177" s="699" t="str">
        <f>IF(ISERROR(VLOOKUP(B177,Accounts_LTD!$B:$E,2,FALSE)),"",VLOOKUP(B177,Accounts_LTD!$B:$E,2,FALSE))</f>
        <v/>
      </c>
      <c r="D177" s="714"/>
      <c r="E177" s="714"/>
      <c r="F177" s="117"/>
      <c r="G177" s="117"/>
      <c r="H177" s="676"/>
      <c r="I177" s="450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ht="12.75" customHeight="1">
      <c r="A178" s="117"/>
      <c r="B178" s="519">
        <v>915019.0</v>
      </c>
      <c r="C178" s="699" t="str">
        <f>IF(ISERROR(VLOOKUP(B178,Accounts_LTD!$B:$E,2,FALSE)),"",VLOOKUP(B178,Accounts_LTD!$B:$E,2,FALSE))</f>
        <v/>
      </c>
      <c r="D178" s="714"/>
      <c r="E178" s="714"/>
      <c r="F178" s="117"/>
      <c r="G178" s="499"/>
      <c r="H178" s="676"/>
      <c r="I178" s="450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ht="12.75" customHeight="1">
      <c r="A179" s="117"/>
      <c r="B179" s="519">
        <v>915019.0</v>
      </c>
      <c r="C179" s="699" t="str">
        <f>IF(ISERROR(VLOOKUP(B179,Accounts_LTD!$B:$E,2,FALSE)),"",VLOOKUP(B179,Accounts_LTD!$B:$E,2,FALSE))</f>
        <v/>
      </c>
      <c r="D179" s="714"/>
      <c r="E179" s="714"/>
      <c r="F179" s="117"/>
      <c r="G179" s="499"/>
      <c r="H179" s="676"/>
      <c r="I179" s="450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ht="12.75" customHeight="1">
      <c r="A180" s="117"/>
      <c r="B180" s="519">
        <v>954001.0</v>
      </c>
      <c r="C180" s="699" t="str">
        <f>IF(ISERROR(VLOOKUP(B180,Accounts_LTD!$B:$E,2,FALSE)),"",VLOOKUP(B180,Accounts_LTD!$B:$E,2,FALSE))</f>
        <v/>
      </c>
      <c r="D180" s="714"/>
      <c r="E180" s="714"/>
      <c r="F180" s="117"/>
      <c r="G180" s="499"/>
      <c r="H180" s="676"/>
      <c r="I180" s="450"/>
      <c r="J180" s="117"/>
      <c r="K180" s="117"/>
      <c r="L180" s="447"/>
      <c r="M180" s="836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ht="12.75" customHeight="1">
      <c r="A181" s="117"/>
      <c r="B181" s="519">
        <v>976004.0</v>
      </c>
      <c r="C181" s="699" t="str">
        <f>IF(ISERROR(VLOOKUP(B181,Accounts_LTD!$B:$E,2,FALSE)),"",VLOOKUP(B181,Accounts_LTD!$B:$E,2,FALSE))</f>
        <v/>
      </c>
      <c r="D181" s="714"/>
      <c r="E181" s="714"/>
      <c r="F181" s="117"/>
      <c r="G181" s="117"/>
      <c r="H181" s="676"/>
      <c r="I181" s="450"/>
      <c r="J181" s="117"/>
      <c r="K181" s="117"/>
      <c r="L181" s="447"/>
      <c r="M181" s="836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ht="12.75" customHeight="1">
      <c r="A182" s="117"/>
      <c r="B182" s="675"/>
      <c r="C182" s="699"/>
      <c r="D182" s="739">
        <f t="shared" ref="D182:E182" si="24">SUM(D173:D181)</f>
        <v>0</v>
      </c>
      <c r="E182" s="771">
        <f t="shared" si="24"/>
        <v>0</v>
      </c>
      <c r="F182" s="885"/>
      <c r="G182" s="117"/>
      <c r="H182" s="886"/>
      <c r="I182" s="700"/>
      <c r="J182" s="117"/>
      <c r="K182" s="117"/>
      <c r="L182" s="447"/>
      <c r="M182" s="836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ht="12.75" customHeight="1">
      <c r="A183" s="117"/>
      <c r="B183" s="728"/>
      <c r="C183" s="699"/>
      <c r="D183" s="749"/>
      <c r="E183" s="749"/>
      <c r="F183" s="885"/>
      <c r="G183" s="708"/>
      <c r="H183" s="886"/>
      <c r="I183" s="700"/>
      <c r="J183" s="117"/>
      <c r="K183" s="117"/>
      <c r="L183" s="447"/>
      <c r="M183" s="836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ht="12.75" customHeight="1">
      <c r="A184" s="117"/>
      <c r="B184" s="519"/>
      <c r="C184" s="699" t="s">
        <v>918</v>
      </c>
      <c r="D184" s="749">
        <f>D182+FS!C39</f>
        <v>-30000</v>
      </c>
      <c r="E184" s="773">
        <f>E182+FS!E39</f>
        <v>-8525.15</v>
      </c>
      <c r="F184" s="887"/>
      <c r="G184" s="885"/>
      <c r="H184" s="676"/>
      <c r="I184" s="450"/>
      <c r="J184" s="117"/>
      <c r="K184" s="117"/>
      <c r="L184" s="447"/>
      <c r="M184" s="836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ht="12.75" customHeight="1">
      <c r="A185" s="117"/>
      <c r="B185" s="780"/>
      <c r="C185" s="781"/>
      <c r="D185" s="781"/>
      <c r="E185" s="888"/>
      <c r="F185" s="889"/>
      <c r="G185" s="781"/>
      <c r="H185" s="890"/>
      <c r="I185" s="700"/>
      <c r="J185" s="117"/>
      <c r="K185" s="117"/>
      <c r="L185" s="447"/>
      <c r="M185" s="836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ht="12.75" customHeight="1">
      <c r="A186" s="117"/>
      <c r="B186" s="809"/>
      <c r="C186" s="809"/>
      <c r="D186" s="809"/>
      <c r="E186" s="809"/>
      <c r="F186" s="809"/>
      <c r="G186" s="809"/>
      <c r="H186" s="809"/>
      <c r="I186" s="810"/>
      <c r="J186" s="499"/>
      <c r="K186" s="499"/>
      <c r="L186" s="723"/>
      <c r="M186" s="891"/>
      <c r="N186" s="499"/>
      <c r="O186" s="499"/>
      <c r="P186" s="499"/>
      <c r="Q186" s="499"/>
      <c r="R186" s="499"/>
      <c r="S186" s="499"/>
      <c r="T186" s="499"/>
      <c r="U186" s="499"/>
      <c r="V186" s="499"/>
      <c r="W186" s="499"/>
      <c r="X186" s="499"/>
      <c r="Y186" s="499"/>
      <c r="Z186" s="499"/>
    </row>
    <row r="187" ht="12.75" customHeight="1">
      <c r="A187" s="117"/>
      <c r="B187" s="725" t="s">
        <v>960</v>
      </c>
      <c r="C187" s="4"/>
      <c r="D187" s="4"/>
      <c r="E187" s="4"/>
      <c r="F187" s="4"/>
      <c r="G187" s="4"/>
      <c r="H187" s="5"/>
      <c r="I187" s="723"/>
      <c r="J187" s="499"/>
      <c r="K187" s="499"/>
      <c r="L187" s="499"/>
      <c r="M187" s="499"/>
      <c r="N187" s="499"/>
      <c r="O187" s="499"/>
      <c r="P187" s="499"/>
      <c r="Q187" s="499"/>
      <c r="R187" s="499"/>
      <c r="S187" s="499"/>
      <c r="T187" s="499"/>
      <c r="U187" s="499"/>
      <c r="V187" s="499"/>
      <c r="W187" s="499"/>
      <c r="X187" s="499"/>
      <c r="Y187" s="499"/>
      <c r="Z187" s="499"/>
    </row>
    <row r="188" ht="12.75" customHeight="1">
      <c r="A188" s="117"/>
      <c r="B188" s="519"/>
      <c r="C188" s="447"/>
      <c r="D188" s="117"/>
      <c r="E188" s="117"/>
      <c r="F188" s="117"/>
      <c r="G188" s="117"/>
      <c r="H188" s="713"/>
      <c r="I188" s="44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ht="12.75" customHeight="1">
      <c r="A189" s="117"/>
      <c r="B189" s="892" t="s">
        <v>961</v>
      </c>
      <c r="C189" s="271"/>
      <c r="D189" s="271"/>
      <c r="E189" s="352"/>
      <c r="F189" s="773"/>
      <c r="G189" s="887"/>
      <c r="H189" s="676"/>
      <c r="I189" s="44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ht="12.75" customHeight="1">
      <c r="A190" s="117"/>
      <c r="B190" s="893" t="s">
        <v>962</v>
      </c>
      <c r="C190" s="271"/>
      <c r="D190" s="271"/>
      <c r="E190" s="352"/>
      <c r="F190" s="773"/>
      <c r="G190" s="887"/>
      <c r="H190" s="676"/>
      <c r="I190" s="44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ht="12.75" customHeight="1">
      <c r="A191" s="117"/>
      <c r="B191" s="894"/>
      <c r="C191" s="895" t="s">
        <v>963</v>
      </c>
      <c r="D191" s="896" t="s">
        <v>964</v>
      </c>
      <c r="E191" s="117"/>
      <c r="F191" s="773"/>
      <c r="G191" s="887"/>
      <c r="H191" s="676"/>
      <c r="I191" s="44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ht="12.75" customHeight="1">
      <c r="A192" s="117"/>
      <c r="B192" s="894"/>
      <c r="C192" s="160"/>
      <c r="D192" s="633">
        <v>2600972.0</v>
      </c>
      <c r="E192" s="897" t="s">
        <v>965</v>
      </c>
      <c r="F192" s="773"/>
      <c r="G192" s="887"/>
      <c r="H192" s="676"/>
      <c r="I192" s="44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ht="12.75" customHeight="1">
      <c r="A193" s="117"/>
      <c r="B193" s="675"/>
      <c r="C193" s="160"/>
      <c r="D193" s="633">
        <f>D192*0.5</f>
        <v>1300486</v>
      </c>
      <c r="E193" s="897" t="s">
        <v>966</v>
      </c>
      <c r="F193" s="773"/>
      <c r="G193" s="887"/>
      <c r="H193" s="676"/>
      <c r="I193" s="44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ht="12.75" customHeight="1">
      <c r="A194" s="117"/>
      <c r="B194" s="894"/>
      <c r="C194" s="168"/>
      <c r="D194" s="633"/>
      <c r="E194" s="122"/>
      <c r="F194" s="773"/>
      <c r="G194" s="887"/>
      <c r="H194" s="676"/>
      <c r="I194" s="44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ht="12.75" customHeight="1">
      <c r="A195" s="117"/>
      <c r="B195" s="898"/>
      <c r="C195" s="160">
        <f>C193*F195</f>
        <v>0</v>
      </c>
      <c r="D195" s="449">
        <f>D193*F195</f>
        <v>1300486</v>
      </c>
      <c r="E195" s="899" t="s">
        <v>967</v>
      </c>
      <c r="F195" s="681">
        <v>1.0</v>
      </c>
      <c r="G195" s="887"/>
      <c r="H195" s="676"/>
      <c r="I195" s="44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ht="12.75" customHeight="1">
      <c r="A196" s="117"/>
      <c r="B196" s="894"/>
      <c r="C196" s="900"/>
      <c r="D196" s="449"/>
      <c r="E196" s="900"/>
      <c r="F196" s="773"/>
      <c r="G196" s="887"/>
      <c r="H196" s="676"/>
      <c r="I196" s="44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ht="12.75" customHeight="1">
      <c r="A197" s="117"/>
      <c r="B197" s="901"/>
      <c r="C197" s="633">
        <v>0.0</v>
      </c>
      <c r="D197" s="633">
        <v>1153774.0</v>
      </c>
      <c r="E197" s="897" t="s">
        <v>968</v>
      </c>
      <c r="F197" s="773"/>
      <c r="G197" s="887"/>
      <c r="H197" s="676"/>
      <c r="I197" s="44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ht="12.75" customHeight="1">
      <c r="A198" s="117"/>
      <c r="B198" s="901"/>
      <c r="C198" s="633">
        <v>0.0</v>
      </c>
      <c r="D198" s="633">
        <v>146712.0</v>
      </c>
      <c r="E198" s="897" t="s">
        <v>969</v>
      </c>
      <c r="F198" s="773"/>
      <c r="G198" s="887"/>
      <c r="H198" s="676"/>
      <c r="I198" s="44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ht="12.75" customHeight="1">
      <c r="A199" s="117"/>
      <c r="B199" s="894"/>
      <c r="C199" s="117"/>
      <c r="D199" s="633"/>
      <c r="E199" s="900"/>
      <c r="F199" s="773"/>
      <c r="G199" s="887"/>
      <c r="H199" s="676"/>
      <c r="I199" s="44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ht="12.75" customHeight="1">
      <c r="A200" s="117"/>
      <c r="B200" s="894"/>
      <c r="C200" s="902">
        <f>C196-C198</f>
        <v>0</v>
      </c>
      <c r="D200" s="903">
        <f>D195-D197-D198</f>
        <v>0</v>
      </c>
      <c r="E200" s="895" t="s">
        <v>329</v>
      </c>
      <c r="F200" s="773"/>
      <c r="G200" s="887"/>
      <c r="H200" s="676"/>
      <c r="I200" s="44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ht="12.75" customHeight="1">
      <c r="A201" s="117"/>
      <c r="B201" s="519"/>
      <c r="C201" s="699"/>
      <c r="D201" s="749"/>
      <c r="E201" s="773"/>
      <c r="F201" s="773"/>
      <c r="G201" s="887"/>
      <c r="H201" s="676"/>
      <c r="I201" s="44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ht="12.75" customHeight="1">
      <c r="A202" s="117"/>
      <c r="B202" s="519"/>
      <c r="C202" s="699"/>
      <c r="D202" s="749"/>
      <c r="E202" s="904" t="s">
        <v>970</v>
      </c>
      <c r="F202" s="773"/>
      <c r="G202" s="887"/>
      <c r="H202" s="676"/>
      <c r="I202" s="44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ht="12.75" customHeight="1">
      <c r="A203" s="117"/>
      <c r="B203" s="905"/>
      <c r="C203" s="809"/>
      <c r="D203" s="906"/>
      <c r="E203" s="907"/>
      <c r="F203" s="907"/>
      <c r="G203" s="908"/>
      <c r="H203" s="909"/>
      <c r="I203" s="723"/>
      <c r="J203" s="499"/>
      <c r="K203" s="499"/>
      <c r="L203" s="499"/>
      <c r="M203" s="499"/>
      <c r="N203" s="499"/>
      <c r="O203" s="499"/>
      <c r="P203" s="499"/>
      <c r="Q203" s="499"/>
      <c r="R203" s="499"/>
      <c r="S203" s="499"/>
      <c r="T203" s="499"/>
      <c r="U203" s="499"/>
      <c r="V203" s="499"/>
      <c r="W203" s="499"/>
      <c r="X203" s="499"/>
      <c r="Y203" s="499"/>
      <c r="Z203" s="499"/>
    </row>
    <row r="204" ht="12.75" customHeight="1">
      <c r="A204" s="117"/>
      <c r="B204" s="892" t="s">
        <v>971</v>
      </c>
      <c r="C204" s="271"/>
      <c r="D204" s="271"/>
      <c r="E204" s="352"/>
      <c r="F204" s="907"/>
      <c r="G204" s="908"/>
      <c r="H204" s="909"/>
      <c r="I204" s="723"/>
      <c r="J204" s="499"/>
      <c r="K204" s="499"/>
      <c r="L204" s="499"/>
      <c r="M204" s="499"/>
      <c r="N204" s="499"/>
      <c r="O204" s="499"/>
      <c r="P204" s="499"/>
      <c r="Q204" s="499"/>
      <c r="R204" s="499"/>
      <c r="S204" s="499"/>
      <c r="T204" s="499"/>
      <c r="U204" s="499"/>
      <c r="V204" s="499"/>
      <c r="W204" s="499"/>
      <c r="X204" s="499"/>
      <c r="Y204" s="499"/>
      <c r="Z204" s="499"/>
    </row>
    <row r="205" ht="12.75" customHeight="1">
      <c r="A205" s="117"/>
      <c r="B205" s="893" t="s">
        <v>972</v>
      </c>
      <c r="C205" s="271"/>
      <c r="D205" s="271"/>
      <c r="E205" s="352"/>
      <c r="F205" s="907"/>
      <c r="G205" s="908"/>
      <c r="H205" s="909"/>
      <c r="I205" s="723"/>
      <c r="J205" s="499"/>
      <c r="K205" s="499"/>
      <c r="L205" s="499"/>
      <c r="M205" s="499"/>
      <c r="N205" s="499"/>
      <c r="O205" s="499"/>
      <c r="P205" s="499"/>
      <c r="Q205" s="499"/>
      <c r="R205" s="499"/>
      <c r="S205" s="499"/>
      <c r="T205" s="499"/>
      <c r="U205" s="499"/>
      <c r="V205" s="499"/>
      <c r="W205" s="499"/>
      <c r="X205" s="499"/>
      <c r="Y205" s="499"/>
      <c r="Z205" s="499"/>
    </row>
    <row r="206" ht="12.75" customHeight="1">
      <c r="A206" s="117"/>
      <c r="B206" s="894"/>
      <c r="C206" s="895" t="s">
        <v>963</v>
      </c>
      <c r="D206" s="896" t="s">
        <v>964</v>
      </c>
      <c r="E206" s="117"/>
      <c r="F206" s="773"/>
      <c r="G206" s="887"/>
      <c r="H206" s="676"/>
      <c r="I206" s="44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ht="12.75" customHeight="1">
      <c r="A207" s="117"/>
      <c r="B207" s="894"/>
      <c r="C207" s="160"/>
      <c r="D207" s="633">
        <v>1360627.0</v>
      </c>
      <c r="E207" s="897" t="s">
        <v>973</v>
      </c>
      <c r="F207" s="885"/>
      <c r="G207" s="708"/>
      <c r="H207" s="886"/>
      <c r="I207" s="44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ht="12.75" customHeight="1">
      <c r="A208" s="117"/>
      <c r="B208" s="675"/>
      <c r="C208" s="160"/>
      <c r="D208" s="633">
        <f>D207*F208</f>
        <v>1224564.3</v>
      </c>
      <c r="E208" s="897" t="s">
        <v>974</v>
      </c>
      <c r="F208" s="779">
        <v>0.9</v>
      </c>
      <c r="G208" s="708"/>
      <c r="H208" s="886"/>
      <c r="I208" s="44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ht="12.75" customHeight="1">
      <c r="A209" s="117"/>
      <c r="B209" s="894"/>
      <c r="C209" s="168"/>
      <c r="D209" s="633"/>
      <c r="E209" s="122"/>
      <c r="F209" s="887"/>
      <c r="G209" s="885"/>
      <c r="H209" s="676"/>
      <c r="I209" s="44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ht="12.75" customHeight="1">
      <c r="A210" s="117"/>
      <c r="B210" s="898"/>
      <c r="C210" s="160">
        <f>C208*F210</f>
        <v>0</v>
      </c>
      <c r="D210" s="449">
        <f>D208</f>
        <v>1224564.3</v>
      </c>
      <c r="E210" s="899" t="s">
        <v>967</v>
      </c>
      <c r="F210" s="633"/>
      <c r="G210" s="117"/>
      <c r="H210" s="713"/>
      <c r="I210" s="447"/>
      <c r="J210" s="117"/>
      <c r="K210" s="117"/>
      <c r="L210" s="44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ht="12.75" customHeight="1">
      <c r="A211" s="117"/>
      <c r="B211" s="894"/>
      <c r="C211" s="900"/>
      <c r="D211" s="449"/>
      <c r="E211" s="900"/>
      <c r="F211" s="633"/>
      <c r="G211" s="117"/>
      <c r="H211" s="713"/>
      <c r="I211" s="447"/>
      <c r="J211" s="117"/>
      <c r="K211" s="117"/>
      <c r="L211" s="44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ht="12.75" customHeight="1">
      <c r="A212" s="117"/>
      <c r="B212" s="901"/>
      <c r="C212" s="633">
        <v>0.0</v>
      </c>
      <c r="D212" s="633">
        <f>1371276+11581-D198</f>
        <v>1236145</v>
      </c>
      <c r="E212" s="897" t="s">
        <v>975</v>
      </c>
      <c r="F212" s="117">
        <v>915018.0</v>
      </c>
      <c r="G212" s="117"/>
      <c r="H212" s="713"/>
      <c r="I212" s="447"/>
      <c r="J212" s="117"/>
      <c r="K212" s="117"/>
      <c r="L212" s="44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ht="12.75" customHeight="1">
      <c r="A213" s="117"/>
      <c r="B213" s="901"/>
      <c r="C213" s="633">
        <v>0.0</v>
      </c>
      <c r="D213" s="633"/>
      <c r="E213" s="897" t="s">
        <v>976</v>
      </c>
      <c r="F213" s="633"/>
      <c r="G213" s="117"/>
      <c r="H213" s="713"/>
      <c r="I213" s="447"/>
      <c r="J213" s="117"/>
      <c r="K213" s="117"/>
      <c r="L213" s="44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ht="12.75" customHeight="1">
      <c r="A214" s="117"/>
      <c r="B214" s="894"/>
      <c r="C214" s="117"/>
      <c r="D214" s="633"/>
      <c r="E214" s="900"/>
      <c r="F214" s="633"/>
      <c r="G214" s="117"/>
      <c r="H214" s="713"/>
      <c r="I214" s="447"/>
      <c r="J214" s="117"/>
      <c r="K214" s="117"/>
      <c r="L214" s="44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ht="12.75" customHeight="1">
      <c r="A215" s="117"/>
      <c r="B215" s="894"/>
      <c r="C215" s="902">
        <f>C211-C213</f>
        <v>0</v>
      </c>
      <c r="D215" s="903">
        <v>0.0</v>
      </c>
      <c r="E215" s="895" t="s">
        <v>329</v>
      </c>
      <c r="F215" s="633"/>
      <c r="G215" s="117"/>
      <c r="H215" s="713"/>
      <c r="I215" s="447"/>
      <c r="J215" s="117"/>
      <c r="K215" s="117"/>
      <c r="L215" s="44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ht="12.75" customHeight="1">
      <c r="A216" s="117"/>
      <c r="B216" s="519"/>
      <c r="C216" s="447"/>
      <c r="D216" s="633"/>
      <c r="E216" s="633"/>
      <c r="F216" s="633"/>
      <c r="G216" s="117"/>
      <c r="H216" s="676"/>
      <c r="I216" s="447"/>
      <c r="J216" s="117"/>
      <c r="K216" s="117"/>
      <c r="L216" s="44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ht="12.75" customHeight="1">
      <c r="A217" s="117"/>
      <c r="B217" s="519"/>
      <c r="C217" s="699"/>
      <c r="D217" s="117"/>
      <c r="E217" s="910" t="s">
        <v>977</v>
      </c>
      <c r="F217" s="773"/>
      <c r="G217" s="887"/>
      <c r="H217" s="676"/>
      <c r="I217" s="447"/>
      <c r="J217" s="117"/>
      <c r="K217" s="117"/>
      <c r="L217" s="44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ht="12.75" customHeight="1">
      <c r="A218" s="117"/>
      <c r="B218" s="911"/>
      <c r="C218" s="912"/>
      <c r="D218" s="913"/>
      <c r="E218" s="914"/>
      <c r="F218" s="915"/>
      <c r="G218" s="916"/>
      <c r="H218" s="917"/>
      <c r="I218" s="723"/>
      <c r="J218" s="499"/>
      <c r="K218" s="499"/>
      <c r="L218" s="499"/>
      <c r="M218" s="499"/>
      <c r="N218" s="499"/>
      <c r="O218" s="499"/>
      <c r="P218" s="499"/>
      <c r="Q218" s="499"/>
      <c r="R218" s="499"/>
      <c r="S218" s="499"/>
      <c r="T218" s="499"/>
      <c r="U218" s="499"/>
      <c r="V218" s="499"/>
      <c r="W218" s="499"/>
      <c r="X218" s="499"/>
      <c r="Y218" s="499"/>
      <c r="Z218" s="499"/>
    </row>
    <row r="219" ht="12.75" customHeight="1">
      <c r="A219" s="117"/>
      <c r="B219" s="723"/>
      <c r="C219" s="809"/>
      <c r="D219" s="499"/>
      <c r="E219" s="906"/>
      <c r="F219" s="907"/>
      <c r="G219" s="908"/>
      <c r="H219" s="499"/>
      <c r="I219" s="723"/>
      <c r="J219" s="499"/>
      <c r="K219" s="499"/>
      <c r="L219" s="499"/>
      <c r="M219" s="499"/>
      <c r="N219" s="499"/>
      <c r="O219" s="499"/>
      <c r="P219" s="499"/>
      <c r="Q219" s="499"/>
      <c r="R219" s="499"/>
      <c r="S219" s="499"/>
      <c r="T219" s="499"/>
      <c r="U219" s="499"/>
      <c r="V219" s="499"/>
      <c r="W219" s="499"/>
      <c r="X219" s="499"/>
      <c r="Y219" s="499"/>
      <c r="Z219" s="499"/>
    </row>
    <row r="220" ht="12.75" customHeight="1">
      <c r="A220" s="117"/>
      <c r="B220" s="725" t="s">
        <v>978</v>
      </c>
      <c r="C220" s="4"/>
      <c r="D220" s="4"/>
      <c r="E220" s="4"/>
      <c r="F220" s="4"/>
      <c r="G220" s="4"/>
      <c r="H220" s="5"/>
      <c r="I220" s="44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ht="12.75" customHeight="1">
      <c r="A221" s="117"/>
      <c r="B221" s="881"/>
      <c r="C221" s="882"/>
      <c r="D221" s="883"/>
      <c r="E221" s="883"/>
      <c r="F221" s="660"/>
      <c r="G221" s="883"/>
      <c r="H221" s="706"/>
      <c r="I221" s="44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ht="12.75" customHeight="1">
      <c r="A222" s="117"/>
      <c r="B222" s="675"/>
      <c r="C222" s="447"/>
      <c r="D222" s="918" t="s">
        <v>979</v>
      </c>
      <c r="E222" s="883"/>
      <c r="F222" s="117"/>
      <c r="G222" s="117"/>
      <c r="H222" s="713"/>
      <c r="I222" s="44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ht="12.75" customHeight="1">
      <c r="A223" s="117"/>
      <c r="B223" s="519"/>
      <c r="C223" s="699"/>
      <c r="D223" s="749"/>
      <c r="E223" s="773"/>
      <c r="F223" s="117"/>
      <c r="G223" s="117"/>
      <c r="H223" s="676"/>
      <c r="I223" s="44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ht="12.75" customHeight="1">
      <c r="A224" s="117"/>
      <c r="B224" s="519"/>
      <c r="C224" s="699"/>
      <c r="D224" s="749"/>
      <c r="E224" s="773"/>
      <c r="F224" s="887"/>
      <c r="G224" s="885"/>
      <c r="H224" s="676"/>
      <c r="I224" s="44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ht="12.75" customHeight="1">
      <c r="A225" s="117"/>
      <c r="B225" s="780"/>
      <c r="C225" s="781"/>
      <c r="D225" s="781"/>
      <c r="E225" s="888"/>
      <c r="F225" s="889"/>
      <c r="G225" s="781"/>
      <c r="H225" s="890"/>
      <c r="I225" s="44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ht="12.75" customHeight="1">
      <c r="A226" s="117"/>
      <c r="B226" s="447"/>
      <c r="C226" s="447"/>
      <c r="H226" s="497"/>
      <c r="I226" s="447"/>
    </row>
    <row r="227" ht="12.75" customHeight="1">
      <c r="A227" s="117"/>
      <c r="B227" s="919" t="s">
        <v>980</v>
      </c>
      <c r="C227" s="4"/>
      <c r="D227" s="4"/>
      <c r="E227" s="4"/>
      <c r="F227" s="4"/>
      <c r="G227" s="4"/>
      <c r="H227" s="5"/>
      <c r="I227" s="447"/>
    </row>
    <row r="228" ht="12.75" customHeight="1">
      <c r="A228" s="117"/>
      <c r="B228" s="675"/>
      <c r="C228" s="447"/>
      <c r="E228" s="681"/>
      <c r="H228" s="552" t="s">
        <v>981</v>
      </c>
      <c r="I228" s="447"/>
    </row>
    <row r="229" ht="12.75" customHeight="1">
      <c r="A229" s="117"/>
      <c r="B229" s="920" t="str">
        <f>-VLOOKUP(C229,GL_INC!B:F,5,FALSE)</f>
        <v>#N/A</v>
      </c>
      <c r="C229" s="495">
        <v>42000.0</v>
      </c>
      <c r="E229" s="551" t="s">
        <v>982</v>
      </c>
      <c r="H229" s="676"/>
      <c r="I229" s="447"/>
    </row>
    <row r="230" ht="12.75" customHeight="1">
      <c r="A230" s="117"/>
      <c r="B230" s="921" t="str">
        <f>B229*C230</f>
        <v>#N/A</v>
      </c>
      <c r="C230" s="922">
        <v>0.032</v>
      </c>
      <c r="D230" s="495" t="s">
        <v>983</v>
      </c>
      <c r="E230" s="518" t="s">
        <v>984</v>
      </c>
      <c r="H230" s="676"/>
      <c r="I230" s="447"/>
    </row>
    <row r="231" ht="12.75" customHeight="1">
      <c r="A231" s="117"/>
      <c r="B231" s="921"/>
      <c r="C231" s="447"/>
      <c r="E231" s="533"/>
      <c r="H231" s="676"/>
      <c r="I231" s="447"/>
    </row>
    <row r="232" ht="12.75" customHeight="1">
      <c r="A232" s="117"/>
      <c r="B232" s="921" t="str">
        <f>-B229*C232</f>
        <v>#N/A</v>
      </c>
      <c r="C232" s="922">
        <f>100%-C230</f>
        <v>0.968</v>
      </c>
      <c r="E232" s="551" t="s">
        <v>985</v>
      </c>
      <c r="H232" s="676"/>
      <c r="I232" s="447"/>
    </row>
    <row r="233" ht="12.75" customHeight="1">
      <c r="A233" s="117"/>
      <c r="B233" s="921">
        <f>SUM(GL_INC!F36)</f>
        <v>0</v>
      </c>
      <c r="C233" s="447"/>
      <c r="E233" s="551" t="s">
        <v>986</v>
      </c>
      <c r="H233" s="923" t="s">
        <v>987</v>
      </c>
      <c r="I233" s="447"/>
    </row>
    <row r="234" ht="12.75" customHeight="1">
      <c r="A234" s="117"/>
      <c r="B234" s="921" t="str">
        <f>B232+B233</f>
        <v>#N/A</v>
      </c>
      <c r="C234" s="447"/>
      <c r="D234" s="496" t="s">
        <v>988</v>
      </c>
      <c r="E234" s="551" t="s">
        <v>989</v>
      </c>
      <c r="H234" s="676"/>
      <c r="I234" s="447"/>
    </row>
    <row r="235" ht="12.75" customHeight="1">
      <c r="A235" s="117"/>
      <c r="B235" s="675"/>
      <c r="C235" s="447"/>
      <c r="E235" s="681"/>
      <c r="H235" s="676"/>
      <c r="I235" s="447"/>
    </row>
    <row r="236" ht="12.75" customHeight="1">
      <c r="A236" s="117"/>
      <c r="B236" s="924" t="str">
        <f>B230+FS!I191</f>
        <v>#N/A</v>
      </c>
      <c r="C236" s="925"/>
      <c r="D236" s="926" t="s">
        <v>889</v>
      </c>
      <c r="E236" s="681"/>
      <c r="H236" s="676"/>
      <c r="I236" s="447"/>
    </row>
    <row r="237" ht="12.75" customHeight="1">
      <c r="A237" s="117"/>
      <c r="B237" s="719"/>
      <c r="C237" s="521"/>
      <c r="D237" s="927" t="s">
        <v>990</v>
      </c>
      <c r="E237" s="721"/>
      <c r="F237" s="720"/>
      <c r="G237" s="720"/>
      <c r="H237" s="722"/>
      <c r="I237" s="447"/>
    </row>
    <row r="238" ht="12.75" customHeight="1">
      <c r="A238" s="117"/>
      <c r="B238" s="447"/>
      <c r="C238" s="447"/>
      <c r="G238" s="885"/>
      <c r="H238" s="117"/>
      <c r="I238" s="447"/>
    </row>
    <row r="239" ht="12.75" customHeight="1">
      <c r="A239" s="503"/>
      <c r="B239" s="725" t="s">
        <v>298</v>
      </c>
      <c r="C239" s="4"/>
      <c r="D239" s="4"/>
      <c r="E239" s="4"/>
      <c r="F239" s="4"/>
      <c r="G239" s="4"/>
      <c r="H239" s="5"/>
      <c r="I239" s="447"/>
    </row>
    <row r="240" ht="12.75" customHeight="1">
      <c r="A240" s="503"/>
      <c r="B240" s="726" t="s">
        <v>907</v>
      </c>
      <c r="C240" s="703" t="s">
        <v>908</v>
      </c>
      <c r="D240" s="462" t="s">
        <v>909</v>
      </c>
      <c r="E240" s="462" t="s">
        <v>991</v>
      </c>
      <c r="F240" s="928" t="s">
        <v>992</v>
      </c>
      <c r="G240" s="658"/>
      <c r="H240" s="676"/>
      <c r="I240" s="447"/>
    </row>
    <row r="241" ht="12.75" customHeight="1">
      <c r="A241" s="929"/>
      <c r="B241" s="728"/>
      <c r="C241" s="699"/>
      <c r="D241" s="117"/>
      <c r="E241" s="681"/>
      <c r="F241" s="117"/>
      <c r="G241" s="117"/>
      <c r="H241" s="676"/>
      <c r="I241" s="447"/>
    </row>
    <row r="242" ht="12.75" customHeight="1">
      <c r="A242" s="929"/>
      <c r="B242" s="752">
        <v>20001.0</v>
      </c>
      <c r="C242" s="699" t="str">
        <f>IF(ISERROR(VLOOKUP(B242,Accounts_LTD!$B:$E,2,FALSE)),"",VLOOKUP(B242,Accounts_LTD!$B:$E,2,FALSE))</f>
        <v>נקסטאייג' בע"מ</v>
      </c>
      <c r="D242" s="748">
        <f>IF(ISERROR(VLOOKUP(B242,GL_LTD!$B:$I,8,FALSE)),0,VLOOKUP(B242,GL_LTD!$B:$I,8,FALSE))</f>
        <v>0</v>
      </c>
      <c r="E242" s="930">
        <f>IF(ISERROR(VLOOKUP(B242,GL_LTD!$B:$I,6,FALSE)),0,VLOOKUP(B242,GL_LTD!$B:$I,6,FALSE))</f>
        <v>0</v>
      </c>
      <c r="F242" s="931"/>
      <c r="G242" s="515" t="s">
        <v>993</v>
      </c>
      <c r="H242" s="750"/>
      <c r="I242" s="447"/>
    </row>
    <row r="243" ht="12.75" customHeight="1">
      <c r="A243" s="929"/>
      <c r="B243" s="752">
        <v>200065.0</v>
      </c>
      <c r="C243" s="699" t="str">
        <f>IF(ISERROR(VLOOKUP(B243,Accounts_LTD!$B:$E,2,FALSE)),"",VLOOKUP(B243,Accounts_LTD!$B:$E,2,FALSE))</f>
        <v>קיי.אס.פי אקספרס בע"מ</v>
      </c>
      <c r="D243" s="748">
        <f>IF(ISERROR(VLOOKUP(B243,GL_LTD!$B:$I,8,FALSE)),0,VLOOKUP(B243,GL_LTD!$B:$I,8,FALSE))</f>
        <v>0</v>
      </c>
      <c r="E243" s="708">
        <f>IF(ISERROR(VLOOKUP(B243,GL_LTD!$B:$I,6,FALSE)),0,VLOOKUP(B243,GL_LTD!$B:$I,6,FALSE))</f>
        <v>0</v>
      </c>
      <c r="F243" s="931"/>
      <c r="G243" s="117"/>
      <c r="H243" s="676"/>
      <c r="I243" s="447"/>
    </row>
    <row r="244" ht="12.75" customHeight="1">
      <c r="A244" s="929"/>
      <c r="B244" s="752">
        <v>200093.0</v>
      </c>
      <c r="C244" s="699" t="str">
        <f>IF(ISERROR(VLOOKUP(B244,Accounts_LTD!$B:$E,2,FALSE)),"",VLOOKUP(B244,Accounts_LTD!$B:$E,2,FALSE))</f>
        <v>קוויק סופר אונליין בע"מ</v>
      </c>
      <c r="D244" s="748">
        <f>IF(ISERROR(VLOOKUP(B244,GL_LTD!$B:$I,8,FALSE)),0,VLOOKUP(B244,GL_LTD!$B:$I,8,FALSE))</f>
        <v>0</v>
      </c>
      <c r="E244" s="708">
        <f>IF(ISERROR(VLOOKUP(B244,GL_LTD!$B:$I,6,FALSE)),0,VLOOKUP(B244,GL_LTD!$B:$I,6,FALSE))</f>
        <v>0</v>
      </c>
      <c r="F244" s="932"/>
      <c r="G244" s="117"/>
      <c r="H244" s="676"/>
      <c r="I244" s="447"/>
    </row>
    <row r="245" ht="12.75" customHeight="1">
      <c r="A245" s="929"/>
      <c r="B245" s="752">
        <v>200099.0</v>
      </c>
      <c r="C245" s="699" t="str">
        <f>IF(ISERROR(VLOOKUP(B245,Accounts_LTD!$B:$E,2,FALSE)),"",VLOOKUP(B245,Accounts_LTD!$B:$E,2,FALSE))</f>
        <v>קיי.אס.פי. מחשבים (ראשון לציון) בע"מ</v>
      </c>
      <c r="D245" s="748">
        <f>IF(ISERROR(VLOOKUP(B245,GL_LTD!$B:$I,8,FALSE)),0,VLOOKUP(B245,GL_LTD!$B:$I,8,FALSE))</f>
        <v>0</v>
      </c>
      <c r="E245" s="708">
        <f>IF(ISERROR(VLOOKUP(B245,GL_LTD!$B:$I,6,FALSE)),0,VLOOKUP(B245,GL_LTD!$B:$I,6,FALSE))</f>
        <v>0</v>
      </c>
      <c r="F245" s="932"/>
      <c r="G245" s="117"/>
      <c r="H245" s="676"/>
      <c r="I245" s="447"/>
    </row>
    <row r="246" ht="12.75" customHeight="1">
      <c r="A246" s="929"/>
      <c r="B246" s="752">
        <v>200113.0</v>
      </c>
      <c r="C246" s="699" t="str">
        <f>IF(ISERROR(VLOOKUP(B246,Accounts_LTD!$B:$E,2,FALSE)),"",VLOOKUP(B246,Accounts_LTD!$B:$E,2,FALSE))</f>
        <v>דור אלון ניהול מתחמים AM PM</v>
      </c>
      <c r="D246" s="748">
        <f>IF(ISERROR(VLOOKUP(B246,GL_LTD!$B:$I,8,FALSE)),0,VLOOKUP(B246,GL_LTD!$B:$I,8,FALSE))</f>
        <v>0</v>
      </c>
      <c r="E246" s="708">
        <f>IF(ISERROR(VLOOKUP(B246,GL_LTD!$B:$I,6,FALSE)),0,VLOOKUP(B246,GL_LTD!$B:$I,6,FALSE))</f>
        <v>0</v>
      </c>
      <c r="F246" s="932"/>
      <c r="G246" s="117"/>
      <c r="H246" s="676"/>
      <c r="I246" s="447"/>
    </row>
    <row r="247" ht="12.75" customHeight="1">
      <c r="A247" s="929"/>
      <c r="B247" s="752">
        <v>200198.0</v>
      </c>
      <c r="C247" s="699" t="str">
        <f>IF(ISERROR(VLOOKUP(B247,Accounts_LTD!$B:$E,2,FALSE)),"",VLOOKUP(B247,Accounts_LTD!$B:$E,2,FALSE))</f>
        <v>פדקס אקספרס ישראל</v>
      </c>
      <c r="D247" s="748">
        <f>IF(ISERROR(VLOOKUP(B247,GL_LTD!$B:$I,8,FALSE)),0,VLOOKUP(B247,GL_LTD!$B:$I,8,FALSE))</f>
        <v>0</v>
      </c>
      <c r="E247" s="708">
        <f>IF(ISERROR(VLOOKUP(B247,GL_LTD!$B:$I,6,FALSE)),0,VLOOKUP(B247,GL_LTD!$B:$I,6,FALSE))</f>
        <v>0</v>
      </c>
      <c r="F247" s="932"/>
      <c r="G247" s="117"/>
      <c r="H247" s="676"/>
      <c r="I247" s="447"/>
    </row>
    <row r="248" ht="12.75" customHeight="1">
      <c r="A248" s="929"/>
      <c r="B248" s="752">
        <v>200275.0</v>
      </c>
      <c r="C248" s="933" t="str">
        <f>IF(ISERROR(VLOOKUP(B248,Accounts_LTD!$B:$E,2,FALSE)),"",VLOOKUP(B248,Accounts_LTD!$B:$E,2,FALSE))</f>
        <v>מכון התקנים הישראלי</v>
      </c>
      <c r="D248" s="748">
        <f>IF(ISERROR(VLOOKUP(B248,GL_LTD!$B:$I,8,FALSE)),0,VLOOKUP(B248,GL_LTD!$B:$I,8,FALSE))</f>
        <v>0</v>
      </c>
      <c r="E248" s="708">
        <f>IF(ISERROR(VLOOKUP(B248,GL_LTD!$B:$I,6,FALSE)),0,VLOOKUP(B248,GL_LTD!$B:$I,6,FALSE))</f>
        <v>0</v>
      </c>
      <c r="F248" s="932"/>
      <c r="G248" s="515" t="s">
        <v>994</v>
      </c>
      <c r="H248" s="676"/>
      <c r="I248" s="447"/>
    </row>
    <row r="249" ht="12.75" customHeight="1">
      <c r="A249" s="929"/>
      <c r="B249" s="752">
        <v>200016.0</v>
      </c>
      <c r="C249" s="933" t="str">
        <f>IF(ISERROR(VLOOKUP(B249,Accounts_LTD!$B:$E,2,FALSE)),"",VLOOKUP(B249,Accounts_LTD!$B:$E,2,FALSE))</f>
        <v>ZOOM</v>
      </c>
      <c r="D249" s="748">
        <f>IF(ISERROR(VLOOKUP(B249,GL_LTD!$B:$I,8,FALSE)),0,VLOOKUP(B249,GL_LTD!$B:$I,8,FALSE))</f>
        <v>0</v>
      </c>
      <c r="E249" s="708">
        <f>IF(ISERROR(VLOOKUP(B249,GL_LTD!$B:$I,6,FALSE)),0,VLOOKUP(B249,GL_LTD!$B:$I,6,FALSE))</f>
        <v>0</v>
      </c>
      <c r="F249" s="932"/>
      <c r="G249" s="515" t="s">
        <v>994</v>
      </c>
      <c r="H249" s="676"/>
      <c r="I249" s="447"/>
    </row>
    <row r="250" ht="12.75" customHeight="1">
      <c r="A250" s="929"/>
      <c r="B250" s="752">
        <v>200072.0</v>
      </c>
      <c r="C250" s="699" t="str">
        <f>IF(ISERROR(VLOOKUP(B250,Accounts_LTD!$B:$E,2,FALSE)),"",VLOOKUP(B250,Accounts_LTD!$B:$E,2,FALSE))</f>
        <v>Namecheap, Inc</v>
      </c>
      <c r="D250" s="748">
        <f>IF(ISERROR(VLOOKUP(B250,GL_LTD!$B:$I,8,FALSE)),0,VLOOKUP(B250,GL_LTD!$B:$I,8,FALSE))</f>
        <v>0</v>
      </c>
      <c r="E250" s="708">
        <f>IF(ISERROR(VLOOKUP(B250,GL_LTD!$B:$I,6,FALSE)),0,VLOOKUP(B250,GL_LTD!$B:$I,6,FALSE))</f>
        <v>0</v>
      </c>
      <c r="F250" s="934"/>
      <c r="G250" s="117"/>
      <c r="H250" s="676"/>
      <c r="I250" s="447"/>
    </row>
    <row r="251" ht="12.75" customHeight="1">
      <c r="A251" s="929"/>
      <c r="B251" s="752">
        <v>200142.0</v>
      </c>
      <c r="C251" s="699" t="str">
        <f>IF(ISERROR(VLOOKUP(B251,Accounts_LTD!$B:$E,2,FALSE)),"",VLOOKUP(B251,Accounts_LTD!$B:$E,2,FALSE))</f>
        <v>10110732 Manitoba Ltd</v>
      </c>
      <c r="D251" s="748">
        <f>IF(ISERROR(VLOOKUP(B251,GL_LTD!$B:$I,8,FALSE)),0,VLOOKUP(B251,GL_LTD!$B:$I,8,FALSE))</f>
        <v>0</v>
      </c>
      <c r="E251" s="930">
        <f>IF(ISERROR(VLOOKUP(B251,GL_LTD!$B:$I,6,FALSE)),0,VLOOKUP(B251,GL_LTD!$B:$I,6,FALSE))</f>
        <v>0</v>
      </c>
      <c r="F251" s="934"/>
      <c r="G251" s="117"/>
      <c r="H251" s="676"/>
      <c r="I251" s="447"/>
    </row>
    <row r="252" ht="12.75" customHeight="1">
      <c r="A252" s="929"/>
      <c r="B252" s="752">
        <v>200192.0</v>
      </c>
      <c r="C252" s="699" t="str">
        <f>IF(ISERROR(VLOOKUP(B252,Accounts_LTD!$B:$E,2,FALSE)),"",VLOOKUP(B252,Accounts_LTD!$B:$E,2,FALSE))</f>
        <v>Forbes Tech Council</v>
      </c>
      <c r="D252" s="748">
        <f>IF(ISERROR(VLOOKUP(B252,GL_LTD!$B:$I,8,FALSE)),0,VLOOKUP(B252,GL_LTD!$B:$I,8,FALSE))</f>
        <v>0</v>
      </c>
      <c r="E252" s="935">
        <f>IF(ISERROR(VLOOKUP(B252,GL_LTD!$B:$I,6,FALSE)),0,VLOOKUP(B252,GL_LTD!$B:$I,6,FALSE))</f>
        <v>0</v>
      </c>
      <c r="F252" s="934"/>
      <c r="G252" s="117"/>
      <c r="H252" s="676"/>
      <c r="I252" s="447"/>
    </row>
    <row r="253" ht="12.75" customHeight="1">
      <c r="A253" s="929"/>
      <c r="B253" s="752">
        <v>21001.0</v>
      </c>
      <c r="C253" s="699" t="str">
        <f>IF(ISERROR(VLOOKUP(B253,Accounts_LTD!$B:$E,2,FALSE)),"",VLOOKUP(B253,Accounts_LTD!$B:$E,2,FALSE))</f>
        <v>Amazon</v>
      </c>
      <c r="D253" s="748">
        <f>IF(ISERROR(VLOOKUP(B253,GL_LTD!$B:$I,8,FALSE)),0,VLOOKUP(B253,GL_LTD!$B:$I,8,FALSE))</f>
        <v>0</v>
      </c>
      <c r="E253" s="708">
        <f>IF(ISERROR(VLOOKUP(B253,GL_LTD!$B:$I,6,FALSE)),0,VLOOKUP(B253,GL_LTD!$B:$I,6,FALSE))</f>
        <v>0</v>
      </c>
      <c r="F253" s="447"/>
      <c r="G253" s="117"/>
      <c r="H253" s="676"/>
      <c r="I253" s="447"/>
    </row>
    <row r="254" ht="12.75" customHeight="1">
      <c r="A254" s="929"/>
      <c r="B254" s="752"/>
      <c r="C254" s="699"/>
      <c r="D254" s="748"/>
      <c r="E254" s="708"/>
      <c r="F254" s="447"/>
      <c r="G254" s="117"/>
      <c r="H254" s="676"/>
      <c r="I254" s="447"/>
    </row>
    <row r="255" ht="12.75" customHeight="1">
      <c r="A255" s="929"/>
      <c r="B255" s="752"/>
      <c r="C255" s="699"/>
      <c r="D255" s="748"/>
      <c r="E255" s="708"/>
      <c r="F255" s="447"/>
      <c r="G255" s="117"/>
      <c r="H255" s="676"/>
      <c r="I255" s="447"/>
    </row>
    <row r="256" ht="12.75" customHeight="1">
      <c r="A256" s="929"/>
      <c r="B256" s="753"/>
      <c r="C256" s="699"/>
      <c r="D256" s="748"/>
      <c r="E256" s="708"/>
      <c r="F256" s="447"/>
      <c r="G256" s="117"/>
      <c r="H256" s="676"/>
      <c r="I256" s="447"/>
    </row>
    <row r="257" ht="12.75" customHeight="1">
      <c r="A257" s="929"/>
      <c r="B257" s="753"/>
      <c r="C257" s="699"/>
      <c r="D257" s="715">
        <f t="shared" ref="D257:E257" si="25">SUM(D242:D253)</f>
        <v>0</v>
      </c>
      <c r="E257" s="936">
        <f t="shared" si="25"/>
        <v>0</v>
      </c>
      <c r="F257" s="117"/>
      <c r="G257" s="117"/>
      <c r="H257" s="676"/>
      <c r="I257" s="447"/>
    </row>
    <row r="258" ht="12.75" customHeight="1">
      <c r="A258" s="929"/>
      <c r="B258" s="753"/>
      <c r="C258" s="699"/>
      <c r="D258" s="718"/>
      <c r="E258" s="681"/>
      <c r="F258" s="117"/>
      <c r="G258" s="117"/>
      <c r="H258" s="676"/>
      <c r="I258" s="447"/>
    </row>
    <row r="259" ht="12.75" customHeight="1">
      <c r="A259" s="929"/>
      <c r="B259" s="753"/>
      <c r="C259" s="744" t="s">
        <v>918</v>
      </c>
      <c r="D259" s="937">
        <f>D257-FS!C14</f>
        <v>-11691.9</v>
      </c>
      <c r="E259" s="938">
        <f>E257-FS!E14</f>
        <v>-3300</v>
      </c>
      <c r="F259" s="660"/>
      <c r="G259" s="660"/>
      <c r="H259" s="676"/>
      <c r="I259" s="447"/>
    </row>
    <row r="260" ht="12.75" customHeight="1">
      <c r="A260" s="929"/>
      <c r="B260" s="719"/>
      <c r="C260" s="521"/>
      <c r="D260" s="720"/>
      <c r="E260" s="721"/>
      <c r="F260" s="720"/>
      <c r="G260" s="720"/>
      <c r="H260" s="722"/>
      <c r="I260" s="447"/>
    </row>
    <row r="261" ht="12.75" customHeight="1">
      <c r="A261" s="680"/>
      <c r="C261" s="447"/>
      <c r="E261" s="681"/>
      <c r="I261" s="447"/>
    </row>
    <row r="262" ht="12.75" customHeight="1">
      <c r="A262" s="680"/>
      <c r="C262" s="447"/>
      <c r="E262" s="681"/>
      <c r="I262" s="447"/>
    </row>
    <row r="263" ht="12.75" customHeight="1">
      <c r="A263" s="680"/>
      <c r="B263" s="939" t="s">
        <v>995</v>
      </c>
      <c r="C263" s="478"/>
      <c r="D263" s="673"/>
      <c r="E263" s="940"/>
      <c r="I263" s="447"/>
    </row>
    <row r="264" ht="12.75" customHeight="1">
      <c r="A264" s="680"/>
      <c r="B264" s="675"/>
      <c r="C264" s="447"/>
      <c r="E264" s="941"/>
      <c r="I264" s="447"/>
    </row>
    <row r="265" ht="12.75" customHeight="1">
      <c r="A265" s="680"/>
      <c r="B265" s="675">
        <v>70001.0</v>
      </c>
      <c r="C265" s="699" t="str">
        <f>IF(ISERROR(VLOOKUP(B265,Accounts_LTD!$B:$E,2,FALSE)),"",VLOOKUP(B265,Accounts_LTD!$B:$E,2,FALSE))</f>
        <v>ארוחות הנהלה</v>
      </c>
      <c r="D265" s="748">
        <f>IF(ISERROR(VLOOKUP(B265,GL_LTD!$B:$I,8,FALSE)),0,VLOOKUP(B265,GL_LTD!$B:$I,8,FALSE))</f>
        <v>413</v>
      </c>
      <c r="E265" s="712">
        <f>IF(ISERROR(VLOOKUP(B265,GL_LTD!$B:$I,6,FALSE)),0,VLOOKUP(B265,GL_LTD!$B:$I,6,FALSE))</f>
        <v>101.75</v>
      </c>
      <c r="I265" s="447"/>
    </row>
    <row r="266" ht="12.75" customHeight="1">
      <c r="A266" s="680"/>
      <c r="B266" s="675">
        <v>70005.0</v>
      </c>
      <c r="C266" s="699" t="str">
        <f>IF(ISERROR(VLOOKUP(B266,Accounts_LTD!$B:$E,2,FALSE)),"",VLOOKUP(B266,Accounts_LTD!$B:$E,2,FALSE))</f>
        <v>אירוח הנהלה</v>
      </c>
      <c r="D266" s="748">
        <f>IF(ISERROR(VLOOKUP(B266,GL_LTD!$B:$I,8,FALSE)),0,VLOOKUP(B266,GL_LTD!$B:$I,8,FALSE))</f>
        <v>2584.7</v>
      </c>
      <c r="E266" s="712">
        <f>IF(ISERROR(VLOOKUP(B266,GL_LTD!$B:$I,6,FALSE)),0,VLOOKUP(B266,GL_LTD!$B:$I,6,FALSE))</f>
        <v>742.53</v>
      </c>
      <c r="I266" s="447"/>
    </row>
    <row r="267" ht="12.75" customHeight="1">
      <c r="A267" s="680"/>
      <c r="B267" s="675">
        <v>70006.0</v>
      </c>
      <c r="C267" s="699" t="str">
        <f>IF(ISERROR(VLOOKUP(B267,Accounts_LTD!$B:$E,2,FALSE)),"",VLOOKUP(B267,Accounts_LTD!$B:$E,2,FALSE))</f>
        <v>אירוח חו"ל הנה"כ</v>
      </c>
      <c r="D267" s="748">
        <f>IF(ISERROR(VLOOKUP(B267,GL_LTD!$B:$I,8,FALSE)),0,VLOOKUP(B267,GL_LTD!$B:$I,8,FALSE))</f>
        <v>1216.8</v>
      </c>
      <c r="E267" s="712">
        <f>IF(ISERROR(VLOOKUP(B267,GL_LTD!$B:$I,6,FALSE)),0,VLOOKUP(B267,GL_LTD!$B:$I,6,FALSE))</f>
        <v>253.19</v>
      </c>
      <c r="I267" s="447"/>
    </row>
    <row r="268" ht="12.75" customHeight="1">
      <c r="A268" s="680"/>
      <c r="B268" s="675">
        <v>70012.0</v>
      </c>
      <c r="C268" s="699" t="str">
        <f>IF(ISERROR(VLOOKUP(B268,Accounts_LTD!$B:$E,2,FALSE)),"",VLOOKUP(B268,Accounts_LTD!$B:$E,2,FALSE))</f>
        <v>שליחויות והובלות</v>
      </c>
      <c r="D268" s="748">
        <f>IF(ISERROR(VLOOKUP(B268,GL_LTD!$B:$I,8,FALSE)),0,VLOOKUP(B268,GL_LTD!$B:$I,8,FALSE))</f>
        <v>5395.39</v>
      </c>
      <c r="E268" s="712">
        <f>IF(ISERROR(VLOOKUP(B268,GL_LTD!$B:$I,6,FALSE)),0,VLOOKUP(B268,GL_LTD!$B:$I,6,FALSE))</f>
        <v>1641.9</v>
      </c>
      <c r="I268" s="447"/>
    </row>
    <row r="269" ht="12.75" customHeight="1">
      <c r="A269" s="680"/>
      <c r="B269" s="675">
        <v>70016.0</v>
      </c>
      <c r="C269" s="699" t="str">
        <f>IF(ISERROR(VLOOKUP(B269,Accounts_LTD!$B:$E,2,FALSE)),"",VLOOKUP(B269,Accounts_LTD!$B:$E,2,FALSE))</f>
        <v>כיבודים</v>
      </c>
      <c r="D269" s="748">
        <f>IF(ISERROR(VLOOKUP(B269,GL_LTD!$B:$I,8,FALSE)),0,VLOOKUP(B269,GL_LTD!$B:$I,8,FALSE))</f>
        <v>29862.83</v>
      </c>
      <c r="E269" s="712">
        <f>IF(ISERROR(VLOOKUP(B269,GL_LTD!$B:$I,6,FALSE)),0,VLOOKUP(B269,GL_LTD!$B:$I,6,FALSE))</f>
        <v>8900.84</v>
      </c>
      <c r="I269" s="447"/>
    </row>
    <row r="270" ht="12.75" customHeight="1">
      <c r="A270" s="680"/>
      <c r="B270" s="675">
        <v>70017.0</v>
      </c>
      <c r="C270" s="699" t="str">
        <f>IF(ISERROR(VLOOKUP(B270,Accounts_LTD!$B:$E,2,FALSE)),"",VLOOKUP(B270,Accounts_LTD!$B:$E,2,FALSE))</f>
        <v>אחזקת משרד</v>
      </c>
      <c r="D270" s="748">
        <f>IF(ISERROR(VLOOKUP(B270,GL_LTD!$B:$I,8,FALSE)),0,VLOOKUP(B270,GL_LTD!$B:$I,8,FALSE))</f>
        <v>6411.51</v>
      </c>
      <c r="E270" s="712">
        <f>IF(ISERROR(VLOOKUP(B270,GL_LTD!$B:$I,6,FALSE)),0,VLOOKUP(B270,GL_LTD!$B:$I,6,FALSE))</f>
        <v>1947.79</v>
      </c>
      <c r="I270" s="447"/>
    </row>
    <row r="271" ht="12.75" customHeight="1">
      <c r="A271" s="680"/>
      <c r="B271" s="675">
        <v>70019.0</v>
      </c>
      <c r="C271" s="699" t="str">
        <f>IF(ISERROR(VLOOKUP(B271,Accounts_LTD!$B:$E,2,FALSE)),"",VLOOKUP(B271,Accounts_LTD!$B:$E,2,FALSE))</f>
        <v>משרדיות</v>
      </c>
      <c r="D271" s="748">
        <f>IF(ISERROR(VLOOKUP(B271,GL_LTD!$B:$I,8,FALSE)),0,VLOOKUP(B271,GL_LTD!$B:$I,8,FALSE))</f>
        <v>28300.33</v>
      </c>
      <c r="E271" s="712">
        <f>IF(ISERROR(VLOOKUP(B271,GL_LTD!$B:$I,6,FALSE)),0,VLOOKUP(B271,GL_LTD!$B:$I,6,FALSE))</f>
        <v>8597.7</v>
      </c>
      <c r="I271" s="447"/>
    </row>
    <row r="272" ht="12.75" customHeight="1">
      <c r="A272" s="680"/>
      <c r="B272" s="675">
        <v>70022.0</v>
      </c>
      <c r="C272" s="699" t="str">
        <f>IF(ISERROR(VLOOKUP(B272,Accounts_LTD!$B:$E,2,FALSE)),"",VLOOKUP(B272,Accounts_LTD!$B:$E,2,FALSE))</f>
        <v>אחזקת מחשב הנה"כ</v>
      </c>
      <c r="D272" s="748">
        <f>IF(ISERROR(VLOOKUP(B272,GL_LTD!$B:$I,8,FALSE)),0,VLOOKUP(B272,GL_LTD!$B:$I,8,FALSE))</f>
        <v>18500.36632</v>
      </c>
      <c r="E272" s="712">
        <f>IF(ISERROR(VLOOKUP(B272,GL_LTD!$B:$I,6,FALSE)),0,VLOOKUP(B272,GL_LTD!$B:$I,6,FALSE))</f>
        <v>5595.273846</v>
      </c>
      <c r="I272" s="447"/>
    </row>
    <row r="273" ht="12.75" customHeight="1">
      <c r="A273" s="680"/>
      <c r="B273" s="675">
        <v>70025.0</v>
      </c>
      <c r="C273" s="699" t="str">
        <f>IF(ISERROR(VLOOKUP(B273,Accounts_LTD!$B:$E,2,FALSE)),"",VLOOKUP(B273,Accounts_LTD!$B:$E,2,FALSE))</f>
        <v>ספרות מקצועית</v>
      </c>
      <c r="D273" s="748">
        <f>IF(ISERROR(VLOOKUP(B273,GL_LTD!$B:$I,8,FALSE)),0,VLOOKUP(B273,GL_LTD!$B:$I,8,FALSE))</f>
        <v>7020.11</v>
      </c>
      <c r="E273" s="712">
        <f>IF(ISERROR(VLOOKUP(B273,GL_LTD!$B:$I,6,FALSE)),0,VLOOKUP(B273,GL_LTD!$B:$I,6,FALSE))</f>
        <v>2019.72</v>
      </c>
      <c r="I273" s="447"/>
    </row>
    <row r="274" ht="12.75" customHeight="1">
      <c r="A274" s="680"/>
      <c r="B274" s="675">
        <v>70027.0</v>
      </c>
      <c r="C274" s="699" t="str">
        <f>IF(ISERROR(VLOOKUP(B274,Accounts_LTD!$B:$E,2,FALSE)),"",VLOOKUP(B274,Accounts_LTD!$B:$E,2,FALSE))</f>
        <v>אגרות</v>
      </c>
      <c r="D274" s="748">
        <f>IF(ISERROR(VLOOKUP(B274,GL_LTD!$B:$I,8,FALSE)),0,VLOOKUP(B274,GL_LTD!$B:$I,8,FALSE))</f>
        <v>1390.9</v>
      </c>
      <c r="E274" s="712">
        <f>IF(ISERROR(VLOOKUP(B274,GL_LTD!$B:$I,6,FALSE)),0,VLOOKUP(B274,GL_LTD!$B:$I,6,FALSE))</f>
        <v>430.76</v>
      </c>
      <c r="I274" s="447"/>
    </row>
    <row r="275" ht="12.75" customHeight="1">
      <c r="A275" s="680"/>
      <c r="B275" s="675">
        <v>70028.0</v>
      </c>
      <c r="C275" s="699" t="str">
        <f>IF(ISERROR(VLOOKUP(B275,Accounts_LTD!$B:$E,2,FALSE)),"",VLOOKUP(B275,Accounts_LTD!$B:$E,2,FALSE))</f>
        <v>חניה</v>
      </c>
      <c r="D275" s="748">
        <f>IF(ISERROR(VLOOKUP(B275,GL_LTD!$B:$I,8,FALSE)),0,VLOOKUP(B275,GL_LTD!$B:$I,8,FALSE))</f>
        <v>930</v>
      </c>
      <c r="E275" s="712">
        <f>IF(ISERROR(VLOOKUP(B275,GL_LTD!$B:$I,6,FALSE)),0,VLOOKUP(B275,GL_LTD!$B:$I,6,FALSE))</f>
        <v>223.95</v>
      </c>
      <c r="I275" s="447"/>
    </row>
    <row r="276" ht="12.75" customHeight="1">
      <c r="A276" s="680"/>
      <c r="B276" s="675">
        <v>70029.0</v>
      </c>
      <c r="C276" s="699" t="str">
        <f>IF(ISERROR(VLOOKUP(B276,Accounts_LTD!$B:$E,2,FALSE)),"",VLOOKUP(B276,Accounts_LTD!$B:$E,2,FALSE))</f>
        <v>שירותי אדמינסטרציה</v>
      </c>
      <c r="D276" s="748">
        <f>IF(ISERROR(VLOOKUP(B276,GL_LTD!$B:$I,8,FALSE)),0,VLOOKUP(B276,GL_LTD!$B:$I,8,FALSE))</f>
        <v>255</v>
      </c>
      <c r="E276" s="712">
        <f>IF(ISERROR(VLOOKUP(B276,GL_LTD!$B:$I,6,FALSE)),0,VLOOKUP(B276,GL_LTD!$B:$I,6,FALSE))</f>
        <v>77.7</v>
      </c>
      <c r="I276" s="447"/>
    </row>
    <row r="277" ht="12.75" customHeight="1">
      <c r="A277" s="680"/>
      <c r="B277" s="675">
        <v>70034.0</v>
      </c>
      <c r="C277" s="699" t="str">
        <f>IF(ISERROR(VLOOKUP(B277,Accounts_LTD!$B:$E,2,FALSE)),"",VLOOKUP(B277,Accounts_LTD!$B:$E,2,FALSE))</f>
        <v>נסיעות תחבורה ומוניות</v>
      </c>
      <c r="D277" s="748">
        <f>IF(ISERROR(VLOOKUP(B277,GL_LTD!$B:$I,8,FALSE)),0,VLOOKUP(B277,GL_LTD!$B:$I,8,FALSE))</f>
        <v>11093.30624</v>
      </c>
      <c r="E277" s="712">
        <f>IF(ISERROR(VLOOKUP(B277,GL_LTD!$B:$I,6,FALSE)),0,VLOOKUP(B277,GL_LTD!$B:$I,6,FALSE))</f>
        <v>3245.614274</v>
      </c>
      <c r="I277" s="447"/>
    </row>
    <row r="278" ht="12.75" customHeight="1">
      <c r="A278" s="680"/>
      <c r="B278" s="675">
        <v>70050.0</v>
      </c>
      <c r="C278" s="699" t="str">
        <f>IF(ISERROR(VLOOKUP(B278,Accounts_LTD!$B:$E,2,FALSE)),"",VLOOKUP(B278,Accounts_LTD!$B:$E,2,FALSE))</f>
        <v>מתנות עובדים יום הולדת</v>
      </c>
      <c r="D278" s="748">
        <f>IF(ISERROR(VLOOKUP(B278,GL_LTD!$B:$I,8,FALSE)),0,VLOOKUP(B278,GL_LTD!$B:$I,8,FALSE))</f>
        <v>3800</v>
      </c>
      <c r="E278" s="712">
        <f>IF(ISERROR(VLOOKUP(B278,GL_LTD!$B:$I,6,FALSE)),0,VLOOKUP(B278,GL_LTD!$B:$I,6,FALSE))</f>
        <v>1135.81</v>
      </c>
      <c r="I278" s="447"/>
    </row>
    <row r="279" ht="12.75" customHeight="1">
      <c r="A279" s="680"/>
      <c r="B279" s="675">
        <v>70051.0</v>
      </c>
      <c r="C279" s="699" t="str">
        <f>IF(ISERROR(VLOOKUP(B279,Accounts_LTD!$B:$E,2,FALSE)),"",VLOOKUP(B279,Accounts_LTD!$B:$E,2,FALSE))</f>
        <v>מתנות עובדים חגים</v>
      </c>
      <c r="D279" s="748">
        <f>IF(ISERROR(VLOOKUP(B279,GL_LTD!$B:$I,8,FALSE)),0,VLOOKUP(B279,GL_LTD!$B:$I,8,FALSE))</f>
        <v>35764</v>
      </c>
      <c r="E279" s="712">
        <f>IF(ISERROR(VLOOKUP(B279,GL_LTD!$B:$I,6,FALSE)),0,VLOOKUP(B279,GL_LTD!$B:$I,6,FALSE))</f>
        <v>10779.15</v>
      </c>
      <c r="I279" s="447"/>
    </row>
    <row r="280" ht="12.75" customHeight="1">
      <c r="A280" s="680"/>
      <c r="B280" s="675">
        <v>70055.0</v>
      </c>
      <c r="C280" s="699" t="str">
        <f>IF(ISERROR(VLOOKUP(B280,Accounts_LTD!$B:$E,2,FALSE)),"",VLOOKUP(B280,Accounts_LTD!$B:$E,2,FALSE))</f>
        <v>מתנות עובדים לאירועים</v>
      </c>
      <c r="D280" s="748">
        <f>IF(ISERROR(VLOOKUP(B280,GL_LTD!$B:$I,8,FALSE)),0,VLOOKUP(B280,GL_LTD!$B:$I,8,FALSE))</f>
        <v>760</v>
      </c>
      <c r="E280" s="712">
        <f>IF(ISERROR(VLOOKUP(B280,GL_LTD!$B:$I,6,FALSE)),0,VLOOKUP(B280,GL_LTD!$B:$I,6,FALSE))</f>
        <v>225.59</v>
      </c>
      <c r="I280" s="447"/>
    </row>
    <row r="281" ht="12.75" customHeight="1">
      <c r="A281" s="680"/>
      <c r="B281" s="675">
        <v>70059.0</v>
      </c>
      <c r="C281" s="699" t="str">
        <f>IF(ISERROR(VLOOKUP(B281,Accounts_LTD!$B:$E,2,FALSE)),"",VLOOKUP(B281,Accounts_LTD!$B:$E,2,FALSE))</f>
        <v>הוצאות FORBES הנה"כ</v>
      </c>
      <c r="D281" s="748">
        <f>IF(ISERROR(VLOOKUP(B281,GL_LTD!$B:$I,8,FALSE)),0,VLOOKUP(B281,GL_LTD!$B:$I,8,FALSE))</f>
        <v>15354.8</v>
      </c>
      <c r="E281" s="712">
        <f>IF(ISERROR(VLOOKUP(B281,GL_LTD!$B:$I,6,FALSE)),0,VLOOKUP(B281,GL_LTD!$B:$I,6,FALSE))</f>
        <v>4600</v>
      </c>
      <c r="I281" s="447"/>
    </row>
    <row r="282" ht="12.75" customHeight="1">
      <c r="A282" s="680"/>
      <c r="B282" s="675">
        <v>70063.0</v>
      </c>
      <c r="C282" s="699" t="str">
        <f>IF(ISERROR(VLOOKUP(B282,Accounts_LTD!$B:$E,2,FALSE)),"",VLOOKUP(B282,Accounts_LTD!$B:$E,2,FALSE))</f>
        <v>הוצאות רכוש פחות מ- 1000 ש"ח</v>
      </c>
      <c r="D282" s="748">
        <f>IF(ISERROR(VLOOKUP(B282,GL_LTD!$B:$I,8,FALSE)),0,VLOOKUP(B282,GL_LTD!$B:$I,8,FALSE))</f>
        <v>3330.54</v>
      </c>
      <c r="E282" s="712">
        <f>IF(ISERROR(VLOOKUP(B282,GL_LTD!$B:$I,6,FALSE)),0,VLOOKUP(B282,GL_LTD!$B:$I,6,FALSE))</f>
        <v>972.27</v>
      </c>
      <c r="I282" s="447"/>
    </row>
    <row r="283" ht="12.75" customHeight="1">
      <c r="A283" s="680"/>
      <c r="B283" s="675">
        <v>40000.0</v>
      </c>
      <c r="C283" s="699" t="str">
        <f>IF(ISERROR(VLOOKUP(B283,Accounts_LTD!$B:$E,2,FALSE)),"",VLOOKUP(B283,Accounts_LTD!$B:$E,2,FALSE))</f>
        <v>הכנסות</v>
      </c>
      <c r="D283" s="748">
        <f>IF(ISERROR(VLOOKUP(B283,GL_LTD!$B:$I,8,FALSE)),0,VLOOKUP(B283,GL_LTD!$B:$I,8,FALSE))</f>
        <v>-100000</v>
      </c>
      <c r="E283" s="712">
        <f>IF(ISERROR(VLOOKUP(B283,GL_LTD!$B:$I,6,FALSE)),0,VLOOKUP(B283,GL_LTD!$B:$I,6,FALSE))</f>
        <v>-29582.5</v>
      </c>
      <c r="I283" s="447"/>
    </row>
    <row r="284" ht="12.75" customHeight="1">
      <c r="A284" s="680"/>
      <c r="B284" s="675">
        <v>70011.0</v>
      </c>
      <c r="C284" s="699" t="str">
        <f>IF(ISERROR(VLOOKUP(B284,Accounts_LTD!$B:$E,2,FALSE)),"",VLOOKUP(B284,Accounts_LTD!$B:$E,2,FALSE))</f>
        <v>שכר דירה</v>
      </c>
      <c r="D284" s="748">
        <f>IF(ISERROR(VLOOKUP(B284,GL_LTD!$B:$I,8,FALSE)),0,VLOOKUP(B284,GL_LTD!$B:$I,8,FALSE))</f>
        <v>274523.95</v>
      </c>
      <c r="E284" s="712">
        <f>IF(ISERROR(VLOOKUP(B284,GL_LTD!$B:$I,6,FALSE)),0,VLOOKUP(B284,GL_LTD!$B:$I,6,FALSE))</f>
        <v>81766.83</v>
      </c>
      <c r="I284" s="447"/>
    </row>
    <row r="285" ht="12.75" customHeight="1">
      <c r="A285" s="680"/>
      <c r="B285" s="675">
        <v>70037.0</v>
      </c>
      <c r="C285" s="699" t="str">
        <f>IF(ISERROR(VLOOKUP(B285,Accounts_LTD!$B:$E,2,FALSE)),"",VLOOKUP(B285,Accounts_LTD!$B:$E,2,FALSE))</f>
        <v>הוצאות ועד בית</v>
      </c>
      <c r="D285" s="748">
        <f>IF(ISERROR(VLOOKUP(B285,GL_LTD!$B:$I,8,FALSE)),0,VLOOKUP(B285,GL_LTD!$B:$I,8,FALSE))</f>
        <v>12661.68</v>
      </c>
      <c r="E285" s="712">
        <f>IF(ISERROR(VLOOKUP(B285,GL_LTD!$B:$I,6,FALSE)),0,VLOOKUP(B285,GL_LTD!$B:$I,6,FALSE))</f>
        <v>3798.76</v>
      </c>
      <c r="I285" s="447"/>
    </row>
    <row r="286" ht="12.75" customHeight="1">
      <c r="A286" s="680"/>
      <c r="B286" s="675">
        <v>70049.0</v>
      </c>
      <c r="C286" s="699" t="str">
        <f>IF(ISERROR(VLOOKUP(B286,Accounts_LTD!$B:$E,2,FALSE)),"",VLOOKUP(B286,Accounts_LTD!$B:$E,2,FALSE))</f>
        <v>הוצ השכרת חדר ישיבות</v>
      </c>
      <c r="D286" s="748">
        <f>IF(ISERROR(VLOOKUP(B286,GL_LTD!$B:$I,8,FALSE)),0,VLOOKUP(B286,GL_LTD!$B:$I,8,FALSE))</f>
        <v>1479</v>
      </c>
      <c r="E286" s="712">
        <f>IF(ISERROR(VLOOKUP(B286,GL_LTD!$B:$I,6,FALSE)),0,VLOOKUP(B286,GL_LTD!$B:$I,6,FALSE))</f>
        <v>428.33</v>
      </c>
      <c r="I286" s="447"/>
    </row>
    <row r="287" ht="12.75" customHeight="1">
      <c r="A287" s="680"/>
      <c r="B287" s="675">
        <v>70013.0</v>
      </c>
      <c r="C287" s="699" t="str">
        <f>IF(ISERROR(VLOOKUP(B287,Accounts_LTD!$B:$E,2,FALSE)),"",VLOOKUP(B287,Accounts_LTD!$B:$E,2,FALSE))</f>
        <v>אינטרנט ותקשורת</v>
      </c>
      <c r="D287" s="748">
        <f>IF(ISERROR(VLOOKUP(B287,GL_LTD!$B:$I,8,FALSE)),0,VLOOKUP(B287,GL_LTD!$B:$I,8,FALSE))</f>
        <v>2691.17</v>
      </c>
      <c r="E287" s="712">
        <f>IF(ISERROR(VLOOKUP(B287,GL_LTD!$B:$I,6,FALSE)),0,VLOOKUP(B287,GL_LTD!$B:$I,6,FALSE))</f>
        <v>793.81</v>
      </c>
      <c r="I287" s="447"/>
    </row>
    <row r="288" ht="12.75" customHeight="1">
      <c r="A288" s="680"/>
      <c r="B288" s="675">
        <v>70015.0</v>
      </c>
      <c r="C288" s="699" t="str">
        <f>IF(ISERROR(VLOOKUP(B288,Accounts_LTD!$B:$E,2,FALSE)),"",VLOOKUP(B288,Accounts_LTD!$B:$E,2,FALSE))</f>
        <v>טלפון</v>
      </c>
      <c r="D288" s="748">
        <f>IF(ISERROR(VLOOKUP(B288,GL_LTD!$B:$I,8,FALSE)),0,VLOOKUP(B288,GL_LTD!$B:$I,8,FALSE))</f>
        <v>9356.35</v>
      </c>
      <c r="E288" s="712">
        <f>IF(ISERROR(VLOOKUP(B288,GL_LTD!$B:$I,6,FALSE)),0,VLOOKUP(B288,GL_LTD!$B:$I,6,FALSE))</f>
        <v>2726.89</v>
      </c>
      <c r="I288" s="447"/>
    </row>
    <row r="289" ht="12.75" customHeight="1">
      <c r="A289" s="680"/>
      <c r="B289" s="675">
        <v>70018.0</v>
      </c>
      <c r="C289" s="699" t="str">
        <f>IF(ISERROR(VLOOKUP(B289,Accounts_LTD!$B:$E,2,FALSE)),"",VLOOKUP(B289,Accounts_LTD!$B:$E,2,FALSE))</f>
        <v>מיסי עירייה</v>
      </c>
      <c r="D289" s="748">
        <f>IF(ISERROR(VLOOKUP(B289,GL_LTD!$B:$I,8,FALSE)),0,VLOOKUP(B289,GL_LTD!$B:$I,8,FALSE))</f>
        <v>46163.91</v>
      </c>
      <c r="E289" s="712">
        <f>IF(ISERROR(VLOOKUP(B289,GL_LTD!$B:$I,6,FALSE)),0,VLOOKUP(B289,GL_LTD!$B:$I,6,FALSE))</f>
        <v>13961.69</v>
      </c>
      <c r="I289" s="447"/>
    </row>
    <row r="290" ht="12.75" customHeight="1">
      <c r="A290" s="680"/>
      <c r="B290" s="675">
        <v>70020.0</v>
      </c>
      <c r="C290" s="699" t="str">
        <f>IF(ISERROR(VLOOKUP(B290,Accounts_LTD!$B:$E,2,FALSE)),"",VLOOKUP(B290,Accounts_LTD!$B:$E,2,FALSE))</f>
        <v>חשמל</v>
      </c>
      <c r="D290" s="748">
        <f>IF(ISERROR(VLOOKUP(B290,GL_LTD!$B:$I,8,FALSE)),0,VLOOKUP(B290,GL_LTD!$B:$I,8,FALSE))</f>
        <v>8259.09</v>
      </c>
      <c r="E290" s="712">
        <f>IF(ISERROR(VLOOKUP(B290,GL_LTD!$B:$I,6,FALSE)),0,VLOOKUP(B290,GL_LTD!$B:$I,6,FALSE))</f>
        <v>2414.09</v>
      </c>
      <c r="I290" s="447"/>
    </row>
    <row r="291" ht="12.75" customHeight="1">
      <c r="A291" s="680"/>
      <c r="B291" s="675">
        <v>70033.0</v>
      </c>
      <c r="C291" s="699" t="str">
        <f>IF(ISERROR(VLOOKUP(B291,Accounts_LTD!$B:$E,2,FALSE)),"",VLOOKUP(B291,Accounts_LTD!$B:$E,2,FALSE))</f>
        <v>נקיון</v>
      </c>
      <c r="D291" s="748">
        <f>IF(ISERROR(VLOOKUP(B291,GL_LTD!$B:$I,8,FALSE)),0,VLOOKUP(B291,GL_LTD!$B:$I,8,FALSE))</f>
        <v>54501.51</v>
      </c>
      <c r="E291" s="712">
        <f>IF(ISERROR(VLOOKUP(B291,GL_LTD!$B:$I,6,FALSE)),0,VLOOKUP(B291,GL_LTD!$B:$I,6,FALSE))</f>
        <v>15905.92</v>
      </c>
      <c r="I291" s="447"/>
    </row>
    <row r="292" ht="12.75" customHeight="1">
      <c r="A292" s="680"/>
      <c r="B292" s="675">
        <v>70044.0</v>
      </c>
      <c r="C292" s="699" t="str">
        <f>IF(ISERROR(VLOOKUP(B292,Accounts_LTD!$B:$E,2,FALSE)),"",VLOOKUP(B292,Accounts_LTD!$B:$E,2,FALSE))</f>
        <v>הוצ מי אביבים מים</v>
      </c>
      <c r="D292" s="748">
        <f>IF(ISERROR(VLOOKUP(B292,GL_LTD!$B:$I,8,FALSE)),0,VLOOKUP(B292,GL_LTD!$B:$I,8,FALSE))</f>
        <v>1989.99</v>
      </c>
      <c r="E292" s="712">
        <f>IF(ISERROR(VLOOKUP(B292,GL_LTD!$B:$I,6,FALSE)),0,VLOOKUP(B292,GL_LTD!$B:$I,6,FALSE))</f>
        <v>576.73</v>
      </c>
      <c r="I292" s="447"/>
    </row>
    <row r="293" ht="12.75" customHeight="1">
      <c r="A293" s="680"/>
      <c r="B293" s="675">
        <v>80201.0</v>
      </c>
      <c r="C293" s="699" t="str">
        <f>IF(ISERROR(VLOOKUP(B293,Accounts_LTD!$B:$E,2,FALSE)),"",VLOOKUP(B293,Accounts_LTD!$B:$E,2,FALSE))</f>
        <v>טלפון נייד-הנהלה</v>
      </c>
      <c r="D293" s="748">
        <f>IF(ISERROR(VLOOKUP(B293,GL_LTD!$B:$I,8,FALSE)),0,VLOOKUP(B293,GL_LTD!$B:$I,8,FALSE))</f>
        <v>3755.42</v>
      </c>
      <c r="E293" s="712">
        <f>IF(ISERROR(VLOOKUP(B293,GL_LTD!$B:$I,6,FALSE)),0,VLOOKUP(B293,GL_LTD!$B:$I,6,FALSE))</f>
        <v>1131.8</v>
      </c>
      <c r="I293" s="447"/>
    </row>
    <row r="294" ht="12.75" customHeight="1">
      <c r="A294" s="680"/>
      <c r="B294" s="675">
        <v>50100.0</v>
      </c>
      <c r="C294" s="699" t="str">
        <f>IF(ISERROR(VLOOKUP(B294,Accounts_LTD!$B:$E,2,FALSE)),"",VLOOKUP(B294,Accounts_LTD!$B:$E,2,FALSE))</f>
        <v>ארוחות מו"פ</v>
      </c>
      <c r="D294" s="748">
        <f>IF(ISERROR(VLOOKUP(B294,GL_LTD!$B:$I,8,FALSE)),0,VLOOKUP(B294,GL_LTD!$B:$I,8,FALSE))</f>
        <v>507</v>
      </c>
      <c r="E294" s="712">
        <f>IF(ISERROR(VLOOKUP(B294,GL_LTD!$B:$I,6,FALSE)),0,VLOOKUP(B294,GL_LTD!$B:$I,6,FALSE))</f>
        <v>157.21</v>
      </c>
      <c r="I294" s="447"/>
    </row>
    <row r="295" ht="12.75" customHeight="1">
      <c r="A295" s="680"/>
      <c r="B295" s="675">
        <v>67007.0</v>
      </c>
      <c r="C295" s="699" t="str">
        <f>IF(ISERROR(VLOOKUP(B295,Accounts_LTD!$B:$E,2,FALSE)),"",VLOOKUP(B295,Accounts_LTD!$B:$E,2,FALSE))</f>
        <v>ארוחות Devex</v>
      </c>
      <c r="D295" s="748">
        <f>IF(ISERROR(VLOOKUP(B295,GL_LTD!$B:$I,8,FALSE)),0,VLOOKUP(B295,GL_LTD!$B:$I,8,FALSE))</f>
        <v>263</v>
      </c>
      <c r="E295" s="712">
        <f>IF(ISERROR(VLOOKUP(B295,GL_LTD!$B:$I,6,FALSE)),0,VLOOKUP(B295,GL_LTD!$B:$I,6,FALSE))</f>
        <v>75.49</v>
      </c>
      <c r="I295" s="447"/>
    </row>
    <row r="296" ht="12.75" customHeight="1">
      <c r="A296" s="680"/>
      <c r="B296" s="675">
        <v>67009.0</v>
      </c>
      <c r="C296" s="699" t="str">
        <f>IF(ISERROR(VLOOKUP(B296,Accounts_LTD!$B:$E,2,FALSE)),"",VLOOKUP(B296,Accounts_LTD!$B:$E,2,FALSE))</f>
        <v>Developer Experience - TRAVELS</v>
      </c>
      <c r="D296" s="748">
        <f>IF(ISERROR(VLOOKUP(B296,GL_LTD!$B:$I,8,FALSE)),0,VLOOKUP(B296,GL_LTD!$B:$I,8,FALSE))</f>
        <v>24993.36</v>
      </c>
      <c r="E296" s="712">
        <f>IF(ISERROR(VLOOKUP(B296,GL_LTD!$B:$I,6,FALSE)),0,VLOOKUP(B296,GL_LTD!$B:$I,6,FALSE))</f>
        <v>7370.5</v>
      </c>
      <c r="I296" s="447"/>
    </row>
    <row r="297" ht="12.75" customHeight="1">
      <c r="A297" s="680"/>
      <c r="B297" s="675">
        <v>70023.0</v>
      </c>
      <c r="C297" s="699" t="str">
        <f>IF(ISERROR(VLOOKUP(B297,Accounts_LTD!$B:$E,2,FALSE)),"",VLOOKUP(B297,Accounts_LTD!$B:$E,2,FALSE))</f>
        <v>ארועי חברה</v>
      </c>
      <c r="D297" s="748">
        <f>IF(ISERROR(VLOOKUP(B297,GL_LTD!$B:$I,8,FALSE)),0,VLOOKUP(B297,GL_LTD!$B:$I,8,FALSE))</f>
        <v>9284.32</v>
      </c>
      <c r="E297" s="712">
        <f>IF(ISERROR(VLOOKUP(B297,GL_LTD!$B:$I,6,FALSE)),0,VLOOKUP(B297,GL_LTD!$B:$I,6,FALSE))</f>
        <v>2770.38</v>
      </c>
      <c r="I297" s="447"/>
    </row>
    <row r="298" ht="12.75" customHeight="1">
      <c r="A298" s="680"/>
      <c r="B298" s="675">
        <v>70038.0</v>
      </c>
      <c r="C298" s="699" t="str">
        <f>IF(ISERROR(VLOOKUP(B298,Accounts_LTD!$B:$E,2,FALSE)),"",VLOOKUP(B298,Accounts_LTD!$B:$E,2,FALSE))</f>
        <v>רווחת עובדים</v>
      </c>
      <c r="D298" s="748">
        <f>IF(ISERROR(VLOOKUP(B298,GL_LTD!$B:$I,8,FALSE)),0,VLOOKUP(B298,GL_LTD!$B:$I,8,FALSE))</f>
        <v>449</v>
      </c>
      <c r="E298" s="712">
        <f>IF(ISERROR(VLOOKUP(B298,GL_LTD!$B:$I,6,FALSE)),0,VLOOKUP(B298,GL_LTD!$B:$I,6,FALSE))</f>
        <v>131.19</v>
      </c>
      <c r="I298" s="447"/>
    </row>
    <row r="299" ht="12.75" customHeight="1">
      <c r="A299" s="680"/>
      <c r="B299" s="675">
        <v>70048.0</v>
      </c>
      <c r="C299" s="699" t="str">
        <f>IF(ISERROR(VLOOKUP(B299,Accounts_LTD!$B:$E,2,FALSE)),"",VLOOKUP(B299,Accounts_LTD!$B:$E,2,FALSE))</f>
        <v>מתנות ספקקים / לקוחות</v>
      </c>
      <c r="D299" s="748">
        <f>IF(ISERROR(VLOOKUP(B299,GL_LTD!$B:$I,8,FALSE)),0,VLOOKUP(B299,GL_LTD!$B:$I,8,FALSE))</f>
        <v>1482</v>
      </c>
      <c r="E299" s="712">
        <f>IF(ISERROR(VLOOKUP(B299,GL_LTD!$B:$I,6,FALSE)),0,VLOOKUP(B299,GL_LTD!$B:$I,6,FALSE))</f>
        <v>431.65</v>
      </c>
      <c r="I299" s="447"/>
    </row>
    <row r="300" ht="12.75" customHeight="1">
      <c r="A300" s="680"/>
      <c r="B300" s="675">
        <v>70052.0</v>
      </c>
      <c r="C300" s="699" t="str">
        <f>IF(ISERROR(VLOOKUP(B300,Accounts_LTD!$B:$E,2,FALSE)),"",VLOOKUP(B300,Accounts_LTD!$B:$E,2,FALSE))</f>
        <v>מתנות עובדים חדשים</v>
      </c>
      <c r="D300" s="748">
        <f>IF(ISERROR(VLOOKUP(B300,GL_LTD!$B:$I,8,FALSE)),0,VLOOKUP(B300,GL_LTD!$B:$I,8,FALSE))</f>
        <v>866</v>
      </c>
      <c r="E300" s="712">
        <f>IF(ISERROR(VLOOKUP(B300,GL_LTD!$B:$I,6,FALSE)),0,VLOOKUP(B300,GL_LTD!$B:$I,6,FALSE))</f>
        <v>257.42</v>
      </c>
      <c r="I300" s="447"/>
    </row>
    <row r="301" ht="12.75" customHeight="1">
      <c r="A301" s="680"/>
      <c r="B301" s="675">
        <v>70053.0</v>
      </c>
      <c r="C301" s="699" t="str">
        <f>IF(ISERROR(VLOOKUP(B301,Accounts_LTD!$B:$E,2,FALSE)),"",VLOOKUP(B301,Accounts_LTD!$B:$E,2,FALSE))</f>
        <v>מתנות עובדים החלמה מהירה</v>
      </c>
      <c r="D301" s="748">
        <f>IF(ISERROR(VLOOKUP(B301,GL_LTD!$B:$I,8,FALSE)),0,VLOOKUP(B301,GL_LTD!$B:$I,8,FALSE))</f>
        <v>2065</v>
      </c>
      <c r="E301" s="712">
        <f>IF(ISERROR(VLOOKUP(B301,GL_LTD!$B:$I,6,FALSE)),0,VLOOKUP(B301,GL_LTD!$B:$I,6,FALSE))</f>
        <v>635.03</v>
      </c>
      <c r="I301" s="447"/>
    </row>
    <row r="302" ht="12.75" customHeight="1">
      <c r="A302" s="680"/>
      <c r="B302" s="675">
        <v>70054.0</v>
      </c>
      <c r="C302" s="699" t="str">
        <f>IF(ISERROR(VLOOKUP(B302,Accounts_LTD!$B:$E,2,FALSE)),"",VLOOKUP(B302,Accounts_LTD!$B:$E,2,FALSE))</f>
        <v>מתנות עובדים HAPPY HOUR/ אירועי חברה</v>
      </c>
      <c r="D302" s="748">
        <f>IF(ISERROR(VLOOKUP(B302,GL_LTD!$B:$I,8,FALSE)),0,VLOOKUP(B302,GL_LTD!$B:$I,8,FALSE))</f>
        <v>5635.3</v>
      </c>
      <c r="E302" s="712">
        <f>IF(ISERROR(VLOOKUP(B302,GL_LTD!$B:$I,6,FALSE)),0,VLOOKUP(B302,GL_LTD!$B:$I,6,FALSE))</f>
        <v>1759.25</v>
      </c>
      <c r="I302" s="447"/>
    </row>
    <row r="303" ht="12.75" customHeight="1">
      <c r="A303" s="680"/>
      <c r="B303" s="675">
        <v>70057.0</v>
      </c>
      <c r="C303" s="699" t="str">
        <f>IF(ISERROR(VLOOKUP(B303,Accounts_LTD!$B:$E,2,FALSE)),"",VLOOKUP(B303,Accounts_LTD!$B:$E,2,FALSE))</f>
        <v>הוצאות פעילויות עובדים</v>
      </c>
      <c r="D303" s="748">
        <f>IF(ISERROR(VLOOKUP(B303,GL_LTD!$B:$I,8,FALSE)),0,VLOOKUP(B303,GL_LTD!$B:$I,8,FALSE))</f>
        <v>6269</v>
      </c>
      <c r="E303" s="712">
        <f>IF(ISERROR(VLOOKUP(B303,GL_LTD!$B:$I,6,FALSE)),0,VLOOKUP(B303,GL_LTD!$B:$I,6,FALSE))</f>
        <v>1949.62</v>
      </c>
      <c r="I303" s="447"/>
    </row>
    <row r="304" ht="12.75" customHeight="1">
      <c r="A304" s="680"/>
      <c r="B304" s="675">
        <v>70066.0</v>
      </c>
      <c r="C304" s="699" t="str">
        <f>IF(ISERROR(VLOOKUP(B304,Accounts_LTD!$B:$E,2,FALSE)),"",VLOOKUP(B304,Accounts_LTD!$B:$E,2,FALSE))</f>
        <v>האפי האוור</v>
      </c>
      <c r="D304" s="748">
        <f>IF(ISERROR(VLOOKUP(B304,GL_LTD!$B:$I,8,FALSE)),0,VLOOKUP(B304,GL_LTD!$B:$I,8,FALSE))</f>
        <v>3267.68</v>
      </c>
      <c r="E304" s="712">
        <f>IF(ISERROR(VLOOKUP(B304,GL_LTD!$B:$I,6,FALSE)),0,VLOOKUP(B304,GL_LTD!$B:$I,6,FALSE))</f>
        <v>965.12</v>
      </c>
      <c r="I304" s="447"/>
    </row>
    <row r="305" ht="12.75" customHeight="1">
      <c r="A305" s="680"/>
      <c r="B305" s="675">
        <v>70069.0</v>
      </c>
      <c r="C305" s="699" t="str">
        <f>IF(ISERROR(VLOOKUP(B305,Accounts_LTD!$B:$E,2,FALSE)),"",VLOOKUP(B305,Accounts_LTD!$B:$E,2,FALSE))</f>
        <v>ארועי OFFSITE</v>
      </c>
      <c r="D305" s="748">
        <f>IF(ISERROR(VLOOKUP(B305,GL_LTD!$B:$I,8,FALSE)),0,VLOOKUP(B305,GL_LTD!$B:$I,8,FALSE))</f>
        <v>69268</v>
      </c>
      <c r="E305" s="712">
        <f>IF(ISERROR(VLOOKUP(B305,GL_LTD!$B:$I,6,FALSE)),0,VLOOKUP(B305,GL_LTD!$B:$I,6,FALSE))</f>
        <v>20010.22</v>
      </c>
      <c r="I305" s="447"/>
    </row>
    <row r="306" ht="12.75" customHeight="1">
      <c r="A306" s="680"/>
      <c r="B306" s="675">
        <v>72999.0</v>
      </c>
      <c r="C306" s="699" t="str">
        <f>IF(ISERROR(VLOOKUP(B306,Accounts_LTD!$B:$E,2,FALSE)),"",VLOOKUP(B306,Accounts_LTD!$B:$E,2,FALSE))</f>
        <v>הוצאות דלק</v>
      </c>
      <c r="D306" s="748">
        <f>IF(ISERROR(VLOOKUP(B306,GL_LTD!$B:$I,8,FALSE)),0,VLOOKUP(B306,GL_LTD!$B:$I,8,FALSE))</f>
        <v>361.02</v>
      </c>
      <c r="E306" s="712">
        <f>IF(ISERROR(VLOOKUP(B306,GL_LTD!$B:$I,6,FALSE)),0,VLOOKUP(B306,GL_LTD!$B:$I,6,FALSE))</f>
        <v>108.78</v>
      </c>
      <c r="I306" s="447"/>
    </row>
    <row r="307" ht="12.75" customHeight="1">
      <c r="A307" s="680"/>
      <c r="B307" s="675">
        <v>74000.0</v>
      </c>
      <c r="C307" s="699" t="str">
        <f>IF(ISERROR(VLOOKUP(B307,Accounts_LTD!$B:$E,2,FALSE)),"",VLOOKUP(B307,Accounts_LTD!$B:$E,2,FALSE))</f>
        <v>הוצאות פחת מחשבים ותוכנה</v>
      </c>
      <c r="D307" s="748">
        <f>IF(ISERROR(VLOOKUP(B307,GL_LTD!$B:$I,8,FALSE)),0,VLOOKUP(B307,GL_LTD!$B:$I,8,FALSE))</f>
        <v>96548.42</v>
      </c>
      <c r="E307" s="712">
        <f>IF(ISERROR(VLOOKUP(B307,GL_LTD!$B:$I,6,FALSE)),0,VLOOKUP(B307,GL_LTD!$B:$I,6,FALSE))</f>
        <v>29331.33</v>
      </c>
      <c r="I307" s="447"/>
    </row>
    <row r="308" ht="12.75" customHeight="1">
      <c r="A308" s="680"/>
      <c r="B308" s="675">
        <v>74001.0</v>
      </c>
      <c r="C308" s="699" t="str">
        <f>IF(ISERROR(VLOOKUP(B308,Accounts_LTD!$B:$E,2,FALSE)),"",VLOOKUP(B308,Accounts_LTD!$B:$E,2,FALSE))</f>
        <v>הוצאות פחת ריהוט וציוד</v>
      </c>
      <c r="D308" s="748">
        <f>IF(ISERROR(VLOOKUP(B308,GL_LTD!$B:$I,8,FALSE)),0,VLOOKUP(B308,GL_LTD!$B:$I,8,FALSE))</f>
        <v>11337.4</v>
      </c>
      <c r="E308" s="712">
        <f>IF(ISERROR(VLOOKUP(B308,GL_LTD!$B:$I,6,FALSE)),0,VLOOKUP(B308,GL_LTD!$B:$I,6,FALSE))</f>
        <v>3502.9</v>
      </c>
      <c r="I308" s="447"/>
    </row>
    <row r="309" ht="12.75" customHeight="1">
      <c r="A309" s="680"/>
      <c r="B309" s="675">
        <v>74002.0</v>
      </c>
      <c r="C309" s="699" t="str">
        <f>IF(ISERROR(VLOOKUP(B309,Accounts_LTD!$B:$E,2,FALSE)),"",VLOOKUP(B309,Accounts_LTD!$B:$E,2,FALSE))</f>
        <v>הוצאות פחת ציוד אלקטרוני</v>
      </c>
      <c r="D309" s="748">
        <f>IF(ISERROR(VLOOKUP(B309,GL_LTD!$B:$I,8,FALSE)),0,VLOOKUP(B309,GL_LTD!$B:$I,8,FALSE))</f>
        <v>4174.47</v>
      </c>
      <c r="E309" s="712">
        <f>IF(ISERROR(VLOOKUP(B309,GL_LTD!$B:$I,6,FALSE)),0,VLOOKUP(B309,GL_LTD!$B:$I,6,FALSE))</f>
        <v>1280.28</v>
      </c>
      <c r="I309" s="447"/>
    </row>
    <row r="310" ht="12.75" customHeight="1">
      <c r="A310" s="680"/>
      <c r="B310" s="675">
        <v>74003.0</v>
      </c>
      <c r="C310" s="699" t="str">
        <f>IF(ISERROR(VLOOKUP(B310,Accounts_LTD!$B:$E,2,FALSE)),"",VLOOKUP(B310,Accounts_LTD!$B:$E,2,FALSE))</f>
        <v>הוצאות פחת שיפורים במושכר</v>
      </c>
      <c r="D310" s="748">
        <f>IF(ISERROR(VLOOKUP(B310,GL_LTD!$B:$I,8,FALSE)),0,VLOOKUP(B310,GL_LTD!$B:$I,8,FALSE))</f>
        <v>58472.08</v>
      </c>
      <c r="E310" s="712">
        <f>IF(ISERROR(VLOOKUP(B310,GL_LTD!$B:$I,6,FALSE)),0,VLOOKUP(B310,GL_LTD!$B:$I,6,FALSE))</f>
        <v>18378.24</v>
      </c>
      <c r="I310" s="447"/>
    </row>
    <row r="311" ht="12.75" customHeight="1">
      <c r="A311" s="680"/>
      <c r="B311" s="675"/>
      <c r="C311" s="447"/>
      <c r="E311" s="941"/>
      <c r="I311" s="447"/>
    </row>
    <row r="312" ht="12.75" customHeight="1">
      <c r="A312" s="680"/>
      <c r="B312" s="675"/>
      <c r="C312" s="447"/>
      <c r="D312" s="942">
        <f t="shared" ref="D312:E312" si="26">SUM(D265:D311)</f>
        <v>783008.7026</v>
      </c>
      <c r="E312" s="943">
        <f t="shared" si="26"/>
        <v>234528.4981</v>
      </c>
      <c r="I312" s="447"/>
    </row>
    <row r="313" ht="12.75" customHeight="1">
      <c r="A313" s="680"/>
      <c r="B313" s="944"/>
      <c r="C313" s="660" t="s">
        <v>996</v>
      </c>
      <c r="D313" s="945"/>
      <c r="E313" s="946"/>
      <c r="I313" s="447"/>
    </row>
    <row r="314" ht="12.75" customHeight="1">
      <c r="A314" s="680"/>
      <c r="B314" s="944" t="s">
        <v>15</v>
      </c>
      <c r="C314" s="117">
        <v>15.0</v>
      </c>
      <c r="D314" s="947">
        <f t="shared" ref="D314:D317" si="27">C314/$C$318*$D$312</f>
        <v>533869.5699</v>
      </c>
      <c r="E314" s="948">
        <f t="shared" ref="E314:E317" si="28">C314/$C$318*$E$312</f>
        <v>159905.7942</v>
      </c>
      <c r="I314" s="447"/>
    </row>
    <row r="315" ht="12.75" customHeight="1">
      <c r="A315" s="680"/>
      <c r="B315" s="944" t="s">
        <v>259</v>
      </c>
      <c r="C315" s="117">
        <v>1.0</v>
      </c>
      <c r="D315" s="947">
        <f t="shared" si="27"/>
        <v>35591.30466</v>
      </c>
      <c r="E315" s="948">
        <f t="shared" si="28"/>
        <v>10660.38628</v>
      </c>
      <c r="I315" s="447"/>
    </row>
    <row r="316" ht="12.75" customHeight="1">
      <c r="A316" s="680"/>
      <c r="B316" s="944" t="s">
        <v>17</v>
      </c>
      <c r="C316" s="117">
        <v>1.0</v>
      </c>
      <c r="D316" s="947">
        <f t="shared" si="27"/>
        <v>35591.30466</v>
      </c>
      <c r="E316" s="948">
        <f t="shared" si="28"/>
        <v>10660.38628</v>
      </c>
      <c r="I316" s="447"/>
    </row>
    <row r="317" ht="12.75" customHeight="1">
      <c r="A317" s="680"/>
      <c r="B317" s="944" t="s">
        <v>18</v>
      </c>
      <c r="C317" s="117">
        <v>5.0</v>
      </c>
      <c r="D317" s="947">
        <f t="shared" si="27"/>
        <v>177956.5233</v>
      </c>
      <c r="E317" s="948">
        <f t="shared" si="28"/>
        <v>53301.93139</v>
      </c>
      <c r="I317" s="447"/>
    </row>
    <row r="318" ht="12.75" customHeight="1">
      <c r="A318" s="680"/>
      <c r="B318" s="944"/>
      <c r="C318" s="949">
        <f t="shared" ref="C318:E318" si="29">SUM(C314:C317)</f>
        <v>22</v>
      </c>
      <c r="D318" s="950">
        <f t="shared" si="29"/>
        <v>783008.7026</v>
      </c>
      <c r="E318" s="951">
        <f t="shared" si="29"/>
        <v>234528.4981</v>
      </c>
      <c r="I318" s="447"/>
    </row>
    <row r="319" ht="12.75" customHeight="1">
      <c r="A319" s="680"/>
      <c r="B319" s="519"/>
      <c r="C319" s="117"/>
      <c r="D319" s="952">
        <f t="shared" ref="D319:E319" si="30">D318-D312</f>
        <v>0</v>
      </c>
      <c r="E319" s="953">
        <f t="shared" si="30"/>
        <v>0</v>
      </c>
      <c r="I319" s="447"/>
    </row>
    <row r="320" ht="12.75" customHeight="1">
      <c r="A320" s="680"/>
      <c r="B320" s="719"/>
      <c r="C320" s="521"/>
      <c r="D320" s="720"/>
      <c r="E320" s="954"/>
      <c r="I320" s="447"/>
    </row>
    <row r="321" ht="12.75" customHeight="1">
      <c r="A321" s="680"/>
      <c r="C321" s="447"/>
      <c r="E321" s="681"/>
      <c r="I321" s="447"/>
    </row>
    <row r="322" ht="12.75" customHeight="1">
      <c r="A322" s="680"/>
      <c r="C322" s="447"/>
      <c r="E322" s="681"/>
      <c r="I322" s="447"/>
    </row>
    <row r="323" ht="12.75" customHeight="1">
      <c r="A323" s="680"/>
      <c r="C323" s="447"/>
      <c r="E323" s="681"/>
      <c r="I323" s="447"/>
    </row>
    <row r="324" ht="12.75" customHeight="1">
      <c r="A324" s="680"/>
      <c r="C324" s="447"/>
      <c r="E324" s="681"/>
      <c r="I324" s="447"/>
    </row>
    <row r="325" ht="12.75" customHeight="1">
      <c r="A325" s="680"/>
      <c r="C325" s="447"/>
      <c r="E325" s="681"/>
      <c r="I325" s="447"/>
    </row>
    <row r="326" ht="12.75" customHeight="1">
      <c r="A326" s="680"/>
      <c r="C326" s="447"/>
      <c r="E326" s="681"/>
      <c r="I326" s="447"/>
    </row>
    <row r="327" ht="12.75" customHeight="1">
      <c r="A327" s="680"/>
      <c r="C327" s="447"/>
      <c r="E327" s="681"/>
      <c r="I327" s="447"/>
    </row>
    <row r="328" ht="12.75" customHeight="1">
      <c r="A328" s="680"/>
      <c r="C328" s="447"/>
      <c r="E328" s="681"/>
      <c r="I328" s="447"/>
    </row>
    <row r="329" ht="12.75" customHeight="1">
      <c r="A329" s="680"/>
      <c r="C329" s="447"/>
      <c r="E329" s="681"/>
      <c r="I329" s="447"/>
    </row>
    <row r="330" ht="12.75" customHeight="1">
      <c r="A330" s="680"/>
      <c r="C330" s="447"/>
      <c r="E330" s="681"/>
      <c r="I330" s="447"/>
    </row>
    <row r="331" ht="12.75" customHeight="1">
      <c r="A331" s="680"/>
      <c r="C331" s="447"/>
      <c r="E331" s="681"/>
      <c r="I331" s="447"/>
    </row>
    <row r="332" ht="12.75" customHeight="1">
      <c r="A332" s="680"/>
      <c r="C332" s="447"/>
      <c r="E332" s="681"/>
      <c r="I332" s="447"/>
    </row>
    <row r="333" ht="12.75" customHeight="1">
      <c r="A333" s="680"/>
      <c r="C333" s="447"/>
      <c r="E333" s="681"/>
      <c r="I333" s="447"/>
    </row>
    <row r="334" ht="12.75" customHeight="1">
      <c r="A334" s="680"/>
      <c r="C334" s="447"/>
      <c r="E334" s="681"/>
      <c r="I334" s="447"/>
    </row>
    <row r="335" ht="12.75" customHeight="1">
      <c r="A335" s="680"/>
      <c r="C335" s="447"/>
      <c r="E335" s="681"/>
      <c r="I335" s="447"/>
    </row>
    <row r="336" ht="12.75" customHeight="1">
      <c r="A336" s="680"/>
      <c r="C336" s="447"/>
      <c r="E336" s="681"/>
      <c r="I336" s="447"/>
    </row>
    <row r="337" ht="12.75" customHeight="1">
      <c r="A337" s="680"/>
      <c r="C337" s="447"/>
      <c r="E337" s="681"/>
      <c r="I337" s="447"/>
    </row>
    <row r="338" ht="12.75" customHeight="1">
      <c r="A338" s="680"/>
      <c r="C338" s="447"/>
      <c r="E338" s="681"/>
      <c r="I338" s="447"/>
    </row>
    <row r="339" ht="12.75" customHeight="1">
      <c r="A339" s="680"/>
      <c r="C339" s="447"/>
      <c r="E339" s="681"/>
      <c r="I339" s="447"/>
    </row>
    <row r="340" ht="12.75" customHeight="1">
      <c r="A340" s="680"/>
      <c r="C340" s="447"/>
      <c r="E340" s="681"/>
      <c r="I340" s="447"/>
    </row>
    <row r="341" ht="12.75" customHeight="1">
      <c r="A341" s="680"/>
      <c r="C341" s="447"/>
      <c r="E341" s="681"/>
      <c r="I341" s="447"/>
    </row>
    <row r="342" ht="12.75" customHeight="1">
      <c r="A342" s="680"/>
      <c r="C342" s="447"/>
      <c r="E342" s="681"/>
      <c r="I342" s="447"/>
    </row>
    <row r="343" ht="12.75" customHeight="1">
      <c r="A343" s="680"/>
      <c r="C343" s="447"/>
      <c r="E343" s="681"/>
      <c r="I343" s="447"/>
    </row>
    <row r="344" ht="12.75" customHeight="1">
      <c r="A344" s="680"/>
      <c r="C344" s="447"/>
      <c r="E344" s="681"/>
      <c r="I344" s="447"/>
    </row>
    <row r="345" ht="12.75" customHeight="1">
      <c r="A345" s="680"/>
      <c r="C345" s="447"/>
      <c r="E345" s="681"/>
      <c r="I345" s="447"/>
    </row>
    <row r="346" ht="12.75" customHeight="1">
      <c r="A346" s="680"/>
      <c r="C346" s="447"/>
      <c r="E346" s="681"/>
      <c r="I346" s="447"/>
    </row>
    <row r="347" ht="12.75" customHeight="1">
      <c r="A347" s="680"/>
      <c r="C347" s="447"/>
      <c r="E347" s="681"/>
      <c r="I347" s="447"/>
    </row>
    <row r="348" ht="12.75" customHeight="1">
      <c r="A348" s="680"/>
      <c r="C348" s="447"/>
      <c r="E348" s="681"/>
      <c r="I348" s="447"/>
    </row>
    <row r="349" ht="12.75" customHeight="1">
      <c r="A349" s="680"/>
      <c r="C349" s="447"/>
      <c r="E349" s="681"/>
      <c r="I349" s="447"/>
    </row>
    <row r="350" ht="12.75" customHeight="1">
      <c r="A350" s="680"/>
      <c r="C350" s="447"/>
      <c r="E350" s="681"/>
      <c r="I350" s="447"/>
    </row>
    <row r="351" ht="12.75" customHeight="1">
      <c r="A351" s="680"/>
      <c r="C351" s="447"/>
      <c r="E351" s="681"/>
      <c r="I351" s="447"/>
    </row>
    <row r="352" ht="12.75" customHeight="1">
      <c r="A352" s="680"/>
      <c r="C352" s="447"/>
      <c r="E352" s="681"/>
      <c r="I352" s="447"/>
    </row>
    <row r="353" ht="12.75" customHeight="1">
      <c r="A353" s="680"/>
      <c r="C353" s="447"/>
      <c r="E353" s="681"/>
      <c r="I353" s="447"/>
    </row>
    <row r="354" ht="12.75" customHeight="1">
      <c r="A354" s="680"/>
      <c r="C354" s="447"/>
      <c r="E354" s="681"/>
      <c r="I354" s="447"/>
    </row>
    <row r="355" ht="12.75" customHeight="1">
      <c r="A355" s="680"/>
      <c r="C355" s="447"/>
      <c r="E355" s="681"/>
      <c r="I355" s="447"/>
    </row>
    <row r="356" ht="12.75" customHeight="1">
      <c r="A356" s="680"/>
      <c r="C356" s="447"/>
      <c r="E356" s="681"/>
      <c r="I356" s="447"/>
    </row>
    <row r="357" ht="12.75" customHeight="1">
      <c r="A357" s="680"/>
      <c r="C357" s="447"/>
      <c r="E357" s="681"/>
      <c r="I357" s="447"/>
    </row>
    <row r="358" ht="12.75" customHeight="1">
      <c r="A358" s="680"/>
      <c r="C358" s="447"/>
      <c r="E358" s="681"/>
      <c r="I358" s="447"/>
    </row>
    <row r="359" ht="12.75" customHeight="1">
      <c r="A359" s="680"/>
      <c r="C359" s="447"/>
      <c r="E359" s="681"/>
      <c r="I359" s="447"/>
    </row>
    <row r="360" ht="12.75" customHeight="1">
      <c r="A360" s="680"/>
      <c r="C360" s="447"/>
      <c r="E360" s="681"/>
      <c r="I360" s="447"/>
    </row>
    <row r="361" ht="12.75" customHeight="1">
      <c r="A361" s="680"/>
      <c r="C361" s="447"/>
      <c r="E361" s="681"/>
      <c r="I361" s="447"/>
    </row>
    <row r="362" ht="12.75" customHeight="1">
      <c r="A362" s="680"/>
      <c r="C362" s="447"/>
      <c r="E362" s="681"/>
      <c r="I362" s="447"/>
    </row>
    <row r="363" ht="12.75" customHeight="1">
      <c r="A363" s="680"/>
      <c r="C363" s="447"/>
      <c r="E363" s="681"/>
      <c r="I363" s="447"/>
    </row>
    <row r="364" ht="12.75" customHeight="1">
      <c r="A364" s="680"/>
      <c r="C364" s="447"/>
      <c r="E364" s="681"/>
      <c r="I364" s="447"/>
    </row>
    <row r="365" ht="12.75" customHeight="1">
      <c r="A365" s="680"/>
      <c r="C365" s="447"/>
      <c r="E365" s="681"/>
      <c r="I365" s="447"/>
    </row>
    <row r="366" ht="12.75" customHeight="1">
      <c r="A366" s="680"/>
      <c r="C366" s="447"/>
      <c r="E366" s="681"/>
      <c r="I366" s="447"/>
    </row>
    <row r="367" ht="12.75" customHeight="1">
      <c r="A367" s="680"/>
      <c r="C367" s="447"/>
      <c r="E367" s="681"/>
      <c r="I367" s="447"/>
    </row>
    <row r="368" ht="12.75" customHeight="1">
      <c r="A368" s="680"/>
      <c r="C368" s="447"/>
      <c r="E368" s="681"/>
      <c r="I368" s="447"/>
    </row>
    <row r="369" ht="12.75" customHeight="1">
      <c r="A369" s="680"/>
      <c r="C369" s="447"/>
      <c r="E369" s="681"/>
      <c r="I369" s="447"/>
    </row>
    <row r="370" ht="12.75" customHeight="1">
      <c r="A370" s="680"/>
      <c r="C370" s="447"/>
      <c r="E370" s="681"/>
      <c r="I370" s="447"/>
    </row>
    <row r="371" ht="12.75" customHeight="1">
      <c r="A371" s="680"/>
      <c r="C371" s="447"/>
      <c r="E371" s="681"/>
      <c r="I371" s="447"/>
    </row>
    <row r="372" ht="12.75" customHeight="1">
      <c r="A372" s="680"/>
      <c r="C372" s="447"/>
      <c r="E372" s="681"/>
      <c r="I372" s="447"/>
    </row>
    <row r="373" ht="12.75" customHeight="1">
      <c r="A373" s="680"/>
      <c r="C373" s="447"/>
      <c r="E373" s="681"/>
      <c r="I373" s="447"/>
    </row>
    <row r="374" ht="12.75" customHeight="1">
      <c r="A374" s="680"/>
      <c r="C374" s="447"/>
      <c r="E374" s="681"/>
      <c r="I374" s="447"/>
    </row>
    <row r="375" ht="12.75" customHeight="1">
      <c r="A375" s="680"/>
      <c r="C375" s="447"/>
      <c r="E375" s="681"/>
      <c r="I375" s="447"/>
    </row>
    <row r="376" ht="12.75" customHeight="1">
      <c r="A376" s="680"/>
      <c r="C376" s="447"/>
      <c r="E376" s="681"/>
      <c r="I376" s="447"/>
    </row>
    <row r="377" ht="12.75" customHeight="1">
      <c r="A377" s="680"/>
      <c r="C377" s="447"/>
      <c r="E377" s="681"/>
      <c r="I377" s="447"/>
    </row>
    <row r="378" ht="12.75" customHeight="1">
      <c r="A378" s="680"/>
      <c r="C378" s="447"/>
      <c r="E378" s="681"/>
      <c r="I378" s="447"/>
    </row>
    <row r="379" ht="12.75" customHeight="1">
      <c r="A379" s="680"/>
      <c r="C379" s="447"/>
      <c r="E379" s="681"/>
      <c r="I379" s="447"/>
    </row>
    <row r="380" ht="12.75" customHeight="1">
      <c r="A380" s="680"/>
      <c r="C380" s="447"/>
      <c r="E380" s="681"/>
      <c r="I380" s="447"/>
    </row>
    <row r="381" ht="12.75" customHeight="1">
      <c r="A381" s="680"/>
      <c r="C381" s="447"/>
      <c r="E381" s="681"/>
      <c r="I381" s="447"/>
    </row>
    <row r="382" ht="12.75" customHeight="1">
      <c r="A382" s="680"/>
      <c r="C382" s="447"/>
      <c r="E382" s="681"/>
      <c r="I382" s="447"/>
    </row>
    <row r="383" ht="12.75" customHeight="1">
      <c r="A383" s="680"/>
      <c r="C383" s="447"/>
      <c r="E383" s="681"/>
      <c r="I383" s="447"/>
    </row>
    <row r="384" ht="12.75" customHeight="1">
      <c r="A384" s="680"/>
      <c r="C384" s="447"/>
      <c r="E384" s="681"/>
      <c r="I384" s="447"/>
    </row>
    <row r="385" ht="12.75" customHeight="1">
      <c r="A385" s="680"/>
      <c r="C385" s="447"/>
      <c r="E385" s="681"/>
      <c r="I385" s="447"/>
    </row>
    <row r="386" ht="12.75" customHeight="1">
      <c r="A386" s="680"/>
      <c r="C386" s="447"/>
      <c r="E386" s="681"/>
      <c r="I386" s="447"/>
    </row>
    <row r="387" ht="12.75" customHeight="1">
      <c r="A387" s="680"/>
      <c r="C387" s="447"/>
      <c r="E387" s="681"/>
      <c r="I387" s="447"/>
    </row>
    <row r="388" ht="12.75" customHeight="1">
      <c r="A388" s="680"/>
      <c r="C388" s="447"/>
      <c r="E388" s="681"/>
      <c r="I388" s="447"/>
    </row>
    <row r="389" ht="12.75" customHeight="1">
      <c r="A389" s="680"/>
      <c r="C389" s="447"/>
      <c r="E389" s="681"/>
      <c r="I389" s="447"/>
    </row>
    <row r="390" ht="12.75" customHeight="1">
      <c r="A390" s="680"/>
      <c r="C390" s="447"/>
      <c r="E390" s="681"/>
      <c r="I390" s="447"/>
    </row>
    <row r="391" ht="12.75" customHeight="1">
      <c r="A391" s="680"/>
      <c r="C391" s="447"/>
      <c r="E391" s="681"/>
      <c r="I391" s="447"/>
    </row>
    <row r="392" ht="12.75" customHeight="1">
      <c r="A392" s="680"/>
      <c r="C392" s="447"/>
      <c r="E392" s="681"/>
      <c r="I392" s="447"/>
    </row>
    <row r="393" ht="12.75" customHeight="1">
      <c r="A393" s="680"/>
      <c r="C393" s="447"/>
      <c r="E393" s="681"/>
      <c r="I393" s="447"/>
    </row>
    <row r="394" ht="12.75" customHeight="1">
      <c r="A394" s="680"/>
      <c r="C394" s="447"/>
      <c r="E394" s="681"/>
      <c r="I394" s="447"/>
    </row>
    <row r="395" ht="12.75" customHeight="1">
      <c r="A395" s="680"/>
      <c r="C395" s="447"/>
      <c r="E395" s="681"/>
      <c r="I395" s="447"/>
    </row>
    <row r="396" ht="12.75" customHeight="1">
      <c r="A396" s="680"/>
      <c r="C396" s="447"/>
      <c r="E396" s="681"/>
      <c r="I396" s="447"/>
    </row>
    <row r="397" ht="12.75" customHeight="1">
      <c r="A397" s="680"/>
      <c r="C397" s="447"/>
      <c r="E397" s="681"/>
      <c r="I397" s="447"/>
    </row>
    <row r="398" ht="12.75" customHeight="1">
      <c r="A398" s="680"/>
      <c r="C398" s="447"/>
      <c r="E398" s="681"/>
      <c r="I398" s="447"/>
    </row>
    <row r="399" ht="12.75" customHeight="1">
      <c r="A399" s="680"/>
      <c r="C399" s="447"/>
      <c r="E399" s="681"/>
      <c r="I399" s="447"/>
    </row>
    <row r="400" ht="12.75" customHeight="1">
      <c r="A400" s="680"/>
      <c r="C400" s="447"/>
      <c r="E400" s="681"/>
      <c r="I400" s="447"/>
    </row>
    <row r="401" ht="12.75" customHeight="1">
      <c r="A401" s="680"/>
      <c r="C401" s="447"/>
      <c r="E401" s="681"/>
      <c r="I401" s="447"/>
    </row>
    <row r="402" ht="12.75" customHeight="1">
      <c r="A402" s="680"/>
      <c r="C402" s="447"/>
      <c r="E402" s="681"/>
      <c r="I402" s="447"/>
    </row>
    <row r="403" ht="12.75" customHeight="1">
      <c r="A403" s="680"/>
      <c r="C403" s="447"/>
      <c r="E403" s="681"/>
      <c r="I403" s="447"/>
    </row>
    <row r="404" ht="12.75" customHeight="1">
      <c r="A404" s="680"/>
      <c r="C404" s="447"/>
      <c r="E404" s="681"/>
      <c r="I404" s="447"/>
    </row>
    <row r="405" ht="12.75" customHeight="1">
      <c r="A405" s="680"/>
      <c r="C405" s="447"/>
      <c r="E405" s="681"/>
      <c r="I405" s="447"/>
    </row>
    <row r="406" ht="12.75" customHeight="1">
      <c r="A406" s="680"/>
      <c r="C406" s="447"/>
      <c r="E406" s="681"/>
      <c r="I406" s="447"/>
    </row>
    <row r="407" ht="12.75" customHeight="1">
      <c r="A407" s="680"/>
      <c r="C407" s="447"/>
      <c r="E407" s="681"/>
      <c r="I407" s="447"/>
    </row>
    <row r="408" ht="12.75" customHeight="1">
      <c r="A408" s="680"/>
      <c r="C408" s="447"/>
      <c r="E408" s="681"/>
      <c r="I408" s="447"/>
    </row>
    <row r="409" ht="12.75" customHeight="1">
      <c r="A409" s="680"/>
      <c r="C409" s="447"/>
      <c r="E409" s="681"/>
      <c r="I409" s="447"/>
    </row>
    <row r="410" ht="12.75" customHeight="1">
      <c r="A410" s="680"/>
      <c r="C410" s="447"/>
      <c r="E410" s="681"/>
      <c r="I410" s="447"/>
    </row>
    <row r="411" ht="12.75" customHeight="1">
      <c r="A411" s="680"/>
      <c r="C411" s="447"/>
      <c r="E411" s="681"/>
      <c r="I411" s="447"/>
    </row>
    <row r="412" ht="12.75" customHeight="1">
      <c r="A412" s="680"/>
      <c r="C412" s="447"/>
      <c r="E412" s="681"/>
      <c r="I412" s="447"/>
    </row>
    <row r="413" ht="12.75" customHeight="1">
      <c r="A413" s="680"/>
      <c r="C413" s="447"/>
      <c r="E413" s="681"/>
      <c r="I413" s="447"/>
    </row>
    <row r="414" ht="12.75" customHeight="1">
      <c r="A414" s="680"/>
      <c r="C414" s="447"/>
      <c r="E414" s="681"/>
      <c r="I414" s="447"/>
    </row>
    <row r="415" ht="12.75" customHeight="1">
      <c r="A415" s="680"/>
      <c r="C415" s="447"/>
      <c r="E415" s="681"/>
      <c r="I415" s="447"/>
    </row>
    <row r="416" ht="12.75" customHeight="1">
      <c r="A416" s="680"/>
      <c r="C416" s="447"/>
      <c r="E416" s="681"/>
      <c r="I416" s="447"/>
    </row>
    <row r="417" ht="12.75" customHeight="1">
      <c r="A417" s="680"/>
      <c r="C417" s="447"/>
      <c r="E417" s="681"/>
      <c r="I417" s="447"/>
    </row>
    <row r="418" ht="12.75" customHeight="1">
      <c r="A418" s="680"/>
      <c r="C418" s="447"/>
      <c r="E418" s="681"/>
      <c r="I418" s="447"/>
    </row>
    <row r="419" ht="12.75" customHeight="1">
      <c r="A419" s="680"/>
      <c r="C419" s="447"/>
      <c r="E419" s="681"/>
      <c r="I419" s="447"/>
    </row>
    <row r="420" ht="12.75" customHeight="1">
      <c r="A420" s="680"/>
      <c r="C420" s="447"/>
      <c r="E420" s="681"/>
      <c r="I420" s="447"/>
    </row>
    <row r="421" ht="12.75" customHeight="1">
      <c r="A421" s="680"/>
      <c r="C421" s="447"/>
      <c r="E421" s="681"/>
      <c r="I421" s="447"/>
    </row>
    <row r="422" ht="12.75" customHeight="1">
      <c r="A422" s="680"/>
      <c r="C422" s="447"/>
      <c r="E422" s="681"/>
      <c r="I422" s="447"/>
    </row>
    <row r="423" ht="12.75" customHeight="1">
      <c r="A423" s="680"/>
      <c r="C423" s="447"/>
      <c r="E423" s="681"/>
      <c r="I423" s="447"/>
    </row>
    <row r="424" ht="12.75" customHeight="1">
      <c r="A424" s="680"/>
      <c r="C424" s="447"/>
      <c r="E424" s="681"/>
      <c r="I424" s="447"/>
    </row>
    <row r="425" ht="12.75" customHeight="1">
      <c r="A425" s="680"/>
      <c r="C425" s="447"/>
      <c r="E425" s="681"/>
      <c r="I425" s="447"/>
    </row>
    <row r="426" ht="12.75" customHeight="1">
      <c r="A426" s="680"/>
      <c r="C426" s="447"/>
      <c r="E426" s="681"/>
      <c r="I426" s="447"/>
    </row>
    <row r="427" ht="12.75" customHeight="1">
      <c r="A427" s="680"/>
      <c r="C427" s="447"/>
      <c r="E427" s="681"/>
      <c r="I427" s="447"/>
    </row>
    <row r="428" ht="12.75" customHeight="1">
      <c r="A428" s="680"/>
      <c r="C428" s="447"/>
      <c r="E428" s="681"/>
      <c r="I428" s="447"/>
    </row>
    <row r="429" ht="12.75" customHeight="1">
      <c r="A429" s="680"/>
      <c r="C429" s="447"/>
      <c r="E429" s="681"/>
      <c r="I429" s="447"/>
    </row>
    <row r="430" ht="12.75" customHeight="1">
      <c r="A430" s="680"/>
      <c r="C430" s="447"/>
      <c r="E430" s="681"/>
      <c r="I430" s="447"/>
    </row>
    <row r="431" ht="12.75" customHeight="1">
      <c r="A431" s="680"/>
      <c r="C431" s="447"/>
      <c r="E431" s="681"/>
      <c r="I431" s="447"/>
    </row>
    <row r="432" ht="12.75" customHeight="1">
      <c r="A432" s="680"/>
      <c r="C432" s="447"/>
      <c r="E432" s="681"/>
      <c r="I432" s="447"/>
    </row>
    <row r="433" ht="12.75" customHeight="1">
      <c r="A433" s="680"/>
      <c r="C433" s="447"/>
      <c r="E433" s="681"/>
      <c r="I433" s="447"/>
    </row>
    <row r="434" ht="12.75" customHeight="1">
      <c r="A434" s="680"/>
      <c r="C434" s="447"/>
      <c r="E434" s="681"/>
      <c r="I434" s="447"/>
    </row>
    <row r="435" ht="12.75" customHeight="1">
      <c r="A435" s="680"/>
      <c r="C435" s="447"/>
      <c r="E435" s="681"/>
      <c r="I435" s="447"/>
    </row>
    <row r="436" ht="12.75" customHeight="1">
      <c r="A436" s="680"/>
      <c r="C436" s="447"/>
      <c r="E436" s="681"/>
      <c r="I436" s="447"/>
    </row>
    <row r="437" ht="12.75" customHeight="1">
      <c r="A437" s="680"/>
      <c r="C437" s="447"/>
      <c r="E437" s="681"/>
      <c r="I437" s="447"/>
    </row>
    <row r="438" ht="12.75" customHeight="1">
      <c r="A438" s="680"/>
      <c r="C438" s="447"/>
      <c r="E438" s="681"/>
      <c r="I438" s="447"/>
    </row>
    <row r="439" ht="12.75" customHeight="1">
      <c r="A439" s="680"/>
      <c r="C439" s="447"/>
      <c r="E439" s="681"/>
      <c r="I439" s="447"/>
    </row>
    <row r="440" ht="12.75" customHeight="1">
      <c r="A440" s="680"/>
      <c r="C440" s="447"/>
      <c r="E440" s="681"/>
      <c r="I440" s="447"/>
    </row>
    <row r="441" ht="12.75" customHeight="1">
      <c r="A441" s="680"/>
      <c r="C441" s="447"/>
      <c r="E441" s="681"/>
      <c r="I441" s="447"/>
    </row>
    <row r="442" ht="12.75" customHeight="1">
      <c r="A442" s="680"/>
      <c r="C442" s="447"/>
      <c r="E442" s="681"/>
      <c r="I442" s="447"/>
    </row>
    <row r="443" ht="12.75" customHeight="1">
      <c r="A443" s="680"/>
      <c r="C443" s="447"/>
      <c r="E443" s="681"/>
      <c r="I443" s="447"/>
    </row>
    <row r="444" ht="12.75" customHeight="1">
      <c r="A444" s="680"/>
      <c r="C444" s="447"/>
      <c r="E444" s="681"/>
      <c r="I444" s="447"/>
    </row>
    <row r="445" ht="12.75" customHeight="1">
      <c r="A445" s="680"/>
      <c r="C445" s="447"/>
      <c r="E445" s="681"/>
      <c r="I445" s="447"/>
    </row>
    <row r="446" ht="12.75" customHeight="1">
      <c r="A446" s="680"/>
      <c r="C446" s="447"/>
      <c r="E446" s="681"/>
      <c r="I446" s="447"/>
    </row>
    <row r="447" ht="12.75" customHeight="1">
      <c r="A447" s="680"/>
      <c r="C447" s="447"/>
      <c r="E447" s="681"/>
      <c r="I447" s="447"/>
    </row>
    <row r="448" ht="12.75" customHeight="1">
      <c r="A448" s="680"/>
      <c r="C448" s="447"/>
      <c r="E448" s="681"/>
      <c r="I448" s="447"/>
    </row>
    <row r="449" ht="12.75" customHeight="1">
      <c r="A449" s="680"/>
      <c r="C449" s="447"/>
      <c r="E449" s="681"/>
      <c r="I449" s="447"/>
    </row>
    <row r="450" ht="12.75" customHeight="1">
      <c r="A450" s="680"/>
      <c r="C450" s="447"/>
      <c r="E450" s="681"/>
      <c r="I450" s="447"/>
    </row>
    <row r="451" ht="12.75" customHeight="1">
      <c r="A451" s="680"/>
      <c r="C451" s="447"/>
      <c r="E451" s="681"/>
      <c r="I451" s="447"/>
    </row>
    <row r="452" ht="12.75" customHeight="1">
      <c r="A452" s="680"/>
      <c r="C452" s="447"/>
      <c r="E452" s="681"/>
      <c r="I452" s="447"/>
    </row>
    <row r="453" ht="12.75" customHeight="1">
      <c r="A453" s="680"/>
      <c r="C453" s="447"/>
      <c r="E453" s="681"/>
      <c r="I453" s="447"/>
    </row>
    <row r="454" ht="12.75" customHeight="1">
      <c r="A454" s="680"/>
      <c r="C454" s="447"/>
      <c r="E454" s="681"/>
      <c r="I454" s="447"/>
    </row>
    <row r="455" ht="12.75" customHeight="1">
      <c r="A455" s="680"/>
      <c r="C455" s="447"/>
      <c r="E455" s="681"/>
      <c r="I455" s="447"/>
    </row>
    <row r="456" ht="12.75" customHeight="1">
      <c r="A456" s="680"/>
      <c r="C456" s="447"/>
      <c r="E456" s="681"/>
      <c r="I456" s="447"/>
    </row>
    <row r="457" ht="12.75" customHeight="1">
      <c r="A457" s="680"/>
      <c r="C457" s="447"/>
      <c r="E457" s="681"/>
      <c r="I457" s="447"/>
    </row>
    <row r="458" ht="12.75" customHeight="1">
      <c r="A458" s="680"/>
      <c r="C458" s="447"/>
      <c r="E458" s="681"/>
      <c r="I458" s="447"/>
    </row>
    <row r="459" ht="12.75" customHeight="1">
      <c r="A459" s="680"/>
      <c r="C459" s="447"/>
      <c r="E459" s="681"/>
      <c r="I459" s="447"/>
    </row>
    <row r="460" ht="12.75" customHeight="1">
      <c r="A460" s="680"/>
      <c r="C460" s="447"/>
      <c r="E460" s="681"/>
      <c r="I460" s="447"/>
    </row>
    <row r="461" ht="12.75" customHeight="1">
      <c r="A461" s="680"/>
      <c r="C461" s="447"/>
      <c r="E461" s="681"/>
      <c r="I461" s="447"/>
    </row>
    <row r="462" ht="12.75" customHeight="1">
      <c r="A462" s="680"/>
      <c r="C462" s="447"/>
      <c r="E462" s="681"/>
      <c r="I462" s="447"/>
    </row>
    <row r="463" ht="12.75" customHeight="1">
      <c r="A463" s="680"/>
      <c r="C463" s="447"/>
      <c r="E463" s="681"/>
      <c r="I463" s="447"/>
    </row>
    <row r="464" ht="12.75" customHeight="1">
      <c r="A464" s="680"/>
      <c r="C464" s="447"/>
      <c r="E464" s="681"/>
      <c r="I464" s="447"/>
    </row>
    <row r="465" ht="12.75" customHeight="1">
      <c r="A465" s="680"/>
      <c r="C465" s="447"/>
      <c r="E465" s="681"/>
      <c r="I465" s="447"/>
    </row>
    <row r="466" ht="12.75" customHeight="1">
      <c r="A466" s="680"/>
      <c r="C466" s="447"/>
      <c r="E466" s="681"/>
      <c r="I466" s="447"/>
    </row>
    <row r="467" ht="12.75" customHeight="1">
      <c r="A467" s="680"/>
      <c r="C467" s="447"/>
      <c r="E467" s="681"/>
      <c r="I467" s="447"/>
    </row>
    <row r="468" ht="12.75" customHeight="1">
      <c r="A468" s="680"/>
      <c r="C468" s="447"/>
      <c r="E468" s="681"/>
      <c r="I468" s="447"/>
    </row>
    <row r="469" ht="12.75" customHeight="1">
      <c r="A469" s="680"/>
      <c r="C469" s="447"/>
      <c r="E469" s="681"/>
      <c r="I469" s="447"/>
    </row>
    <row r="470" ht="12.75" customHeight="1">
      <c r="A470" s="680"/>
      <c r="C470" s="447"/>
      <c r="E470" s="681"/>
      <c r="I470" s="447"/>
    </row>
    <row r="471" ht="12.75" customHeight="1">
      <c r="A471" s="680"/>
      <c r="C471" s="447"/>
      <c r="E471" s="681"/>
      <c r="I471" s="447"/>
    </row>
    <row r="472" ht="12.75" customHeight="1">
      <c r="A472" s="680"/>
      <c r="C472" s="447"/>
      <c r="E472" s="681"/>
      <c r="I472" s="447"/>
    </row>
    <row r="473" ht="12.75" customHeight="1">
      <c r="A473" s="680"/>
      <c r="C473" s="447"/>
      <c r="E473" s="681"/>
      <c r="I473" s="447"/>
    </row>
    <row r="474" ht="12.75" customHeight="1">
      <c r="A474" s="680"/>
      <c r="C474" s="447"/>
      <c r="E474" s="681"/>
      <c r="I474" s="447"/>
    </row>
    <row r="475" ht="12.75" customHeight="1">
      <c r="A475" s="680"/>
      <c r="C475" s="447"/>
      <c r="E475" s="681"/>
      <c r="I475" s="447"/>
    </row>
    <row r="476" ht="12.75" customHeight="1">
      <c r="A476" s="680"/>
      <c r="C476" s="447"/>
      <c r="E476" s="681"/>
      <c r="I476" s="447"/>
    </row>
    <row r="477" ht="12.75" customHeight="1">
      <c r="A477" s="680"/>
      <c r="C477" s="447"/>
      <c r="E477" s="681"/>
      <c r="I477" s="447"/>
    </row>
    <row r="478" ht="12.75" customHeight="1">
      <c r="A478" s="680"/>
      <c r="C478" s="447"/>
      <c r="E478" s="681"/>
      <c r="I478" s="447"/>
    </row>
    <row r="479" ht="12.75" customHeight="1">
      <c r="A479" s="680"/>
      <c r="C479" s="447"/>
      <c r="E479" s="681"/>
      <c r="I479" s="447"/>
    </row>
    <row r="480" ht="12.75" customHeight="1">
      <c r="A480" s="680"/>
      <c r="C480" s="447"/>
      <c r="E480" s="681"/>
      <c r="I480" s="447"/>
    </row>
    <row r="481" ht="12.75" customHeight="1">
      <c r="A481" s="680"/>
      <c r="C481" s="447"/>
      <c r="E481" s="681"/>
      <c r="I481" s="447"/>
    </row>
    <row r="482" ht="12.75" customHeight="1">
      <c r="A482" s="680"/>
      <c r="C482" s="447"/>
      <c r="E482" s="681"/>
      <c r="I482" s="447"/>
    </row>
    <row r="483" ht="12.75" customHeight="1">
      <c r="A483" s="680"/>
      <c r="C483" s="447"/>
      <c r="E483" s="681"/>
      <c r="I483" s="447"/>
    </row>
    <row r="484" ht="12.75" customHeight="1">
      <c r="A484" s="680"/>
      <c r="C484" s="447"/>
      <c r="E484" s="681"/>
      <c r="I484" s="447"/>
    </row>
    <row r="485" ht="12.75" customHeight="1">
      <c r="A485" s="680"/>
      <c r="C485" s="447"/>
      <c r="E485" s="681"/>
      <c r="I485" s="447"/>
    </row>
    <row r="486" ht="12.75" customHeight="1">
      <c r="A486" s="680"/>
      <c r="C486" s="447"/>
      <c r="E486" s="681"/>
      <c r="I486" s="447"/>
    </row>
    <row r="487" ht="12.75" customHeight="1">
      <c r="A487" s="680"/>
      <c r="C487" s="447"/>
      <c r="E487" s="681"/>
      <c r="I487" s="447"/>
    </row>
    <row r="488" ht="12.75" customHeight="1">
      <c r="A488" s="680"/>
      <c r="C488" s="447"/>
      <c r="E488" s="681"/>
      <c r="I488" s="447"/>
    </row>
    <row r="489" ht="12.75" customHeight="1">
      <c r="A489" s="680"/>
      <c r="C489" s="447"/>
      <c r="E489" s="681"/>
      <c r="I489" s="447"/>
    </row>
    <row r="490" ht="12.75" customHeight="1">
      <c r="A490" s="680"/>
      <c r="C490" s="447"/>
      <c r="E490" s="681"/>
      <c r="I490" s="447"/>
    </row>
    <row r="491" ht="12.75" customHeight="1">
      <c r="A491" s="680"/>
      <c r="C491" s="447"/>
      <c r="E491" s="681"/>
      <c r="I491" s="447"/>
    </row>
    <row r="492" ht="12.75" customHeight="1">
      <c r="A492" s="680"/>
      <c r="C492" s="447"/>
      <c r="E492" s="681"/>
      <c r="I492" s="447"/>
    </row>
    <row r="493" ht="12.75" customHeight="1">
      <c r="A493" s="680"/>
      <c r="C493" s="447"/>
      <c r="E493" s="681"/>
      <c r="I493" s="447"/>
    </row>
    <row r="494" ht="12.75" customHeight="1">
      <c r="A494" s="680"/>
      <c r="C494" s="447"/>
      <c r="E494" s="681"/>
      <c r="I494" s="447"/>
    </row>
    <row r="495" ht="12.75" customHeight="1">
      <c r="A495" s="680"/>
      <c r="C495" s="447"/>
      <c r="E495" s="681"/>
      <c r="I495" s="447"/>
    </row>
    <row r="496" ht="12.75" customHeight="1">
      <c r="A496" s="680"/>
      <c r="C496" s="447"/>
      <c r="E496" s="681"/>
      <c r="I496" s="447"/>
    </row>
    <row r="497" ht="12.75" customHeight="1">
      <c r="A497" s="680"/>
      <c r="C497" s="447"/>
      <c r="E497" s="681"/>
      <c r="I497" s="447"/>
    </row>
    <row r="498" ht="12.75" customHeight="1">
      <c r="A498" s="680"/>
      <c r="C498" s="447"/>
      <c r="E498" s="681"/>
      <c r="I498" s="447"/>
    </row>
    <row r="499" ht="12.75" customHeight="1">
      <c r="A499" s="680"/>
      <c r="C499" s="447"/>
      <c r="E499" s="681"/>
      <c r="I499" s="447"/>
    </row>
    <row r="500" ht="12.75" customHeight="1">
      <c r="A500" s="680"/>
      <c r="C500" s="447"/>
      <c r="E500" s="681"/>
      <c r="I500" s="447"/>
    </row>
    <row r="501" ht="12.75" customHeight="1">
      <c r="A501" s="680"/>
      <c r="C501" s="447"/>
      <c r="E501" s="681"/>
      <c r="I501" s="447"/>
    </row>
    <row r="502" ht="12.75" customHeight="1">
      <c r="A502" s="680"/>
      <c r="C502" s="447"/>
      <c r="E502" s="681"/>
      <c r="I502" s="447"/>
    </row>
    <row r="503" ht="12.75" customHeight="1">
      <c r="A503" s="680"/>
      <c r="C503" s="447"/>
      <c r="E503" s="681"/>
      <c r="I503" s="447"/>
    </row>
    <row r="504" ht="12.75" customHeight="1">
      <c r="A504" s="680"/>
      <c r="C504" s="447"/>
      <c r="E504" s="681"/>
      <c r="I504" s="447"/>
    </row>
    <row r="505" ht="12.75" customHeight="1">
      <c r="A505" s="680"/>
      <c r="C505" s="447"/>
      <c r="E505" s="681"/>
      <c r="I505" s="447"/>
    </row>
    <row r="506" ht="12.75" customHeight="1">
      <c r="A506" s="680"/>
      <c r="C506" s="447"/>
      <c r="E506" s="681"/>
      <c r="I506" s="447"/>
    </row>
    <row r="507" ht="12.75" customHeight="1">
      <c r="A507" s="680"/>
      <c r="C507" s="447"/>
      <c r="E507" s="681"/>
      <c r="I507" s="447"/>
    </row>
    <row r="508" ht="12.75" customHeight="1">
      <c r="A508" s="680"/>
      <c r="C508" s="447"/>
      <c r="E508" s="681"/>
      <c r="I508" s="447"/>
    </row>
    <row r="509" ht="12.75" customHeight="1">
      <c r="A509" s="680"/>
      <c r="C509" s="447"/>
      <c r="E509" s="681"/>
      <c r="I509" s="447"/>
    </row>
    <row r="510" ht="12.75" customHeight="1">
      <c r="A510" s="680"/>
      <c r="C510" s="447"/>
      <c r="E510" s="681"/>
      <c r="I510" s="447"/>
    </row>
    <row r="511" ht="12.75" customHeight="1">
      <c r="A511" s="680"/>
      <c r="C511" s="447"/>
      <c r="E511" s="681"/>
      <c r="I511" s="447"/>
    </row>
    <row r="512" ht="12.75" customHeight="1">
      <c r="A512" s="680"/>
      <c r="C512" s="447"/>
      <c r="E512" s="681"/>
      <c r="I512" s="447"/>
    </row>
    <row r="513" ht="12.75" customHeight="1">
      <c r="A513" s="680"/>
      <c r="C513" s="447"/>
      <c r="E513" s="681"/>
      <c r="I513" s="447"/>
    </row>
    <row r="514" ht="12.75" customHeight="1">
      <c r="A514" s="680"/>
      <c r="C514" s="447"/>
      <c r="E514" s="681"/>
      <c r="I514" s="447"/>
    </row>
    <row r="515" ht="12.75" customHeight="1">
      <c r="A515" s="680"/>
      <c r="C515" s="447"/>
      <c r="E515" s="681"/>
      <c r="I515" s="447"/>
    </row>
    <row r="516" ht="12.75" customHeight="1">
      <c r="A516" s="680"/>
      <c r="C516" s="447"/>
      <c r="E516" s="681"/>
      <c r="I516" s="447"/>
    </row>
    <row r="517" ht="12.75" customHeight="1">
      <c r="A517" s="680"/>
      <c r="C517" s="447"/>
      <c r="E517" s="681"/>
      <c r="I517" s="447"/>
    </row>
    <row r="518" ht="12.75" customHeight="1">
      <c r="A518" s="680"/>
      <c r="C518" s="447"/>
      <c r="E518" s="681"/>
      <c r="I518" s="447"/>
    </row>
    <row r="519" ht="12.75" customHeight="1">
      <c r="A519" s="680"/>
      <c r="C519" s="447"/>
      <c r="E519" s="681"/>
      <c r="I519" s="447"/>
    </row>
    <row r="520" ht="12.75" customHeight="1">
      <c r="A520" s="680"/>
      <c r="C520" s="447"/>
      <c r="E520" s="681"/>
      <c r="I520" s="447"/>
    </row>
    <row r="521" ht="12.75" customHeight="1">
      <c r="A521" s="680"/>
      <c r="C521" s="447"/>
      <c r="E521" s="681"/>
      <c r="I521" s="447"/>
    </row>
    <row r="522" ht="12.75" customHeight="1">
      <c r="A522" s="680"/>
      <c r="C522" s="447"/>
      <c r="E522" s="681"/>
      <c r="I522" s="447"/>
    </row>
    <row r="523" ht="12.75" customHeight="1">
      <c r="A523" s="680"/>
      <c r="C523" s="447"/>
      <c r="E523" s="681"/>
      <c r="I523" s="447"/>
    </row>
    <row r="524" ht="12.75" customHeight="1">
      <c r="A524" s="680"/>
      <c r="C524" s="447"/>
      <c r="E524" s="681"/>
      <c r="I524" s="447"/>
    </row>
    <row r="525" ht="12.75" customHeight="1">
      <c r="A525" s="680"/>
      <c r="C525" s="447"/>
      <c r="E525" s="681"/>
      <c r="I525" s="447"/>
    </row>
    <row r="526" ht="12.75" customHeight="1">
      <c r="A526" s="680"/>
      <c r="C526" s="447"/>
      <c r="E526" s="681"/>
      <c r="I526" s="447"/>
    </row>
    <row r="527" ht="12.75" customHeight="1">
      <c r="A527" s="680"/>
      <c r="C527" s="447"/>
      <c r="E527" s="681"/>
      <c r="I527" s="447"/>
    </row>
    <row r="528" ht="12.75" customHeight="1">
      <c r="A528" s="680"/>
      <c r="C528" s="447"/>
      <c r="E528" s="681"/>
      <c r="I528" s="447"/>
    </row>
    <row r="529" ht="12.75" customHeight="1">
      <c r="A529" s="680"/>
      <c r="C529" s="447"/>
      <c r="E529" s="681"/>
      <c r="I529" s="447"/>
    </row>
    <row r="530" ht="12.75" customHeight="1">
      <c r="A530" s="680"/>
      <c r="C530" s="447"/>
      <c r="E530" s="681"/>
      <c r="I530" s="447"/>
    </row>
    <row r="531" ht="12.75" customHeight="1">
      <c r="A531" s="680"/>
      <c r="C531" s="447"/>
      <c r="E531" s="681"/>
      <c r="I531" s="447"/>
    </row>
    <row r="532" ht="12.75" customHeight="1">
      <c r="A532" s="680"/>
      <c r="C532" s="447"/>
      <c r="E532" s="681"/>
      <c r="I532" s="447"/>
    </row>
    <row r="533" ht="12.75" customHeight="1">
      <c r="A533" s="680"/>
      <c r="C533" s="447"/>
      <c r="E533" s="681"/>
      <c r="I533" s="447"/>
    </row>
    <row r="534" ht="12.75" customHeight="1">
      <c r="A534" s="680"/>
      <c r="C534" s="447"/>
      <c r="E534" s="681"/>
      <c r="I534" s="447"/>
    </row>
    <row r="535" ht="12.75" customHeight="1">
      <c r="A535" s="680"/>
      <c r="C535" s="447"/>
      <c r="E535" s="681"/>
      <c r="I535" s="447"/>
    </row>
    <row r="536" ht="12.75" customHeight="1">
      <c r="A536" s="680"/>
      <c r="C536" s="447"/>
      <c r="E536" s="681"/>
      <c r="I536" s="447"/>
    </row>
    <row r="537" ht="12.75" customHeight="1">
      <c r="A537" s="680"/>
      <c r="C537" s="447"/>
      <c r="E537" s="681"/>
      <c r="I537" s="447"/>
    </row>
    <row r="538" ht="12.75" customHeight="1">
      <c r="A538" s="680"/>
      <c r="C538" s="447"/>
      <c r="E538" s="681"/>
      <c r="I538" s="447"/>
    </row>
    <row r="539" ht="12.75" customHeight="1">
      <c r="A539" s="680"/>
      <c r="C539" s="447"/>
      <c r="E539" s="681"/>
      <c r="I539" s="447"/>
    </row>
    <row r="540" ht="12.75" customHeight="1">
      <c r="A540" s="680"/>
      <c r="C540" s="447"/>
      <c r="E540" s="681"/>
      <c r="I540" s="447"/>
    </row>
    <row r="541" ht="12.75" customHeight="1">
      <c r="A541" s="680"/>
      <c r="C541" s="447"/>
      <c r="E541" s="681"/>
      <c r="I541" s="447"/>
    </row>
    <row r="542" ht="12.75" customHeight="1">
      <c r="A542" s="680"/>
      <c r="C542" s="447"/>
      <c r="E542" s="681"/>
      <c r="I542" s="447"/>
    </row>
    <row r="543" ht="12.75" customHeight="1">
      <c r="A543" s="680"/>
      <c r="C543" s="447"/>
      <c r="E543" s="681"/>
      <c r="I543" s="447"/>
    </row>
    <row r="544" ht="12.75" customHeight="1">
      <c r="A544" s="680"/>
      <c r="C544" s="447"/>
      <c r="E544" s="681"/>
      <c r="I544" s="447"/>
    </row>
    <row r="545" ht="12.75" customHeight="1">
      <c r="A545" s="680"/>
      <c r="C545" s="447"/>
      <c r="E545" s="681"/>
      <c r="I545" s="447"/>
    </row>
    <row r="546" ht="12.75" customHeight="1">
      <c r="A546" s="680"/>
      <c r="C546" s="447"/>
      <c r="E546" s="681"/>
      <c r="I546" s="447"/>
    </row>
    <row r="547" ht="12.75" customHeight="1">
      <c r="A547" s="680"/>
      <c r="C547" s="447"/>
      <c r="E547" s="681"/>
      <c r="I547" s="447"/>
    </row>
    <row r="548" ht="12.75" customHeight="1">
      <c r="A548" s="680"/>
      <c r="C548" s="447"/>
      <c r="E548" s="681"/>
      <c r="I548" s="447"/>
    </row>
    <row r="549" ht="12.75" customHeight="1">
      <c r="A549" s="680"/>
      <c r="C549" s="447"/>
      <c r="E549" s="681"/>
      <c r="I549" s="447"/>
    </row>
    <row r="550" ht="12.75" customHeight="1">
      <c r="A550" s="680"/>
      <c r="C550" s="447"/>
      <c r="E550" s="681"/>
      <c r="I550" s="447"/>
    </row>
    <row r="551" ht="12.75" customHeight="1">
      <c r="A551" s="680"/>
      <c r="C551" s="447"/>
      <c r="E551" s="681"/>
      <c r="I551" s="447"/>
    </row>
    <row r="552" ht="12.75" customHeight="1">
      <c r="A552" s="680"/>
      <c r="C552" s="447"/>
      <c r="E552" s="681"/>
      <c r="I552" s="447"/>
    </row>
    <row r="553" ht="12.75" customHeight="1">
      <c r="A553" s="680"/>
      <c r="C553" s="447"/>
      <c r="E553" s="681"/>
      <c r="I553" s="447"/>
    </row>
    <row r="554" ht="12.75" customHeight="1">
      <c r="A554" s="680"/>
      <c r="C554" s="447"/>
      <c r="E554" s="681"/>
      <c r="I554" s="447"/>
    </row>
    <row r="555" ht="12.75" customHeight="1">
      <c r="A555" s="680"/>
      <c r="C555" s="447"/>
      <c r="E555" s="681"/>
      <c r="I555" s="447"/>
    </row>
    <row r="556" ht="12.75" customHeight="1">
      <c r="A556" s="680"/>
      <c r="C556" s="447"/>
      <c r="E556" s="681"/>
      <c r="I556" s="447"/>
    </row>
    <row r="557" ht="12.75" customHeight="1">
      <c r="A557" s="680"/>
      <c r="C557" s="447"/>
      <c r="E557" s="681"/>
      <c r="I557" s="447"/>
    </row>
    <row r="558" ht="12.75" customHeight="1">
      <c r="A558" s="680"/>
      <c r="C558" s="447"/>
      <c r="E558" s="681"/>
      <c r="I558" s="447"/>
    </row>
    <row r="559" ht="12.75" customHeight="1">
      <c r="A559" s="680"/>
      <c r="C559" s="447"/>
      <c r="E559" s="681"/>
      <c r="I559" s="447"/>
    </row>
    <row r="560" ht="12.75" customHeight="1">
      <c r="A560" s="680"/>
      <c r="C560" s="447"/>
      <c r="E560" s="681"/>
      <c r="I560" s="447"/>
    </row>
    <row r="561" ht="12.75" customHeight="1">
      <c r="A561" s="680"/>
      <c r="C561" s="447"/>
      <c r="E561" s="681"/>
      <c r="I561" s="447"/>
    </row>
    <row r="562" ht="12.75" customHeight="1">
      <c r="A562" s="680"/>
      <c r="C562" s="447"/>
      <c r="E562" s="681"/>
      <c r="I562" s="447"/>
    </row>
    <row r="563" ht="12.75" customHeight="1">
      <c r="A563" s="680"/>
      <c r="C563" s="447"/>
      <c r="E563" s="681"/>
      <c r="I563" s="447"/>
    </row>
    <row r="564" ht="12.75" customHeight="1">
      <c r="A564" s="680"/>
      <c r="C564" s="447"/>
      <c r="E564" s="681"/>
      <c r="I564" s="447"/>
    </row>
    <row r="565" ht="12.75" customHeight="1">
      <c r="A565" s="680"/>
      <c r="C565" s="447"/>
      <c r="E565" s="681"/>
      <c r="I565" s="447"/>
    </row>
    <row r="566" ht="12.75" customHeight="1">
      <c r="A566" s="680"/>
      <c r="C566" s="447"/>
      <c r="E566" s="681"/>
      <c r="I566" s="447"/>
    </row>
    <row r="567" ht="12.75" customHeight="1">
      <c r="A567" s="680"/>
      <c r="C567" s="447"/>
      <c r="E567" s="681"/>
      <c r="I567" s="447"/>
    </row>
    <row r="568" ht="12.75" customHeight="1">
      <c r="A568" s="680"/>
      <c r="C568" s="447"/>
      <c r="E568" s="681"/>
      <c r="I568" s="447"/>
    </row>
    <row r="569" ht="12.75" customHeight="1">
      <c r="A569" s="680"/>
      <c r="C569" s="447"/>
      <c r="E569" s="681"/>
      <c r="I569" s="447"/>
    </row>
    <row r="570" ht="12.75" customHeight="1">
      <c r="A570" s="680"/>
      <c r="C570" s="447"/>
      <c r="E570" s="681"/>
      <c r="I570" s="447"/>
    </row>
    <row r="571" ht="12.75" customHeight="1">
      <c r="A571" s="680"/>
      <c r="C571" s="447"/>
      <c r="E571" s="681"/>
      <c r="I571" s="447"/>
    </row>
    <row r="572" ht="12.75" customHeight="1">
      <c r="A572" s="680"/>
      <c r="C572" s="447"/>
      <c r="E572" s="681"/>
      <c r="I572" s="447"/>
    </row>
    <row r="573" ht="12.75" customHeight="1">
      <c r="A573" s="680"/>
      <c r="C573" s="447"/>
      <c r="E573" s="681"/>
      <c r="I573" s="447"/>
    </row>
    <row r="574" ht="12.75" customHeight="1">
      <c r="A574" s="680"/>
      <c r="C574" s="447"/>
      <c r="E574" s="681"/>
      <c r="I574" s="447"/>
    </row>
    <row r="575" ht="12.75" customHeight="1">
      <c r="A575" s="680"/>
      <c r="C575" s="447"/>
      <c r="E575" s="681"/>
      <c r="I575" s="447"/>
    </row>
    <row r="576" ht="12.75" customHeight="1">
      <c r="A576" s="680"/>
      <c r="C576" s="447"/>
      <c r="E576" s="681"/>
      <c r="I576" s="447"/>
    </row>
    <row r="577" ht="12.75" customHeight="1">
      <c r="A577" s="680"/>
      <c r="C577" s="447"/>
      <c r="E577" s="681"/>
      <c r="I577" s="447"/>
    </row>
    <row r="578" ht="12.75" customHeight="1">
      <c r="A578" s="680"/>
      <c r="C578" s="447"/>
      <c r="E578" s="681"/>
      <c r="I578" s="447"/>
    </row>
    <row r="579" ht="12.75" customHeight="1">
      <c r="A579" s="680"/>
      <c r="C579" s="447"/>
      <c r="E579" s="681"/>
      <c r="I579" s="447"/>
    </row>
    <row r="580" ht="12.75" customHeight="1">
      <c r="A580" s="680"/>
      <c r="C580" s="447"/>
      <c r="E580" s="681"/>
      <c r="I580" s="447"/>
    </row>
    <row r="581" ht="12.75" customHeight="1">
      <c r="A581" s="680"/>
      <c r="C581" s="447"/>
      <c r="E581" s="681"/>
      <c r="I581" s="447"/>
    </row>
    <row r="582" ht="12.75" customHeight="1">
      <c r="A582" s="680"/>
      <c r="C582" s="447"/>
      <c r="E582" s="681"/>
      <c r="I582" s="447"/>
    </row>
    <row r="583" ht="12.75" customHeight="1">
      <c r="A583" s="680"/>
      <c r="C583" s="447"/>
      <c r="E583" s="681"/>
      <c r="I583" s="447"/>
    </row>
    <row r="584" ht="12.75" customHeight="1">
      <c r="A584" s="680"/>
      <c r="C584" s="447"/>
      <c r="E584" s="681"/>
      <c r="I584" s="447"/>
    </row>
    <row r="585" ht="12.75" customHeight="1">
      <c r="A585" s="680"/>
      <c r="C585" s="447"/>
      <c r="E585" s="681"/>
      <c r="I585" s="447"/>
    </row>
    <row r="586" ht="12.75" customHeight="1">
      <c r="A586" s="680"/>
      <c r="C586" s="447"/>
      <c r="E586" s="681"/>
      <c r="I586" s="447"/>
    </row>
    <row r="587" ht="12.75" customHeight="1">
      <c r="A587" s="680"/>
      <c r="C587" s="447"/>
      <c r="E587" s="681"/>
      <c r="I587" s="447"/>
    </row>
    <row r="588" ht="12.75" customHeight="1">
      <c r="A588" s="680"/>
      <c r="C588" s="447"/>
      <c r="E588" s="681"/>
      <c r="I588" s="447"/>
    </row>
    <row r="589" ht="12.75" customHeight="1">
      <c r="A589" s="680"/>
      <c r="C589" s="447"/>
      <c r="E589" s="681"/>
      <c r="I589" s="447"/>
    </row>
    <row r="590" ht="12.75" customHeight="1">
      <c r="A590" s="680"/>
      <c r="C590" s="447"/>
      <c r="E590" s="681"/>
      <c r="I590" s="447"/>
    </row>
    <row r="591" ht="12.75" customHeight="1">
      <c r="A591" s="680"/>
      <c r="C591" s="447"/>
      <c r="E591" s="681"/>
      <c r="I591" s="447"/>
    </row>
    <row r="592" ht="12.75" customHeight="1">
      <c r="A592" s="680"/>
      <c r="C592" s="447"/>
      <c r="E592" s="681"/>
      <c r="I592" s="447"/>
    </row>
    <row r="593" ht="12.75" customHeight="1">
      <c r="A593" s="680"/>
      <c r="C593" s="447"/>
      <c r="E593" s="681"/>
      <c r="I593" s="447"/>
    </row>
    <row r="594" ht="12.75" customHeight="1">
      <c r="A594" s="680"/>
      <c r="C594" s="447"/>
      <c r="E594" s="681"/>
      <c r="I594" s="447"/>
    </row>
    <row r="595" ht="12.75" customHeight="1">
      <c r="A595" s="680"/>
      <c r="C595" s="447"/>
      <c r="E595" s="681"/>
      <c r="I595" s="447"/>
    </row>
    <row r="596" ht="12.75" customHeight="1">
      <c r="A596" s="680"/>
      <c r="C596" s="447"/>
      <c r="E596" s="681"/>
      <c r="I596" s="447"/>
    </row>
    <row r="597" ht="12.75" customHeight="1">
      <c r="A597" s="680"/>
      <c r="C597" s="447"/>
      <c r="E597" s="681"/>
      <c r="I597" s="447"/>
    </row>
    <row r="598" ht="12.75" customHeight="1">
      <c r="A598" s="680"/>
      <c r="C598" s="447"/>
      <c r="E598" s="681"/>
      <c r="I598" s="447"/>
    </row>
    <row r="599" ht="12.75" customHeight="1">
      <c r="A599" s="680"/>
      <c r="C599" s="447"/>
      <c r="E599" s="681"/>
      <c r="I599" s="447"/>
    </row>
    <row r="600" ht="12.75" customHeight="1">
      <c r="A600" s="680"/>
      <c r="C600" s="447"/>
      <c r="E600" s="681"/>
      <c r="I600" s="447"/>
    </row>
    <row r="601" ht="12.75" customHeight="1">
      <c r="A601" s="680"/>
      <c r="C601" s="447"/>
      <c r="E601" s="681"/>
      <c r="I601" s="447"/>
    </row>
    <row r="602" ht="12.75" customHeight="1">
      <c r="A602" s="680"/>
      <c r="C602" s="447"/>
      <c r="E602" s="681"/>
      <c r="I602" s="447"/>
    </row>
    <row r="603" ht="12.75" customHeight="1">
      <c r="A603" s="680"/>
      <c r="C603" s="447"/>
      <c r="E603" s="681"/>
      <c r="I603" s="447"/>
    </row>
    <row r="604" ht="12.75" customHeight="1">
      <c r="A604" s="680"/>
      <c r="C604" s="447"/>
      <c r="E604" s="681"/>
      <c r="I604" s="447"/>
    </row>
    <row r="605" ht="12.75" customHeight="1">
      <c r="A605" s="680"/>
      <c r="C605" s="447"/>
      <c r="E605" s="681"/>
      <c r="I605" s="447"/>
    </row>
    <row r="606" ht="12.75" customHeight="1">
      <c r="A606" s="680"/>
      <c r="C606" s="447"/>
      <c r="E606" s="681"/>
      <c r="I606" s="447"/>
    </row>
    <row r="607" ht="12.75" customHeight="1">
      <c r="A607" s="680"/>
      <c r="C607" s="447"/>
      <c r="E607" s="681"/>
      <c r="I607" s="447"/>
    </row>
    <row r="608" ht="12.75" customHeight="1">
      <c r="A608" s="680"/>
      <c r="C608" s="447"/>
      <c r="E608" s="681"/>
      <c r="I608" s="447"/>
    </row>
    <row r="609" ht="12.75" customHeight="1">
      <c r="A609" s="680"/>
      <c r="C609" s="447"/>
      <c r="E609" s="681"/>
      <c r="I609" s="447"/>
    </row>
    <row r="610" ht="12.75" customHeight="1">
      <c r="A610" s="680"/>
      <c r="C610" s="447"/>
      <c r="E610" s="681"/>
      <c r="I610" s="447"/>
    </row>
    <row r="611" ht="12.75" customHeight="1">
      <c r="A611" s="680"/>
      <c r="C611" s="447"/>
      <c r="E611" s="681"/>
      <c r="I611" s="447"/>
    </row>
    <row r="612" ht="12.75" customHeight="1">
      <c r="A612" s="680"/>
      <c r="C612" s="447"/>
      <c r="E612" s="681"/>
      <c r="I612" s="447"/>
    </row>
    <row r="613" ht="12.75" customHeight="1">
      <c r="A613" s="680"/>
      <c r="C613" s="447"/>
      <c r="E613" s="681"/>
      <c r="I613" s="447"/>
    </row>
    <row r="614" ht="12.75" customHeight="1">
      <c r="A614" s="680"/>
      <c r="C614" s="447"/>
      <c r="E614" s="681"/>
      <c r="I614" s="447"/>
    </row>
    <row r="615" ht="12.75" customHeight="1">
      <c r="A615" s="680"/>
      <c r="C615" s="447"/>
      <c r="E615" s="681"/>
      <c r="I615" s="447"/>
    </row>
    <row r="616" ht="12.75" customHeight="1">
      <c r="A616" s="680"/>
      <c r="C616" s="447"/>
      <c r="E616" s="681"/>
      <c r="I616" s="447"/>
    </row>
    <row r="617" ht="12.75" customHeight="1">
      <c r="A617" s="680"/>
      <c r="C617" s="447"/>
      <c r="E617" s="681"/>
      <c r="I617" s="447"/>
    </row>
    <row r="618" ht="12.75" customHeight="1">
      <c r="A618" s="680"/>
      <c r="C618" s="447"/>
      <c r="E618" s="681"/>
      <c r="I618" s="447"/>
    </row>
    <row r="619" ht="12.75" customHeight="1">
      <c r="A619" s="680"/>
      <c r="C619" s="447"/>
      <c r="E619" s="681"/>
      <c r="I619" s="447"/>
    </row>
    <row r="620" ht="12.75" customHeight="1">
      <c r="A620" s="680"/>
      <c r="C620" s="447"/>
      <c r="E620" s="681"/>
      <c r="I620" s="447"/>
    </row>
    <row r="621" ht="12.75" customHeight="1">
      <c r="A621" s="680"/>
      <c r="C621" s="447"/>
      <c r="E621" s="681"/>
      <c r="I621" s="447"/>
    </row>
    <row r="622" ht="12.75" customHeight="1">
      <c r="A622" s="680"/>
      <c r="C622" s="447"/>
      <c r="E622" s="681"/>
      <c r="I622" s="447"/>
    </row>
    <row r="623" ht="12.75" customHeight="1">
      <c r="A623" s="680"/>
      <c r="C623" s="447"/>
      <c r="E623" s="681"/>
      <c r="I623" s="447"/>
    </row>
    <row r="624" ht="12.75" customHeight="1">
      <c r="A624" s="680"/>
      <c r="C624" s="447"/>
      <c r="E624" s="681"/>
      <c r="I624" s="447"/>
    </row>
    <row r="625" ht="12.75" customHeight="1">
      <c r="A625" s="680"/>
      <c r="C625" s="447"/>
      <c r="E625" s="681"/>
      <c r="I625" s="447"/>
    </row>
    <row r="626" ht="12.75" customHeight="1">
      <c r="A626" s="680"/>
      <c r="C626" s="447"/>
      <c r="E626" s="681"/>
      <c r="I626" s="447"/>
    </row>
    <row r="627" ht="12.75" customHeight="1">
      <c r="A627" s="680"/>
      <c r="C627" s="447"/>
      <c r="E627" s="681"/>
      <c r="I627" s="447"/>
    </row>
    <row r="628" ht="12.75" customHeight="1">
      <c r="A628" s="680"/>
      <c r="C628" s="447"/>
      <c r="E628" s="681"/>
      <c r="I628" s="447"/>
    </row>
    <row r="629" ht="12.75" customHeight="1">
      <c r="A629" s="680"/>
      <c r="C629" s="447"/>
      <c r="E629" s="681"/>
      <c r="I629" s="447"/>
    </row>
    <row r="630" ht="12.75" customHeight="1">
      <c r="A630" s="680"/>
      <c r="C630" s="447"/>
      <c r="E630" s="681"/>
      <c r="I630" s="447"/>
    </row>
    <row r="631" ht="12.75" customHeight="1">
      <c r="A631" s="680"/>
      <c r="C631" s="447"/>
      <c r="E631" s="681"/>
      <c r="I631" s="447"/>
    </row>
    <row r="632" ht="12.75" customHeight="1">
      <c r="A632" s="680"/>
      <c r="C632" s="447"/>
      <c r="E632" s="681"/>
      <c r="I632" s="447"/>
    </row>
    <row r="633" ht="12.75" customHeight="1">
      <c r="A633" s="680"/>
      <c r="C633" s="447"/>
      <c r="E633" s="681"/>
      <c r="I633" s="447"/>
    </row>
    <row r="634" ht="12.75" customHeight="1">
      <c r="A634" s="680"/>
      <c r="C634" s="447"/>
      <c r="E634" s="681"/>
      <c r="I634" s="447"/>
    </row>
    <row r="635" ht="12.75" customHeight="1">
      <c r="A635" s="680"/>
      <c r="C635" s="447"/>
      <c r="E635" s="681"/>
      <c r="I635" s="447"/>
    </row>
    <row r="636" ht="12.75" customHeight="1">
      <c r="A636" s="680"/>
      <c r="C636" s="447"/>
      <c r="E636" s="681"/>
      <c r="I636" s="447"/>
    </row>
    <row r="637" ht="12.75" customHeight="1">
      <c r="A637" s="680"/>
      <c r="C637" s="447"/>
      <c r="E637" s="681"/>
      <c r="I637" s="447"/>
    </row>
    <row r="638" ht="12.75" customHeight="1">
      <c r="A638" s="680"/>
      <c r="C638" s="447"/>
      <c r="E638" s="681"/>
      <c r="I638" s="447"/>
    </row>
    <row r="639" ht="12.75" customHeight="1">
      <c r="A639" s="680"/>
      <c r="C639" s="447"/>
      <c r="E639" s="681"/>
      <c r="I639" s="447"/>
    </row>
    <row r="640" ht="12.75" customHeight="1">
      <c r="A640" s="680"/>
      <c r="C640" s="447"/>
      <c r="E640" s="681"/>
      <c r="I640" s="447"/>
    </row>
    <row r="641" ht="12.75" customHeight="1">
      <c r="A641" s="680"/>
      <c r="C641" s="447"/>
      <c r="E641" s="681"/>
      <c r="I641" s="447"/>
    </row>
    <row r="642" ht="12.75" customHeight="1">
      <c r="A642" s="680"/>
      <c r="C642" s="447"/>
      <c r="E642" s="681"/>
      <c r="I642" s="447"/>
    </row>
    <row r="643" ht="12.75" customHeight="1">
      <c r="A643" s="680"/>
      <c r="C643" s="447"/>
      <c r="E643" s="681"/>
      <c r="I643" s="447"/>
    </row>
    <row r="644" ht="12.75" customHeight="1">
      <c r="A644" s="680"/>
      <c r="C644" s="447"/>
      <c r="E644" s="681"/>
      <c r="I644" s="447"/>
    </row>
    <row r="645" ht="12.75" customHeight="1">
      <c r="A645" s="680"/>
      <c r="C645" s="447"/>
      <c r="E645" s="681"/>
      <c r="I645" s="447"/>
    </row>
    <row r="646" ht="12.75" customHeight="1">
      <c r="A646" s="680"/>
      <c r="C646" s="447"/>
      <c r="E646" s="681"/>
      <c r="I646" s="447"/>
    </row>
    <row r="647" ht="12.75" customHeight="1">
      <c r="A647" s="680"/>
      <c r="C647" s="447"/>
      <c r="E647" s="681"/>
      <c r="I647" s="447"/>
    </row>
    <row r="648" ht="12.75" customHeight="1">
      <c r="A648" s="680"/>
      <c r="C648" s="447"/>
      <c r="E648" s="681"/>
      <c r="I648" s="447"/>
    </row>
    <row r="649" ht="12.75" customHeight="1">
      <c r="A649" s="680"/>
      <c r="C649" s="447"/>
      <c r="E649" s="681"/>
      <c r="I649" s="447"/>
    </row>
    <row r="650" ht="12.75" customHeight="1">
      <c r="A650" s="680"/>
      <c r="C650" s="447"/>
      <c r="E650" s="681"/>
      <c r="I650" s="447"/>
    </row>
    <row r="651" ht="12.75" customHeight="1">
      <c r="A651" s="680"/>
      <c r="C651" s="447"/>
      <c r="E651" s="681"/>
      <c r="I651" s="447"/>
    </row>
    <row r="652" ht="12.75" customHeight="1">
      <c r="A652" s="680"/>
      <c r="C652" s="447"/>
      <c r="E652" s="681"/>
      <c r="I652" s="447"/>
    </row>
    <row r="653" ht="12.75" customHeight="1">
      <c r="A653" s="680"/>
      <c r="C653" s="447"/>
      <c r="E653" s="681"/>
      <c r="I653" s="447"/>
    </row>
    <row r="654" ht="12.75" customHeight="1">
      <c r="A654" s="680"/>
      <c r="C654" s="447"/>
      <c r="E654" s="681"/>
      <c r="I654" s="447"/>
    </row>
    <row r="655" ht="12.75" customHeight="1">
      <c r="A655" s="680"/>
      <c r="C655" s="447"/>
      <c r="E655" s="681"/>
      <c r="I655" s="447"/>
    </row>
    <row r="656" ht="12.75" customHeight="1">
      <c r="A656" s="680"/>
      <c r="C656" s="447"/>
      <c r="E656" s="681"/>
      <c r="I656" s="447"/>
    </row>
    <row r="657" ht="12.75" customHeight="1">
      <c r="A657" s="680"/>
      <c r="C657" s="447"/>
      <c r="E657" s="681"/>
      <c r="I657" s="447"/>
    </row>
    <row r="658" ht="12.75" customHeight="1">
      <c r="A658" s="680"/>
      <c r="C658" s="447"/>
      <c r="E658" s="681"/>
      <c r="I658" s="447"/>
    </row>
    <row r="659" ht="12.75" customHeight="1">
      <c r="A659" s="680"/>
      <c r="C659" s="447"/>
      <c r="E659" s="681"/>
      <c r="I659" s="447"/>
    </row>
    <row r="660" ht="12.75" customHeight="1">
      <c r="A660" s="680"/>
      <c r="C660" s="447"/>
      <c r="E660" s="681"/>
      <c r="I660" s="447"/>
    </row>
    <row r="661" ht="12.75" customHeight="1">
      <c r="A661" s="680"/>
      <c r="C661" s="447"/>
      <c r="E661" s="681"/>
      <c r="I661" s="447"/>
    </row>
    <row r="662" ht="12.75" customHeight="1">
      <c r="A662" s="680"/>
      <c r="C662" s="447"/>
      <c r="E662" s="681"/>
      <c r="I662" s="447"/>
    </row>
    <row r="663" ht="12.75" customHeight="1">
      <c r="A663" s="680"/>
      <c r="C663" s="447"/>
      <c r="E663" s="681"/>
      <c r="I663" s="447"/>
    </row>
    <row r="664" ht="12.75" customHeight="1">
      <c r="A664" s="680"/>
      <c r="C664" s="447"/>
      <c r="E664" s="681"/>
      <c r="I664" s="447"/>
    </row>
    <row r="665" ht="12.75" customHeight="1">
      <c r="A665" s="680"/>
      <c r="C665" s="447"/>
      <c r="E665" s="681"/>
      <c r="I665" s="447"/>
    </row>
    <row r="666" ht="12.75" customHeight="1">
      <c r="A666" s="680"/>
      <c r="C666" s="447"/>
      <c r="E666" s="681"/>
      <c r="I666" s="447"/>
    </row>
    <row r="667" ht="12.75" customHeight="1">
      <c r="A667" s="680"/>
      <c r="C667" s="447"/>
      <c r="E667" s="681"/>
      <c r="I667" s="447"/>
    </row>
    <row r="668" ht="12.75" customHeight="1">
      <c r="A668" s="680"/>
      <c r="C668" s="447"/>
      <c r="E668" s="681"/>
      <c r="I668" s="447"/>
    </row>
    <row r="669" ht="12.75" customHeight="1">
      <c r="A669" s="680"/>
      <c r="C669" s="447"/>
      <c r="E669" s="681"/>
      <c r="I669" s="447"/>
    </row>
    <row r="670" ht="12.75" customHeight="1">
      <c r="A670" s="680"/>
      <c r="C670" s="447"/>
      <c r="E670" s="681"/>
      <c r="I670" s="447"/>
    </row>
    <row r="671" ht="12.75" customHeight="1">
      <c r="A671" s="680"/>
      <c r="C671" s="447"/>
      <c r="E671" s="681"/>
      <c r="I671" s="447"/>
    </row>
    <row r="672" ht="12.75" customHeight="1">
      <c r="A672" s="680"/>
      <c r="C672" s="447"/>
      <c r="E672" s="681"/>
      <c r="I672" s="447"/>
    </row>
    <row r="673" ht="12.75" customHeight="1">
      <c r="A673" s="680"/>
      <c r="C673" s="447"/>
      <c r="E673" s="681"/>
      <c r="I673" s="447"/>
    </row>
    <row r="674" ht="12.75" customHeight="1">
      <c r="A674" s="680"/>
      <c r="C674" s="447"/>
      <c r="E674" s="681"/>
      <c r="I674" s="447"/>
    </row>
    <row r="675" ht="12.75" customHeight="1">
      <c r="A675" s="680"/>
      <c r="C675" s="447"/>
      <c r="E675" s="681"/>
      <c r="I675" s="447"/>
    </row>
    <row r="676" ht="12.75" customHeight="1">
      <c r="A676" s="680"/>
      <c r="C676" s="447"/>
      <c r="E676" s="681"/>
      <c r="I676" s="447"/>
    </row>
    <row r="677" ht="12.75" customHeight="1">
      <c r="A677" s="680"/>
      <c r="C677" s="447"/>
      <c r="E677" s="681"/>
      <c r="I677" s="447"/>
    </row>
    <row r="678" ht="12.75" customHeight="1">
      <c r="A678" s="680"/>
      <c r="C678" s="447"/>
      <c r="E678" s="681"/>
      <c r="I678" s="447"/>
    </row>
    <row r="679" ht="12.75" customHeight="1">
      <c r="A679" s="680"/>
      <c r="C679" s="447"/>
      <c r="E679" s="681"/>
      <c r="I679" s="447"/>
    </row>
    <row r="680" ht="12.75" customHeight="1">
      <c r="A680" s="680"/>
      <c r="C680" s="447"/>
      <c r="E680" s="681"/>
      <c r="I680" s="447"/>
    </row>
    <row r="681" ht="12.75" customHeight="1">
      <c r="A681" s="680"/>
      <c r="C681" s="447"/>
      <c r="E681" s="681"/>
      <c r="I681" s="447"/>
    </row>
    <row r="682" ht="12.75" customHeight="1">
      <c r="A682" s="680"/>
      <c r="C682" s="447"/>
      <c r="E682" s="681"/>
      <c r="I682" s="447"/>
    </row>
    <row r="683" ht="12.75" customHeight="1">
      <c r="A683" s="680"/>
      <c r="C683" s="447"/>
      <c r="E683" s="681"/>
      <c r="I683" s="447"/>
    </row>
    <row r="684" ht="12.75" customHeight="1">
      <c r="A684" s="680"/>
      <c r="C684" s="447"/>
      <c r="E684" s="681"/>
      <c r="I684" s="447"/>
    </row>
    <row r="685" ht="12.75" customHeight="1">
      <c r="A685" s="680"/>
      <c r="C685" s="447"/>
      <c r="E685" s="681"/>
      <c r="I685" s="447"/>
    </row>
    <row r="686" ht="12.75" customHeight="1">
      <c r="A686" s="680"/>
      <c r="C686" s="447"/>
      <c r="E686" s="681"/>
      <c r="I686" s="447"/>
    </row>
    <row r="687" ht="12.75" customHeight="1">
      <c r="A687" s="680"/>
      <c r="C687" s="447"/>
      <c r="E687" s="681"/>
      <c r="I687" s="447"/>
    </row>
    <row r="688" ht="12.75" customHeight="1">
      <c r="A688" s="680"/>
      <c r="C688" s="447"/>
      <c r="E688" s="681"/>
      <c r="I688" s="447"/>
    </row>
    <row r="689" ht="12.75" customHeight="1">
      <c r="A689" s="680"/>
      <c r="C689" s="447"/>
      <c r="E689" s="681"/>
      <c r="I689" s="447"/>
    </row>
    <row r="690" ht="12.75" customHeight="1">
      <c r="A690" s="680"/>
      <c r="C690" s="447"/>
      <c r="E690" s="681"/>
      <c r="I690" s="447"/>
    </row>
    <row r="691" ht="12.75" customHeight="1">
      <c r="A691" s="680"/>
      <c r="C691" s="447"/>
      <c r="E691" s="681"/>
      <c r="I691" s="447"/>
    </row>
    <row r="692" ht="12.75" customHeight="1">
      <c r="A692" s="680"/>
      <c r="C692" s="447"/>
      <c r="E692" s="681"/>
      <c r="I692" s="447"/>
    </row>
    <row r="693" ht="12.75" customHeight="1">
      <c r="A693" s="680"/>
      <c r="C693" s="447"/>
      <c r="E693" s="681"/>
      <c r="I693" s="447"/>
    </row>
    <row r="694" ht="12.75" customHeight="1">
      <c r="A694" s="680"/>
      <c r="C694" s="447"/>
      <c r="E694" s="681"/>
      <c r="I694" s="447"/>
    </row>
    <row r="695" ht="12.75" customHeight="1">
      <c r="A695" s="680"/>
      <c r="C695" s="447"/>
      <c r="E695" s="681"/>
      <c r="I695" s="447"/>
    </row>
    <row r="696" ht="12.75" customHeight="1">
      <c r="A696" s="680"/>
      <c r="C696" s="447"/>
      <c r="E696" s="681"/>
      <c r="I696" s="447"/>
    </row>
    <row r="697" ht="12.75" customHeight="1">
      <c r="A697" s="680"/>
      <c r="C697" s="447"/>
      <c r="E697" s="681"/>
      <c r="I697" s="447"/>
    </row>
    <row r="698" ht="12.75" customHeight="1">
      <c r="A698" s="680"/>
      <c r="C698" s="447"/>
      <c r="E698" s="681"/>
      <c r="I698" s="447"/>
    </row>
    <row r="699" ht="12.75" customHeight="1">
      <c r="A699" s="680"/>
      <c r="C699" s="447"/>
      <c r="E699" s="681"/>
      <c r="I699" s="447"/>
    </row>
    <row r="700" ht="12.75" customHeight="1">
      <c r="A700" s="680"/>
      <c r="C700" s="447"/>
      <c r="E700" s="681"/>
      <c r="I700" s="447"/>
    </row>
    <row r="701" ht="12.75" customHeight="1">
      <c r="A701" s="680"/>
      <c r="C701" s="447"/>
      <c r="E701" s="681"/>
      <c r="I701" s="447"/>
    </row>
    <row r="702" ht="12.75" customHeight="1">
      <c r="A702" s="680"/>
      <c r="C702" s="447"/>
      <c r="E702" s="681"/>
      <c r="I702" s="447"/>
    </row>
    <row r="703" ht="12.75" customHeight="1">
      <c r="A703" s="680"/>
      <c r="C703" s="447"/>
      <c r="E703" s="681"/>
      <c r="I703" s="447"/>
    </row>
    <row r="704" ht="12.75" customHeight="1">
      <c r="A704" s="680"/>
      <c r="C704" s="447"/>
      <c r="E704" s="681"/>
      <c r="I704" s="447"/>
    </row>
    <row r="705" ht="12.75" customHeight="1">
      <c r="A705" s="680"/>
      <c r="C705" s="447"/>
      <c r="E705" s="681"/>
      <c r="I705" s="447"/>
    </row>
    <row r="706" ht="12.75" customHeight="1">
      <c r="A706" s="680"/>
      <c r="C706" s="447"/>
      <c r="E706" s="681"/>
      <c r="I706" s="447"/>
    </row>
    <row r="707" ht="12.75" customHeight="1">
      <c r="A707" s="680"/>
      <c r="C707" s="447"/>
      <c r="E707" s="681"/>
      <c r="I707" s="447"/>
    </row>
    <row r="708" ht="12.75" customHeight="1">
      <c r="A708" s="680"/>
      <c r="C708" s="447"/>
      <c r="E708" s="681"/>
      <c r="I708" s="447"/>
    </row>
    <row r="709" ht="12.75" customHeight="1">
      <c r="A709" s="680"/>
      <c r="C709" s="447"/>
      <c r="E709" s="681"/>
      <c r="I709" s="447"/>
    </row>
    <row r="710" ht="12.75" customHeight="1">
      <c r="A710" s="680"/>
      <c r="C710" s="447"/>
      <c r="E710" s="681"/>
      <c r="I710" s="447"/>
    </row>
    <row r="711" ht="12.75" customHeight="1">
      <c r="A711" s="680"/>
      <c r="C711" s="447"/>
      <c r="E711" s="681"/>
      <c r="I711" s="447"/>
    </row>
    <row r="712" ht="12.75" customHeight="1">
      <c r="A712" s="680"/>
      <c r="C712" s="447"/>
      <c r="E712" s="681"/>
      <c r="I712" s="447"/>
    </row>
    <row r="713" ht="12.75" customHeight="1">
      <c r="A713" s="680"/>
      <c r="C713" s="447"/>
      <c r="E713" s="681"/>
      <c r="I713" s="447"/>
    </row>
    <row r="714" ht="12.75" customHeight="1">
      <c r="A714" s="680"/>
      <c r="C714" s="447"/>
      <c r="E714" s="681"/>
      <c r="I714" s="447"/>
    </row>
    <row r="715" ht="12.75" customHeight="1">
      <c r="A715" s="680"/>
      <c r="C715" s="447"/>
      <c r="E715" s="681"/>
      <c r="I715" s="447"/>
    </row>
    <row r="716" ht="12.75" customHeight="1">
      <c r="A716" s="680"/>
      <c r="C716" s="447"/>
      <c r="E716" s="681"/>
      <c r="I716" s="447"/>
    </row>
    <row r="717" ht="12.75" customHeight="1">
      <c r="A717" s="680"/>
      <c r="C717" s="447"/>
      <c r="E717" s="681"/>
      <c r="I717" s="447"/>
    </row>
    <row r="718" ht="12.75" customHeight="1">
      <c r="A718" s="680"/>
      <c r="C718" s="447"/>
      <c r="E718" s="681"/>
      <c r="I718" s="447"/>
    </row>
    <row r="719" ht="12.75" customHeight="1">
      <c r="A719" s="680"/>
      <c r="C719" s="447"/>
      <c r="E719" s="681"/>
      <c r="I719" s="447"/>
    </row>
    <row r="720" ht="12.75" customHeight="1">
      <c r="A720" s="680"/>
      <c r="C720" s="447"/>
      <c r="E720" s="681"/>
      <c r="I720" s="447"/>
    </row>
    <row r="721" ht="12.75" customHeight="1">
      <c r="A721" s="680"/>
      <c r="C721" s="447"/>
      <c r="E721" s="681"/>
      <c r="I721" s="447"/>
    </row>
    <row r="722" ht="12.75" customHeight="1">
      <c r="A722" s="680"/>
      <c r="C722" s="447"/>
      <c r="E722" s="681"/>
      <c r="I722" s="447"/>
    </row>
    <row r="723" ht="12.75" customHeight="1">
      <c r="A723" s="680"/>
      <c r="C723" s="447"/>
      <c r="E723" s="681"/>
      <c r="I723" s="447"/>
    </row>
    <row r="724" ht="12.75" customHeight="1">
      <c r="A724" s="680"/>
      <c r="C724" s="447"/>
      <c r="E724" s="681"/>
      <c r="I724" s="447"/>
    </row>
    <row r="725" ht="12.75" customHeight="1">
      <c r="A725" s="680"/>
      <c r="C725" s="447"/>
      <c r="E725" s="681"/>
      <c r="I725" s="447"/>
    </row>
    <row r="726" ht="12.75" customHeight="1">
      <c r="A726" s="680"/>
      <c r="C726" s="447"/>
      <c r="E726" s="681"/>
      <c r="I726" s="447"/>
    </row>
    <row r="727" ht="12.75" customHeight="1">
      <c r="A727" s="680"/>
      <c r="C727" s="447"/>
      <c r="E727" s="681"/>
      <c r="I727" s="447"/>
    </row>
    <row r="728" ht="12.75" customHeight="1">
      <c r="A728" s="680"/>
      <c r="C728" s="447"/>
      <c r="E728" s="681"/>
      <c r="I728" s="447"/>
    </row>
    <row r="729" ht="12.75" customHeight="1">
      <c r="A729" s="680"/>
      <c r="C729" s="447"/>
      <c r="E729" s="681"/>
      <c r="I729" s="447"/>
    </row>
    <row r="730" ht="12.75" customHeight="1">
      <c r="A730" s="680"/>
      <c r="C730" s="447"/>
      <c r="E730" s="681"/>
      <c r="I730" s="447"/>
    </row>
    <row r="731" ht="12.75" customHeight="1">
      <c r="A731" s="680"/>
      <c r="C731" s="447"/>
      <c r="E731" s="681"/>
      <c r="I731" s="447"/>
    </row>
    <row r="732" ht="12.75" customHeight="1">
      <c r="A732" s="680"/>
      <c r="C732" s="447"/>
      <c r="E732" s="681"/>
      <c r="I732" s="447"/>
    </row>
    <row r="733" ht="12.75" customHeight="1">
      <c r="A733" s="680"/>
      <c r="C733" s="447"/>
      <c r="E733" s="681"/>
      <c r="I733" s="447"/>
    </row>
    <row r="734" ht="12.75" customHeight="1">
      <c r="A734" s="680"/>
      <c r="C734" s="447"/>
      <c r="E734" s="681"/>
      <c r="I734" s="447"/>
    </row>
    <row r="735" ht="12.75" customHeight="1">
      <c r="A735" s="680"/>
      <c r="C735" s="447"/>
      <c r="E735" s="681"/>
      <c r="I735" s="447"/>
    </row>
    <row r="736" ht="12.75" customHeight="1">
      <c r="A736" s="680"/>
      <c r="C736" s="447"/>
      <c r="E736" s="681"/>
      <c r="I736" s="447"/>
    </row>
    <row r="737" ht="12.75" customHeight="1">
      <c r="A737" s="680"/>
      <c r="C737" s="447"/>
      <c r="E737" s="681"/>
      <c r="I737" s="447"/>
    </row>
    <row r="738" ht="12.75" customHeight="1">
      <c r="A738" s="680"/>
      <c r="C738" s="447"/>
      <c r="E738" s="681"/>
      <c r="I738" s="447"/>
    </row>
    <row r="739" ht="12.75" customHeight="1">
      <c r="A739" s="680"/>
      <c r="C739" s="447"/>
      <c r="E739" s="681"/>
      <c r="I739" s="447"/>
    </row>
    <row r="740" ht="12.75" customHeight="1">
      <c r="A740" s="680"/>
      <c r="C740" s="447"/>
      <c r="E740" s="681"/>
      <c r="I740" s="447"/>
    </row>
    <row r="741" ht="12.75" customHeight="1">
      <c r="A741" s="680"/>
      <c r="C741" s="447"/>
      <c r="E741" s="681"/>
      <c r="I741" s="447"/>
    </row>
    <row r="742" ht="12.75" customHeight="1">
      <c r="A742" s="680"/>
      <c r="C742" s="447"/>
      <c r="E742" s="681"/>
      <c r="I742" s="447"/>
    </row>
    <row r="743" ht="12.75" customHeight="1">
      <c r="A743" s="680"/>
      <c r="C743" s="447"/>
      <c r="E743" s="681"/>
      <c r="I743" s="447"/>
    </row>
    <row r="744" ht="12.75" customHeight="1">
      <c r="A744" s="680"/>
      <c r="C744" s="447"/>
      <c r="E744" s="681"/>
      <c r="I744" s="447"/>
    </row>
    <row r="745" ht="12.75" customHeight="1">
      <c r="A745" s="680"/>
      <c r="C745" s="447"/>
      <c r="E745" s="681"/>
      <c r="I745" s="447"/>
    </row>
    <row r="746" ht="12.75" customHeight="1">
      <c r="A746" s="680"/>
      <c r="C746" s="447"/>
      <c r="E746" s="681"/>
      <c r="I746" s="447"/>
    </row>
    <row r="747" ht="12.75" customHeight="1">
      <c r="A747" s="680"/>
      <c r="C747" s="447"/>
      <c r="E747" s="681"/>
      <c r="I747" s="447"/>
    </row>
    <row r="748" ht="12.75" customHeight="1">
      <c r="A748" s="680"/>
      <c r="C748" s="447"/>
      <c r="E748" s="681"/>
      <c r="I748" s="447"/>
    </row>
    <row r="749" ht="12.75" customHeight="1">
      <c r="A749" s="680"/>
      <c r="C749" s="447"/>
      <c r="E749" s="681"/>
      <c r="I749" s="447"/>
    </row>
    <row r="750" ht="12.75" customHeight="1">
      <c r="A750" s="680"/>
      <c r="C750" s="447"/>
      <c r="E750" s="681"/>
      <c r="I750" s="447"/>
    </row>
    <row r="751" ht="12.75" customHeight="1">
      <c r="A751" s="680"/>
      <c r="C751" s="447"/>
      <c r="E751" s="681"/>
      <c r="I751" s="447"/>
    </row>
    <row r="752" ht="12.75" customHeight="1">
      <c r="A752" s="680"/>
      <c r="C752" s="447"/>
      <c r="E752" s="681"/>
      <c r="I752" s="447"/>
    </row>
    <row r="753" ht="12.75" customHeight="1">
      <c r="A753" s="680"/>
      <c r="C753" s="447"/>
      <c r="E753" s="681"/>
      <c r="I753" s="447"/>
    </row>
    <row r="754" ht="12.75" customHeight="1">
      <c r="A754" s="680"/>
      <c r="C754" s="447"/>
      <c r="E754" s="681"/>
      <c r="I754" s="447"/>
    </row>
    <row r="755" ht="12.75" customHeight="1">
      <c r="A755" s="680"/>
      <c r="C755" s="447"/>
      <c r="E755" s="681"/>
      <c r="I755" s="447"/>
    </row>
    <row r="756" ht="12.75" customHeight="1">
      <c r="A756" s="680"/>
      <c r="C756" s="447"/>
      <c r="E756" s="681"/>
      <c r="I756" s="447"/>
    </row>
    <row r="757" ht="12.75" customHeight="1">
      <c r="A757" s="680"/>
      <c r="C757" s="447"/>
      <c r="E757" s="681"/>
      <c r="I757" s="447"/>
    </row>
    <row r="758" ht="12.75" customHeight="1">
      <c r="A758" s="680"/>
      <c r="C758" s="447"/>
      <c r="E758" s="681"/>
      <c r="I758" s="447"/>
    </row>
    <row r="759" ht="12.75" customHeight="1">
      <c r="A759" s="680"/>
      <c r="C759" s="447"/>
      <c r="E759" s="681"/>
      <c r="I759" s="447"/>
    </row>
    <row r="760" ht="12.75" customHeight="1">
      <c r="A760" s="680"/>
      <c r="C760" s="447"/>
      <c r="E760" s="681"/>
      <c r="I760" s="447"/>
    </row>
    <row r="761" ht="12.75" customHeight="1">
      <c r="A761" s="680"/>
      <c r="C761" s="447"/>
      <c r="E761" s="681"/>
      <c r="I761" s="447"/>
    </row>
    <row r="762" ht="12.75" customHeight="1">
      <c r="A762" s="680"/>
      <c r="C762" s="447"/>
      <c r="E762" s="681"/>
      <c r="I762" s="447"/>
    </row>
    <row r="763" ht="12.75" customHeight="1">
      <c r="A763" s="680"/>
      <c r="C763" s="447"/>
      <c r="E763" s="681"/>
      <c r="I763" s="447"/>
    </row>
    <row r="764" ht="12.75" customHeight="1">
      <c r="A764" s="680"/>
      <c r="C764" s="447"/>
      <c r="E764" s="681"/>
      <c r="I764" s="447"/>
    </row>
    <row r="765" ht="12.75" customHeight="1">
      <c r="A765" s="680"/>
      <c r="C765" s="447"/>
      <c r="E765" s="681"/>
      <c r="I765" s="447"/>
    </row>
    <row r="766" ht="12.75" customHeight="1">
      <c r="A766" s="680"/>
      <c r="C766" s="447"/>
      <c r="E766" s="681"/>
      <c r="I766" s="447"/>
    </row>
    <row r="767" ht="12.75" customHeight="1">
      <c r="A767" s="680"/>
      <c r="C767" s="447"/>
      <c r="E767" s="681"/>
      <c r="I767" s="447"/>
    </row>
    <row r="768" ht="12.75" customHeight="1">
      <c r="A768" s="680"/>
      <c r="C768" s="447"/>
      <c r="E768" s="681"/>
      <c r="I768" s="447"/>
    </row>
    <row r="769" ht="12.75" customHeight="1">
      <c r="A769" s="680"/>
      <c r="C769" s="447"/>
      <c r="E769" s="681"/>
      <c r="I769" s="447"/>
    </row>
    <row r="770" ht="12.75" customHeight="1">
      <c r="A770" s="680"/>
      <c r="C770" s="447"/>
      <c r="E770" s="681"/>
      <c r="I770" s="447"/>
    </row>
    <row r="771" ht="12.75" customHeight="1">
      <c r="A771" s="680"/>
      <c r="C771" s="447"/>
      <c r="E771" s="681"/>
      <c r="I771" s="447"/>
    </row>
    <row r="772" ht="12.75" customHeight="1">
      <c r="A772" s="680"/>
      <c r="C772" s="447"/>
      <c r="E772" s="681"/>
      <c r="I772" s="447"/>
    </row>
    <row r="773" ht="12.75" customHeight="1">
      <c r="A773" s="680"/>
      <c r="C773" s="447"/>
      <c r="E773" s="681"/>
      <c r="I773" s="447"/>
    </row>
    <row r="774" ht="12.75" customHeight="1">
      <c r="A774" s="680"/>
      <c r="C774" s="447"/>
      <c r="E774" s="681"/>
      <c r="I774" s="447"/>
    </row>
    <row r="775" ht="12.75" customHeight="1">
      <c r="A775" s="680"/>
      <c r="C775" s="447"/>
      <c r="E775" s="681"/>
      <c r="I775" s="447"/>
    </row>
    <row r="776" ht="12.75" customHeight="1">
      <c r="A776" s="680"/>
      <c r="C776" s="447"/>
      <c r="E776" s="681"/>
      <c r="I776" s="447"/>
    </row>
    <row r="777" ht="12.75" customHeight="1">
      <c r="A777" s="680"/>
      <c r="C777" s="447"/>
      <c r="E777" s="681"/>
      <c r="I777" s="447"/>
    </row>
    <row r="778" ht="12.75" customHeight="1">
      <c r="A778" s="680"/>
      <c r="C778" s="447"/>
      <c r="E778" s="681"/>
      <c r="I778" s="447"/>
    </row>
    <row r="779" ht="12.75" customHeight="1">
      <c r="A779" s="680"/>
      <c r="C779" s="447"/>
      <c r="E779" s="681"/>
      <c r="I779" s="447"/>
    </row>
    <row r="780" ht="12.75" customHeight="1">
      <c r="A780" s="680"/>
      <c r="C780" s="447"/>
      <c r="E780" s="681"/>
      <c r="I780" s="447"/>
    </row>
    <row r="781" ht="12.75" customHeight="1">
      <c r="A781" s="680"/>
      <c r="C781" s="447"/>
      <c r="E781" s="681"/>
      <c r="I781" s="447"/>
    </row>
    <row r="782" ht="12.75" customHeight="1">
      <c r="A782" s="680"/>
      <c r="C782" s="447"/>
      <c r="E782" s="681"/>
      <c r="I782" s="447"/>
    </row>
    <row r="783" ht="12.75" customHeight="1">
      <c r="A783" s="680"/>
      <c r="C783" s="447"/>
      <c r="E783" s="681"/>
      <c r="I783" s="447"/>
    </row>
    <row r="784" ht="12.75" customHeight="1">
      <c r="A784" s="680"/>
      <c r="C784" s="447"/>
      <c r="E784" s="681"/>
      <c r="I784" s="447"/>
    </row>
    <row r="785" ht="12.75" customHeight="1">
      <c r="A785" s="680"/>
      <c r="C785" s="447"/>
      <c r="E785" s="681"/>
      <c r="I785" s="447"/>
    </row>
    <row r="786" ht="12.75" customHeight="1">
      <c r="A786" s="680"/>
      <c r="C786" s="447"/>
      <c r="E786" s="681"/>
      <c r="I786" s="447"/>
    </row>
    <row r="787" ht="12.75" customHeight="1">
      <c r="A787" s="680"/>
      <c r="C787" s="447"/>
      <c r="E787" s="681"/>
      <c r="I787" s="447"/>
    </row>
    <row r="788" ht="12.75" customHeight="1">
      <c r="A788" s="680"/>
      <c r="C788" s="447"/>
      <c r="E788" s="681"/>
      <c r="I788" s="447"/>
    </row>
    <row r="789" ht="12.75" customHeight="1">
      <c r="A789" s="680"/>
      <c r="C789" s="447"/>
      <c r="E789" s="681"/>
      <c r="I789" s="447"/>
    </row>
    <row r="790" ht="12.75" customHeight="1">
      <c r="A790" s="680"/>
      <c r="C790" s="447"/>
      <c r="E790" s="681"/>
      <c r="I790" s="447"/>
    </row>
    <row r="791" ht="12.75" customHeight="1">
      <c r="A791" s="680"/>
      <c r="C791" s="447"/>
      <c r="E791" s="681"/>
      <c r="I791" s="447"/>
    </row>
    <row r="792" ht="12.75" customHeight="1">
      <c r="A792" s="680"/>
      <c r="C792" s="447"/>
      <c r="E792" s="681"/>
      <c r="I792" s="447"/>
    </row>
    <row r="793" ht="12.75" customHeight="1">
      <c r="A793" s="680"/>
      <c r="C793" s="447"/>
      <c r="E793" s="681"/>
      <c r="I793" s="447"/>
    </row>
    <row r="794" ht="12.75" customHeight="1">
      <c r="A794" s="680"/>
      <c r="C794" s="447"/>
      <c r="E794" s="681"/>
      <c r="I794" s="447"/>
    </row>
    <row r="795" ht="12.75" customHeight="1">
      <c r="A795" s="680"/>
      <c r="C795" s="447"/>
      <c r="E795" s="681"/>
      <c r="I795" s="447"/>
    </row>
    <row r="796" ht="12.75" customHeight="1">
      <c r="A796" s="680"/>
      <c r="C796" s="447"/>
      <c r="E796" s="681"/>
      <c r="I796" s="447"/>
    </row>
    <row r="797" ht="12.75" customHeight="1">
      <c r="A797" s="680"/>
      <c r="C797" s="447"/>
      <c r="E797" s="681"/>
      <c r="I797" s="447"/>
    </row>
    <row r="798" ht="12.75" customHeight="1">
      <c r="A798" s="680"/>
      <c r="C798" s="447"/>
      <c r="E798" s="681"/>
      <c r="I798" s="447"/>
    </row>
    <row r="799" ht="12.75" customHeight="1">
      <c r="A799" s="680"/>
      <c r="C799" s="447"/>
      <c r="E799" s="681"/>
      <c r="I799" s="447"/>
    </row>
    <row r="800" ht="12.75" customHeight="1">
      <c r="A800" s="680"/>
      <c r="C800" s="447"/>
      <c r="E800" s="681"/>
      <c r="I800" s="447"/>
    </row>
    <row r="801" ht="12.75" customHeight="1">
      <c r="A801" s="680"/>
      <c r="C801" s="447"/>
      <c r="E801" s="681"/>
      <c r="I801" s="447"/>
    </row>
    <row r="802" ht="12.75" customHeight="1">
      <c r="A802" s="680"/>
      <c r="C802" s="447"/>
      <c r="E802" s="681"/>
      <c r="I802" s="447"/>
    </row>
    <row r="803" ht="12.75" customHeight="1">
      <c r="A803" s="680"/>
      <c r="C803" s="447"/>
      <c r="E803" s="681"/>
      <c r="I803" s="447"/>
    </row>
    <row r="804" ht="12.75" customHeight="1">
      <c r="A804" s="680"/>
      <c r="C804" s="447"/>
      <c r="E804" s="681"/>
      <c r="I804" s="447"/>
    </row>
    <row r="805" ht="12.75" customHeight="1">
      <c r="A805" s="680"/>
      <c r="C805" s="447"/>
      <c r="E805" s="681"/>
      <c r="I805" s="447"/>
    </row>
    <row r="806" ht="12.75" customHeight="1">
      <c r="A806" s="680"/>
      <c r="C806" s="447"/>
      <c r="E806" s="681"/>
      <c r="I806" s="447"/>
    </row>
    <row r="807" ht="12.75" customHeight="1">
      <c r="A807" s="680"/>
      <c r="C807" s="447"/>
      <c r="E807" s="681"/>
      <c r="I807" s="447"/>
    </row>
    <row r="808" ht="12.75" customHeight="1">
      <c r="A808" s="680"/>
      <c r="C808" s="447"/>
      <c r="E808" s="681"/>
      <c r="I808" s="447"/>
    </row>
    <row r="809" ht="12.75" customHeight="1">
      <c r="A809" s="680"/>
      <c r="C809" s="447"/>
      <c r="E809" s="681"/>
      <c r="I809" s="447"/>
    </row>
    <row r="810" ht="12.75" customHeight="1">
      <c r="A810" s="680"/>
      <c r="C810" s="447"/>
      <c r="E810" s="681"/>
      <c r="I810" s="447"/>
    </row>
    <row r="811" ht="12.75" customHeight="1">
      <c r="A811" s="680"/>
      <c r="C811" s="447"/>
      <c r="E811" s="681"/>
      <c r="I811" s="447"/>
    </row>
    <row r="812" ht="12.75" customHeight="1">
      <c r="A812" s="680"/>
      <c r="C812" s="447"/>
      <c r="E812" s="681"/>
      <c r="I812" s="447"/>
    </row>
    <row r="813" ht="12.75" customHeight="1">
      <c r="A813" s="680"/>
      <c r="C813" s="447"/>
      <c r="E813" s="681"/>
      <c r="I813" s="447"/>
    </row>
    <row r="814" ht="12.75" customHeight="1">
      <c r="A814" s="680"/>
      <c r="C814" s="447"/>
      <c r="E814" s="681"/>
      <c r="I814" s="447"/>
    </row>
    <row r="815" ht="12.75" customHeight="1">
      <c r="A815" s="680"/>
      <c r="C815" s="447"/>
      <c r="E815" s="681"/>
      <c r="I815" s="447"/>
    </row>
    <row r="816" ht="12.75" customHeight="1">
      <c r="A816" s="680"/>
      <c r="C816" s="447"/>
      <c r="E816" s="681"/>
      <c r="I816" s="447"/>
    </row>
    <row r="817" ht="12.75" customHeight="1">
      <c r="A817" s="680"/>
      <c r="C817" s="447"/>
      <c r="E817" s="681"/>
      <c r="I817" s="447"/>
    </row>
    <row r="818" ht="12.75" customHeight="1">
      <c r="A818" s="680"/>
      <c r="C818" s="447"/>
      <c r="E818" s="681"/>
      <c r="I818" s="447"/>
    </row>
    <row r="819" ht="12.75" customHeight="1">
      <c r="A819" s="680"/>
      <c r="C819" s="447"/>
      <c r="E819" s="681"/>
      <c r="I819" s="447"/>
    </row>
    <row r="820" ht="12.75" customHeight="1">
      <c r="A820" s="680"/>
      <c r="C820" s="447"/>
      <c r="E820" s="681"/>
      <c r="I820" s="447"/>
    </row>
    <row r="821" ht="12.75" customHeight="1">
      <c r="A821" s="680"/>
      <c r="C821" s="447"/>
      <c r="E821" s="681"/>
      <c r="I821" s="447"/>
    </row>
    <row r="822" ht="12.75" customHeight="1">
      <c r="A822" s="680"/>
      <c r="C822" s="447"/>
      <c r="E822" s="681"/>
      <c r="I822" s="447"/>
    </row>
    <row r="823" ht="12.75" customHeight="1">
      <c r="A823" s="680"/>
      <c r="C823" s="447"/>
      <c r="E823" s="681"/>
      <c r="I823" s="447"/>
    </row>
    <row r="824" ht="12.75" customHeight="1">
      <c r="A824" s="680"/>
      <c r="C824" s="447"/>
      <c r="E824" s="681"/>
      <c r="I824" s="447"/>
    </row>
    <row r="825" ht="12.75" customHeight="1">
      <c r="A825" s="680"/>
      <c r="C825" s="447"/>
      <c r="E825" s="681"/>
      <c r="I825" s="447"/>
    </row>
    <row r="826" ht="12.75" customHeight="1">
      <c r="A826" s="680"/>
      <c r="C826" s="447"/>
      <c r="E826" s="681"/>
      <c r="I826" s="447"/>
    </row>
    <row r="827" ht="12.75" customHeight="1">
      <c r="A827" s="680"/>
      <c r="C827" s="447"/>
      <c r="E827" s="681"/>
      <c r="I827" s="447"/>
    </row>
    <row r="828" ht="12.75" customHeight="1">
      <c r="A828" s="680"/>
      <c r="C828" s="447"/>
      <c r="E828" s="681"/>
      <c r="I828" s="447"/>
    </row>
    <row r="829" ht="12.75" customHeight="1">
      <c r="A829" s="680"/>
      <c r="C829" s="447"/>
      <c r="E829" s="681"/>
      <c r="I829" s="447"/>
    </row>
    <row r="830" ht="12.75" customHeight="1">
      <c r="A830" s="680"/>
      <c r="C830" s="447"/>
      <c r="E830" s="681"/>
      <c r="I830" s="447"/>
    </row>
    <row r="831" ht="12.75" customHeight="1">
      <c r="A831" s="680"/>
      <c r="C831" s="447"/>
      <c r="E831" s="681"/>
      <c r="I831" s="447"/>
    </row>
    <row r="832" ht="12.75" customHeight="1">
      <c r="A832" s="680"/>
      <c r="C832" s="447"/>
      <c r="E832" s="681"/>
      <c r="I832" s="447"/>
    </row>
    <row r="833" ht="12.75" customHeight="1">
      <c r="A833" s="680"/>
      <c r="C833" s="447"/>
      <c r="E833" s="681"/>
      <c r="I833" s="447"/>
    </row>
    <row r="834" ht="12.75" customHeight="1">
      <c r="A834" s="680"/>
      <c r="C834" s="447"/>
      <c r="E834" s="681"/>
      <c r="I834" s="447"/>
    </row>
    <row r="835" ht="12.75" customHeight="1">
      <c r="A835" s="680"/>
      <c r="C835" s="447"/>
      <c r="E835" s="681"/>
      <c r="I835" s="447"/>
    </row>
    <row r="836" ht="12.75" customHeight="1">
      <c r="A836" s="680"/>
      <c r="C836" s="447"/>
      <c r="E836" s="681"/>
      <c r="I836" s="447"/>
    </row>
    <row r="837" ht="12.75" customHeight="1">
      <c r="A837" s="680"/>
      <c r="C837" s="447"/>
      <c r="E837" s="681"/>
      <c r="I837" s="447"/>
    </row>
    <row r="838" ht="12.75" customHeight="1">
      <c r="A838" s="680"/>
      <c r="C838" s="447"/>
      <c r="E838" s="681"/>
      <c r="I838" s="447"/>
    </row>
    <row r="839" ht="12.75" customHeight="1">
      <c r="A839" s="680"/>
      <c r="C839" s="447"/>
      <c r="E839" s="681"/>
      <c r="I839" s="447"/>
    </row>
    <row r="840" ht="12.75" customHeight="1">
      <c r="A840" s="680"/>
      <c r="C840" s="447"/>
      <c r="E840" s="681"/>
      <c r="I840" s="447"/>
    </row>
    <row r="841" ht="12.75" customHeight="1">
      <c r="A841" s="680"/>
      <c r="C841" s="447"/>
      <c r="E841" s="681"/>
      <c r="I841" s="447"/>
    </row>
    <row r="842" ht="12.75" customHeight="1">
      <c r="A842" s="680"/>
      <c r="C842" s="447"/>
      <c r="E842" s="681"/>
      <c r="I842" s="447"/>
    </row>
    <row r="843" ht="12.75" customHeight="1">
      <c r="A843" s="680"/>
      <c r="C843" s="447"/>
      <c r="E843" s="681"/>
      <c r="I843" s="447"/>
    </row>
    <row r="844" ht="12.75" customHeight="1">
      <c r="A844" s="680"/>
      <c r="C844" s="447"/>
      <c r="E844" s="681"/>
      <c r="I844" s="447"/>
    </row>
    <row r="845" ht="12.75" customHeight="1">
      <c r="A845" s="680"/>
      <c r="C845" s="447"/>
      <c r="E845" s="681"/>
      <c r="I845" s="447"/>
    </row>
    <row r="846" ht="12.75" customHeight="1">
      <c r="A846" s="680"/>
      <c r="C846" s="447"/>
      <c r="E846" s="681"/>
      <c r="I846" s="447"/>
    </row>
    <row r="847" ht="12.75" customHeight="1">
      <c r="A847" s="680"/>
      <c r="C847" s="447"/>
      <c r="E847" s="681"/>
      <c r="I847" s="447"/>
    </row>
    <row r="848" ht="12.75" customHeight="1">
      <c r="A848" s="680"/>
      <c r="C848" s="447"/>
      <c r="E848" s="681"/>
      <c r="I848" s="447"/>
    </row>
    <row r="849" ht="12.75" customHeight="1">
      <c r="A849" s="680"/>
      <c r="C849" s="447"/>
      <c r="E849" s="681"/>
      <c r="I849" s="447"/>
    </row>
    <row r="850" ht="12.75" customHeight="1">
      <c r="A850" s="680"/>
      <c r="C850" s="447"/>
      <c r="E850" s="681"/>
      <c r="I850" s="447"/>
    </row>
    <row r="851" ht="12.75" customHeight="1">
      <c r="A851" s="680"/>
      <c r="C851" s="447"/>
      <c r="E851" s="681"/>
      <c r="I851" s="447"/>
    </row>
    <row r="852" ht="12.75" customHeight="1">
      <c r="A852" s="680"/>
      <c r="C852" s="447"/>
      <c r="E852" s="681"/>
      <c r="I852" s="447"/>
    </row>
    <row r="853" ht="12.75" customHeight="1">
      <c r="A853" s="680"/>
      <c r="C853" s="447"/>
      <c r="E853" s="681"/>
      <c r="I853" s="447"/>
    </row>
    <row r="854" ht="12.75" customHeight="1">
      <c r="A854" s="680"/>
      <c r="C854" s="447"/>
      <c r="E854" s="681"/>
      <c r="I854" s="447"/>
    </row>
    <row r="855" ht="12.75" customHeight="1">
      <c r="A855" s="680"/>
      <c r="C855" s="447"/>
      <c r="E855" s="681"/>
      <c r="I855" s="447"/>
    </row>
    <row r="856" ht="12.75" customHeight="1">
      <c r="A856" s="680"/>
      <c r="C856" s="447"/>
      <c r="E856" s="681"/>
      <c r="I856" s="447"/>
    </row>
    <row r="857" ht="12.75" customHeight="1">
      <c r="A857" s="680"/>
      <c r="C857" s="447"/>
      <c r="E857" s="681"/>
      <c r="I857" s="447"/>
    </row>
    <row r="858" ht="12.75" customHeight="1">
      <c r="A858" s="680"/>
      <c r="C858" s="447"/>
      <c r="E858" s="681"/>
      <c r="I858" s="447"/>
    </row>
    <row r="859" ht="12.75" customHeight="1">
      <c r="A859" s="680"/>
      <c r="C859" s="447"/>
      <c r="E859" s="681"/>
      <c r="I859" s="447"/>
    </row>
    <row r="860" ht="12.75" customHeight="1">
      <c r="A860" s="680"/>
      <c r="C860" s="447"/>
      <c r="E860" s="681"/>
      <c r="I860" s="447"/>
    </row>
    <row r="861" ht="12.75" customHeight="1">
      <c r="A861" s="680"/>
      <c r="C861" s="447"/>
      <c r="E861" s="681"/>
      <c r="I861" s="447"/>
    </row>
    <row r="862" ht="12.75" customHeight="1">
      <c r="A862" s="680"/>
      <c r="C862" s="447"/>
      <c r="E862" s="681"/>
      <c r="I862" s="447"/>
    </row>
    <row r="863" ht="12.75" customHeight="1">
      <c r="A863" s="680"/>
      <c r="C863" s="447"/>
      <c r="E863" s="681"/>
      <c r="I863" s="447"/>
    </row>
    <row r="864" ht="12.75" customHeight="1">
      <c r="A864" s="680"/>
      <c r="C864" s="447"/>
      <c r="E864" s="681"/>
      <c r="I864" s="447"/>
    </row>
    <row r="865" ht="12.75" customHeight="1">
      <c r="A865" s="680"/>
      <c r="C865" s="447"/>
      <c r="E865" s="681"/>
      <c r="I865" s="447"/>
    </row>
    <row r="866" ht="12.75" customHeight="1">
      <c r="A866" s="680"/>
      <c r="C866" s="447"/>
      <c r="E866" s="681"/>
      <c r="I866" s="447"/>
    </row>
    <row r="867" ht="12.75" customHeight="1">
      <c r="A867" s="680"/>
      <c r="C867" s="447"/>
      <c r="E867" s="681"/>
      <c r="I867" s="447"/>
    </row>
    <row r="868" ht="12.75" customHeight="1">
      <c r="A868" s="680"/>
      <c r="C868" s="447"/>
      <c r="E868" s="681"/>
      <c r="I868" s="447"/>
    </row>
    <row r="869" ht="12.75" customHeight="1">
      <c r="A869" s="680"/>
      <c r="C869" s="447"/>
      <c r="E869" s="681"/>
      <c r="I869" s="447"/>
    </row>
    <row r="870" ht="12.75" customHeight="1">
      <c r="A870" s="680"/>
      <c r="C870" s="447"/>
      <c r="E870" s="681"/>
      <c r="I870" s="447"/>
    </row>
    <row r="871" ht="12.75" customHeight="1">
      <c r="A871" s="680"/>
      <c r="C871" s="447"/>
      <c r="E871" s="681"/>
      <c r="I871" s="447"/>
    </row>
    <row r="872" ht="12.75" customHeight="1">
      <c r="A872" s="680"/>
      <c r="C872" s="447"/>
      <c r="E872" s="681"/>
      <c r="I872" s="447"/>
    </row>
    <row r="873" ht="12.75" customHeight="1">
      <c r="A873" s="680"/>
      <c r="C873" s="447"/>
      <c r="E873" s="681"/>
      <c r="I873" s="447"/>
    </row>
    <row r="874" ht="12.75" customHeight="1">
      <c r="A874" s="680"/>
      <c r="C874" s="447"/>
      <c r="E874" s="681"/>
      <c r="I874" s="447"/>
    </row>
    <row r="875" ht="12.75" customHeight="1">
      <c r="A875" s="680"/>
      <c r="C875" s="447"/>
      <c r="E875" s="681"/>
      <c r="I875" s="447"/>
    </row>
    <row r="876" ht="12.75" customHeight="1">
      <c r="A876" s="680"/>
      <c r="C876" s="447"/>
      <c r="E876" s="681"/>
      <c r="I876" s="447"/>
    </row>
    <row r="877" ht="12.75" customHeight="1">
      <c r="A877" s="680"/>
      <c r="C877" s="447"/>
      <c r="E877" s="681"/>
      <c r="I877" s="447"/>
    </row>
    <row r="878" ht="12.75" customHeight="1">
      <c r="A878" s="680"/>
      <c r="C878" s="447"/>
      <c r="E878" s="681"/>
      <c r="I878" s="447"/>
    </row>
    <row r="879" ht="12.75" customHeight="1">
      <c r="A879" s="680"/>
      <c r="C879" s="447"/>
      <c r="E879" s="681"/>
      <c r="I879" s="447"/>
    </row>
    <row r="880" ht="12.75" customHeight="1">
      <c r="A880" s="680"/>
      <c r="C880" s="447"/>
      <c r="E880" s="681"/>
      <c r="I880" s="447"/>
    </row>
    <row r="881" ht="12.75" customHeight="1">
      <c r="A881" s="680"/>
      <c r="C881" s="447"/>
      <c r="E881" s="681"/>
      <c r="I881" s="447"/>
    </row>
    <row r="882" ht="12.75" customHeight="1">
      <c r="A882" s="680"/>
      <c r="C882" s="447"/>
      <c r="E882" s="681"/>
      <c r="I882" s="447"/>
    </row>
    <row r="883" ht="12.75" customHeight="1">
      <c r="A883" s="680"/>
      <c r="C883" s="447"/>
      <c r="E883" s="681"/>
      <c r="I883" s="447"/>
    </row>
    <row r="884" ht="12.75" customHeight="1">
      <c r="A884" s="680"/>
      <c r="C884" s="447"/>
      <c r="E884" s="681"/>
      <c r="I884" s="447"/>
    </row>
    <row r="885" ht="12.75" customHeight="1">
      <c r="A885" s="680"/>
      <c r="C885" s="447"/>
      <c r="E885" s="681"/>
      <c r="I885" s="447"/>
    </row>
    <row r="886" ht="12.75" customHeight="1">
      <c r="A886" s="680"/>
      <c r="C886" s="447"/>
      <c r="E886" s="681"/>
      <c r="I886" s="447"/>
    </row>
    <row r="887" ht="12.75" customHeight="1">
      <c r="A887" s="680"/>
      <c r="C887" s="447"/>
      <c r="E887" s="681"/>
      <c r="I887" s="447"/>
    </row>
    <row r="888" ht="12.75" customHeight="1">
      <c r="A888" s="680"/>
      <c r="C888" s="447"/>
      <c r="E888" s="681"/>
      <c r="I888" s="447"/>
    </row>
    <row r="889" ht="12.75" customHeight="1">
      <c r="A889" s="680"/>
      <c r="C889" s="447"/>
      <c r="E889" s="681"/>
      <c r="I889" s="447"/>
    </row>
    <row r="890" ht="12.75" customHeight="1">
      <c r="A890" s="680"/>
      <c r="C890" s="447"/>
      <c r="E890" s="681"/>
      <c r="I890" s="447"/>
    </row>
    <row r="891" ht="12.75" customHeight="1">
      <c r="A891" s="680"/>
      <c r="C891" s="447"/>
      <c r="E891" s="681"/>
      <c r="I891" s="447"/>
    </row>
    <row r="892" ht="12.75" customHeight="1">
      <c r="A892" s="680"/>
      <c r="C892" s="447"/>
      <c r="E892" s="681"/>
      <c r="I892" s="447"/>
    </row>
    <row r="893" ht="12.75" customHeight="1">
      <c r="A893" s="680"/>
      <c r="C893" s="447"/>
      <c r="E893" s="681"/>
      <c r="I893" s="447"/>
    </row>
    <row r="894" ht="12.75" customHeight="1">
      <c r="A894" s="680"/>
      <c r="C894" s="447"/>
      <c r="E894" s="681"/>
      <c r="I894" s="447"/>
    </row>
    <row r="895" ht="12.75" customHeight="1">
      <c r="A895" s="680"/>
      <c r="C895" s="447"/>
      <c r="E895" s="681"/>
      <c r="I895" s="447"/>
    </row>
    <row r="896" ht="12.75" customHeight="1">
      <c r="A896" s="680"/>
      <c r="C896" s="447"/>
      <c r="E896" s="681"/>
      <c r="I896" s="447"/>
    </row>
    <row r="897" ht="12.75" customHeight="1">
      <c r="A897" s="680"/>
      <c r="C897" s="447"/>
      <c r="E897" s="681"/>
      <c r="I897" s="447"/>
    </row>
    <row r="898" ht="12.75" customHeight="1">
      <c r="A898" s="680"/>
      <c r="C898" s="447"/>
      <c r="E898" s="681"/>
      <c r="I898" s="447"/>
    </row>
    <row r="899" ht="12.75" customHeight="1">
      <c r="A899" s="680"/>
      <c r="C899" s="447"/>
      <c r="E899" s="681"/>
      <c r="I899" s="447"/>
    </row>
    <row r="900" ht="12.75" customHeight="1">
      <c r="A900" s="680"/>
      <c r="C900" s="447"/>
      <c r="E900" s="681"/>
      <c r="I900" s="447"/>
    </row>
    <row r="901" ht="12.75" customHeight="1">
      <c r="A901" s="680"/>
      <c r="C901" s="447"/>
      <c r="E901" s="681"/>
      <c r="I901" s="447"/>
    </row>
    <row r="902" ht="12.75" customHeight="1">
      <c r="A902" s="680"/>
      <c r="C902" s="447"/>
      <c r="E902" s="681"/>
      <c r="I902" s="447"/>
    </row>
    <row r="903" ht="12.75" customHeight="1">
      <c r="A903" s="680"/>
      <c r="C903" s="447"/>
      <c r="E903" s="681"/>
      <c r="I903" s="447"/>
    </row>
    <row r="904" ht="12.75" customHeight="1">
      <c r="A904" s="680"/>
      <c r="C904" s="447"/>
      <c r="E904" s="681"/>
      <c r="I904" s="447"/>
    </row>
    <row r="905" ht="12.75" customHeight="1">
      <c r="A905" s="680"/>
      <c r="C905" s="447"/>
      <c r="E905" s="681"/>
      <c r="I905" s="447"/>
    </row>
    <row r="906" ht="12.75" customHeight="1">
      <c r="A906" s="680"/>
      <c r="C906" s="447"/>
      <c r="E906" s="681"/>
      <c r="I906" s="447"/>
    </row>
    <row r="907" ht="12.75" customHeight="1">
      <c r="A907" s="680"/>
      <c r="C907" s="447"/>
      <c r="E907" s="681"/>
      <c r="I907" s="447"/>
    </row>
    <row r="908" ht="12.75" customHeight="1">
      <c r="A908" s="680"/>
      <c r="C908" s="447"/>
      <c r="E908" s="681"/>
      <c r="I908" s="447"/>
    </row>
    <row r="909" ht="12.75" customHeight="1">
      <c r="A909" s="680"/>
      <c r="C909" s="447"/>
      <c r="E909" s="681"/>
      <c r="I909" s="447"/>
    </row>
    <row r="910" ht="12.75" customHeight="1">
      <c r="A910" s="680"/>
      <c r="C910" s="447"/>
      <c r="E910" s="681"/>
      <c r="I910" s="447"/>
    </row>
    <row r="911" ht="12.75" customHeight="1">
      <c r="A911" s="680"/>
      <c r="C911" s="447"/>
      <c r="E911" s="681"/>
      <c r="I911" s="447"/>
    </row>
    <row r="912" ht="12.75" customHeight="1">
      <c r="A912" s="680"/>
      <c r="C912" s="447"/>
      <c r="E912" s="681"/>
      <c r="I912" s="447"/>
    </row>
    <row r="913" ht="12.75" customHeight="1">
      <c r="A913" s="680"/>
      <c r="C913" s="447"/>
      <c r="E913" s="681"/>
      <c r="I913" s="447"/>
    </row>
    <row r="914" ht="12.75" customHeight="1">
      <c r="A914" s="680"/>
      <c r="C914" s="447"/>
      <c r="E914" s="681"/>
      <c r="I914" s="447"/>
    </row>
    <row r="915" ht="12.75" customHeight="1">
      <c r="A915" s="680"/>
      <c r="C915" s="447"/>
      <c r="E915" s="681"/>
      <c r="I915" s="447"/>
    </row>
    <row r="916" ht="12.75" customHeight="1">
      <c r="A916" s="680"/>
      <c r="C916" s="447"/>
      <c r="E916" s="681"/>
      <c r="I916" s="447"/>
    </row>
    <row r="917" ht="12.75" customHeight="1">
      <c r="A917" s="680"/>
      <c r="C917" s="447"/>
      <c r="E917" s="681"/>
      <c r="I917" s="447"/>
    </row>
    <row r="918" ht="12.75" customHeight="1">
      <c r="A918" s="680"/>
      <c r="C918" s="447"/>
      <c r="E918" s="681"/>
      <c r="I918" s="447"/>
    </row>
    <row r="919" ht="12.75" customHeight="1">
      <c r="A919" s="680"/>
      <c r="C919" s="447"/>
      <c r="E919" s="681"/>
      <c r="I919" s="447"/>
    </row>
    <row r="920" ht="12.75" customHeight="1">
      <c r="A920" s="680"/>
      <c r="C920" s="447"/>
      <c r="E920" s="681"/>
      <c r="I920" s="447"/>
    </row>
    <row r="921" ht="12.75" customHeight="1">
      <c r="A921" s="680"/>
      <c r="C921" s="447"/>
      <c r="E921" s="681"/>
      <c r="I921" s="447"/>
    </row>
    <row r="922" ht="12.75" customHeight="1">
      <c r="A922" s="680"/>
      <c r="C922" s="447"/>
      <c r="E922" s="681"/>
      <c r="I922" s="447"/>
    </row>
    <row r="923" ht="12.75" customHeight="1">
      <c r="A923" s="680"/>
      <c r="C923" s="447"/>
      <c r="E923" s="681"/>
      <c r="I923" s="447"/>
    </row>
    <row r="924" ht="12.75" customHeight="1">
      <c r="A924" s="680"/>
      <c r="C924" s="447"/>
      <c r="E924" s="681"/>
      <c r="I924" s="447"/>
    </row>
    <row r="925" ht="12.75" customHeight="1">
      <c r="A925" s="680"/>
      <c r="C925" s="447"/>
      <c r="E925" s="681"/>
      <c r="I925" s="447"/>
    </row>
    <row r="926" ht="12.75" customHeight="1">
      <c r="A926" s="680"/>
      <c r="C926" s="447"/>
      <c r="E926" s="681"/>
      <c r="I926" s="447"/>
    </row>
    <row r="927" ht="12.75" customHeight="1">
      <c r="A927" s="680"/>
      <c r="C927" s="447"/>
      <c r="E927" s="681"/>
      <c r="I927" s="447"/>
    </row>
    <row r="928" ht="12.75" customHeight="1">
      <c r="A928" s="680"/>
      <c r="C928" s="447"/>
      <c r="E928" s="681"/>
      <c r="I928" s="447"/>
    </row>
    <row r="929" ht="12.75" customHeight="1">
      <c r="A929" s="680"/>
      <c r="C929" s="447"/>
      <c r="E929" s="681"/>
      <c r="I929" s="447"/>
    </row>
    <row r="930" ht="12.75" customHeight="1">
      <c r="A930" s="680"/>
      <c r="C930" s="447"/>
      <c r="E930" s="681"/>
      <c r="I930" s="447"/>
    </row>
    <row r="931" ht="12.75" customHeight="1">
      <c r="A931" s="680"/>
      <c r="C931" s="447"/>
      <c r="E931" s="681"/>
      <c r="I931" s="447"/>
    </row>
    <row r="932" ht="12.75" customHeight="1">
      <c r="A932" s="680"/>
      <c r="C932" s="447"/>
      <c r="E932" s="681"/>
      <c r="I932" s="447"/>
    </row>
    <row r="933" ht="12.75" customHeight="1">
      <c r="A933" s="680"/>
      <c r="C933" s="447"/>
      <c r="E933" s="681"/>
      <c r="I933" s="447"/>
    </row>
    <row r="934" ht="12.75" customHeight="1">
      <c r="A934" s="680"/>
      <c r="C934" s="447"/>
      <c r="E934" s="681"/>
      <c r="I934" s="447"/>
    </row>
    <row r="935" ht="12.75" customHeight="1">
      <c r="A935" s="680"/>
      <c r="C935" s="447"/>
      <c r="E935" s="681"/>
      <c r="I935" s="447"/>
    </row>
    <row r="936" ht="12.75" customHeight="1">
      <c r="A936" s="680"/>
      <c r="C936" s="447"/>
      <c r="E936" s="681"/>
      <c r="I936" s="447"/>
    </row>
    <row r="937" ht="12.75" customHeight="1">
      <c r="A937" s="680"/>
      <c r="C937" s="447"/>
      <c r="E937" s="681"/>
      <c r="I937" s="447"/>
    </row>
    <row r="938" ht="12.75" customHeight="1">
      <c r="A938" s="680"/>
      <c r="C938" s="447"/>
      <c r="E938" s="681"/>
      <c r="I938" s="447"/>
    </row>
    <row r="939" ht="12.75" customHeight="1">
      <c r="A939" s="680"/>
      <c r="C939" s="447"/>
      <c r="E939" s="681"/>
      <c r="I939" s="447"/>
    </row>
    <row r="940" ht="12.75" customHeight="1">
      <c r="A940" s="680"/>
      <c r="C940" s="447"/>
      <c r="E940" s="681"/>
      <c r="I940" s="447"/>
    </row>
    <row r="941" ht="12.75" customHeight="1">
      <c r="A941" s="680"/>
      <c r="C941" s="447"/>
      <c r="E941" s="681"/>
      <c r="I941" s="447"/>
    </row>
    <row r="942" ht="12.75" customHeight="1">
      <c r="A942" s="680"/>
      <c r="C942" s="447"/>
      <c r="E942" s="681"/>
      <c r="I942" s="447"/>
    </row>
    <row r="943" ht="12.75" customHeight="1">
      <c r="A943" s="680"/>
      <c r="C943" s="447"/>
      <c r="E943" s="681"/>
      <c r="I943" s="447"/>
    </row>
    <row r="944" ht="12.75" customHeight="1">
      <c r="A944" s="680"/>
      <c r="C944" s="447"/>
      <c r="E944" s="681"/>
      <c r="I944" s="447"/>
    </row>
    <row r="945" ht="12.75" customHeight="1">
      <c r="A945" s="680"/>
      <c r="C945" s="447"/>
      <c r="E945" s="681"/>
      <c r="I945" s="447"/>
    </row>
    <row r="946" ht="12.75" customHeight="1">
      <c r="A946" s="680"/>
      <c r="C946" s="447"/>
      <c r="E946" s="681"/>
      <c r="I946" s="447"/>
    </row>
    <row r="947" ht="12.75" customHeight="1">
      <c r="A947" s="680"/>
      <c r="C947" s="447"/>
      <c r="E947" s="681"/>
      <c r="I947" s="447"/>
    </row>
    <row r="948" ht="12.75" customHeight="1">
      <c r="A948" s="680"/>
      <c r="C948" s="447"/>
      <c r="E948" s="681"/>
      <c r="I948" s="447"/>
    </row>
    <row r="949" ht="12.75" customHeight="1">
      <c r="A949" s="680"/>
      <c r="C949" s="447"/>
      <c r="E949" s="681"/>
      <c r="I949" s="447"/>
    </row>
    <row r="950" ht="12.75" customHeight="1">
      <c r="A950" s="680"/>
      <c r="C950" s="447"/>
      <c r="E950" s="681"/>
      <c r="I950" s="447"/>
    </row>
    <row r="951" ht="12.75" customHeight="1">
      <c r="A951" s="680"/>
      <c r="C951" s="447"/>
      <c r="E951" s="681"/>
      <c r="I951" s="447"/>
    </row>
    <row r="952" ht="12.75" customHeight="1">
      <c r="A952" s="680"/>
      <c r="C952" s="447"/>
      <c r="E952" s="681"/>
      <c r="I952" s="447"/>
    </row>
    <row r="953" ht="12.75" customHeight="1">
      <c r="A953" s="680"/>
      <c r="C953" s="447"/>
      <c r="E953" s="681"/>
      <c r="I953" s="447"/>
    </row>
    <row r="954" ht="12.75" customHeight="1">
      <c r="A954" s="680"/>
      <c r="C954" s="447"/>
      <c r="E954" s="681"/>
      <c r="I954" s="447"/>
    </row>
    <row r="955" ht="12.75" customHeight="1">
      <c r="A955" s="680"/>
      <c r="C955" s="447"/>
      <c r="E955" s="681"/>
      <c r="I955" s="447"/>
    </row>
    <row r="956" ht="12.75" customHeight="1">
      <c r="A956" s="680"/>
      <c r="C956" s="447"/>
      <c r="E956" s="681"/>
      <c r="I956" s="447"/>
    </row>
    <row r="957" ht="12.75" customHeight="1">
      <c r="A957" s="680"/>
      <c r="C957" s="447"/>
      <c r="E957" s="681"/>
      <c r="I957" s="447"/>
    </row>
    <row r="958" ht="12.75" customHeight="1">
      <c r="A958" s="680"/>
      <c r="C958" s="447"/>
      <c r="E958" s="681"/>
      <c r="I958" s="447"/>
    </row>
    <row r="959" ht="12.75" customHeight="1">
      <c r="A959" s="680"/>
      <c r="C959" s="447"/>
      <c r="E959" s="681"/>
      <c r="I959" s="447"/>
    </row>
    <row r="960" ht="12.75" customHeight="1">
      <c r="A960" s="680"/>
      <c r="C960" s="447"/>
      <c r="E960" s="681"/>
      <c r="I960" s="447"/>
    </row>
    <row r="961" ht="12.75" customHeight="1">
      <c r="A961" s="680"/>
      <c r="C961" s="447"/>
      <c r="E961" s="681"/>
      <c r="I961" s="447"/>
    </row>
    <row r="962" ht="12.75" customHeight="1">
      <c r="A962" s="680"/>
      <c r="C962" s="447"/>
      <c r="E962" s="681"/>
      <c r="I962" s="447"/>
    </row>
    <row r="963" ht="12.75" customHeight="1">
      <c r="A963" s="680"/>
      <c r="C963" s="447"/>
      <c r="E963" s="681"/>
      <c r="I963" s="447"/>
    </row>
    <row r="964" ht="12.75" customHeight="1">
      <c r="A964" s="680"/>
      <c r="C964" s="447"/>
      <c r="E964" s="681"/>
      <c r="I964" s="447"/>
    </row>
    <row r="965" ht="12.75" customHeight="1">
      <c r="A965" s="680"/>
      <c r="C965" s="447"/>
      <c r="E965" s="681"/>
      <c r="I965" s="447"/>
    </row>
    <row r="966" ht="12.75" customHeight="1">
      <c r="A966" s="680"/>
      <c r="C966" s="447"/>
      <c r="E966" s="681"/>
      <c r="I966" s="447"/>
    </row>
    <row r="967" ht="12.75" customHeight="1">
      <c r="A967" s="680"/>
      <c r="C967" s="447"/>
      <c r="E967" s="681"/>
      <c r="I967" s="447"/>
    </row>
    <row r="968" ht="12.75" customHeight="1">
      <c r="A968" s="680"/>
      <c r="C968" s="447"/>
      <c r="E968" s="681"/>
      <c r="I968" s="447"/>
    </row>
    <row r="969" ht="12.75" customHeight="1">
      <c r="A969" s="680"/>
      <c r="C969" s="447"/>
      <c r="E969" s="681"/>
      <c r="I969" s="447"/>
    </row>
    <row r="970" ht="12.75" customHeight="1">
      <c r="A970" s="680"/>
      <c r="C970" s="447"/>
      <c r="E970" s="681"/>
      <c r="I970" s="447"/>
    </row>
    <row r="971" ht="12.75" customHeight="1">
      <c r="A971" s="680"/>
      <c r="C971" s="447"/>
      <c r="E971" s="681"/>
      <c r="I971" s="447"/>
    </row>
    <row r="972" ht="12.75" customHeight="1">
      <c r="A972" s="680"/>
      <c r="C972" s="447"/>
      <c r="E972" s="681"/>
      <c r="I972" s="447"/>
    </row>
    <row r="973" ht="12.75" customHeight="1">
      <c r="A973" s="680"/>
      <c r="C973" s="447"/>
      <c r="E973" s="681"/>
      <c r="I973" s="447"/>
    </row>
    <row r="974" ht="12.75" customHeight="1">
      <c r="A974" s="680"/>
      <c r="C974" s="447"/>
      <c r="E974" s="681"/>
      <c r="I974" s="447"/>
    </row>
    <row r="975" ht="12.75" customHeight="1">
      <c r="A975" s="680"/>
      <c r="C975" s="447"/>
      <c r="E975" s="681"/>
      <c r="I975" s="447"/>
    </row>
    <row r="976" ht="12.75" customHeight="1">
      <c r="A976" s="680"/>
      <c r="C976" s="447"/>
      <c r="E976" s="681"/>
      <c r="I976" s="447"/>
    </row>
    <row r="977" ht="12.75" customHeight="1">
      <c r="A977" s="680"/>
      <c r="C977" s="447"/>
      <c r="E977" s="681"/>
      <c r="I977" s="447"/>
    </row>
    <row r="978" ht="12.75" customHeight="1">
      <c r="A978" s="680"/>
      <c r="C978" s="447"/>
      <c r="E978" s="681"/>
      <c r="I978" s="447"/>
    </row>
    <row r="979" ht="12.75" customHeight="1">
      <c r="A979" s="680"/>
      <c r="C979" s="447"/>
      <c r="E979" s="681"/>
      <c r="I979" s="447"/>
    </row>
    <row r="980" ht="12.75" customHeight="1">
      <c r="A980" s="680"/>
      <c r="C980" s="447"/>
      <c r="E980" s="681"/>
      <c r="I980" s="447"/>
    </row>
    <row r="981" ht="12.75" customHeight="1">
      <c r="A981" s="680"/>
      <c r="C981" s="447"/>
      <c r="E981" s="681"/>
      <c r="I981" s="447"/>
    </row>
    <row r="982" ht="12.75" customHeight="1">
      <c r="A982" s="680"/>
      <c r="C982" s="447"/>
      <c r="E982" s="681"/>
      <c r="I982" s="447"/>
    </row>
    <row r="983" ht="12.75" customHeight="1">
      <c r="A983" s="680"/>
      <c r="C983" s="447"/>
      <c r="E983" s="681"/>
      <c r="I983" s="447"/>
    </row>
    <row r="984" ht="12.75" customHeight="1">
      <c r="A984" s="680"/>
      <c r="C984" s="447"/>
      <c r="E984" s="681"/>
      <c r="I984" s="447"/>
    </row>
    <row r="985" ht="12.75" customHeight="1">
      <c r="A985" s="680"/>
      <c r="C985" s="447"/>
      <c r="E985" s="681"/>
      <c r="I985" s="447"/>
    </row>
    <row r="986" ht="12.75" customHeight="1">
      <c r="A986" s="680"/>
      <c r="C986" s="447"/>
      <c r="E986" s="681"/>
      <c r="I986" s="447"/>
    </row>
    <row r="987" ht="12.75" customHeight="1">
      <c r="A987" s="680"/>
      <c r="C987" s="447"/>
      <c r="E987" s="681"/>
      <c r="I987" s="447"/>
    </row>
    <row r="988" ht="12.75" customHeight="1">
      <c r="A988" s="680"/>
      <c r="C988" s="447"/>
      <c r="E988" s="681"/>
      <c r="I988" s="447"/>
    </row>
    <row r="989" ht="12.75" customHeight="1">
      <c r="A989" s="680"/>
      <c r="C989" s="447"/>
      <c r="E989" s="681"/>
      <c r="I989" s="447"/>
    </row>
    <row r="990" ht="12.75" customHeight="1">
      <c r="A990" s="680"/>
      <c r="C990" s="447"/>
      <c r="E990" s="681"/>
      <c r="I990" s="447"/>
    </row>
    <row r="991" ht="12.75" customHeight="1">
      <c r="A991" s="680"/>
      <c r="C991" s="447"/>
      <c r="E991" s="681"/>
      <c r="I991" s="447"/>
    </row>
    <row r="992" ht="12.75" customHeight="1">
      <c r="A992" s="680"/>
      <c r="C992" s="447"/>
      <c r="E992" s="681"/>
      <c r="I992" s="447"/>
    </row>
    <row r="993" ht="12.75" customHeight="1">
      <c r="A993" s="680"/>
      <c r="C993" s="447"/>
      <c r="E993" s="681"/>
      <c r="I993" s="447"/>
    </row>
    <row r="994" ht="12.75" customHeight="1">
      <c r="A994" s="680"/>
      <c r="C994" s="447"/>
      <c r="E994" s="681"/>
      <c r="I994" s="447"/>
    </row>
    <row r="995" ht="12.75" customHeight="1">
      <c r="A995" s="680"/>
      <c r="C995" s="447"/>
      <c r="E995" s="681"/>
      <c r="I995" s="447"/>
    </row>
    <row r="996" ht="12.75" customHeight="1">
      <c r="A996" s="680"/>
      <c r="C996" s="447"/>
      <c r="E996" s="681"/>
      <c r="I996" s="447"/>
    </row>
    <row r="997" ht="12.75" customHeight="1">
      <c r="A997" s="680"/>
      <c r="C997" s="447"/>
      <c r="E997" s="681"/>
      <c r="I997" s="447"/>
    </row>
    <row r="998" ht="12.75" customHeight="1">
      <c r="A998" s="680"/>
      <c r="C998" s="447"/>
      <c r="E998" s="681"/>
      <c r="I998" s="447"/>
    </row>
    <row r="999" ht="12.75" customHeight="1">
      <c r="A999" s="680"/>
      <c r="C999" s="447"/>
      <c r="E999" s="681"/>
      <c r="I999" s="447"/>
    </row>
    <row r="1000" ht="12.75" customHeight="1">
      <c r="A1000" s="680"/>
      <c r="C1000" s="447"/>
      <c r="E1000" s="681"/>
      <c r="I1000" s="447"/>
    </row>
  </sheetData>
  <mergeCells count="24">
    <mergeCell ref="B12:K12"/>
    <mergeCell ref="B27:J27"/>
    <mergeCell ref="D28:E28"/>
    <mergeCell ref="B37:H37"/>
    <mergeCell ref="B57:H57"/>
    <mergeCell ref="F59:H59"/>
    <mergeCell ref="B85:K85"/>
    <mergeCell ref="G86:J86"/>
    <mergeCell ref="G87:H87"/>
    <mergeCell ref="H88:I88"/>
    <mergeCell ref="B107:H107"/>
    <mergeCell ref="B119:H119"/>
    <mergeCell ref="B131:K131"/>
    <mergeCell ref="C133:F133"/>
    <mergeCell ref="B220:H220"/>
    <mergeCell ref="B227:H227"/>
    <mergeCell ref="B239:H239"/>
    <mergeCell ref="B139:I139"/>
    <mergeCell ref="B170:H170"/>
    <mergeCell ref="B187:H187"/>
    <mergeCell ref="B189:E189"/>
    <mergeCell ref="B190:E190"/>
    <mergeCell ref="B204:E204"/>
    <mergeCell ref="B205:E205"/>
  </mergeCells>
  <conditionalFormatting sqref="D24 D34:E34 D54">
    <cfRule type="cellIs" dxfId="5" priority="1" stopIfTrue="1" operator="notBetween">
      <formula>-1</formula>
      <formula>1</formula>
    </cfRule>
  </conditionalFormatting>
  <conditionalFormatting sqref="D116">
    <cfRule type="cellIs" dxfId="5" priority="2" stopIfTrue="1" operator="notBetween">
      <formula>-1</formula>
      <formula>1</formula>
    </cfRule>
  </conditionalFormatting>
  <conditionalFormatting sqref="D126">
    <cfRule type="cellIs" dxfId="2" priority="3" operator="lessThan">
      <formula>-1</formula>
    </cfRule>
  </conditionalFormatting>
  <conditionalFormatting sqref="D126">
    <cfRule type="cellIs" dxfId="2" priority="4" operator="greaterThan">
      <formula>1</formula>
    </cfRule>
  </conditionalFormatting>
  <conditionalFormatting sqref="D259">
    <cfRule type="cellIs" dxfId="5" priority="5" stopIfTrue="1" operator="notBetween">
      <formula>-1</formula>
      <formula>1</formula>
    </cfRule>
  </conditionalFormatting>
  <conditionalFormatting sqref="E114">
    <cfRule type="cellIs" dxfId="2" priority="6" operator="lessThan">
      <formula>-1</formula>
    </cfRule>
  </conditionalFormatting>
  <conditionalFormatting sqref="E114">
    <cfRule type="cellIs" dxfId="2" priority="7" operator="greaterThan">
      <formula>1</formula>
    </cfRule>
  </conditionalFormatting>
  <conditionalFormatting sqref="F77">
    <cfRule type="cellIs" dxfId="5" priority="8" stopIfTrue="1" operator="notEqual">
      <formula>0</formula>
    </cfRule>
  </conditionalFormatting>
  <printOptions/>
  <pageMargins bottom="1.0" footer="0.0" header="0.0" left="0.75" right="0.75" top="1.0"/>
  <pageSetup paperSize="9" orientation="landscape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CDD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13"/>
    <col customWidth="1" min="2" max="2" width="10.0"/>
    <col customWidth="1" min="3" max="3" width="55.63"/>
    <col customWidth="1" min="4" max="4" width="5.63"/>
    <col customWidth="1" min="5" max="5" width="29.0"/>
    <col customWidth="1" min="6" max="6" width="55.13"/>
    <col customWidth="1" min="7" max="7" width="12.63"/>
    <col customWidth="1" min="8" max="26" width="9.13"/>
  </cols>
  <sheetData>
    <row r="1" ht="12.75" customHeight="1">
      <c r="A1" s="955" t="s">
        <v>997</v>
      </c>
      <c r="B1" s="956" t="s">
        <v>315</v>
      </c>
      <c r="C1" s="957" t="s">
        <v>316</v>
      </c>
      <c r="D1" s="955" t="s">
        <v>998</v>
      </c>
      <c r="E1" s="958" t="s">
        <v>320</v>
      </c>
      <c r="F1" s="959"/>
      <c r="G1" s="958" t="s">
        <v>999</v>
      </c>
      <c r="H1" s="447"/>
      <c r="I1" s="447"/>
      <c r="J1" s="447"/>
      <c r="K1" s="447"/>
      <c r="L1" s="447"/>
      <c r="M1" s="447"/>
      <c r="N1" s="447"/>
      <c r="O1" s="447"/>
      <c r="P1" s="447"/>
      <c r="Q1" s="447"/>
      <c r="R1" s="447"/>
      <c r="S1" s="447"/>
      <c r="T1" s="447"/>
      <c r="U1" s="447"/>
      <c r="V1" s="447"/>
      <c r="W1" s="447"/>
      <c r="X1" s="447"/>
      <c r="Y1" s="447"/>
      <c r="Z1" s="447"/>
    </row>
    <row r="2" ht="12.75" customHeight="1">
      <c r="A2" s="447"/>
      <c r="B2" s="476"/>
      <c r="C2" s="447"/>
      <c r="E2" s="447"/>
      <c r="F2" s="960"/>
      <c r="G2" s="447"/>
      <c r="H2" s="447"/>
      <c r="I2" s="447"/>
      <c r="J2" s="447"/>
      <c r="K2" s="447"/>
      <c r="L2" s="447"/>
      <c r="M2" s="447"/>
      <c r="N2" s="447"/>
      <c r="O2" s="447"/>
      <c r="P2" s="447"/>
      <c r="Q2" s="447"/>
      <c r="R2" s="447"/>
      <c r="S2" s="447"/>
      <c r="T2" s="447"/>
      <c r="U2" s="447"/>
      <c r="V2" s="447"/>
      <c r="W2" s="447"/>
      <c r="X2" s="447"/>
      <c r="Y2" s="447"/>
      <c r="Z2" s="447"/>
    </row>
    <row r="3" ht="12.75" customHeight="1">
      <c r="A3" s="447"/>
      <c r="B3" s="675">
        <v>10000.0</v>
      </c>
      <c r="C3" s="496" t="s">
        <v>380</v>
      </c>
      <c r="D3" s="495">
        <v>1.0</v>
      </c>
      <c r="E3" s="447" t="str">
        <f>VLOOKUP(D3,FS!A:B,2,FALSE)</f>
        <v>Cash and cash equivalents LTD</v>
      </c>
      <c r="F3" s="960"/>
      <c r="G3" s="447"/>
      <c r="H3" s="447"/>
      <c r="I3" s="447"/>
      <c r="J3" s="447"/>
      <c r="K3" s="447"/>
      <c r="L3" s="447"/>
      <c r="M3" s="447"/>
      <c r="N3" s="447"/>
      <c r="O3" s="447"/>
      <c r="P3" s="447"/>
      <c r="Q3" s="447"/>
      <c r="R3" s="447"/>
      <c r="S3" s="447"/>
      <c r="T3" s="447"/>
      <c r="U3" s="447"/>
      <c r="V3" s="447"/>
      <c r="W3" s="447"/>
      <c r="X3" s="447"/>
      <c r="Y3" s="447"/>
      <c r="Z3" s="447"/>
    </row>
    <row r="4" ht="12.75" customHeight="1">
      <c r="A4" s="447"/>
      <c r="B4" s="675">
        <v>10001.0</v>
      </c>
      <c r="C4" s="496" t="s">
        <v>381</v>
      </c>
      <c r="D4" s="495">
        <v>1.0</v>
      </c>
      <c r="E4" s="447" t="str">
        <f>VLOOKUP(D4,FS!A:B,2,FALSE)</f>
        <v>Cash and cash equivalents LTD</v>
      </c>
      <c r="F4" s="960"/>
      <c r="G4" s="447"/>
      <c r="H4" s="447"/>
      <c r="I4" s="447"/>
      <c r="J4" s="447"/>
      <c r="K4" s="447"/>
      <c r="L4" s="447"/>
      <c r="M4" s="447"/>
      <c r="N4" s="447"/>
      <c r="O4" s="447"/>
      <c r="P4" s="447"/>
      <c r="Q4" s="447"/>
      <c r="R4" s="447"/>
      <c r="S4" s="447"/>
      <c r="T4" s="447"/>
      <c r="U4" s="447"/>
      <c r="V4" s="447"/>
      <c r="W4" s="447"/>
      <c r="X4" s="447"/>
      <c r="Y4" s="447"/>
      <c r="Z4" s="447"/>
    </row>
    <row r="5" ht="12.75" customHeight="1">
      <c r="A5" s="447"/>
      <c r="B5" s="675">
        <v>10003.0</v>
      </c>
      <c r="C5" s="496" t="s">
        <v>383</v>
      </c>
      <c r="D5" s="495">
        <v>1.0</v>
      </c>
      <c r="E5" s="447" t="str">
        <f>VLOOKUP(D5,FS!A:B,2,FALSE)</f>
        <v>Cash and cash equivalents LTD</v>
      </c>
      <c r="F5" s="960"/>
      <c r="G5" s="447"/>
      <c r="H5" s="447"/>
      <c r="I5" s="447"/>
      <c r="J5" s="447"/>
      <c r="K5" s="447"/>
      <c r="L5" s="447"/>
      <c r="M5" s="447"/>
      <c r="N5" s="447"/>
      <c r="O5" s="447"/>
      <c r="P5" s="447"/>
      <c r="Q5" s="447"/>
      <c r="R5" s="447"/>
      <c r="S5" s="447"/>
      <c r="T5" s="447"/>
      <c r="U5" s="447"/>
      <c r="V5" s="447"/>
      <c r="W5" s="447"/>
      <c r="X5" s="447"/>
      <c r="Y5" s="447"/>
      <c r="Z5" s="447"/>
    </row>
    <row r="6" ht="12.75" customHeight="1">
      <c r="A6" s="447"/>
      <c r="B6" s="675">
        <v>10200.0</v>
      </c>
      <c r="C6" s="496" t="s">
        <v>1000</v>
      </c>
      <c r="D6" s="495">
        <v>31.3</v>
      </c>
      <c r="E6" s="447" t="str">
        <f>VLOOKUP(D6,FS!A:B,2,FALSE)</f>
        <v>Credit Cards</v>
      </c>
      <c r="F6" s="960"/>
      <c r="G6" s="447"/>
      <c r="H6" s="447"/>
      <c r="I6" s="447"/>
      <c r="J6" s="447"/>
      <c r="K6" s="447"/>
      <c r="L6" s="447"/>
      <c r="M6" s="447"/>
      <c r="N6" s="447"/>
      <c r="O6" s="447"/>
      <c r="P6" s="447"/>
      <c r="Q6" s="447"/>
      <c r="R6" s="447"/>
      <c r="S6" s="447"/>
      <c r="T6" s="447"/>
      <c r="U6" s="447"/>
      <c r="V6" s="447"/>
      <c r="W6" s="447"/>
      <c r="X6" s="447"/>
      <c r="Y6" s="447"/>
      <c r="Z6" s="447"/>
    </row>
    <row r="7" ht="12.75" customHeight="1">
      <c r="A7" s="447"/>
      <c r="B7" s="675">
        <v>10201.0</v>
      </c>
      <c r="C7" s="496" t="s">
        <v>1001</v>
      </c>
      <c r="D7" s="495">
        <v>31.3</v>
      </c>
      <c r="E7" s="447" t="str">
        <f>VLOOKUP(D7,FS!A:B,2,FALSE)</f>
        <v>Credit Cards</v>
      </c>
      <c r="F7" s="960"/>
      <c r="G7" s="447"/>
      <c r="H7" s="447"/>
      <c r="I7" s="447"/>
      <c r="J7" s="447"/>
      <c r="K7" s="447"/>
      <c r="L7" s="447"/>
      <c r="M7" s="447"/>
      <c r="N7" s="447"/>
      <c r="O7" s="447"/>
      <c r="P7" s="447"/>
      <c r="Q7" s="447"/>
      <c r="R7" s="447"/>
      <c r="S7" s="447"/>
      <c r="T7" s="447"/>
      <c r="U7" s="447"/>
      <c r="V7" s="447"/>
      <c r="W7" s="447"/>
      <c r="X7" s="447"/>
      <c r="Y7" s="447"/>
      <c r="Z7" s="447"/>
    </row>
    <row r="8" ht="12.75" customHeight="1">
      <c r="A8" s="447"/>
      <c r="B8" s="675">
        <v>10300.0</v>
      </c>
      <c r="C8" s="496" t="s">
        <v>387</v>
      </c>
      <c r="D8" s="495">
        <v>20.1</v>
      </c>
      <c r="E8" s="447" t="str">
        <f>VLOOKUP(D8,FS!A:B,2,FALSE)</f>
        <v>Restricted deposit</v>
      </c>
      <c r="F8" s="961" t="s">
        <v>1002</v>
      </c>
      <c r="G8" s="447"/>
      <c r="H8" s="447"/>
      <c r="I8" s="447"/>
      <c r="J8" s="447"/>
      <c r="K8" s="447"/>
      <c r="L8" s="447"/>
      <c r="M8" s="447"/>
      <c r="N8" s="447"/>
      <c r="O8" s="447"/>
      <c r="P8" s="447"/>
      <c r="Q8" s="447"/>
      <c r="R8" s="447"/>
      <c r="S8" s="447"/>
      <c r="T8" s="447"/>
      <c r="U8" s="447"/>
      <c r="V8" s="447"/>
      <c r="W8" s="447"/>
      <c r="X8" s="447"/>
      <c r="Y8" s="447"/>
      <c r="Z8" s="447"/>
    </row>
    <row r="9" ht="12.75" customHeight="1">
      <c r="A9" s="447"/>
      <c r="B9" s="675">
        <v>10310.0</v>
      </c>
      <c r="C9" s="496" t="s">
        <v>388</v>
      </c>
      <c r="D9" s="495">
        <v>2.0</v>
      </c>
      <c r="E9" s="447" t="str">
        <f>VLOOKUP(D9,FS!A:B,2,FALSE)</f>
        <v>Short-term Deposits</v>
      </c>
      <c r="F9" s="961" t="s">
        <v>1002</v>
      </c>
      <c r="G9" s="447"/>
      <c r="H9" s="447"/>
      <c r="I9" s="447"/>
      <c r="J9" s="447"/>
      <c r="K9" s="447"/>
      <c r="L9" s="447"/>
      <c r="M9" s="447"/>
      <c r="N9" s="447"/>
      <c r="O9" s="447"/>
      <c r="P9" s="447"/>
      <c r="Q9" s="447"/>
      <c r="R9" s="447"/>
      <c r="S9" s="447"/>
      <c r="T9" s="447"/>
      <c r="U9" s="447"/>
      <c r="V9" s="447"/>
      <c r="W9" s="447"/>
      <c r="X9" s="447"/>
      <c r="Y9" s="447"/>
      <c r="Z9" s="447"/>
    </row>
    <row r="10" ht="12.75" customHeight="1">
      <c r="A10" s="447"/>
      <c r="B10" s="675">
        <v>10501.0</v>
      </c>
      <c r="C10" s="495" t="s">
        <v>389</v>
      </c>
      <c r="D10" s="495">
        <v>1.0</v>
      </c>
      <c r="E10" s="447" t="str">
        <f>VLOOKUP(D10,FS!A:B,2,FALSE)</f>
        <v>Cash and cash equivalents LTD</v>
      </c>
      <c r="F10" s="961" t="s">
        <v>1002</v>
      </c>
      <c r="G10" s="447"/>
      <c r="H10" s="447"/>
      <c r="I10" s="447"/>
      <c r="J10" s="447"/>
      <c r="K10" s="447"/>
      <c r="L10" s="447"/>
      <c r="M10" s="447"/>
      <c r="N10" s="447"/>
      <c r="O10" s="447"/>
      <c r="P10" s="447"/>
      <c r="Q10" s="447"/>
      <c r="R10" s="447"/>
      <c r="S10" s="447"/>
      <c r="T10" s="447"/>
      <c r="U10" s="447"/>
      <c r="V10" s="447"/>
      <c r="W10" s="447"/>
      <c r="X10" s="447"/>
      <c r="Y10" s="447"/>
      <c r="Z10" s="447"/>
    </row>
    <row r="11" ht="12.75" customHeight="1">
      <c r="A11" s="447"/>
      <c r="B11" s="675">
        <v>10604.0</v>
      </c>
      <c r="C11" s="495" t="s">
        <v>390</v>
      </c>
      <c r="D11" s="495">
        <v>5.0</v>
      </c>
      <c r="E11" s="447" t="str">
        <f>VLOOKUP(D11,FS!A:B,2,FALSE)</f>
        <v>Accounts Receivables</v>
      </c>
      <c r="F11" s="961" t="s">
        <v>1003</v>
      </c>
      <c r="G11" s="447"/>
      <c r="H11" s="447"/>
      <c r="I11" s="447"/>
      <c r="J11" s="447"/>
      <c r="K11" s="447"/>
      <c r="L11" s="447"/>
      <c r="M11" s="447"/>
      <c r="N11" s="447"/>
      <c r="O11" s="447"/>
      <c r="P11" s="447"/>
      <c r="Q11" s="447"/>
      <c r="R11" s="447"/>
      <c r="S11" s="447"/>
      <c r="T11" s="447"/>
      <c r="U11" s="447"/>
      <c r="V11" s="447"/>
      <c r="W11" s="447"/>
      <c r="X11" s="447"/>
      <c r="Y11" s="447"/>
      <c r="Z11" s="447"/>
    </row>
    <row r="12" ht="12.75" customHeight="1">
      <c r="A12" s="447"/>
      <c r="B12" s="675">
        <v>10800.0</v>
      </c>
      <c r="C12" s="496" t="s">
        <v>391</v>
      </c>
      <c r="D12" s="495">
        <v>7.1</v>
      </c>
      <c r="E12" s="447" t="str">
        <f>VLOOKUP(D12,FS!A:B,2,FALSE)</f>
        <v>Prepaid expenses</v>
      </c>
      <c r="F12" s="960"/>
      <c r="G12" s="447"/>
      <c r="H12" s="447"/>
      <c r="I12" s="447"/>
      <c r="J12" s="447"/>
      <c r="K12" s="447"/>
      <c r="L12" s="447"/>
      <c r="M12" s="447"/>
      <c r="N12" s="447"/>
      <c r="O12" s="447"/>
      <c r="P12" s="447"/>
      <c r="Q12" s="447"/>
      <c r="R12" s="447"/>
      <c r="S12" s="447"/>
      <c r="T12" s="447"/>
      <c r="U12" s="447"/>
      <c r="V12" s="447"/>
      <c r="W12" s="447"/>
      <c r="X12" s="447"/>
      <c r="Y12" s="447"/>
      <c r="Z12" s="447"/>
    </row>
    <row r="13" ht="12.75" customHeight="1">
      <c r="A13" s="447"/>
      <c r="B13" s="675">
        <v>15000.0</v>
      </c>
      <c r="C13" s="496" t="s">
        <v>392</v>
      </c>
      <c r="D13" s="495">
        <v>21.0</v>
      </c>
      <c r="E13" s="447" t="str">
        <f>VLOOKUP(D13,FS!A:B,2,FALSE)</f>
        <v>Fixed assets</v>
      </c>
      <c r="F13" s="960"/>
      <c r="G13" s="447"/>
      <c r="H13" s="447"/>
      <c r="I13" s="447"/>
      <c r="J13" s="447"/>
      <c r="K13" s="447"/>
      <c r="L13" s="447"/>
      <c r="M13" s="447"/>
      <c r="N13" s="447"/>
      <c r="O13" s="447"/>
      <c r="P13" s="447"/>
      <c r="Q13" s="447"/>
      <c r="R13" s="447"/>
      <c r="S13" s="447"/>
      <c r="T13" s="447"/>
      <c r="U13" s="447"/>
      <c r="V13" s="447"/>
      <c r="W13" s="447"/>
      <c r="X13" s="447"/>
      <c r="Y13" s="447"/>
      <c r="Z13" s="447"/>
    </row>
    <row r="14" ht="12.75" customHeight="1">
      <c r="A14" s="447"/>
      <c r="B14" s="675">
        <v>15001.0</v>
      </c>
      <c r="C14" s="496" t="s">
        <v>393</v>
      </c>
      <c r="D14" s="495">
        <v>21.0</v>
      </c>
      <c r="E14" s="447" t="str">
        <f>VLOOKUP(D14,FS!A:B,2,FALSE)</f>
        <v>Fixed assets</v>
      </c>
      <c r="F14" s="960"/>
      <c r="G14" s="447"/>
      <c r="H14" s="447"/>
      <c r="I14" s="447"/>
      <c r="J14" s="447"/>
      <c r="K14" s="447"/>
      <c r="L14" s="447"/>
      <c r="M14" s="447"/>
      <c r="N14" s="447"/>
      <c r="O14" s="447"/>
      <c r="P14" s="447"/>
      <c r="Q14" s="447"/>
      <c r="R14" s="447"/>
      <c r="S14" s="447"/>
      <c r="T14" s="447"/>
      <c r="U14" s="447"/>
      <c r="V14" s="447"/>
      <c r="W14" s="447"/>
      <c r="X14" s="447"/>
      <c r="Y14" s="447"/>
      <c r="Z14" s="447"/>
    </row>
    <row r="15" ht="12.75" customHeight="1">
      <c r="A15" s="447"/>
      <c r="B15" s="675">
        <v>15002.0</v>
      </c>
      <c r="C15" s="496" t="s">
        <v>394</v>
      </c>
      <c r="D15" s="495">
        <v>21.0</v>
      </c>
      <c r="E15" s="447" t="str">
        <f>VLOOKUP(D15,FS!A:B,2,FALSE)</f>
        <v>Fixed assets</v>
      </c>
      <c r="F15" s="960"/>
      <c r="G15" s="447"/>
      <c r="H15" s="447"/>
      <c r="I15" s="447"/>
      <c r="J15" s="447"/>
      <c r="K15" s="447"/>
      <c r="L15" s="447"/>
      <c r="M15" s="447"/>
      <c r="N15" s="447"/>
      <c r="O15" s="447"/>
      <c r="P15" s="447"/>
      <c r="Q15" s="447"/>
      <c r="R15" s="447"/>
      <c r="S15" s="447"/>
      <c r="T15" s="447"/>
      <c r="U15" s="447"/>
      <c r="V15" s="447"/>
      <c r="W15" s="447"/>
      <c r="X15" s="447"/>
      <c r="Y15" s="447"/>
      <c r="Z15" s="447"/>
    </row>
    <row r="16" ht="12.75" customHeight="1">
      <c r="A16" s="447"/>
      <c r="B16" s="675">
        <v>15003.0</v>
      </c>
      <c r="C16" s="496" t="s">
        <v>395</v>
      </c>
      <c r="D16" s="495">
        <v>21.0</v>
      </c>
      <c r="E16" s="447" t="str">
        <f>VLOOKUP(D16,FS!A:B,2,FALSE)</f>
        <v>Fixed assets</v>
      </c>
      <c r="F16" s="960"/>
      <c r="G16" s="447"/>
      <c r="H16" s="447"/>
      <c r="I16" s="447"/>
      <c r="J16" s="447"/>
      <c r="K16" s="447"/>
      <c r="L16" s="447"/>
      <c r="M16" s="447"/>
      <c r="N16" s="447"/>
      <c r="O16" s="447"/>
      <c r="P16" s="447"/>
      <c r="Q16" s="447"/>
      <c r="R16" s="447"/>
      <c r="S16" s="447"/>
      <c r="T16" s="447"/>
      <c r="U16" s="447"/>
      <c r="V16" s="447"/>
      <c r="W16" s="447"/>
      <c r="X16" s="447"/>
      <c r="Y16" s="447"/>
      <c r="Z16" s="447"/>
    </row>
    <row r="17" ht="12.75" customHeight="1">
      <c r="A17" s="447"/>
      <c r="B17" s="675">
        <v>15100.0</v>
      </c>
      <c r="C17" s="496" t="s">
        <v>396</v>
      </c>
      <c r="D17" s="495">
        <v>22.0</v>
      </c>
      <c r="E17" s="447" t="str">
        <f>VLOOKUP(D17,FS!A:B,2,FALSE)</f>
        <v>Accumulated depreciation</v>
      </c>
      <c r="F17" s="960"/>
      <c r="G17" s="447"/>
      <c r="H17" s="447"/>
      <c r="I17" s="447"/>
      <c r="J17" s="447"/>
      <c r="K17" s="447"/>
      <c r="L17" s="447"/>
      <c r="M17" s="447"/>
      <c r="N17" s="447"/>
      <c r="O17" s="447"/>
      <c r="P17" s="447"/>
      <c r="Q17" s="447"/>
      <c r="R17" s="447"/>
      <c r="S17" s="447"/>
      <c r="T17" s="447"/>
      <c r="U17" s="447"/>
      <c r="V17" s="447"/>
      <c r="W17" s="447"/>
      <c r="X17" s="447"/>
      <c r="Y17" s="447"/>
      <c r="Z17" s="447"/>
    </row>
    <row r="18" ht="12.75" customHeight="1">
      <c r="A18" s="447"/>
      <c r="B18" s="675">
        <v>15101.0</v>
      </c>
      <c r="C18" s="496" t="s">
        <v>397</v>
      </c>
      <c r="D18" s="495">
        <v>22.0</v>
      </c>
      <c r="E18" s="447" t="str">
        <f>VLOOKUP(D18,FS!A:B,2,FALSE)</f>
        <v>Accumulated depreciation</v>
      </c>
      <c r="F18" s="960"/>
      <c r="G18" s="447"/>
      <c r="H18" s="447"/>
      <c r="I18" s="447"/>
      <c r="J18" s="447"/>
      <c r="K18" s="447"/>
      <c r="L18" s="447"/>
      <c r="M18" s="447"/>
      <c r="N18" s="447"/>
      <c r="O18" s="447"/>
      <c r="P18" s="447"/>
      <c r="Q18" s="447"/>
      <c r="R18" s="447"/>
      <c r="S18" s="447"/>
      <c r="T18" s="447"/>
      <c r="U18" s="447"/>
      <c r="V18" s="447"/>
      <c r="W18" s="447"/>
      <c r="X18" s="447"/>
      <c r="Y18" s="447"/>
      <c r="Z18" s="447"/>
    </row>
    <row r="19" ht="12.75" customHeight="1">
      <c r="A19" s="447"/>
      <c r="B19" s="675">
        <v>15102.0</v>
      </c>
      <c r="C19" s="496" t="s">
        <v>398</v>
      </c>
      <c r="D19" s="495">
        <v>22.0</v>
      </c>
      <c r="E19" s="447" t="str">
        <f>VLOOKUP(D19,FS!A:B,2,FALSE)</f>
        <v>Accumulated depreciation</v>
      </c>
      <c r="F19" s="960"/>
      <c r="G19" s="447"/>
      <c r="H19" s="447"/>
      <c r="I19" s="447"/>
      <c r="J19" s="447"/>
      <c r="K19" s="447"/>
      <c r="L19" s="447"/>
      <c r="M19" s="447"/>
      <c r="N19" s="447"/>
      <c r="O19" s="447"/>
      <c r="P19" s="447"/>
      <c r="Q19" s="447"/>
      <c r="R19" s="447"/>
      <c r="S19" s="447"/>
      <c r="T19" s="447"/>
      <c r="U19" s="447"/>
      <c r="V19" s="447"/>
      <c r="W19" s="447"/>
      <c r="X19" s="447"/>
      <c r="Y19" s="447"/>
      <c r="Z19" s="447"/>
    </row>
    <row r="20" ht="12.75" customHeight="1">
      <c r="A20" s="447"/>
      <c r="B20" s="675">
        <v>15103.0</v>
      </c>
      <c r="C20" s="496" t="s">
        <v>399</v>
      </c>
      <c r="D20" s="495">
        <v>22.0</v>
      </c>
      <c r="E20" s="447" t="str">
        <f>VLOOKUP(D20,FS!A:B,2,FALSE)</f>
        <v>Accumulated depreciation</v>
      </c>
      <c r="F20" s="960"/>
      <c r="G20" s="447"/>
      <c r="H20" s="447"/>
      <c r="I20" s="447"/>
      <c r="J20" s="447"/>
      <c r="K20" s="447"/>
      <c r="L20" s="447"/>
      <c r="M20" s="447"/>
      <c r="N20" s="447"/>
      <c r="O20" s="447"/>
      <c r="P20" s="447"/>
      <c r="Q20" s="447"/>
      <c r="R20" s="447"/>
      <c r="S20" s="447"/>
      <c r="T20" s="447"/>
      <c r="U20" s="447"/>
      <c r="V20" s="447"/>
      <c r="W20" s="447"/>
      <c r="X20" s="447"/>
      <c r="Y20" s="447"/>
      <c r="Z20" s="447"/>
    </row>
    <row r="21" ht="12.75" customHeight="1">
      <c r="A21" s="447"/>
      <c r="B21" s="675">
        <v>200007.0</v>
      </c>
      <c r="C21" s="496" t="s">
        <v>1004</v>
      </c>
      <c r="D21" s="495">
        <v>31.1</v>
      </c>
      <c r="E21" s="447" t="str">
        <f>VLOOKUP(D21,FS!A:B,2,FALSE)</f>
        <v>Trade Payables</v>
      </c>
      <c r="F21" s="960"/>
      <c r="G21" s="447"/>
      <c r="H21" s="447"/>
      <c r="I21" s="447"/>
      <c r="J21" s="447"/>
      <c r="K21" s="447"/>
      <c r="L21" s="447"/>
      <c r="M21" s="447"/>
      <c r="N21" s="447"/>
      <c r="O21" s="447"/>
      <c r="P21" s="447"/>
      <c r="Q21" s="447"/>
      <c r="R21" s="447"/>
      <c r="S21" s="447"/>
      <c r="T21" s="447"/>
      <c r="U21" s="447"/>
      <c r="V21" s="447"/>
      <c r="W21" s="447"/>
      <c r="X21" s="447"/>
      <c r="Y21" s="447"/>
      <c r="Z21" s="447"/>
    </row>
    <row r="22" ht="12.75" customHeight="1">
      <c r="A22" s="447"/>
      <c r="B22" s="675">
        <v>200009.0</v>
      </c>
      <c r="C22" s="496" t="s">
        <v>1005</v>
      </c>
      <c r="D22" s="495">
        <v>31.1</v>
      </c>
      <c r="E22" s="447" t="str">
        <f>VLOOKUP(D22,FS!A:B,2,FALSE)</f>
        <v>Trade Payables</v>
      </c>
      <c r="F22" s="960"/>
      <c r="G22" s="447"/>
      <c r="H22" s="447"/>
      <c r="I22" s="447"/>
      <c r="J22" s="447"/>
      <c r="K22" s="447"/>
      <c r="L22" s="447"/>
      <c r="M22" s="447"/>
      <c r="N22" s="447"/>
      <c r="O22" s="447"/>
      <c r="P22" s="447"/>
      <c r="Q22" s="447"/>
      <c r="R22" s="447"/>
      <c r="S22" s="447"/>
      <c r="T22" s="447"/>
      <c r="U22" s="447"/>
      <c r="V22" s="447"/>
      <c r="W22" s="447"/>
      <c r="X22" s="447"/>
      <c r="Y22" s="447"/>
      <c r="Z22" s="447"/>
    </row>
    <row r="23" ht="12.75" customHeight="1">
      <c r="A23" s="447"/>
      <c r="B23" s="675">
        <v>20001.0</v>
      </c>
      <c r="C23" s="496" t="s">
        <v>1006</v>
      </c>
      <c r="D23" s="495">
        <v>31.1</v>
      </c>
      <c r="E23" s="447" t="str">
        <f>VLOOKUP(D23,FS!A:B,2,FALSE)</f>
        <v>Trade Payables</v>
      </c>
      <c r="F23" s="960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7"/>
      <c r="W23" s="447"/>
      <c r="X23" s="447"/>
      <c r="Y23" s="447"/>
      <c r="Z23" s="447"/>
    </row>
    <row r="24" ht="12.75" customHeight="1">
      <c r="A24" s="447"/>
      <c r="B24" s="675">
        <v>200015.0</v>
      </c>
      <c r="C24" s="496" t="s">
        <v>400</v>
      </c>
      <c r="D24" s="495">
        <v>31.1</v>
      </c>
      <c r="E24" s="447" t="str">
        <f>VLOOKUP(D24,FS!A:B,2,FALSE)</f>
        <v>Trade Payables</v>
      </c>
      <c r="F24" s="960"/>
      <c r="G24" s="447"/>
      <c r="H24" s="447"/>
      <c r="I24" s="447"/>
      <c r="J24" s="447"/>
      <c r="K24" s="447"/>
      <c r="L24" s="447"/>
      <c r="M24" s="447"/>
      <c r="N24" s="447"/>
      <c r="O24" s="447"/>
      <c r="P24" s="447"/>
      <c r="Q24" s="447"/>
      <c r="R24" s="447"/>
      <c r="S24" s="447"/>
      <c r="T24" s="447"/>
      <c r="U24" s="447"/>
      <c r="V24" s="447"/>
      <c r="W24" s="447"/>
      <c r="X24" s="447"/>
      <c r="Y24" s="447"/>
      <c r="Z24" s="447"/>
    </row>
    <row r="25" ht="12.75" customHeight="1">
      <c r="A25" s="447"/>
      <c r="B25" s="675">
        <v>20002.0</v>
      </c>
      <c r="C25" s="496" t="s">
        <v>401</v>
      </c>
      <c r="D25" s="495">
        <v>31.1</v>
      </c>
      <c r="E25" s="447" t="str">
        <f>VLOOKUP(D25,FS!A:B,2,FALSE)</f>
        <v>Trade Payables</v>
      </c>
      <c r="F25" s="960"/>
      <c r="G25" s="447"/>
      <c r="H25" s="447"/>
      <c r="I25" s="447"/>
      <c r="J25" s="447"/>
      <c r="K25" s="447"/>
      <c r="L25" s="447"/>
      <c r="M25" s="447"/>
      <c r="N25" s="447"/>
      <c r="O25" s="447"/>
      <c r="P25" s="447"/>
      <c r="Q25" s="447"/>
      <c r="R25" s="447"/>
      <c r="S25" s="447"/>
      <c r="T25" s="447"/>
      <c r="U25" s="447"/>
      <c r="V25" s="447"/>
      <c r="W25" s="447"/>
      <c r="X25" s="447"/>
      <c r="Y25" s="447"/>
      <c r="Z25" s="447"/>
    </row>
    <row r="26" ht="12.75" customHeight="1">
      <c r="A26" s="447"/>
      <c r="B26" s="675">
        <v>200023.0</v>
      </c>
      <c r="C26" s="496" t="s">
        <v>402</v>
      </c>
      <c r="D26" s="495">
        <v>31.1</v>
      </c>
      <c r="E26" s="447" t="str">
        <f>VLOOKUP(D26,FS!A:B,2,FALSE)</f>
        <v>Trade Payables</v>
      </c>
      <c r="F26" s="960"/>
      <c r="G26" s="447"/>
      <c r="H26" s="447"/>
      <c r="I26" s="447"/>
      <c r="J26" s="447"/>
      <c r="K26" s="447"/>
      <c r="L26" s="447"/>
      <c r="M26" s="447"/>
      <c r="N26" s="447"/>
      <c r="O26" s="447"/>
      <c r="P26" s="447"/>
      <c r="Q26" s="447"/>
      <c r="R26" s="447"/>
      <c r="S26" s="447"/>
      <c r="T26" s="447"/>
      <c r="U26" s="447"/>
      <c r="V26" s="447"/>
      <c r="W26" s="447"/>
      <c r="X26" s="447"/>
      <c r="Y26" s="447"/>
      <c r="Z26" s="447"/>
    </row>
    <row r="27" ht="12.75" customHeight="1">
      <c r="A27" s="447"/>
      <c r="B27" s="675">
        <v>200027.0</v>
      </c>
      <c r="C27" s="496" t="s">
        <v>403</v>
      </c>
      <c r="D27" s="495">
        <v>31.1</v>
      </c>
      <c r="E27" s="447" t="str">
        <f>VLOOKUP(D27,FS!A:B,2,FALSE)</f>
        <v>Trade Payables</v>
      </c>
      <c r="F27" s="960"/>
      <c r="G27" s="447"/>
      <c r="H27" s="447"/>
      <c r="I27" s="447"/>
      <c r="J27" s="447"/>
      <c r="K27" s="447"/>
      <c r="L27" s="447"/>
      <c r="M27" s="447"/>
      <c r="N27" s="447"/>
      <c r="O27" s="447"/>
      <c r="P27" s="447"/>
      <c r="Q27" s="447"/>
      <c r="R27" s="447"/>
      <c r="S27" s="447"/>
      <c r="T27" s="447"/>
      <c r="U27" s="447"/>
      <c r="V27" s="447"/>
      <c r="W27" s="447"/>
      <c r="X27" s="447"/>
      <c r="Y27" s="447"/>
      <c r="Z27" s="447"/>
    </row>
    <row r="28" ht="12.75" customHeight="1">
      <c r="A28" s="447"/>
      <c r="B28" s="675">
        <v>200038.0</v>
      </c>
      <c r="C28" s="496" t="s">
        <v>1007</v>
      </c>
      <c r="D28" s="495">
        <v>31.1</v>
      </c>
      <c r="E28" s="447" t="str">
        <f>VLOOKUP(D28,FS!A:B,2,FALSE)</f>
        <v>Trade Payables</v>
      </c>
      <c r="F28" s="960"/>
      <c r="G28" s="447"/>
      <c r="H28" s="447"/>
      <c r="I28" s="447"/>
      <c r="J28" s="447"/>
      <c r="K28" s="447"/>
      <c r="L28" s="447"/>
      <c r="M28" s="447"/>
      <c r="N28" s="447"/>
      <c r="O28" s="447"/>
      <c r="P28" s="447"/>
      <c r="Q28" s="447"/>
      <c r="R28" s="447"/>
      <c r="S28" s="447"/>
      <c r="T28" s="447"/>
      <c r="U28" s="447"/>
      <c r="V28" s="447"/>
      <c r="W28" s="447"/>
      <c r="X28" s="447"/>
      <c r="Y28" s="447"/>
      <c r="Z28" s="447"/>
    </row>
    <row r="29" ht="12.75" customHeight="1">
      <c r="A29" s="447"/>
      <c r="B29" s="675">
        <v>200046.0</v>
      </c>
      <c r="C29" s="496" t="s">
        <v>1008</v>
      </c>
      <c r="D29" s="495">
        <v>31.1</v>
      </c>
      <c r="E29" s="447" t="str">
        <f>VLOOKUP(D29,FS!A:B,2,FALSE)</f>
        <v>Trade Payables</v>
      </c>
      <c r="F29" s="960"/>
      <c r="G29" s="447"/>
      <c r="H29" s="447"/>
      <c r="I29" s="447"/>
      <c r="J29" s="447"/>
      <c r="K29" s="447"/>
      <c r="L29" s="447"/>
      <c r="M29" s="447"/>
      <c r="N29" s="447"/>
      <c r="O29" s="447"/>
      <c r="P29" s="447"/>
      <c r="Q29" s="447"/>
      <c r="R29" s="447"/>
      <c r="S29" s="447"/>
      <c r="T29" s="447"/>
      <c r="U29" s="447"/>
      <c r="V29" s="447"/>
      <c r="W29" s="447"/>
      <c r="X29" s="447"/>
      <c r="Y29" s="447"/>
      <c r="Z29" s="447"/>
    </row>
    <row r="30" ht="12.75" customHeight="1">
      <c r="A30" s="447"/>
      <c r="B30" s="495">
        <v>200057.0</v>
      </c>
      <c r="C30" s="496" t="s">
        <v>1009</v>
      </c>
      <c r="D30" s="495">
        <v>31.1</v>
      </c>
      <c r="E30" s="447" t="str">
        <f>VLOOKUP(D30,FS!A:B,2,FALSE)</f>
        <v>Trade Payables</v>
      </c>
      <c r="F30" s="960"/>
      <c r="G30" s="447"/>
      <c r="H30" s="447"/>
      <c r="I30" s="447"/>
      <c r="J30" s="447"/>
      <c r="K30" s="447"/>
      <c r="L30" s="447"/>
      <c r="M30" s="447"/>
      <c r="N30" s="447"/>
      <c r="O30" s="447"/>
      <c r="P30" s="447"/>
      <c r="Q30" s="447"/>
      <c r="R30" s="447"/>
      <c r="S30" s="447"/>
      <c r="T30" s="447"/>
      <c r="U30" s="447"/>
      <c r="V30" s="447"/>
      <c r="W30" s="447"/>
      <c r="X30" s="447"/>
      <c r="Y30" s="447"/>
      <c r="Z30" s="447"/>
    </row>
    <row r="31" ht="12.75" customHeight="1">
      <c r="A31" s="447"/>
      <c r="B31" s="675">
        <v>200059.0</v>
      </c>
      <c r="C31" s="496" t="s">
        <v>405</v>
      </c>
      <c r="D31" s="495">
        <v>31.1</v>
      </c>
      <c r="E31" s="447" t="str">
        <f>VLOOKUP(D31,FS!A:B,2,FALSE)</f>
        <v>Trade Payables</v>
      </c>
      <c r="F31" s="960"/>
      <c r="G31" s="447"/>
      <c r="H31" s="447"/>
      <c r="I31" s="447"/>
      <c r="J31" s="447"/>
      <c r="K31" s="447"/>
      <c r="L31" s="447"/>
      <c r="M31" s="447"/>
      <c r="N31" s="447"/>
      <c r="O31" s="447"/>
      <c r="P31" s="447"/>
      <c r="Q31" s="447"/>
      <c r="R31" s="447"/>
      <c r="S31" s="447"/>
      <c r="T31" s="447"/>
      <c r="U31" s="447"/>
      <c r="V31" s="447"/>
      <c r="W31" s="447"/>
      <c r="X31" s="447"/>
      <c r="Y31" s="447"/>
      <c r="Z31" s="447"/>
    </row>
    <row r="32" ht="12.75" customHeight="1">
      <c r="A32" s="447"/>
      <c r="B32" s="675">
        <v>200060.0</v>
      </c>
      <c r="C32" s="496" t="s">
        <v>406</v>
      </c>
      <c r="D32" s="495">
        <v>31.1</v>
      </c>
      <c r="E32" s="447" t="str">
        <f>VLOOKUP(D32,FS!A:B,2,FALSE)</f>
        <v>Trade Payables</v>
      </c>
      <c r="F32" s="960"/>
      <c r="G32" s="447"/>
      <c r="H32" s="447"/>
      <c r="I32" s="447"/>
      <c r="J32" s="447"/>
      <c r="K32" s="447"/>
      <c r="L32" s="447"/>
      <c r="M32" s="447"/>
      <c r="N32" s="447"/>
      <c r="O32" s="447"/>
      <c r="P32" s="447"/>
      <c r="Q32" s="447"/>
      <c r="R32" s="447"/>
      <c r="S32" s="447"/>
      <c r="T32" s="447"/>
      <c r="U32" s="447"/>
      <c r="V32" s="447"/>
      <c r="W32" s="447"/>
      <c r="X32" s="447"/>
      <c r="Y32" s="447"/>
      <c r="Z32" s="447"/>
    </row>
    <row r="33" ht="12.75" customHeight="1">
      <c r="A33" s="447"/>
      <c r="B33" s="675">
        <v>200065.0</v>
      </c>
      <c r="C33" s="496" t="s">
        <v>407</v>
      </c>
      <c r="D33" s="495">
        <v>31.1</v>
      </c>
      <c r="E33" s="447" t="str">
        <f>VLOOKUP(D33,FS!A:B,2,FALSE)</f>
        <v>Trade Payables</v>
      </c>
      <c r="F33" s="960"/>
      <c r="G33" s="447"/>
      <c r="H33" s="447"/>
      <c r="I33" s="447"/>
      <c r="J33" s="447"/>
      <c r="K33" s="447"/>
      <c r="L33" s="447"/>
      <c r="M33" s="447"/>
      <c r="N33" s="447"/>
      <c r="O33" s="447"/>
      <c r="P33" s="447"/>
      <c r="Q33" s="447"/>
      <c r="R33" s="447"/>
      <c r="S33" s="447"/>
      <c r="T33" s="447"/>
      <c r="U33" s="447"/>
      <c r="V33" s="447"/>
      <c r="W33" s="447"/>
      <c r="X33" s="447"/>
      <c r="Y33" s="447"/>
      <c r="Z33" s="447"/>
    </row>
    <row r="34" ht="12.75" customHeight="1">
      <c r="A34" s="447"/>
      <c r="B34" s="675">
        <v>200067.0</v>
      </c>
      <c r="C34" s="496" t="s">
        <v>1010</v>
      </c>
      <c r="D34" s="495">
        <v>31.1</v>
      </c>
      <c r="E34" s="447" t="str">
        <f>VLOOKUP(D34,FS!A:B,2,FALSE)</f>
        <v>Trade Payables</v>
      </c>
      <c r="F34" s="960"/>
      <c r="G34" s="447"/>
      <c r="H34" s="447"/>
      <c r="I34" s="447"/>
      <c r="J34" s="447"/>
      <c r="K34" s="447"/>
      <c r="L34" s="447"/>
      <c r="M34" s="447"/>
      <c r="N34" s="447"/>
      <c r="O34" s="447"/>
      <c r="P34" s="447"/>
      <c r="Q34" s="447"/>
      <c r="R34" s="447"/>
      <c r="S34" s="447"/>
      <c r="T34" s="447"/>
      <c r="U34" s="447"/>
      <c r="V34" s="447"/>
      <c r="W34" s="447"/>
      <c r="X34" s="447"/>
      <c r="Y34" s="447"/>
      <c r="Z34" s="447"/>
    </row>
    <row r="35" ht="12.75" customHeight="1">
      <c r="A35" s="447"/>
      <c r="B35" s="675">
        <v>200069.0</v>
      </c>
      <c r="C35" s="496" t="s">
        <v>1011</v>
      </c>
      <c r="D35" s="495">
        <v>31.1</v>
      </c>
      <c r="E35" s="447" t="str">
        <f>VLOOKUP(D35,FS!A:B,2,FALSE)</f>
        <v>Trade Payables</v>
      </c>
      <c r="F35" s="960"/>
      <c r="G35" s="447"/>
      <c r="H35" s="447"/>
      <c r="I35" s="447"/>
      <c r="J35" s="447"/>
      <c r="K35" s="447"/>
      <c r="L35" s="447"/>
      <c r="M35" s="447"/>
      <c r="N35" s="447"/>
      <c r="O35" s="447"/>
      <c r="P35" s="447"/>
      <c r="Q35" s="447"/>
      <c r="R35" s="447"/>
      <c r="S35" s="447"/>
      <c r="T35" s="447"/>
      <c r="U35" s="447"/>
      <c r="V35" s="447"/>
      <c r="W35" s="447"/>
      <c r="X35" s="447"/>
      <c r="Y35" s="447"/>
      <c r="Z35" s="447"/>
    </row>
    <row r="36" ht="12.75" customHeight="1">
      <c r="A36" s="447"/>
      <c r="B36" s="675">
        <v>200076.0</v>
      </c>
      <c r="C36" s="496" t="s">
        <v>408</v>
      </c>
      <c r="D36" s="495">
        <v>31.1</v>
      </c>
      <c r="E36" s="447" t="str">
        <f>VLOOKUP(D36,FS!A:B,2,FALSE)</f>
        <v>Trade Payables</v>
      </c>
      <c r="F36" s="960"/>
      <c r="G36" s="447"/>
      <c r="H36" s="447"/>
      <c r="I36" s="447"/>
      <c r="J36" s="447"/>
      <c r="K36" s="447"/>
      <c r="L36" s="447"/>
      <c r="M36" s="447"/>
      <c r="N36" s="447"/>
      <c r="O36" s="447"/>
      <c r="P36" s="447"/>
      <c r="Q36" s="447"/>
      <c r="R36" s="447"/>
      <c r="S36" s="447"/>
      <c r="T36" s="447"/>
      <c r="U36" s="447"/>
      <c r="V36" s="447"/>
      <c r="W36" s="447"/>
      <c r="X36" s="447"/>
      <c r="Y36" s="447"/>
      <c r="Z36" s="447"/>
    </row>
    <row r="37" ht="12.75" customHeight="1">
      <c r="A37" s="447"/>
      <c r="B37" s="675">
        <v>200085.0</v>
      </c>
      <c r="C37" s="496" t="s">
        <v>1012</v>
      </c>
      <c r="D37" s="495">
        <v>31.1</v>
      </c>
      <c r="E37" s="447" t="str">
        <f>VLOOKUP(D37,FS!A:B,2,FALSE)</f>
        <v>Trade Payables</v>
      </c>
      <c r="F37" s="960"/>
      <c r="G37" s="447"/>
      <c r="H37" s="447"/>
      <c r="I37" s="447"/>
      <c r="J37" s="447"/>
      <c r="K37" s="447"/>
      <c r="L37" s="447"/>
      <c r="M37" s="447"/>
      <c r="N37" s="447"/>
      <c r="O37" s="447"/>
      <c r="P37" s="447"/>
      <c r="Q37" s="447"/>
      <c r="R37" s="447"/>
      <c r="S37" s="447"/>
      <c r="T37" s="447"/>
      <c r="U37" s="447"/>
      <c r="V37" s="447"/>
      <c r="W37" s="447"/>
      <c r="X37" s="447"/>
      <c r="Y37" s="447"/>
      <c r="Z37" s="447"/>
    </row>
    <row r="38" ht="12.75" customHeight="1">
      <c r="A38" s="447"/>
      <c r="B38" s="675">
        <v>200099.0</v>
      </c>
      <c r="C38" s="496" t="s">
        <v>409</v>
      </c>
      <c r="D38" s="495">
        <v>31.1</v>
      </c>
      <c r="E38" s="447" t="str">
        <f>VLOOKUP(D38,FS!A:B,2,FALSE)</f>
        <v>Trade Payables</v>
      </c>
      <c r="F38" s="960"/>
      <c r="G38" s="447"/>
      <c r="H38" s="447"/>
      <c r="I38" s="447"/>
      <c r="J38" s="447"/>
      <c r="K38" s="447"/>
      <c r="L38" s="447"/>
      <c r="M38" s="447"/>
      <c r="N38" s="447"/>
      <c r="O38" s="447"/>
      <c r="P38" s="447"/>
      <c r="Q38" s="447"/>
      <c r="R38" s="447"/>
      <c r="S38" s="447"/>
      <c r="T38" s="447"/>
      <c r="U38" s="447"/>
      <c r="V38" s="447"/>
      <c r="W38" s="447"/>
      <c r="X38" s="447"/>
      <c r="Y38" s="447"/>
      <c r="Z38" s="447"/>
    </row>
    <row r="39" ht="12.75" customHeight="1">
      <c r="A39" s="447"/>
      <c r="B39" s="675">
        <v>200105.0</v>
      </c>
      <c r="C39" s="496" t="s">
        <v>410</v>
      </c>
      <c r="D39" s="495">
        <v>31.1</v>
      </c>
      <c r="E39" s="447" t="str">
        <f>VLOOKUP(D39,FS!A:B,2,FALSE)</f>
        <v>Trade Payables</v>
      </c>
      <c r="F39" s="960"/>
      <c r="G39" s="447"/>
      <c r="H39" s="447"/>
      <c r="I39" s="447"/>
      <c r="J39" s="447"/>
      <c r="K39" s="447"/>
      <c r="L39" s="447"/>
      <c r="M39" s="447"/>
      <c r="N39" s="447"/>
      <c r="O39" s="447"/>
      <c r="P39" s="447"/>
      <c r="Q39" s="447"/>
      <c r="R39" s="447"/>
      <c r="S39" s="447"/>
      <c r="T39" s="447"/>
      <c r="U39" s="447"/>
      <c r="V39" s="447"/>
      <c r="W39" s="447"/>
      <c r="X39" s="447"/>
      <c r="Y39" s="447"/>
      <c r="Z39" s="447"/>
    </row>
    <row r="40" ht="12.75" customHeight="1">
      <c r="A40" s="447"/>
      <c r="B40" s="675">
        <v>200113.0</v>
      </c>
      <c r="C40" s="496" t="s">
        <v>1013</v>
      </c>
      <c r="D40" s="495">
        <v>31.1</v>
      </c>
      <c r="E40" s="447" t="str">
        <f>VLOOKUP(D40,FS!A:B,2,FALSE)</f>
        <v>Trade Payables</v>
      </c>
      <c r="F40" s="960"/>
      <c r="G40" s="447"/>
      <c r="H40" s="447"/>
      <c r="I40" s="447"/>
      <c r="J40" s="447"/>
      <c r="K40" s="447"/>
      <c r="L40" s="447"/>
      <c r="M40" s="447"/>
      <c r="N40" s="447"/>
      <c r="O40" s="447"/>
      <c r="P40" s="447"/>
      <c r="Q40" s="447"/>
      <c r="R40" s="447"/>
      <c r="S40" s="447"/>
      <c r="T40" s="447"/>
      <c r="U40" s="447"/>
      <c r="V40" s="447"/>
      <c r="W40" s="447"/>
      <c r="X40" s="447"/>
      <c r="Y40" s="447"/>
      <c r="Z40" s="447"/>
    </row>
    <row r="41" ht="12.75" customHeight="1">
      <c r="A41" s="447"/>
      <c r="B41" s="675">
        <v>200166.0</v>
      </c>
      <c r="C41" s="496" t="s">
        <v>414</v>
      </c>
      <c r="D41" s="495">
        <v>31.1</v>
      </c>
      <c r="E41" s="447" t="str">
        <f>VLOOKUP(D41,FS!A:B,2,FALSE)</f>
        <v>Trade Payables</v>
      </c>
      <c r="F41" s="960"/>
      <c r="G41" s="447"/>
      <c r="H41" s="447"/>
      <c r="I41" s="447"/>
      <c r="J41" s="447"/>
      <c r="K41" s="447"/>
      <c r="L41" s="447"/>
      <c r="M41" s="447"/>
      <c r="N41" s="447"/>
      <c r="O41" s="447"/>
      <c r="P41" s="447"/>
      <c r="Q41" s="447"/>
      <c r="R41" s="447"/>
      <c r="S41" s="447"/>
      <c r="T41" s="447"/>
      <c r="U41" s="447"/>
      <c r="V41" s="447"/>
      <c r="W41" s="447"/>
      <c r="X41" s="447"/>
      <c r="Y41" s="447"/>
      <c r="Z41" s="447"/>
    </row>
    <row r="42" ht="12.75" customHeight="1">
      <c r="A42" s="447"/>
      <c r="B42" s="675">
        <v>200187.0</v>
      </c>
      <c r="C42" s="496" t="s">
        <v>1014</v>
      </c>
      <c r="D42" s="495">
        <v>31.1</v>
      </c>
      <c r="E42" s="447" t="str">
        <f>VLOOKUP(D42,FS!A:B,2,FALSE)</f>
        <v>Trade Payables</v>
      </c>
      <c r="F42" s="960"/>
      <c r="G42" s="447"/>
      <c r="H42" s="447"/>
      <c r="I42" s="447"/>
      <c r="J42" s="447"/>
      <c r="K42" s="447"/>
      <c r="L42" s="447"/>
      <c r="M42" s="447"/>
      <c r="N42" s="447"/>
      <c r="O42" s="447"/>
      <c r="P42" s="447"/>
      <c r="Q42" s="447"/>
      <c r="R42" s="447"/>
      <c r="S42" s="447"/>
      <c r="T42" s="447"/>
      <c r="U42" s="447"/>
      <c r="V42" s="447"/>
      <c r="W42" s="447"/>
      <c r="X42" s="447"/>
      <c r="Y42" s="447"/>
      <c r="Z42" s="447"/>
    </row>
    <row r="43" ht="12.75" customHeight="1">
      <c r="A43" s="447"/>
      <c r="B43" s="675">
        <v>200260.0</v>
      </c>
      <c r="C43" s="496" t="s">
        <v>417</v>
      </c>
      <c r="D43" s="495">
        <v>31.1</v>
      </c>
      <c r="E43" s="447" t="str">
        <f>VLOOKUP(D43,FS!A:B,2,FALSE)</f>
        <v>Trade Payables</v>
      </c>
      <c r="F43" s="960"/>
      <c r="G43" s="447"/>
      <c r="H43" s="447"/>
      <c r="I43" s="447"/>
      <c r="J43" s="447"/>
      <c r="K43" s="447"/>
      <c r="L43" s="447"/>
      <c r="M43" s="447"/>
      <c r="N43" s="447"/>
      <c r="O43" s="447"/>
      <c r="P43" s="447"/>
      <c r="Q43" s="447"/>
      <c r="R43" s="447"/>
      <c r="S43" s="447"/>
      <c r="T43" s="447"/>
      <c r="U43" s="447"/>
      <c r="V43" s="447"/>
      <c r="W43" s="447"/>
      <c r="X43" s="447"/>
      <c r="Y43" s="447"/>
      <c r="Z43" s="447"/>
    </row>
    <row r="44" ht="12.75" customHeight="1">
      <c r="A44" s="447"/>
      <c r="B44" s="675">
        <v>200273.0</v>
      </c>
      <c r="C44" s="496" t="s">
        <v>1015</v>
      </c>
      <c r="D44" s="495">
        <v>31.1</v>
      </c>
      <c r="E44" s="447" t="str">
        <f>VLOOKUP(D44,FS!A:B,2,FALSE)</f>
        <v>Trade Payables</v>
      </c>
      <c r="F44" s="960"/>
      <c r="G44" s="447"/>
      <c r="H44" s="447"/>
      <c r="I44" s="447"/>
      <c r="J44" s="447"/>
      <c r="K44" s="447"/>
      <c r="L44" s="447"/>
      <c r="M44" s="447"/>
      <c r="N44" s="447"/>
      <c r="O44" s="447"/>
      <c r="P44" s="447"/>
      <c r="Q44" s="447"/>
      <c r="R44" s="447"/>
      <c r="S44" s="447"/>
      <c r="T44" s="447"/>
      <c r="U44" s="447"/>
      <c r="V44" s="447"/>
      <c r="W44" s="447"/>
      <c r="X44" s="447"/>
      <c r="Y44" s="447"/>
      <c r="Z44" s="447"/>
    </row>
    <row r="45" ht="12.75" customHeight="1">
      <c r="A45" s="447"/>
      <c r="B45" s="675">
        <v>200275.0</v>
      </c>
      <c r="C45" s="496" t="s">
        <v>1016</v>
      </c>
      <c r="D45" s="495">
        <v>31.1</v>
      </c>
      <c r="E45" s="447" t="str">
        <f>VLOOKUP(D45,FS!A:B,2,FALSE)</f>
        <v>Trade Payables</v>
      </c>
      <c r="F45" s="960"/>
      <c r="G45" s="447"/>
      <c r="H45" s="447"/>
      <c r="I45" s="447"/>
      <c r="J45" s="447"/>
      <c r="K45" s="447"/>
      <c r="L45" s="447"/>
      <c r="M45" s="447"/>
      <c r="N45" s="447"/>
      <c r="O45" s="447"/>
      <c r="P45" s="447"/>
      <c r="Q45" s="447"/>
      <c r="R45" s="447"/>
      <c r="S45" s="447"/>
      <c r="T45" s="447"/>
      <c r="U45" s="447"/>
      <c r="V45" s="447"/>
      <c r="W45" s="447"/>
      <c r="X45" s="447"/>
      <c r="Y45" s="447"/>
      <c r="Z45" s="447"/>
    </row>
    <row r="46" ht="12.75" customHeight="1">
      <c r="A46" s="447"/>
      <c r="B46" s="675">
        <v>200276.0</v>
      </c>
      <c r="C46" s="495" t="s">
        <v>1017</v>
      </c>
      <c r="D46" s="495">
        <v>31.1</v>
      </c>
      <c r="E46" s="447" t="str">
        <f>VLOOKUP(D46,FS!A:B,2,FALSE)</f>
        <v>Trade Payables</v>
      </c>
      <c r="F46" s="960"/>
      <c r="G46" s="447"/>
      <c r="H46" s="447"/>
      <c r="I46" s="447"/>
      <c r="J46" s="447"/>
      <c r="K46" s="447"/>
      <c r="L46" s="447"/>
      <c r="M46" s="447"/>
      <c r="N46" s="447"/>
      <c r="O46" s="447"/>
      <c r="P46" s="447"/>
      <c r="Q46" s="447"/>
      <c r="R46" s="447"/>
      <c r="S46" s="447"/>
      <c r="T46" s="447"/>
      <c r="U46" s="447"/>
      <c r="V46" s="447"/>
      <c r="W46" s="447"/>
      <c r="X46" s="447"/>
      <c r="Y46" s="447"/>
      <c r="Z46" s="447"/>
    </row>
    <row r="47" ht="12.75" customHeight="1">
      <c r="A47" s="447"/>
      <c r="B47" s="675">
        <v>200006.0</v>
      </c>
      <c r="C47" s="495" t="s">
        <v>1018</v>
      </c>
      <c r="D47" s="495">
        <v>31.1</v>
      </c>
      <c r="E47" s="447" t="str">
        <f>VLOOKUP(D47,FS!A:B,2,FALSE)</f>
        <v>Trade Payables</v>
      </c>
      <c r="F47" s="960"/>
      <c r="G47" s="447"/>
      <c r="H47" s="447"/>
      <c r="I47" s="447"/>
      <c r="J47" s="447"/>
      <c r="K47" s="447"/>
      <c r="L47" s="447"/>
      <c r="M47" s="447"/>
      <c r="N47" s="447"/>
      <c r="O47" s="447"/>
      <c r="P47" s="447"/>
      <c r="Q47" s="447"/>
      <c r="R47" s="447"/>
      <c r="S47" s="447"/>
      <c r="T47" s="447"/>
      <c r="U47" s="447"/>
      <c r="V47" s="447"/>
      <c r="W47" s="447"/>
      <c r="X47" s="447"/>
      <c r="Y47" s="447"/>
      <c r="Z47" s="447"/>
    </row>
    <row r="48" ht="12.75" customHeight="1">
      <c r="A48" s="447"/>
      <c r="B48" s="675">
        <v>200008.0</v>
      </c>
      <c r="C48" s="495" t="s">
        <v>419</v>
      </c>
      <c r="D48" s="495">
        <v>31.1</v>
      </c>
      <c r="E48" s="447" t="str">
        <f>VLOOKUP(D48,FS!A:B,2,FALSE)</f>
        <v>Trade Payables</v>
      </c>
      <c r="F48" s="960"/>
      <c r="G48" s="447"/>
      <c r="H48" s="447"/>
      <c r="I48" s="447"/>
      <c r="J48" s="447"/>
      <c r="K48" s="447"/>
      <c r="L48" s="447"/>
      <c r="M48" s="447"/>
      <c r="N48" s="447"/>
      <c r="O48" s="447"/>
      <c r="P48" s="447"/>
      <c r="Q48" s="447"/>
      <c r="R48" s="447"/>
      <c r="S48" s="447"/>
      <c r="T48" s="447"/>
      <c r="U48" s="447"/>
      <c r="V48" s="447"/>
      <c r="W48" s="447"/>
      <c r="X48" s="447"/>
      <c r="Y48" s="447"/>
      <c r="Z48" s="447"/>
    </row>
    <row r="49" ht="12.75" customHeight="1">
      <c r="A49" s="447"/>
      <c r="B49" s="675">
        <v>200010.0</v>
      </c>
      <c r="C49" s="495" t="s">
        <v>1019</v>
      </c>
      <c r="D49" s="495">
        <v>31.1</v>
      </c>
      <c r="E49" s="447" t="str">
        <f>VLOOKUP(D49,FS!A:B,2,FALSE)</f>
        <v>Trade Payables</v>
      </c>
      <c r="F49" s="960"/>
      <c r="G49" s="447"/>
      <c r="H49" s="447"/>
      <c r="I49" s="447"/>
      <c r="J49" s="447"/>
      <c r="K49" s="447"/>
      <c r="L49" s="447"/>
      <c r="M49" s="447"/>
      <c r="N49" s="447"/>
      <c r="O49" s="447"/>
      <c r="P49" s="447"/>
      <c r="Q49" s="447"/>
      <c r="R49" s="447"/>
      <c r="S49" s="447"/>
      <c r="T49" s="447"/>
      <c r="U49" s="447"/>
      <c r="V49" s="447"/>
      <c r="W49" s="447"/>
      <c r="X49" s="447"/>
      <c r="Y49" s="447"/>
      <c r="Z49" s="447"/>
    </row>
    <row r="50" ht="12.75" customHeight="1">
      <c r="A50" s="447"/>
      <c r="B50" s="675">
        <v>200016.0</v>
      </c>
      <c r="C50" s="495" t="s">
        <v>1020</v>
      </c>
      <c r="D50" s="495">
        <v>31.1</v>
      </c>
      <c r="E50" s="447" t="str">
        <f>VLOOKUP(D50,FS!A:B,2,FALSE)</f>
        <v>Trade Payables</v>
      </c>
      <c r="F50" s="960"/>
      <c r="G50" s="447"/>
      <c r="H50" s="447"/>
      <c r="I50" s="447"/>
      <c r="J50" s="447"/>
      <c r="K50" s="447"/>
      <c r="L50" s="447"/>
      <c r="M50" s="447"/>
      <c r="N50" s="447"/>
      <c r="O50" s="447"/>
      <c r="P50" s="447"/>
      <c r="Q50" s="447"/>
      <c r="R50" s="447"/>
      <c r="S50" s="447"/>
      <c r="T50" s="447"/>
      <c r="U50" s="447"/>
      <c r="V50" s="447"/>
      <c r="W50" s="447"/>
      <c r="X50" s="447"/>
      <c r="Y50" s="447"/>
      <c r="Z50" s="447"/>
    </row>
    <row r="51" ht="12.75" customHeight="1">
      <c r="A51" s="447"/>
      <c r="B51" s="675">
        <v>200035.0</v>
      </c>
      <c r="C51" s="495" t="s">
        <v>1021</v>
      </c>
      <c r="D51" s="495">
        <v>31.1</v>
      </c>
      <c r="E51" s="447" t="str">
        <f>VLOOKUP(D51,FS!A:B,2,FALSE)</f>
        <v>Trade Payables</v>
      </c>
      <c r="F51" s="960"/>
      <c r="G51" s="447"/>
      <c r="H51" s="447"/>
      <c r="I51" s="447"/>
      <c r="J51" s="447"/>
      <c r="K51" s="447"/>
      <c r="L51" s="447"/>
      <c r="M51" s="447"/>
      <c r="N51" s="447"/>
      <c r="O51" s="447"/>
      <c r="P51" s="447"/>
      <c r="Q51" s="447"/>
      <c r="R51" s="447"/>
      <c r="S51" s="447"/>
      <c r="T51" s="447"/>
      <c r="U51" s="447"/>
      <c r="V51" s="447"/>
      <c r="W51" s="447"/>
      <c r="X51" s="447"/>
      <c r="Y51" s="447"/>
      <c r="Z51" s="447"/>
    </row>
    <row r="52" ht="12.75" customHeight="1">
      <c r="A52" s="447"/>
      <c r="B52" s="675">
        <v>200062.0</v>
      </c>
      <c r="C52" s="495" t="s">
        <v>1022</v>
      </c>
      <c r="D52" s="495">
        <v>31.1</v>
      </c>
      <c r="E52" s="447" t="str">
        <f>VLOOKUP(D52,FS!A:B,2,FALSE)</f>
        <v>Trade Payables</v>
      </c>
      <c r="F52" s="960"/>
      <c r="G52" s="447"/>
      <c r="H52" s="447"/>
      <c r="I52" s="447"/>
      <c r="J52" s="447"/>
      <c r="K52" s="447"/>
      <c r="L52" s="447"/>
      <c r="M52" s="447"/>
      <c r="N52" s="447"/>
      <c r="O52" s="447"/>
      <c r="P52" s="447"/>
      <c r="Q52" s="447"/>
      <c r="R52" s="447"/>
      <c r="S52" s="447"/>
      <c r="T52" s="447"/>
      <c r="U52" s="447"/>
      <c r="V52" s="447"/>
      <c r="W52" s="447"/>
      <c r="X52" s="447"/>
      <c r="Y52" s="447"/>
      <c r="Z52" s="447"/>
    </row>
    <row r="53" ht="12.75" customHeight="1">
      <c r="A53" s="447"/>
      <c r="B53" s="675">
        <v>200063.0</v>
      </c>
      <c r="C53" s="495" t="s">
        <v>1023</v>
      </c>
      <c r="D53" s="495">
        <v>31.1</v>
      </c>
      <c r="E53" s="447" t="str">
        <f>VLOOKUP(D53,FS!A:B,2,FALSE)</f>
        <v>Trade Payables</v>
      </c>
      <c r="F53" s="960"/>
      <c r="G53" s="447"/>
      <c r="H53" s="447"/>
      <c r="I53" s="447"/>
      <c r="J53" s="447"/>
      <c r="K53" s="447"/>
      <c r="L53" s="447"/>
      <c r="M53" s="447"/>
      <c r="N53" s="447"/>
      <c r="O53" s="447"/>
      <c r="P53" s="447"/>
      <c r="Q53" s="447"/>
      <c r="R53" s="447"/>
      <c r="S53" s="447"/>
      <c r="T53" s="447"/>
      <c r="U53" s="447"/>
      <c r="V53" s="447"/>
      <c r="W53" s="447"/>
      <c r="X53" s="447"/>
      <c r="Y53" s="447"/>
      <c r="Z53" s="447"/>
    </row>
    <row r="54" ht="12.75" customHeight="1">
      <c r="A54" s="447"/>
      <c r="B54" s="675">
        <v>200070.0</v>
      </c>
      <c r="C54" s="495" t="s">
        <v>1024</v>
      </c>
      <c r="D54" s="495">
        <v>31.1</v>
      </c>
      <c r="E54" s="447" t="str">
        <f>VLOOKUP(D54,FS!A:B,2,FALSE)</f>
        <v>Trade Payables</v>
      </c>
      <c r="F54" s="960"/>
      <c r="G54" s="447"/>
      <c r="H54" s="447"/>
      <c r="I54" s="447"/>
      <c r="J54" s="447"/>
      <c r="K54" s="447"/>
      <c r="L54" s="447"/>
      <c r="M54" s="447"/>
      <c r="N54" s="447"/>
      <c r="O54" s="447"/>
      <c r="P54" s="447"/>
      <c r="Q54" s="447"/>
      <c r="R54" s="447"/>
      <c r="S54" s="447"/>
      <c r="T54" s="447"/>
      <c r="U54" s="447"/>
      <c r="V54" s="447"/>
      <c r="W54" s="447"/>
      <c r="X54" s="447"/>
      <c r="Y54" s="447"/>
      <c r="Z54" s="447"/>
    </row>
    <row r="55" ht="12.75" customHeight="1">
      <c r="A55" s="447"/>
      <c r="B55" s="675">
        <v>200071.0</v>
      </c>
      <c r="C55" s="495" t="s">
        <v>1025</v>
      </c>
      <c r="D55" s="495">
        <v>31.1</v>
      </c>
      <c r="E55" s="447" t="str">
        <f>VLOOKUP(D55,FS!A:B,2,FALSE)</f>
        <v>Trade Payables</v>
      </c>
      <c r="F55" s="960"/>
      <c r="G55" s="447"/>
      <c r="H55" s="447"/>
      <c r="I55" s="447"/>
      <c r="J55" s="447"/>
      <c r="K55" s="447"/>
      <c r="L55" s="447"/>
      <c r="M55" s="447"/>
      <c r="N55" s="447"/>
      <c r="O55" s="447"/>
      <c r="P55" s="447"/>
      <c r="Q55" s="447"/>
      <c r="R55" s="447"/>
      <c r="S55" s="447"/>
      <c r="T55" s="447"/>
      <c r="U55" s="447"/>
      <c r="V55" s="447"/>
      <c r="W55" s="447"/>
      <c r="X55" s="447"/>
      <c r="Y55" s="447"/>
      <c r="Z55" s="447"/>
    </row>
    <row r="56" ht="12.75" customHeight="1">
      <c r="A56" s="447"/>
      <c r="B56" s="675">
        <v>200078.0</v>
      </c>
      <c r="C56" s="495" t="s">
        <v>422</v>
      </c>
      <c r="D56" s="495">
        <v>31.1</v>
      </c>
      <c r="E56" s="447" t="str">
        <f>VLOOKUP(D56,FS!A:B,2,FALSE)</f>
        <v>Trade Payables</v>
      </c>
      <c r="F56" s="960"/>
      <c r="G56" s="447"/>
      <c r="H56" s="447"/>
      <c r="I56" s="447"/>
      <c r="J56" s="447"/>
      <c r="K56" s="447"/>
      <c r="L56" s="447"/>
      <c r="M56" s="447"/>
      <c r="N56" s="447"/>
      <c r="O56" s="447"/>
      <c r="P56" s="447"/>
      <c r="Q56" s="447"/>
      <c r="R56" s="447"/>
      <c r="S56" s="447"/>
      <c r="T56" s="447"/>
      <c r="U56" s="447"/>
      <c r="V56" s="447"/>
      <c r="W56" s="447"/>
      <c r="X56" s="447"/>
      <c r="Y56" s="447"/>
      <c r="Z56" s="447"/>
    </row>
    <row r="57" ht="12.75" customHeight="1">
      <c r="A57" s="447"/>
      <c r="B57" s="675">
        <v>200094.0</v>
      </c>
      <c r="C57" s="495" t="s">
        <v>424</v>
      </c>
      <c r="D57" s="495">
        <v>31.1</v>
      </c>
      <c r="E57" s="447" t="str">
        <f>VLOOKUP(D57,FS!A:B,2,FALSE)</f>
        <v>Trade Payables</v>
      </c>
      <c r="F57" s="960"/>
      <c r="G57" s="447"/>
      <c r="H57" s="447"/>
      <c r="I57" s="447"/>
      <c r="J57" s="447"/>
      <c r="K57" s="447"/>
      <c r="L57" s="447"/>
      <c r="M57" s="447"/>
      <c r="N57" s="447"/>
      <c r="O57" s="447"/>
      <c r="P57" s="447"/>
      <c r="Q57" s="447"/>
      <c r="R57" s="447"/>
      <c r="S57" s="447"/>
      <c r="T57" s="447"/>
      <c r="U57" s="447"/>
      <c r="V57" s="447"/>
      <c r="W57" s="447"/>
      <c r="X57" s="447"/>
      <c r="Y57" s="447"/>
      <c r="Z57" s="447"/>
    </row>
    <row r="58" ht="12.75" customHeight="1">
      <c r="A58" s="447"/>
      <c r="B58" s="675">
        <v>200098.0</v>
      </c>
      <c r="C58" s="495" t="s">
        <v>425</v>
      </c>
      <c r="D58" s="495">
        <v>31.1</v>
      </c>
      <c r="E58" s="447" t="str">
        <f>VLOOKUP(D58,FS!A:B,2,FALSE)</f>
        <v>Trade Payables</v>
      </c>
      <c r="F58" s="960"/>
      <c r="G58" s="447"/>
      <c r="H58" s="447"/>
      <c r="I58" s="447"/>
      <c r="J58" s="447"/>
      <c r="K58" s="447"/>
      <c r="L58" s="447"/>
      <c r="M58" s="447"/>
      <c r="N58" s="447"/>
      <c r="O58" s="447"/>
      <c r="P58" s="447"/>
      <c r="Q58" s="447"/>
      <c r="R58" s="447"/>
      <c r="S58" s="447"/>
      <c r="T58" s="447"/>
      <c r="U58" s="447"/>
      <c r="V58" s="447"/>
      <c r="W58" s="447"/>
      <c r="X58" s="447"/>
      <c r="Y58" s="447"/>
      <c r="Z58" s="447"/>
    </row>
    <row r="59" ht="12.75" customHeight="1">
      <c r="A59" s="447"/>
      <c r="B59" s="675">
        <v>200127.0</v>
      </c>
      <c r="C59" s="495" t="s">
        <v>426</v>
      </c>
      <c r="D59" s="495">
        <v>31.1</v>
      </c>
      <c r="E59" s="447" t="str">
        <f>VLOOKUP(D59,FS!A:B,2,FALSE)</f>
        <v>Trade Payables</v>
      </c>
      <c r="F59" s="960"/>
      <c r="G59" s="447"/>
      <c r="H59" s="447"/>
      <c r="I59" s="447"/>
      <c r="J59" s="447"/>
      <c r="K59" s="447"/>
      <c r="L59" s="447"/>
      <c r="M59" s="447"/>
      <c r="N59" s="447"/>
      <c r="O59" s="447"/>
      <c r="P59" s="447"/>
      <c r="Q59" s="447"/>
      <c r="R59" s="447"/>
      <c r="S59" s="447"/>
      <c r="T59" s="447"/>
      <c r="U59" s="447"/>
      <c r="V59" s="447"/>
      <c r="W59" s="447"/>
      <c r="X59" s="447"/>
      <c r="Y59" s="447"/>
      <c r="Z59" s="447"/>
    </row>
    <row r="60" ht="12.75" customHeight="1">
      <c r="A60" s="447"/>
      <c r="B60" s="675">
        <v>200139.0</v>
      </c>
      <c r="C60" s="496" t="s">
        <v>1026</v>
      </c>
      <c r="D60" s="495">
        <v>31.1</v>
      </c>
      <c r="E60" s="447" t="str">
        <f>VLOOKUP(D60,FS!A:B,2,FALSE)</f>
        <v>Trade Payables</v>
      </c>
      <c r="F60" s="960"/>
      <c r="G60" s="447"/>
      <c r="H60" s="447"/>
      <c r="I60" s="447"/>
      <c r="J60" s="447"/>
      <c r="K60" s="447"/>
      <c r="L60" s="447"/>
      <c r="M60" s="447"/>
      <c r="N60" s="447"/>
      <c r="O60" s="447"/>
      <c r="P60" s="447"/>
      <c r="Q60" s="447"/>
      <c r="R60" s="447"/>
      <c r="S60" s="447"/>
      <c r="T60" s="447"/>
      <c r="U60" s="447"/>
      <c r="V60" s="447"/>
      <c r="W60" s="447"/>
      <c r="X60" s="447"/>
      <c r="Y60" s="447"/>
      <c r="Z60" s="447"/>
    </row>
    <row r="61" ht="12.75" customHeight="1">
      <c r="A61" s="447"/>
      <c r="B61" s="675">
        <v>200142.0</v>
      </c>
      <c r="C61" s="495" t="s">
        <v>1027</v>
      </c>
      <c r="D61" s="495">
        <v>31.1</v>
      </c>
      <c r="E61" s="447" t="str">
        <f>VLOOKUP(D61,FS!A:B,2,FALSE)</f>
        <v>Trade Payables</v>
      </c>
      <c r="F61" s="960"/>
      <c r="G61" s="447"/>
      <c r="H61" s="447"/>
      <c r="I61" s="447"/>
      <c r="J61" s="447"/>
      <c r="K61" s="447"/>
      <c r="L61" s="447"/>
      <c r="M61" s="447"/>
      <c r="N61" s="447"/>
      <c r="O61" s="447"/>
      <c r="P61" s="447"/>
      <c r="Q61" s="447"/>
      <c r="R61" s="447"/>
      <c r="S61" s="447"/>
      <c r="T61" s="447"/>
      <c r="U61" s="447"/>
      <c r="V61" s="447"/>
      <c r="W61" s="447"/>
      <c r="X61" s="447"/>
      <c r="Y61" s="447"/>
      <c r="Z61" s="447"/>
    </row>
    <row r="62" ht="12.75" customHeight="1">
      <c r="A62" s="447"/>
      <c r="B62" s="675">
        <v>200152.0</v>
      </c>
      <c r="C62" s="495" t="s">
        <v>1028</v>
      </c>
      <c r="D62" s="495">
        <v>31.1</v>
      </c>
      <c r="E62" s="447" t="str">
        <f>VLOOKUP(D62,FS!A:B,2,FALSE)</f>
        <v>Trade Payables</v>
      </c>
      <c r="F62" s="960"/>
      <c r="G62" s="447"/>
      <c r="H62" s="447"/>
      <c r="I62" s="447"/>
      <c r="J62" s="447"/>
      <c r="K62" s="447"/>
      <c r="L62" s="447"/>
      <c r="M62" s="447"/>
      <c r="N62" s="447"/>
      <c r="O62" s="447"/>
      <c r="P62" s="447"/>
      <c r="Q62" s="447"/>
      <c r="R62" s="447"/>
      <c r="S62" s="447"/>
      <c r="T62" s="447"/>
      <c r="U62" s="447"/>
      <c r="V62" s="447"/>
      <c r="W62" s="447"/>
      <c r="X62" s="447"/>
      <c r="Y62" s="447"/>
      <c r="Z62" s="447"/>
    </row>
    <row r="63" ht="12.75" customHeight="1">
      <c r="A63" s="447"/>
      <c r="B63" s="962">
        <v>200161.0</v>
      </c>
      <c r="C63" s="499" t="s">
        <v>429</v>
      </c>
      <c r="D63" s="495">
        <v>6.0</v>
      </c>
      <c r="E63" s="447" t="str">
        <f>VLOOKUP(D63,FS!A:B,2,FALSE)</f>
        <v>Intercompany</v>
      </c>
      <c r="F63" s="960"/>
      <c r="G63" s="447"/>
      <c r="H63" s="447"/>
      <c r="I63" s="447"/>
      <c r="J63" s="447"/>
      <c r="K63" s="447"/>
      <c r="L63" s="447"/>
      <c r="M63" s="447"/>
      <c r="N63" s="447"/>
      <c r="O63" s="447"/>
      <c r="P63" s="447"/>
      <c r="Q63" s="447"/>
      <c r="R63" s="447"/>
      <c r="S63" s="447"/>
      <c r="T63" s="447"/>
      <c r="U63" s="447"/>
      <c r="V63" s="447"/>
      <c r="W63" s="447"/>
      <c r="X63" s="447"/>
      <c r="Y63" s="447"/>
      <c r="Z63" s="447"/>
    </row>
    <row r="64" ht="12.75" customHeight="1">
      <c r="A64" s="447"/>
      <c r="B64" s="675">
        <v>200173.0</v>
      </c>
      <c r="C64" s="495" t="s">
        <v>1029</v>
      </c>
      <c r="D64" s="495">
        <v>31.1</v>
      </c>
      <c r="E64" s="447" t="str">
        <f>VLOOKUP(D64,FS!A:B,2,FALSE)</f>
        <v>Trade Payables</v>
      </c>
      <c r="F64" s="960"/>
      <c r="G64" s="447"/>
      <c r="H64" s="447"/>
      <c r="I64" s="447"/>
      <c r="J64" s="447"/>
      <c r="K64" s="447"/>
      <c r="L64" s="447"/>
      <c r="M64" s="447"/>
      <c r="N64" s="447"/>
      <c r="O64" s="447"/>
      <c r="P64" s="447"/>
      <c r="Q64" s="447"/>
      <c r="R64" s="447"/>
      <c r="S64" s="447"/>
      <c r="T64" s="447"/>
      <c r="U64" s="447"/>
      <c r="V64" s="447"/>
      <c r="W64" s="447"/>
      <c r="X64" s="447"/>
      <c r="Y64" s="447"/>
      <c r="Z64" s="447"/>
    </row>
    <row r="65" ht="12.75" customHeight="1">
      <c r="A65" s="447"/>
      <c r="B65" s="675">
        <v>200180.0</v>
      </c>
      <c r="C65" s="495" t="s">
        <v>1030</v>
      </c>
      <c r="D65" s="495">
        <v>31.1</v>
      </c>
      <c r="E65" s="447" t="str">
        <f>VLOOKUP(D65,FS!A:B,2,FALSE)</f>
        <v>Trade Payables</v>
      </c>
      <c r="F65" s="960"/>
      <c r="G65" s="447"/>
      <c r="H65" s="447"/>
      <c r="I65" s="447"/>
      <c r="J65" s="447"/>
      <c r="K65" s="447"/>
      <c r="L65" s="447"/>
      <c r="M65" s="447"/>
      <c r="N65" s="447"/>
      <c r="O65" s="447"/>
      <c r="P65" s="447"/>
      <c r="Q65" s="447"/>
      <c r="R65" s="447"/>
      <c r="S65" s="447"/>
      <c r="T65" s="447"/>
      <c r="U65" s="447"/>
      <c r="V65" s="447"/>
      <c r="W65" s="447"/>
      <c r="X65" s="447"/>
      <c r="Y65" s="447"/>
      <c r="Z65" s="447"/>
    </row>
    <row r="66" ht="12.75" customHeight="1">
      <c r="A66" s="447"/>
      <c r="B66" s="675">
        <v>200191.0</v>
      </c>
      <c r="C66" s="495" t="s">
        <v>430</v>
      </c>
      <c r="D66" s="495">
        <v>31.1</v>
      </c>
      <c r="E66" s="447" t="str">
        <f>VLOOKUP(D66,FS!A:B,2,FALSE)</f>
        <v>Trade Payables</v>
      </c>
      <c r="F66" s="960"/>
      <c r="G66" s="447"/>
      <c r="H66" s="447"/>
      <c r="I66" s="447"/>
      <c r="J66" s="447"/>
      <c r="K66" s="447"/>
      <c r="L66" s="447"/>
      <c r="M66" s="447"/>
      <c r="N66" s="447"/>
      <c r="O66" s="447"/>
      <c r="P66" s="447"/>
      <c r="Q66" s="447"/>
      <c r="R66" s="447"/>
      <c r="S66" s="447"/>
      <c r="T66" s="447"/>
      <c r="U66" s="447"/>
      <c r="V66" s="447"/>
      <c r="W66" s="447"/>
      <c r="X66" s="447"/>
      <c r="Y66" s="447"/>
      <c r="Z66" s="447"/>
    </row>
    <row r="67" ht="12.75" customHeight="1">
      <c r="A67" s="447"/>
      <c r="B67" s="675">
        <v>200206.0</v>
      </c>
      <c r="C67" s="518" t="s">
        <v>1031</v>
      </c>
      <c r="D67" s="495">
        <v>31.1</v>
      </c>
      <c r="E67" s="447" t="str">
        <f>VLOOKUP(D67,FS!A:B,2,FALSE)</f>
        <v>Trade Payables</v>
      </c>
      <c r="F67" s="960"/>
      <c r="G67" s="447"/>
      <c r="H67" s="447"/>
      <c r="I67" s="447"/>
      <c r="J67" s="447"/>
      <c r="K67" s="447"/>
      <c r="L67" s="447"/>
      <c r="M67" s="447"/>
      <c r="N67" s="447"/>
      <c r="O67" s="447"/>
      <c r="P67" s="447"/>
      <c r="Q67" s="447"/>
      <c r="R67" s="447"/>
      <c r="S67" s="447"/>
      <c r="T67" s="447"/>
      <c r="U67" s="447"/>
      <c r="V67" s="447"/>
      <c r="W67" s="447"/>
      <c r="X67" s="447"/>
      <c r="Y67" s="447"/>
      <c r="Z67" s="447"/>
    </row>
    <row r="68" ht="12.75" customHeight="1">
      <c r="A68" s="447"/>
      <c r="B68" s="675">
        <v>200216.0</v>
      </c>
      <c r="C68" s="495" t="s">
        <v>1032</v>
      </c>
      <c r="D68" s="495">
        <v>31.1</v>
      </c>
      <c r="E68" s="447" t="str">
        <f>VLOOKUP(D68,FS!A:B,2,FALSE)</f>
        <v>Trade Payables</v>
      </c>
      <c r="F68" s="960"/>
      <c r="G68" s="447"/>
      <c r="H68" s="447"/>
      <c r="I68" s="447"/>
      <c r="J68" s="447"/>
      <c r="K68" s="447"/>
      <c r="L68" s="447"/>
      <c r="M68" s="447"/>
      <c r="N68" s="447"/>
      <c r="O68" s="447"/>
      <c r="P68" s="447"/>
      <c r="Q68" s="447"/>
      <c r="R68" s="447"/>
      <c r="S68" s="447"/>
      <c r="T68" s="447"/>
      <c r="U68" s="447"/>
      <c r="V68" s="447"/>
      <c r="W68" s="447"/>
      <c r="X68" s="447"/>
      <c r="Y68" s="447"/>
      <c r="Z68" s="447"/>
    </row>
    <row r="69" ht="12.75" customHeight="1">
      <c r="A69" s="447"/>
      <c r="B69" s="675">
        <v>200238.0</v>
      </c>
      <c r="C69" s="495" t="s">
        <v>1033</v>
      </c>
      <c r="D69" s="495">
        <v>31.1</v>
      </c>
      <c r="E69" s="447" t="str">
        <f>VLOOKUP(D69,FS!A:B,2,FALSE)</f>
        <v>Trade Payables</v>
      </c>
      <c r="F69" s="960"/>
      <c r="G69" s="447"/>
      <c r="H69" s="447"/>
      <c r="I69" s="447"/>
      <c r="J69" s="447"/>
      <c r="K69" s="447"/>
      <c r="L69" s="447"/>
      <c r="M69" s="447"/>
      <c r="N69" s="447"/>
      <c r="O69" s="447"/>
      <c r="P69" s="447"/>
      <c r="Q69" s="447"/>
      <c r="R69" s="447"/>
      <c r="S69" s="447"/>
      <c r="T69" s="447"/>
      <c r="U69" s="447"/>
      <c r="V69" s="447"/>
      <c r="W69" s="447"/>
      <c r="X69" s="447"/>
      <c r="Y69" s="447"/>
      <c r="Z69" s="447"/>
    </row>
    <row r="70" ht="12.75" customHeight="1">
      <c r="A70" s="447"/>
      <c r="B70" s="675">
        <v>200250.0</v>
      </c>
      <c r="C70" s="495" t="s">
        <v>1034</v>
      </c>
      <c r="D70" s="495">
        <v>31.1</v>
      </c>
      <c r="E70" s="447" t="str">
        <f>VLOOKUP(D70,FS!A:B,2,FALSE)</f>
        <v>Trade Payables</v>
      </c>
      <c r="F70" s="960"/>
      <c r="G70" s="447"/>
      <c r="H70" s="447"/>
      <c r="I70" s="447"/>
      <c r="J70" s="447"/>
      <c r="K70" s="447"/>
      <c r="L70" s="447"/>
      <c r="M70" s="447"/>
      <c r="N70" s="447"/>
      <c r="O70" s="447"/>
      <c r="P70" s="447"/>
      <c r="Q70" s="447"/>
      <c r="R70" s="447"/>
      <c r="S70" s="447"/>
      <c r="T70" s="447"/>
      <c r="U70" s="447"/>
      <c r="V70" s="447"/>
      <c r="W70" s="447"/>
      <c r="X70" s="447"/>
      <c r="Y70" s="447"/>
      <c r="Z70" s="447"/>
    </row>
    <row r="71" ht="12.75" customHeight="1">
      <c r="A71" s="447"/>
      <c r="B71" s="675">
        <v>200254.0</v>
      </c>
      <c r="C71" s="496" t="s">
        <v>1035</v>
      </c>
      <c r="D71" s="495">
        <v>31.1</v>
      </c>
      <c r="E71" s="447" t="str">
        <f>VLOOKUP(D71,FS!A:B,2,FALSE)</f>
        <v>Trade Payables</v>
      </c>
      <c r="F71" s="960"/>
      <c r="G71" s="447"/>
      <c r="H71" s="447"/>
      <c r="I71" s="447"/>
      <c r="J71" s="447"/>
      <c r="K71" s="447"/>
      <c r="L71" s="447"/>
      <c r="M71" s="447"/>
      <c r="N71" s="447"/>
      <c r="O71" s="447"/>
      <c r="P71" s="447"/>
      <c r="Q71" s="447"/>
      <c r="R71" s="447"/>
      <c r="S71" s="447"/>
      <c r="T71" s="447"/>
      <c r="U71" s="447"/>
      <c r="V71" s="447"/>
      <c r="W71" s="447"/>
      <c r="X71" s="447"/>
      <c r="Y71" s="447"/>
      <c r="Z71" s="447"/>
    </row>
    <row r="72" ht="12.75" customHeight="1">
      <c r="A72" s="447"/>
      <c r="B72" s="675">
        <v>200257.0</v>
      </c>
      <c r="C72" s="496" t="s">
        <v>1036</v>
      </c>
      <c r="D72" s="495">
        <v>31.1</v>
      </c>
      <c r="E72" s="447" t="str">
        <f>VLOOKUP(D72,FS!A:B,2,FALSE)</f>
        <v>Trade Payables</v>
      </c>
      <c r="F72" s="960"/>
      <c r="G72" s="447"/>
      <c r="H72" s="447"/>
      <c r="I72" s="447"/>
      <c r="J72" s="447"/>
      <c r="K72" s="447"/>
      <c r="L72" s="447"/>
      <c r="M72" s="447"/>
      <c r="N72" s="447"/>
      <c r="O72" s="447"/>
      <c r="P72" s="447"/>
      <c r="Q72" s="447"/>
      <c r="R72" s="447"/>
      <c r="S72" s="447"/>
      <c r="T72" s="447"/>
      <c r="U72" s="447"/>
      <c r="V72" s="447"/>
      <c r="W72" s="447"/>
      <c r="X72" s="447"/>
      <c r="Y72" s="447"/>
      <c r="Z72" s="447"/>
    </row>
    <row r="73" ht="12.75" customHeight="1">
      <c r="A73" s="447"/>
      <c r="B73" s="675">
        <v>200269.0</v>
      </c>
      <c r="C73" s="495" t="s">
        <v>433</v>
      </c>
      <c r="D73" s="495">
        <v>31.1</v>
      </c>
      <c r="E73" s="447" t="str">
        <f>VLOOKUP(D73,FS!A:B,2,FALSE)</f>
        <v>Trade Payables</v>
      </c>
      <c r="F73" s="960"/>
      <c r="G73" s="447"/>
      <c r="H73" s="447"/>
      <c r="I73" s="447"/>
      <c r="J73" s="447"/>
      <c r="K73" s="447"/>
      <c r="L73" s="447"/>
      <c r="M73" s="447"/>
      <c r="N73" s="447"/>
      <c r="O73" s="447"/>
      <c r="P73" s="447"/>
      <c r="Q73" s="447"/>
      <c r="R73" s="447"/>
      <c r="S73" s="447"/>
      <c r="T73" s="447"/>
      <c r="U73" s="447"/>
      <c r="V73" s="447"/>
      <c r="W73" s="447"/>
      <c r="X73" s="447"/>
      <c r="Y73" s="447"/>
      <c r="Z73" s="447"/>
    </row>
    <row r="74" ht="12.75" customHeight="1">
      <c r="A74" s="447"/>
      <c r="B74" s="675">
        <v>21001.0</v>
      </c>
      <c r="C74" s="495" t="s">
        <v>434</v>
      </c>
      <c r="D74" s="495">
        <v>31.1</v>
      </c>
      <c r="E74" s="447" t="str">
        <f>VLOOKUP(D74,FS!A:B,2,FALSE)</f>
        <v>Trade Payables</v>
      </c>
      <c r="F74" s="960"/>
      <c r="G74" s="447"/>
      <c r="H74" s="447"/>
      <c r="I74" s="447"/>
      <c r="J74" s="447"/>
      <c r="K74" s="447"/>
      <c r="L74" s="447"/>
      <c r="M74" s="447"/>
      <c r="N74" s="447"/>
      <c r="O74" s="447"/>
      <c r="P74" s="447"/>
      <c r="Q74" s="447"/>
      <c r="R74" s="447"/>
      <c r="S74" s="447"/>
      <c r="T74" s="447"/>
      <c r="U74" s="447"/>
      <c r="V74" s="447"/>
      <c r="W74" s="447"/>
      <c r="X74" s="447"/>
      <c r="Y74" s="447"/>
      <c r="Z74" s="447"/>
    </row>
    <row r="75" ht="12.75" customHeight="1">
      <c r="A75" s="447"/>
      <c r="B75" s="675">
        <v>20200.0</v>
      </c>
      <c r="C75" s="496" t="s">
        <v>435</v>
      </c>
      <c r="D75" s="495">
        <v>38.0</v>
      </c>
      <c r="E75" s="447" t="str">
        <f>VLOOKUP(D75,FS!A:B,2,FALSE)</f>
        <v>Accrued Expenses</v>
      </c>
      <c r="F75" s="960"/>
      <c r="G75" s="447"/>
      <c r="H75" s="447"/>
      <c r="I75" s="447"/>
      <c r="J75" s="447"/>
      <c r="K75" s="447"/>
      <c r="L75" s="447"/>
      <c r="M75" s="447"/>
      <c r="N75" s="447"/>
      <c r="O75" s="447"/>
      <c r="P75" s="447"/>
      <c r="Q75" s="447"/>
      <c r="R75" s="447"/>
      <c r="S75" s="447"/>
      <c r="T75" s="447"/>
      <c r="U75" s="447"/>
      <c r="V75" s="447"/>
      <c r="W75" s="447"/>
      <c r="X75" s="447"/>
      <c r="Y75" s="447"/>
      <c r="Z75" s="447"/>
    </row>
    <row r="76" ht="12.75" customHeight="1">
      <c r="A76" s="447"/>
      <c r="B76" s="675">
        <v>20400.0</v>
      </c>
      <c r="C76" s="496" t="s">
        <v>919</v>
      </c>
      <c r="D76" s="495">
        <v>7.3</v>
      </c>
      <c r="E76" s="447" t="str">
        <f>VLOOKUP(D76,FS!A:B,2,FALSE)</f>
        <v>Government Institutions</v>
      </c>
      <c r="F76" s="960"/>
      <c r="G76" s="447"/>
      <c r="H76" s="447"/>
      <c r="I76" s="447"/>
      <c r="J76" s="447"/>
      <c r="K76" s="447"/>
      <c r="L76" s="447"/>
      <c r="M76" s="447"/>
      <c r="N76" s="447"/>
      <c r="O76" s="447"/>
      <c r="P76" s="447"/>
      <c r="Q76" s="447"/>
      <c r="R76" s="447"/>
      <c r="S76" s="447"/>
      <c r="T76" s="447"/>
      <c r="U76" s="447"/>
      <c r="V76" s="447"/>
      <c r="W76" s="447"/>
      <c r="X76" s="447"/>
      <c r="Y76" s="447"/>
      <c r="Z76" s="447"/>
    </row>
    <row r="77" ht="12.75" customHeight="1">
      <c r="A77" s="447"/>
      <c r="B77" s="675">
        <v>20401.0</v>
      </c>
      <c r="C77" s="496" t="s">
        <v>436</v>
      </c>
      <c r="D77" s="495">
        <v>7.3</v>
      </c>
      <c r="E77" s="447" t="str">
        <f>VLOOKUP(D77,FS!A:B,2,FALSE)</f>
        <v>Government Institutions</v>
      </c>
      <c r="F77" s="960"/>
      <c r="G77" s="447"/>
      <c r="H77" s="447"/>
      <c r="I77" s="447"/>
      <c r="J77" s="447"/>
      <c r="K77" s="447"/>
      <c r="L77" s="447"/>
      <c r="M77" s="447"/>
      <c r="N77" s="447"/>
      <c r="O77" s="447"/>
      <c r="P77" s="447"/>
      <c r="Q77" s="447"/>
      <c r="R77" s="447"/>
      <c r="S77" s="447"/>
      <c r="T77" s="447"/>
      <c r="U77" s="447"/>
      <c r="V77" s="447"/>
      <c r="W77" s="447"/>
      <c r="X77" s="447"/>
      <c r="Y77" s="447"/>
      <c r="Z77" s="447"/>
    </row>
    <row r="78" ht="12.75" customHeight="1">
      <c r="A78" s="447"/>
      <c r="B78" s="675">
        <v>20402.0</v>
      </c>
      <c r="C78" s="496" t="s">
        <v>437</v>
      </c>
      <c r="D78" s="495">
        <v>7.3</v>
      </c>
      <c r="E78" s="447" t="str">
        <f>VLOOKUP(D78,FS!A:B,2,FALSE)</f>
        <v>Government Institutions</v>
      </c>
      <c r="F78" s="960"/>
      <c r="G78" s="447"/>
      <c r="H78" s="447"/>
      <c r="I78" s="447"/>
      <c r="J78" s="447"/>
      <c r="K78" s="447"/>
      <c r="L78" s="447"/>
      <c r="M78" s="447"/>
      <c r="N78" s="447"/>
      <c r="O78" s="447"/>
      <c r="P78" s="447"/>
      <c r="Q78" s="447"/>
      <c r="R78" s="447"/>
      <c r="S78" s="447"/>
      <c r="T78" s="447"/>
      <c r="U78" s="447"/>
      <c r="V78" s="447"/>
      <c r="W78" s="447"/>
      <c r="X78" s="447"/>
      <c r="Y78" s="447"/>
      <c r="Z78" s="447"/>
    </row>
    <row r="79" ht="12.75" customHeight="1">
      <c r="A79" s="447"/>
      <c r="B79" s="675">
        <v>20405.0</v>
      </c>
      <c r="C79" s="496" t="s">
        <v>439</v>
      </c>
      <c r="D79" s="495">
        <v>7.3</v>
      </c>
      <c r="E79" s="447" t="str">
        <f>VLOOKUP(D79,FS!A:B,2,FALSE)</f>
        <v>Government Institutions</v>
      </c>
      <c r="F79" s="960"/>
      <c r="G79" s="447"/>
      <c r="H79" s="447"/>
      <c r="I79" s="447"/>
      <c r="J79" s="447"/>
      <c r="K79" s="447"/>
      <c r="L79" s="447"/>
      <c r="M79" s="447"/>
      <c r="N79" s="447"/>
      <c r="O79" s="447"/>
      <c r="P79" s="447"/>
      <c r="Q79" s="447"/>
      <c r="R79" s="447"/>
      <c r="S79" s="447"/>
      <c r="T79" s="447"/>
      <c r="U79" s="447"/>
      <c r="V79" s="447"/>
      <c r="W79" s="447"/>
      <c r="X79" s="447"/>
      <c r="Y79" s="447"/>
      <c r="Z79" s="447"/>
    </row>
    <row r="80" ht="12.75" customHeight="1">
      <c r="A80" s="447"/>
      <c r="B80" s="675">
        <v>20406.0</v>
      </c>
      <c r="C80" s="504" t="s">
        <v>440</v>
      </c>
      <c r="D80" s="503">
        <v>7.3</v>
      </c>
      <c r="E80" s="512" t="str">
        <f>VLOOKUP(D80,FS!A:B,2,FALSE)</f>
        <v>Government Institutions</v>
      </c>
      <c r="F80" s="961" t="s">
        <v>1037</v>
      </c>
      <c r="G80" s="447"/>
      <c r="H80" s="447"/>
      <c r="I80" s="447"/>
      <c r="J80" s="447"/>
      <c r="K80" s="447"/>
      <c r="L80" s="447"/>
      <c r="M80" s="447"/>
      <c r="N80" s="447"/>
      <c r="O80" s="447"/>
      <c r="P80" s="447"/>
      <c r="Q80" s="447"/>
      <c r="R80" s="447"/>
      <c r="S80" s="447"/>
      <c r="T80" s="447"/>
      <c r="U80" s="447"/>
      <c r="V80" s="447"/>
      <c r="W80" s="447"/>
      <c r="X80" s="447"/>
      <c r="Y80" s="447"/>
      <c r="Z80" s="447"/>
    </row>
    <row r="81" ht="12.75" customHeight="1">
      <c r="A81" s="447"/>
      <c r="B81" s="675">
        <v>20500.0</v>
      </c>
      <c r="C81" s="496" t="s">
        <v>441</v>
      </c>
      <c r="D81" s="495">
        <v>33.3</v>
      </c>
      <c r="E81" s="447" t="str">
        <f>VLOOKUP(D81,FS!A:B,2,FALSE)</f>
        <v>Accruals related to Employees</v>
      </c>
      <c r="F81" s="960"/>
      <c r="G81" s="447"/>
      <c r="H81" s="447"/>
      <c r="I81" s="447"/>
      <c r="J81" s="447"/>
      <c r="K81" s="447"/>
      <c r="L81" s="447"/>
      <c r="M81" s="447"/>
      <c r="N81" s="447"/>
      <c r="O81" s="447"/>
      <c r="P81" s="447"/>
      <c r="Q81" s="447"/>
      <c r="R81" s="447"/>
      <c r="S81" s="447"/>
      <c r="T81" s="447"/>
      <c r="U81" s="447"/>
      <c r="V81" s="447"/>
      <c r="W81" s="447"/>
      <c r="X81" s="447"/>
      <c r="Y81" s="447"/>
      <c r="Z81" s="447"/>
    </row>
    <row r="82" ht="12.75" customHeight="1">
      <c r="A82" s="447"/>
      <c r="B82" s="675">
        <v>20501.0</v>
      </c>
      <c r="C82" s="496" t="s">
        <v>442</v>
      </c>
      <c r="D82" s="495">
        <v>33.3</v>
      </c>
      <c r="E82" s="447" t="str">
        <f>VLOOKUP(D82,FS!A:B,2,FALSE)</f>
        <v>Accruals related to Employees</v>
      </c>
      <c r="F82" s="960"/>
      <c r="G82" s="447"/>
      <c r="H82" s="447"/>
      <c r="I82" s="447"/>
      <c r="J82" s="447"/>
      <c r="K82" s="447"/>
      <c r="L82" s="447"/>
      <c r="M82" s="447"/>
      <c r="N82" s="447"/>
      <c r="O82" s="447"/>
      <c r="P82" s="447"/>
      <c r="Q82" s="447"/>
      <c r="R82" s="447"/>
      <c r="S82" s="447"/>
      <c r="T82" s="447"/>
      <c r="U82" s="447"/>
      <c r="V82" s="447"/>
      <c r="W82" s="447"/>
      <c r="X82" s="447"/>
      <c r="Y82" s="447"/>
      <c r="Z82" s="447"/>
    </row>
    <row r="83" ht="12.75" customHeight="1">
      <c r="A83" s="447"/>
      <c r="B83" s="675">
        <v>20602.0</v>
      </c>
      <c r="C83" s="496" t="s">
        <v>443</v>
      </c>
      <c r="D83" s="495">
        <v>7.3</v>
      </c>
      <c r="E83" s="447" t="str">
        <f>VLOOKUP(D83,FS!A:B,2,FALSE)</f>
        <v>Government Institutions</v>
      </c>
      <c r="F83" s="960"/>
      <c r="G83" s="447"/>
      <c r="H83" s="447"/>
      <c r="I83" s="447"/>
      <c r="J83" s="447"/>
      <c r="K83" s="447"/>
      <c r="L83" s="447"/>
      <c r="M83" s="447"/>
      <c r="N83" s="447"/>
      <c r="O83" s="447"/>
      <c r="P83" s="447"/>
      <c r="Q83" s="447"/>
      <c r="R83" s="447"/>
      <c r="S83" s="447"/>
      <c r="T83" s="447"/>
      <c r="U83" s="447"/>
      <c r="V83" s="447"/>
      <c r="W83" s="447"/>
      <c r="X83" s="447"/>
      <c r="Y83" s="447"/>
      <c r="Z83" s="447"/>
    </row>
    <row r="84" ht="12.75" customHeight="1">
      <c r="A84" s="447"/>
      <c r="B84" s="675">
        <v>20603.0</v>
      </c>
      <c r="C84" s="963" t="s">
        <v>444</v>
      </c>
      <c r="D84" s="495">
        <v>7.3</v>
      </c>
      <c r="E84" s="447" t="str">
        <f>VLOOKUP(D84,FS!A:B,2,FALSE)</f>
        <v>Government Institutions</v>
      </c>
      <c r="F84" s="960"/>
      <c r="G84" s="447"/>
      <c r="H84" s="447"/>
      <c r="I84" s="447"/>
      <c r="J84" s="447"/>
      <c r="K84" s="447"/>
      <c r="L84" s="447"/>
      <c r="M84" s="447"/>
      <c r="N84" s="447"/>
      <c r="O84" s="447"/>
      <c r="P84" s="447"/>
      <c r="Q84" s="447"/>
      <c r="R84" s="447"/>
      <c r="S84" s="447"/>
      <c r="T84" s="447"/>
      <c r="U84" s="447"/>
      <c r="V84" s="447"/>
      <c r="W84" s="447"/>
      <c r="X84" s="447"/>
      <c r="Y84" s="447"/>
      <c r="Z84" s="447"/>
    </row>
    <row r="85" ht="12.75" customHeight="1">
      <c r="A85" s="447"/>
      <c r="B85" s="675">
        <v>20604.0</v>
      </c>
      <c r="C85" s="963" t="s">
        <v>445</v>
      </c>
      <c r="D85" s="495">
        <v>7.3</v>
      </c>
      <c r="E85" s="447" t="str">
        <f>VLOOKUP(D85,FS!A:B,2,FALSE)</f>
        <v>Government Institutions</v>
      </c>
      <c r="F85" s="960"/>
      <c r="G85" s="447"/>
      <c r="H85" s="447"/>
      <c r="I85" s="447"/>
      <c r="J85" s="447"/>
      <c r="K85" s="447"/>
      <c r="L85" s="447"/>
      <c r="M85" s="447"/>
      <c r="N85" s="447"/>
      <c r="O85" s="447"/>
      <c r="P85" s="447"/>
      <c r="Q85" s="447"/>
      <c r="R85" s="447"/>
      <c r="S85" s="447"/>
      <c r="T85" s="447"/>
      <c r="U85" s="447"/>
      <c r="V85" s="447"/>
      <c r="W85" s="447"/>
      <c r="X85" s="447"/>
      <c r="Y85" s="447"/>
      <c r="Z85" s="447"/>
    </row>
    <row r="86" ht="12.75" customHeight="1">
      <c r="A86" s="447"/>
      <c r="B86" s="675">
        <v>20606.0</v>
      </c>
      <c r="C86" s="963" t="s">
        <v>446</v>
      </c>
      <c r="D86" s="495">
        <v>7.3</v>
      </c>
      <c r="E86" s="447" t="str">
        <f>VLOOKUP(D86,FS!A:B,2,FALSE)</f>
        <v>Government Institutions</v>
      </c>
      <c r="F86" s="960"/>
      <c r="G86" s="447"/>
      <c r="H86" s="447"/>
      <c r="I86" s="447"/>
      <c r="J86" s="447"/>
      <c r="K86" s="447"/>
      <c r="L86" s="447"/>
      <c r="M86" s="447"/>
      <c r="N86" s="447"/>
      <c r="O86" s="447"/>
      <c r="P86" s="447"/>
      <c r="Q86" s="447"/>
      <c r="R86" s="447"/>
      <c r="S86" s="447"/>
      <c r="T86" s="447"/>
      <c r="U86" s="447"/>
      <c r="V86" s="447"/>
      <c r="W86" s="447"/>
      <c r="X86" s="447"/>
      <c r="Y86" s="447"/>
      <c r="Z86" s="447"/>
    </row>
    <row r="87" ht="12.75" customHeight="1">
      <c r="A87" s="447"/>
      <c r="B87" s="675">
        <v>20607.0</v>
      </c>
      <c r="C87" s="963" t="s">
        <v>920</v>
      </c>
      <c r="D87" s="495">
        <v>7.3</v>
      </c>
      <c r="E87" s="447" t="str">
        <f>VLOOKUP(D87,FS!A:B,2,FALSE)</f>
        <v>Government Institutions</v>
      </c>
      <c r="F87" s="960"/>
      <c r="G87" s="447"/>
      <c r="H87" s="447"/>
      <c r="I87" s="447"/>
      <c r="J87" s="447"/>
      <c r="K87" s="447"/>
      <c r="L87" s="447"/>
      <c r="M87" s="447"/>
      <c r="N87" s="447"/>
      <c r="O87" s="447"/>
      <c r="P87" s="447"/>
      <c r="Q87" s="447"/>
      <c r="R87" s="447"/>
      <c r="S87" s="447"/>
      <c r="T87" s="447"/>
      <c r="U87" s="447"/>
      <c r="V87" s="447"/>
      <c r="W87" s="447"/>
      <c r="X87" s="447"/>
      <c r="Y87" s="447"/>
      <c r="Z87" s="447"/>
    </row>
    <row r="88" ht="12.75" customHeight="1">
      <c r="A88" s="447"/>
      <c r="B88" s="675">
        <v>20799.0</v>
      </c>
      <c r="C88" s="496" t="s">
        <v>447</v>
      </c>
      <c r="D88" s="495">
        <v>33.3</v>
      </c>
      <c r="E88" s="447" t="str">
        <f>VLOOKUP(D88,FS!A:B,2,FALSE)</f>
        <v>Accruals related to Employees</v>
      </c>
      <c r="F88" s="960"/>
      <c r="G88" s="447"/>
      <c r="H88" s="447"/>
      <c r="I88" s="447"/>
      <c r="J88" s="447"/>
      <c r="K88" s="447"/>
      <c r="L88" s="447"/>
      <c r="M88" s="447"/>
      <c r="N88" s="447"/>
      <c r="O88" s="447"/>
      <c r="P88" s="447"/>
      <c r="Q88" s="447"/>
      <c r="R88" s="447"/>
      <c r="S88" s="447"/>
      <c r="T88" s="447"/>
      <c r="U88" s="447"/>
      <c r="V88" s="447"/>
      <c r="W88" s="447"/>
      <c r="X88" s="447"/>
      <c r="Y88" s="447"/>
      <c r="Z88" s="447"/>
    </row>
    <row r="89" ht="12.75" customHeight="1">
      <c r="A89" s="447"/>
      <c r="B89" s="675">
        <v>20900.0</v>
      </c>
      <c r="C89" s="496" t="s">
        <v>448</v>
      </c>
      <c r="D89" s="495">
        <v>33.3</v>
      </c>
      <c r="E89" s="447" t="str">
        <f>VLOOKUP(D89,FS!A:B,2,FALSE)</f>
        <v>Accruals related to Employees</v>
      </c>
      <c r="F89" s="960"/>
      <c r="G89" s="447"/>
      <c r="H89" s="447"/>
      <c r="I89" s="447"/>
      <c r="J89" s="447"/>
      <c r="K89" s="447"/>
      <c r="L89" s="447"/>
      <c r="M89" s="447"/>
      <c r="N89" s="447"/>
      <c r="O89" s="447"/>
      <c r="P89" s="447"/>
      <c r="Q89" s="447"/>
      <c r="R89" s="447"/>
      <c r="S89" s="447"/>
      <c r="T89" s="447"/>
      <c r="U89" s="447"/>
      <c r="V89" s="447"/>
      <c r="W89" s="447"/>
      <c r="X89" s="447"/>
      <c r="Y89" s="447"/>
      <c r="Z89" s="447"/>
    </row>
    <row r="90" ht="12.75" customHeight="1">
      <c r="A90" s="447"/>
      <c r="B90" s="675">
        <v>20901.0</v>
      </c>
      <c r="C90" s="496" t="s">
        <v>1038</v>
      </c>
      <c r="D90" s="495">
        <v>33.3</v>
      </c>
      <c r="E90" s="447" t="str">
        <f>VLOOKUP(D90,FS!A:B,2,FALSE)</f>
        <v>Accruals related to Employees</v>
      </c>
      <c r="F90" s="961" t="s">
        <v>1039</v>
      </c>
      <c r="G90" s="447"/>
      <c r="H90" s="447"/>
      <c r="I90" s="447"/>
      <c r="J90" s="447"/>
      <c r="K90" s="447"/>
      <c r="L90" s="447"/>
      <c r="M90" s="447"/>
      <c r="N90" s="447"/>
      <c r="O90" s="447"/>
      <c r="P90" s="447"/>
      <c r="Q90" s="447"/>
      <c r="R90" s="447"/>
      <c r="S90" s="447"/>
      <c r="T90" s="447"/>
      <c r="U90" s="447"/>
      <c r="V90" s="447"/>
      <c r="W90" s="447"/>
      <c r="X90" s="447"/>
      <c r="Y90" s="447"/>
      <c r="Z90" s="447"/>
    </row>
    <row r="91" ht="12.75" customHeight="1">
      <c r="A91" s="447"/>
      <c r="B91" s="675">
        <v>20902.0</v>
      </c>
      <c r="C91" s="496" t="s">
        <v>1040</v>
      </c>
      <c r="D91" s="495">
        <v>33.3</v>
      </c>
      <c r="E91" s="447" t="str">
        <f>VLOOKUP(D91,FS!A:B,2,FALSE)</f>
        <v>Accruals related to Employees</v>
      </c>
      <c r="F91" s="961" t="s">
        <v>1039</v>
      </c>
      <c r="G91" s="447"/>
      <c r="H91" s="447"/>
      <c r="I91" s="447"/>
      <c r="J91" s="447"/>
      <c r="K91" s="447"/>
      <c r="L91" s="447"/>
      <c r="M91" s="447"/>
      <c r="N91" s="447"/>
      <c r="O91" s="447"/>
      <c r="P91" s="447"/>
      <c r="Q91" s="447"/>
      <c r="R91" s="447"/>
      <c r="S91" s="447"/>
      <c r="T91" s="447"/>
      <c r="U91" s="447"/>
      <c r="V91" s="447"/>
      <c r="W91" s="447"/>
      <c r="X91" s="447"/>
      <c r="Y91" s="447"/>
      <c r="Z91" s="447"/>
    </row>
    <row r="92" ht="12.75" customHeight="1">
      <c r="A92" s="447"/>
      <c r="B92" s="675">
        <v>20999.0</v>
      </c>
      <c r="C92" s="496" t="s">
        <v>449</v>
      </c>
      <c r="D92" s="495">
        <v>33.3</v>
      </c>
      <c r="E92" s="447" t="str">
        <f>VLOOKUP(D92,FS!A:B,2,FALSE)</f>
        <v>Accruals related to Employees</v>
      </c>
      <c r="F92" s="960"/>
      <c r="G92" s="447"/>
      <c r="H92" s="447"/>
      <c r="I92" s="447"/>
      <c r="J92" s="447"/>
      <c r="K92" s="447"/>
      <c r="L92" s="447"/>
      <c r="M92" s="447"/>
      <c r="N92" s="447"/>
      <c r="O92" s="447"/>
      <c r="P92" s="447"/>
      <c r="Q92" s="447"/>
      <c r="R92" s="447"/>
      <c r="S92" s="447"/>
      <c r="T92" s="447"/>
      <c r="U92" s="447"/>
      <c r="V92" s="447"/>
      <c r="W92" s="447"/>
      <c r="X92" s="447"/>
      <c r="Y92" s="447"/>
      <c r="Z92" s="447"/>
    </row>
    <row r="93" ht="12.75" customHeight="1">
      <c r="A93" s="447"/>
      <c r="B93" s="675">
        <v>25001.0</v>
      </c>
      <c r="C93" s="496" t="s">
        <v>162</v>
      </c>
      <c r="D93" s="495">
        <v>34.0</v>
      </c>
      <c r="E93" s="447" t="str">
        <f>VLOOKUP(D93,FS!A:B,2,FALSE)</f>
        <v>Other current liabilities</v>
      </c>
      <c r="F93" s="961" t="s">
        <v>1041</v>
      </c>
      <c r="G93" s="447"/>
      <c r="H93" s="447"/>
      <c r="I93" s="447"/>
      <c r="J93" s="447"/>
      <c r="K93" s="447"/>
      <c r="L93" s="447"/>
      <c r="M93" s="447"/>
      <c r="N93" s="447"/>
      <c r="O93" s="447"/>
      <c r="P93" s="447"/>
      <c r="Q93" s="447"/>
      <c r="R93" s="447"/>
      <c r="S93" s="447"/>
      <c r="T93" s="447"/>
      <c r="U93" s="447"/>
      <c r="V93" s="447"/>
      <c r="W93" s="447"/>
      <c r="X93" s="447"/>
      <c r="Y93" s="447"/>
      <c r="Z93" s="447"/>
    </row>
    <row r="94" ht="12.75" customHeight="1">
      <c r="A94" s="447"/>
      <c r="B94" s="675">
        <v>20800.0</v>
      </c>
      <c r="C94" s="495" t="s">
        <v>450</v>
      </c>
      <c r="D94" s="495">
        <v>6.0</v>
      </c>
      <c r="E94" s="447" t="str">
        <f>VLOOKUP(D94,FS!A:B,2,FALSE)</f>
        <v>Intercompany</v>
      </c>
      <c r="F94" s="960"/>
      <c r="G94" s="447"/>
      <c r="H94" s="447"/>
      <c r="I94" s="447"/>
      <c r="J94" s="447"/>
      <c r="K94" s="447"/>
      <c r="L94" s="447"/>
      <c r="M94" s="447"/>
      <c r="N94" s="447"/>
      <c r="O94" s="447"/>
      <c r="P94" s="447"/>
      <c r="Q94" s="447"/>
      <c r="R94" s="447"/>
      <c r="S94" s="447"/>
      <c r="T94" s="447"/>
      <c r="U94" s="447"/>
      <c r="V94" s="447"/>
      <c r="W94" s="447"/>
      <c r="X94" s="447"/>
      <c r="Y94" s="447"/>
      <c r="Z94" s="447"/>
    </row>
    <row r="95" ht="12.75" customHeight="1">
      <c r="A95" s="447"/>
      <c r="B95" s="675">
        <v>20801.0</v>
      </c>
      <c r="C95" s="496" t="s">
        <v>451</v>
      </c>
      <c r="D95" s="495">
        <v>6.0</v>
      </c>
      <c r="E95" s="447" t="str">
        <f>VLOOKUP(D95,FS!A:B,2,FALSE)</f>
        <v>Intercompany</v>
      </c>
      <c r="F95" s="960"/>
      <c r="G95" s="447"/>
      <c r="H95" s="447"/>
      <c r="I95" s="447"/>
      <c r="J95" s="447"/>
      <c r="K95" s="447"/>
      <c r="L95" s="447"/>
      <c r="M95" s="447"/>
      <c r="N95" s="447"/>
      <c r="O95" s="447"/>
      <c r="P95" s="447"/>
      <c r="Q95" s="447"/>
      <c r="R95" s="447"/>
      <c r="S95" s="447"/>
      <c r="T95" s="447"/>
      <c r="U95" s="447"/>
      <c r="V95" s="447"/>
      <c r="W95" s="447"/>
      <c r="X95" s="447"/>
      <c r="Y95" s="447"/>
      <c r="Z95" s="447"/>
    </row>
    <row r="96" ht="12.75" customHeight="1">
      <c r="A96" s="447"/>
      <c r="B96" s="675">
        <v>28000.0</v>
      </c>
      <c r="C96" s="496" t="s">
        <v>452</v>
      </c>
      <c r="D96" s="495">
        <v>37.0</v>
      </c>
      <c r="E96" s="447" t="str">
        <f>VLOOKUP(D96,FS!A:B,2,FALSE)</f>
        <v>Deferred revenues</v>
      </c>
      <c r="F96" s="960"/>
      <c r="G96" s="447"/>
      <c r="H96" s="447"/>
      <c r="I96" s="447"/>
      <c r="J96" s="447"/>
      <c r="K96" s="447"/>
      <c r="L96" s="447"/>
      <c r="M96" s="447"/>
      <c r="N96" s="447"/>
      <c r="O96" s="447"/>
      <c r="P96" s="447"/>
      <c r="Q96" s="447"/>
      <c r="R96" s="447"/>
      <c r="S96" s="447"/>
      <c r="T96" s="447"/>
      <c r="U96" s="447"/>
      <c r="V96" s="447"/>
      <c r="W96" s="447"/>
      <c r="X96" s="447"/>
      <c r="Y96" s="447"/>
      <c r="Z96" s="447"/>
    </row>
    <row r="97" ht="12.75" customHeight="1">
      <c r="A97" s="447"/>
      <c r="B97" s="675">
        <v>30010.0</v>
      </c>
      <c r="C97" s="496" t="s">
        <v>453</v>
      </c>
      <c r="D97" s="495">
        <v>55.0</v>
      </c>
      <c r="E97" s="447" t="str">
        <f>VLOOKUP(D97,FS!A:B,2,FALSE)</f>
        <v>Issuance expenses</v>
      </c>
      <c r="F97" s="960"/>
      <c r="G97" s="447"/>
      <c r="H97" s="447"/>
      <c r="I97" s="447"/>
      <c r="J97" s="447"/>
      <c r="K97" s="447"/>
      <c r="L97" s="447"/>
      <c r="M97" s="447"/>
      <c r="N97" s="447"/>
      <c r="O97" s="447"/>
      <c r="P97" s="447"/>
      <c r="Q97" s="447"/>
      <c r="R97" s="447"/>
      <c r="S97" s="447"/>
      <c r="T97" s="447"/>
      <c r="U97" s="447"/>
      <c r="V97" s="447"/>
      <c r="W97" s="447"/>
      <c r="X97" s="447"/>
      <c r="Y97" s="447"/>
      <c r="Z97" s="447"/>
    </row>
    <row r="98" ht="12.75" customHeight="1">
      <c r="A98" s="447"/>
      <c r="B98" s="675">
        <v>39001.0</v>
      </c>
      <c r="C98" s="496" t="s">
        <v>454</v>
      </c>
      <c r="D98" s="495">
        <v>53.0</v>
      </c>
      <c r="E98" s="447" t="str">
        <f>VLOOKUP(D98,FS!A:B,2,FALSE)</f>
        <v>Accumulated loss </v>
      </c>
      <c r="F98" s="960"/>
      <c r="G98" s="447"/>
      <c r="H98" s="447"/>
      <c r="I98" s="447"/>
      <c r="J98" s="447"/>
      <c r="K98" s="447"/>
      <c r="L98" s="447"/>
      <c r="M98" s="447"/>
      <c r="N98" s="447"/>
      <c r="O98" s="447"/>
      <c r="P98" s="447"/>
      <c r="Q98" s="447"/>
      <c r="R98" s="447"/>
      <c r="S98" s="447"/>
      <c r="T98" s="447"/>
      <c r="U98" s="447"/>
      <c r="V98" s="447"/>
      <c r="W98" s="447"/>
      <c r="X98" s="447"/>
      <c r="Y98" s="447"/>
      <c r="Z98" s="447"/>
    </row>
    <row r="99" ht="12.75" customHeight="1">
      <c r="A99" s="447"/>
      <c r="B99" s="675">
        <v>40000.0</v>
      </c>
      <c r="C99" s="496" t="s">
        <v>455</v>
      </c>
      <c r="D99" s="495">
        <v>504.0</v>
      </c>
      <c r="E99" s="447" t="str">
        <f>VLOOKUP(D99,FS!A:B,2,FALSE)</f>
        <v>Rent &amp; Related expenses</v>
      </c>
      <c r="F99" s="960"/>
      <c r="G99" s="447"/>
      <c r="H99" s="447"/>
      <c r="I99" s="447"/>
      <c r="J99" s="447"/>
      <c r="K99" s="447"/>
      <c r="L99" s="447"/>
      <c r="M99" s="447"/>
      <c r="N99" s="447"/>
      <c r="O99" s="447"/>
      <c r="P99" s="447"/>
      <c r="Q99" s="447"/>
      <c r="R99" s="447"/>
      <c r="S99" s="447"/>
      <c r="T99" s="447"/>
      <c r="U99" s="447"/>
      <c r="V99" s="447"/>
      <c r="W99" s="447"/>
      <c r="X99" s="447"/>
      <c r="Y99" s="447"/>
      <c r="Z99" s="447"/>
    </row>
    <row r="100" ht="12.75" customHeight="1">
      <c r="A100" s="447"/>
      <c r="B100" s="675">
        <v>40005.0</v>
      </c>
      <c r="C100" s="496" t="s">
        <v>457</v>
      </c>
      <c r="D100" s="495">
        <v>100.0</v>
      </c>
      <c r="E100" s="447" t="str">
        <f>VLOOKUP(D100,FS!A:B,2,FALSE)</f>
        <v>Revenues</v>
      </c>
      <c r="F100" s="960"/>
      <c r="G100" s="447"/>
      <c r="H100" s="447"/>
      <c r="I100" s="447"/>
      <c r="J100" s="447"/>
      <c r="K100" s="447"/>
      <c r="L100" s="447"/>
      <c r="M100" s="447"/>
      <c r="N100" s="447"/>
      <c r="O100" s="447"/>
      <c r="P100" s="447"/>
      <c r="Q100" s="447"/>
      <c r="R100" s="447"/>
      <c r="S100" s="447"/>
      <c r="T100" s="447"/>
      <c r="U100" s="447"/>
      <c r="V100" s="447"/>
      <c r="W100" s="447"/>
      <c r="X100" s="447"/>
      <c r="Y100" s="447"/>
      <c r="Z100" s="447"/>
    </row>
    <row r="101" ht="12.75" customHeight="1">
      <c r="A101" s="447"/>
      <c r="B101" s="675">
        <v>40006.0</v>
      </c>
      <c r="C101" s="496" t="s">
        <v>458</v>
      </c>
      <c r="D101" s="495">
        <v>100.0</v>
      </c>
      <c r="E101" s="447" t="str">
        <f>VLOOKUP(D101,FS!A:B,2,FALSE)</f>
        <v>Revenues</v>
      </c>
      <c r="F101" s="960"/>
      <c r="G101" s="447"/>
      <c r="H101" s="447"/>
      <c r="I101" s="447"/>
      <c r="J101" s="447"/>
      <c r="K101" s="447"/>
      <c r="L101" s="447"/>
      <c r="M101" s="447"/>
      <c r="N101" s="447"/>
      <c r="O101" s="447"/>
      <c r="P101" s="447"/>
      <c r="Q101" s="447"/>
      <c r="R101" s="447"/>
      <c r="S101" s="447"/>
      <c r="T101" s="447"/>
      <c r="U101" s="447"/>
      <c r="V101" s="447"/>
      <c r="W101" s="447"/>
      <c r="X101" s="447"/>
      <c r="Y101" s="447"/>
      <c r="Z101" s="447"/>
    </row>
    <row r="102" ht="12.75" customHeight="1">
      <c r="A102" s="447"/>
      <c r="B102" s="675">
        <v>50102.0</v>
      </c>
      <c r="C102" s="496" t="s">
        <v>462</v>
      </c>
      <c r="D102" s="495">
        <v>514.0</v>
      </c>
      <c r="E102" s="447" t="str">
        <f>VLOOKUP(D102,FS!A:B,2,FALSE)</f>
        <v>Recruiting</v>
      </c>
      <c r="F102" s="960"/>
      <c r="G102" s="447"/>
      <c r="H102" s="447"/>
      <c r="I102" s="447"/>
      <c r="J102" s="447"/>
      <c r="K102" s="447"/>
      <c r="L102" s="447"/>
      <c r="M102" s="447"/>
      <c r="N102" s="447"/>
      <c r="O102" s="447"/>
      <c r="P102" s="447"/>
      <c r="Q102" s="447"/>
      <c r="R102" s="447"/>
      <c r="S102" s="447"/>
      <c r="T102" s="447"/>
      <c r="U102" s="447"/>
      <c r="V102" s="447"/>
      <c r="W102" s="447"/>
      <c r="X102" s="447"/>
      <c r="Y102" s="447"/>
      <c r="Z102" s="447"/>
    </row>
    <row r="103" ht="12.75" customHeight="1">
      <c r="A103" s="447"/>
      <c r="B103" s="675">
        <v>50107.0</v>
      </c>
      <c r="C103" s="496" t="s">
        <v>464</v>
      </c>
      <c r="D103" s="495">
        <v>316.0</v>
      </c>
      <c r="E103" s="447" t="str">
        <f>VLOOKUP(D103,FS!A:B,2,FALSE)</f>
        <v>R&amp;D - AWS</v>
      </c>
      <c r="F103" s="960"/>
      <c r="G103" s="447"/>
      <c r="H103" s="447"/>
      <c r="I103" s="447"/>
      <c r="J103" s="447"/>
      <c r="K103" s="447"/>
      <c r="L103" s="447"/>
      <c r="M103" s="447"/>
      <c r="N103" s="447"/>
      <c r="O103" s="447"/>
      <c r="P103" s="447"/>
      <c r="Q103" s="447"/>
      <c r="R103" s="447"/>
      <c r="S103" s="447"/>
      <c r="T103" s="447"/>
      <c r="U103" s="447"/>
      <c r="V103" s="447"/>
      <c r="W103" s="447"/>
      <c r="X103" s="447"/>
      <c r="Y103" s="447"/>
      <c r="Z103" s="447"/>
    </row>
    <row r="104" ht="12.75" customHeight="1">
      <c r="A104" s="447"/>
      <c r="B104" s="675">
        <v>50109.0</v>
      </c>
      <c r="C104" s="496" t="s">
        <v>465</v>
      </c>
      <c r="D104" s="495">
        <v>302.0</v>
      </c>
      <c r="E104" s="447" t="str">
        <f>VLOOKUP(D104,FS!A:B,2,FALSE)</f>
        <v>R&amp;D Software</v>
      </c>
      <c r="F104" s="960"/>
      <c r="G104" s="447"/>
      <c r="H104" s="447"/>
      <c r="I104" s="447"/>
      <c r="J104" s="447"/>
      <c r="K104" s="447"/>
      <c r="L104" s="447"/>
      <c r="M104" s="447"/>
      <c r="N104" s="447"/>
      <c r="O104" s="447"/>
      <c r="P104" s="447"/>
      <c r="Q104" s="447"/>
      <c r="R104" s="447"/>
      <c r="S104" s="447"/>
      <c r="T104" s="447"/>
      <c r="U104" s="447"/>
      <c r="V104" s="447"/>
      <c r="W104" s="447"/>
      <c r="X104" s="447"/>
      <c r="Y104" s="447"/>
      <c r="Z104" s="447"/>
    </row>
    <row r="105" ht="12.75" customHeight="1">
      <c r="A105" s="447"/>
      <c r="B105" s="675">
        <v>50110.0</v>
      </c>
      <c r="C105" s="496" t="s">
        <v>1042</v>
      </c>
      <c r="D105" s="495">
        <v>302.0</v>
      </c>
      <c r="E105" s="447" t="str">
        <f>VLOOKUP(D105,FS!A:B,2,FALSE)</f>
        <v>R&amp;D Software</v>
      </c>
      <c r="F105" s="960"/>
      <c r="G105" s="447"/>
      <c r="H105" s="447"/>
      <c r="I105" s="447"/>
      <c r="J105" s="447"/>
      <c r="K105" s="447"/>
      <c r="L105" s="447"/>
      <c r="M105" s="447"/>
      <c r="N105" s="447"/>
      <c r="O105" s="447"/>
      <c r="P105" s="447"/>
      <c r="Q105" s="447"/>
      <c r="R105" s="447"/>
      <c r="S105" s="447"/>
      <c r="T105" s="447"/>
      <c r="U105" s="447"/>
      <c r="V105" s="447"/>
      <c r="W105" s="447"/>
      <c r="X105" s="447"/>
      <c r="Y105" s="447"/>
      <c r="Z105" s="447"/>
    </row>
    <row r="106" ht="12.75" customHeight="1">
      <c r="A106" s="447"/>
      <c r="B106" s="675">
        <v>50115.0</v>
      </c>
      <c r="C106" s="496" t="s">
        <v>468</v>
      </c>
      <c r="D106" s="495">
        <v>304.0</v>
      </c>
      <c r="E106" s="447" t="str">
        <f>VLOOKUP(D106,FS!A:B,2,FALSE)</f>
        <v>Consultants R&amp;D</v>
      </c>
      <c r="F106" s="961" t="s">
        <v>1043</v>
      </c>
      <c r="G106" s="447"/>
      <c r="H106" s="447"/>
      <c r="I106" s="447"/>
      <c r="J106" s="447"/>
      <c r="K106" s="447"/>
      <c r="L106" s="447"/>
      <c r="M106" s="447"/>
      <c r="N106" s="447"/>
      <c r="O106" s="447"/>
      <c r="P106" s="447"/>
      <c r="Q106" s="447"/>
      <c r="R106" s="447"/>
      <c r="S106" s="447"/>
      <c r="T106" s="447"/>
      <c r="U106" s="447"/>
      <c r="V106" s="447"/>
      <c r="W106" s="447"/>
      <c r="X106" s="447"/>
      <c r="Y106" s="447"/>
      <c r="Z106" s="447"/>
    </row>
    <row r="107" ht="12.75" customHeight="1">
      <c r="A107" s="447"/>
      <c r="B107" s="675">
        <v>50500.0</v>
      </c>
      <c r="C107" s="496" t="s">
        <v>356</v>
      </c>
      <c r="D107" s="495">
        <v>303.0</v>
      </c>
      <c r="E107" s="447" t="str">
        <f>VLOOKUP(D107,FS!A:B,2,FALSE)</f>
        <v>Travel abroad</v>
      </c>
      <c r="F107" s="961" t="s">
        <v>1044</v>
      </c>
      <c r="G107" s="447"/>
      <c r="H107" s="447"/>
      <c r="I107" s="447"/>
      <c r="J107" s="447"/>
      <c r="K107" s="447"/>
      <c r="L107" s="447"/>
      <c r="M107" s="447"/>
      <c r="N107" s="447"/>
      <c r="O107" s="447"/>
      <c r="P107" s="447"/>
      <c r="Q107" s="447"/>
      <c r="R107" s="447"/>
      <c r="S107" s="447"/>
      <c r="T107" s="447"/>
      <c r="U107" s="447"/>
      <c r="V107" s="447"/>
      <c r="W107" s="447"/>
      <c r="X107" s="447"/>
      <c r="Y107" s="447"/>
      <c r="Z107" s="447"/>
    </row>
    <row r="108" ht="12.75" customHeight="1">
      <c r="A108" s="447"/>
      <c r="B108" s="675">
        <v>51000.0</v>
      </c>
      <c r="C108" s="496" t="s">
        <v>481</v>
      </c>
      <c r="D108" s="495">
        <v>300.0</v>
      </c>
      <c r="E108" s="447" t="str">
        <f>VLOOKUP(D108,FS!A:B,2,FALSE)</f>
        <v>Payroll and related (r&amp;d)</v>
      </c>
      <c r="F108" s="960"/>
      <c r="G108" s="447"/>
      <c r="H108" s="447"/>
      <c r="I108" s="447"/>
      <c r="J108" s="447"/>
      <c r="K108" s="447"/>
      <c r="L108" s="447"/>
      <c r="M108" s="447"/>
      <c r="N108" s="447"/>
      <c r="O108" s="447"/>
      <c r="P108" s="447"/>
      <c r="Q108" s="447"/>
      <c r="R108" s="447"/>
      <c r="S108" s="447"/>
      <c r="T108" s="447"/>
      <c r="U108" s="447"/>
      <c r="V108" s="447"/>
      <c r="W108" s="447"/>
      <c r="X108" s="447"/>
      <c r="Y108" s="447"/>
      <c r="Z108" s="447"/>
    </row>
    <row r="109" ht="12.75" customHeight="1">
      <c r="A109" s="447"/>
      <c r="B109" s="675">
        <v>51001.0</v>
      </c>
      <c r="C109" s="496" t="s">
        <v>482</v>
      </c>
      <c r="D109" s="495">
        <v>300.0</v>
      </c>
      <c r="E109" s="447" t="str">
        <f>VLOOKUP(D109,FS!A:B,2,FALSE)</f>
        <v>Payroll and related (r&amp;d)</v>
      </c>
      <c r="F109" s="960"/>
      <c r="G109" s="447"/>
      <c r="H109" s="447"/>
      <c r="I109" s="447"/>
      <c r="J109" s="447"/>
      <c r="K109" s="447"/>
      <c r="L109" s="447"/>
      <c r="M109" s="447"/>
      <c r="N109" s="447"/>
      <c r="O109" s="447"/>
      <c r="P109" s="447"/>
      <c r="Q109" s="447"/>
      <c r="R109" s="447"/>
      <c r="S109" s="447"/>
      <c r="T109" s="447"/>
      <c r="U109" s="447"/>
      <c r="V109" s="447"/>
      <c r="W109" s="447"/>
      <c r="X109" s="447"/>
      <c r="Y109" s="447"/>
      <c r="Z109" s="447"/>
    </row>
    <row r="110" ht="12.75" customHeight="1">
      <c r="A110" s="447"/>
      <c r="B110" s="675">
        <v>51003.0</v>
      </c>
      <c r="C110" s="496" t="s">
        <v>483</v>
      </c>
      <c r="D110" s="495">
        <v>300.0</v>
      </c>
      <c r="E110" s="447" t="str">
        <f>VLOOKUP(D110,FS!A:B,2,FALSE)</f>
        <v>Payroll and related (r&amp;d)</v>
      </c>
      <c r="F110" s="960"/>
      <c r="G110" s="447"/>
      <c r="H110" s="447"/>
      <c r="I110" s="447"/>
      <c r="J110" s="447"/>
      <c r="K110" s="447"/>
      <c r="L110" s="447"/>
      <c r="M110" s="447"/>
      <c r="N110" s="447"/>
      <c r="O110" s="447"/>
      <c r="P110" s="447"/>
      <c r="Q110" s="447"/>
      <c r="R110" s="447"/>
      <c r="S110" s="447"/>
      <c r="T110" s="447"/>
      <c r="U110" s="447"/>
      <c r="V110" s="447"/>
      <c r="W110" s="447"/>
      <c r="X110" s="447"/>
      <c r="Y110" s="447"/>
      <c r="Z110" s="447"/>
    </row>
    <row r="111" ht="12.75" customHeight="1">
      <c r="A111" s="447"/>
      <c r="B111" s="675">
        <v>51004.0</v>
      </c>
      <c r="C111" s="496" t="s">
        <v>484</v>
      </c>
      <c r="D111" s="495">
        <v>300.0</v>
      </c>
      <c r="E111" s="447" t="str">
        <f>VLOOKUP(D111,FS!A:B,2,FALSE)</f>
        <v>Payroll and related (r&amp;d)</v>
      </c>
      <c r="F111" s="960"/>
      <c r="G111" s="447"/>
      <c r="H111" s="447"/>
      <c r="I111" s="447"/>
      <c r="J111" s="447"/>
      <c r="K111" s="447"/>
      <c r="L111" s="447"/>
      <c r="M111" s="447"/>
      <c r="N111" s="447"/>
      <c r="O111" s="447"/>
      <c r="P111" s="447"/>
      <c r="Q111" s="447"/>
      <c r="R111" s="447"/>
      <c r="S111" s="447"/>
      <c r="T111" s="447"/>
      <c r="U111" s="447"/>
      <c r="V111" s="447"/>
      <c r="W111" s="447"/>
      <c r="X111" s="447"/>
      <c r="Y111" s="447"/>
      <c r="Z111" s="447"/>
    </row>
    <row r="112" ht="12.75" customHeight="1">
      <c r="A112" s="447"/>
      <c r="B112" s="675">
        <v>51005.0</v>
      </c>
      <c r="C112" s="496" t="s">
        <v>485</v>
      </c>
      <c r="D112" s="495">
        <v>300.0</v>
      </c>
      <c r="E112" s="447" t="str">
        <f>VLOOKUP(D112,FS!A:B,2,FALSE)</f>
        <v>Payroll and related (r&amp;d)</v>
      </c>
      <c r="F112" s="960"/>
      <c r="G112" s="447"/>
      <c r="H112" s="447"/>
      <c r="I112" s="447"/>
      <c r="J112" s="447"/>
      <c r="K112" s="447"/>
      <c r="L112" s="447"/>
      <c r="M112" s="447"/>
      <c r="N112" s="447"/>
      <c r="O112" s="447"/>
      <c r="P112" s="447"/>
      <c r="Q112" s="447"/>
      <c r="R112" s="447"/>
      <c r="S112" s="447"/>
      <c r="T112" s="447"/>
      <c r="U112" s="447"/>
      <c r="V112" s="447"/>
      <c r="W112" s="447"/>
      <c r="X112" s="447"/>
      <c r="Y112" s="447"/>
      <c r="Z112" s="447"/>
    </row>
    <row r="113" ht="12.75" customHeight="1">
      <c r="A113" s="447"/>
      <c r="B113" s="675">
        <v>51101.0</v>
      </c>
      <c r="C113" s="496" t="s">
        <v>489</v>
      </c>
      <c r="D113" s="495">
        <v>300.0</v>
      </c>
      <c r="E113" s="447" t="str">
        <f>VLOOKUP(D113,FS!A:B,2,FALSE)</f>
        <v>Payroll and related (r&amp;d)</v>
      </c>
      <c r="F113" s="960"/>
      <c r="G113" s="447"/>
      <c r="H113" s="447"/>
      <c r="I113" s="447"/>
      <c r="J113" s="447"/>
      <c r="K113" s="447"/>
      <c r="L113" s="447"/>
      <c r="M113" s="447"/>
      <c r="N113" s="447"/>
      <c r="O113" s="447"/>
      <c r="P113" s="447"/>
      <c r="Q113" s="447"/>
      <c r="R113" s="447"/>
      <c r="S113" s="447"/>
      <c r="T113" s="447"/>
      <c r="U113" s="447"/>
      <c r="V113" s="447"/>
      <c r="W113" s="447"/>
      <c r="X113" s="447"/>
      <c r="Y113" s="447"/>
      <c r="Z113" s="447"/>
    </row>
    <row r="114" ht="12.75" customHeight="1">
      <c r="A114" s="447"/>
      <c r="B114" s="675">
        <v>51104.0</v>
      </c>
      <c r="C114" s="496" t="s">
        <v>491</v>
      </c>
      <c r="D114" s="495">
        <v>300.0</v>
      </c>
      <c r="E114" s="447" t="str">
        <f>VLOOKUP(D114,FS!A:B,2,FALSE)</f>
        <v>Payroll and related (r&amp;d)</v>
      </c>
      <c r="F114" s="960"/>
      <c r="G114" s="447"/>
      <c r="H114" s="447"/>
      <c r="I114" s="447"/>
      <c r="J114" s="447"/>
      <c r="K114" s="447"/>
      <c r="L114" s="447"/>
      <c r="M114" s="447"/>
      <c r="N114" s="447"/>
      <c r="O114" s="447"/>
      <c r="P114" s="447"/>
      <c r="Q114" s="447"/>
      <c r="R114" s="447"/>
      <c r="S114" s="447"/>
      <c r="T114" s="447"/>
      <c r="U114" s="447"/>
      <c r="V114" s="447"/>
      <c r="W114" s="447"/>
      <c r="X114" s="447"/>
      <c r="Y114" s="447"/>
      <c r="Z114" s="447"/>
    </row>
    <row r="115" ht="12.75" customHeight="1">
      <c r="A115" s="447"/>
      <c r="B115" s="675">
        <v>51106.0</v>
      </c>
      <c r="C115" s="496" t="s">
        <v>492</v>
      </c>
      <c r="D115" s="495">
        <v>300.0</v>
      </c>
      <c r="E115" s="447" t="str">
        <f>VLOOKUP(D115,FS!A:B,2,FALSE)</f>
        <v>Payroll and related (r&amp;d)</v>
      </c>
      <c r="F115" s="960"/>
      <c r="G115" s="447"/>
      <c r="H115" s="447"/>
      <c r="I115" s="447"/>
      <c r="J115" s="447"/>
      <c r="K115" s="447"/>
      <c r="L115" s="447"/>
      <c r="M115" s="447"/>
      <c r="N115" s="447"/>
      <c r="O115" s="447"/>
      <c r="P115" s="447"/>
      <c r="Q115" s="447"/>
      <c r="R115" s="447"/>
      <c r="S115" s="447"/>
      <c r="T115" s="447"/>
      <c r="U115" s="447"/>
      <c r="V115" s="447"/>
      <c r="W115" s="447"/>
      <c r="X115" s="447"/>
      <c r="Y115" s="447"/>
      <c r="Z115" s="447"/>
    </row>
    <row r="116" ht="12.75" customHeight="1">
      <c r="A116" s="447"/>
      <c r="B116" s="675">
        <v>51107.0</v>
      </c>
      <c r="C116" s="496" t="s">
        <v>493</v>
      </c>
      <c r="D116" s="495">
        <v>300.0</v>
      </c>
      <c r="E116" s="447" t="str">
        <f>VLOOKUP(D116,FS!A:B,2,FALSE)</f>
        <v>Payroll and related (r&amp;d)</v>
      </c>
      <c r="F116" s="960"/>
      <c r="G116" s="447"/>
      <c r="H116" s="447"/>
      <c r="I116" s="447"/>
      <c r="J116" s="447"/>
      <c r="K116" s="447"/>
      <c r="L116" s="447"/>
      <c r="M116" s="447"/>
      <c r="N116" s="447"/>
      <c r="O116" s="447"/>
      <c r="P116" s="447"/>
      <c r="Q116" s="447"/>
      <c r="R116" s="447"/>
      <c r="S116" s="447"/>
      <c r="T116" s="447"/>
      <c r="U116" s="447"/>
      <c r="V116" s="447"/>
      <c r="W116" s="447"/>
      <c r="X116" s="447"/>
      <c r="Y116" s="447"/>
      <c r="Z116" s="447"/>
    </row>
    <row r="117" ht="12.75" customHeight="1">
      <c r="A117" s="447"/>
      <c r="B117" s="675">
        <v>51108.0</v>
      </c>
      <c r="C117" s="496" t="s">
        <v>494</v>
      </c>
      <c r="D117" s="495">
        <v>300.0</v>
      </c>
      <c r="E117" s="447" t="str">
        <f>VLOOKUP(D117,FS!A:B,2,FALSE)</f>
        <v>Payroll and related (r&amp;d)</v>
      </c>
      <c r="F117" s="960"/>
      <c r="G117" s="447"/>
      <c r="H117" s="447"/>
      <c r="I117" s="447"/>
      <c r="J117" s="447"/>
      <c r="K117" s="447"/>
      <c r="L117" s="447"/>
      <c r="M117" s="447"/>
      <c r="N117" s="447"/>
      <c r="O117" s="447"/>
      <c r="P117" s="447"/>
      <c r="Q117" s="447"/>
      <c r="R117" s="447"/>
      <c r="S117" s="447"/>
      <c r="T117" s="447"/>
      <c r="U117" s="447"/>
      <c r="V117" s="447"/>
      <c r="W117" s="447"/>
      <c r="X117" s="447"/>
      <c r="Y117" s="447"/>
      <c r="Z117" s="447"/>
    </row>
    <row r="118" ht="12.75" customHeight="1">
      <c r="A118" s="447"/>
      <c r="B118" s="675">
        <v>51199.0</v>
      </c>
      <c r="C118" s="496" t="s">
        <v>495</v>
      </c>
      <c r="D118" s="495">
        <v>300.0</v>
      </c>
      <c r="E118" s="447" t="str">
        <f>VLOOKUP(D118,FS!A:B,2,FALSE)</f>
        <v>Payroll and related (r&amp;d)</v>
      </c>
      <c r="F118" s="960"/>
      <c r="G118" s="447"/>
      <c r="H118" s="447"/>
      <c r="I118" s="447"/>
      <c r="J118" s="447"/>
      <c r="K118" s="447"/>
      <c r="L118" s="447"/>
      <c r="M118" s="447"/>
      <c r="N118" s="447"/>
      <c r="O118" s="447"/>
      <c r="P118" s="447"/>
      <c r="Q118" s="447"/>
      <c r="R118" s="447"/>
      <c r="S118" s="447"/>
      <c r="T118" s="447"/>
      <c r="U118" s="447"/>
      <c r="V118" s="447"/>
      <c r="W118" s="447"/>
      <c r="X118" s="447"/>
      <c r="Y118" s="447"/>
      <c r="Z118" s="447"/>
    </row>
    <row r="119" ht="12.75" customHeight="1">
      <c r="A119" s="447"/>
      <c r="B119" s="675">
        <v>53003.0</v>
      </c>
      <c r="C119" s="496" t="s">
        <v>1045</v>
      </c>
      <c r="D119" s="495">
        <v>303.0</v>
      </c>
      <c r="E119" s="447" t="str">
        <f>VLOOKUP(D119,FS!A:B,2,FALSE)</f>
        <v>Travel abroad</v>
      </c>
      <c r="F119" s="960"/>
      <c r="G119" s="447"/>
      <c r="H119" s="447"/>
      <c r="I119" s="447"/>
      <c r="J119" s="447"/>
      <c r="K119" s="447"/>
      <c r="L119" s="447"/>
      <c r="M119" s="447"/>
      <c r="N119" s="447"/>
      <c r="O119" s="447"/>
      <c r="P119" s="447"/>
      <c r="Q119" s="447"/>
      <c r="R119" s="447"/>
      <c r="S119" s="447"/>
      <c r="T119" s="447"/>
      <c r="U119" s="447"/>
      <c r="V119" s="447"/>
      <c r="W119" s="447"/>
      <c r="X119" s="447"/>
      <c r="Y119" s="447"/>
      <c r="Z119" s="447"/>
    </row>
    <row r="120" ht="12.75" customHeight="1">
      <c r="A120" s="447"/>
      <c r="B120" s="675">
        <v>58000.0</v>
      </c>
      <c r="C120" s="496" t="s">
        <v>497</v>
      </c>
      <c r="D120" s="495">
        <v>200.0</v>
      </c>
      <c r="E120" s="447" t="str">
        <f>VLOOKUP(D120,FS!A:B,2,FALSE)</f>
        <v>COS - AWS</v>
      </c>
      <c r="F120" s="960"/>
      <c r="G120" s="447"/>
      <c r="H120" s="447"/>
      <c r="I120" s="447"/>
      <c r="J120" s="447"/>
      <c r="K120" s="447"/>
      <c r="L120" s="447"/>
      <c r="M120" s="447"/>
      <c r="N120" s="447"/>
      <c r="O120" s="447"/>
      <c r="P120" s="447"/>
      <c r="Q120" s="447"/>
      <c r="R120" s="447"/>
      <c r="S120" s="447"/>
      <c r="T120" s="447"/>
      <c r="U120" s="447"/>
      <c r="V120" s="447"/>
      <c r="W120" s="447"/>
      <c r="X120" s="447"/>
      <c r="Y120" s="447"/>
      <c r="Z120" s="447"/>
    </row>
    <row r="121" ht="12.75" customHeight="1">
      <c r="A121" s="447"/>
      <c r="B121" s="675">
        <v>60003.0</v>
      </c>
      <c r="C121" s="496" t="s">
        <v>499</v>
      </c>
      <c r="D121" s="495">
        <v>811.0</v>
      </c>
      <c r="E121" s="447" t="str">
        <f>VLOOKUP(D121,FS!A:B,2,FALSE)</f>
        <v>Conference Expenses marketing</v>
      </c>
      <c r="F121" s="960"/>
      <c r="G121" s="447"/>
      <c r="H121" s="447"/>
      <c r="I121" s="447"/>
      <c r="J121" s="447"/>
      <c r="K121" s="447"/>
      <c r="L121" s="447"/>
      <c r="M121" s="447"/>
      <c r="N121" s="447"/>
      <c r="O121" s="447"/>
      <c r="P121" s="447"/>
      <c r="Q121" s="447"/>
      <c r="R121" s="447"/>
      <c r="S121" s="447"/>
      <c r="T121" s="447"/>
      <c r="U121" s="447"/>
      <c r="V121" s="447"/>
      <c r="W121" s="447"/>
      <c r="X121" s="447"/>
      <c r="Y121" s="447"/>
      <c r="Z121" s="447"/>
    </row>
    <row r="122" ht="12.75" customHeight="1">
      <c r="A122" s="447"/>
      <c r="B122" s="675">
        <v>60007.0</v>
      </c>
      <c r="C122" s="495" t="s">
        <v>502</v>
      </c>
      <c r="D122" s="495">
        <v>803.0</v>
      </c>
      <c r="E122" s="447" t="str">
        <f>VLOOKUP(D122,FS!A:B,2,FALSE)</f>
        <v>Consultant marketing</v>
      </c>
      <c r="F122" s="960"/>
      <c r="G122" s="447"/>
      <c r="H122" s="447"/>
      <c r="I122" s="447"/>
      <c r="J122" s="447"/>
      <c r="K122" s="447"/>
      <c r="L122" s="447"/>
      <c r="M122" s="447"/>
      <c r="N122" s="447"/>
      <c r="O122" s="447"/>
      <c r="P122" s="447"/>
      <c r="Q122" s="447"/>
      <c r="R122" s="447"/>
      <c r="S122" s="447"/>
      <c r="T122" s="447"/>
      <c r="U122" s="447"/>
      <c r="V122" s="447"/>
      <c r="W122" s="447"/>
      <c r="X122" s="447"/>
      <c r="Y122" s="447"/>
      <c r="Z122" s="447"/>
    </row>
    <row r="123" ht="12.75" customHeight="1">
      <c r="A123" s="447"/>
      <c r="B123" s="675">
        <v>60008.0</v>
      </c>
      <c r="C123" s="496" t="s">
        <v>503</v>
      </c>
      <c r="D123" s="495">
        <v>803.0</v>
      </c>
      <c r="E123" s="512" t="str">
        <f>VLOOKUP(D123,FS!A:B,2,FALSE)</f>
        <v>Consultant marketing</v>
      </c>
      <c r="F123" s="960"/>
      <c r="G123" s="447"/>
      <c r="H123" s="447"/>
      <c r="I123" s="447"/>
      <c r="J123" s="447"/>
      <c r="K123" s="447"/>
      <c r="L123" s="447"/>
      <c r="M123" s="447"/>
      <c r="N123" s="447"/>
      <c r="O123" s="447"/>
      <c r="P123" s="447"/>
      <c r="Q123" s="447"/>
      <c r="R123" s="447"/>
      <c r="S123" s="447"/>
      <c r="T123" s="447"/>
      <c r="U123" s="447"/>
      <c r="V123" s="447"/>
      <c r="W123" s="447"/>
      <c r="X123" s="447"/>
      <c r="Y123" s="447"/>
      <c r="Z123" s="447"/>
    </row>
    <row r="124" ht="12.75" customHeight="1">
      <c r="A124" s="447"/>
      <c r="B124" s="675">
        <v>60009.0</v>
      </c>
      <c r="C124" s="495" t="s">
        <v>504</v>
      </c>
      <c r="D124" s="495">
        <v>809.0</v>
      </c>
      <c r="E124" s="512" t="str">
        <f>VLOOKUP(D124,FS!A:B,2,FALSE)</f>
        <v>Marketing expenses</v>
      </c>
      <c r="F124" s="960"/>
      <c r="G124" s="447"/>
      <c r="H124" s="447"/>
      <c r="I124" s="447"/>
      <c r="J124" s="447"/>
      <c r="K124" s="447"/>
      <c r="L124" s="447"/>
      <c r="M124" s="447"/>
      <c r="N124" s="447"/>
      <c r="O124" s="447"/>
      <c r="P124" s="447"/>
      <c r="Q124" s="447"/>
      <c r="R124" s="447"/>
      <c r="S124" s="447"/>
      <c r="T124" s="447"/>
      <c r="U124" s="447"/>
      <c r="V124" s="447"/>
      <c r="W124" s="447"/>
      <c r="X124" s="447"/>
      <c r="Y124" s="447"/>
      <c r="Z124" s="447"/>
    </row>
    <row r="125" ht="12.75" customHeight="1">
      <c r="A125" s="447"/>
      <c r="B125" s="675">
        <v>60011.0</v>
      </c>
      <c r="C125" s="496" t="s">
        <v>506</v>
      </c>
      <c r="D125" s="495">
        <v>811.0</v>
      </c>
      <c r="E125" s="447" t="str">
        <f>VLOOKUP(D125,FS!A:B,2,FALSE)</f>
        <v>Conference Expenses marketing</v>
      </c>
      <c r="F125" s="961" t="s">
        <v>1046</v>
      </c>
      <c r="G125" s="447"/>
      <c r="H125" s="447"/>
      <c r="I125" s="447"/>
      <c r="J125" s="447"/>
      <c r="K125" s="447"/>
      <c r="L125" s="447"/>
      <c r="M125" s="447"/>
      <c r="N125" s="447"/>
      <c r="O125" s="447"/>
      <c r="P125" s="447"/>
      <c r="Q125" s="447"/>
      <c r="R125" s="447"/>
      <c r="S125" s="447"/>
      <c r="T125" s="447"/>
      <c r="U125" s="447"/>
      <c r="V125" s="447"/>
      <c r="W125" s="447"/>
      <c r="X125" s="447"/>
      <c r="Y125" s="447"/>
      <c r="Z125" s="447"/>
    </row>
    <row r="126" ht="12.75" customHeight="1">
      <c r="A126" s="447"/>
      <c r="B126" s="675">
        <v>60016.0</v>
      </c>
      <c r="C126" s="496" t="s">
        <v>511</v>
      </c>
      <c r="D126" s="503">
        <v>604.0</v>
      </c>
      <c r="E126" s="447" t="str">
        <f>VLOOKUP(D126,FS!A:B,2,FALSE)</f>
        <v>Travel abroad DevEx</v>
      </c>
      <c r="F126" s="960"/>
      <c r="G126" s="447"/>
      <c r="H126" s="447"/>
      <c r="I126" s="447"/>
      <c r="J126" s="447"/>
      <c r="K126" s="447"/>
      <c r="L126" s="447"/>
      <c r="M126" s="447"/>
      <c r="N126" s="447"/>
      <c r="O126" s="447"/>
      <c r="P126" s="447"/>
      <c r="Q126" s="447"/>
      <c r="R126" s="447"/>
      <c r="S126" s="447"/>
      <c r="T126" s="447"/>
      <c r="U126" s="447"/>
      <c r="V126" s="447"/>
      <c r="W126" s="447"/>
      <c r="X126" s="447"/>
      <c r="Y126" s="447"/>
      <c r="Z126" s="447"/>
    </row>
    <row r="127" ht="12.75" customHeight="1">
      <c r="A127" s="447"/>
      <c r="B127" s="675">
        <v>60017.0</v>
      </c>
      <c r="C127" s="496" t="s">
        <v>512</v>
      </c>
      <c r="D127" s="495">
        <v>803.0</v>
      </c>
      <c r="E127" s="447" t="str">
        <f>VLOOKUP(D127,FS!A:B,2,FALSE)</f>
        <v>Consultant marketing</v>
      </c>
      <c r="F127" s="960"/>
      <c r="G127" s="447"/>
      <c r="H127" s="447"/>
      <c r="I127" s="447"/>
      <c r="J127" s="447"/>
      <c r="K127" s="447"/>
      <c r="L127" s="447"/>
      <c r="M127" s="447"/>
      <c r="N127" s="447"/>
      <c r="O127" s="447"/>
      <c r="P127" s="447"/>
      <c r="Q127" s="447"/>
      <c r="R127" s="447"/>
      <c r="S127" s="447"/>
      <c r="T127" s="447"/>
      <c r="U127" s="447"/>
      <c r="V127" s="447"/>
      <c r="W127" s="447"/>
      <c r="X127" s="447"/>
      <c r="Y127" s="447"/>
      <c r="Z127" s="447"/>
    </row>
    <row r="128" ht="12.75" customHeight="1">
      <c r="A128" s="447"/>
      <c r="B128" s="675">
        <v>60025.0</v>
      </c>
      <c r="C128" s="495" t="s">
        <v>519</v>
      </c>
      <c r="D128" s="495">
        <v>802.0</v>
      </c>
      <c r="E128" s="447" t="str">
        <f>VLOOKUP(D128,FS!A:B,2,FALSE)</f>
        <v>Marketing Software</v>
      </c>
      <c r="F128" s="960"/>
      <c r="G128" s="447"/>
      <c r="H128" s="447"/>
      <c r="I128" s="447"/>
      <c r="J128" s="447"/>
      <c r="K128" s="447"/>
      <c r="L128" s="447"/>
      <c r="M128" s="447"/>
      <c r="N128" s="447"/>
      <c r="O128" s="447"/>
      <c r="P128" s="447"/>
      <c r="Q128" s="447"/>
      <c r="R128" s="447"/>
      <c r="S128" s="447"/>
      <c r="T128" s="447"/>
      <c r="U128" s="447"/>
      <c r="V128" s="447"/>
      <c r="W128" s="447"/>
      <c r="X128" s="447"/>
      <c r="Y128" s="447"/>
      <c r="Z128" s="447"/>
    </row>
    <row r="129" ht="12.75" customHeight="1">
      <c r="A129" s="447"/>
      <c r="B129" s="675">
        <v>60027.0</v>
      </c>
      <c r="C129" s="495" t="s">
        <v>521</v>
      </c>
      <c r="D129" s="495">
        <v>803.0</v>
      </c>
      <c r="E129" s="447" t="str">
        <f>VLOOKUP(D129,FS!A:B,2,FALSE)</f>
        <v>Consultant marketing</v>
      </c>
      <c r="F129" s="960"/>
      <c r="G129" s="447"/>
      <c r="H129" s="447"/>
      <c r="I129" s="447"/>
      <c r="J129" s="447"/>
      <c r="K129" s="447"/>
      <c r="L129" s="447"/>
      <c r="M129" s="447"/>
      <c r="N129" s="447"/>
      <c r="O129" s="447"/>
      <c r="P129" s="447"/>
      <c r="Q129" s="447"/>
      <c r="R129" s="447"/>
      <c r="S129" s="447"/>
      <c r="T129" s="447"/>
      <c r="U129" s="447"/>
      <c r="V129" s="447"/>
      <c r="W129" s="447"/>
      <c r="X129" s="447"/>
      <c r="Y129" s="447"/>
      <c r="Z129" s="447"/>
    </row>
    <row r="130" ht="12.75" customHeight="1">
      <c r="A130" s="447"/>
      <c r="B130" s="675">
        <v>60035.0</v>
      </c>
      <c r="C130" s="496" t="s">
        <v>1047</v>
      </c>
      <c r="D130" s="495">
        <v>802.0</v>
      </c>
      <c r="E130" s="447" t="str">
        <f>VLOOKUP(D130,FS!A:B,2,FALSE)</f>
        <v>Marketing Software</v>
      </c>
      <c r="F130" s="960"/>
      <c r="G130" s="447"/>
      <c r="H130" s="447"/>
      <c r="I130" s="447"/>
      <c r="J130" s="447"/>
      <c r="K130" s="447"/>
      <c r="L130" s="447"/>
      <c r="M130" s="447"/>
      <c r="N130" s="447"/>
      <c r="O130" s="447"/>
      <c r="P130" s="447"/>
      <c r="Q130" s="447"/>
      <c r="R130" s="447"/>
      <c r="S130" s="447"/>
      <c r="T130" s="447"/>
      <c r="U130" s="447"/>
      <c r="V130" s="447"/>
      <c r="W130" s="447"/>
      <c r="X130" s="447"/>
      <c r="Y130" s="447"/>
      <c r="Z130" s="447"/>
    </row>
    <row r="131" ht="12.75" customHeight="1">
      <c r="A131" s="447"/>
      <c r="B131" s="675">
        <v>66201.0</v>
      </c>
      <c r="C131" s="496" t="s">
        <v>533</v>
      </c>
      <c r="D131" s="495">
        <v>603.0</v>
      </c>
      <c r="E131" s="447" t="str">
        <f>VLOOKUP(D131,FS!A:B,2,FALSE)</f>
        <v>Subcontractors DevEx</v>
      </c>
      <c r="F131" s="964" t="s">
        <v>1048</v>
      </c>
      <c r="G131" s="447"/>
      <c r="H131" s="447"/>
      <c r="I131" s="447"/>
      <c r="J131" s="447"/>
      <c r="K131" s="447"/>
      <c r="L131" s="447"/>
      <c r="M131" s="447"/>
      <c r="N131" s="447"/>
      <c r="O131" s="447"/>
      <c r="P131" s="447"/>
      <c r="Q131" s="447"/>
      <c r="R131" s="447"/>
      <c r="S131" s="447"/>
      <c r="T131" s="447"/>
      <c r="U131" s="447"/>
      <c r="V131" s="447"/>
      <c r="W131" s="447"/>
      <c r="X131" s="447"/>
      <c r="Y131" s="447"/>
      <c r="Z131" s="447"/>
    </row>
    <row r="132" ht="12.75" customHeight="1">
      <c r="A132" s="447"/>
      <c r="B132" s="675">
        <v>67002.0</v>
      </c>
      <c r="C132" s="495" t="s">
        <v>536</v>
      </c>
      <c r="D132" s="495">
        <v>602.0</v>
      </c>
      <c r="E132" s="447" t="str">
        <f>VLOOKUP(D132,FS!A:B,2,FALSE)</f>
        <v>DevEx Software</v>
      </c>
      <c r="G132" s="447"/>
      <c r="H132" s="447"/>
      <c r="I132" s="447"/>
      <c r="J132" s="447"/>
      <c r="K132" s="447"/>
      <c r="L132" s="447"/>
      <c r="M132" s="447"/>
      <c r="N132" s="447"/>
      <c r="O132" s="447"/>
      <c r="P132" s="447"/>
      <c r="Q132" s="447"/>
      <c r="R132" s="447"/>
      <c r="S132" s="447"/>
      <c r="T132" s="447"/>
      <c r="U132" s="447"/>
      <c r="V132" s="447"/>
      <c r="W132" s="447"/>
      <c r="X132" s="447"/>
      <c r="Y132" s="447"/>
      <c r="Z132" s="447"/>
    </row>
    <row r="133" ht="12.75" customHeight="1">
      <c r="A133" s="447"/>
      <c r="B133" s="675">
        <v>67013.0</v>
      </c>
      <c r="C133" s="496" t="s">
        <v>1049</v>
      </c>
      <c r="D133" s="495">
        <v>606.0</v>
      </c>
      <c r="E133" s="447" t="str">
        <f>VLOOKUP(D133,FS!A:B,2,FALSE)</f>
        <v>Other DevEx expenses</v>
      </c>
      <c r="G133" s="447"/>
      <c r="H133" s="447"/>
      <c r="I133" s="447"/>
      <c r="J133" s="447"/>
      <c r="K133" s="447"/>
      <c r="L133" s="447"/>
      <c r="M133" s="447"/>
      <c r="N133" s="447"/>
      <c r="O133" s="447"/>
      <c r="P133" s="447"/>
      <c r="Q133" s="447"/>
      <c r="R133" s="447"/>
      <c r="S133" s="447"/>
      <c r="T133" s="447"/>
      <c r="U133" s="447"/>
      <c r="V133" s="447"/>
      <c r="W133" s="447"/>
      <c r="X133" s="447"/>
      <c r="Y133" s="447"/>
      <c r="Z133" s="447"/>
    </row>
    <row r="134" ht="12.75" customHeight="1">
      <c r="A134" s="447"/>
      <c r="B134" s="675">
        <v>67302.0</v>
      </c>
      <c r="C134" s="496" t="s">
        <v>546</v>
      </c>
      <c r="D134" s="495">
        <v>604.0</v>
      </c>
      <c r="E134" s="447" t="str">
        <f>VLOOKUP(D134,FS!A:B,2,FALSE)</f>
        <v>Travel abroad DevEx</v>
      </c>
      <c r="F134" s="960"/>
      <c r="G134" s="447"/>
      <c r="H134" s="447"/>
      <c r="I134" s="447"/>
      <c r="J134" s="447"/>
      <c r="K134" s="447"/>
      <c r="L134" s="447"/>
      <c r="M134" s="447"/>
      <c r="N134" s="447"/>
      <c r="O134" s="447"/>
      <c r="P134" s="447"/>
      <c r="Q134" s="447"/>
      <c r="R134" s="447"/>
      <c r="S134" s="447"/>
      <c r="T134" s="447"/>
      <c r="U134" s="447"/>
      <c r="V134" s="447"/>
      <c r="W134" s="447"/>
      <c r="X134" s="447"/>
      <c r="Y134" s="447"/>
      <c r="Z134" s="447"/>
    </row>
    <row r="135" ht="12.75" customHeight="1">
      <c r="A135" s="447"/>
      <c r="B135" s="675">
        <v>65000.0</v>
      </c>
      <c r="C135" s="496" t="s">
        <v>547</v>
      </c>
      <c r="D135" s="495">
        <v>800.0</v>
      </c>
      <c r="E135" s="447" t="str">
        <f>VLOOKUP(D135,FS!A:B,2,FALSE)</f>
        <v>Payroll and related (marketing)</v>
      </c>
      <c r="F135" s="960"/>
      <c r="G135" s="447"/>
      <c r="H135" s="447"/>
      <c r="I135" s="447"/>
      <c r="J135" s="447"/>
      <c r="K135" s="447"/>
      <c r="L135" s="447"/>
      <c r="M135" s="447"/>
      <c r="N135" s="447"/>
      <c r="O135" s="447"/>
      <c r="P135" s="447"/>
      <c r="Q135" s="447"/>
      <c r="R135" s="447"/>
      <c r="S135" s="447"/>
      <c r="T135" s="447"/>
      <c r="U135" s="447"/>
      <c r="V135" s="447"/>
      <c r="W135" s="447"/>
      <c r="X135" s="447"/>
      <c r="Y135" s="447"/>
      <c r="Z135" s="447"/>
    </row>
    <row r="136" ht="12.75" customHeight="1">
      <c r="A136" s="447"/>
      <c r="B136" s="675">
        <v>65001.0</v>
      </c>
      <c r="C136" s="496" t="s">
        <v>548</v>
      </c>
      <c r="D136" s="495">
        <v>800.0</v>
      </c>
      <c r="E136" s="447" t="str">
        <f>VLOOKUP(D136,FS!A:B,2,FALSE)</f>
        <v>Payroll and related (marketing)</v>
      </c>
      <c r="F136" s="960"/>
      <c r="G136" s="447"/>
      <c r="H136" s="447"/>
      <c r="I136" s="447"/>
      <c r="J136" s="447"/>
      <c r="K136" s="447"/>
      <c r="L136" s="447"/>
      <c r="M136" s="447"/>
      <c r="N136" s="447"/>
      <c r="O136" s="447"/>
      <c r="P136" s="447"/>
      <c r="Q136" s="447"/>
      <c r="R136" s="447"/>
      <c r="S136" s="447"/>
      <c r="T136" s="447"/>
      <c r="U136" s="447"/>
      <c r="V136" s="447"/>
      <c r="W136" s="447"/>
      <c r="X136" s="447"/>
      <c r="Y136" s="447"/>
      <c r="Z136" s="447"/>
    </row>
    <row r="137" ht="12.75" customHeight="1">
      <c r="A137" s="447"/>
      <c r="B137" s="675">
        <v>65002.0</v>
      </c>
      <c r="C137" s="496" t="s">
        <v>549</v>
      </c>
      <c r="D137" s="495">
        <v>800.0</v>
      </c>
      <c r="E137" s="447" t="str">
        <f>VLOOKUP(D137,FS!A:B,2,FALSE)</f>
        <v>Payroll and related (marketing)</v>
      </c>
      <c r="F137" s="960"/>
      <c r="G137" s="447"/>
      <c r="H137" s="447"/>
      <c r="I137" s="447"/>
      <c r="J137" s="447"/>
      <c r="K137" s="447"/>
      <c r="L137" s="447"/>
      <c r="M137" s="447"/>
      <c r="N137" s="447"/>
      <c r="O137" s="447"/>
      <c r="P137" s="447"/>
      <c r="Q137" s="447"/>
      <c r="R137" s="447"/>
      <c r="S137" s="447"/>
      <c r="T137" s="447"/>
      <c r="U137" s="447"/>
      <c r="V137" s="447"/>
      <c r="W137" s="447"/>
      <c r="X137" s="447"/>
      <c r="Y137" s="447"/>
      <c r="Z137" s="447"/>
    </row>
    <row r="138" ht="12.75" customHeight="1">
      <c r="A138" s="447"/>
      <c r="B138" s="675">
        <v>65003.0</v>
      </c>
      <c r="C138" s="496" t="s">
        <v>550</v>
      </c>
      <c r="D138" s="495">
        <v>800.0</v>
      </c>
      <c r="E138" s="447" t="str">
        <f>VLOOKUP(D138,FS!A:B,2,FALSE)</f>
        <v>Payroll and related (marketing)</v>
      </c>
      <c r="F138" s="960"/>
      <c r="G138" s="447"/>
      <c r="H138" s="447"/>
      <c r="I138" s="447"/>
      <c r="J138" s="447"/>
      <c r="K138" s="447"/>
      <c r="L138" s="447"/>
      <c r="M138" s="447"/>
      <c r="N138" s="447"/>
      <c r="O138" s="447"/>
      <c r="P138" s="447"/>
      <c r="Q138" s="447"/>
      <c r="R138" s="447"/>
      <c r="S138" s="447"/>
      <c r="T138" s="447"/>
      <c r="U138" s="447"/>
      <c r="V138" s="447"/>
      <c r="W138" s="447"/>
      <c r="X138" s="447"/>
      <c r="Y138" s="447"/>
      <c r="Z138" s="447"/>
    </row>
    <row r="139" ht="12.75" customHeight="1">
      <c r="A139" s="447"/>
      <c r="B139" s="675">
        <v>65004.0</v>
      </c>
      <c r="C139" s="496" t="s">
        <v>551</v>
      </c>
      <c r="D139" s="495">
        <v>800.0</v>
      </c>
      <c r="E139" s="447" t="str">
        <f>VLOOKUP(D139,FS!A:B,2,FALSE)</f>
        <v>Payroll and related (marketing)</v>
      </c>
      <c r="F139" s="960"/>
      <c r="G139" s="447"/>
      <c r="H139" s="447"/>
      <c r="I139" s="447"/>
      <c r="J139" s="447"/>
      <c r="K139" s="447"/>
      <c r="L139" s="447"/>
      <c r="M139" s="447"/>
      <c r="N139" s="447"/>
      <c r="O139" s="447"/>
      <c r="P139" s="447"/>
      <c r="Q139" s="447"/>
      <c r="R139" s="447"/>
      <c r="S139" s="447"/>
      <c r="T139" s="447"/>
      <c r="U139" s="447"/>
      <c r="V139" s="447"/>
      <c r="W139" s="447"/>
      <c r="X139" s="447"/>
      <c r="Y139" s="447"/>
      <c r="Z139" s="447"/>
    </row>
    <row r="140" ht="12.75" customHeight="1">
      <c r="A140" s="447"/>
      <c r="B140" s="675">
        <v>65005.0</v>
      </c>
      <c r="C140" s="496" t="s">
        <v>552</v>
      </c>
      <c r="D140" s="495">
        <v>800.0</v>
      </c>
      <c r="E140" s="447" t="str">
        <f>VLOOKUP(D140,FS!A:B,2,FALSE)</f>
        <v>Payroll and related (marketing)</v>
      </c>
      <c r="F140" s="960"/>
      <c r="G140" s="447"/>
      <c r="H140" s="447"/>
      <c r="I140" s="447"/>
      <c r="J140" s="447"/>
      <c r="K140" s="447"/>
      <c r="L140" s="447"/>
      <c r="M140" s="447"/>
      <c r="N140" s="447"/>
      <c r="O140" s="447"/>
      <c r="P140" s="447"/>
      <c r="Q140" s="447"/>
      <c r="R140" s="447"/>
      <c r="S140" s="447"/>
      <c r="T140" s="447"/>
      <c r="U140" s="447"/>
      <c r="V140" s="447"/>
      <c r="W140" s="447"/>
      <c r="X140" s="447"/>
      <c r="Y140" s="447"/>
      <c r="Z140" s="447"/>
    </row>
    <row r="141" ht="12.75" customHeight="1">
      <c r="A141" s="447"/>
      <c r="B141" s="675">
        <v>65007.0</v>
      </c>
      <c r="C141" s="496" t="s">
        <v>553</v>
      </c>
      <c r="D141" s="495">
        <v>802.0</v>
      </c>
      <c r="E141" s="447" t="str">
        <f>VLOOKUP(D141,FS!A:B,2,FALSE)</f>
        <v>Marketing Software</v>
      </c>
      <c r="F141" s="960"/>
      <c r="G141" s="447"/>
      <c r="H141" s="447"/>
      <c r="I141" s="447"/>
      <c r="J141" s="447"/>
      <c r="K141" s="447"/>
      <c r="L141" s="447"/>
      <c r="M141" s="447"/>
      <c r="N141" s="447"/>
      <c r="O141" s="447"/>
      <c r="P141" s="447"/>
      <c r="Q141" s="447"/>
      <c r="R141" s="447"/>
      <c r="S141" s="447"/>
      <c r="T141" s="447"/>
      <c r="U141" s="447"/>
      <c r="V141" s="447"/>
      <c r="W141" s="447"/>
      <c r="X141" s="447"/>
      <c r="Y141" s="447"/>
      <c r="Z141" s="447"/>
    </row>
    <row r="142" ht="12.75" customHeight="1">
      <c r="A142" s="447"/>
      <c r="B142" s="675">
        <v>65104.0</v>
      </c>
      <c r="C142" s="496" t="s">
        <v>555</v>
      </c>
      <c r="D142" s="495">
        <v>800.0</v>
      </c>
      <c r="E142" s="447" t="str">
        <f>VLOOKUP(D142,FS!A:B,2,FALSE)</f>
        <v>Payroll and related (marketing)</v>
      </c>
      <c r="F142" s="960"/>
      <c r="G142" s="447"/>
      <c r="H142" s="447"/>
      <c r="I142" s="447"/>
      <c r="J142" s="447"/>
      <c r="K142" s="447"/>
      <c r="L142" s="447"/>
      <c r="M142" s="447"/>
      <c r="N142" s="447"/>
      <c r="O142" s="447"/>
      <c r="P142" s="447"/>
      <c r="Q142" s="447"/>
      <c r="R142" s="447"/>
      <c r="S142" s="447"/>
      <c r="T142" s="447"/>
      <c r="U142" s="447"/>
      <c r="V142" s="447"/>
      <c r="W142" s="447"/>
      <c r="X142" s="447"/>
      <c r="Y142" s="447"/>
      <c r="Z142" s="447"/>
    </row>
    <row r="143" ht="12.75" customHeight="1">
      <c r="A143" s="447"/>
      <c r="B143" s="675">
        <v>65107.0</v>
      </c>
      <c r="C143" s="496" t="s">
        <v>557</v>
      </c>
      <c r="D143" s="495">
        <v>800.0</v>
      </c>
      <c r="E143" s="447" t="str">
        <f>VLOOKUP(D143,FS!A:B,2,FALSE)</f>
        <v>Payroll and related (marketing)</v>
      </c>
      <c r="F143" s="960"/>
      <c r="G143" s="447"/>
      <c r="H143" s="447"/>
      <c r="I143" s="447"/>
      <c r="J143" s="447"/>
      <c r="K143" s="447"/>
      <c r="L143" s="447"/>
      <c r="M143" s="447"/>
      <c r="N143" s="447"/>
      <c r="O143" s="447"/>
      <c r="P143" s="447"/>
      <c r="Q143" s="447"/>
      <c r="R143" s="447"/>
      <c r="S143" s="447"/>
      <c r="T143" s="447"/>
      <c r="U143" s="447"/>
      <c r="V143" s="447"/>
      <c r="W143" s="447"/>
      <c r="X143" s="447"/>
      <c r="Y143" s="447"/>
      <c r="Z143" s="447"/>
    </row>
    <row r="144" ht="12.75" customHeight="1">
      <c r="A144" s="447"/>
      <c r="B144" s="675">
        <v>65108.0</v>
      </c>
      <c r="C144" s="496" t="s">
        <v>558</v>
      </c>
      <c r="D144" s="495">
        <v>800.0</v>
      </c>
      <c r="E144" s="447" t="str">
        <f>VLOOKUP(D144,FS!A:B,2,FALSE)</f>
        <v>Payroll and related (marketing)</v>
      </c>
      <c r="F144" s="960"/>
      <c r="G144" s="447"/>
      <c r="H144" s="447"/>
      <c r="I144" s="447"/>
      <c r="J144" s="447"/>
      <c r="K144" s="447"/>
      <c r="L144" s="447"/>
      <c r="M144" s="447"/>
      <c r="N144" s="447"/>
      <c r="O144" s="447"/>
      <c r="P144" s="447"/>
      <c r="Q144" s="447"/>
      <c r="R144" s="447"/>
      <c r="S144" s="447"/>
      <c r="T144" s="447"/>
      <c r="U144" s="447"/>
      <c r="V144" s="447"/>
      <c r="W144" s="447"/>
      <c r="X144" s="447"/>
      <c r="Y144" s="447"/>
      <c r="Z144" s="447"/>
    </row>
    <row r="145" ht="12.75" customHeight="1">
      <c r="A145" s="447"/>
      <c r="B145" s="675">
        <v>65199.0</v>
      </c>
      <c r="C145" s="496" t="s">
        <v>559</v>
      </c>
      <c r="D145" s="495">
        <v>800.0</v>
      </c>
      <c r="E145" s="447" t="str">
        <f>VLOOKUP(D145,FS!A:B,2,FALSE)</f>
        <v>Payroll and related (marketing)</v>
      </c>
      <c r="F145" s="960"/>
      <c r="G145" s="447"/>
      <c r="H145" s="447"/>
      <c r="I145" s="447"/>
      <c r="J145" s="447"/>
      <c r="K145" s="447"/>
      <c r="L145" s="447"/>
      <c r="M145" s="447"/>
      <c r="N145" s="447"/>
      <c r="O145" s="447"/>
      <c r="P145" s="447"/>
      <c r="Q145" s="447"/>
      <c r="R145" s="447"/>
      <c r="S145" s="447"/>
      <c r="T145" s="447"/>
      <c r="U145" s="447"/>
      <c r="V145" s="447"/>
      <c r="W145" s="447"/>
      <c r="X145" s="447"/>
      <c r="Y145" s="447"/>
      <c r="Z145" s="447"/>
    </row>
    <row r="146" ht="12.75" customHeight="1">
      <c r="A146" s="447"/>
      <c r="B146" s="675">
        <v>66000.0</v>
      </c>
      <c r="C146" s="496" t="s">
        <v>560</v>
      </c>
      <c r="D146" s="495">
        <v>600.0</v>
      </c>
      <c r="E146" s="447" t="str">
        <f>VLOOKUP(D146,FS!A:B,2,FALSE)</f>
        <v>Payroll and related (DevEx)</v>
      </c>
      <c r="F146" s="965" t="s">
        <v>1050</v>
      </c>
      <c r="G146" s="447"/>
      <c r="H146" s="447"/>
      <c r="I146" s="447"/>
      <c r="J146" s="447"/>
      <c r="K146" s="447"/>
      <c r="L146" s="447"/>
      <c r="M146" s="447"/>
      <c r="N146" s="447"/>
      <c r="O146" s="447"/>
      <c r="P146" s="447"/>
      <c r="Q146" s="447"/>
      <c r="R146" s="447"/>
      <c r="S146" s="447"/>
      <c r="T146" s="447"/>
      <c r="U146" s="447"/>
      <c r="V146" s="447"/>
      <c r="W146" s="447"/>
      <c r="X146" s="447"/>
      <c r="Y146" s="447"/>
      <c r="Z146" s="447"/>
    </row>
    <row r="147" ht="12.75" customHeight="1">
      <c r="A147" s="447"/>
      <c r="B147" s="675">
        <v>66001.0</v>
      </c>
      <c r="C147" s="496" t="s">
        <v>561</v>
      </c>
      <c r="D147" s="495">
        <v>600.0</v>
      </c>
      <c r="E147" s="447" t="str">
        <f>VLOOKUP(D147,FS!A:B,2,FALSE)</f>
        <v>Payroll and related (DevEx)</v>
      </c>
      <c r="G147" s="447"/>
      <c r="H147" s="447"/>
      <c r="I147" s="447"/>
      <c r="J147" s="447"/>
      <c r="K147" s="447"/>
      <c r="L147" s="447"/>
      <c r="M147" s="447"/>
      <c r="N147" s="447"/>
      <c r="O147" s="447"/>
      <c r="P147" s="447"/>
      <c r="Q147" s="447"/>
      <c r="R147" s="447"/>
      <c r="S147" s="447"/>
      <c r="T147" s="447"/>
      <c r="U147" s="447"/>
      <c r="V147" s="447"/>
      <c r="W147" s="447"/>
      <c r="X147" s="447"/>
      <c r="Y147" s="447"/>
      <c r="Z147" s="447"/>
    </row>
    <row r="148" ht="12.75" customHeight="1">
      <c r="A148" s="447"/>
      <c r="B148" s="675">
        <v>66002.0</v>
      </c>
      <c r="C148" s="496" t="s">
        <v>562</v>
      </c>
      <c r="D148" s="495">
        <v>600.0</v>
      </c>
      <c r="E148" s="447" t="str">
        <f>VLOOKUP(D148,FS!A:B,2,FALSE)</f>
        <v>Payroll and related (DevEx)</v>
      </c>
      <c r="G148" s="447"/>
      <c r="H148" s="447"/>
      <c r="I148" s="447"/>
      <c r="J148" s="447"/>
      <c r="K148" s="447"/>
      <c r="L148" s="447"/>
      <c r="M148" s="447"/>
      <c r="N148" s="447"/>
      <c r="O148" s="447"/>
      <c r="P148" s="447"/>
      <c r="Q148" s="447"/>
      <c r="R148" s="447"/>
      <c r="S148" s="447"/>
      <c r="T148" s="447"/>
      <c r="U148" s="447"/>
      <c r="V148" s="447"/>
      <c r="W148" s="447"/>
      <c r="X148" s="447"/>
      <c r="Y148" s="447"/>
      <c r="Z148" s="447"/>
    </row>
    <row r="149" ht="12.75" customHeight="1">
      <c r="A149" s="447"/>
      <c r="B149" s="675">
        <v>66003.0</v>
      </c>
      <c r="C149" s="496" t="s">
        <v>563</v>
      </c>
      <c r="D149" s="495">
        <v>600.0</v>
      </c>
      <c r="E149" s="447" t="str">
        <f>VLOOKUP(D149,FS!A:B,2,FALSE)</f>
        <v>Payroll and related (DevEx)</v>
      </c>
      <c r="G149" s="447"/>
      <c r="H149" s="447"/>
      <c r="I149" s="447"/>
      <c r="J149" s="447"/>
      <c r="K149" s="447"/>
      <c r="L149" s="447"/>
      <c r="M149" s="447"/>
      <c r="N149" s="447"/>
      <c r="O149" s="447"/>
      <c r="P149" s="447"/>
      <c r="Q149" s="447"/>
      <c r="R149" s="447"/>
      <c r="S149" s="447"/>
      <c r="T149" s="447"/>
      <c r="U149" s="447"/>
      <c r="V149" s="447"/>
      <c r="W149" s="447"/>
      <c r="X149" s="447"/>
      <c r="Y149" s="447"/>
      <c r="Z149" s="447"/>
    </row>
    <row r="150" ht="12.75" customHeight="1">
      <c r="A150" s="447"/>
      <c r="B150" s="675">
        <v>66005.0</v>
      </c>
      <c r="C150" s="496" t="s">
        <v>564</v>
      </c>
      <c r="D150" s="495">
        <v>600.0</v>
      </c>
      <c r="E150" s="447" t="str">
        <f>VLOOKUP(D150,FS!A:B,2,FALSE)</f>
        <v>Payroll and related (DevEx)</v>
      </c>
      <c r="G150" s="447"/>
      <c r="H150" s="447"/>
      <c r="I150" s="447"/>
      <c r="J150" s="447"/>
      <c r="K150" s="447"/>
      <c r="L150" s="447"/>
      <c r="M150" s="447"/>
      <c r="N150" s="447"/>
      <c r="O150" s="447"/>
      <c r="P150" s="447"/>
      <c r="Q150" s="447"/>
      <c r="R150" s="447"/>
      <c r="S150" s="447"/>
      <c r="T150" s="447"/>
      <c r="U150" s="447"/>
      <c r="V150" s="447"/>
      <c r="W150" s="447"/>
      <c r="X150" s="447"/>
      <c r="Y150" s="447"/>
      <c r="Z150" s="447"/>
    </row>
    <row r="151" ht="12.75" customHeight="1">
      <c r="A151" s="447"/>
      <c r="B151" s="675">
        <v>66104.0</v>
      </c>
      <c r="C151" s="496" t="s">
        <v>567</v>
      </c>
      <c r="D151" s="495">
        <v>600.0</v>
      </c>
      <c r="E151" s="447" t="str">
        <f>VLOOKUP(D151,FS!A:B,2,FALSE)</f>
        <v>Payroll and related (DevEx)</v>
      </c>
      <c r="G151" s="447"/>
      <c r="H151" s="447"/>
      <c r="I151" s="447"/>
      <c r="J151" s="447"/>
      <c r="K151" s="447"/>
      <c r="L151" s="447"/>
      <c r="M151" s="447"/>
      <c r="N151" s="447"/>
      <c r="O151" s="447"/>
      <c r="P151" s="447"/>
      <c r="Q151" s="447"/>
      <c r="R151" s="447"/>
      <c r="S151" s="447"/>
      <c r="T151" s="447"/>
      <c r="U151" s="447"/>
      <c r="V151" s="447"/>
      <c r="W151" s="447"/>
      <c r="X151" s="447"/>
      <c r="Y151" s="447"/>
      <c r="Z151" s="447"/>
    </row>
    <row r="152" ht="12.75" customHeight="1">
      <c r="A152" s="447"/>
      <c r="B152" s="675">
        <v>66108.0</v>
      </c>
      <c r="C152" s="496" t="s">
        <v>569</v>
      </c>
      <c r="D152" s="495">
        <v>600.0</v>
      </c>
      <c r="E152" s="447" t="str">
        <f>VLOOKUP(D152,FS!A:B,2,FALSE)</f>
        <v>Payroll and related (DevEx)</v>
      </c>
      <c r="G152" s="447"/>
      <c r="H152" s="447"/>
      <c r="I152" s="447"/>
      <c r="J152" s="447"/>
      <c r="K152" s="447"/>
      <c r="L152" s="447"/>
      <c r="M152" s="447"/>
      <c r="N152" s="447"/>
      <c r="O152" s="447"/>
      <c r="P152" s="447"/>
      <c r="Q152" s="447"/>
      <c r="R152" s="447"/>
      <c r="S152" s="447"/>
      <c r="T152" s="447"/>
      <c r="U152" s="447"/>
      <c r="V152" s="447"/>
      <c r="W152" s="447"/>
      <c r="X152" s="447"/>
      <c r="Y152" s="447"/>
      <c r="Z152" s="447"/>
    </row>
    <row r="153" ht="12.75" customHeight="1">
      <c r="A153" s="447"/>
      <c r="B153" s="675">
        <v>66199.0</v>
      </c>
      <c r="C153" s="496" t="s">
        <v>570</v>
      </c>
      <c r="D153" s="495">
        <v>600.0</v>
      </c>
      <c r="E153" s="447" t="str">
        <f>VLOOKUP(D153,FS!A:B,2,FALSE)</f>
        <v>Payroll and related (DevEx)</v>
      </c>
      <c r="G153" s="447"/>
      <c r="H153" s="447"/>
      <c r="I153" s="447"/>
      <c r="J153" s="447"/>
      <c r="K153" s="447"/>
      <c r="L153" s="447"/>
      <c r="M153" s="447"/>
      <c r="N153" s="447"/>
      <c r="O153" s="447"/>
      <c r="P153" s="447"/>
      <c r="Q153" s="447"/>
      <c r="R153" s="447"/>
      <c r="S153" s="447"/>
      <c r="T153" s="447"/>
      <c r="U153" s="447"/>
      <c r="V153" s="447"/>
      <c r="W153" s="447"/>
      <c r="X153" s="447"/>
      <c r="Y153" s="447"/>
      <c r="Z153" s="447"/>
    </row>
    <row r="154" ht="12.75" customHeight="1">
      <c r="A154" s="447"/>
      <c r="B154" s="675">
        <v>67001.0</v>
      </c>
      <c r="C154" s="496" t="s">
        <v>1051</v>
      </c>
      <c r="D154" s="495">
        <v>604.0</v>
      </c>
      <c r="E154" s="447" t="str">
        <f>VLOOKUP(D154,FS!A:B,2,FALSE)</f>
        <v>Travel abroad DevEx</v>
      </c>
      <c r="F154" s="961" t="s">
        <v>1052</v>
      </c>
      <c r="G154" s="447"/>
      <c r="H154" s="447"/>
      <c r="I154" s="447"/>
      <c r="J154" s="447"/>
      <c r="K154" s="447"/>
      <c r="L154" s="447"/>
      <c r="M154" s="447"/>
      <c r="N154" s="447"/>
      <c r="O154" s="447"/>
      <c r="P154" s="447"/>
      <c r="Q154" s="447"/>
      <c r="R154" s="447"/>
      <c r="S154" s="447"/>
      <c r="T154" s="447"/>
      <c r="U154" s="447"/>
      <c r="V154" s="447"/>
      <c r="W154" s="447"/>
      <c r="X154" s="447"/>
      <c r="Y154" s="447"/>
      <c r="Z154" s="447"/>
    </row>
    <row r="155" ht="12.75" customHeight="1">
      <c r="A155" s="447"/>
      <c r="B155" s="675">
        <v>67012.0</v>
      </c>
      <c r="C155" s="496" t="s">
        <v>1053</v>
      </c>
      <c r="D155" s="495">
        <v>604.0</v>
      </c>
      <c r="E155" s="447" t="str">
        <f>VLOOKUP(D155,FS!A:B,2,FALSE)</f>
        <v>Travel abroad DevEx</v>
      </c>
      <c r="F155" s="961" t="s">
        <v>1052</v>
      </c>
      <c r="G155" s="447"/>
      <c r="H155" s="447"/>
      <c r="I155" s="447"/>
      <c r="J155" s="447"/>
      <c r="K155" s="447"/>
      <c r="L155" s="447"/>
      <c r="M155" s="447"/>
      <c r="N155" s="447"/>
      <c r="O155" s="447"/>
      <c r="P155" s="447"/>
      <c r="Q155" s="447"/>
      <c r="R155" s="447"/>
      <c r="S155" s="447"/>
      <c r="T155" s="447"/>
      <c r="U155" s="447"/>
      <c r="V155" s="447"/>
      <c r="W155" s="447"/>
      <c r="X155" s="447"/>
      <c r="Y155" s="447"/>
      <c r="Z155" s="447"/>
    </row>
    <row r="156" ht="12.75" customHeight="1">
      <c r="A156" s="447"/>
      <c r="B156" s="675">
        <v>70005.0</v>
      </c>
      <c r="C156" s="496" t="s">
        <v>575</v>
      </c>
      <c r="D156" s="495">
        <v>503.0</v>
      </c>
      <c r="E156" s="447" t="str">
        <f>VLOOKUP(D156,FS!A:B,2,FALSE)</f>
        <v>Office expenses &amp; other</v>
      </c>
      <c r="F156" s="960"/>
      <c r="G156" s="447"/>
      <c r="H156" s="447"/>
      <c r="I156" s="447"/>
      <c r="J156" s="447"/>
      <c r="K156" s="447"/>
      <c r="L156" s="447"/>
      <c r="M156" s="447"/>
      <c r="N156" s="447"/>
      <c r="O156" s="447"/>
      <c r="P156" s="447"/>
      <c r="Q156" s="447"/>
      <c r="R156" s="447"/>
      <c r="S156" s="447"/>
      <c r="T156" s="447"/>
      <c r="U156" s="447"/>
      <c r="V156" s="447"/>
      <c r="W156" s="447"/>
      <c r="X156" s="447"/>
      <c r="Y156" s="447"/>
      <c r="Z156" s="447"/>
    </row>
    <row r="157" ht="12.75" customHeight="1">
      <c r="A157" s="447"/>
      <c r="B157" s="675">
        <v>70011.0</v>
      </c>
      <c r="C157" s="496" t="s">
        <v>579</v>
      </c>
      <c r="D157" s="495">
        <v>504.0</v>
      </c>
      <c r="E157" s="447" t="str">
        <f>VLOOKUP(D157,FS!A:B,2,FALSE)</f>
        <v>Rent &amp; Related expenses</v>
      </c>
      <c r="F157" s="960"/>
      <c r="G157" s="447"/>
      <c r="H157" s="447"/>
      <c r="I157" s="447"/>
      <c r="J157" s="447"/>
      <c r="K157" s="447"/>
      <c r="L157" s="447"/>
      <c r="M157" s="447"/>
      <c r="N157" s="447"/>
      <c r="O157" s="447"/>
      <c r="P157" s="447"/>
      <c r="Q157" s="447"/>
      <c r="R157" s="447"/>
      <c r="S157" s="447"/>
      <c r="T157" s="447"/>
      <c r="U157" s="447"/>
      <c r="V157" s="447"/>
      <c r="W157" s="447"/>
      <c r="X157" s="447"/>
      <c r="Y157" s="447"/>
      <c r="Z157" s="447"/>
    </row>
    <row r="158" ht="12.75" customHeight="1">
      <c r="A158" s="447"/>
      <c r="B158" s="675">
        <v>70012.0</v>
      </c>
      <c r="C158" s="496" t="s">
        <v>580</v>
      </c>
      <c r="D158" s="495">
        <v>503.0</v>
      </c>
      <c r="E158" s="447" t="str">
        <f>VLOOKUP(D158,FS!A:B,2,FALSE)</f>
        <v>Office expenses &amp; other</v>
      </c>
      <c r="F158" s="960"/>
      <c r="G158" s="447"/>
      <c r="H158" s="447"/>
      <c r="I158" s="447"/>
      <c r="J158" s="447"/>
      <c r="K158" s="447"/>
      <c r="L158" s="447"/>
      <c r="M158" s="447"/>
      <c r="N158" s="447"/>
      <c r="O158" s="447"/>
      <c r="P158" s="447"/>
      <c r="Q158" s="447"/>
      <c r="R158" s="447"/>
      <c r="S158" s="447"/>
      <c r="T158" s="447"/>
      <c r="U158" s="447"/>
      <c r="V158" s="447"/>
      <c r="W158" s="447"/>
      <c r="X158" s="447"/>
      <c r="Y158" s="447"/>
      <c r="Z158" s="447"/>
    </row>
    <row r="159" ht="12.75" customHeight="1">
      <c r="A159" s="447"/>
      <c r="B159" s="675">
        <v>70015.0</v>
      </c>
      <c r="C159" s="496" t="s">
        <v>582</v>
      </c>
      <c r="D159" s="495">
        <v>505.0</v>
      </c>
      <c r="E159" s="447" t="str">
        <f>VLOOKUP(D159,FS!A:B,2,FALSE)</f>
        <v>Communications</v>
      </c>
      <c r="F159" s="960"/>
      <c r="G159" s="447"/>
      <c r="H159" s="447"/>
      <c r="I159" s="447"/>
      <c r="J159" s="447"/>
      <c r="K159" s="447"/>
      <c r="L159" s="447"/>
      <c r="M159" s="447"/>
      <c r="N159" s="447"/>
      <c r="O159" s="447"/>
      <c r="P159" s="447"/>
      <c r="Q159" s="447"/>
      <c r="R159" s="447"/>
      <c r="S159" s="447"/>
      <c r="T159" s="447"/>
      <c r="U159" s="447"/>
      <c r="V159" s="447"/>
      <c r="W159" s="447"/>
      <c r="X159" s="447"/>
      <c r="Y159" s="447"/>
      <c r="Z159" s="447"/>
    </row>
    <row r="160" ht="12.75" customHeight="1">
      <c r="A160" s="447"/>
      <c r="B160" s="675">
        <v>70016.0</v>
      </c>
      <c r="C160" s="496" t="s">
        <v>583</v>
      </c>
      <c r="D160" s="495">
        <v>503.0</v>
      </c>
      <c r="E160" s="447" t="str">
        <f>VLOOKUP(D160,FS!A:B,2,FALSE)</f>
        <v>Office expenses &amp; other</v>
      </c>
      <c r="F160" s="960"/>
      <c r="G160" s="447"/>
      <c r="H160" s="447"/>
      <c r="I160" s="447"/>
      <c r="J160" s="447"/>
      <c r="K160" s="447"/>
      <c r="L160" s="447"/>
      <c r="M160" s="447"/>
      <c r="N160" s="447"/>
      <c r="O160" s="447"/>
      <c r="P160" s="447"/>
      <c r="Q160" s="447"/>
      <c r="R160" s="447"/>
      <c r="S160" s="447"/>
      <c r="T160" s="447"/>
      <c r="U160" s="447"/>
      <c r="V160" s="447"/>
      <c r="W160" s="447"/>
      <c r="X160" s="447"/>
      <c r="Y160" s="447"/>
      <c r="Z160" s="447"/>
    </row>
    <row r="161" ht="12.75" customHeight="1">
      <c r="A161" s="447"/>
      <c r="B161" s="675">
        <v>70017.0</v>
      </c>
      <c r="C161" s="496" t="s">
        <v>584</v>
      </c>
      <c r="D161" s="495">
        <v>503.0</v>
      </c>
      <c r="E161" s="447" t="str">
        <f>VLOOKUP(D161,FS!A:B,2,FALSE)</f>
        <v>Office expenses &amp; other</v>
      </c>
      <c r="F161" s="960"/>
      <c r="G161" s="447"/>
      <c r="H161" s="447"/>
      <c r="I161" s="447"/>
      <c r="J161" s="447"/>
      <c r="K161" s="447"/>
      <c r="L161" s="447"/>
      <c r="M161" s="447"/>
      <c r="N161" s="447"/>
      <c r="O161" s="447"/>
      <c r="P161" s="447"/>
      <c r="Q161" s="447"/>
      <c r="R161" s="447"/>
      <c r="S161" s="447"/>
      <c r="T161" s="447"/>
      <c r="U161" s="447"/>
      <c r="V161" s="447"/>
      <c r="W161" s="447"/>
      <c r="X161" s="447"/>
      <c r="Y161" s="447"/>
      <c r="Z161" s="447"/>
    </row>
    <row r="162" ht="12.75" customHeight="1">
      <c r="A162" s="447"/>
      <c r="B162" s="675">
        <v>70019.0</v>
      </c>
      <c r="C162" s="496" t="s">
        <v>586</v>
      </c>
      <c r="D162" s="495">
        <v>503.0</v>
      </c>
      <c r="E162" s="447" t="str">
        <f>VLOOKUP(D162,FS!A:B,2,FALSE)</f>
        <v>Office expenses &amp; other</v>
      </c>
      <c r="F162" s="960"/>
      <c r="G162" s="447"/>
      <c r="H162" s="447"/>
      <c r="I162" s="447"/>
      <c r="J162" s="447"/>
      <c r="K162" s="447"/>
      <c r="L162" s="447"/>
      <c r="M162" s="447"/>
      <c r="N162" s="447"/>
      <c r="O162" s="447"/>
      <c r="P162" s="447"/>
      <c r="Q162" s="447"/>
      <c r="R162" s="447"/>
      <c r="S162" s="447"/>
      <c r="T162" s="447"/>
      <c r="U162" s="447"/>
      <c r="V162" s="447"/>
      <c r="W162" s="447"/>
      <c r="X162" s="447"/>
      <c r="Y162" s="447"/>
      <c r="Z162" s="447"/>
    </row>
    <row r="163" ht="12.75" customHeight="1">
      <c r="A163" s="447"/>
      <c r="B163" s="675">
        <v>70022.0</v>
      </c>
      <c r="C163" s="496" t="s">
        <v>589</v>
      </c>
      <c r="D163" s="495">
        <v>503.0</v>
      </c>
      <c r="E163" s="447" t="str">
        <f>VLOOKUP(D163,FS!A:B,2,FALSE)</f>
        <v>Office expenses &amp; other</v>
      </c>
      <c r="F163" s="960"/>
      <c r="G163" s="447"/>
      <c r="H163" s="447"/>
      <c r="I163" s="447"/>
      <c r="J163" s="447"/>
      <c r="K163" s="447"/>
      <c r="L163" s="447"/>
      <c r="M163" s="447"/>
      <c r="N163" s="447"/>
      <c r="O163" s="447"/>
      <c r="P163" s="447"/>
      <c r="Q163" s="447"/>
      <c r="R163" s="447"/>
      <c r="S163" s="447"/>
      <c r="T163" s="447"/>
      <c r="U163" s="447"/>
      <c r="V163" s="447"/>
      <c r="W163" s="447"/>
      <c r="X163" s="447"/>
      <c r="Y163" s="447"/>
      <c r="Z163" s="447"/>
    </row>
    <row r="164" ht="12.75" customHeight="1">
      <c r="A164" s="447"/>
      <c r="B164" s="675">
        <v>70023.0</v>
      </c>
      <c r="C164" s="496" t="s">
        <v>590</v>
      </c>
      <c r="D164" s="495">
        <v>517.0</v>
      </c>
      <c r="E164" s="447" t="str">
        <f>VLOOKUP(D164,FS!A:B,2,FALSE)</f>
        <v>Welfare Gifts (holidays,birthday,new employee,quarterly meetings, happy hour)</v>
      </c>
      <c r="F164" s="960"/>
      <c r="G164" s="447"/>
      <c r="H164" s="447"/>
      <c r="I164" s="447"/>
      <c r="J164" s="447"/>
      <c r="K164" s="447"/>
      <c r="L164" s="447"/>
      <c r="M164" s="447"/>
      <c r="N164" s="447"/>
      <c r="O164" s="447"/>
      <c r="P164" s="447"/>
      <c r="Q164" s="447"/>
      <c r="R164" s="447"/>
      <c r="S164" s="447"/>
      <c r="T164" s="447"/>
      <c r="U164" s="447"/>
      <c r="V164" s="447"/>
      <c r="W164" s="447"/>
      <c r="X164" s="447"/>
      <c r="Y164" s="447"/>
      <c r="Z164" s="447"/>
    </row>
    <row r="165" ht="12.75" customHeight="1">
      <c r="A165" s="447"/>
      <c r="B165" s="675">
        <v>70026.0</v>
      </c>
      <c r="C165" s="496" t="s">
        <v>593</v>
      </c>
      <c r="D165" s="495">
        <v>501.0</v>
      </c>
      <c r="E165" s="447" t="str">
        <f>VLOOKUP(D165,FS!A:B,2,FALSE)</f>
        <v>Professional services LTD</v>
      </c>
      <c r="F165" s="960"/>
      <c r="G165" s="447"/>
      <c r="H165" s="447"/>
      <c r="I165" s="447"/>
      <c r="J165" s="447"/>
      <c r="K165" s="447"/>
      <c r="L165" s="447"/>
      <c r="M165" s="447"/>
      <c r="N165" s="447"/>
      <c r="O165" s="447"/>
      <c r="P165" s="447"/>
      <c r="Q165" s="447"/>
      <c r="R165" s="447"/>
      <c r="S165" s="447"/>
      <c r="T165" s="447"/>
      <c r="U165" s="447"/>
      <c r="V165" s="447"/>
      <c r="W165" s="447"/>
      <c r="X165" s="447"/>
      <c r="Y165" s="447"/>
      <c r="Z165" s="447"/>
    </row>
    <row r="166" ht="12.75" customHeight="1">
      <c r="A166" s="447"/>
      <c r="B166" s="675">
        <v>70027.0</v>
      </c>
      <c r="C166" s="496" t="s">
        <v>594</v>
      </c>
      <c r="D166" s="495">
        <v>503.0</v>
      </c>
      <c r="E166" s="447" t="str">
        <f>VLOOKUP(D166,FS!A:B,2,FALSE)</f>
        <v>Office expenses &amp; other</v>
      </c>
      <c r="F166" s="960"/>
      <c r="G166" s="447"/>
      <c r="H166" s="447"/>
      <c r="I166" s="447"/>
      <c r="J166" s="447"/>
      <c r="K166" s="447"/>
      <c r="L166" s="447"/>
      <c r="M166" s="447"/>
      <c r="N166" s="447"/>
      <c r="O166" s="447"/>
      <c r="P166" s="447"/>
      <c r="Q166" s="447"/>
      <c r="R166" s="447"/>
      <c r="S166" s="447"/>
      <c r="T166" s="447"/>
      <c r="U166" s="447"/>
      <c r="V166" s="447"/>
      <c r="W166" s="447"/>
      <c r="X166" s="447"/>
      <c r="Y166" s="447"/>
      <c r="Z166" s="447"/>
    </row>
    <row r="167" ht="12.75" customHeight="1">
      <c r="A167" s="447"/>
      <c r="B167" s="675">
        <v>70031.0</v>
      </c>
      <c r="C167" s="496" t="s">
        <v>597</v>
      </c>
      <c r="D167" s="495">
        <v>511.0</v>
      </c>
      <c r="E167" s="447" t="str">
        <f>VLOOKUP(D167,FS!A:B,2,FALSE)</f>
        <v>G&amp;A Software</v>
      </c>
      <c r="F167" s="960"/>
      <c r="G167" s="447"/>
      <c r="H167" s="447"/>
      <c r="I167" s="447"/>
      <c r="J167" s="447"/>
      <c r="K167" s="447"/>
      <c r="L167" s="447"/>
      <c r="M167" s="447"/>
      <c r="N167" s="447"/>
      <c r="O167" s="447"/>
      <c r="P167" s="447"/>
      <c r="Q167" s="447"/>
      <c r="R167" s="447"/>
      <c r="S167" s="447"/>
      <c r="T167" s="447"/>
      <c r="U167" s="447"/>
      <c r="V167" s="447"/>
      <c r="W167" s="447"/>
      <c r="X167" s="447"/>
      <c r="Y167" s="447"/>
      <c r="Z167" s="447"/>
    </row>
    <row r="168" ht="12.75" customHeight="1">
      <c r="A168" s="447"/>
      <c r="B168" s="675">
        <v>70033.0</v>
      </c>
      <c r="C168" s="496" t="s">
        <v>1054</v>
      </c>
      <c r="D168" s="495">
        <v>520.0</v>
      </c>
      <c r="E168" s="447" t="str">
        <f>VLOOKUP(D168,FS!A:B,2,FALSE)</f>
        <v>Utilities (monicipal+cleaning+water+electicity)</v>
      </c>
      <c r="F168" s="960"/>
      <c r="G168" s="447"/>
      <c r="H168" s="447"/>
      <c r="I168" s="447"/>
      <c r="J168" s="447"/>
      <c r="K168" s="447"/>
      <c r="L168" s="447"/>
      <c r="M168" s="447"/>
      <c r="N168" s="447"/>
      <c r="O168" s="447"/>
      <c r="P168" s="447"/>
      <c r="Q168" s="447"/>
      <c r="R168" s="447"/>
      <c r="S168" s="447"/>
      <c r="T168" s="447"/>
      <c r="U168" s="447"/>
      <c r="V168" s="447"/>
      <c r="W168" s="447"/>
      <c r="X168" s="447"/>
      <c r="Y168" s="447"/>
      <c r="Z168" s="447"/>
    </row>
    <row r="169" ht="12.75" customHeight="1">
      <c r="A169" s="447"/>
      <c r="B169" s="675">
        <v>70034.0</v>
      </c>
      <c r="C169" s="496" t="s">
        <v>599</v>
      </c>
      <c r="D169" s="495">
        <v>503.0</v>
      </c>
      <c r="E169" s="447" t="str">
        <f>VLOOKUP(D169,FS!A:B,2,FALSE)</f>
        <v>Office expenses &amp; other</v>
      </c>
      <c r="F169" s="960"/>
      <c r="G169" s="447"/>
      <c r="H169" s="447"/>
      <c r="I169" s="447"/>
      <c r="J169" s="447"/>
      <c r="K169" s="447"/>
      <c r="L169" s="447"/>
      <c r="M169" s="447"/>
      <c r="N169" s="447"/>
      <c r="O169" s="447"/>
      <c r="P169" s="447"/>
      <c r="Q169" s="447"/>
      <c r="R169" s="447"/>
      <c r="S169" s="447"/>
      <c r="T169" s="447"/>
      <c r="U169" s="447"/>
      <c r="V169" s="447"/>
      <c r="W169" s="447"/>
      <c r="X169" s="447"/>
      <c r="Y169" s="447"/>
      <c r="Z169" s="447"/>
    </row>
    <row r="170" ht="12.75" customHeight="1">
      <c r="A170" s="447"/>
      <c r="B170" s="675">
        <v>70036.0</v>
      </c>
      <c r="C170" s="496" t="s">
        <v>601</v>
      </c>
      <c r="D170" s="495">
        <v>506.0</v>
      </c>
      <c r="E170" s="447" t="str">
        <f>VLOOKUP(D170,FS!A:B,2,FALSE)</f>
        <v>Subcontractors G&amp;A</v>
      </c>
      <c r="F170" s="960"/>
      <c r="G170" s="447"/>
      <c r="H170" s="447"/>
      <c r="I170" s="447"/>
      <c r="J170" s="447"/>
      <c r="K170" s="447"/>
      <c r="L170" s="447"/>
      <c r="M170" s="447"/>
      <c r="N170" s="447"/>
      <c r="O170" s="447"/>
      <c r="P170" s="447"/>
      <c r="Q170" s="447"/>
      <c r="R170" s="447"/>
      <c r="S170" s="447"/>
      <c r="T170" s="447"/>
      <c r="U170" s="447"/>
      <c r="V170" s="447"/>
      <c r="W170" s="447"/>
      <c r="X170" s="447"/>
      <c r="Y170" s="447"/>
      <c r="Z170" s="447"/>
    </row>
    <row r="171" ht="12.75" customHeight="1">
      <c r="A171" s="447"/>
      <c r="B171" s="675">
        <v>70037.0</v>
      </c>
      <c r="C171" s="496" t="s">
        <v>602</v>
      </c>
      <c r="D171" s="495">
        <v>504.0</v>
      </c>
      <c r="E171" s="447" t="str">
        <f>VLOOKUP(D171,FS!A:B,2,FALSE)</f>
        <v>Rent &amp; Related expenses</v>
      </c>
      <c r="F171" s="960"/>
      <c r="G171" s="447"/>
      <c r="H171" s="447"/>
      <c r="I171" s="447"/>
      <c r="J171" s="447"/>
      <c r="K171" s="447"/>
      <c r="L171" s="447"/>
      <c r="M171" s="447"/>
      <c r="N171" s="447"/>
      <c r="O171" s="447"/>
      <c r="P171" s="447"/>
      <c r="Q171" s="447"/>
      <c r="R171" s="447"/>
      <c r="S171" s="447"/>
      <c r="T171" s="447"/>
      <c r="U171" s="447"/>
      <c r="V171" s="447"/>
      <c r="W171" s="447"/>
      <c r="X171" s="447"/>
      <c r="Y171" s="447"/>
      <c r="Z171" s="447"/>
    </row>
    <row r="172" ht="12.75" customHeight="1">
      <c r="A172" s="447"/>
      <c r="B172" s="675">
        <v>70040.0</v>
      </c>
      <c r="C172" s="496" t="s">
        <v>604</v>
      </c>
      <c r="D172" s="495">
        <v>511.0</v>
      </c>
      <c r="E172" s="447" t="str">
        <f>VLOOKUP(D172,FS!A:B,2,FALSE)</f>
        <v>G&amp;A Software</v>
      </c>
      <c r="F172" s="960"/>
      <c r="G172" s="447"/>
      <c r="H172" s="447"/>
      <c r="I172" s="447"/>
      <c r="J172" s="447"/>
      <c r="K172" s="447"/>
      <c r="L172" s="447"/>
      <c r="M172" s="447"/>
      <c r="N172" s="447"/>
      <c r="O172" s="447"/>
      <c r="P172" s="447"/>
      <c r="Q172" s="447"/>
      <c r="R172" s="447"/>
      <c r="S172" s="447"/>
      <c r="T172" s="447"/>
      <c r="U172" s="447"/>
      <c r="V172" s="447"/>
      <c r="W172" s="447"/>
      <c r="X172" s="447"/>
      <c r="Y172" s="447"/>
      <c r="Z172" s="447"/>
    </row>
    <row r="173" ht="12.75" customHeight="1">
      <c r="A173" s="447"/>
      <c r="B173" s="675">
        <v>70044.0</v>
      </c>
      <c r="C173" s="496" t="s">
        <v>607</v>
      </c>
      <c r="D173" s="495">
        <v>520.0</v>
      </c>
      <c r="E173" s="447" t="str">
        <f>VLOOKUP(D173,FS!A:B,2,FALSE)</f>
        <v>Utilities (monicipal+cleaning+water+electicity)</v>
      </c>
      <c r="F173" s="960"/>
      <c r="G173" s="447"/>
      <c r="H173" s="447"/>
      <c r="I173" s="447"/>
      <c r="J173" s="447"/>
      <c r="K173" s="447"/>
      <c r="L173" s="447"/>
      <c r="M173" s="447"/>
      <c r="N173" s="447"/>
      <c r="O173" s="447"/>
      <c r="P173" s="447"/>
      <c r="Q173" s="447"/>
      <c r="R173" s="447"/>
      <c r="S173" s="447"/>
      <c r="T173" s="447"/>
      <c r="U173" s="447"/>
      <c r="V173" s="447"/>
      <c r="W173" s="447"/>
      <c r="X173" s="447"/>
      <c r="Y173" s="447"/>
      <c r="Z173" s="447"/>
    </row>
    <row r="174" ht="12.75" customHeight="1">
      <c r="A174" s="447"/>
      <c r="B174" s="675">
        <v>70045.0</v>
      </c>
      <c r="C174" s="496" t="s">
        <v>608</v>
      </c>
      <c r="D174" s="495">
        <v>302.0</v>
      </c>
      <c r="E174" s="447" t="str">
        <f>VLOOKUP(D174,FS!A:B,2,FALSE)</f>
        <v>R&amp;D Software</v>
      </c>
      <c r="F174" s="961" t="s">
        <v>1055</v>
      </c>
      <c r="G174" s="447"/>
      <c r="H174" s="447"/>
      <c r="I174" s="447"/>
      <c r="J174" s="447"/>
      <c r="K174" s="447"/>
      <c r="L174" s="447"/>
      <c r="M174" s="447"/>
      <c r="N174" s="447"/>
      <c r="O174" s="447"/>
      <c r="P174" s="447"/>
      <c r="Q174" s="447"/>
      <c r="R174" s="447"/>
      <c r="S174" s="447"/>
      <c r="T174" s="447"/>
      <c r="U174" s="447"/>
      <c r="V174" s="447"/>
      <c r="W174" s="447"/>
      <c r="X174" s="447"/>
      <c r="Y174" s="447"/>
      <c r="Z174" s="447"/>
    </row>
    <row r="175" ht="12.75" customHeight="1">
      <c r="A175" s="447"/>
      <c r="B175" s="675">
        <v>70047.0</v>
      </c>
      <c r="C175" s="496" t="s">
        <v>610</v>
      </c>
      <c r="D175" s="495">
        <v>511.0</v>
      </c>
      <c r="E175" s="447" t="str">
        <f>VLOOKUP(D175,FS!A:B,2,FALSE)</f>
        <v>G&amp;A Software</v>
      </c>
      <c r="F175" s="960"/>
      <c r="G175" s="447"/>
      <c r="H175" s="447"/>
      <c r="I175" s="447"/>
      <c r="J175" s="447"/>
      <c r="K175" s="447"/>
      <c r="L175" s="447"/>
      <c r="M175" s="447"/>
      <c r="N175" s="447"/>
      <c r="O175" s="447"/>
      <c r="P175" s="447"/>
      <c r="Q175" s="447"/>
      <c r="R175" s="447"/>
      <c r="S175" s="447"/>
      <c r="T175" s="447"/>
      <c r="U175" s="447"/>
      <c r="V175" s="447"/>
      <c r="W175" s="447"/>
      <c r="X175" s="447"/>
      <c r="Y175" s="447"/>
      <c r="Z175" s="447"/>
    </row>
    <row r="176" ht="12.75" customHeight="1">
      <c r="A176" s="447"/>
      <c r="B176" s="675">
        <v>70055.0</v>
      </c>
      <c r="C176" s="496" t="s">
        <v>618</v>
      </c>
      <c r="D176" s="495">
        <v>503.0</v>
      </c>
      <c r="E176" s="447" t="str">
        <f>VLOOKUP(D176,FS!A:B,2,FALSE)</f>
        <v>Office expenses &amp; other</v>
      </c>
      <c r="F176" s="960"/>
      <c r="G176" s="447"/>
      <c r="H176" s="447"/>
      <c r="I176" s="447"/>
      <c r="J176" s="447"/>
      <c r="K176" s="447"/>
      <c r="L176" s="447"/>
      <c r="M176" s="447"/>
      <c r="N176" s="447"/>
      <c r="O176" s="447"/>
      <c r="P176" s="447"/>
      <c r="Q176" s="447"/>
      <c r="R176" s="447"/>
      <c r="S176" s="447"/>
      <c r="T176" s="447"/>
      <c r="U176" s="447"/>
      <c r="V176" s="447"/>
      <c r="W176" s="447"/>
      <c r="X176" s="447"/>
      <c r="Y176" s="447"/>
      <c r="Z176" s="447"/>
    </row>
    <row r="177" ht="12.75" customHeight="1">
      <c r="A177" s="447"/>
      <c r="B177" s="675">
        <v>70058.0</v>
      </c>
      <c r="C177" s="496" t="s">
        <v>621</v>
      </c>
      <c r="D177" s="495">
        <v>506.0</v>
      </c>
      <c r="E177" s="447" t="str">
        <f>VLOOKUP(D177,FS!A:B,2,FALSE)</f>
        <v>Subcontractors G&amp;A</v>
      </c>
      <c r="F177" s="960"/>
      <c r="G177" s="447"/>
      <c r="H177" s="447"/>
      <c r="I177" s="447"/>
      <c r="J177" s="447"/>
      <c r="K177" s="447"/>
      <c r="L177" s="447"/>
      <c r="M177" s="447"/>
      <c r="N177" s="447"/>
      <c r="O177" s="447"/>
      <c r="P177" s="447"/>
      <c r="Q177" s="447"/>
      <c r="R177" s="447"/>
      <c r="S177" s="447"/>
      <c r="T177" s="447"/>
      <c r="U177" s="447"/>
      <c r="V177" s="447"/>
      <c r="W177" s="447"/>
      <c r="X177" s="447"/>
      <c r="Y177" s="447"/>
      <c r="Z177" s="447"/>
    </row>
    <row r="178" ht="12.75" customHeight="1">
      <c r="A178" s="447"/>
      <c r="B178" s="675">
        <v>70061.0</v>
      </c>
      <c r="C178" s="496" t="s">
        <v>624</v>
      </c>
      <c r="D178" s="495">
        <v>511.0</v>
      </c>
      <c r="E178" s="447" t="str">
        <f>VLOOKUP(D178,FS!A:B,2,FALSE)</f>
        <v>G&amp;A Software</v>
      </c>
      <c r="F178" s="960"/>
      <c r="G178" s="447"/>
      <c r="H178" s="447"/>
      <c r="I178" s="447"/>
      <c r="J178" s="447"/>
      <c r="K178" s="447"/>
      <c r="L178" s="447"/>
      <c r="M178" s="447"/>
      <c r="N178" s="447"/>
      <c r="O178" s="447"/>
      <c r="P178" s="447"/>
      <c r="Q178" s="447"/>
      <c r="R178" s="447"/>
      <c r="S178" s="447"/>
      <c r="T178" s="447"/>
      <c r="U178" s="447"/>
      <c r="V178" s="447"/>
      <c r="W178" s="447"/>
      <c r="X178" s="447"/>
      <c r="Y178" s="447"/>
      <c r="Z178" s="447"/>
    </row>
    <row r="179" ht="12.75" customHeight="1">
      <c r="A179" s="447"/>
      <c r="B179" s="675">
        <v>70062.0</v>
      </c>
      <c r="C179" s="496" t="s">
        <v>625</v>
      </c>
      <c r="D179" s="495">
        <v>511.0</v>
      </c>
      <c r="E179" s="447" t="str">
        <f>VLOOKUP(D179,FS!A:B,2,FALSE)</f>
        <v>G&amp;A Software</v>
      </c>
      <c r="F179" s="961" t="s">
        <v>1055</v>
      </c>
      <c r="G179" s="447"/>
      <c r="H179" s="447"/>
      <c r="I179" s="447"/>
      <c r="J179" s="447"/>
      <c r="K179" s="447"/>
      <c r="L179" s="447"/>
      <c r="M179" s="447"/>
      <c r="N179" s="447"/>
      <c r="O179" s="447"/>
      <c r="P179" s="447"/>
      <c r="Q179" s="447"/>
      <c r="R179" s="447"/>
      <c r="S179" s="447"/>
      <c r="T179" s="447"/>
      <c r="U179" s="447"/>
      <c r="V179" s="447"/>
      <c r="W179" s="447"/>
      <c r="X179" s="447"/>
      <c r="Y179" s="447"/>
      <c r="Z179" s="447"/>
    </row>
    <row r="180" ht="12.75" customHeight="1">
      <c r="A180" s="447"/>
      <c r="B180" s="675">
        <v>70066.0</v>
      </c>
      <c r="C180" s="496" t="s">
        <v>629</v>
      </c>
      <c r="D180" s="495">
        <v>517.0</v>
      </c>
      <c r="E180" s="447" t="str">
        <f>VLOOKUP(D180,FS!A:B,2,FALSE)</f>
        <v>Welfare Gifts (holidays,birthday,new employee,quarterly meetings, happy hour)</v>
      </c>
      <c r="F180" s="960"/>
      <c r="G180" s="447"/>
      <c r="H180" s="447"/>
      <c r="I180" s="447"/>
      <c r="J180" s="447"/>
      <c r="K180" s="447"/>
      <c r="L180" s="447"/>
      <c r="M180" s="447"/>
      <c r="N180" s="447"/>
      <c r="O180" s="447"/>
      <c r="P180" s="447"/>
      <c r="Q180" s="447"/>
      <c r="R180" s="447"/>
      <c r="S180" s="447"/>
      <c r="T180" s="447"/>
      <c r="U180" s="447"/>
      <c r="V180" s="447"/>
      <c r="W180" s="447"/>
      <c r="X180" s="447"/>
      <c r="Y180" s="447"/>
      <c r="Z180" s="447"/>
    </row>
    <row r="181" ht="12.75" customHeight="1">
      <c r="A181" s="447"/>
      <c r="B181" s="675">
        <v>70070.0</v>
      </c>
      <c r="C181" s="496" t="s">
        <v>633</v>
      </c>
      <c r="D181" s="495">
        <v>506.0</v>
      </c>
      <c r="E181" s="447" t="str">
        <f>VLOOKUP(D181,FS!A:B,2,FALSE)</f>
        <v>Subcontractors G&amp;A</v>
      </c>
      <c r="F181" s="960"/>
      <c r="G181" s="447"/>
      <c r="H181" s="447"/>
      <c r="I181" s="447"/>
      <c r="J181" s="447"/>
      <c r="K181" s="447"/>
      <c r="L181" s="447"/>
      <c r="M181" s="447"/>
      <c r="N181" s="447"/>
      <c r="O181" s="447"/>
      <c r="P181" s="447"/>
      <c r="Q181" s="447"/>
      <c r="R181" s="447"/>
      <c r="S181" s="447"/>
      <c r="T181" s="447"/>
      <c r="U181" s="447"/>
      <c r="V181" s="447"/>
      <c r="W181" s="447"/>
      <c r="X181" s="447"/>
      <c r="Y181" s="447"/>
      <c r="Z181" s="447"/>
    </row>
    <row r="182" ht="12.75" customHeight="1">
      <c r="A182" s="447"/>
      <c r="B182" s="675">
        <v>70073.0</v>
      </c>
      <c r="C182" s="496" t="s">
        <v>1056</v>
      </c>
      <c r="D182" s="495">
        <v>507.0</v>
      </c>
      <c r="E182" s="447" t="str">
        <f>VLOOKUP(D182,FS!A:B,2,FALSE)</f>
        <v>Insurance</v>
      </c>
      <c r="F182" s="960"/>
      <c r="G182" s="447"/>
      <c r="H182" s="447"/>
      <c r="I182" s="447"/>
      <c r="J182" s="447"/>
      <c r="K182" s="447"/>
      <c r="L182" s="447"/>
      <c r="M182" s="447"/>
      <c r="N182" s="447"/>
      <c r="O182" s="447"/>
      <c r="P182" s="447"/>
      <c r="Q182" s="447"/>
      <c r="R182" s="447"/>
      <c r="S182" s="447"/>
      <c r="T182" s="447"/>
      <c r="U182" s="447"/>
      <c r="V182" s="447"/>
      <c r="W182" s="447"/>
      <c r="X182" s="447"/>
      <c r="Y182" s="447"/>
      <c r="Z182" s="447"/>
    </row>
    <row r="183" ht="12.75" customHeight="1">
      <c r="A183" s="447"/>
      <c r="B183" s="675">
        <v>70074.0</v>
      </c>
      <c r="C183" s="496" t="s">
        <v>1057</v>
      </c>
      <c r="D183" s="495">
        <v>55.0</v>
      </c>
      <c r="E183" s="447" t="str">
        <f>VLOOKUP(D183,FS!A:B,2,FALSE)</f>
        <v>Issuance expenses</v>
      </c>
      <c r="F183" s="961" t="s">
        <v>1046</v>
      </c>
      <c r="G183" s="447"/>
      <c r="H183" s="447"/>
      <c r="I183" s="447"/>
      <c r="J183" s="447"/>
      <c r="K183" s="447"/>
      <c r="L183" s="447"/>
      <c r="M183" s="447"/>
      <c r="N183" s="447"/>
      <c r="O183" s="447"/>
      <c r="P183" s="447"/>
      <c r="Q183" s="447"/>
      <c r="R183" s="447"/>
      <c r="S183" s="447"/>
      <c r="T183" s="447"/>
      <c r="U183" s="447"/>
      <c r="V183" s="447"/>
      <c r="W183" s="447"/>
      <c r="X183" s="447"/>
      <c r="Y183" s="447"/>
      <c r="Z183" s="447"/>
    </row>
    <row r="184" ht="12.75" customHeight="1">
      <c r="A184" s="447"/>
      <c r="B184" s="675">
        <v>70077.0</v>
      </c>
      <c r="C184" s="496" t="s">
        <v>1058</v>
      </c>
      <c r="D184" s="495">
        <v>503.0</v>
      </c>
      <c r="E184" s="447" t="str">
        <f>VLOOKUP(D184,FS!A:B,2,FALSE)</f>
        <v>Office expenses &amp; other</v>
      </c>
      <c r="F184" s="960"/>
      <c r="G184" s="447"/>
      <c r="H184" s="447"/>
      <c r="I184" s="447"/>
      <c r="J184" s="447"/>
      <c r="K184" s="447"/>
      <c r="L184" s="447"/>
      <c r="M184" s="447"/>
      <c r="N184" s="447"/>
      <c r="O184" s="447"/>
      <c r="P184" s="447"/>
      <c r="Q184" s="447"/>
      <c r="R184" s="447"/>
      <c r="S184" s="447"/>
      <c r="T184" s="447"/>
      <c r="U184" s="447"/>
      <c r="V184" s="447"/>
      <c r="W184" s="447"/>
      <c r="X184" s="447"/>
      <c r="Y184" s="447"/>
      <c r="Z184" s="447"/>
    </row>
    <row r="185" ht="12.75" customHeight="1">
      <c r="A185" s="447"/>
      <c r="B185" s="675">
        <v>71000.0</v>
      </c>
      <c r="C185" s="496" t="s">
        <v>638</v>
      </c>
      <c r="D185" s="495">
        <v>500.0</v>
      </c>
      <c r="E185" s="447" t="str">
        <f>VLOOKUP(D185,FS!A:B,2,FALSE)</f>
        <v>Payroll and related (G&amp;A)</v>
      </c>
      <c r="F185" s="960"/>
      <c r="G185" s="447"/>
      <c r="H185" s="447"/>
      <c r="I185" s="447"/>
      <c r="J185" s="447"/>
      <c r="K185" s="447"/>
      <c r="L185" s="447"/>
      <c r="M185" s="447"/>
      <c r="N185" s="447"/>
      <c r="O185" s="447"/>
      <c r="P185" s="447"/>
      <c r="Q185" s="447"/>
      <c r="R185" s="447"/>
      <c r="S185" s="447"/>
      <c r="T185" s="447"/>
      <c r="U185" s="447"/>
      <c r="V185" s="447"/>
      <c r="W185" s="447"/>
      <c r="X185" s="447"/>
      <c r="Y185" s="447"/>
      <c r="Z185" s="447"/>
    </row>
    <row r="186" ht="12.75" customHeight="1">
      <c r="A186" s="447"/>
      <c r="B186" s="675">
        <v>71001.0</v>
      </c>
      <c r="C186" s="496" t="s">
        <v>639</v>
      </c>
      <c r="D186" s="495">
        <v>500.0</v>
      </c>
      <c r="E186" s="447" t="str">
        <f>VLOOKUP(D186,FS!A:B,2,FALSE)</f>
        <v>Payroll and related (G&amp;A)</v>
      </c>
      <c r="F186" s="960"/>
      <c r="G186" s="447"/>
      <c r="H186" s="447"/>
      <c r="I186" s="447"/>
      <c r="J186" s="447"/>
      <c r="K186" s="447"/>
      <c r="L186" s="447"/>
      <c r="M186" s="447"/>
      <c r="N186" s="447"/>
      <c r="O186" s="447"/>
      <c r="P186" s="447"/>
      <c r="Q186" s="447"/>
      <c r="R186" s="447"/>
      <c r="S186" s="447"/>
      <c r="T186" s="447"/>
      <c r="U186" s="447"/>
      <c r="V186" s="447"/>
      <c r="W186" s="447"/>
      <c r="X186" s="447"/>
      <c r="Y186" s="447"/>
      <c r="Z186" s="447"/>
    </row>
    <row r="187" ht="12.75" customHeight="1">
      <c r="A187" s="447"/>
      <c r="B187" s="675">
        <v>71002.0</v>
      </c>
      <c r="C187" s="496" t="s">
        <v>640</v>
      </c>
      <c r="D187" s="495">
        <v>500.0</v>
      </c>
      <c r="E187" s="447" t="str">
        <f>VLOOKUP(D187,FS!A:B,2,FALSE)</f>
        <v>Payroll and related (G&amp;A)</v>
      </c>
      <c r="F187" s="960"/>
      <c r="G187" s="447"/>
      <c r="H187" s="447"/>
      <c r="I187" s="447"/>
      <c r="J187" s="447"/>
      <c r="K187" s="447"/>
      <c r="L187" s="447"/>
      <c r="M187" s="447"/>
      <c r="N187" s="447"/>
      <c r="O187" s="447"/>
      <c r="P187" s="447"/>
      <c r="Q187" s="447"/>
      <c r="R187" s="447"/>
      <c r="S187" s="447"/>
      <c r="T187" s="447"/>
      <c r="U187" s="447"/>
      <c r="V187" s="447"/>
      <c r="W187" s="447"/>
      <c r="X187" s="447"/>
      <c r="Y187" s="447"/>
      <c r="Z187" s="447"/>
    </row>
    <row r="188" ht="12.75" customHeight="1">
      <c r="A188" s="447"/>
      <c r="B188" s="675">
        <v>71003.0</v>
      </c>
      <c r="C188" s="496" t="s">
        <v>641</v>
      </c>
      <c r="D188" s="495">
        <v>500.0</v>
      </c>
      <c r="E188" s="447" t="str">
        <f>VLOOKUP(D188,FS!A:B,2,FALSE)</f>
        <v>Payroll and related (G&amp;A)</v>
      </c>
      <c r="F188" s="960"/>
      <c r="G188" s="447"/>
      <c r="H188" s="447"/>
      <c r="I188" s="447"/>
      <c r="J188" s="447"/>
      <c r="K188" s="447"/>
      <c r="L188" s="447"/>
      <c r="M188" s="447"/>
      <c r="N188" s="447"/>
      <c r="O188" s="447"/>
      <c r="P188" s="447"/>
      <c r="Q188" s="447"/>
      <c r="R188" s="447"/>
      <c r="S188" s="447"/>
      <c r="T188" s="447"/>
      <c r="U188" s="447"/>
      <c r="V188" s="447"/>
      <c r="W188" s="447"/>
      <c r="X188" s="447"/>
      <c r="Y188" s="447"/>
      <c r="Z188" s="447"/>
    </row>
    <row r="189" ht="12.75" customHeight="1">
      <c r="A189" s="447"/>
      <c r="B189" s="675">
        <v>71004.0</v>
      </c>
      <c r="C189" s="496" t="s">
        <v>642</v>
      </c>
      <c r="D189" s="495">
        <v>500.0</v>
      </c>
      <c r="E189" s="447" t="str">
        <f>VLOOKUP(D189,FS!A:B,2,FALSE)</f>
        <v>Payroll and related (G&amp;A)</v>
      </c>
      <c r="F189" s="960"/>
      <c r="G189" s="447"/>
      <c r="H189" s="447"/>
      <c r="I189" s="447"/>
      <c r="J189" s="447"/>
      <c r="K189" s="447"/>
      <c r="L189" s="447"/>
      <c r="M189" s="447"/>
      <c r="N189" s="447"/>
      <c r="O189" s="447"/>
      <c r="P189" s="447"/>
      <c r="Q189" s="447"/>
      <c r="R189" s="447"/>
      <c r="S189" s="447"/>
      <c r="T189" s="447"/>
      <c r="U189" s="447"/>
      <c r="V189" s="447"/>
      <c r="W189" s="447"/>
      <c r="X189" s="447"/>
      <c r="Y189" s="447"/>
      <c r="Z189" s="447"/>
    </row>
    <row r="190" ht="12.75" customHeight="1">
      <c r="A190" s="447"/>
      <c r="B190" s="675">
        <v>71005.0</v>
      </c>
      <c r="C190" s="496" t="s">
        <v>643</v>
      </c>
      <c r="D190" s="495">
        <v>500.0</v>
      </c>
      <c r="E190" s="447" t="str">
        <f>VLOOKUP(D190,FS!A:B,2,FALSE)</f>
        <v>Payroll and related (G&amp;A)</v>
      </c>
      <c r="F190" s="960"/>
      <c r="G190" s="447"/>
      <c r="H190" s="447"/>
      <c r="I190" s="447"/>
      <c r="J190" s="447"/>
      <c r="K190" s="447"/>
      <c r="L190" s="447"/>
      <c r="M190" s="447"/>
      <c r="N190" s="447"/>
      <c r="O190" s="447"/>
      <c r="P190" s="447"/>
      <c r="Q190" s="447"/>
      <c r="R190" s="447"/>
      <c r="S190" s="447"/>
      <c r="T190" s="447"/>
      <c r="U190" s="447"/>
      <c r="V190" s="447"/>
      <c r="W190" s="447"/>
      <c r="X190" s="447"/>
      <c r="Y190" s="447"/>
      <c r="Z190" s="447"/>
    </row>
    <row r="191" ht="12.75" customHeight="1">
      <c r="A191" s="447"/>
      <c r="B191" s="675">
        <v>71101.0</v>
      </c>
      <c r="C191" s="496" t="s">
        <v>647</v>
      </c>
      <c r="D191" s="495">
        <v>500.0</v>
      </c>
      <c r="E191" s="447" t="str">
        <f>VLOOKUP(D191,FS!A:B,2,FALSE)</f>
        <v>Payroll and related (G&amp;A)</v>
      </c>
      <c r="F191" s="960"/>
      <c r="G191" s="447"/>
      <c r="H191" s="447"/>
      <c r="I191" s="447"/>
      <c r="J191" s="447"/>
      <c r="K191" s="447"/>
      <c r="L191" s="447"/>
      <c r="M191" s="447"/>
      <c r="N191" s="447"/>
      <c r="O191" s="447"/>
      <c r="P191" s="447"/>
      <c r="Q191" s="447"/>
      <c r="R191" s="447"/>
      <c r="S191" s="447"/>
      <c r="T191" s="447"/>
      <c r="U191" s="447"/>
      <c r="V191" s="447"/>
      <c r="W191" s="447"/>
      <c r="X191" s="447"/>
      <c r="Y191" s="447"/>
      <c r="Z191" s="447"/>
    </row>
    <row r="192" ht="12.75" customHeight="1">
      <c r="A192" s="447"/>
      <c r="B192" s="675">
        <v>71104.0</v>
      </c>
      <c r="C192" s="496" t="s">
        <v>648</v>
      </c>
      <c r="D192" s="495">
        <v>500.0</v>
      </c>
      <c r="E192" s="447" t="str">
        <f>VLOOKUP(D192,FS!A:B,2,FALSE)</f>
        <v>Payroll and related (G&amp;A)</v>
      </c>
      <c r="F192" s="960"/>
      <c r="G192" s="447"/>
      <c r="H192" s="447"/>
      <c r="I192" s="447"/>
      <c r="J192" s="447"/>
      <c r="K192" s="447"/>
      <c r="L192" s="447"/>
      <c r="M192" s="447"/>
      <c r="N192" s="447"/>
      <c r="O192" s="447"/>
      <c r="P192" s="447"/>
      <c r="Q192" s="447"/>
      <c r="R192" s="447"/>
      <c r="S192" s="447"/>
      <c r="T192" s="447"/>
      <c r="U192" s="447"/>
      <c r="V192" s="447"/>
      <c r="W192" s="447"/>
      <c r="X192" s="447"/>
      <c r="Y192" s="447"/>
      <c r="Z192" s="447"/>
    </row>
    <row r="193" ht="12.75" customHeight="1">
      <c r="A193" s="447"/>
      <c r="B193" s="675">
        <v>71106.0</v>
      </c>
      <c r="C193" s="496" t="s">
        <v>649</v>
      </c>
      <c r="D193" s="495">
        <v>500.0</v>
      </c>
      <c r="E193" s="447" t="str">
        <f>VLOOKUP(D193,FS!A:B,2,FALSE)</f>
        <v>Payroll and related (G&amp;A)</v>
      </c>
      <c r="F193" s="960"/>
      <c r="G193" s="447"/>
      <c r="H193" s="447"/>
      <c r="I193" s="447"/>
      <c r="J193" s="447"/>
      <c r="K193" s="447"/>
      <c r="L193" s="447"/>
      <c r="M193" s="447"/>
      <c r="N193" s="447"/>
      <c r="O193" s="447"/>
      <c r="P193" s="447"/>
      <c r="Q193" s="447"/>
      <c r="R193" s="447"/>
      <c r="S193" s="447"/>
      <c r="T193" s="447"/>
      <c r="U193" s="447"/>
      <c r="V193" s="447"/>
      <c r="W193" s="447"/>
      <c r="X193" s="447"/>
      <c r="Y193" s="447"/>
      <c r="Z193" s="447"/>
    </row>
    <row r="194" ht="12.75" customHeight="1">
      <c r="A194" s="447"/>
      <c r="B194" s="675">
        <v>71107.0</v>
      </c>
      <c r="C194" s="496" t="s">
        <v>650</v>
      </c>
      <c r="D194" s="495">
        <v>500.0</v>
      </c>
      <c r="E194" s="447" t="str">
        <f>VLOOKUP(D194,FS!A:B,2,FALSE)</f>
        <v>Payroll and related (G&amp;A)</v>
      </c>
      <c r="F194" s="960"/>
      <c r="G194" s="447"/>
      <c r="H194" s="447"/>
      <c r="I194" s="447"/>
      <c r="J194" s="447"/>
      <c r="K194" s="447"/>
      <c r="L194" s="447"/>
      <c r="M194" s="447"/>
      <c r="N194" s="447"/>
      <c r="O194" s="447"/>
      <c r="P194" s="447"/>
      <c r="Q194" s="447"/>
      <c r="R194" s="447"/>
      <c r="S194" s="447"/>
      <c r="T194" s="447"/>
      <c r="U194" s="447"/>
      <c r="V194" s="447"/>
      <c r="W194" s="447"/>
      <c r="X194" s="447"/>
      <c r="Y194" s="447"/>
      <c r="Z194" s="447"/>
    </row>
    <row r="195" ht="12.75" customHeight="1">
      <c r="A195" s="447"/>
      <c r="B195" s="675">
        <v>71108.0</v>
      </c>
      <c r="C195" s="496" t="s">
        <v>651</v>
      </c>
      <c r="D195" s="495">
        <v>500.0</v>
      </c>
      <c r="E195" s="447" t="str">
        <f>VLOOKUP(D195,FS!A:B,2,FALSE)</f>
        <v>Payroll and related (G&amp;A)</v>
      </c>
      <c r="F195" s="960"/>
      <c r="G195" s="447"/>
      <c r="H195" s="447"/>
      <c r="I195" s="447"/>
      <c r="J195" s="447"/>
      <c r="K195" s="447"/>
      <c r="L195" s="447"/>
      <c r="M195" s="447"/>
      <c r="N195" s="447"/>
      <c r="O195" s="447"/>
      <c r="P195" s="447"/>
      <c r="Q195" s="447"/>
      <c r="R195" s="447"/>
      <c r="S195" s="447"/>
      <c r="T195" s="447"/>
      <c r="U195" s="447"/>
      <c r="V195" s="447"/>
      <c r="W195" s="447"/>
      <c r="X195" s="447"/>
      <c r="Y195" s="447"/>
      <c r="Z195" s="447"/>
    </row>
    <row r="196" ht="12.75" customHeight="1">
      <c r="A196" s="447"/>
      <c r="B196" s="675">
        <v>71199.0</v>
      </c>
      <c r="C196" s="496" t="s">
        <v>652</v>
      </c>
      <c r="D196" s="495">
        <v>500.0</v>
      </c>
      <c r="E196" s="447" t="str">
        <f>VLOOKUP(D196,FS!A:B,2,FALSE)</f>
        <v>Payroll and related (G&amp;A)</v>
      </c>
      <c r="F196" s="960"/>
      <c r="G196" s="447"/>
      <c r="H196" s="447"/>
      <c r="I196" s="447"/>
      <c r="J196" s="447"/>
      <c r="K196" s="447"/>
      <c r="L196" s="447"/>
      <c r="M196" s="447"/>
      <c r="N196" s="447"/>
      <c r="O196" s="447"/>
      <c r="P196" s="447"/>
      <c r="Q196" s="447"/>
      <c r="R196" s="447"/>
      <c r="S196" s="447"/>
      <c r="T196" s="447"/>
      <c r="U196" s="447"/>
      <c r="V196" s="447"/>
      <c r="W196" s="447"/>
      <c r="X196" s="447"/>
      <c r="Y196" s="447"/>
      <c r="Z196" s="447"/>
    </row>
    <row r="197" ht="12.75" customHeight="1">
      <c r="A197" s="447"/>
      <c r="B197" s="675">
        <v>73001.0</v>
      </c>
      <c r="C197" s="496" t="s">
        <v>1059</v>
      </c>
      <c r="D197" s="495">
        <v>502.0</v>
      </c>
      <c r="E197" s="447" t="str">
        <f>VLOOKUP(D197,FS!A:B,2,FALSE)</f>
        <v>Travel abroad</v>
      </c>
      <c r="F197" s="960"/>
      <c r="G197" s="447"/>
      <c r="H197" s="447"/>
      <c r="I197" s="447"/>
      <c r="J197" s="447"/>
      <c r="K197" s="447"/>
      <c r="L197" s="447"/>
      <c r="M197" s="447"/>
      <c r="N197" s="447"/>
      <c r="O197" s="447"/>
      <c r="P197" s="447"/>
      <c r="Q197" s="447"/>
      <c r="R197" s="447"/>
      <c r="S197" s="447"/>
      <c r="T197" s="447"/>
      <c r="U197" s="447"/>
      <c r="V197" s="447"/>
      <c r="W197" s="447"/>
      <c r="X197" s="447"/>
      <c r="Y197" s="447"/>
      <c r="Z197" s="447"/>
    </row>
    <row r="198" ht="12.75" customHeight="1">
      <c r="A198" s="447"/>
      <c r="B198" s="675">
        <v>90000.0</v>
      </c>
      <c r="C198" s="496" t="s">
        <v>658</v>
      </c>
      <c r="D198" s="495">
        <v>700.0</v>
      </c>
      <c r="E198" s="447" t="str">
        <f>VLOOKUP(D198,FS!A:B,2,FALSE)</f>
        <v>Financial expenses (income), net</v>
      </c>
      <c r="F198" s="960"/>
      <c r="G198" s="447"/>
      <c r="H198" s="447"/>
      <c r="I198" s="447"/>
      <c r="J198" s="447"/>
      <c r="K198" s="447"/>
      <c r="L198" s="447"/>
      <c r="M198" s="447"/>
      <c r="N198" s="447"/>
      <c r="O198" s="447"/>
      <c r="P198" s="447"/>
      <c r="Q198" s="447"/>
      <c r="R198" s="447"/>
      <c r="S198" s="447"/>
      <c r="T198" s="447"/>
      <c r="U198" s="447"/>
      <c r="V198" s="447"/>
      <c r="W198" s="447"/>
      <c r="X198" s="447"/>
      <c r="Y198" s="447"/>
      <c r="Z198" s="447"/>
    </row>
    <row r="199" ht="12.75" customHeight="1">
      <c r="A199" s="447"/>
      <c r="B199" s="675">
        <v>90001.0</v>
      </c>
      <c r="C199" s="496" t="s">
        <v>659</v>
      </c>
      <c r="D199" s="495">
        <v>700.0</v>
      </c>
      <c r="E199" s="447" t="str">
        <f>VLOOKUP(D199,FS!A:B,2,FALSE)</f>
        <v>Financial expenses (income), net</v>
      </c>
      <c r="F199" s="960"/>
      <c r="G199" s="447"/>
      <c r="H199" s="447"/>
      <c r="I199" s="447"/>
      <c r="J199" s="447"/>
      <c r="K199" s="447"/>
      <c r="L199" s="447"/>
      <c r="M199" s="447"/>
      <c r="N199" s="447"/>
      <c r="O199" s="447"/>
      <c r="P199" s="447"/>
      <c r="Q199" s="447"/>
      <c r="R199" s="447"/>
      <c r="S199" s="447"/>
      <c r="T199" s="447"/>
      <c r="U199" s="447"/>
      <c r="V199" s="447"/>
      <c r="W199" s="447"/>
      <c r="X199" s="447"/>
      <c r="Y199" s="447"/>
      <c r="Z199" s="447"/>
    </row>
    <row r="200" ht="12.75" customHeight="1">
      <c r="A200" s="447"/>
      <c r="B200" s="675">
        <v>90002.0</v>
      </c>
      <c r="C200" s="496" t="s">
        <v>660</v>
      </c>
      <c r="D200" s="495">
        <v>700.0</v>
      </c>
      <c r="E200" s="447" t="str">
        <f>VLOOKUP(D200,FS!A:B,2,FALSE)</f>
        <v>Financial expenses (income), net</v>
      </c>
      <c r="F200" s="960"/>
      <c r="G200" s="447"/>
      <c r="H200" s="447"/>
      <c r="I200" s="447"/>
      <c r="J200" s="447"/>
      <c r="K200" s="447"/>
      <c r="L200" s="447"/>
      <c r="M200" s="447"/>
      <c r="N200" s="447"/>
      <c r="O200" s="447"/>
      <c r="P200" s="447"/>
      <c r="Q200" s="447"/>
      <c r="R200" s="447"/>
      <c r="S200" s="447"/>
      <c r="T200" s="447"/>
      <c r="U200" s="447"/>
      <c r="V200" s="447"/>
      <c r="W200" s="447"/>
      <c r="X200" s="447"/>
      <c r="Y200" s="447"/>
      <c r="Z200" s="447"/>
    </row>
    <row r="201" ht="12.75" customHeight="1">
      <c r="A201" s="447"/>
      <c r="B201" s="675">
        <v>99999.0</v>
      </c>
      <c r="C201" s="496" t="s">
        <v>665</v>
      </c>
      <c r="D201" s="495">
        <v>700.0</v>
      </c>
      <c r="E201" s="447" t="str">
        <f>VLOOKUP(D201,FS!A:B,2,FALSE)</f>
        <v>Financial expenses (income), net</v>
      </c>
      <c r="F201" s="960"/>
      <c r="G201" s="447"/>
      <c r="H201" s="447"/>
      <c r="I201" s="447"/>
      <c r="J201" s="447"/>
      <c r="K201" s="447"/>
      <c r="L201" s="447"/>
      <c r="M201" s="447"/>
      <c r="N201" s="447"/>
      <c r="O201" s="447"/>
      <c r="P201" s="447"/>
      <c r="Q201" s="447"/>
      <c r="R201" s="447"/>
      <c r="S201" s="447"/>
      <c r="T201" s="447"/>
      <c r="U201" s="447"/>
      <c r="V201" s="447"/>
      <c r="W201" s="447"/>
      <c r="X201" s="447"/>
      <c r="Y201" s="447"/>
      <c r="Z201" s="447"/>
    </row>
    <row r="202" ht="12.75" customHeight="1">
      <c r="A202" s="447"/>
      <c r="B202" s="476" t="s">
        <v>325</v>
      </c>
      <c r="C202" s="518" t="s">
        <v>1060</v>
      </c>
      <c r="D202" s="495">
        <v>504.0</v>
      </c>
      <c r="E202" s="447" t="str">
        <f>VLOOKUP(D202,FS!A:B,2,FALSE)</f>
        <v>Rent &amp; Related expenses</v>
      </c>
      <c r="F202" s="960"/>
      <c r="G202" s="447"/>
      <c r="H202" s="447"/>
      <c r="I202" s="447"/>
      <c r="J202" s="447"/>
      <c r="K202" s="447"/>
      <c r="L202" s="447"/>
      <c r="M202" s="447"/>
      <c r="N202" s="447"/>
      <c r="O202" s="447"/>
      <c r="P202" s="447"/>
      <c r="Q202" s="447"/>
      <c r="R202" s="447"/>
      <c r="S202" s="447"/>
      <c r="T202" s="447"/>
      <c r="U202" s="447"/>
      <c r="V202" s="447"/>
      <c r="W202" s="447"/>
      <c r="X202" s="447"/>
      <c r="Y202" s="447"/>
      <c r="Z202" s="447"/>
    </row>
    <row r="203" ht="12.75" customHeight="1">
      <c r="A203" s="447"/>
      <c r="B203" s="476" t="s">
        <v>326</v>
      </c>
      <c r="C203" s="518" t="s">
        <v>327</v>
      </c>
      <c r="D203" s="495">
        <v>501.0</v>
      </c>
      <c r="E203" s="447" t="str">
        <f>VLOOKUP(D203,FS!A:B,2,FALSE)</f>
        <v>Professional services LTD</v>
      </c>
      <c r="F203" s="960"/>
      <c r="G203" s="447"/>
      <c r="H203" s="447"/>
      <c r="I203" s="447"/>
      <c r="J203" s="447"/>
      <c r="K203" s="447"/>
      <c r="L203" s="447"/>
      <c r="M203" s="447"/>
      <c r="N203" s="447"/>
      <c r="O203" s="447"/>
      <c r="P203" s="447"/>
      <c r="Q203" s="447"/>
      <c r="R203" s="447"/>
      <c r="S203" s="447"/>
      <c r="T203" s="447"/>
      <c r="U203" s="447"/>
      <c r="V203" s="447"/>
      <c r="W203" s="447"/>
      <c r="X203" s="447"/>
      <c r="Y203" s="447"/>
      <c r="Z203" s="447"/>
    </row>
    <row r="204" ht="12.75" customHeight="1">
      <c r="A204" s="447"/>
      <c r="B204" s="476" t="s">
        <v>328</v>
      </c>
      <c r="C204" s="518" t="s">
        <v>329</v>
      </c>
      <c r="D204" s="495">
        <v>5.0</v>
      </c>
      <c r="E204" s="447" t="str">
        <f>VLOOKUP(D204,FS!A:B,2,FALSE)</f>
        <v>Accounts Receivables</v>
      </c>
      <c r="F204" s="960"/>
      <c r="G204" s="447"/>
      <c r="H204" s="447"/>
      <c r="I204" s="447"/>
      <c r="J204" s="447"/>
      <c r="K204" s="447"/>
      <c r="L204" s="447"/>
      <c r="M204" s="447"/>
      <c r="N204" s="447"/>
      <c r="O204" s="447"/>
      <c r="P204" s="447"/>
      <c r="Q204" s="447"/>
      <c r="R204" s="447"/>
      <c r="S204" s="447"/>
      <c r="T204" s="447"/>
      <c r="U204" s="447"/>
      <c r="V204" s="447"/>
      <c r="W204" s="447"/>
      <c r="X204" s="447"/>
      <c r="Y204" s="447"/>
      <c r="Z204" s="447"/>
    </row>
    <row r="205" ht="12.75" customHeight="1">
      <c r="A205" s="447"/>
      <c r="B205" s="476" t="s">
        <v>331</v>
      </c>
      <c r="C205" s="366" t="s">
        <v>332</v>
      </c>
      <c r="D205" s="495">
        <v>305.0</v>
      </c>
      <c r="E205" s="447" t="str">
        <f>VLOOKUP(D205,FS!A:B,2,FALSE)</f>
        <v>Other R&amp;D expenses</v>
      </c>
      <c r="F205" s="960"/>
      <c r="G205" s="447"/>
      <c r="H205" s="447"/>
      <c r="I205" s="447"/>
      <c r="J205" s="447"/>
      <c r="K205" s="447"/>
      <c r="L205" s="447"/>
      <c r="M205" s="447"/>
      <c r="N205" s="447"/>
      <c r="O205" s="447"/>
      <c r="P205" s="447"/>
      <c r="Q205" s="447"/>
      <c r="R205" s="447"/>
      <c r="S205" s="447"/>
      <c r="T205" s="447"/>
      <c r="U205" s="447"/>
      <c r="V205" s="447"/>
      <c r="W205" s="447"/>
      <c r="X205" s="447"/>
      <c r="Y205" s="447"/>
      <c r="Z205" s="447"/>
    </row>
    <row r="206" ht="12.75" customHeight="1">
      <c r="A206" s="447"/>
      <c r="B206" s="476">
        <v>60002.0</v>
      </c>
      <c r="C206" s="518" t="s">
        <v>498</v>
      </c>
      <c r="D206" s="495">
        <v>803.0</v>
      </c>
      <c r="E206" s="447" t="str">
        <f>VLOOKUP(D206,FS!A:B,2,FALSE)</f>
        <v>Consultant marketing</v>
      </c>
      <c r="F206" s="960"/>
      <c r="G206" s="447"/>
      <c r="H206" s="447"/>
      <c r="I206" s="447"/>
      <c r="J206" s="447"/>
      <c r="K206" s="447"/>
      <c r="L206" s="447"/>
      <c r="M206" s="447"/>
      <c r="N206" s="447"/>
      <c r="O206" s="447"/>
      <c r="P206" s="447"/>
      <c r="Q206" s="447"/>
      <c r="R206" s="447"/>
      <c r="S206" s="447"/>
      <c r="T206" s="447"/>
      <c r="U206" s="447"/>
      <c r="V206" s="447"/>
      <c r="W206" s="447"/>
      <c r="X206" s="447"/>
      <c r="Y206" s="447"/>
      <c r="Z206" s="447"/>
    </row>
    <row r="207" ht="12.75" customHeight="1">
      <c r="A207" s="447"/>
      <c r="B207" s="476" t="s">
        <v>335</v>
      </c>
      <c r="C207" s="518" t="s">
        <v>336</v>
      </c>
      <c r="D207" s="495">
        <v>501.0</v>
      </c>
      <c r="E207" s="447" t="str">
        <f>VLOOKUP(D207,FS!A:B,2,FALSE)</f>
        <v>Professional services LTD</v>
      </c>
      <c r="F207" s="960"/>
      <c r="G207" s="447"/>
      <c r="H207" s="447"/>
      <c r="I207" s="447"/>
      <c r="J207" s="447"/>
      <c r="K207" s="447"/>
      <c r="L207" s="447"/>
      <c r="M207" s="447"/>
      <c r="N207" s="447"/>
      <c r="O207" s="447"/>
      <c r="P207" s="447"/>
      <c r="Q207" s="447"/>
      <c r="R207" s="447"/>
      <c r="S207" s="447"/>
      <c r="T207" s="447"/>
      <c r="U207" s="447"/>
      <c r="V207" s="447"/>
      <c r="W207" s="447"/>
      <c r="X207" s="447"/>
      <c r="Y207" s="447"/>
      <c r="Z207" s="447"/>
    </row>
    <row r="208" ht="12.75" customHeight="1">
      <c r="A208" s="447"/>
      <c r="B208" s="476">
        <v>70021.0</v>
      </c>
      <c r="C208" s="518" t="s">
        <v>588</v>
      </c>
      <c r="D208" s="495">
        <v>501.0</v>
      </c>
      <c r="E208" s="447" t="str">
        <f>VLOOKUP(D208,FS!A:B,2,FALSE)</f>
        <v>Professional services LTD</v>
      </c>
      <c r="F208" s="960"/>
      <c r="G208" s="447"/>
      <c r="H208" s="447"/>
      <c r="I208" s="447"/>
      <c r="J208" s="447"/>
      <c r="K208" s="447"/>
      <c r="L208" s="447"/>
      <c r="M208" s="447"/>
      <c r="N208" s="447"/>
      <c r="O208" s="447"/>
      <c r="P208" s="447"/>
      <c r="Q208" s="447"/>
      <c r="R208" s="447"/>
      <c r="S208" s="447"/>
      <c r="T208" s="447"/>
      <c r="U208" s="447"/>
      <c r="V208" s="447"/>
      <c r="W208" s="447"/>
      <c r="X208" s="447"/>
      <c r="Y208" s="447"/>
      <c r="Z208" s="447"/>
    </row>
    <row r="209" ht="12.75" customHeight="1">
      <c r="A209" s="447"/>
      <c r="B209" s="476" t="s">
        <v>1061</v>
      </c>
      <c r="C209" s="518" t="s">
        <v>1062</v>
      </c>
      <c r="D209" s="495">
        <v>300.0</v>
      </c>
      <c r="E209" s="447" t="str">
        <f>VLOOKUP(D209,FS!A:B,2,FALSE)</f>
        <v>Payroll and related (r&amp;d)</v>
      </c>
      <c r="F209" s="960"/>
      <c r="G209" s="447"/>
      <c r="H209" s="447"/>
      <c r="I209" s="447"/>
      <c r="J209" s="447"/>
      <c r="K209" s="447"/>
      <c r="L209" s="447"/>
      <c r="M209" s="447"/>
      <c r="N209" s="447"/>
      <c r="O209" s="447"/>
      <c r="P209" s="447"/>
      <c r="Q209" s="447"/>
      <c r="R209" s="447"/>
      <c r="S209" s="447"/>
      <c r="T209" s="447"/>
      <c r="U209" s="447"/>
      <c r="V209" s="447"/>
      <c r="W209" s="447"/>
      <c r="X209" s="447"/>
      <c r="Y209" s="447"/>
      <c r="Z209" s="447"/>
    </row>
    <row r="210" ht="12.75" customHeight="1">
      <c r="A210" s="447"/>
      <c r="B210" s="476" t="s">
        <v>1063</v>
      </c>
      <c r="C210" s="518" t="s">
        <v>1064</v>
      </c>
      <c r="D210" s="495">
        <v>300.0</v>
      </c>
      <c r="E210" s="447" t="str">
        <f>VLOOKUP(D210,FS!A:B,2,FALSE)</f>
        <v>Payroll and related (r&amp;d)</v>
      </c>
      <c r="F210" s="960"/>
      <c r="G210" s="447"/>
      <c r="H210" s="447"/>
      <c r="I210" s="447"/>
      <c r="J210" s="447"/>
      <c r="K210" s="447"/>
      <c r="L210" s="447"/>
      <c r="M210" s="447"/>
      <c r="N210" s="447"/>
      <c r="O210" s="447"/>
      <c r="P210" s="447"/>
      <c r="Q210" s="447"/>
      <c r="R210" s="447"/>
      <c r="S210" s="447"/>
      <c r="T210" s="447"/>
      <c r="U210" s="447"/>
      <c r="V210" s="447"/>
      <c r="W210" s="447"/>
      <c r="X210" s="447"/>
      <c r="Y210" s="447"/>
      <c r="Z210" s="447"/>
    </row>
    <row r="211" ht="12.75" customHeight="1">
      <c r="A211" s="447"/>
      <c r="B211" s="476" t="s">
        <v>1065</v>
      </c>
      <c r="C211" s="518" t="s">
        <v>1066</v>
      </c>
      <c r="D211" s="495">
        <v>800.0</v>
      </c>
      <c r="E211" s="447" t="str">
        <f>VLOOKUP(D211,FS!A:B,2,FALSE)</f>
        <v>Payroll and related (marketing)</v>
      </c>
      <c r="F211" s="960"/>
      <c r="G211" s="447"/>
      <c r="H211" s="447"/>
      <c r="I211" s="447"/>
      <c r="J211" s="447"/>
      <c r="K211" s="447"/>
      <c r="L211" s="447"/>
      <c r="M211" s="447"/>
      <c r="N211" s="447"/>
      <c r="O211" s="447"/>
      <c r="P211" s="447"/>
      <c r="Q211" s="447"/>
      <c r="R211" s="447"/>
      <c r="S211" s="447"/>
      <c r="T211" s="447"/>
      <c r="U211" s="447"/>
      <c r="V211" s="447"/>
      <c r="W211" s="447"/>
      <c r="X211" s="447"/>
      <c r="Y211" s="447"/>
      <c r="Z211" s="447"/>
    </row>
    <row r="212" ht="12.75" customHeight="1">
      <c r="A212" s="447"/>
      <c r="B212" s="476" t="s">
        <v>1067</v>
      </c>
      <c r="C212" s="518" t="s">
        <v>1068</v>
      </c>
      <c r="D212" s="495">
        <v>800.0</v>
      </c>
      <c r="E212" s="447" t="str">
        <f>VLOOKUP(D212,FS!A:B,2,FALSE)</f>
        <v>Payroll and related (marketing)</v>
      </c>
      <c r="F212" s="960"/>
      <c r="G212" s="447"/>
      <c r="H212" s="447"/>
      <c r="I212" s="447"/>
      <c r="J212" s="447"/>
      <c r="K212" s="447"/>
      <c r="L212" s="447"/>
      <c r="M212" s="447"/>
      <c r="N212" s="447"/>
      <c r="O212" s="447"/>
      <c r="P212" s="447"/>
      <c r="Q212" s="447"/>
      <c r="R212" s="447"/>
      <c r="S212" s="447"/>
      <c r="T212" s="447"/>
      <c r="U212" s="447"/>
      <c r="V212" s="447"/>
      <c r="W212" s="447"/>
      <c r="X212" s="447"/>
      <c r="Y212" s="447"/>
      <c r="Z212" s="447"/>
    </row>
    <row r="213" ht="12.75" customHeight="1">
      <c r="A213" s="447"/>
      <c r="B213" s="476" t="s">
        <v>1069</v>
      </c>
      <c r="C213" s="518" t="s">
        <v>1070</v>
      </c>
      <c r="D213" s="495">
        <v>600.0</v>
      </c>
      <c r="E213" s="447" t="str">
        <f>VLOOKUP(D213,FS!A:B,2,FALSE)</f>
        <v>Payroll and related (DevEx)</v>
      </c>
      <c r="F213" s="960"/>
      <c r="G213" s="447"/>
      <c r="H213" s="447"/>
      <c r="I213" s="447"/>
      <c r="J213" s="447"/>
      <c r="K213" s="447"/>
      <c r="L213" s="447"/>
      <c r="M213" s="447"/>
      <c r="N213" s="447"/>
      <c r="O213" s="447"/>
      <c r="P213" s="447"/>
      <c r="Q213" s="447"/>
      <c r="R213" s="447"/>
      <c r="S213" s="447"/>
      <c r="T213" s="447"/>
      <c r="U213" s="447"/>
      <c r="V213" s="447"/>
      <c r="W213" s="447"/>
      <c r="X213" s="447"/>
      <c r="Y213" s="447"/>
      <c r="Z213" s="447"/>
    </row>
    <row r="214" ht="12.75" customHeight="1">
      <c r="A214" s="447"/>
      <c r="B214" s="476" t="s">
        <v>346</v>
      </c>
      <c r="C214" s="518" t="s">
        <v>347</v>
      </c>
      <c r="D214" s="495">
        <v>600.0</v>
      </c>
      <c r="E214" s="447" t="str">
        <f>VLOOKUP(D214,FS!A:B,2,FALSE)</f>
        <v>Payroll and related (DevEx)</v>
      </c>
      <c r="F214" s="960"/>
      <c r="G214" s="447"/>
      <c r="H214" s="447"/>
      <c r="I214" s="447"/>
      <c r="J214" s="447"/>
      <c r="K214" s="447"/>
      <c r="L214" s="447"/>
      <c r="M214" s="447"/>
      <c r="N214" s="447"/>
      <c r="O214" s="447"/>
      <c r="P214" s="447"/>
      <c r="Q214" s="447"/>
      <c r="R214" s="447"/>
      <c r="S214" s="447"/>
      <c r="T214" s="447"/>
      <c r="U214" s="447"/>
      <c r="V214" s="447"/>
      <c r="W214" s="447"/>
      <c r="X214" s="447"/>
      <c r="Y214" s="447"/>
      <c r="Z214" s="447"/>
    </row>
    <row r="215" ht="12.75" customHeight="1">
      <c r="A215" s="447"/>
      <c r="B215" s="476" t="s">
        <v>348</v>
      </c>
      <c r="C215" s="518" t="s">
        <v>349</v>
      </c>
      <c r="D215" s="495">
        <v>500.0</v>
      </c>
      <c r="E215" s="447" t="str">
        <f>VLOOKUP(D215,FS!A:B,2,FALSE)</f>
        <v>Payroll and related (G&amp;A)</v>
      </c>
      <c r="F215" s="960"/>
      <c r="G215" s="447"/>
      <c r="H215" s="447"/>
      <c r="I215" s="447"/>
      <c r="J215" s="447"/>
      <c r="K215" s="447"/>
      <c r="L215" s="447"/>
      <c r="M215" s="447"/>
      <c r="N215" s="447"/>
      <c r="O215" s="447"/>
      <c r="P215" s="447"/>
      <c r="Q215" s="447"/>
      <c r="R215" s="447"/>
      <c r="S215" s="447"/>
      <c r="T215" s="447"/>
      <c r="U215" s="447"/>
      <c r="V215" s="447"/>
      <c r="W215" s="447"/>
      <c r="X215" s="447"/>
      <c r="Y215" s="447"/>
      <c r="Z215" s="447"/>
    </row>
    <row r="216" ht="12.75" customHeight="1">
      <c r="A216" s="447"/>
      <c r="B216" s="476" t="s">
        <v>350</v>
      </c>
      <c r="C216" s="518" t="s">
        <v>351</v>
      </c>
      <c r="D216" s="495">
        <v>500.0</v>
      </c>
      <c r="E216" s="447" t="str">
        <f>VLOOKUP(D216,FS!A:B,2,FALSE)</f>
        <v>Payroll and related (G&amp;A)</v>
      </c>
      <c r="F216" s="960"/>
      <c r="G216" s="447"/>
      <c r="H216" s="447"/>
      <c r="I216" s="447"/>
      <c r="J216" s="447"/>
      <c r="K216" s="447"/>
      <c r="L216" s="447"/>
      <c r="M216" s="447"/>
      <c r="N216" s="447"/>
      <c r="O216" s="447"/>
      <c r="P216" s="447"/>
      <c r="Q216" s="447"/>
      <c r="R216" s="447"/>
      <c r="S216" s="447"/>
      <c r="T216" s="447"/>
      <c r="U216" s="447"/>
      <c r="V216" s="447"/>
      <c r="W216" s="447"/>
      <c r="X216" s="447"/>
      <c r="Y216" s="447"/>
      <c r="Z216" s="447"/>
    </row>
    <row r="217" ht="12.75" customHeight="1">
      <c r="A217" s="447"/>
      <c r="B217" s="476" t="s">
        <v>352</v>
      </c>
      <c r="C217" s="518" t="s">
        <v>353</v>
      </c>
      <c r="D217" s="495">
        <v>508.0</v>
      </c>
      <c r="E217" s="447" t="str">
        <f>VLOOKUP(D217,FS!A:B,2,FALSE)</f>
        <v>Welfare (Meals + transportation)</v>
      </c>
      <c r="F217" s="960"/>
      <c r="G217" s="447"/>
      <c r="H217" s="447"/>
      <c r="I217" s="447"/>
      <c r="J217" s="447"/>
      <c r="K217" s="447"/>
      <c r="L217" s="447"/>
      <c r="M217" s="447"/>
      <c r="N217" s="447"/>
      <c r="O217" s="447"/>
      <c r="P217" s="447"/>
      <c r="Q217" s="447"/>
      <c r="R217" s="447"/>
      <c r="S217" s="447"/>
      <c r="T217" s="447"/>
      <c r="U217" s="447"/>
      <c r="V217" s="447"/>
      <c r="W217" s="447"/>
      <c r="X217" s="447"/>
      <c r="Y217" s="447"/>
      <c r="Z217" s="447"/>
    </row>
    <row r="218" ht="12.75" customHeight="1">
      <c r="A218" s="447"/>
      <c r="B218" s="476" t="s">
        <v>354</v>
      </c>
      <c r="C218" s="518" t="s">
        <v>355</v>
      </c>
      <c r="D218" s="495">
        <v>508.0</v>
      </c>
      <c r="E218" s="447" t="str">
        <f>VLOOKUP(D218,FS!A:B,2,FALSE)</f>
        <v>Welfare (Meals + transportation)</v>
      </c>
      <c r="F218" s="960"/>
      <c r="G218" s="447"/>
      <c r="H218" s="447"/>
      <c r="I218" s="447"/>
      <c r="J218" s="447"/>
      <c r="K218" s="447"/>
      <c r="L218" s="447"/>
      <c r="M218" s="447"/>
      <c r="N218" s="447"/>
      <c r="O218" s="447"/>
      <c r="P218" s="447"/>
      <c r="Q218" s="447"/>
      <c r="R218" s="447"/>
      <c r="S218" s="447"/>
      <c r="T218" s="447"/>
      <c r="U218" s="447"/>
      <c r="V218" s="447"/>
      <c r="W218" s="447"/>
      <c r="X218" s="447"/>
      <c r="Y218" s="447"/>
      <c r="Z218" s="447"/>
    </row>
    <row r="219" ht="12.75" customHeight="1">
      <c r="A219" s="447"/>
      <c r="B219" s="476" t="s">
        <v>375</v>
      </c>
      <c r="C219" s="518" t="s">
        <v>1071</v>
      </c>
      <c r="D219" s="495">
        <v>501.0</v>
      </c>
      <c r="E219" s="447" t="str">
        <f>VLOOKUP(D219,FS!A:B,2,FALSE)</f>
        <v>Professional services LTD</v>
      </c>
      <c r="F219" s="960"/>
      <c r="G219" s="447"/>
      <c r="H219" s="447"/>
      <c r="I219" s="447"/>
      <c r="J219" s="447"/>
      <c r="K219" s="447"/>
      <c r="L219" s="447"/>
      <c r="M219" s="447"/>
      <c r="N219" s="447"/>
      <c r="O219" s="447"/>
      <c r="P219" s="447"/>
      <c r="Q219" s="447"/>
      <c r="R219" s="447"/>
      <c r="S219" s="447"/>
      <c r="T219" s="447"/>
      <c r="U219" s="447"/>
      <c r="V219" s="447"/>
      <c r="W219" s="447"/>
      <c r="X219" s="447"/>
      <c r="Y219" s="447"/>
      <c r="Z219" s="447"/>
    </row>
    <row r="220" ht="12.75" customHeight="1">
      <c r="A220" s="447"/>
      <c r="B220" s="476">
        <v>70039.0</v>
      </c>
      <c r="C220" s="447" t="s">
        <v>361</v>
      </c>
      <c r="D220" s="495">
        <v>511.0</v>
      </c>
      <c r="E220" s="447" t="str">
        <f>VLOOKUP(D220,FS!A:B,2,FALSE)</f>
        <v>G&amp;A Software</v>
      </c>
      <c r="F220" s="960"/>
      <c r="G220" s="447"/>
      <c r="H220" s="447"/>
      <c r="I220" s="447"/>
      <c r="J220" s="447"/>
      <c r="K220" s="447"/>
      <c r="L220" s="447"/>
      <c r="M220" s="447"/>
      <c r="N220" s="447"/>
      <c r="O220" s="447"/>
      <c r="P220" s="447"/>
      <c r="Q220" s="447"/>
      <c r="R220" s="447"/>
      <c r="S220" s="447"/>
      <c r="T220" s="447"/>
      <c r="U220" s="447"/>
      <c r="V220" s="447"/>
      <c r="W220" s="447"/>
      <c r="X220" s="447"/>
      <c r="Y220" s="447"/>
      <c r="Z220" s="447"/>
    </row>
    <row r="221" ht="12.75" customHeight="1">
      <c r="A221" s="447"/>
      <c r="B221" s="966">
        <v>70042.0</v>
      </c>
      <c r="C221" s="967" t="s">
        <v>364</v>
      </c>
      <c r="D221" s="949">
        <v>511.0</v>
      </c>
      <c r="E221" s="966" t="str">
        <f>VLOOKUP(D221,FS!A:B,2,FALSE)</f>
        <v>G&amp;A Software</v>
      </c>
      <c r="F221" s="960"/>
      <c r="G221" s="447"/>
      <c r="H221" s="447"/>
      <c r="I221" s="447"/>
      <c r="J221" s="447"/>
      <c r="K221" s="447"/>
      <c r="L221" s="447"/>
      <c r="M221" s="447"/>
      <c r="N221" s="447"/>
      <c r="O221" s="447"/>
      <c r="P221" s="447"/>
      <c r="Q221" s="447"/>
      <c r="R221" s="447"/>
      <c r="S221" s="447"/>
      <c r="T221" s="447"/>
      <c r="U221" s="447"/>
      <c r="V221" s="447"/>
      <c r="W221" s="447"/>
      <c r="X221" s="447"/>
      <c r="Y221" s="447"/>
      <c r="Z221" s="447"/>
    </row>
    <row r="222" ht="12.75" customHeight="1">
      <c r="A222" s="447"/>
      <c r="B222" s="447">
        <v>20003.0</v>
      </c>
      <c r="C222" s="518" t="s">
        <v>1072</v>
      </c>
      <c r="D222" s="495">
        <v>31.1</v>
      </c>
      <c r="E222" s="447" t="str">
        <f>VLOOKUP(D222,FS!A:B,2,FALSE)</f>
        <v>Trade Payables</v>
      </c>
      <c r="F222" s="960"/>
      <c r="G222" s="447"/>
      <c r="H222" s="447"/>
      <c r="I222" s="447"/>
      <c r="J222" s="447"/>
      <c r="K222" s="447"/>
      <c r="L222" s="447"/>
      <c r="M222" s="447"/>
      <c r="N222" s="447"/>
      <c r="O222" s="447"/>
      <c r="P222" s="447"/>
      <c r="Q222" s="447"/>
      <c r="R222" s="447"/>
      <c r="S222" s="447"/>
      <c r="T222" s="447"/>
      <c r="U222" s="447"/>
      <c r="V222" s="447"/>
      <c r="W222" s="447"/>
      <c r="X222" s="447"/>
      <c r="Y222" s="447"/>
      <c r="Z222" s="447"/>
    </row>
    <row r="223" ht="12.75" customHeight="1">
      <c r="A223" s="447"/>
      <c r="B223" s="447">
        <v>200093.0</v>
      </c>
      <c r="C223" s="518" t="s">
        <v>1073</v>
      </c>
      <c r="D223" s="495">
        <v>31.1</v>
      </c>
      <c r="E223" s="447" t="str">
        <f>VLOOKUP(D223,FS!A:B,2,FALSE)</f>
        <v>Trade Payables</v>
      </c>
      <c r="F223" s="960"/>
      <c r="G223" s="447"/>
      <c r="H223" s="447"/>
      <c r="I223" s="447"/>
      <c r="J223" s="447"/>
      <c r="K223" s="447"/>
      <c r="L223" s="447"/>
      <c r="M223" s="447"/>
      <c r="N223" s="447"/>
      <c r="O223" s="447"/>
      <c r="P223" s="447"/>
      <c r="Q223" s="447"/>
      <c r="R223" s="447"/>
      <c r="S223" s="447"/>
      <c r="T223" s="447"/>
      <c r="U223" s="447"/>
      <c r="V223" s="447"/>
      <c r="W223" s="447"/>
      <c r="X223" s="447"/>
      <c r="Y223" s="447"/>
      <c r="Z223" s="447"/>
    </row>
    <row r="224" ht="12.75" customHeight="1">
      <c r="A224" s="447"/>
      <c r="B224" s="447">
        <v>200158.0</v>
      </c>
      <c r="C224" s="518" t="s">
        <v>1074</v>
      </c>
      <c r="D224" s="495">
        <v>31.1</v>
      </c>
      <c r="E224" s="447" t="str">
        <f>VLOOKUP(D224,FS!A:B,2,FALSE)</f>
        <v>Trade Payables</v>
      </c>
      <c r="F224" s="960"/>
      <c r="G224" s="447"/>
      <c r="H224" s="447"/>
      <c r="I224" s="447"/>
      <c r="J224" s="447"/>
      <c r="K224" s="447"/>
      <c r="L224" s="447"/>
      <c r="M224" s="447"/>
      <c r="N224" s="447"/>
      <c r="O224" s="447"/>
      <c r="P224" s="447"/>
      <c r="Q224" s="447"/>
      <c r="R224" s="447"/>
      <c r="S224" s="447"/>
      <c r="T224" s="447"/>
      <c r="U224" s="447"/>
      <c r="V224" s="447"/>
      <c r="W224" s="447"/>
      <c r="X224" s="447"/>
      <c r="Y224" s="447"/>
      <c r="Z224" s="447"/>
    </row>
    <row r="225" ht="12.75" customHeight="1">
      <c r="A225" s="447"/>
      <c r="B225" s="447">
        <v>200174.0</v>
      </c>
      <c r="C225" s="518" t="s">
        <v>1075</v>
      </c>
      <c r="D225" s="495">
        <v>31.1</v>
      </c>
      <c r="E225" s="447" t="str">
        <f>VLOOKUP(D225,FS!A:B,2,FALSE)</f>
        <v>Trade Payables</v>
      </c>
      <c r="F225" s="960"/>
      <c r="G225" s="447"/>
      <c r="H225" s="447"/>
      <c r="I225" s="447"/>
      <c r="J225" s="447"/>
      <c r="K225" s="447"/>
      <c r="L225" s="447"/>
      <c r="M225" s="447"/>
      <c r="N225" s="447"/>
      <c r="O225" s="447"/>
      <c r="P225" s="447"/>
      <c r="Q225" s="447"/>
      <c r="R225" s="447"/>
      <c r="S225" s="447"/>
      <c r="T225" s="447"/>
      <c r="U225" s="447"/>
      <c r="V225" s="447"/>
      <c r="W225" s="447"/>
      <c r="X225" s="447"/>
      <c r="Y225" s="447"/>
      <c r="Z225" s="447"/>
    </row>
    <row r="226" ht="12.75" customHeight="1">
      <c r="A226" s="447"/>
      <c r="B226" s="447">
        <v>200198.0</v>
      </c>
      <c r="C226" s="518" t="s">
        <v>1076</v>
      </c>
      <c r="D226" s="495">
        <v>31.1</v>
      </c>
      <c r="E226" s="447" t="str">
        <f>VLOOKUP(D226,FS!A:B,2,FALSE)</f>
        <v>Trade Payables</v>
      </c>
      <c r="F226" s="960"/>
      <c r="G226" s="447"/>
      <c r="H226" s="447"/>
      <c r="I226" s="447"/>
      <c r="J226" s="447"/>
      <c r="K226" s="447"/>
      <c r="L226" s="447"/>
      <c r="M226" s="447"/>
      <c r="N226" s="447"/>
      <c r="O226" s="447"/>
      <c r="P226" s="447"/>
      <c r="Q226" s="447"/>
      <c r="R226" s="447"/>
      <c r="S226" s="447"/>
      <c r="T226" s="447"/>
      <c r="U226" s="447"/>
      <c r="V226" s="447"/>
      <c r="W226" s="447"/>
      <c r="X226" s="447"/>
      <c r="Y226" s="447"/>
      <c r="Z226" s="447"/>
    </row>
    <row r="227" ht="12.75" customHeight="1">
      <c r="A227" s="447"/>
      <c r="B227" s="447">
        <v>200226.0</v>
      </c>
      <c r="C227" s="518" t="s">
        <v>1077</v>
      </c>
      <c r="D227" s="495">
        <v>31.1</v>
      </c>
      <c r="E227" s="447" t="str">
        <f>VLOOKUP(D227,FS!A:B,2,FALSE)</f>
        <v>Trade Payables</v>
      </c>
      <c r="F227" s="960"/>
      <c r="G227" s="447"/>
      <c r="H227" s="447"/>
      <c r="I227" s="447"/>
      <c r="J227" s="447"/>
      <c r="K227" s="447"/>
      <c r="L227" s="447"/>
      <c r="M227" s="447"/>
      <c r="N227" s="447"/>
      <c r="O227" s="447"/>
      <c r="P227" s="447"/>
      <c r="Q227" s="447"/>
      <c r="R227" s="447"/>
      <c r="S227" s="447"/>
      <c r="T227" s="447"/>
      <c r="U227" s="447"/>
      <c r="V227" s="447"/>
      <c r="W227" s="447"/>
      <c r="X227" s="447"/>
      <c r="Y227" s="447"/>
      <c r="Z227" s="447"/>
    </row>
    <row r="228" ht="12.75" customHeight="1">
      <c r="A228" s="447"/>
      <c r="B228" s="447">
        <v>200277.0</v>
      </c>
      <c r="C228" s="518" t="s">
        <v>1078</v>
      </c>
      <c r="D228" s="495">
        <v>31.1</v>
      </c>
      <c r="E228" s="447" t="str">
        <f>VLOOKUP(D228,FS!A:B,2,FALSE)</f>
        <v>Trade Payables</v>
      </c>
      <c r="F228" s="960"/>
      <c r="G228" s="447"/>
      <c r="H228" s="447"/>
      <c r="I228" s="447"/>
      <c r="J228" s="447"/>
      <c r="K228" s="447"/>
      <c r="L228" s="447"/>
      <c r="M228" s="447"/>
      <c r="N228" s="447"/>
      <c r="O228" s="447"/>
      <c r="P228" s="447"/>
      <c r="Q228" s="447"/>
      <c r="R228" s="447"/>
      <c r="S228" s="447"/>
      <c r="T228" s="447"/>
      <c r="U228" s="447"/>
      <c r="V228" s="447"/>
      <c r="W228" s="447"/>
      <c r="X228" s="447"/>
      <c r="Y228" s="447"/>
      <c r="Z228" s="447"/>
    </row>
    <row r="229" ht="12.75" customHeight="1">
      <c r="A229" s="447"/>
      <c r="B229" s="447">
        <v>21002.0</v>
      </c>
      <c r="C229" s="447" t="s">
        <v>1079</v>
      </c>
      <c r="D229" s="495">
        <v>31.1</v>
      </c>
      <c r="E229" s="447" t="str">
        <f>VLOOKUP(D229,FS!A:B,2,FALSE)</f>
        <v>Trade Payables</v>
      </c>
      <c r="F229" s="960"/>
      <c r="G229" s="447"/>
      <c r="H229" s="447"/>
      <c r="I229" s="447"/>
      <c r="J229" s="447"/>
      <c r="K229" s="447"/>
      <c r="L229" s="447"/>
      <c r="M229" s="447"/>
      <c r="N229" s="447"/>
      <c r="O229" s="447"/>
      <c r="P229" s="447"/>
      <c r="Q229" s="447"/>
      <c r="R229" s="447"/>
      <c r="S229" s="447"/>
      <c r="T229" s="447"/>
      <c r="U229" s="447"/>
      <c r="V229" s="447"/>
      <c r="W229" s="447"/>
      <c r="X229" s="447"/>
      <c r="Y229" s="447"/>
      <c r="Z229" s="447"/>
    </row>
    <row r="230" ht="12.75" customHeight="1">
      <c r="A230" s="447"/>
      <c r="B230" s="447">
        <v>200061.0</v>
      </c>
      <c r="C230" s="447" t="s">
        <v>1080</v>
      </c>
      <c r="D230" s="495">
        <v>31.1</v>
      </c>
      <c r="E230" s="447" t="str">
        <f>VLOOKUP(D230,FS!A:B,2,FALSE)</f>
        <v>Trade Payables</v>
      </c>
      <c r="F230" s="960"/>
      <c r="G230" s="447"/>
      <c r="H230" s="447"/>
      <c r="I230" s="447"/>
      <c r="J230" s="447"/>
      <c r="K230" s="447"/>
      <c r="L230" s="447"/>
      <c r="M230" s="447"/>
      <c r="N230" s="447"/>
      <c r="O230" s="447"/>
      <c r="P230" s="447"/>
      <c r="Q230" s="447"/>
      <c r="R230" s="447"/>
      <c r="S230" s="447"/>
      <c r="T230" s="447"/>
      <c r="U230" s="447"/>
      <c r="V230" s="447"/>
      <c r="W230" s="447"/>
      <c r="X230" s="447"/>
      <c r="Y230" s="447"/>
      <c r="Z230" s="447"/>
    </row>
    <row r="231" ht="12.75" customHeight="1">
      <c r="A231" s="447"/>
      <c r="B231" s="447">
        <v>200072.0</v>
      </c>
      <c r="C231" s="447" t="s">
        <v>1081</v>
      </c>
      <c r="D231" s="495">
        <v>31.1</v>
      </c>
      <c r="E231" s="447" t="str">
        <f>VLOOKUP(D231,FS!A:B,2,FALSE)</f>
        <v>Trade Payables</v>
      </c>
      <c r="F231" s="960"/>
      <c r="G231" s="447"/>
      <c r="H231" s="447"/>
      <c r="I231" s="447"/>
      <c r="J231" s="447"/>
      <c r="K231" s="447"/>
      <c r="L231" s="447"/>
      <c r="M231" s="447"/>
      <c r="N231" s="447"/>
      <c r="O231" s="447"/>
      <c r="P231" s="447"/>
      <c r="Q231" s="447"/>
      <c r="R231" s="447"/>
      <c r="S231" s="447"/>
      <c r="T231" s="447"/>
      <c r="U231" s="447"/>
      <c r="V231" s="447"/>
      <c r="W231" s="447"/>
      <c r="X231" s="447"/>
      <c r="Y231" s="447"/>
      <c r="Z231" s="447"/>
    </row>
    <row r="232" ht="12.75" customHeight="1">
      <c r="A232" s="447"/>
      <c r="B232" s="447">
        <v>200087.0</v>
      </c>
      <c r="C232" s="447" t="s">
        <v>423</v>
      </c>
      <c r="D232" s="495">
        <v>31.1</v>
      </c>
      <c r="E232" s="447" t="str">
        <f>VLOOKUP(D232,FS!A:B,2,FALSE)</f>
        <v>Trade Payables</v>
      </c>
      <c r="F232" s="960"/>
      <c r="G232" s="447"/>
      <c r="H232" s="447"/>
      <c r="I232" s="447"/>
      <c r="J232" s="447"/>
      <c r="K232" s="447"/>
      <c r="L232" s="447"/>
      <c r="M232" s="447"/>
      <c r="N232" s="447"/>
      <c r="O232" s="447"/>
      <c r="P232" s="447"/>
      <c r="Q232" s="447"/>
      <c r="R232" s="447"/>
      <c r="S232" s="447"/>
      <c r="T232" s="447"/>
      <c r="U232" s="447"/>
      <c r="V232" s="447"/>
      <c r="W232" s="447"/>
      <c r="X232" s="447"/>
      <c r="Y232" s="447"/>
      <c r="Z232" s="447"/>
    </row>
    <row r="233" ht="12.75" customHeight="1">
      <c r="A233" s="447"/>
      <c r="B233" s="447">
        <v>200192.0</v>
      </c>
      <c r="C233" s="447" t="s">
        <v>1082</v>
      </c>
      <c r="D233" s="495">
        <v>31.1</v>
      </c>
      <c r="E233" s="447" t="str">
        <f>VLOOKUP(D233,FS!A:B,2,FALSE)</f>
        <v>Trade Payables</v>
      </c>
      <c r="F233" s="960"/>
      <c r="G233" s="447"/>
      <c r="H233" s="447"/>
      <c r="I233" s="447"/>
      <c r="J233" s="447"/>
      <c r="K233" s="447"/>
      <c r="L233" s="447"/>
      <c r="M233" s="447"/>
      <c r="N233" s="447"/>
      <c r="O233" s="447"/>
      <c r="P233" s="447"/>
      <c r="Q233" s="447"/>
      <c r="R233" s="447"/>
      <c r="S233" s="447"/>
      <c r="T233" s="447"/>
      <c r="U233" s="447"/>
      <c r="V233" s="447"/>
      <c r="W233" s="447"/>
      <c r="X233" s="447"/>
      <c r="Y233" s="447"/>
      <c r="Z233" s="447"/>
    </row>
    <row r="234" ht="12.75" customHeight="1">
      <c r="A234" s="447"/>
      <c r="B234" s="447">
        <v>200247.0</v>
      </c>
      <c r="C234" s="447" t="s">
        <v>1083</v>
      </c>
      <c r="D234" s="495">
        <v>31.1</v>
      </c>
      <c r="E234" s="447" t="str">
        <f>VLOOKUP(D234,FS!A:B,2,FALSE)</f>
        <v>Trade Payables</v>
      </c>
      <c r="F234" s="960"/>
      <c r="G234" s="447"/>
      <c r="H234" s="447"/>
      <c r="I234" s="447"/>
      <c r="J234" s="447"/>
      <c r="K234" s="447"/>
      <c r="L234" s="447"/>
      <c r="M234" s="447"/>
      <c r="N234" s="447"/>
      <c r="O234" s="447"/>
      <c r="P234" s="447"/>
      <c r="Q234" s="447"/>
      <c r="R234" s="447"/>
      <c r="S234" s="447"/>
      <c r="T234" s="447"/>
      <c r="U234" s="447"/>
      <c r="V234" s="447"/>
      <c r="W234" s="447"/>
      <c r="X234" s="447"/>
      <c r="Y234" s="447"/>
      <c r="Z234" s="447"/>
    </row>
    <row r="235" ht="12.75" customHeight="1">
      <c r="A235" s="447"/>
      <c r="B235" s="447">
        <v>20919.0</v>
      </c>
      <c r="C235" s="518" t="s">
        <v>1084</v>
      </c>
      <c r="D235" s="495">
        <v>33.3</v>
      </c>
      <c r="E235" s="447" t="str">
        <f>VLOOKUP(D235,FS!A:B,2,FALSE)</f>
        <v>Accruals related to Employees</v>
      </c>
      <c r="F235" s="960"/>
      <c r="G235" s="447"/>
      <c r="H235" s="447"/>
      <c r="I235" s="447"/>
      <c r="J235" s="447"/>
      <c r="K235" s="447"/>
      <c r="L235" s="447"/>
      <c r="M235" s="447"/>
      <c r="N235" s="447"/>
      <c r="O235" s="447"/>
      <c r="P235" s="447"/>
      <c r="Q235" s="447"/>
      <c r="R235" s="447"/>
      <c r="S235" s="447"/>
      <c r="T235" s="447"/>
      <c r="U235" s="447"/>
      <c r="V235" s="447"/>
      <c r="W235" s="447"/>
      <c r="X235" s="447"/>
      <c r="Y235" s="447"/>
      <c r="Z235" s="447"/>
    </row>
    <row r="236" ht="12.75" customHeight="1">
      <c r="A236" s="447"/>
      <c r="B236" s="447">
        <v>20920.0</v>
      </c>
      <c r="C236" s="518" t="s">
        <v>1085</v>
      </c>
      <c r="D236" s="495">
        <v>33.3</v>
      </c>
      <c r="E236" s="447" t="str">
        <f>VLOOKUP(D236,FS!A:B,2,FALSE)</f>
        <v>Accruals related to Employees</v>
      </c>
      <c r="F236" s="960"/>
      <c r="G236" s="447"/>
      <c r="H236" s="447"/>
      <c r="I236" s="447"/>
      <c r="J236" s="447"/>
      <c r="K236" s="447"/>
      <c r="L236" s="447"/>
      <c r="M236" s="447"/>
      <c r="N236" s="447"/>
      <c r="O236" s="447"/>
      <c r="P236" s="447"/>
      <c r="Q236" s="447"/>
      <c r="R236" s="447"/>
      <c r="S236" s="447"/>
      <c r="T236" s="447"/>
      <c r="U236" s="447"/>
      <c r="V236" s="447"/>
      <c r="W236" s="447"/>
      <c r="X236" s="447"/>
      <c r="Y236" s="447"/>
      <c r="Z236" s="447"/>
    </row>
    <row r="237" ht="12.75" customHeight="1">
      <c r="A237" s="447"/>
      <c r="B237" s="447">
        <v>50510.0</v>
      </c>
      <c r="C237" s="518" t="s">
        <v>1086</v>
      </c>
      <c r="D237" s="495">
        <v>303.0</v>
      </c>
      <c r="E237" s="447" t="str">
        <f>VLOOKUP(D237,FS!A:B,2,FALSE)</f>
        <v>Travel abroad</v>
      </c>
      <c r="F237" s="960"/>
      <c r="G237" s="447"/>
      <c r="H237" s="447"/>
      <c r="I237" s="447"/>
      <c r="J237" s="447"/>
      <c r="K237" s="447"/>
      <c r="L237" s="447"/>
      <c r="M237" s="447"/>
      <c r="N237" s="447"/>
      <c r="O237" s="447"/>
      <c r="P237" s="447"/>
      <c r="Q237" s="447"/>
      <c r="R237" s="447"/>
      <c r="S237" s="447"/>
      <c r="T237" s="447"/>
      <c r="U237" s="447"/>
      <c r="V237" s="447"/>
      <c r="W237" s="447"/>
      <c r="X237" s="447"/>
      <c r="Y237" s="447"/>
      <c r="Z237" s="447"/>
    </row>
    <row r="238" ht="12.75" customHeight="1">
      <c r="A238" s="447"/>
      <c r="B238" s="447">
        <v>51098.0</v>
      </c>
      <c r="C238" s="518" t="s">
        <v>487</v>
      </c>
      <c r="D238" s="495">
        <v>300.0</v>
      </c>
      <c r="E238" s="447" t="str">
        <f>VLOOKUP(D238,FS!A:B,2,FALSE)</f>
        <v>Payroll and related (r&amp;d)</v>
      </c>
      <c r="F238" s="960"/>
      <c r="G238" s="447"/>
      <c r="H238" s="447"/>
      <c r="I238" s="447"/>
      <c r="J238" s="447"/>
      <c r="K238" s="447"/>
      <c r="L238" s="447"/>
      <c r="M238" s="447"/>
      <c r="N238" s="447"/>
      <c r="O238" s="447"/>
      <c r="P238" s="447"/>
      <c r="Q238" s="447"/>
      <c r="R238" s="447"/>
      <c r="S238" s="447"/>
      <c r="T238" s="447"/>
      <c r="U238" s="447"/>
      <c r="V238" s="447"/>
      <c r="W238" s="447"/>
      <c r="X238" s="447"/>
      <c r="Y238" s="447"/>
      <c r="Z238" s="447"/>
    </row>
    <row r="239" ht="12.75" customHeight="1">
      <c r="A239" s="447"/>
      <c r="B239" s="447">
        <v>53004.0</v>
      </c>
      <c r="C239" s="518" t="s">
        <v>1087</v>
      </c>
      <c r="D239" s="495">
        <v>303.0</v>
      </c>
      <c r="E239" s="447" t="str">
        <f>VLOOKUP(D239,FS!A:B,2,FALSE)</f>
        <v>Travel abroad</v>
      </c>
      <c r="F239" s="960"/>
      <c r="G239" s="447"/>
      <c r="H239" s="447"/>
      <c r="I239" s="447"/>
      <c r="J239" s="447"/>
      <c r="K239" s="447"/>
      <c r="L239" s="447"/>
      <c r="M239" s="447"/>
      <c r="N239" s="447"/>
      <c r="O239" s="447"/>
      <c r="P239" s="447"/>
      <c r="Q239" s="447"/>
      <c r="R239" s="447"/>
      <c r="S239" s="447"/>
      <c r="T239" s="447"/>
      <c r="U239" s="447"/>
      <c r="V239" s="447"/>
      <c r="W239" s="447"/>
      <c r="X239" s="447"/>
      <c r="Y239" s="447"/>
      <c r="Z239" s="447"/>
    </row>
    <row r="240" ht="12.75" customHeight="1">
      <c r="A240" s="447"/>
      <c r="B240" s="447">
        <v>60001.0</v>
      </c>
      <c r="C240" s="518" t="s">
        <v>1088</v>
      </c>
      <c r="D240" s="495">
        <v>803.0</v>
      </c>
      <c r="E240" s="447" t="str">
        <f>VLOOKUP(D240,FS!A:B,2,FALSE)</f>
        <v>Consultant marketing</v>
      </c>
      <c r="F240" s="960"/>
      <c r="G240" s="447"/>
      <c r="H240" s="447"/>
      <c r="I240" s="447"/>
      <c r="J240" s="447"/>
      <c r="K240" s="447"/>
      <c r="L240" s="447"/>
      <c r="M240" s="447"/>
      <c r="N240" s="447"/>
      <c r="O240" s="447"/>
      <c r="P240" s="447"/>
      <c r="Q240" s="447"/>
      <c r="R240" s="447"/>
      <c r="S240" s="447"/>
      <c r="T240" s="447"/>
      <c r="U240" s="447"/>
      <c r="V240" s="447"/>
      <c r="W240" s="447"/>
      <c r="X240" s="447"/>
      <c r="Y240" s="447"/>
      <c r="Z240" s="447"/>
    </row>
    <row r="241" ht="12.75" customHeight="1">
      <c r="A241" s="447"/>
      <c r="B241" s="447">
        <v>70001.0</v>
      </c>
      <c r="C241" s="518" t="s">
        <v>573</v>
      </c>
      <c r="D241" s="495">
        <v>503.0</v>
      </c>
      <c r="E241" s="447" t="str">
        <f>VLOOKUP(D241,FS!A:B,2,FALSE)</f>
        <v>Office expenses &amp; other</v>
      </c>
      <c r="F241" s="960"/>
      <c r="G241" s="447"/>
      <c r="H241" s="447"/>
      <c r="I241" s="447"/>
      <c r="J241" s="447"/>
      <c r="K241" s="447"/>
      <c r="L241" s="447"/>
      <c r="M241" s="447"/>
      <c r="N241" s="447"/>
      <c r="O241" s="447"/>
      <c r="P241" s="447"/>
      <c r="Q241" s="447"/>
      <c r="R241" s="447"/>
      <c r="S241" s="447"/>
      <c r="T241" s="447"/>
      <c r="U241" s="447"/>
      <c r="V241" s="447"/>
      <c r="W241" s="447"/>
      <c r="X241" s="447"/>
      <c r="Y241" s="447"/>
      <c r="Z241" s="447"/>
    </row>
    <row r="242" ht="12.75" customHeight="1">
      <c r="A242" s="447"/>
      <c r="B242" s="447">
        <v>70010.0</v>
      </c>
      <c r="C242" s="518" t="s">
        <v>1089</v>
      </c>
      <c r="D242" s="495">
        <v>517.0</v>
      </c>
      <c r="E242" s="447" t="str">
        <f>VLOOKUP(D242,FS!A:B,2,FALSE)</f>
        <v>Welfare Gifts (holidays,birthday,new employee,quarterly meetings, happy hour)</v>
      </c>
      <c r="F242" s="960"/>
      <c r="G242" s="447"/>
      <c r="H242" s="447"/>
      <c r="I242" s="447"/>
      <c r="J242" s="447"/>
      <c r="K242" s="447"/>
      <c r="L242" s="447"/>
      <c r="M242" s="447"/>
      <c r="N242" s="447"/>
      <c r="O242" s="447"/>
      <c r="P242" s="447"/>
      <c r="Q242" s="447"/>
      <c r="R242" s="447"/>
      <c r="S242" s="447"/>
      <c r="T242" s="447"/>
      <c r="U242" s="447"/>
      <c r="V242" s="447"/>
      <c r="W242" s="447"/>
      <c r="X242" s="447"/>
      <c r="Y242" s="447"/>
      <c r="Z242" s="447"/>
    </row>
    <row r="243" ht="12.75" customHeight="1">
      <c r="A243" s="447"/>
      <c r="B243" s="447">
        <v>70018.0</v>
      </c>
      <c r="C243" s="518" t="s">
        <v>585</v>
      </c>
      <c r="D243" s="495">
        <v>520.0</v>
      </c>
      <c r="E243" s="447" t="str">
        <f>VLOOKUP(D243,FS!A:B,2,FALSE)</f>
        <v>Utilities (monicipal+cleaning+water+electicity)</v>
      </c>
      <c r="F243" s="960"/>
      <c r="G243" s="447"/>
      <c r="H243" s="447"/>
      <c r="I243" s="447"/>
      <c r="J243" s="447"/>
      <c r="K243" s="447"/>
      <c r="L243" s="447"/>
      <c r="M243" s="447"/>
      <c r="N243" s="447"/>
      <c r="O243" s="447"/>
      <c r="P243" s="447"/>
      <c r="Q243" s="447"/>
      <c r="R243" s="447"/>
      <c r="S243" s="447"/>
      <c r="T243" s="447"/>
      <c r="U243" s="447"/>
      <c r="V243" s="447"/>
      <c r="W243" s="447"/>
      <c r="X243" s="447"/>
      <c r="Y243" s="447"/>
      <c r="Z243" s="447"/>
    </row>
    <row r="244" ht="12.75" customHeight="1">
      <c r="A244" s="447"/>
      <c r="B244" s="447">
        <v>70020.0</v>
      </c>
      <c r="C244" s="518" t="s">
        <v>587</v>
      </c>
      <c r="D244" s="495">
        <v>520.0</v>
      </c>
      <c r="E244" s="447" t="str">
        <f>VLOOKUP(D244,FS!A:B,2,FALSE)</f>
        <v>Utilities (monicipal+cleaning+water+electicity)</v>
      </c>
      <c r="F244" s="960"/>
      <c r="G244" s="447"/>
      <c r="H244" s="447"/>
      <c r="I244" s="447"/>
      <c r="J244" s="447"/>
      <c r="K244" s="447"/>
      <c r="L244" s="447"/>
      <c r="M244" s="447"/>
      <c r="N244" s="447"/>
      <c r="O244" s="447"/>
      <c r="P244" s="447"/>
      <c r="Q244" s="447"/>
      <c r="R244" s="447"/>
      <c r="S244" s="447"/>
      <c r="T244" s="447"/>
      <c r="U244" s="447"/>
      <c r="V244" s="447"/>
      <c r="W244" s="447"/>
      <c r="X244" s="447"/>
      <c r="Y244" s="447"/>
      <c r="Z244" s="447"/>
    </row>
    <row r="245" ht="12.75" customHeight="1">
      <c r="A245" s="447"/>
      <c r="B245" s="447">
        <v>70024.0</v>
      </c>
      <c r="C245" s="518" t="s">
        <v>591</v>
      </c>
      <c r="D245" s="495">
        <v>501.0</v>
      </c>
      <c r="E245" s="447" t="str">
        <f>VLOOKUP(D245,FS!A:B,2,FALSE)</f>
        <v>Professional services LTD</v>
      </c>
      <c r="F245" s="960"/>
      <c r="G245" s="447"/>
      <c r="H245" s="447"/>
      <c r="I245" s="447"/>
      <c r="J245" s="447"/>
      <c r="K245" s="447"/>
      <c r="L245" s="447"/>
      <c r="M245" s="447"/>
      <c r="N245" s="447"/>
      <c r="O245" s="447"/>
      <c r="P245" s="447"/>
      <c r="Q245" s="447"/>
      <c r="R245" s="447"/>
      <c r="S245" s="447"/>
      <c r="T245" s="447"/>
      <c r="U245" s="447"/>
      <c r="V245" s="447"/>
      <c r="W245" s="447"/>
      <c r="X245" s="447"/>
      <c r="Y245" s="447"/>
      <c r="Z245" s="447"/>
    </row>
    <row r="246" ht="12.75" customHeight="1">
      <c r="A246" s="447"/>
      <c r="B246" s="447">
        <v>70038.0</v>
      </c>
      <c r="C246" s="518" t="s">
        <v>603</v>
      </c>
      <c r="D246" s="495">
        <v>517.0</v>
      </c>
      <c r="E246" s="447" t="str">
        <f>VLOOKUP(D246,FS!A:B,2,FALSE)</f>
        <v>Welfare Gifts (holidays,birthday,new employee,quarterly meetings, happy hour)</v>
      </c>
      <c r="F246" s="960"/>
      <c r="G246" s="447"/>
      <c r="H246" s="447"/>
      <c r="I246" s="447"/>
      <c r="J246" s="447"/>
      <c r="K246" s="447"/>
      <c r="L246" s="447"/>
      <c r="M246" s="447"/>
      <c r="N246" s="447"/>
      <c r="O246" s="447"/>
      <c r="P246" s="447"/>
      <c r="Q246" s="447"/>
      <c r="R246" s="447"/>
      <c r="S246" s="447"/>
      <c r="T246" s="447"/>
      <c r="U246" s="447"/>
      <c r="V246" s="447"/>
      <c r="W246" s="447"/>
      <c r="X246" s="447"/>
      <c r="Y246" s="447"/>
      <c r="Z246" s="447"/>
    </row>
    <row r="247" ht="12.75" customHeight="1">
      <c r="A247" s="447"/>
      <c r="B247" s="447">
        <v>73001.0</v>
      </c>
      <c r="C247" s="518" t="s">
        <v>1059</v>
      </c>
      <c r="D247" s="495">
        <v>502.0</v>
      </c>
      <c r="E247" s="447" t="str">
        <f>VLOOKUP(D247,FS!A:B,2,FALSE)</f>
        <v>Travel abroad</v>
      </c>
      <c r="F247" s="960"/>
      <c r="G247" s="447"/>
      <c r="H247" s="447"/>
      <c r="I247" s="447"/>
      <c r="J247" s="447"/>
      <c r="K247" s="447"/>
      <c r="L247" s="447"/>
      <c r="M247" s="447"/>
      <c r="N247" s="447"/>
      <c r="O247" s="447"/>
      <c r="P247" s="447"/>
      <c r="Q247" s="447"/>
      <c r="R247" s="447"/>
      <c r="S247" s="447"/>
      <c r="T247" s="447"/>
      <c r="U247" s="447"/>
      <c r="V247" s="447"/>
      <c r="W247" s="447"/>
      <c r="X247" s="447"/>
      <c r="Y247" s="447"/>
      <c r="Z247" s="447"/>
    </row>
    <row r="248" ht="12.75" customHeight="1">
      <c r="A248" s="447"/>
      <c r="B248" s="447">
        <v>73002.0</v>
      </c>
      <c r="C248" s="518" t="s">
        <v>1090</v>
      </c>
      <c r="D248" s="495">
        <v>502.0</v>
      </c>
      <c r="E248" s="447" t="str">
        <f>VLOOKUP(D248,FS!A:B,2,FALSE)</f>
        <v>Travel abroad</v>
      </c>
      <c r="F248" s="960"/>
      <c r="G248" s="447"/>
      <c r="H248" s="447"/>
      <c r="I248" s="447"/>
      <c r="J248" s="447"/>
      <c r="K248" s="447"/>
      <c r="L248" s="447"/>
      <c r="M248" s="447"/>
      <c r="N248" s="447"/>
      <c r="O248" s="447"/>
      <c r="P248" s="447"/>
      <c r="Q248" s="447"/>
      <c r="R248" s="447"/>
      <c r="S248" s="447"/>
      <c r="T248" s="447"/>
      <c r="U248" s="447"/>
      <c r="V248" s="447"/>
      <c r="W248" s="447"/>
      <c r="X248" s="447"/>
      <c r="Y248" s="447"/>
      <c r="Z248" s="447"/>
    </row>
    <row r="249" ht="12.75" customHeight="1">
      <c r="A249" s="447"/>
      <c r="B249" s="447">
        <v>90000.0</v>
      </c>
      <c r="C249" s="518" t="s">
        <v>658</v>
      </c>
      <c r="D249" s="495">
        <v>700.0</v>
      </c>
      <c r="E249" s="447" t="str">
        <f>VLOOKUP(D249,FS!A:B,2,FALSE)</f>
        <v>Financial expenses (income), net</v>
      </c>
      <c r="F249" s="960"/>
      <c r="G249" s="447"/>
      <c r="H249" s="447"/>
      <c r="I249" s="447"/>
      <c r="J249" s="447"/>
      <c r="K249" s="447"/>
      <c r="L249" s="447"/>
      <c r="M249" s="447"/>
      <c r="N249" s="447"/>
      <c r="O249" s="447"/>
      <c r="P249" s="447"/>
      <c r="Q249" s="447"/>
      <c r="R249" s="447"/>
      <c r="S249" s="447"/>
      <c r="T249" s="447"/>
      <c r="U249" s="447"/>
      <c r="V249" s="447"/>
      <c r="W249" s="447"/>
      <c r="X249" s="447"/>
      <c r="Y249" s="447"/>
      <c r="Z249" s="447"/>
    </row>
    <row r="250" ht="12.75" customHeight="1">
      <c r="A250" s="447"/>
      <c r="B250" s="447">
        <v>90001.0</v>
      </c>
      <c r="C250" s="518" t="s">
        <v>659</v>
      </c>
      <c r="D250" s="495">
        <v>700.0</v>
      </c>
      <c r="E250" s="447" t="str">
        <f>VLOOKUP(D250,FS!A:B,2,FALSE)</f>
        <v>Financial expenses (income), net</v>
      </c>
      <c r="F250" s="960"/>
      <c r="G250" s="447"/>
      <c r="H250" s="447"/>
      <c r="I250" s="447"/>
      <c r="J250" s="447"/>
      <c r="K250" s="447"/>
      <c r="L250" s="447"/>
      <c r="M250" s="447"/>
      <c r="N250" s="447"/>
      <c r="O250" s="447"/>
      <c r="P250" s="447"/>
      <c r="Q250" s="447"/>
      <c r="R250" s="447"/>
      <c r="S250" s="447"/>
      <c r="T250" s="447"/>
      <c r="U250" s="447"/>
      <c r="V250" s="447"/>
      <c r="W250" s="447"/>
      <c r="X250" s="447"/>
      <c r="Y250" s="447"/>
      <c r="Z250" s="447"/>
    </row>
    <row r="251" ht="12.75" customHeight="1">
      <c r="A251" s="447"/>
      <c r="B251" s="447">
        <v>90002.0</v>
      </c>
      <c r="C251" s="518" t="s">
        <v>660</v>
      </c>
      <c r="D251" s="495">
        <v>700.0</v>
      </c>
      <c r="E251" s="447" t="str">
        <f>VLOOKUP(D251,FS!A:B,2,FALSE)</f>
        <v>Financial expenses (income), net</v>
      </c>
      <c r="F251" s="960"/>
      <c r="G251" s="447"/>
      <c r="H251" s="447"/>
      <c r="I251" s="447"/>
      <c r="J251" s="447"/>
      <c r="K251" s="447"/>
      <c r="L251" s="447"/>
      <c r="M251" s="447"/>
      <c r="N251" s="447"/>
      <c r="O251" s="447"/>
      <c r="P251" s="447"/>
      <c r="Q251" s="447"/>
      <c r="R251" s="447"/>
      <c r="S251" s="447"/>
      <c r="T251" s="447"/>
      <c r="U251" s="447"/>
      <c r="V251" s="447"/>
      <c r="W251" s="447"/>
      <c r="X251" s="447"/>
      <c r="Y251" s="447"/>
      <c r="Z251" s="447"/>
    </row>
    <row r="252" ht="12.75" customHeight="1">
      <c r="A252" s="447"/>
      <c r="B252" s="447">
        <v>90006.0</v>
      </c>
      <c r="C252" s="518" t="s">
        <v>662</v>
      </c>
      <c r="D252" s="495">
        <v>700.0</v>
      </c>
      <c r="E252" s="447" t="str">
        <f>VLOOKUP(D252,FS!A:B,2,FALSE)</f>
        <v>Financial expenses (income), net</v>
      </c>
      <c r="F252" s="960"/>
      <c r="G252" s="447"/>
      <c r="H252" s="447"/>
      <c r="I252" s="447"/>
      <c r="J252" s="447"/>
      <c r="K252" s="447"/>
      <c r="L252" s="447"/>
      <c r="M252" s="447"/>
      <c r="N252" s="447"/>
      <c r="O252" s="447"/>
      <c r="P252" s="447"/>
      <c r="Q252" s="447"/>
      <c r="R252" s="447"/>
      <c r="S252" s="447"/>
      <c r="T252" s="447"/>
      <c r="U252" s="447"/>
      <c r="V252" s="447"/>
      <c r="W252" s="447"/>
      <c r="X252" s="447"/>
      <c r="Y252" s="447"/>
      <c r="Z252" s="447"/>
    </row>
    <row r="253" ht="12.75" customHeight="1">
      <c r="A253" s="447"/>
      <c r="B253" s="447">
        <v>99999.0</v>
      </c>
      <c r="C253" s="518" t="s">
        <v>665</v>
      </c>
      <c r="D253" s="495">
        <v>700.0</v>
      </c>
      <c r="E253" s="447" t="str">
        <f>VLOOKUP(D253,FS!A:B,2,FALSE)</f>
        <v>Financial expenses (income), net</v>
      </c>
      <c r="F253" s="960"/>
      <c r="G253" s="447"/>
      <c r="H253" s="447"/>
      <c r="I253" s="447"/>
      <c r="J253" s="447"/>
      <c r="K253" s="447"/>
      <c r="L253" s="447"/>
      <c r="M253" s="447"/>
      <c r="N253" s="447"/>
      <c r="O253" s="447"/>
      <c r="P253" s="447"/>
      <c r="Q253" s="447"/>
      <c r="R253" s="447"/>
      <c r="S253" s="447"/>
      <c r="T253" s="447"/>
      <c r="U253" s="447"/>
      <c r="V253" s="447"/>
      <c r="W253" s="447"/>
      <c r="X253" s="447"/>
      <c r="Y253" s="447"/>
      <c r="Z253" s="447"/>
    </row>
    <row r="254" ht="12.75" customHeight="1">
      <c r="A254" s="447"/>
      <c r="B254" s="476" t="s">
        <v>1091</v>
      </c>
      <c r="C254" s="518" t="s">
        <v>334</v>
      </c>
      <c r="D254" s="495">
        <v>303.0</v>
      </c>
      <c r="E254" s="447" t="str">
        <f>VLOOKUP(D254,FS!A:B,2,FALSE)</f>
        <v>Travel abroad</v>
      </c>
      <c r="F254" s="960"/>
      <c r="G254" s="447"/>
      <c r="H254" s="447"/>
      <c r="I254" s="447"/>
      <c r="J254" s="447"/>
      <c r="K254" s="447"/>
      <c r="L254" s="447"/>
      <c r="M254" s="447"/>
      <c r="N254" s="447"/>
      <c r="O254" s="447"/>
      <c r="P254" s="447"/>
      <c r="Q254" s="447"/>
      <c r="R254" s="447"/>
      <c r="S254" s="447"/>
      <c r="T254" s="447"/>
      <c r="U254" s="447"/>
      <c r="V254" s="447"/>
      <c r="W254" s="447"/>
      <c r="X254" s="447"/>
      <c r="Y254" s="447"/>
      <c r="Z254" s="447"/>
    </row>
    <row r="255" ht="12.75" customHeight="1">
      <c r="A255" s="447"/>
      <c r="B255" s="447">
        <v>200120.0</v>
      </c>
      <c r="C255" s="518" t="s">
        <v>1092</v>
      </c>
      <c r="D255" s="495">
        <v>31.1</v>
      </c>
      <c r="E255" s="447" t="str">
        <f>VLOOKUP(D255,FS!A:B,2,FALSE)</f>
        <v>Trade Payables</v>
      </c>
      <c r="F255" s="960"/>
      <c r="G255" s="447"/>
      <c r="H255" s="447"/>
      <c r="I255" s="447"/>
      <c r="J255" s="447"/>
      <c r="K255" s="447"/>
      <c r="L255" s="447"/>
      <c r="M255" s="447"/>
      <c r="N255" s="447"/>
      <c r="O255" s="447"/>
      <c r="P255" s="447"/>
      <c r="Q255" s="447"/>
      <c r="R255" s="447"/>
      <c r="S255" s="447"/>
      <c r="T255" s="447"/>
      <c r="U255" s="447"/>
      <c r="V255" s="447"/>
      <c r="W255" s="447"/>
      <c r="X255" s="447"/>
      <c r="Y255" s="447"/>
      <c r="Z255" s="447"/>
    </row>
    <row r="256" ht="12.75" customHeight="1">
      <c r="A256" s="447"/>
      <c r="B256" s="447">
        <v>10600.0</v>
      </c>
      <c r="C256" s="495" t="s">
        <v>1093</v>
      </c>
      <c r="D256" s="495">
        <v>5.0</v>
      </c>
      <c r="E256" s="447" t="str">
        <f>VLOOKUP(D256,FS!A:B,2,FALSE)</f>
        <v>Accounts Receivables</v>
      </c>
      <c r="F256" s="960"/>
      <c r="G256" s="447"/>
      <c r="H256" s="447" t="s">
        <v>1094</v>
      </c>
      <c r="I256" s="447"/>
      <c r="J256" s="447"/>
      <c r="K256" s="447"/>
      <c r="L256" s="447"/>
      <c r="M256" s="447"/>
      <c r="N256" s="447"/>
      <c r="O256" s="447"/>
      <c r="P256" s="447"/>
      <c r="Q256" s="447"/>
      <c r="R256" s="447"/>
      <c r="S256" s="447"/>
      <c r="T256" s="447"/>
      <c r="U256" s="447"/>
      <c r="V256" s="447"/>
      <c r="W256" s="447"/>
      <c r="X256" s="447"/>
      <c r="Y256" s="447"/>
      <c r="Z256" s="447"/>
    </row>
    <row r="257" ht="12.75" customHeight="1">
      <c r="A257" s="447"/>
      <c r="B257" s="447">
        <v>10601.0</v>
      </c>
      <c r="C257" s="518" t="s">
        <v>1095</v>
      </c>
      <c r="D257" s="495">
        <v>5.0</v>
      </c>
      <c r="E257" s="447" t="str">
        <f>VLOOKUP(D257,FS!A:B,2,FALSE)</f>
        <v>Accounts Receivables</v>
      </c>
      <c r="F257" s="960"/>
      <c r="G257" s="447"/>
      <c r="H257" s="447" t="s">
        <v>1094</v>
      </c>
      <c r="I257" s="447"/>
      <c r="J257" s="447"/>
      <c r="K257" s="447"/>
      <c r="L257" s="447"/>
      <c r="M257" s="447"/>
      <c r="N257" s="447"/>
      <c r="O257" s="447"/>
      <c r="P257" s="447"/>
      <c r="Q257" s="447"/>
      <c r="R257" s="447"/>
      <c r="S257" s="447"/>
      <c r="T257" s="447"/>
      <c r="U257" s="447"/>
      <c r="V257" s="447"/>
      <c r="W257" s="447"/>
      <c r="X257" s="447"/>
      <c r="Y257" s="447"/>
      <c r="Z257" s="447"/>
    </row>
    <row r="258" ht="12.75" customHeight="1">
      <c r="A258" s="447"/>
      <c r="B258" s="447">
        <v>200124.0</v>
      </c>
      <c r="C258" s="518" t="s">
        <v>1096</v>
      </c>
      <c r="D258" s="495">
        <v>31.1</v>
      </c>
      <c r="E258" s="447" t="str">
        <f>VLOOKUP(D258,FS!A:B,2,FALSE)</f>
        <v>Trade Payables</v>
      </c>
      <c r="F258" s="960"/>
      <c r="G258" s="447"/>
      <c r="H258" s="447" t="s">
        <v>1094</v>
      </c>
      <c r="I258" s="447"/>
      <c r="J258" s="447"/>
      <c r="K258" s="447"/>
      <c r="L258" s="447"/>
      <c r="M258" s="447"/>
      <c r="N258" s="447"/>
      <c r="O258" s="447"/>
      <c r="P258" s="447"/>
      <c r="Q258" s="447"/>
      <c r="R258" s="447"/>
      <c r="S258" s="447"/>
      <c r="T258" s="447"/>
      <c r="U258" s="447"/>
      <c r="V258" s="447"/>
      <c r="W258" s="447"/>
      <c r="X258" s="447"/>
      <c r="Y258" s="447"/>
      <c r="Z258" s="447"/>
    </row>
    <row r="259" ht="12.75" customHeight="1">
      <c r="A259" s="447"/>
      <c r="B259" s="447">
        <v>200005.0</v>
      </c>
      <c r="C259" s="518" t="s">
        <v>418</v>
      </c>
      <c r="D259" s="495">
        <v>31.1</v>
      </c>
      <c r="E259" s="447" t="str">
        <f>VLOOKUP(D259,FS!A:B,2,FALSE)</f>
        <v>Trade Payables</v>
      </c>
      <c r="F259" s="960"/>
      <c r="G259" s="447"/>
      <c r="H259" s="447" t="s">
        <v>1094</v>
      </c>
      <c r="I259" s="447"/>
      <c r="J259" s="447"/>
      <c r="K259" s="447"/>
      <c r="L259" s="447"/>
      <c r="M259" s="447"/>
      <c r="N259" s="447"/>
      <c r="O259" s="447"/>
      <c r="P259" s="447"/>
      <c r="Q259" s="447"/>
      <c r="R259" s="447"/>
      <c r="S259" s="447"/>
      <c r="T259" s="447"/>
      <c r="U259" s="447"/>
      <c r="V259" s="447"/>
      <c r="W259" s="447"/>
      <c r="X259" s="447"/>
      <c r="Y259" s="447"/>
      <c r="Z259" s="447"/>
    </row>
    <row r="260" ht="12.75" customHeight="1">
      <c r="A260" s="447"/>
      <c r="B260" s="447">
        <v>200109.0</v>
      </c>
      <c r="C260" s="495" t="s">
        <v>1097</v>
      </c>
      <c r="D260" s="495">
        <v>31.1</v>
      </c>
      <c r="E260" s="447" t="str">
        <f>VLOOKUP(D260,FS!A:B,2,FALSE)</f>
        <v>Trade Payables</v>
      </c>
      <c r="F260" s="960"/>
      <c r="G260" s="447"/>
      <c r="H260" s="447" t="s">
        <v>1094</v>
      </c>
      <c r="I260" s="447"/>
      <c r="J260" s="447"/>
      <c r="K260" s="447"/>
      <c r="L260" s="447"/>
      <c r="M260" s="447"/>
      <c r="N260" s="447"/>
      <c r="O260" s="447"/>
      <c r="P260" s="447"/>
      <c r="Q260" s="447"/>
      <c r="R260" s="447"/>
      <c r="S260" s="447"/>
      <c r="T260" s="447"/>
      <c r="U260" s="447"/>
      <c r="V260" s="447"/>
      <c r="W260" s="447"/>
      <c r="X260" s="447"/>
      <c r="Y260" s="447"/>
      <c r="Z260" s="447"/>
    </row>
    <row r="261" ht="12.75" customHeight="1">
      <c r="A261" s="447"/>
      <c r="B261" s="447">
        <v>200112.0</v>
      </c>
      <c r="C261" s="447" t="s">
        <v>1098</v>
      </c>
      <c r="D261" s="495">
        <v>31.1</v>
      </c>
      <c r="E261" s="447" t="str">
        <f>VLOOKUP(D261,FS!A:B,2,FALSE)</f>
        <v>Trade Payables</v>
      </c>
      <c r="F261" s="960"/>
      <c r="G261" s="447"/>
      <c r="H261" s="447" t="s">
        <v>1094</v>
      </c>
      <c r="I261" s="447"/>
      <c r="J261" s="447"/>
      <c r="K261" s="447"/>
      <c r="L261" s="447"/>
      <c r="M261" s="447"/>
      <c r="N261" s="447"/>
      <c r="O261" s="447"/>
      <c r="P261" s="447"/>
      <c r="Q261" s="447"/>
      <c r="R261" s="447"/>
      <c r="S261" s="447"/>
      <c r="T261" s="447"/>
      <c r="U261" s="447"/>
      <c r="V261" s="447"/>
      <c r="W261" s="447"/>
      <c r="X261" s="447"/>
      <c r="Y261" s="447"/>
      <c r="Z261" s="447"/>
    </row>
    <row r="262" ht="12.75" customHeight="1">
      <c r="A262" s="447"/>
      <c r="B262" s="447">
        <v>200188.0</v>
      </c>
      <c r="C262" s="447" t="s">
        <v>1099</v>
      </c>
      <c r="D262" s="495">
        <v>31.1</v>
      </c>
      <c r="E262" s="447" t="str">
        <f>VLOOKUP(D262,FS!A:B,2,FALSE)</f>
        <v>Trade Payables</v>
      </c>
      <c r="F262" s="960"/>
      <c r="G262" s="447"/>
      <c r="H262" s="447" t="s">
        <v>1094</v>
      </c>
      <c r="I262" s="447"/>
      <c r="J262" s="447"/>
      <c r="K262" s="447"/>
      <c r="L262" s="447"/>
      <c r="M262" s="447"/>
      <c r="N262" s="447"/>
      <c r="O262" s="447"/>
      <c r="P262" s="447"/>
      <c r="Q262" s="447"/>
      <c r="R262" s="447"/>
      <c r="S262" s="447"/>
      <c r="T262" s="447"/>
      <c r="U262" s="447"/>
      <c r="V262" s="447"/>
      <c r="W262" s="447"/>
      <c r="X262" s="447"/>
      <c r="Y262" s="447"/>
      <c r="Z262" s="447"/>
    </row>
    <row r="263" ht="12.75" customHeight="1">
      <c r="A263" s="447"/>
      <c r="B263" s="447">
        <v>200193.0</v>
      </c>
      <c r="C263" s="447" t="s">
        <v>1100</v>
      </c>
      <c r="D263" s="495">
        <v>31.1</v>
      </c>
      <c r="E263" s="447" t="str">
        <f>VLOOKUP(D263,FS!A:B,2,FALSE)</f>
        <v>Trade Payables</v>
      </c>
      <c r="F263" s="960"/>
      <c r="G263" s="447"/>
      <c r="H263" s="447" t="s">
        <v>1094</v>
      </c>
      <c r="I263" s="447"/>
      <c r="J263" s="447"/>
      <c r="K263" s="447"/>
      <c r="L263" s="447"/>
      <c r="M263" s="447"/>
      <c r="N263" s="447"/>
      <c r="O263" s="447"/>
      <c r="P263" s="447"/>
      <c r="Q263" s="447"/>
      <c r="R263" s="447"/>
      <c r="S263" s="447"/>
      <c r="T263" s="447"/>
      <c r="U263" s="447"/>
      <c r="V263" s="447"/>
      <c r="W263" s="447"/>
      <c r="X263" s="447"/>
      <c r="Y263" s="447"/>
      <c r="Z263" s="447"/>
    </row>
    <row r="264" ht="12.75" customHeight="1">
      <c r="A264" s="447"/>
      <c r="B264" s="447">
        <v>200219.0</v>
      </c>
      <c r="C264" s="447" t="s">
        <v>1101</v>
      </c>
      <c r="D264" s="495">
        <v>31.1</v>
      </c>
      <c r="E264" s="447" t="str">
        <f>VLOOKUP(D264,FS!A:B,2,FALSE)</f>
        <v>Trade Payables</v>
      </c>
      <c r="F264" s="960"/>
      <c r="G264" s="447"/>
      <c r="H264" s="447" t="s">
        <v>1094</v>
      </c>
      <c r="I264" s="447"/>
      <c r="J264" s="447"/>
      <c r="K264" s="447"/>
      <c r="L264" s="447"/>
      <c r="M264" s="447"/>
      <c r="N264" s="447"/>
      <c r="O264" s="447"/>
      <c r="P264" s="447"/>
      <c r="Q264" s="447"/>
      <c r="R264" s="447"/>
      <c r="S264" s="447"/>
      <c r="T264" s="447"/>
      <c r="U264" s="447"/>
      <c r="V264" s="447"/>
      <c r="W264" s="447"/>
      <c r="X264" s="447"/>
      <c r="Y264" s="447"/>
      <c r="Z264" s="447"/>
    </row>
    <row r="265" ht="12.75" customHeight="1">
      <c r="A265" s="447"/>
      <c r="B265" s="447">
        <v>20921.0</v>
      </c>
      <c r="C265" s="518" t="s">
        <v>1102</v>
      </c>
      <c r="D265" s="495">
        <v>33.3</v>
      </c>
      <c r="E265" s="447" t="str">
        <f>VLOOKUP(D265,FS!A:B,2,FALSE)</f>
        <v>Accruals related to Employees</v>
      </c>
      <c r="F265" s="960"/>
      <c r="G265" s="447"/>
      <c r="H265" s="447" t="s">
        <v>1094</v>
      </c>
      <c r="I265" s="447"/>
      <c r="J265" s="447"/>
      <c r="K265" s="447"/>
      <c r="L265" s="447"/>
      <c r="M265" s="447"/>
      <c r="N265" s="447"/>
      <c r="O265" s="447"/>
      <c r="P265" s="447"/>
      <c r="Q265" s="447"/>
      <c r="R265" s="447"/>
      <c r="S265" s="447"/>
      <c r="T265" s="447"/>
      <c r="U265" s="447"/>
      <c r="V265" s="447"/>
      <c r="W265" s="447"/>
      <c r="X265" s="447"/>
      <c r="Y265" s="447"/>
      <c r="Z265" s="447"/>
    </row>
    <row r="266" ht="12.75" customHeight="1">
      <c r="A266" s="447"/>
      <c r="B266" s="447">
        <v>20929.0</v>
      </c>
      <c r="C266" s="518" t="s">
        <v>1103</v>
      </c>
      <c r="D266" s="495">
        <v>33.3</v>
      </c>
      <c r="E266" s="447" t="str">
        <f>VLOOKUP(D266,FS!A:B,2,FALSE)</f>
        <v>Accruals related to Employees</v>
      </c>
      <c r="F266" s="960"/>
      <c r="G266" s="447"/>
      <c r="H266" s="447" t="s">
        <v>1094</v>
      </c>
      <c r="I266" s="447"/>
      <c r="J266" s="447"/>
      <c r="K266" s="447"/>
      <c r="L266" s="447"/>
      <c r="M266" s="447"/>
      <c r="N266" s="447"/>
      <c r="O266" s="447"/>
      <c r="P266" s="447"/>
      <c r="Q266" s="447"/>
      <c r="R266" s="447"/>
      <c r="S266" s="447"/>
      <c r="T266" s="447"/>
      <c r="U266" s="447"/>
      <c r="V266" s="447"/>
      <c r="W266" s="447"/>
      <c r="X266" s="447"/>
      <c r="Y266" s="447"/>
      <c r="Z266" s="447"/>
    </row>
    <row r="267" ht="12.75" customHeight="1">
      <c r="A267" s="447"/>
      <c r="B267" s="447">
        <v>40101.0</v>
      </c>
      <c r="C267" s="518" t="s">
        <v>459</v>
      </c>
      <c r="D267" s="495">
        <v>100.0</v>
      </c>
      <c r="E267" s="447" t="str">
        <f>VLOOKUP(D267,FS!A:B,2,FALSE)</f>
        <v>Revenues</v>
      </c>
      <c r="F267" s="960"/>
      <c r="G267" s="447"/>
      <c r="H267" s="447" t="s">
        <v>1094</v>
      </c>
      <c r="I267" s="447"/>
      <c r="J267" s="447"/>
      <c r="K267" s="447"/>
      <c r="L267" s="447"/>
      <c r="M267" s="447"/>
      <c r="N267" s="447"/>
      <c r="O267" s="447"/>
      <c r="P267" s="447"/>
      <c r="Q267" s="447"/>
      <c r="R267" s="447"/>
      <c r="S267" s="447"/>
      <c r="T267" s="447"/>
      <c r="U267" s="447"/>
      <c r="V267" s="447"/>
      <c r="W267" s="447"/>
      <c r="X267" s="447"/>
      <c r="Y267" s="447"/>
      <c r="Z267" s="447"/>
    </row>
    <row r="268" ht="12.75" customHeight="1">
      <c r="A268" s="447"/>
      <c r="B268" s="447">
        <v>65106.0</v>
      </c>
      <c r="C268" s="518" t="s">
        <v>556</v>
      </c>
      <c r="D268" s="495">
        <v>800.0</v>
      </c>
      <c r="E268" s="447" t="str">
        <f>VLOOKUP(D268,FS!A:B,2,FALSE)</f>
        <v>Payroll and related (marketing)</v>
      </c>
      <c r="F268" s="960"/>
      <c r="G268" s="447"/>
      <c r="H268" s="447" t="s">
        <v>1094</v>
      </c>
      <c r="I268" s="447"/>
      <c r="J268" s="447"/>
      <c r="K268" s="447"/>
      <c r="L268" s="447"/>
      <c r="M268" s="447"/>
      <c r="N268" s="447"/>
      <c r="O268" s="447"/>
      <c r="P268" s="447"/>
      <c r="Q268" s="447"/>
      <c r="R268" s="447"/>
      <c r="S268" s="447"/>
      <c r="T268" s="447"/>
      <c r="U268" s="447"/>
      <c r="V268" s="447"/>
      <c r="W268" s="447"/>
      <c r="X268" s="447"/>
      <c r="Y268" s="447"/>
      <c r="Z268" s="447"/>
    </row>
    <row r="269" ht="12.75" customHeight="1">
      <c r="A269" s="447"/>
      <c r="B269" s="447">
        <v>66106.0</v>
      </c>
      <c r="C269" s="518" t="s">
        <v>568</v>
      </c>
      <c r="D269" s="495">
        <v>600.0</v>
      </c>
      <c r="E269" s="447" t="str">
        <f>VLOOKUP(D269,FS!A:B,2,FALSE)</f>
        <v>Payroll and related (DevEx)</v>
      </c>
      <c r="F269" s="960"/>
      <c r="G269" s="447"/>
      <c r="H269" s="447" t="s">
        <v>1094</v>
      </c>
      <c r="I269" s="447"/>
      <c r="J269" s="447"/>
      <c r="K269" s="447"/>
      <c r="L269" s="447"/>
      <c r="M269" s="447"/>
      <c r="N269" s="447"/>
      <c r="O269" s="447"/>
      <c r="P269" s="447"/>
      <c r="Q269" s="447"/>
      <c r="R269" s="447"/>
      <c r="S269" s="447"/>
      <c r="T269" s="447"/>
      <c r="U269" s="447"/>
      <c r="V269" s="447"/>
      <c r="W269" s="447"/>
      <c r="X269" s="447"/>
      <c r="Y269" s="447"/>
      <c r="Z269" s="447"/>
    </row>
    <row r="270" ht="12.75" customHeight="1">
      <c r="A270" s="447"/>
      <c r="B270" s="447">
        <v>70025.0</v>
      </c>
      <c r="C270" s="518" t="s">
        <v>592</v>
      </c>
      <c r="D270" s="495">
        <v>503.0</v>
      </c>
      <c r="E270" s="447" t="str">
        <f>VLOOKUP(D270,FS!A:B,2,FALSE)</f>
        <v>Office expenses &amp; other</v>
      </c>
      <c r="F270" s="960"/>
      <c r="G270" s="447"/>
      <c r="H270" s="447" t="s">
        <v>1094</v>
      </c>
      <c r="I270" s="447"/>
      <c r="J270" s="447"/>
      <c r="K270" s="447"/>
      <c r="L270" s="447"/>
      <c r="M270" s="447"/>
      <c r="N270" s="447"/>
      <c r="O270" s="447"/>
      <c r="P270" s="447"/>
      <c r="Q270" s="447"/>
      <c r="R270" s="447"/>
      <c r="S270" s="447"/>
      <c r="T270" s="447"/>
      <c r="U270" s="447"/>
      <c r="V270" s="447"/>
      <c r="W270" s="447"/>
      <c r="X270" s="447"/>
      <c r="Y270" s="447"/>
      <c r="Z270" s="447"/>
    </row>
    <row r="271" ht="12.75" customHeight="1">
      <c r="A271" s="447"/>
      <c r="B271" s="447">
        <v>90008.0</v>
      </c>
      <c r="C271" s="518" t="s">
        <v>664</v>
      </c>
      <c r="D271" s="495">
        <v>700.0</v>
      </c>
      <c r="E271" s="447" t="str">
        <f>VLOOKUP(D271,FS!A:B,2,FALSE)</f>
        <v>Financial expenses (income), net</v>
      </c>
      <c r="F271" s="960"/>
      <c r="G271" s="447"/>
      <c r="H271" s="447" t="s">
        <v>1094</v>
      </c>
      <c r="I271" s="447"/>
      <c r="J271" s="447"/>
      <c r="K271" s="447"/>
      <c r="L271" s="447"/>
      <c r="M271" s="447"/>
      <c r="N271" s="447"/>
      <c r="O271" s="447"/>
      <c r="P271" s="447"/>
      <c r="Q271" s="447"/>
      <c r="R271" s="447"/>
      <c r="S271" s="447"/>
      <c r="T271" s="447"/>
      <c r="U271" s="447"/>
      <c r="V271" s="447"/>
      <c r="W271" s="447"/>
      <c r="X271" s="447"/>
      <c r="Y271" s="447"/>
      <c r="Z271" s="447"/>
    </row>
    <row r="272" ht="12.75" customHeight="1">
      <c r="A272" s="447"/>
      <c r="B272" s="476" t="s">
        <v>1104</v>
      </c>
      <c r="C272" s="447" t="s">
        <v>1105</v>
      </c>
      <c r="D272" s="495">
        <v>811.0</v>
      </c>
      <c r="E272" s="447" t="str">
        <f>VLOOKUP(D272,FS!A:B,2,FALSE)</f>
        <v>Conference Expenses marketing</v>
      </c>
      <c r="F272" s="960"/>
      <c r="G272" s="447"/>
      <c r="H272" s="447" t="s">
        <v>1094</v>
      </c>
      <c r="I272" s="447"/>
      <c r="J272" s="447"/>
      <c r="K272" s="447"/>
      <c r="L272" s="447"/>
      <c r="M272" s="447"/>
      <c r="N272" s="447"/>
      <c r="O272" s="447"/>
      <c r="P272" s="447"/>
      <c r="Q272" s="447"/>
      <c r="R272" s="447"/>
      <c r="S272" s="447"/>
      <c r="T272" s="447"/>
      <c r="U272" s="447"/>
      <c r="V272" s="447"/>
      <c r="W272" s="447"/>
      <c r="X272" s="447"/>
      <c r="Y272" s="447"/>
      <c r="Z272" s="447"/>
    </row>
    <row r="273" ht="12.75" customHeight="1">
      <c r="A273" s="447"/>
      <c r="B273" s="476" t="s">
        <v>374</v>
      </c>
      <c r="C273" s="447" t="s">
        <v>1106</v>
      </c>
      <c r="D273" s="495">
        <v>811.0</v>
      </c>
      <c r="E273" s="447" t="str">
        <f>VLOOKUP(D273,FS!A:B,2,FALSE)</f>
        <v>Conference Expenses marketing</v>
      </c>
      <c r="F273" s="960"/>
      <c r="G273" s="447"/>
      <c r="H273" s="447" t="s">
        <v>1094</v>
      </c>
      <c r="I273" s="447"/>
      <c r="J273" s="447"/>
      <c r="K273" s="447"/>
      <c r="L273" s="447"/>
      <c r="M273" s="447"/>
      <c r="N273" s="447"/>
      <c r="O273" s="447"/>
      <c r="P273" s="447"/>
      <c r="Q273" s="447"/>
      <c r="R273" s="447"/>
      <c r="S273" s="447"/>
      <c r="T273" s="447"/>
      <c r="U273" s="447"/>
      <c r="V273" s="447"/>
      <c r="W273" s="447"/>
      <c r="X273" s="447"/>
      <c r="Y273" s="447"/>
      <c r="Z273" s="447"/>
    </row>
    <row r="274" ht="12.75" customHeight="1">
      <c r="A274" s="447"/>
      <c r="B274" s="447">
        <v>20923.0</v>
      </c>
      <c r="C274" s="496" t="s">
        <v>1107</v>
      </c>
      <c r="D274" s="495">
        <v>33.3</v>
      </c>
      <c r="E274" s="447" t="str">
        <f>VLOOKUP(D274,FS!A:B,2,FALSE)</f>
        <v>Accruals related to Employees</v>
      </c>
      <c r="F274" s="960"/>
      <c r="G274" s="447"/>
      <c r="H274" s="447" t="s">
        <v>1108</v>
      </c>
      <c r="I274" s="447"/>
      <c r="J274" s="447"/>
      <c r="K274" s="447"/>
      <c r="L274" s="447"/>
      <c r="M274" s="447"/>
      <c r="N274" s="447"/>
      <c r="O274" s="447"/>
      <c r="P274" s="447"/>
      <c r="Q274" s="447"/>
      <c r="R274" s="447"/>
      <c r="S274" s="447"/>
      <c r="T274" s="447"/>
      <c r="U274" s="447"/>
      <c r="V274" s="447"/>
      <c r="W274" s="447"/>
      <c r="X274" s="447"/>
      <c r="Y274" s="447"/>
      <c r="Z274" s="447"/>
    </row>
    <row r="275" ht="12.75" customHeight="1">
      <c r="A275" s="447"/>
      <c r="B275" s="447">
        <v>70051.0</v>
      </c>
      <c r="C275" s="496" t="s">
        <v>614</v>
      </c>
      <c r="D275" s="495">
        <v>503.0</v>
      </c>
      <c r="E275" s="447" t="str">
        <f>VLOOKUP(D275,FS!A:B,2,FALSE)</f>
        <v>Office expenses &amp; other</v>
      </c>
      <c r="F275" s="960"/>
      <c r="G275" s="447"/>
      <c r="H275" s="447" t="s">
        <v>1108</v>
      </c>
      <c r="I275" s="447"/>
      <c r="J275" s="447"/>
      <c r="K275" s="447"/>
      <c r="L275" s="447"/>
      <c r="M275" s="447"/>
      <c r="N275" s="447"/>
      <c r="O275" s="447"/>
      <c r="P275" s="447"/>
      <c r="Q275" s="447"/>
      <c r="R275" s="447"/>
      <c r="S275" s="447"/>
      <c r="T275" s="447"/>
      <c r="U275" s="447"/>
      <c r="V275" s="447"/>
      <c r="W275" s="447"/>
      <c r="X275" s="447"/>
      <c r="Y275" s="447"/>
      <c r="Z275" s="447"/>
    </row>
    <row r="276" ht="12.75" customHeight="1">
      <c r="A276" s="447"/>
      <c r="B276" s="447">
        <v>70068.0</v>
      </c>
      <c r="C276" s="496" t="s">
        <v>631</v>
      </c>
      <c r="D276" s="495">
        <v>501.0</v>
      </c>
      <c r="E276" s="447" t="str">
        <f>VLOOKUP(D276,FS!A:B,2,FALSE)</f>
        <v>Professional services LTD</v>
      </c>
      <c r="F276" s="960"/>
      <c r="G276" s="447"/>
      <c r="H276" s="447" t="s">
        <v>1108</v>
      </c>
      <c r="I276" s="447"/>
      <c r="J276" s="447"/>
      <c r="K276" s="447"/>
      <c r="L276" s="447"/>
      <c r="M276" s="447"/>
      <c r="N276" s="447"/>
      <c r="O276" s="447"/>
      <c r="P276" s="447"/>
      <c r="Q276" s="447"/>
      <c r="R276" s="447"/>
      <c r="S276" s="447"/>
      <c r="T276" s="447"/>
      <c r="U276" s="447"/>
      <c r="V276" s="447"/>
      <c r="W276" s="447"/>
      <c r="X276" s="447"/>
      <c r="Y276" s="447"/>
      <c r="Z276" s="447"/>
    </row>
    <row r="277" ht="12.75" customHeight="1">
      <c r="A277" s="447"/>
      <c r="B277" s="447">
        <v>200003.0</v>
      </c>
      <c r="C277" s="504" t="s">
        <v>1109</v>
      </c>
      <c r="D277" s="495">
        <v>31.1</v>
      </c>
      <c r="E277" s="447" t="str">
        <f>VLOOKUP(D277,FS!A:B,2,FALSE)</f>
        <v>Trade Payables</v>
      </c>
      <c r="F277" s="960"/>
      <c r="G277" s="447"/>
      <c r="H277" s="447" t="s">
        <v>1110</v>
      </c>
      <c r="I277" s="447"/>
      <c r="J277" s="447"/>
      <c r="K277" s="447"/>
      <c r="L277" s="447"/>
      <c r="M277" s="447"/>
      <c r="N277" s="447"/>
      <c r="O277" s="447"/>
      <c r="P277" s="447"/>
      <c r="Q277" s="447"/>
      <c r="R277" s="447"/>
      <c r="S277" s="447"/>
      <c r="T277" s="447"/>
      <c r="U277" s="447"/>
      <c r="V277" s="447"/>
      <c r="W277" s="447"/>
      <c r="X277" s="447"/>
      <c r="Y277" s="447"/>
      <c r="Z277" s="447"/>
    </row>
    <row r="278" ht="12.75" customHeight="1">
      <c r="A278" s="447"/>
      <c r="B278" s="447">
        <v>200081.0</v>
      </c>
      <c r="C278" s="496" t="s">
        <v>1111</v>
      </c>
      <c r="D278" s="495">
        <v>31.1</v>
      </c>
      <c r="E278" s="447" t="str">
        <f>VLOOKUP(D278,FS!A:B,2,FALSE)</f>
        <v>Trade Payables</v>
      </c>
      <c r="F278" s="960"/>
      <c r="G278" s="447"/>
      <c r="H278" s="447" t="s">
        <v>1110</v>
      </c>
      <c r="I278" s="447"/>
      <c r="J278" s="447"/>
      <c r="K278" s="447"/>
      <c r="L278" s="447"/>
      <c r="M278" s="447"/>
      <c r="N278" s="447"/>
      <c r="O278" s="447"/>
      <c r="P278" s="447"/>
      <c r="Q278" s="447"/>
      <c r="R278" s="447"/>
      <c r="S278" s="447"/>
      <c r="T278" s="447"/>
      <c r="U278" s="447"/>
      <c r="V278" s="447"/>
      <c r="W278" s="447"/>
      <c r="X278" s="447"/>
      <c r="Y278" s="447"/>
      <c r="Z278" s="447"/>
    </row>
    <row r="279" ht="12.75" customHeight="1">
      <c r="A279" s="447"/>
      <c r="B279" s="447">
        <v>200092.0</v>
      </c>
      <c r="C279" s="496" t="s">
        <v>1112</v>
      </c>
      <c r="D279" s="495">
        <v>31.1</v>
      </c>
      <c r="E279" s="447" t="str">
        <f>VLOOKUP(D279,FS!A:B,2,FALSE)</f>
        <v>Trade Payables</v>
      </c>
      <c r="F279" s="960"/>
      <c r="G279" s="447"/>
      <c r="H279" s="447" t="s">
        <v>1110</v>
      </c>
      <c r="I279" s="447"/>
      <c r="J279" s="447"/>
      <c r="K279" s="447"/>
      <c r="L279" s="447"/>
      <c r="M279" s="447"/>
      <c r="N279" s="447"/>
      <c r="O279" s="447"/>
      <c r="P279" s="447"/>
      <c r="Q279" s="447"/>
      <c r="R279" s="447"/>
      <c r="S279" s="447"/>
      <c r="T279" s="447"/>
      <c r="U279" s="447"/>
      <c r="V279" s="447"/>
      <c r="W279" s="447"/>
      <c r="X279" s="447"/>
      <c r="Y279" s="447"/>
      <c r="Z279" s="447"/>
    </row>
    <row r="280" ht="12.75" customHeight="1">
      <c r="A280" s="447"/>
      <c r="B280" s="447">
        <v>200049.0</v>
      </c>
      <c r="C280" s="495" t="s">
        <v>1113</v>
      </c>
      <c r="D280" s="495">
        <v>31.1</v>
      </c>
      <c r="E280" s="447" t="str">
        <f>VLOOKUP(D280,FS!A:B,2,FALSE)</f>
        <v>Trade Payables</v>
      </c>
      <c r="F280" s="960"/>
      <c r="G280" s="447"/>
      <c r="H280" s="447" t="s">
        <v>1110</v>
      </c>
      <c r="I280" s="447"/>
      <c r="J280" s="447"/>
      <c r="K280" s="447"/>
      <c r="L280" s="447"/>
      <c r="M280" s="447"/>
      <c r="N280" s="447"/>
      <c r="O280" s="447"/>
      <c r="P280" s="447"/>
      <c r="Q280" s="447"/>
      <c r="R280" s="447"/>
      <c r="S280" s="447"/>
      <c r="T280" s="447"/>
      <c r="U280" s="447"/>
      <c r="V280" s="447"/>
      <c r="W280" s="447"/>
      <c r="X280" s="447"/>
      <c r="Y280" s="447"/>
      <c r="Z280" s="447"/>
    </row>
    <row r="281" ht="12.75" customHeight="1">
      <c r="A281" s="447"/>
      <c r="B281" s="447">
        <v>200131.0</v>
      </c>
      <c r="C281" s="495" t="s">
        <v>427</v>
      </c>
      <c r="D281" s="495">
        <v>31.1</v>
      </c>
      <c r="E281" s="447" t="str">
        <f>VLOOKUP(D281,FS!A:B,2,FALSE)</f>
        <v>Trade Payables</v>
      </c>
      <c r="F281" s="960"/>
      <c r="G281" s="447"/>
      <c r="H281" s="447" t="s">
        <v>1110</v>
      </c>
      <c r="I281" s="447"/>
      <c r="J281" s="447"/>
      <c r="K281" s="447"/>
      <c r="L281" s="447"/>
      <c r="M281" s="447"/>
      <c r="N281" s="447"/>
      <c r="O281" s="447"/>
      <c r="P281" s="447"/>
      <c r="Q281" s="447"/>
      <c r="R281" s="447"/>
      <c r="S281" s="447"/>
      <c r="T281" s="447"/>
      <c r="U281" s="447"/>
      <c r="V281" s="447"/>
      <c r="W281" s="447"/>
      <c r="X281" s="447"/>
      <c r="Y281" s="447"/>
      <c r="Z281" s="447"/>
    </row>
    <row r="282" ht="12.75" customHeight="1">
      <c r="A282" s="447"/>
      <c r="B282" s="447">
        <v>20910.0</v>
      </c>
      <c r="C282" s="496" t="s">
        <v>1114</v>
      </c>
      <c r="D282" s="495">
        <v>33.3</v>
      </c>
      <c r="E282" s="447" t="str">
        <f>VLOOKUP(D282,FS!A:B,2,FALSE)</f>
        <v>Accruals related to Employees</v>
      </c>
      <c r="F282" s="960"/>
      <c r="G282" s="447"/>
      <c r="H282" s="447" t="s">
        <v>1110</v>
      </c>
      <c r="I282" s="447"/>
      <c r="J282" s="447"/>
      <c r="K282" s="447"/>
      <c r="L282" s="447"/>
      <c r="M282" s="447"/>
      <c r="N282" s="447"/>
      <c r="O282" s="447"/>
      <c r="P282" s="447"/>
      <c r="Q282" s="447"/>
      <c r="R282" s="447"/>
      <c r="S282" s="447"/>
      <c r="T282" s="447"/>
      <c r="U282" s="447"/>
      <c r="V282" s="447"/>
      <c r="W282" s="447"/>
      <c r="X282" s="447"/>
      <c r="Y282" s="447"/>
      <c r="Z282" s="447"/>
    </row>
    <row r="283" ht="12.75" customHeight="1">
      <c r="A283" s="447"/>
      <c r="B283" s="447">
        <v>40100.0</v>
      </c>
      <c r="C283" s="496" t="s">
        <v>1115</v>
      </c>
      <c r="D283" s="495">
        <v>100.0</v>
      </c>
      <c r="E283" s="447" t="str">
        <f>VLOOKUP(D283,FS!A:B,2,FALSE)</f>
        <v>Revenues</v>
      </c>
      <c r="F283" s="960"/>
      <c r="G283" s="447"/>
      <c r="H283" s="447" t="s">
        <v>1110</v>
      </c>
      <c r="I283" s="447"/>
      <c r="J283" s="447"/>
      <c r="K283" s="447"/>
      <c r="L283" s="447"/>
      <c r="M283" s="447"/>
      <c r="N283" s="447"/>
      <c r="O283" s="447"/>
      <c r="P283" s="447"/>
      <c r="Q283" s="447"/>
      <c r="R283" s="447"/>
      <c r="S283" s="447"/>
      <c r="T283" s="447"/>
      <c r="U283" s="447"/>
      <c r="V283" s="447"/>
      <c r="W283" s="447"/>
      <c r="X283" s="447"/>
      <c r="Y283" s="447"/>
      <c r="Z283" s="447"/>
    </row>
    <row r="284" ht="12.75" customHeight="1">
      <c r="A284" s="447"/>
      <c r="B284" s="447">
        <v>50511.0</v>
      </c>
      <c r="C284" s="496" t="s">
        <v>1116</v>
      </c>
      <c r="D284" s="495">
        <v>303.0</v>
      </c>
      <c r="E284" s="447" t="str">
        <f>VLOOKUP(D284,FS!A:B,2,FALSE)</f>
        <v>Travel abroad</v>
      </c>
      <c r="F284" s="960"/>
      <c r="G284" s="447"/>
      <c r="H284" s="447" t="s">
        <v>1110</v>
      </c>
      <c r="I284" s="447"/>
      <c r="J284" s="447"/>
      <c r="K284" s="447"/>
      <c r="L284" s="447"/>
      <c r="M284" s="447"/>
      <c r="N284" s="447"/>
      <c r="O284" s="447"/>
      <c r="P284" s="447"/>
      <c r="Q284" s="447"/>
      <c r="R284" s="447"/>
      <c r="S284" s="447"/>
      <c r="T284" s="447"/>
      <c r="U284" s="447"/>
      <c r="V284" s="447"/>
      <c r="W284" s="447"/>
      <c r="X284" s="447"/>
      <c r="Y284" s="447"/>
      <c r="Z284" s="447"/>
    </row>
    <row r="285" ht="12.75" customHeight="1">
      <c r="A285" s="447"/>
      <c r="B285" s="447">
        <v>50512.0</v>
      </c>
      <c r="C285" s="496" t="s">
        <v>1117</v>
      </c>
      <c r="D285" s="495">
        <v>303.0</v>
      </c>
      <c r="E285" s="447" t="str">
        <f>VLOOKUP(D285,FS!A:B,2,FALSE)</f>
        <v>Travel abroad</v>
      </c>
      <c r="F285" s="960"/>
      <c r="G285" s="447"/>
      <c r="H285" s="447" t="s">
        <v>1110</v>
      </c>
      <c r="I285" s="447"/>
      <c r="J285" s="447"/>
      <c r="K285" s="447"/>
      <c r="L285" s="447"/>
      <c r="M285" s="447"/>
      <c r="N285" s="447"/>
      <c r="O285" s="447"/>
      <c r="P285" s="447"/>
      <c r="Q285" s="447"/>
      <c r="R285" s="447"/>
      <c r="S285" s="447"/>
      <c r="T285" s="447"/>
      <c r="U285" s="447"/>
      <c r="V285" s="447"/>
      <c r="W285" s="447"/>
      <c r="X285" s="447"/>
      <c r="Y285" s="447"/>
      <c r="Z285" s="447"/>
    </row>
    <row r="286" ht="12.75" customHeight="1">
      <c r="A286" s="447"/>
      <c r="B286" s="447">
        <v>51102.0</v>
      </c>
      <c r="C286" s="496" t="s">
        <v>490</v>
      </c>
      <c r="D286" s="495">
        <v>300.0</v>
      </c>
      <c r="E286" s="447" t="str">
        <f>VLOOKUP(D286,FS!A:B,2,FALSE)</f>
        <v>Payroll and related (r&amp;d)</v>
      </c>
      <c r="F286" s="960"/>
      <c r="G286" s="447"/>
      <c r="H286" s="447" t="s">
        <v>1110</v>
      </c>
      <c r="I286" s="447"/>
      <c r="J286" s="447"/>
      <c r="K286" s="447"/>
      <c r="L286" s="447"/>
      <c r="M286" s="447"/>
      <c r="N286" s="447"/>
      <c r="O286" s="447"/>
      <c r="P286" s="447"/>
      <c r="Q286" s="447"/>
      <c r="R286" s="447"/>
      <c r="S286" s="447"/>
      <c r="T286" s="447"/>
      <c r="U286" s="447"/>
      <c r="V286" s="447"/>
      <c r="W286" s="447"/>
      <c r="X286" s="447"/>
      <c r="Y286" s="447"/>
      <c r="Z286" s="447"/>
    </row>
    <row r="287" ht="12.75" customHeight="1">
      <c r="A287" s="447"/>
      <c r="B287" s="447">
        <v>53005.0</v>
      </c>
      <c r="C287" s="496" t="s">
        <v>1118</v>
      </c>
      <c r="D287" s="495">
        <v>811.0</v>
      </c>
      <c r="E287" s="447" t="str">
        <f>VLOOKUP(D287,FS!A:B,2,FALSE)</f>
        <v>Conference Expenses marketing</v>
      </c>
      <c r="F287" s="960"/>
      <c r="G287" s="447"/>
      <c r="H287" s="447" t="s">
        <v>1110</v>
      </c>
      <c r="I287" s="447"/>
      <c r="J287" s="447"/>
      <c r="K287" s="447"/>
      <c r="L287" s="447"/>
      <c r="M287" s="447"/>
      <c r="N287" s="447"/>
      <c r="O287" s="447"/>
      <c r="P287" s="447"/>
      <c r="Q287" s="447"/>
      <c r="R287" s="447"/>
      <c r="S287" s="447"/>
      <c r="T287" s="447"/>
      <c r="U287" s="447"/>
      <c r="V287" s="447"/>
      <c r="W287" s="447"/>
      <c r="X287" s="447"/>
      <c r="Y287" s="447"/>
      <c r="Z287" s="447"/>
    </row>
    <row r="288" ht="12.75" customHeight="1">
      <c r="A288" s="447"/>
      <c r="B288" s="447">
        <v>53006.0</v>
      </c>
      <c r="C288" s="496" t="s">
        <v>1119</v>
      </c>
      <c r="D288" s="495">
        <v>303.0</v>
      </c>
      <c r="E288" s="447" t="str">
        <f>VLOOKUP(D288,FS!A:B,2,FALSE)</f>
        <v>Travel abroad</v>
      </c>
      <c r="F288" s="960"/>
      <c r="G288" s="447"/>
      <c r="H288" s="447" t="s">
        <v>1110</v>
      </c>
      <c r="I288" s="447"/>
      <c r="J288" s="447"/>
      <c r="K288" s="447"/>
      <c r="L288" s="447"/>
      <c r="M288" s="447"/>
      <c r="N288" s="447"/>
      <c r="O288" s="447"/>
      <c r="P288" s="447"/>
      <c r="Q288" s="447"/>
      <c r="R288" s="447"/>
      <c r="S288" s="447"/>
      <c r="T288" s="447"/>
      <c r="U288" s="447"/>
      <c r="V288" s="447"/>
      <c r="W288" s="447"/>
      <c r="X288" s="447"/>
      <c r="Y288" s="447"/>
      <c r="Z288" s="447"/>
    </row>
    <row r="289" ht="12.75" customHeight="1">
      <c r="A289" s="447"/>
      <c r="B289" s="447">
        <v>60004.0</v>
      </c>
      <c r="C289" s="496" t="s">
        <v>500</v>
      </c>
      <c r="D289" s="495">
        <v>811.0</v>
      </c>
      <c r="E289" s="447" t="str">
        <f>VLOOKUP(D289,FS!A:B,2,FALSE)</f>
        <v>Conference Expenses marketing</v>
      </c>
      <c r="F289" s="960"/>
      <c r="G289" s="447"/>
      <c r="H289" s="447" t="s">
        <v>1110</v>
      </c>
      <c r="I289" s="447"/>
      <c r="J289" s="447"/>
      <c r="K289" s="447"/>
      <c r="L289" s="447"/>
      <c r="M289" s="447"/>
      <c r="N289" s="447"/>
      <c r="O289" s="447"/>
      <c r="P289" s="447"/>
      <c r="Q289" s="447"/>
      <c r="R289" s="447"/>
      <c r="S289" s="447"/>
      <c r="T289" s="447"/>
      <c r="U289" s="447"/>
      <c r="V289" s="447"/>
      <c r="W289" s="447"/>
      <c r="X289" s="447"/>
      <c r="Y289" s="447"/>
      <c r="Z289" s="447"/>
    </row>
    <row r="290" ht="12.75" customHeight="1">
      <c r="A290" s="447"/>
      <c r="B290" s="447">
        <v>60067.0</v>
      </c>
      <c r="C290" s="496" t="s">
        <v>1120</v>
      </c>
      <c r="D290" s="495">
        <v>811.0</v>
      </c>
      <c r="E290" s="447" t="str">
        <f>VLOOKUP(D290,FS!A:B,2,FALSE)</f>
        <v>Conference Expenses marketing</v>
      </c>
      <c r="F290" s="960"/>
      <c r="G290" s="447"/>
      <c r="H290" s="447" t="s">
        <v>1110</v>
      </c>
      <c r="I290" s="447"/>
      <c r="J290" s="447"/>
      <c r="K290" s="447"/>
      <c r="L290" s="447"/>
      <c r="M290" s="447"/>
      <c r="N290" s="447"/>
      <c r="O290" s="447"/>
      <c r="P290" s="447"/>
      <c r="Q290" s="447"/>
      <c r="R290" s="447"/>
      <c r="S290" s="447"/>
      <c r="T290" s="447"/>
      <c r="U290" s="447"/>
      <c r="V290" s="447"/>
      <c r="W290" s="447"/>
      <c r="X290" s="447"/>
      <c r="Y290" s="447"/>
      <c r="Z290" s="447"/>
    </row>
    <row r="291" ht="12.75" customHeight="1">
      <c r="A291" s="447"/>
      <c r="B291" s="447">
        <v>67303.0</v>
      </c>
      <c r="C291" s="496" t="s">
        <v>1121</v>
      </c>
      <c r="D291" s="495">
        <v>604.0</v>
      </c>
      <c r="E291" s="447" t="str">
        <f>VLOOKUP(D291,FS!A:B,2,FALSE)</f>
        <v>Travel abroad DevEx</v>
      </c>
      <c r="F291" s="960"/>
      <c r="G291" s="447"/>
      <c r="H291" s="447" t="s">
        <v>1110</v>
      </c>
      <c r="I291" s="447"/>
      <c r="J291" s="447"/>
      <c r="K291" s="447"/>
      <c r="L291" s="447"/>
      <c r="M291" s="447"/>
      <c r="N291" s="447"/>
      <c r="O291" s="447"/>
      <c r="P291" s="447"/>
      <c r="Q291" s="447"/>
      <c r="R291" s="447"/>
      <c r="S291" s="447"/>
      <c r="T291" s="447"/>
      <c r="U291" s="447"/>
      <c r="V291" s="447"/>
      <c r="W291" s="447"/>
      <c r="X291" s="447"/>
      <c r="Y291" s="447"/>
      <c r="Z291" s="447"/>
    </row>
    <row r="292" ht="12.75" customHeight="1">
      <c r="A292" s="447"/>
      <c r="B292" s="447">
        <v>70043.0</v>
      </c>
      <c r="C292" s="496" t="s">
        <v>606</v>
      </c>
      <c r="D292" s="495">
        <v>511.0</v>
      </c>
      <c r="E292" s="447" t="str">
        <f>VLOOKUP(D292,FS!A:B,2,FALSE)</f>
        <v>G&amp;A Software</v>
      </c>
      <c r="F292" s="960"/>
      <c r="G292" s="447"/>
      <c r="H292" s="447" t="s">
        <v>1110</v>
      </c>
      <c r="I292" s="447"/>
      <c r="J292" s="447"/>
      <c r="K292" s="447"/>
      <c r="L292" s="447"/>
      <c r="M292" s="447"/>
      <c r="N292" s="447"/>
      <c r="O292" s="447"/>
      <c r="P292" s="447"/>
      <c r="Q292" s="447"/>
      <c r="R292" s="447"/>
      <c r="S292" s="447"/>
      <c r="T292" s="447"/>
      <c r="U292" s="447"/>
      <c r="V292" s="447"/>
      <c r="W292" s="447"/>
      <c r="X292" s="447"/>
      <c r="Y292" s="447"/>
      <c r="Z292" s="447"/>
    </row>
    <row r="293" ht="12.75" customHeight="1">
      <c r="A293" s="447"/>
      <c r="B293" s="447">
        <v>70050.0</v>
      </c>
      <c r="C293" s="496" t="s">
        <v>613</v>
      </c>
      <c r="D293" s="495">
        <v>503.0</v>
      </c>
      <c r="E293" s="447" t="str">
        <f>VLOOKUP(D293,FS!A:B,2,FALSE)</f>
        <v>Office expenses &amp; other</v>
      </c>
      <c r="F293" s="960"/>
      <c r="G293" s="447"/>
      <c r="H293" s="447" t="s">
        <v>1110</v>
      </c>
      <c r="I293" s="447"/>
      <c r="J293" s="447"/>
      <c r="K293" s="447"/>
      <c r="L293" s="447"/>
      <c r="M293" s="447"/>
      <c r="N293" s="447"/>
      <c r="O293" s="447"/>
      <c r="P293" s="447"/>
      <c r="Q293" s="447"/>
      <c r="R293" s="447"/>
      <c r="S293" s="447"/>
      <c r="T293" s="447"/>
      <c r="U293" s="447"/>
      <c r="V293" s="447"/>
      <c r="W293" s="447"/>
      <c r="X293" s="447"/>
      <c r="Y293" s="447"/>
      <c r="Z293" s="447"/>
    </row>
    <row r="294" ht="12.75" customHeight="1">
      <c r="A294" s="447"/>
      <c r="B294" s="447">
        <v>70056.0</v>
      </c>
      <c r="C294" s="496" t="s">
        <v>619</v>
      </c>
      <c r="D294" s="495">
        <v>501.0</v>
      </c>
      <c r="E294" s="447" t="str">
        <f>VLOOKUP(D294,FS!A:B,2,FALSE)</f>
        <v>Professional services LTD</v>
      </c>
      <c r="F294" s="960"/>
      <c r="G294" s="447"/>
      <c r="H294" s="447" t="s">
        <v>1110</v>
      </c>
      <c r="I294" s="447"/>
      <c r="J294" s="447"/>
      <c r="K294" s="447"/>
      <c r="L294" s="447"/>
      <c r="M294" s="447"/>
      <c r="N294" s="447"/>
      <c r="O294" s="447"/>
      <c r="P294" s="447"/>
      <c r="Q294" s="447"/>
      <c r="R294" s="447"/>
      <c r="S294" s="447"/>
      <c r="T294" s="447"/>
      <c r="U294" s="447"/>
      <c r="V294" s="447"/>
      <c r="W294" s="447"/>
      <c r="X294" s="447"/>
      <c r="Y294" s="447"/>
      <c r="Z294" s="447"/>
    </row>
    <row r="295" ht="12.75" customHeight="1">
      <c r="A295" s="447"/>
      <c r="B295" s="968">
        <v>10002.0</v>
      </c>
      <c r="C295" s="969" t="s">
        <v>382</v>
      </c>
      <c r="D295" s="970">
        <v>1.0</v>
      </c>
      <c r="E295" s="447" t="str">
        <f>VLOOKUP(D295,FS!A:B,2,FALSE)</f>
        <v>Cash and cash equivalents LTD</v>
      </c>
      <c r="F295" s="960"/>
      <c r="G295" s="447"/>
      <c r="H295" s="447"/>
      <c r="I295" s="447"/>
      <c r="J295" s="447"/>
      <c r="K295" s="447"/>
      <c r="L295" s="447"/>
      <c r="M295" s="447"/>
      <c r="N295" s="447"/>
      <c r="O295" s="447"/>
      <c r="P295" s="447"/>
      <c r="Q295" s="447"/>
      <c r="R295" s="447"/>
      <c r="S295" s="447"/>
      <c r="T295" s="447"/>
      <c r="U295" s="447"/>
      <c r="V295" s="447"/>
      <c r="W295" s="447"/>
      <c r="X295" s="447"/>
      <c r="Y295" s="447"/>
      <c r="Z295" s="447"/>
    </row>
    <row r="296" ht="12.75" customHeight="1">
      <c r="A296" s="447"/>
      <c r="B296" s="447">
        <v>10202.0</v>
      </c>
      <c r="C296" s="518" t="s">
        <v>386</v>
      </c>
      <c r="D296" s="495">
        <v>31.3</v>
      </c>
      <c r="E296" s="447" t="str">
        <f>VLOOKUP(D296,FS!A:B,2,FALSE)</f>
        <v>Credit Cards</v>
      </c>
      <c r="F296" s="960"/>
      <c r="G296" s="447"/>
      <c r="H296" s="447"/>
      <c r="I296" s="447"/>
      <c r="J296" s="447"/>
      <c r="K296" s="447"/>
      <c r="L296" s="447"/>
      <c r="M296" s="447"/>
      <c r="N296" s="447"/>
      <c r="O296" s="447"/>
      <c r="P296" s="447"/>
      <c r="Q296" s="447"/>
      <c r="R296" s="447"/>
      <c r="S296" s="447"/>
      <c r="T296" s="447"/>
      <c r="U296" s="447"/>
      <c r="V296" s="447"/>
      <c r="W296" s="447"/>
      <c r="X296" s="447"/>
      <c r="Y296" s="447"/>
      <c r="Z296" s="447"/>
    </row>
    <row r="297" ht="12.75" customHeight="1">
      <c r="A297" s="447"/>
      <c r="B297" s="447">
        <v>200058.0</v>
      </c>
      <c r="C297" s="518" t="s">
        <v>404</v>
      </c>
      <c r="D297" s="495">
        <v>31.1</v>
      </c>
      <c r="E297" s="447" t="str">
        <f>VLOOKUP(D297,FS!A:B,2,FALSE)</f>
        <v>Trade Payables</v>
      </c>
      <c r="F297" s="960"/>
      <c r="G297" s="447"/>
      <c r="H297" s="447"/>
      <c r="I297" s="447"/>
      <c r="J297" s="447"/>
      <c r="K297" s="447"/>
      <c r="L297" s="447"/>
      <c r="M297" s="447"/>
      <c r="N297" s="447"/>
      <c r="O297" s="447"/>
      <c r="P297" s="447"/>
      <c r="Q297" s="447"/>
      <c r="R297" s="447"/>
      <c r="S297" s="447"/>
      <c r="T297" s="447"/>
      <c r="U297" s="447"/>
      <c r="V297" s="447"/>
      <c r="W297" s="447"/>
      <c r="X297" s="447"/>
      <c r="Y297" s="447"/>
      <c r="Z297" s="447"/>
    </row>
    <row r="298" ht="12.75" customHeight="1">
      <c r="A298" s="447"/>
      <c r="B298" s="447">
        <v>200111.0</v>
      </c>
      <c r="C298" s="518" t="s">
        <v>411</v>
      </c>
      <c r="D298" s="495">
        <v>31.1</v>
      </c>
      <c r="E298" s="447" t="str">
        <f>VLOOKUP(D298,FS!A:B,2,FALSE)</f>
        <v>Trade Payables</v>
      </c>
      <c r="F298" s="960"/>
      <c r="G298" s="447"/>
      <c r="H298" s="447"/>
      <c r="I298" s="447"/>
      <c r="J298" s="447"/>
      <c r="K298" s="447"/>
      <c r="L298" s="447"/>
      <c r="M298" s="447"/>
      <c r="N298" s="447"/>
      <c r="O298" s="447"/>
      <c r="P298" s="447"/>
      <c r="Q298" s="447"/>
      <c r="R298" s="447"/>
      <c r="S298" s="447"/>
      <c r="T298" s="447"/>
      <c r="U298" s="447"/>
      <c r="V298" s="447"/>
      <c r="W298" s="447"/>
      <c r="X298" s="447"/>
      <c r="Y298" s="447"/>
      <c r="Z298" s="447"/>
    </row>
    <row r="299" ht="12.75" customHeight="1">
      <c r="A299" s="447"/>
      <c r="B299" s="447">
        <v>200114.0</v>
      </c>
      <c r="C299" s="518" t="s">
        <v>412</v>
      </c>
      <c r="D299" s="495">
        <v>31.1</v>
      </c>
      <c r="E299" s="447" t="str">
        <f>VLOOKUP(D299,FS!A:B,2,FALSE)</f>
        <v>Trade Payables</v>
      </c>
      <c r="F299" s="960"/>
      <c r="G299" s="447"/>
      <c r="H299" s="447"/>
      <c r="I299" s="447"/>
      <c r="J299" s="447"/>
      <c r="K299" s="447"/>
      <c r="L299" s="447"/>
      <c r="M299" s="447"/>
      <c r="N299" s="447"/>
      <c r="O299" s="447"/>
      <c r="P299" s="447"/>
      <c r="Q299" s="447"/>
      <c r="R299" s="447"/>
      <c r="S299" s="447"/>
      <c r="T299" s="447"/>
      <c r="U299" s="447"/>
      <c r="V299" s="447"/>
      <c r="W299" s="447"/>
      <c r="X299" s="447"/>
      <c r="Y299" s="447"/>
      <c r="Z299" s="447"/>
    </row>
    <row r="300" ht="12.75" customHeight="1">
      <c r="A300" s="447"/>
      <c r="B300" s="447">
        <v>200147.0</v>
      </c>
      <c r="C300" s="518" t="s">
        <v>413</v>
      </c>
      <c r="D300" s="495">
        <v>31.1</v>
      </c>
      <c r="E300" s="447" t="str">
        <f>VLOOKUP(D300,FS!A:B,2,FALSE)</f>
        <v>Trade Payables</v>
      </c>
      <c r="F300" s="960"/>
      <c r="G300" s="447"/>
      <c r="H300" s="447"/>
      <c r="I300" s="447"/>
      <c r="J300" s="447"/>
      <c r="K300" s="447"/>
      <c r="L300" s="447"/>
      <c r="M300" s="447"/>
      <c r="N300" s="447"/>
      <c r="O300" s="447"/>
      <c r="P300" s="447"/>
      <c r="Q300" s="447"/>
      <c r="R300" s="447"/>
      <c r="S300" s="447"/>
      <c r="T300" s="447"/>
      <c r="U300" s="447"/>
      <c r="V300" s="447"/>
      <c r="W300" s="447"/>
      <c r="X300" s="447"/>
      <c r="Y300" s="447"/>
      <c r="Z300" s="447"/>
    </row>
    <row r="301" ht="12.75" customHeight="1">
      <c r="A301" s="447"/>
      <c r="B301" s="447">
        <v>200221.0</v>
      </c>
      <c r="C301" s="518" t="s">
        <v>415</v>
      </c>
      <c r="D301" s="495">
        <v>31.1</v>
      </c>
      <c r="E301" s="447" t="str">
        <f>VLOOKUP(D301,FS!A:B,2,FALSE)</f>
        <v>Trade Payables</v>
      </c>
      <c r="F301" s="960"/>
      <c r="G301" s="447"/>
      <c r="H301" s="447"/>
      <c r="I301" s="447"/>
      <c r="J301" s="447"/>
      <c r="K301" s="447"/>
      <c r="L301" s="447"/>
      <c r="M301" s="447"/>
      <c r="N301" s="447"/>
      <c r="O301" s="447"/>
      <c r="P301" s="447"/>
      <c r="Q301" s="447"/>
      <c r="R301" s="447"/>
      <c r="S301" s="447"/>
      <c r="T301" s="447"/>
      <c r="U301" s="447"/>
      <c r="V301" s="447"/>
      <c r="W301" s="447"/>
      <c r="X301" s="447"/>
      <c r="Y301" s="447"/>
      <c r="Z301" s="447"/>
    </row>
    <row r="302" ht="12.75" customHeight="1">
      <c r="A302" s="447"/>
      <c r="B302" s="447">
        <v>200258.0</v>
      </c>
      <c r="C302" s="518" t="s">
        <v>416</v>
      </c>
      <c r="D302" s="495">
        <v>31.1</v>
      </c>
      <c r="E302" s="447" t="str">
        <f>VLOOKUP(D302,FS!A:B,2,FALSE)</f>
        <v>Trade Payables</v>
      </c>
      <c r="F302" s="960"/>
      <c r="G302" s="447"/>
      <c r="H302" s="447"/>
      <c r="I302" s="447"/>
      <c r="J302" s="447"/>
      <c r="K302" s="447"/>
      <c r="L302" s="447"/>
      <c r="M302" s="447"/>
      <c r="N302" s="447"/>
      <c r="O302" s="447"/>
      <c r="P302" s="447"/>
      <c r="Q302" s="447"/>
      <c r="R302" s="447"/>
      <c r="S302" s="447"/>
      <c r="T302" s="447"/>
      <c r="U302" s="447"/>
      <c r="V302" s="447"/>
      <c r="W302" s="447"/>
      <c r="X302" s="447"/>
      <c r="Y302" s="447"/>
      <c r="Z302" s="447"/>
    </row>
    <row r="303" ht="12.75" customHeight="1">
      <c r="A303" s="447"/>
      <c r="B303" s="447">
        <v>200032.0</v>
      </c>
      <c r="C303" s="447" t="s">
        <v>420</v>
      </c>
      <c r="D303" s="495">
        <v>31.1</v>
      </c>
      <c r="E303" s="447" t="str">
        <f>VLOOKUP(D303,FS!A:B,2,FALSE)</f>
        <v>Trade Payables</v>
      </c>
      <c r="F303" s="960"/>
      <c r="G303" s="447"/>
      <c r="H303" s="447"/>
      <c r="I303" s="447"/>
      <c r="J303" s="447"/>
      <c r="K303" s="447"/>
      <c r="L303" s="447"/>
      <c r="M303" s="447"/>
      <c r="N303" s="447"/>
      <c r="O303" s="447"/>
      <c r="P303" s="447"/>
      <c r="Q303" s="447"/>
      <c r="R303" s="447"/>
      <c r="S303" s="447"/>
      <c r="T303" s="447"/>
      <c r="U303" s="447"/>
      <c r="V303" s="447"/>
      <c r="W303" s="447"/>
      <c r="X303" s="447"/>
      <c r="Y303" s="447"/>
      <c r="Z303" s="447"/>
    </row>
    <row r="304" ht="12.75" customHeight="1">
      <c r="A304" s="447"/>
      <c r="B304" s="447">
        <v>200075.0</v>
      </c>
      <c r="C304" s="447" t="s">
        <v>421</v>
      </c>
      <c r="D304" s="495">
        <v>31.1</v>
      </c>
      <c r="E304" s="447" t="str">
        <f>VLOOKUP(D304,FS!A:B,2,FALSE)</f>
        <v>Trade Payables</v>
      </c>
      <c r="F304" s="960"/>
      <c r="G304" s="447"/>
      <c r="H304" s="447"/>
      <c r="I304" s="447"/>
      <c r="J304" s="447"/>
      <c r="K304" s="447"/>
      <c r="L304" s="447"/>
      <c r="M304" s="447"/>
      <c r="N304" s="447"/>
      <c r="O304" s="447"/>
      <c r="P304" s="447"/>
      <c r="Q304" s="447"/>
      <c r="R304" s="447"/>
      <c r="S304" s="447"/>
      <c r="T304" s="447"/>
      <c r="U304" s="447"/>
      <c r="V304" s="447"/>
      <c r="W304" s="447"/>
      <c r="X304" s="447"/>
      <c r="Y304" s="447"/>
      <c r="Z304" s="447"/>
    </row>
    <row r="305" ht="12.75" customHeight="1">
      <c r="A305" s="447"/>
      <c r="B305" s="447">
        <v>200153.0</v>
      </c>
      <c r="C305" s="447" t="s">
        <v>428</v>
      </c>
      <c r="D305" s="495">
        <v>31.1</v>
      </c>
      <c r="E305" s="447" t="str">
        <f>VLOOKUP(D305,FS!A:B,2,FALSE)</f>
        <v>Trade Payables</v>
      </c>
      <c r="F305" s="960"/>
      <c r="G305" s="447"/>
      <c r="H305" s="447"/>
      <c r="I305" s="447"/>
      <c r="J305" s="447"/>
      <c r="K305" s="447"/>
      <c r="L305" s="447"/>
      <c r="M305" s="447"/>
      <c r="N305" s="447"/>
      <c r="O305" s="447"/>
      <c r="P305" s="447"/>
      <c r="Q305" s="447"/>
      <c r="R305" s="447"/>
      <c r="S305" s="447"/>
      <c r="T305" s="447"/>
      <c r="U305" s="447"/>
      <c r="V305" s="447"/>
      <c r="W305" s="447"/>
      <c r="X305" s="447"/>
      <c r="Y305" s="447"/>
      <c r="Z305" s="447"/>
    </row>
    <row r="306" ht="12.75" customHeight="1">
      <c r="A306" s="447"/>
      <c r="B306" s="447">
        <v>200240.0</v>
      </c>
      <c r="C306" s="447" t="s">
        <v>431</v>
      </c>
      <c r="D306" s="495">
        <v>31.1</v>
      </c>
      <c r="E306" s="447" t="str">
        <f>VLOOKUP(D306,FS!A:B,2,FALSE)</f>
        <v>Trade Payables</v>
      </c>
      <c r="F306" s="960"/>
      <c r="G306" s="447"/>
      <c r="H306" s="447"/>
      <c r="I306" s="447"/>
      <c r="J306" s="447"/>
      <c r="K306" s="447"/>
      <c r="L306" s="447"/>
      <c r="M306" s="447"/>
      <c r="N306" s="447"/>
      <c r="O306" s="447"/>
      <c r="P306" s="447"/>
      <c r="Q306" s="447"/>
      <c r="R306" s="447"/>
      <c r="S306" s="447"/>
      <c r="T306" s="447"/>
      <c r="U306" s="447"/>
      <c r="V306" s="447"/>
      <c r="W306" s="447"/>
      <c r="X306" s="447"/>
      <c r="Y306" s="447"/>
      <c r="Z306" s="447"/>
    </row>
    <row r="307" ht="12.75" customHeight="1">
      <c r="A307" s="447"/>
      <c r="B307" s="447">
        <v>200253.0</v>
      </c>
      <c r="C307" s="447" t="s">
        <v>432</v>
      </c>
      <c r="D307" s="495">
        <v>31.1</v>
      </c>
      <c r="E307" s="447" t="str">
        <f>VLOOKUP(D307,FS!A:B,2,FALSE)</f>
        <v>Trade Payables</v>
      </c>
      <c r="F307" s="960"/>
      <c r="G307" s="447"/>
      <c r="H307" s="447"/>
      <c r="I307" s="447"/>
      <c r="J307" s="447"/>
      <c r="K307" s="447"/>
      <c r="L307" s="447"/>
      <c r="M307" s="447"/>
      <c r="N307" s="447"/>
      <c r="O307" s="447"/>
      <c r="P307" s="447"/>
      <c r="Q307" s="447"/>
      <c r="R307" s="447"/>
      <c r="S307" s="447"/>
      <c r="T307" s="447"/>
      <c r="U307" s="447"/>
      <c r="V307" s="447"/>
      <c r="W307" s="447"/>
      <c r="X307" s="447"/>
      <c r="Y307" s="447"/>
      <c r="Z307" s="447"/>
    </row>
    <row r="308" ht="12.75" customHeight="1">
      <c r="A308" s="447"/>
      <c r="B308" s="447">
        <v>20403.0</v>
      </c>
      <c r="C308" s="518" t="s">
        <v>438</v>
      </c>
      <c r="D308" s="495">
        <v>7.3</v>
      </c>
      <c r="E308" s="447" t="str">
        <f>VLOOKUP(D308,FS!A:B,2,FALSE)</f>
        <v>Government Institutions</v>
      </c>
      <c r="F308" s="960"/>
      <c r="G308" s="447"/>
      <c r="H308" s="447"/>
      <c r="I308" s="447"/>
      <c r="J308" s="447"/>
      <c r="K308" s="447"/>
      <c r="L308" s="447"/>
      <c r="M308" s="447"/>
      <c r="N308" s="447"/>
      <c r="O308" s="447"/>
      <c r="P308" s="447"/>
      <c r="Q308" s="447"/>
      <c r="R308" s="447"/>
      <c r="S308" s="447"/>
      <c r="T308" s="447"/>
      <c r="U308" s="447"/>
      <c r="V308" s="447"/>
      <c r="W308" s="447"/>
      <c r="X308" s="447"/>
      <c r="Y308" s="447"/>
      <c r="Z308" s="447"/>
    </row>
    <row r="309" ht="12.75" customHeight="1">
      <c r="A309" s="447"/>
      <c r="B309" s="447">
        <v>400040.0</v>
      </c>
      <c r="C309" s="518" t="s">
        <v>456</v>
      </c>
      <c r="D309" s="495">
        <v>100.0</v>
      </c>
      <c r="E309" s="447" t="str">
        <f>VLOOKUP(D309,FS!A:B,2,FALSE)</f>
        <v>Revenues</v>
      </c>
      <c r="F309" s="960"/>
      <c r="G309" s="447"/>
      <c r="H309" s="447"/>
      <c r="I309" s="447"/>
      <c r="J309" s="447"/>
      <c r="K309" s="447"/>
      <c r="L309" s="447"/>
      <c r="M309" s="447"/>
      <c r="N309" s="447"/>
      <c r="O309" s="447"/>
      <c r="P309" s="447"/>
      <c r="Q309" s="447"/>
      <c r="R309" s="447"/>
      <c r="S309" s="447"/>
      <c r="T309" s="447"/>
      <c r="U309" s="447"/>
      <c r="V309" s="447"/>
      <c r="W309" s="447"/>
      <c r="X309" s="447"/>
      <c r="Y309" s="447"/>
      <c r="Z309" s="447"/>
    </row>
    <row r="310" ht="12.75" customHeight="1">
      <c r="A310" s="447"/>
      <c r="B310" s="447">
        <v>40101.0</v>
      </c>
      <c r="C310" s="518" t="s">
        <v>459</v>
      </c>
      <c r="D310" s="495">
        <v>100.0</v>
      </c>
      <c r="E310" s="447" t="str">
        <f>VLOOKUP(D310,FS!A:B,2,FALSE)</f>
        <v>Revenues</v>
      </c>
      <c r="F310" s="960"/>
      <c r="G310" s="447"/>
      <c r="H310" s="447"/>
      <c r="I310" s="447"/>
      <c r="J310" s="447"/>
      <c r="K310" s="447"/>
      <c r="L310" s="447"/>
      <c r="M310" s="447"/>
      <c r="N310" s="447"/>
      <c r="O310" s="447"/>
      <c r="P310" s="447"/>
      <c r="Q310" s="447"/>
      <c r="R310" s="447"/>
      <c r="S310" s="447"/>
      <c r="T310" s="447"/>
      <c r="U310" s="447"/>
      <c r="V310" s="447"/>
      <c r="W310" s="447"/>
      <c r="X310" s="447"/>
      <c r="Y310" s="447"/>
      <c r="Z310" s="447"/>
    </row>
    <row r="311" ht="12.75" customHeight="1">
      <c r="A311" s="447"/>
      <c r="B311" s="447">
        <v>40102.0</v>
      </c>
      <c r="C311" s="518" t="s">
        <v>460</v>
      </c>
      <c r="D311" s="495">
        <v>100.0</v>
      </c>
      <c r="E311" s="447" t="str">
        <f>VLOOKUP(D311,FS!A:B,2,FALSE)</f>
        <v>Revenues</v>
      </c>
      <c r="F311" s="960"/>
      <c r="G311" s="447"/>
      <c r="H311" s="447"/>
      <c r="I311" s="447"/>
      <c r="J311" s="447"/>
      <c r="K311" s="447"/>
      <c r="L311" s="447"/>
      <c r="M311" s="447"/>
      <c r="N311" s="447"/>
      <c r="O311" s="447"/>
      <c r="P311" s="447"/>
      <c r="Q311" s="447"/>
      <c r="R311" s="447"/>
      <c r="S311" s="447"/>
      <c r="T311" s="447"/>
      <c r="U311" s="447"/>
      <c r="V311" s="447"/>
      <c r="W311" s="447"/>
      <c r="X311" s="447"/>
      <c r="Y311" s="447"/>
      <c r="Z311" s="447"/>
    </row>
    <row r="312" ht="12.75" customHeight="1">
      <c r="A312" s="447"/>
      <c r="B312" s="447">
        <v>50100.0</v>
      </c>
      <c r="C312" s="518" t="s">
        <v>461</v>
      </c>
      <c r="D312" s="495">
        <v>508.0</v>
      </c>
      <c r="E312" s="447" t="str">
        <f>VLOOKUP(D312,FS!A:B,2,FALSE)</f>
        <v>Welfare (Meals + transportation)</v>
      </c>
      <c r="F312" s="960"/>
      <c r="G312" s="447"/>
      <c r="H312" s="447"/>
      <c r="I312" s="447"/>
      <c r="J312" s="447"/>
      <c r="K312" s="447"/>
      <c r="L312" s="447"/>
      <c r="M312" s="447"/>
      <c r="N312" s="447"/>
      <c r="O312" s="447"/>
      <c r="P312" s="447"/>
      <c r="Q312" s="447"/>
      <c r="R312" s="447"/>
      <c r="S312" s="447"/>
      <c r="T312" s="447"/>
      <c r="U312" s="447"/>
      <c r="V312" s="447"/>
      <c r="W312" s="447"/>
      <c r="X312" s="447"/>
      <c r="Y312" s="447"/>
      <c r="Z312" s="447"/>
    </row>
    <row r="313" ht="12.75" customHeight="1">
      <c r="A313" s="447"/>
      <c r="B313" s="447">
        <v>50103.0</v>
      </c>
      <c r="C313" s="518" t="s">
        <v>463</v>
      </c>
      <c r="D313" s="495">
        <v>304.0</v>
      </c>
      <c r="E313" s="447" t="str">
        <f>VLOOKUP(D313,FS!A:B,2,FALSE)</f>
        <v>Consultants R&amp;D</v>
      </c>
      <c r="F313" s="960"/>
      <c r="G313" s="447"/>
      <c r="H313" s="447"/>
      <c r="I313" s="447"/>
      <c r="J313" s="447"/>
      <c r="K313" s="447"/>
      <c r="L313" s="447"/>
      <c r="M313" s="447"/>
      <c r="N313" s="447"/>
      <c r="O313" s="447"/>
      <c r="P313" s="447"/>
      <c r="Q313" s="447"/>
      <c r="R313" s="447"/>
      <c r="S313" s="447"/>
      <c r="T313" s="447"/>
      <c r="U313" s="447"/>
      <c r="V313" s="447"/>
      <c r="W313" s="447"/>
      <c r="X313" s="447"/>
      <c r="Y313" s="447"/>
      <c r="Z313" s="447"/>
    </row>
    <row r="314" ht="12.75" customHeight="1">
      <c r="A314" s="447"/>
      <c r="B314" s="447">
        <v>50114.0</v>
      </c>
      <c r="C314" s="518" t="s">
        <v>467</v>
      </c>
      <c r="D314" s="495">
        <v>308.0</v>
      </c>
      <c r="E314" s="447" t="str">
        <f>VLOOKUP(D314,FS!A:B,2,FALSE)</f>
        <v>Recruting (R&amp;D)</v>
      </c>
      <c r="F314" s="960"/>
      <c r="G314" s="447"/>
      <c r="H314" s="447"/>
      <c r="I314" s="447"/>
      <c r="J314" s="447"/>
      <c r="K314" s="447"/>
      <c r="L314" s="447"/>
      <c r="M314" s="447"/>
      <c r="N314" s="447"/>
      <c r="O314" s="447"/>
      <c r="P314" s="447"/>
      <c r="Q314" s="447"/>
      <c r="R314" s="447"/>
      <c r="S314" s="447"/>
      <c r="T314" s="447"/>
      <c r="U314" s="447"/>
      <c r="V314" s="447"/>
      <c r="W314" s="447"/>
      <c r="X314" s="447"/>
      <c r="Y314" s="447"/>
      <c r="Z314" s="447"/>
    </row>
    <row r="315" ht="12.75" customHeight="1">
      <c r="A315" s="447"/>
      <c r="B315" s="447">
        <v>50116.0</v>
      </c>
      <c r="C315" s="518" t="s">
        <v>469</v>
      </c>
      <c r="D315" s="495">
        <v>304.0</v>
      </c>
      <c r="E315" s="447" t="str">
        <f>VLOOKUP(D315,FS!A:B,2,FALSE)</f>
        <v>Consultants R&amp;D</v>
      </c>
      <c r="F315" s="960"/>
      <c r="G315" s="447"/>
      <c r="H315" s="447"/>
      <c r="I315" s="447"/>
      <c r="J315" s="447"/>
      <c r="K315" s="447"/>
      <c r="L315" s="447"/>
      <c r="M315" s="447"/>
      <c r="N315" s="447"/>
      <c r="O315" s="447"/>
      <c r="P315" s="447"/>
      <c r="Q315" s="447"/>
      <c r="R315" s="447"/>
      <c r="S315" s="447"/>
      <c r="T315" s="447"/>
      <c r="U315" s="447"/>
      <c r="V315" s="447"/>
      <c r="W315" s="447"/>
      <c r="X315" s="447"/>
      <c r="Y315" s="447"/>
      <c r="Z315" s="447"/>
    </row>
    <row r="316" ht="12.75" customHeight="1">
      <c r="A316" s="447"/>
      <c r="B316" s="447">
        <v>50118.0</v>
      </c>
      <c r="C316" s="518" t="s">
        <v>470</v>
      </c>
      <c r="D316" s="495">
        <v>301.0</v>
      </c>
      <c r="E316" s="447" t="str">
        <f>VLOOKUP(D316,FS!A:B,2,FALSE)</f>
        <v>Expenses related to employees</v>
      </c>
      <c r="F316" s="960"/>
      <c r="G316" s="447"/>
      <c r="H316" s="447"/>
      <c r="I316" s="447"/>
      <c r="J316" s="447"/>
      <c r="K316" s="447"/>
      <c r="L316" s="447"/>
      <c r="M316" s="447"/>
      <c r="N316" s="447"/>
      <c r="O316" s="447"/>
      <c r="P316" s="447"/>
      <c r="Q316" s="447"/>
      <c r="R316" s="447"/>
      <c r="S316" s="447"/>
      <c r="T316" s="447"/>
      <c r="U316" s="447"/>
      <c r="V316" s="447"/>
      <c r="W316" s="447"/>
      <c r="X316" s="447"/>
      <c r="Y316" s="447"/>
      <c r="Z316" s="447"/>
    </row>
    <row r="317" ht="12.75" customHeight="1">
      <c r="A317" s="447"/>
      <c r="B317" s="447">
        <v>50120.0</v>
      </c>
      <c r="C317" s="447" t="s">
        <v>471</v>
      </c>
      <c r="D317" s="495">
        <v>316.0</v>
      </c>
      <c r="E317" s="447" t="str">
        <f>VLOOKUP(D317,FS!A:B,2,FALSE)</f>
        <v>R&amp;D - AWS</v>
      </c>
      <c r="F317" s="960"/>
      <c r="G317" s="447"/>
      <c r="H317" s="447"/>
      <c r="I317" s="447"/>
      <c r="J317" s="447"/>
      <c r="K317" s="447"/>
      <c r="L317" s="447"/>
      <c r="M317" s="447"/>
      <c r="N317" s="447"/>
      <c r="O317" s="447"/>
      <c r="P317" s="447"/>
      <c r="Q317" s="447"/>
      <c r="R317" s="447"/>
      <c r="S317" s="447"/>
      <c r="T317" s="447"/>
      <c r="U317" s="447"/>
      <c r="V317" s="447"/>
      <c r="W317" s="447"/>
      <c r="X317" s="447"/>
      <c r="Y317" s="447"/>
      <c r="Z317" s="447"/>
    </row>
    <row r="318" ht="12.75" customHeight="1">
      <c r="A318" s="447"/>
      <c r="B318" s="447">
        <v>50121.0</v>
      </c>
      <c r="C318" s="518" t="s">
        <v>472</v>
      </c>
      <c r="D318" s="495">
        <v>304.0</v>
      </c>
      <c r="E318" s="447" t="str">
        <f>VLOOKUP(D318,FS!A:B,2,FALSE)</f>
        <v>Consultants R&amp;D</v>
      </c>
      <c r="F318" s="960"/>
      <c r="G318" s="447"/>
      <c r="H318" s="447"/>
      <c r="I318" s="447"/>
      <c r="J318" s="447"/>
      <c r="K318" s="447"/>
      <c r="L318" s="447"/>
      <c r="M318" s="447"/>
      <c r="N318" s="447"/>
      <c r="O318" s="447"/>
      <c r="P318" s="447"/>
      <c r="Q318" s="447"/>
      <c r="R318" s="447"/>
      <c r="S318" s="447"/>
      <c r="T318" s="447"/>
      <c r="U318" s="447"/>
      <c r="V318" s="447"/>
      <c r="W318" s="447"/>
      <c r="X318" s="447"/>
      <c r="Y318" s="447"/>
      <c r="Z318" s="447"/>
    </row>
    <row r="319" ht="12.75" customHeight="1">
      <c r="A319" s="447"/>
      <c r="B319" s="447">
        <v>50501.0</v>
      </c>
      <c r="C319" s="518" t="s">
        <v>473</v>
      </c>
      <c r="D319" s="495">
        <v>303.0</v>
      </c>
      <c r="E319" s="447" t="str">
        <f>VLOOKUP(D319,FS!A:B,2,FALSE)</f>
        <v>Travel abroad</v>
      </c>
      <c r="F319" s="960"/>
      <c r="G319" s="447"/>
      <c r="H319" s="447"/>
      <c r="I319" s="447"/>
      <c r="J319" s="447"/>
      <c r="K319" s="447"/>
      <c r="L319" s="447"/>
      <c r="M319" s="447"/>
      <c r="N319" s="447"/>
      <c r="O319" s="447"/>
      <c r="P319" s="447"/>
      <c r="Q319" s="447"/>
      <c r="R319" s="447"/>
      <c r="S319" s="447"/>
      <c r="T319" s="447"/>
      <c r="U319" s="447"/>
      <c r="V319" s="447"/>
      <c r="W319" s="447"/>
      <c r="X319" s="447"/>
      <c r="Y319" s="447"/>
      <c r="Z319" s="447"/>
    </row>
    <row r="320" ht="12.75" customHeight="1">
      <c r="A320" s="447"/>
      <c r="B320" s="447">
        <v>50502.0</v>
      </c>
      <c r="C320" s="518" t="s">
        <v>474</v>
      </c>
      <c r="D320" s="495">
        <v>303.0</v>
      </c>
      <c r="E320" s="447" t="str">
        <f>VLOOKUP(D320,FS!A:B,2,FALSE)</f>
        <v>Travel abroad</v>
      </c>
      <c r="F320" s="960"/>
      <c r="G320" s="447"/>
      <c r="H320" s="447"/>
      <c r="I320" s="447"/>
      <c r="J320" s="447"/>
      <c r="K320" s="447"/>
      <c r="L320" s="447"/>
      <c r="M320" s="447"/>
      <c r="N320" s="447"/>
      <c r="O320" s="447"/>
      <c r="P320" s="447"/>
      <c r="Q320" s="447"/>
      <c r="R320" s="447"/>
      <c r="S320" s="447"/>
      <c r="T320" s="447"/>
      <c r="U320" s="447"/>
      <c r="V320" s="447"/>
      <c r="W320" s="447"/>
      <c r="X320" s="447"/>
      <c r="Y320" s="447"/>
      <c r="Z320" s="447"/>
    </row>
    <row r="321" ht="12.75" customHeight="1">
      <c r="A321" s="447"/>
      <c r="B321" s="447">
        <v>50503.0</v>
      </c>
      <c r="C321" s="518" t="s">
        <v>475</v>
      </c>
      <c r="D321" s="495">
        <v>303.0</v>
      </c>
      <c r="E321" s="447" t="str">
        <f>VLOOKUP(D321,FS!A:B,2,FALSE)</f>
        <v>Travel abroad</v>
      </c>
      <c r="F321" s="960"/>
      <c r="G321" s="447"/>
      <c r="H321" s="447"/>
      <c r="I321" s="447"/>
      <c r="J321" s="447"/>
      <c r="K321" s="447"/>
      <c r="L321" s="447"/>
      <c r="M321" s="447"/>
      <c r="N321" s="447"/>
      <c r="O321" s="447"/>
      <c r="P321" s="447"/>
      <c r="Q321" s="447"/>
      <c r="R321" s="447"/>
      <c r="S321" s="447"/>
      <c r="T321" s="447"/>
      <c r="U321" s="447"/>
      <c r="V321" s="447"/>
      <c r="W321" s="447"/>
      <c r="X321" s="447"/>
      <c r="Y321" s="447"/>
      <c r="Z321" s="447"/>
    </row>
    <row r="322" ht="12.75" customHeight="1">
      <c r="A322" s="447"/>
      <c r="B322" s="447">
        <v>50504.0</v>
      </c>
      <c r="C322" s="518" t="s">
        <v>476</v>
      </c>
      <c r="D322" s="495">
        <v>302.0</v>
      </c>
      <c r="E322" s="447" t="str">
        <f>VLOOKUP(D322,FS!A:B,2,FALSE)</f>
        <v>R&amp;D Software</v>
      </c>
      <c r="F322" s="960"/>
      <c r="G322" s="447"/>
      <c r="H322" s="447"/>
      <c r="I322" s="447"/>
      <c r="J322" s="447"/>
      <c r="K322" s="447"/>
      <c r="L322" s="447"/>
      <c r="M322" s="447"/>
      <c r="N322" s="447"/>
      <c r="O322" s="447"/>
      <c r="P322" s="447"/>
      <c r="Q322" s="447"/>
      <c r="R322" s="447"/>
      <c r="S322" s="447"/>
      <c r="T322" s="447"/>
      <c r="U322" s="447"/>
      <c r="V322" s="447"/>
      <c r="W322" s="447"/>
      <c r="X322" s="447"/>
      <c r="Y322" s="447"/>
      <c r="Z322" s="447"/>
    </row>
    <row r="323" ht="12.75" customHeight="1">
      <c r="A323" s="447"/>
      <c r="B323" s="447">
        <v>50505.0</v>
      </c>
      <c r="C323" s="518" t="s">
        <v>477</v>
      </c>
      <c r="D323" s="495">
        <v>303.0</v>
      </c>
      <c r="E323" s="447" t="str">
        <f>VLOOKUP(D323,FS!A:B,2,FALSE)</f>
        <v>Travel abroad</v>
      </c>
      <c r="F323" s="960"/>
      <c r="G323" s="447"/>
      <c r="H323" s="447"/>
      <c r="I323" s="447"/>
      <c r="J323" s="447"/>
      <c r="K323" s="447"/>
      <c r="L323" s="447"/>
      <c r="M323" s="447"/>
      <c r="N323" s="447"/>
      <c r="O323" s="447"/>
      <c r="P323" s="447"/>
      <c r="Q323" s="447"/>
      <c r="R323" s="447"/>
      <c r="S323" s="447"/>
      <c r="T323" s="447"/>
      <c r="U323" s="447"/>
      <c r="V323" s="447"/>
      <c r="W323" s="447"/>
      <c r="X323" s="447"/>
      <c r="Y323" s="447"/>
      <c r="Z323" s="447"/>
    </row>
    <row r="324" ht="12.75" customHeight="1">
      <c r="A324" s="447"/>
      <c r="B324" s="447">
        <v>50506.0</v>
      </c>
      <c r="C324" s="518" t="s">
        <v>478</v>
      </c>
      <c r="D324" s="495">
        <v>503.0</v>
      </c>
      <c r="E324" s="447" t="str">
        <f>VLOOKUP(D324,FS!A:B,2,FALSE)</f>
        <v>Office expenses &amp; other</v>
      </c>
      <c r="F324" s="960"/>
      <c r="G324" s="447"/>
      <c r="H324" s="447"/>
      <c r="I324" s="447"/>
      <c r="J324" s="447"/>
      <c r="K324" s="447"/>
      <c r="L324" s="447"/>
      <c r="M324" s="447"/>
      <c r="N324" s="447"/>
      <c r="O324" s="447"/>
      <c r="P324" s="447"/>
      <c r="Q324" s="447"/>
      <c r="R324" s="447"/>
      <c r="S324" s="447"/>
      <c r="T324" s="447"/>
      <c r="U324" s="447"/>
      <c r="V324" s="447"/>
      <c r="W324" s="447"/>
      <c r="X324" s="447"/>
      <c r="Y324" s="447"/>
      <c r="Z324" s="447"/>
    </row>
    <row r="325" ht="12.75" customHeight="1">
      <c r="A325" s="447"/>
      <c r="B325" s="447">
        <v>50507.0</v>
      </c>
      <c r="C325" s="518" t="s">
        <v>479</v>
      </c>
      <c r="D325" s="495">
        <v>303.0</v>
      </c>
      <c r="E325" s="447" t="str">
        <f>VLOOKUP(D325,FS!A:B,2,FALSE)</f>
        <v>Travel abroad</v>
      </c>
      <c r="F325" s="960"/>
      <c r="G325" s="447"/>
      <c r="H325" s="447"/>
      <c r="I325" s="447"/>
      <c r="J325" s="447"/>
      <c r="K325" s="447"/>
      <c r="L325" s="447"/>
      <c r="M325" s="447"/>
      <c r="N325" s="447"/>
      <c r="O325" s="447"/>
      <c r="P325" s="447"/>
      <c r="Q325" s="447"/>
      <c r="R325" s="447"/>
      <c r="S325" s="447"/>
      <c r="T325" s="447"/>
      <c r="U325" s="447"/>
      <c r="V325" s="447"/>
      <c r="W325" s="447"/>
      <c r="X325" s="447"/>
      <c r="Y325" s="447"/>
      <c r="Z325" s="447"/>
    </row>
    <row r="326" ht="12.75" customHeight="1">
      <c r="A326" s="447"/>
      <c r="B326" s="447">
        <v>50508.0</v>
      </c>
      <c r="C326" s="518" t="s">
        <v>480</v>
      </c>
      <c r="D326" s="495">
        <v>303.0</v>
      </c>
      <c r="E326" s="447" t="str">
        <f>VLOOKUP(D326,FS!A:B,2,FALSE)</f>
        <v>Travel abroad</v>
      </c>
      <c r="F326" s="960"/>
      <c r="G326" s="447"/>
      <c r="H326" s="447"/>
      <c r="I326" s="447"/>
      <c r="J326" s="447"/>
      <c r="K326" s="447"/>
      <c r="L326" s="447"/>
      <c r="M326" s="447"/>
      <c r="N326" s="447"/>
      <c r="O326" s="447"/>
      <c r="P326" s="447"/>
      <c r="Q326" s="447"/>
      <c r="R326" s="447"/>
      <c r="S326" s="447"/>
      <c r="T326" s="447"/>
      <c r="U326" s="447"/>
      <c r="V326" s="447"/>
      <c r="W326" s="447"/>
      <c r="X326" s="447"/>
      <c r="Y326" s="447"/>
      <c r="Z326" s="447"/>
    </row>
    <row r="327" ht="12.75" customHeight="1">
      <c r="A327" s="447"/>
      <c r="B327" s="447">
        <v>51097.0</v>
      </c>
      <c r="C327" s="518" t="s">
        <v>486</v>
      </c>
      <c r="D327" s="495">
        <v>300.0</v>
      </c>
      <c r="E327" s="447" t="str">
        <f>VLOOKUP(D327,FS!A:B,2,FALSE)</f>
        <v>Payroll and related (r&amp;d)</v>
      </c>
      <c r="F327" s="960"/>
      <c r="G327" s="447"/>
      <c r="H327" s="447"/>
      <c r="I327" s="447"/>
      <c r="J327" s="447"/>
      <c r="K327" s="447"/>
      <c r="L327" s="447"/>
      <c r="M327" s="447"/>
      <c r="N327" s="447"/>
      <c r="O327" s="447"/>
      <c r="P327" s="447"/>
      <c r="Q327" s="447"/>
      <c r="R327" s="447"/>
      <c r="S327" s="447"/>
      <c r="T327" s="447"/>
      <c r="U327" s="447"/>
      <c r="V327" s="447"/>
      <c r="W327" s="447"/>
      <c r="X327" s="447"/>
      <c r="Y327" s="447"/>
      <c r="Z327" s="447"/>
    </row>
    <row r="328" ht="12.75" customHeight="1">
      <c r="A328" s="447"/>
      <c r="B328" s="447">
        <v>51099.0</v>
      </c>
      <c r="C328" s="518" t="s">
        <v>488</v>
      </c>
      <c r="D328" s="495">
        <v>300.0</v>
      </c>
      <c r="E328" s="447" t="str">
        <f>VLOOKUP(D328,FS!A:B,2,FALSE)</f>
        <v>Payroll and related (r&amp;d)</v>
      </c>
      <c r="F328" s="960"/>
      <c r="G328" s="447"/>
      <c r="H328" s="447"/>
      <c r="I328" s="447"/>
      <c r="J328" s="447"/>
      <c r="K328" s="447"/>
      <c r="L328" s="447"/>
      <c r="M328" s="447"/>
      <c r="N328" s="447"/>
      <c r="O328" s="447"/>
      <c r="P328" s="447"/>
      <c r="Q328" s="447"/>
      <c r="R328" s="447"/>
      <c r="S328" s="447"/>
      <c r="T328" s="447"/>
      <c r="U328" s="447"/>
      <c r="V328" s="447"/>
      <c r="W328" s="447"/>
      <c r="X328" s="447"/>
      <c r="Y328" s="447"/>
      <c r="Z328" s="447"/>
    </row>
    <row r="329" ht="12.75" customHeight="1">
      <c r="A329" s="447"/>
      <c r="B329" s="447">
        <v>50119.0</v>
      </c>
      <c r="C329" s="447" t="s">
        <v>496</v>
      </c>
      <c r="D329" s="495">
        <v>302.0</v>
      </c>
      <c r="E329" s="447" t="str">
        <f>VLOOKUP(D329,FS!A:B,2,FALSE)</f>
        <v>R&amp;D Software</v>
      </c>
      <c r="F329" s="960"/>
      <c r="G329" s="447"/>
      <c r="H329" s="447"/>
      <c r="I329" s="447"/>
      <c r="J329" s="447"/>
      <c r="K329" s="447"/>
      <c r="L329" s="447"/>
      <c r="M329" s="447"/>
      <c r="N329" s="447"/>
      <c r="O329" s="447"/>
      <c r="P329" s="447"/>
      <c r="Q329" s="447"/>
      <c r="R329" s="447"/>
      <c r="S329" s="447"/>
      <c r="T329" s="447"/>
      <c r="U329" s="447"/>
      <c r="V329" s="447"/>
      <c r="W329" s="447"/>
      <c r="X329" s="447"/>
      <c r="Y329" s="447"/>
      <c r="Z329" s="447"/>
    </row>
    <row r="330" ht="12.75" customHeight="1">
      <c r="A330" s="447"/>
      <c r="B330" s="447">
        <v>60005.0</v>
      </c>
      <c r="C330" s="518" t="s">
        <v>501</v>
      </c>
      <c r="D330" s="495">
        <v>811.0</v>
      </c>
      <c r="E330" s="447" t="str">
        <f>VLOOKUP(D330,FS!A:B,2,FALSE)</f>
        <v>Conference Expenses marketing</v>
      </c>
      <c r="F330" s="960"/>
      <c r="G330" s="447"/>
      <c r="H330" s="447"/>
      <c r="I330" s="447"/>
      <c r="J330" s="447"/>
      <c r="K330" s="447"/>
      <c r="L330" s="447"/>
      <c r="M330" s="447"/>
      <c r="N330" s="447"/>
      <c r="O330" s="447"/>
      <c r="P330" s="447"/>
      <c r="Q330" s="447"/>
      <c r="R330" s="447"/>
      <c r="S330" s="447"/>
      <c r="T330" s="447"/>
      <c r="U330" s="447"/>
      <c r="V330" s="447"/>
      <c r="W330" s="447"/>
      <c r="X330" s="447"/>
      <c r="Y330" s="447"/>
      <c r="Z330" s="447"/>
    </row>
    <row r="331" ht="12.75" customHeight="1">
      <c r="A331" s="447"/>
      <c r="B331" s="447">
        <v>60010.0</v>
      </c>
      <c r="C331" s="518" t="s">
        <v>505</v>
      </c>
      <c r="D331" s="495">
        <v>811.0</v>
      </c>
      <c r="E331" s="447" t="str">
        <f>VLOOKUP(D331,FS!A:B,2,FALSE)</f>
        <v>Conference Expenses marketing</v>
      </c>
      <c r="F331" s="960"/>
      <c r="G331" s="447"/>
      <c r="H331" s="447"/>
      <c r="I331" s="447"/>
      <c r="J331" s="447"/>
      <c r="K331" s="447"/>
      <c r="L331" s="447"/>
      <c r="M331" s="447"/>
      <c r="N331" s="447"/>
      <c r="O331" s="447"/>
      <c r="P331" s="447"/>
      <c r="Q331" s="447"/>
      <c r="R331" s="447"/>
      <c r="S331" s="447"/>
      <c r="T331" s="447"/>
      <c r="U331" s="447"/>
      <c r="V331" s="447"/>
      <c r="W331" s="447"/>
      <c r="X331" s="447"/>
      <c r="Y331" s="447"/>
      <c r="Z331" s="447"/>
    </row>
    <row r="332" ht="12.75" customHeight="1">
      <c r="A332" s="447"/>
      <c r="B332" s="447">
        <v>60012.0</v>
      </c>
      <c r="C332" s="518" t="s">
        <v>507</v>
      </c>
      <c r="D332" s="495">
        <v>804.0</v>
      </c>
      <c r="E332" s="447" t="str">
        <f>VLOOKUP(D332,FS!A:B,2,FALSE)</f>
        <v>Travel abroad marketing</v>
      </c>
      <c r="F332" s="960"/>
      <c r="G332" s="447"/>
      <c r="H332" s="447"/>
      <c r="I332" s="447"/>
      <c r="J332" s="447"/>
      <c r="K332" s="447"/>
      <c r="L332" s="447"/>
      <c r="M332" s="447"/>
      <c r="N332" s="447"/>
      <c r="O332" s="447"/>
      <c r="P332" s="447"/>
      <c r="Q332" s="447"/>
      <c r="R332" s="447"/>
      <c r="S332" s="447"/>
      <c r="T332" s="447"/>
      <c r="U332" s="447"/>
      <c r="V332" s="447"/>
      <c r="W332" s="447"/>
      <c r="X332" s="447"/>
      <c r="Y332" s="447"/>
      <c r="Z332" s="447"/>
    </row>
    <row r="333" ht="12.75" customHeight="1">
      <c r="A333" s="447"/>
      <c r="B333" s="447">
        <v>60013.0</v>
      </c>
      <c r="C333" s="518" t="s">
        <v>508</v>
      </c>
      <c r="D333" s="495">
        <v>804.0</v>
      </c>
      <c r="E333" s="447" t="str">
        <f>VLOOKUP(D333,FS!A:B,2,FALSE)</f>
        <v>Travel abroad marketing</v>
      </c>
      <c r="F333" s="960"/>
      <c r="G333" s="447"/>
      <c r="H333" s="447"/>
      <c r="I333" s="447"/>
      <c r="J333" s="447"/>
      <c r="K333" s="447"/>
      <c r="L333" s="447"/>
      <c r="M333" s="447"/>
      <c r="N333" s="447"/>
      <c r="O333" s="447"/>
      <c r="P333" s="447"/>
      <c r="Q333" s="447"/>
      <c r="R333" s="447"/>
      <c r="S333" s="447"/>
      <c r="T333" s="447"/>
      <c r="U333" s="447"/>
      <c r="V333" s="447"/>
      <c r="W333" s="447"/>
      <c r="X333" s="447"/>
      <c r="Y333" s="447"/>
      <c r="Z333" s="447"/>
    </row>
    <row r="334" ht="12.75" customHeight="1">
      <c r="A334" s="447"/>
      <c r="B334" s="447">
        <v>60014.0</v>
      </c>
      <c r="C334" s="518" t="s">
        <v>509</v>
      </c>
      <c r="D334" s="495">
        <v>804.0</v>
      </c>
      <c r="E334" s="447" t="str">
        <f>VLOOKUP(D334,FS!A:B,2,FALSE)</f>
        <v>Travel abroad marketing</v>
      </c>
      <c r="F334" s="960"/>
      <c r="G334" s="447"/>
      <c r="H334" s="447"/>
      <c r="I334" s="447"/>
      <c r="J334" s="447"/>
      <c r="K334" s="447"/>
      <c r="L334" s="447"/>
      <c r="M334" s="447"/>
      <c r="N334" s="447"/>
      <c r="O334" s="447"/>
      <c r="P334" s="447"/>
      <c r="Q334" s="447"/>
      <c r="R334" s="447"/>
      <c r="S334" s="447"/>
      <c r="T334" s="447"/>
      <c r="U334" s="447"/>
      <c r="V334" s="447"/>
      <c r="W334" s="447"/>
      <c r="X334" s="447"/>
      <c r="Y334" s="447"/>
      <c r="Z334" s="447"/>
    </row>
    <row r="335" ht="12.75" customHeight="1">
      <c r="A335" s="447"/>
      <c r="B335" s="447">
        <v>60015.0</v>
      </c>
      <c r="C335" s="518" t="s">
        <v>510</v>
      </c>
      <c r="D335" s="495">
        <v>804.0</v>
      </c>
      <c r="E335" s="447" t="str">
        <f>VLOOKUP(D335,FS!A:B,2,FALSE)</f>
        <v>Travel abroad marketing</v>
      </c>
      <c r="F335" s="960"/>
      <c r="G335" s="447"/>
      <c r="H335" s="447"/>
      <c r="I335" s="447"/>
      <c r="J335" s="447"/>
      <c r="K335" s="447"/>
      <c r="L335" s="447"/>
      <c r="M335" s="447"/>
      <c r="N335" s="447"/>
      <c r="O335" s="447"/>
      <c r="P335" s="447"/>
      <c r="Q335" s="447"/>
      <c r="R335" s="447"/>
      <c r="S335" s="447"/>
      <c r="T335" s="447"/>
      <c r="U335" s="447"/>
      <c r="V335" s="447"/>
      <c r="W335" s="447"/>
      <c r="X335" s="447"/>
      <c r="Y335" s="447"/>
      <c r="Z335" s="447"/>
    </row>
    <row r="336" ht="12.75" customHeight="1">
      <c r="A336" s="447"/>
      <c r="B336" s="447">
        <v>60019.0</v>
      </c>
      <c r="C336" s="518" t="s">
        <v>513</v>
      </c>
      <c r="D336" s="495">
        <v>804.0</v>
      </c>
      <c r="E336" s="447" t="str">
        <f>VLOOKUP(D336,FS!A:B,2,FALSE)</f>
        <v>Travel abroad marketing</v>
      </c>
      <c r="F336" s="960"/>
      <c r="G336" s="447"/>
      <c r="H336" s="447"/>
      <c r="I336" s="447"/>
      <c r="J336" s="447"/>
      <c r="K336" s="447"/>
      <c r="L336" s="447"/>
      <c r="M336" s="447"/>
      <c r="N336" s="447"/>
      <c r="O336" s="447"/>
      <c r="P336" s="447"/>
      <c r="Q336" s="447"/>
      <c r="R336" s="447"/>
      <c r="S336" s="447"/>
      <c r="T336" s="447"/>
      <c r="U336" s="447"/>
      <c r="V336" s="447"/>
      <c r="W336" s="447"/>
      <c r="X336" s="447"/>
      <c r="Y336" s="447"/>
      <c r="Z336" s="447"/>
    </row>
    <row r="337" ht="12.75" customHeight="1">
      <c r="A337" s="447"/>
      <c r="B337" s="447">
        <v>60020.0</v>
      </c>
      <c r="C337" s="518" t="s">
        <v>514</v>
      </c>
      <c r="D337" s="495">
        <v>804.0</v>
      </c>
      <c r="E337" s="447" t="str">
        <f>VLOOKUP(D337,FS!A:B,2,FALSE)</f>
        <v>Travel abroad marketing</v>
      </c>
      <c r="F337" s="960"/>
      <c r="G337" s="447"/>
      <c r="H337" s="447"/>
      <c r="I337" s="447"/>
      <c r="J337" s="447"/>
      <c r="K337" s="447"/>
      <c r="L337" s="447"/>
      <c r="M337" s="447"/>
      <c r="N337" s="447"/>
      <c r="O337" s="447"/>
      <c r="P337" s="447"/>
      <c r="Q337" s="447"/>
      <c r="R337" s="447"/>
      <c r="S337" s="447"/>
      <c r="T337" s="447"/>
      <c r="U337" s="447"/>
      <c r="V337" s="447"/>
      <c r="W337" s="447"/>
      <c r="X337" s="447"/>
      <c r="Y337" s="447"/>
      <c r="Z337" s="447"/>
    </row>
    <row r="338" ht="12.75" customHeight="1">
      <c r="A338" s="447"/>
      <c r="B338" s="447">
        <v>60021.0</v>
      </c>
      <c r="C338" s="518" t="s">
        <v>515</v>
      </c>
      <c r="D338" s="495">
        <v>804.0</v>
      </c>
      <c r="E338" s="447" t="str">
        <f>VLOOKUP(D338,FS!A:B,2,FALSE)</f>
        <v>Travel abroad marketing</v>
      </c>
      <c r="F338" s="960"/>
      <c r="G338" s="447"/>
      <c r="H338" s="447"/>
      <c r="I338" s="447"/>
      <c r="J338" s="447"/>
      <c r="K338" s="447"/>
      <c r="L338" s="447"/>
      <c r="M338" s="447"/>
      <c r="N338" s="447"/>
      <c r="O338" s="447"/>
      <c r="P338" s="447"/>
      <c r="Q338" s="447"/>
      <c r="R338" s="447"/>
      <c r="S338" s="447"/>
      <c r="T338" s="447"/>
      <c r="U338" s="447"/>
      <c r="V338" s="447"/>
      <c r="W338" s="447"/>
      <c r="X338" s="447"/>
      <c r="Y338" s="447"/>
      <c r="Z338" s="447"/>
    </row>
    <row r="339" ht="12.75" customHeight="1">
      <c r="A339" s="447"/>
      <c r="B339" s="447">
        <v>60022.0</v>
      </c>
      <c r="C339" s="518" t="s">
        <v>516</v>
      </c>
      <c r="D339" s="495">
        <v>804.0</v>
      </c>
      <c r="E339" s="447" t="str">
        <f>VLOOKUP(D339,FS!A:B,2,FALSE)</f>
        <v>Travel abroad marketing</v>
      </c>
      <c r="F339" s="960"/>
      <c r="G339" s="447"/>
      <c r="H339" s="447"/>
      <c r="I339" s="447"/>
      <c r="J339" s="447"/>
      <c r="K339" s="447"/>
      <c r="L339" s="447"/>
      <c r="M339" s="447"/>
      <c r="N339" s="447"/>
      <c r="O339" s="447"/>
      <c r="P339" s="447"/>
      <c r="Q339" s="447"/>
      <c r="R339" s="447"/>
      <c r="S339" s="447"/>
      <c r="T339" s="447"/>
      <c r="U339" s="447"/>
      <c r="V339" s="447"/>
      <c r="W339" s="447"/>
      <c r="X339" s="447"/>
      <c r="Y339" s="447"/>
      <c r="Z339" s="447"/>
    </row>
    <row r="340" ht="12.75" customHeight="1">
      <c r="A340" s="447"/>
      <c r="B340" s="447">
        <v>60023.0</v>
      </c>
      <c r="C340" s="447" t="s">
        <v>517</v>
      </c>
      <c r="D340" s="495">
        <v>802.0</v>
      </c>
      <c r="E340" s="447" t="str">
        <f>VLOOKUP(D340,FS!A:B,2,FALSE)</f>
        <v>Marketing Software</v>
      </c>
      <c r="F340" s="960"/>
      <c r="G340" s="447"/>
      <c r="H340" s="447"/>
      <c r="I340" s="447"/>
      <c r="J340" s="447"/>
      <c r="K340" s="447"/>
      <c r="L340" s="447"/>
      <c r="M340" s="447"/>
      <c r="N340" s="447"/>
      <c r="O340" s="447"/>
      <c r="P340" s="447"/>
      <c r="Q340" s="447"/>
      <c r="R340" s="447"/>
      <c r="S340" s="447"/>
      <c r="T340" s="447"/>
      <c r="U340" s="447"/>
      <c r="V340" s="447"/>
      <c r="W340" s="447"/>
      <c r="X340" s="447"/>
      <c r="Y340" s="447"/>
      <c r="Z340" s="447"/>
    </row>
    <row r="341" ht="12.75" customHeight="1">
      <c r="A341" s="447"/>
      <c r="B341" s="447">
        <v>60024.0</v>
      </c>
      <c r="C341" s="447" t="s">
        <v>518</v>
      </c>
      <c r="D341" s="495">
        <v>802.0</v>
      </c>
      <c r="E341" s="447" t="str">
        <f>VLOOKUP(D341,FS!A:B,2,FALSE)</f>
        <v>Marketing Software</v>
      </c>
      <c r="F341" s="960"/>
      <c r="G341" s="447"/>
      <c r="H341" s="447"/>
      <c r="I341" s="447"/>
      <c r="J341" s="447"/>
      <c r="K341" s="447"/>
      <c r="L341" s="447"/>
      <c r="M341" s="447"/>
      <c r="N341" s="447"/>
      <c r="O341" s="447"/>
      <c r="P341" s="447"/>
      <c r="Q341" s="447"/>
      <c r="R341" s="447"/>
      <c r="S341" s="447"/>
      <c r="T341" s="447"/>
      <c r="U341" s="447"/>
      <c r="V341" s="447"/>
      <c r="W341" s="447"/>
      <c r="X341" s="447"/>
      <c r="Y341" s="447"/>
      <c r="Z341" s="447"/>
    </row>
    <row r="342" ht="12.75" customHeight="1">
      <c r="A342" s="447"/>
      <c r="B342" s="447">
        <v>60026.0</v>
      </c>
      <c r="C342" s="447" t="s">
        <v>520</v>
      </c>
      <c r="D342" s="495">
        <v>802.0</v>
      </c>
      <c r="E342" s="447" t="str">
        <f>VLOOKUP(D342,FS!A:B,2,FALSE)</f>
        <v>Marketing Software</v>
      </c>
      <c r="F342" s="960"/>
      <c r="G342" s="447"/>
      <c r="H342" s="447"/>
      <c r="I342" s="447"/>
      <c r="J342" s="447"/>
      <c r="K342" s="447"/>
      <c r="L342" s="447"/>
      <c r="M342" s="447"/>
      <c r="N342" s="447"/>
      <c r="O342" s="447"/>
      <c r="P342" s="447"/>
      <c r="Q342" s="447"/>
      <c r="R342" s="447"/>
      <c r="S342" s="447"/>
      <c r="T342" s="447"/>
      <c r="U342" s="447"/>
      <c r="V342" s="447"/>
      <c r="W342" s="447"/>
      <c r="X342" s="447"/>
      <c r="Y342" s="447"/>
      <c r="Z342" s="447"/>
    </row>
    <row r="343" ht="12.75" customHeight="1">
      <c r="A343" s="447"/>
      <c r="B343" s="447">
        <v>60028.0</v>
      </c>
      <c r="C343" s="518" t="s">
        <v>522</v>
      </c>
      <c r="D343" s="495">
        <v>804.0</v>
      </c>
      <c r="E343" s="447" t="str">
        <f>VLOOKUP(D343,FS!A:B,2,FALSE)</f>
        <v>Travel abroad marketing</v>
      </c>
      <c r="F343" s="960"/>
      <c r="G343" s="447"/>
      <c r="H343" s="447"/>
      <c r="I343" s="447"/>
      <c r="J343" s="447"/>
      <c r="K343" s="447"/>
      <c r="L343" s="447"/>
      <c r="M343" s="447"/>
      <c r="N343" s="447"/>
      <c r="O343" s="447"/>
      <c r="P343" s="447"/>
      <c r="Q343" s="447"/>
      <c r="R343" s="447"/>
      <c r="S343" s="447"/>
      <c r="T343" s="447"/>
      <c r="U343" s="447"/>
      <c r="V343" s="447"/>
      <c r="W343" s="447"/>
      <c r="X343" s="447"/>
      <c r="Y343" s="447"/>
      <c r="Z343" s="447"/>
    </row>
    <row r="344" ht="12.75" customHeight="1">
      <c r="A344" s="447"/>
      <c r="B344" s="447">
        <v>60029.0</v>
      </c>
      <c r="C344" s="518" t="s">
        <v>523</v>
      </c>
      <c r="D344" s="495">
        <v>804.0</v>
      </c>
      <c r="E344" s="447" t="str">
        <f>VLOOKUP(D344,FS!A:B,2,FALSE)</f>
        <v>Travel abroad marketing</v>
      </c>
      <c r="F344" s="960"/>
      <c r="G344" s="447"/>
      <c r="H344" s="447"/>
      <c r="I344" s="447"/>
      <c r="J344" s="447"/>
      <c r="K344" s="447"/>
      <c r="L344" s="447"/>
      <c r="M344" s="447"/>
      <c r="N344" s="447"/>
      <c r="O344" s="447"/>
      <c r="P344" s="447"/>
      <c r="Q344" s="447"/>
      <c r="R344" s="447"/>
      <c r="S344" s="447"/>
      <c r="T344" s="447"/>
      <c r="U344" s="447"/>
      <c r="V344" s="447"/>
      <c r="W344" s="447"/>
      <c r="X344" s="447"/>
      <c r="Y344" s="447"/>
      <c r="Z344" s="447"/>
    </row>
    <row r="345" ht="12.75" customHeight="1">
      <c r="A345" s="447"/>
      <c r="B345" s="447">
        <v>60031.0</v>
      </c>
      <c r="C345" s="518" t="s">
        <v>524</v>
      </c>
      <c r="D345" s="495">
        <v>804.0</v>
      </c>
      <c r="E345" s="447" t="str">
        <f>VLOOKUP(D345,FS!A:B,2,FALSE)</f>
        <v>Travel abroad marketing</v>
      </c>
      <c r="F345" s="960"/>
      <c r="G345" s="447"/>
      <c r="H345" s="447"/>
      <c r="I345" s="447"/>
      <c r="J345" s="447"/>
      <c r="K345" s="447"/>
      <c r="L345" s="447"/>
      <c r="M345" s="447"/>
      <c r="N345" s="447"/>
      <c r="O345" s="447"/>
      <c r="P345" s="447"/>
      <c r="Q345" s="447"/>
      <c r="R345" s="447"/>
      <c r="S345" s="447"/>
      <c r="T345" s="447"/>
      <c r="U345" s="447"/>
      <c r="V345" s="447"/>
      <c r="W345" s="447"/>
      <c r="X345" s="447"/>
      <c r="Y345" s="447"/>
      <c r="Z345" s="447"/>
    </row>
    <row r="346" ht="12.75" customHeight="1">
      <c r="A346" s="447"/>
      <c r="B346" s="447">
        <v>60032.0</v>
      </c>
      <c r="C346" s="518" t="s">
        <v>525</v>
      </c>
      <c r="D346" s="495">
        <v>804.0</v>
      </c>
      <c r="E346" s="447" t="str">
        <f>VLOOKUP(D346,FS!A:B,2,FALSE)</f>
        <v>Travel abroad marketing</v>
      </c>
      <c r="F346" s="960"/>
      <c r="G346" s="447"/>
      <c r="H346" s="447"/>
      <c r="I346" s="447"/>
      <c r="J346" s="447"/>
      <c r="K346" s="447"/>
      <c r="L346" s="447"/>
      <c r="M346" s="447"/>
      <c r="N346" s="447"/>
      <c r="O346" s="447"/>
      <c r="P346" s="447"/>
      <c r="Q346" s="447"/>
      <c r="R346" s="447"/>
      <c r="S346" s="447"/>
      <c r="T346" s="447"/>
      <c r="U346" s="447"/>
      <c r="V346" s="447"/>
      <c r="W346" s="447"/>
      <c r="X346" s="447"/>
      <c r="Y346" s="447"/>
      <c r="Z346" s="447"/>
    </row>
    <row r="347" ht="12.75" customHeight="1">
      <c r="A347" s="447"/>
      <c r="B347" s="447">
        <v>60033.0</v>
      </c>
      <c r="C347" s="518" t="s">
        <v>526</v>
      </c>
      <c r="D347" s="495">
        <v>804.0</v>
      </c>
      <c r="E347" s="447" t="str">
        <f>VLOOKUP(D347,FS!A:B,2,FALSE)</f>
        <v>Travel abroad marketing</v>
      </c>
      <c r="F347" s="960"/>
      <c r="G347" s="447"/>
      <c r="H347" s="447"/>
      <c r="I347" s="447"/>
      <c r="J347" s="447"/>
      <c r="K347" s="447"/>
      <c r="L347" s="447"/>
      <c r="M347" s="447"/>
      <c r="N347" s="447"/>
      <c r="O347" s="447"/>
      <c r="P347" s="447"/>
      <c r="Q347" s="447"/>
      <c r="R347" s="447"/>
      <c r="S347" s="447"/>
      <c r="T347" s="447"/>
      <c r="U347" s="447"/>
      <c r="V347" s="447"/>
      <c r="W347" s="447"/>
      <c r="X347" s="447"/>
      <c r="Y347" s="447"/>
      <c r="Z347" s="447"/>
    </row>
    <row r="348" ht="12.75" customHeight="1">
      <c r="A348" s="447"/>
      <c r="B348" s="447">
        <v>60034.0</v>
      </c>
      <c r="C348" s="518" t="s">
        <v>527</v>
      </c>
      <c r="D348" s="495">
        <v>804.0</v>
      </c>
      <c r="E348" s="447" t="str">
        <f>VLOOKUP(D348,FS!A:B,2,FALSE)</f>
        <v>Travel abroad marketing</v>
      </c>
      <c r="F348" s="960"/>
      <c r="G348" s="447"/>
      <c r="H348" s="447"/>
      <c r="I348" s="447"/>
      <c r="J348" s="447"/>
      <c r="K348" s="447"/>
      <c r="L348" s="447"/>
      <c r="M348" s="447"/>
      <c r="N348" s="447"/>
      <c r="O348" s="447"/>
      <c r="P348" s="447"/>
      <c r="Q348" s="447"/>
      <c r="R348" s="447"/>
      <c r="S348" s="447"/>
      <c r="T348" s="447"/>
      <c r="U348" s="447"/>
      <c r="V348" s="447"/>
      <c r="W348" s="447"/>
      <c r="X348" s="447"/>
      <c r="Y348" s="447"/>
      <c r="Z348" s="447"/>
    </row>
    <row r="349" ht="12.75" customHeight="1">
      <c r="A349" s="447"/>
      <c r="B349" s="723">
        <v>65006.0</v>
      </c>
      <c r="C349" s="971" t="s">
        <v>528</v>
      </c>
      <c r="D349" s="495">
        <v>810.0</v>
      </c>
      <c r="E349" s="447" t="str">
        <f>VLOOKUP(D349,FS!A:B,2,FALSE)</f>
        <v>Intercompany Expenses</v>
      </c>
      <c r="F349" s="961" t="s">
        <v>1122</v>
      </c>
      <c r="G349" s="447"/>
      <c r="H349" s="447"/>
      <c r="I349" s="447"/>
      <c r="J349" s="447"/>
      <c r="K349" s="447"/>
      <c r="L349" s="447"/>
      <c r="M349" s="447"/>
      <c r="N349" s="447"/>
      <c r="O349" s="447"/>
      <c r="P349" s="447"/>
      <c r="Q349" s="447"/>
      <c r="R349" s="447"/>
      <c r="S349" s="447"/>
      <c r="T349" s="447"/>
      <c r="U349" s="447"/>
      <c r="V349" s="447"/>
      <c r="W349" s="447"/>
      <c r="X349" s="447"/>
      <c r="Y349" s="447"/>
      <c r="Z349" s="447"/>
    </row>
    <row r="350" ht="12.75" customHeight="1">
      <c r="A350" s="447"/>
      <c r="B350" s="447">
        <v>67005.0</v>
      </c>
      <c r="C350" s="447" t="s">
        <v>529</v>
      </c>
      <c r="D350" s="495">
        <v>811.0</v>
      </c>
      <c r="E350" s="447" t="str">
        <f>VLOOKUP(D350,FS!A:B,2,FALSE)</f>
        <v>Conference Expenses marketing</v>
      </c>
      <c r="F350" s="960"/>
      <c r="G350" s="447"/>
      <c r="H350" s="447"/>
      <c r="I350" s="447"/>
      <c r="J350" s="447"/>
      <c r="K350" s="447"/>
      <c r="L350" s="447"/>
      <c r="M350" s="447"/>
      <c r="N350" s="447"/>
      <c r="O350" s="447"/>
      <c r="P350" s="447"/>
      <c r="Q350" s="447"/>
      <c r="R350" s="447"/>
      <c r="S350" s="447"/>
      <c r="T350" s="447"/>
      <c r="U350" s="447"/>
      <c r="V350" s="447"/>
      <c r="W350" s="447"/>
      <c r="X350" s="447"/>
      <c r="Y350" s="447"/>
      <c r="Z350" s="447"/>
    </row>
    <row r="351" ht="12.75" customHeight="1">
      <c r="A351" s="447"/>
      <c r="B351" s="447">
        <v>61099.0</v>
      </c>
      <c r="C351" s="518" t="s">
        <v>530</v>
      </c>
      <c r="D351" s="495">
        <v>600.0</v>
      </c>
      <c r="E351" s="447" t="str">
        <f>VLOOKUP(D351,FS!A:B,2,FALSE)</f>
        <v>Payroll and related (DevEx)</v>
      </c>
      <c r="F351" s="960"/>
      <c r="G351" s="447"/>
      <c r="H351" s="447"/>
      <c r="I351" s="447"/>
      <c r="J351" s="447"/>
      <c r="K351" s="447"/>
      <c r="L351" s="447"/>
      <c r="M351" s="447"/>
      <c r="N351" s="447"/>
      <c r="O351" s="447"/>
      <c r="P351" s="447"/>
      <c r="Q351" s="447"/>
      <c r="R351" s="447"/>
      <c r="S351" s="447"/>
      <c r="T351" s="447"/>
      <c r="U351" s="447"/>
      <c r="V351" s="447"/>
      <c r="W351" s="447"/>
      <c r="X351" s="447"/>
      <c r="Y351" s="447"/>
      <c r="Z351" s="447"/>
    </row>
    <row r="352" ht="12.75" customHeight="1">
      <c r="A352" s="447"/>
      <c r="B352" s="447">
        <v>60006.0</v>
      </c>
      <c r="C352" s="518" t="s">
        <v>531</v>
      </c>
      <c r="D352" s="495">
        <v>603.0</v>
      </c>
      <c r="E352" s="447" t="str">
        <f>VLOOKUP(D352,FS!A:B,2,FALSE)</f>
        <v>Subcontractors DevEx</v>
      </c>
      <c r="F352" s="960"/>
      <c r="G352" s="447"/>
      <c r="H352" s="447"/>
      <c r="I352" s="447"/>
      <c r="J352" s="447"/>
      <c r="K352" s="447"/>
      <c r="L352" s="447"/>
      <c r="M352" s="447"/>
      <c r="N352" s="447"/>
      <c r="O352" s="447"/>
      <c r="P352" s="447"/>
      <c r="Q352" s="447"/>
      <c r="R352" s="447"/>
      <c r="S352" s="447"/>
      <c r="T352" s="447"/>
      <c r="U352" s="447"/>
      <c r="V352" s="447"/>
      <c r="W352" s="447"/>
      <c r="X352" s="447"/>
      <c r="Y352" s="447"/>
      <c r="Z352" s="447"/>
    </row>
    <row r="353" ht="12.75" customHeight="1">
      <c r="A353" s="447"/>
      <c r="B353" s="447">
        <v>66200.0</v>
      </c>
      <c r="C353" s="518" t="s">
        <v>532</v>
      </c>
      <c r="D353" s="495">
        <v>603.0</v>
      </c>
      <c r="E353" s="447" t="str">
        <f>VLOOKUP(D353,FS!A:B,2,FALSE)</f>
        <v>Subcontractors DevEx</v>
      </c>
      <c r="F353" s="960"/>
      <c r="G353" s="447"/>
      <c r="H353" s="447"/>
      <c r="I353" s="447"/>
      <c r="J353" s="447"/>
      <c r="K353" s="447"/>
      <c r="L353" s="447"/>
      <c r="M353" s="447"/>
      <c r="N353" s="447"/>
      <c r="O353" s="447"/>
      <c r="P353" s="447"/>
      <c r="Q353" s="447"/>
      <c r="R353" s="447"/>
      <c r="S353" s="447"/>
      <c r="T353" s="447"/>
      <c r="U353" s="447"/>
      <c r="V353" s="447"/>
      <c r="W353" s="447"/>
      <c r="X353" s="447"/>
      <c r="Y353" s="447"/>
      <c r="Z353" s="447"/>
    </row>
    <row r="354" ht="12.75" customHeight="1">
      <c r="A354" s="447"/>
      <c r="B354" s="447">
        <v>66202.0</v>
      </c>
      <c r="C354" s="447" t="s">
        <v>534</v>
      </c>
      <c r="D354" s="495">
        <v>602.0</v>
      </c>
      <c r="E354" s="447" t="str">
        <f>VLOOKUP(D354,FS!A:B,2,FALSE)</f>
        <v>DevEx Software</v>
      </c>
      <c r="F354" s="960"/>
      <c r="G354" s="447"/>
      <c r="H354" s="447"/>
      <c r="I354" s="447"/>
      <c r="J354" s="447"/>
      <c r="K354" s="447"/>
      <c r="L354" s="447"/>
      <c r="M354" s="447"/>
      <c r="N354" s="447"/>
      <c r="O354" s="447"/>
      <c r="P354" s="447"/>
      <c r="Q354" s="447"/>
      <c r="R354" s="447"/>
      <c r="S354" s="447"/>
      <c r="T354" s="447"/>
      <c r="U354" s="447"/>
      <c r="V354" s="447"/>
      <c r="W354" s="447"/>
      <c r="X354" s="447"/>
      <c r="Y354" s="447"/>
      <c r="Z354" s="447"/>
    </row>
    <row r="355" ht="12.75" customHeight="1">
      <c r="A355" s="447"/>
      <c r="B355" s="447">
        <v>66203.0</v>
      </c>
      <c r="C355" s="518" t="s">
        <v>535</v>
      </c>
      <c r="D355" s="495">
        <v>606.0</v>
      </c>
      <c r="E355" s="447" t="str">
        <f>VLOOKUP(D355,FS!A:B,2,FALSE)</f>
        <v>Other DevEx expenses</v>
      </c>
      <c r="F355" s="960"/>
      <c r="G355" s="447"/>
      <c r="H355" s="447"/>
      <c r="I355" s="447"/>
      <c r="J355" s="447"/>
      <c r="K355" s="447"/>
      <c r="L355" s="447"/>
      <c r="M355" s="447"/>
      <c r="N355" s="447"/>
      <c r="O355" s="447"/>
      <c r="P355" s="447"/>
      <c r="Q355" s="447"/>
      <c r="R355" s="447"/>
      <c r="S355" s="447"/>
      <c r="T355" s="447"/>
      <c r="U355" s="447"/>
      <c r="V355" s="447"/>
      <c r="W355" s="447"/>
      <c r="X355" s="447"/>
      <c r="Y355" s="447"/>
      <c r="Z355" s="447"/>
    </row>
    <row r="356" ht="12.75" customHeight="1">
      <c r="A356" s="447"/>
      <c r="B356" s="447">
        <v>67003.0</v>
      </c>
      <c r="C356" s="518" t="s">
        <v>537</v>
      </c>
      <c r="D356" s="495">
        <v>606.0</v>
      </c>
      <c r="E356" s="447" t="str">
        <f>VLOOKUP(D356,FS!A:B,2,FALSE)</f>
        <v>Other DevEx expenses</v>
      </c>
      <c r="F356" s="960"/>
      <c r="G356" s="447"/>
      <c r="H356" s="447"/>
      <c r="I356" s="447"/>
      <c r="J356" s="447"/>
      <c r="K356" s="447"/>
      <c r="L356" s="447"/>
      <c r="M356" s="447"/>
      <c r="N356" s="447"/>
      <c r="O356" s="447"/>
      <c r="P356" s="447"/>
      <c r="Q356" s="447"/>
      <c r="R356" s="447"/>
      <c r="S356" s="447"/>
      <c r="T356" s="447"/>
      <c r="U356" s="447"/>
      <c r="V356" s="447"/>
      <c r="W356" s="447"/>
      <c r="X356" s="447"/>
      <c r="Y356" s="447"/>
      <c r="Z356" s="447"/>
    </row>
    <row r="357" ht="12.75" customHeight="1">
      <c r="A357" s="447"/>
      <c r="B357" s="447">
        <v>67004.0</v>
      </c>
      <c r="C357" s="518" t="s">
        <v>538</v>
      </c>
      <c r="D357" s="495">
        <v>603.0</v>
      </c>
      <c r="E357" s="447" t="str">
        <f>VLOOKUP(D357,FS!A:B,2,FALSE)</f>
        <v>Subcontractors DevEx</v>
      </c>
      <c r="F357" s="960"/>
      <c r="G357" s="447"/>
      <c r="H357" s="447"/>
      <c r="I357" s="447"/>
      <c r="J357" s="447"/>
      <c r="K357" s="447"/>
      <c r="L357" s="447"/>
      <c r="M357" s="447"/>
      <c r="N357" s="447"/>
      <c r="O357" s="447"/>
      <c r="P357" s="447"/>
      <c r="Q357" s="447"/>
      <c r="R357" s="447"/>
      <c r="S357" s="447"/>
      <c r="T357" s="447"/>
      <c r="U357" s="447"/>
      <c r="V357" s="447"/>
      <c r="W357" s="447"/>
      <c r="X357" s="447"/>
      <c r="Y357" s="447"/>
      <c r="Z357" s="447"/>
    </row>
    <row r="358" ht="12.75" customHeight="1">
      <c r="A358" s="447"/>
      <c r="B358" s="447">
        <v>67006.0</v>
      </c>
      <c r="C358" s="447" t="s">
        <v>539</v>
      </c>
      <c r="D358" s="495">
        <v>603.0</v>
      </c>
      <c r="E358" s="447" t="str">
        <f>VLOOKUP(D358,FS!A:B,2,FALSE)</f>
        <v>Subcontractors DevEx</v>
      </c>
      <c r="F358" s="960"/>
      <c r="G358" s="447"/>
      <c r="H358" s="447"/>
      <c r="I358" s="447"/>
      <c r="J358" s="447"/>
      <c r="K358" s="447"/>
      <c r="L358" s="447"/>
      <c r="M358" s="447"/>
      <c r="N358" s="447"/>
      <c r="O358" s="447"/>
      <c r="P358" s="447"/>
      <c r="Q358" s="447"/>
      <c r="R358" s="447"/>
      <c r="S358" s="447"/>
      <c r="T358" s="447"/>
      <c r="U358" s="447"/>
      <c r="V358" s="447"/>
      <c r="W358" s="447"/>
      <c r="X358" s="447"/>
      <c r="Y358" s="447"/>
      <c r="Z358" s="447"/>
    </row>
    <row r="359" ht="12.75" customHeight="1">
      <c r="A359" s="447"/>
      <c r="B359" s="447">
        <v>67007.0</v>
      </c>
      <c r="C359" s="518" t="s">
        <v>540</v>
      </c>
      <c r="D359" s="495">
        <v>508.0</v>
      </c>
      <c r="E359" s="447" t="str">
        <f>VLOOKUP(D359,FS!A:B,2,FALSE)</f>
        <v>Welfare (Meals + transportation)</v>
      </c>
      <c r="F359" s="960"/>
      <c r="G359" s="447"/>
      <c r="H359" s="447"/>
      <c r="I359" s="447"/>
      <c r="J359" s="447"/>
      <c r="K359" s="447"/>
      <c r="L359" s="447"/>
      <c r="M359" s="447"/>
      <c r="N359" s="447"/>
      <c r="O359" s="447"/>
      <c r="P359" s="447"/>
      <c r="Q359" s="447"/>
      <c r="R359" s="447"/>
      <c r="S359" s="447"/>
      <c r="T359" s="447"/>
      <c r="U359" s="447"/>
      <c r="V359" s="447"/>
      <c r="W359" s="447"/>
      <c r="X359" s="447"/>
      <c r="Y359" s="447"/>
      <c r="Z359" s="447"/>
    </row>
    <row r="360" ht="12.75" customHeight="1">
      <c r="A360" s="447"/>
      <c r="B360" s="447">
        <v>67008.0</v>
      </c>
      <c r="C360" s="447" t="s">
        <v>541</v>
      </c>
      <c r="D360" s="495">
        <v>606.0</v>
      </c>
      <c r="E360" s="447" t="str">
        <f>VLOOKUP(D360,FS!A:B,2,FALSE)</f>
        <v>Other DevEx expenses</v>
      </c>
      <c r="F360" s="960"/>
      <c r="G360" s="447"/>
      <c r="H360" s="447"/>
      <c r="I360" s="447"/>
      <c r="J360" s="447"/>
      <c r="K360" s="447"/>
      <c r="L360" s="447"/>
      <c r="M360" s="447"/>
      <c r="N360" s="447"/>
      <c r="O360" s="447"/>
      <c r="P360" s="447"/>
      <c r="Q360" s="447"/>
      <c r="R360" s="447"/>
      <c r="S360" s="447"/>
      <c r="T360" s="447"/>
      <c r="U360" s="447"/>
      <c r="V360" s="447"/>
      <c r="W360" s="447"/>
      <c r="X360" s="447"/>
      <c r="Y360" s="447"/>
      <c r="Z360" s="447"/>
    </row>
    <row r="361" ht="12.75" customHeight="1">
      <c r="A361" s="447"/>
      <c r="B361" s="447">
        <v>67009.0</v>
      </c>
      <c r="C361" s="447" t="s">
        <v>542</v>
      </c>
      <c r="D361" s="495">
        <v>508.0</v>
      </c>
      <c r="E361" s="447" t="str">
        <f>VLOOKUP(D361,FS!A:B,2,FALSE)</f>
        <v>Welfare (Meals + transportation)</v>
      </c>
      <c r="F361" s="960"/>
      <c r="G361" s="447"/>
      <c r="H361" s="447"/>
      <c r="I361" s="447"/>
      <c r="J361" s="447"/>
      <c r="K361" s="447"/>
      <c r="L361" s="447"/>
      <c r="M361" s="447"/>
      <c r="N361" s="447"/>
      <c r="O361" s="447"/>
      <c r="P361" s="447"/>
      <c r="Q361" s="447"/>
      <c r="R361" s="447"/>
      <c r="S361" s="447"/>
      <c r="T361" s="447"/>
      <c r="U361" s="447"/>
      <c r="V361" s="447"/>
      <c r="W361" s="447"/>
      <c r="X361" s="447"/>
      <c r="Y361" s="447"/>
      <c r="Z361" s="447"/>
    </row>
    <row r="362" ht="12.75" customHeight="1">
      <c r="A362" s="447"/>
      <c r="B362" s="447">
        <v>67011.0</v>
      </c>
      <c r="C362" s="518" t="s">
        <v>543</v>
      </c>
      <c r="D362" s="495">
        <v>605.0</v>
      </c>
      <c r="E362" s="447" t="str">
        <f>VLOOKUP(D362,FS!A:B,2,FALSE)</f>
        <v>IN PERSOM MEETUPS</v>
      </c>
      <c r="F362" s="960"/>
      <c r="G362" s="447"/>
      <c r="H362" s="447"/>
      <c r="I362" s="447"/>
      <c r="J362" s="447"/>
      <c r="K362" s="447"/>
      <c r="L362" s="447"/>
      <c r="M362" s="447"/>
      <c r="N362" s="447"/>
      <c r="O362" s="447"/>
      <c r="P362" s="447"/>
      <c r="Q362" s="447"/>
      <c r="R362" s="447"/>
      <c r="S362" s="447"/>
      <c r="T362" s="447"/>
      <c r="U362" s="447"/>
      <c r="V362" s="447"/>
      <c r="W362" s="447"/>
      <c r="X362" s="447"/>
      <c r="Y362" s="447"/>
      <c r="Z362" s="447"/>
    </row>
    <row r="363" ht="12.75" customHeight="1">
      <c r="A363" s="447"/>
      <c r="B363" s="447">
        <v>67300.0</v>
      </c>
      <c r="C363" s="518" t="s">
        <v>544</v>
      </c>
      <c r="D363" s="495">
        <v>604.0</v>
      </c>
      <c r="E363" s="447" t="str">
        <f>VLOOKUP(D363,FS!A:B,2,FALSE)</f>
        <v>Travel abroad DevEx</v>
      </c>
      <c r="F363" s="960"/>
      <c r="G363" s="447"/>
      <c r="H363" s="447"/>
      <c r="I363" s="447"/>
      <c r="J363" s="447"/>
      <c r="K363" s="447"/>
      <c r="L363" s="447"/>
      <c r="M363" s="447"/>
      <c r="N363" s="447"/>
      <c r="O363" s="447"/>
      <c r="P363" s="447"/>
      <c r="Q363" s="447"/>
      <c r="R363" s="447"/>
      <c r="S363" s="447"/>
      <c r="T363" s="447"/>
      <c r="U363" s="447"/>
      <c r="V363" s="447"/>
      <c r="W363" s="447"/>
      <c r="X363" s="447"/>
      <c r="Y363" s="447"/>
      <c r="Z363" s="447"/>
    </row>
    <row r="364" ht="12.75" customHeight="1">
      <c r="A364" s="447"/>
      <c r="B364" s="447">
        <v>67301.0</v>
      </c>
      <c r="C364" s="518" t="s">
        <v>545</v>
      </c>
      <c r="D364" s="495">
        <v>604.0</v>
      </c>
      <c r="E364" s="447" t="str">
        <f>VLOOKUP(D364,FS!A:B,2,FALSE)</f>
        <v>Travel abroad DevEx</v>
      </c>
      <c r="F364" s="960"/>
      <c r="G364" s="447"/>
      <c r="H364" s="447"/>
      <c r="I364" s="447"/>
      <c r="J364" s="447"/>
      <c r="K364" s="447"/>
      <c r="L364" s="447"/>
      <c r="M364" s="447"/>
      <c r="N364" s="447"/>
      <c r="O364" s="447"/>
      <c r="P364" s="447"/>
      <c r="Q364" s="447"/>
      <c r="R364" s="447"/>
      <c r="S364" s="447"/>
      <c r="T364" s="447"/>
      <c r="U364" s="447"/>
      <c r="V364" s="447"/>
      <c r="W364" s="447"/>
      <c r="X364" s="447"/>
      <c r="Y364" s="447"/>
      <c r="Z364" s="447"/>
    </row>
    <row r="365" ht="12.75" customHeight="1">
      <c r="A365" s="447"/>
      <c r="B365" s="447">
        <v>65097.0</v>
      </c>
      <c r="C365" s="518" t="s">
        <v>554</v>
      </c>
      <c r="D365" s="495">
        <v>800.0</v>
      </c>
      <c r="E365" s="447" t="str">
        <f>VLOOKUP(D365,FS!A:B,2,FALSE)</f>
        <v>Payroll and related (marketing)</v>
      </c>
      <c r="F365" s="960"/>
      <c r="G365" s="447"/>
      <c r="H365" s="447"/>
      <c r="I365" s="447"/>
      <c r="J365" s="447"/>
      <c r="K365" s="447"/>
      <c r="L365" s="447"/>
      <c r="M365" s="447"/>
      <c r="N365" s="447"/>
      <c r="O365" s="447"/>
      <c r="P365" s="447"/>
      <c r="Q365" s="447"/>
      <c r="R365" s="447"/>
      <c r="S365" s="447"/>
      <c r="T365" s="447"/>
      <c r="U365" s="447"/>
      <c r="V365" s="447"/>
      <c r="W365" s="447"/>
      <c r="X365" s="447"/>
      <c r="Y365" s="447"/>
      <c r="Z365" s="447"/>
    </row>
    <row r="366" ht="12.75" customHeight="1">
      <c r="A366" s="447"/>
      <c r="B366" s="447">
        <v>66097.0</v>
      </c>
      <c r="C366" s="518" t="s">
        <v>565</v>
      </c>
      <c r="D366" s="495">
        <v>600.0</v>
      </c>
      <c r="E366" s="447" t="str">
        <f>VLOOKUP(D366,FS!A:B,2,FALSE)</f>
        <v>Payroll and related (DevEx)</v>
      </c>
      <c r="F366" s="960"/>
      <c r="G366" s="447"/>
      <c r="H366" s="447"/>
      <c r="I366" s="447"/>
      <c r="J366" s="447"/>
      <c r="K366" s="447"/>
      <c r="L366" s="447"/>
      <c r="M366" s="447"/>
      <c r="N366" s="447"/>
      <c r="O366" s="447"/>
      <c r="P366" s="447"/>
      <c r="Q366" s="447"/>
      <c r="R366" s="447"/>
      <c r="S366" s="447"/>
      <c r="T366" s="447"/>
      <c r="U366" s="447"/>
      <c r="V366" s="447"/>
      <c r="W366" s="447"/>
      <c r="X366" s="447"/>
      <c r="Y366" s="447"/>
      <c r="Z366" s="447"/>
    </row>
    <row r="367" ht="12.75" customHeight="1">
      <c r="A367" s="447"/>
      <c r="B367" s="447">
        <v>66099.0</v>
      </c>
      <c r="C367" s="518" t="s">
        <v>566</v>
      </c>
      <c r="D367" s="495">
        <v>600.0</v>
      </c>
      <c r="E367" s="447" t="str">
        <f>VLOOKUP(D367,FS!A:B,2,FALSE)</f>
        <v>Payroll and related (DevEx)</v>
      </c>
      <c r="F367" s="960"/>
      <c r="G367" s="447"/>
      <c r="H367" s="447"/>
      <c r="I367" s="447"/>
      <c r="J367" s="447"/>
      <c r="K367" s="447"/>
      <c r="L367" s="447"/>
      <c r="M367" s="447"/>
      <c r="N367" s="447"/>
      <c r="O367" s="447"/>
      <c r="P367" s="447"/>
      <c r="Q367" s="447"/>
      <c r="R367" s="447"/>
      <c r="S367" s="447"/>
      <c r="T367" s="447"/>
      <c r="U367" s="447"/>
      <c r="V367" s="447"/>
      <c r="W367" s="447"/>
      <c r="X367" s="447"/>
      <c r="Y367" s="447"/>
      <c r="Z367" s="447"/>
    </row>
    <row r="368" ht="12.75" customHeight="1">
      <c r="A368" s="447"/>
      <c r="B368" s="447">
        <v>67010.0</v>
      </c>
      <c r="C368" s="518" t="s">
        <v>571</v>
      </c>
      <c r="D368" s="495">
        <v>604.0</v>
      </c>
      <c r="E368" s="447" t="str">
        <f>VLOOKUP(D368,FS!A:B,2,FALSE)</f>
        <v>Travel abroad DevEx</v>
      </c>
      <c r="F368" s="960"/>
      <c r="G368" s="447"/>
      <c r="H368" s="447"/>
      <c r="I368" s="447"/>
      <c r="J368" s="447"/>
      <c r="K368" s="447"/>
      <c r="L368" s="447"/>
      <c r="M368" s="447"/>
      <c r="N368" s="447"/>
      <c r="O368" s="447"/>
      <c r="P368" s="447"/>
      <c r="Q368" s="447"/>
      <c r="R368" s="447"/>
      <c r="S368" s="447"/>
      <c r="T368" s="447"/>
      <c r="U368" s="447"/>
      <c r="V368" s="447"/>
      <c r="W368" s="447"/>
      <c r="X368" s="447"/>
      <c r="Y368" s="447"/>
      <c r="Z368" s="447"/>
    </row>
    <row r="369" ht="12.75" customHeight="1">
      <c r="A369" s="447"/>
      <c r="B369" s="447">
        <v>60065.0</v>
      </c>
      <c r="C369" s="447" t="s">
        <v>572</v>
      </c>
      <c r="D369" s="495">
        <v>511.0</v>
      </c>
      <c r="E369" s="447" t="str">
        <f>VLOOKUP(D369,FS!A:B,2,FALSE)</f>
        <v>G&amp;A Software</v>
      </c>
      <c r="F369" s="960"/>
      <c r="G369" s="447"/>
      <c r="H369" s="447"/>
      <c r="I369" s="447"/>
      <c r="J369" s="447"/>
      <c r="K369" s="447"/>
      <c r="L369" s="447"/>
      <c r="M369" s="447"/>
      <c r="N369" s="447"/>
      <c r="O369" s="447"/>
      <c r="P369" s="447"/>
      <c r="Q369" s="447"/>
      <c r="R369" s="447"/>
      <c r="S369" s="447"/>
      <c r="T369" s="447"/>
      <c r="U369" s="447"/>
      <c r="V369" s="447"/>
      <c r="W369" s="447"/>
      <c r="X369" s="447"/>
      <c r="Y369" s="447"/>
      <c r="Z369" s="447"/>
    </row>
    <row r="370" ht="12.75" customHeight="1">
      <c r="A370" s="447"/>
      <c r="B370" s="447">
        <v>70002.0</v>
      </c>
      <c r="C370" s="518" t="s">
        <v>574</v>
      </c>
      <c r="D370" s="495">
        <v>501.0</v>
      </c>
      <c r="E370" s="447" t="str">
        <f>VLOOKUP(D370,FS!A:B,2,FALSE)</f>
        <v>Professional services LTD</v>
      </c>
      <c r="F370" s="960"/>
      <c r="G370" s="447"/>
      <c r="H370" s="447"/>
      <c r="I370" s="447"/>
      <c r="J370" s="447"/>
      <c r="K370" s="447"/>
      <c r="L370" s="447"/>
      <c r="M370" s="447"/>
      <c r="N370" s="447"/>
      <c r="O370" s="447"/>
      <c r="P370" s="447"/>
      <c r="Q370" s="447"/>
      <c r="R370" s="447"/>
      <c r="S370" s="447"/>
      <c r="T370" s="447"/>
      <c r="U370" s="447"/>
      <c r="V370" s="447"/>
      <c r="W370" s="447"/>
      <c r="X370" s="447"/>
      <c r="Y370" s="447"/>
      <c r="Z370" s="447"/>
    </row>
    <row r="371" ht="12.75" customHeight="1">
      <c r="A371" s="447"/>
      <c r="B371" s="447">
        <v>70006.0</v>
      </c>
      <c r="C371" s="971" t="s">
        <v>576</v>
      </c>
      <c r="D371" s="499">
        <v>503.0</v>
      </c>
      <c r="E371" s="723" t="str">
        <f>VLOOKUP(D371,FS!A:B,2,FALSE)</f>
        <v>Office expenses &amp; other</v>
      </c>
      <c r="F371" s="960"/>
      <c r="G371" s="447"/>
      <c r="H371" s="447"/>
      <c r="I371" s="447"/>
      <c r="J371" s="447"/>
      <c r="K371" s="447"/>
      <c r="L371" s="447"/>
      <c r="M371" s="447"/>
      <c r="N371" s="447"/>
      <c r="O371" s="447"/>
      <c r="P371" s="447"/>
      <c r="Q371" s="447"/>
      <c r="R371" s="447"/>
      <c r="S371" s="447"/>
      <c r="T371" s="447"/>
      <c r="U371" s="447"/>
      <c r="V371" s="447"/>
      <c r="W371" s="447"/>
      <c r="X371" s="447"/>
      <c r="Y371" s="447"/>
      <c r="Z371" s="447"/>
    </row>
    <row r="372" ht="12.75" customHeight="1">
      <c r="A372" s="447"/>
      <c r="B372" s="447">
        <v>70007.0</v>
      </c>
      <c r="C372" s="518" t="s">
        <v>577</v>
      </c>
      <c r="D372" s="495">
        <v>507.0</v>
      </c>
      <c r="E372" s="447" t="str">
        <f>VLOOKUP(D372,FS!A:B,2,FALSE)</f>
        <v>Insurance</v>
      </c>
      <c r="F372" s="960"/>
      <c r="G372" s="447"/>
      <c r="H372" s="447"/>
      <c r="I372" s="447"/>
      <c r="J372" s="447"/>
      <c r="K372" s="447"/>
      <c r="L372" s="447"/>
      <c r="M372" s="447"/>
      <c r="N372" s="447"/>
      <c r="O372" s="447"/>
      <c r="P372" s="447"/>
      <c r="Q372" s="447"/>
      <c r="R372" s="447"/>
      <c r="S372" s="447"/>
      <c r="T372" s="447"/>
      <c r="U372" s="447"/>
      <c r="V372" s="447"/>
      <c r="W372" s="447"/>
      <c r="X372" s="447"/>
      <c r="Y372" s="447"/>
      <c r="Z372" s="447"/>
    </row>
    <row r="373" ht="12.75" customHeight="1">
      <c r="A373" s="447"/>
      <c r="B373" s="447">
        <v>70008.0</v>
      </c>
      <c r="C373" s="518" t="s">
        <v>578</v>
      </c>
      <c r="D373" s="495">
        <v>507.0</v>
      </c>
      <c r="E373" s="447" t="str">
        <f>VLOOKUP(D373,FS!A:B,2,FALSE)</f>
        <v>Insurance</v>
      </c>
      <c r="F373" s="960"/>
      <c r="G373" s="447"/>
      <c r="H373" s="447"/>
      <c r="I373" s="447"/>
      <c r="J373" s="447"/>
      <c r="K373" s="447"/>
      <c r="L373" s="447"/>
      <c r="M373" s="447"/>
      <c r="N373" s="447"/>
      <c r="O373" s="447"/>
      <c r="P373" s="447"/>
      <c r="Q373" s="447"/>
      <c r="R373" s="447"/>
      <c r="S373" s="447"/>
      <c r="T373" s="447"/>
      <c r="U373" s="447"/>
      <c r="V373" s="447"/>
      <c r="W373" s="447"/>
      <c r="X373" s="447"/>
      <c r="Y373" s="447"/>
      <c r="Z373" s="447"/>
    </row>
    <row r="374" ht="12.75" customHeight="1">
      <c r="A374" s="447"/>
      <c r="B374" s="447">
        <v>70013.0</v>
      </c>
      <c r="C374" s="518" t="s">
        <v>581</v>
      </c>
      <c r="D374" s="495">
        <v>505.0</v>
      </c>
      <c r="E374" s="447" t="str">
        <f>VLOOKUP(D374,FS!A:B,2,FALSE)</f>
        <v>Communications</v>
      </c>
      <c r="F374" s="960"/>
      <c r="G374" s="447"/>
      <c r="H374" s="447"/>
      <c r="I374" s="447"/>
      <c r="J374" s="447"/>
      <c r="K374" s="447"/>
      <c r="L374" s="447"/>
      <c r="M374" s="447"/>
      <c r="N374" s="447"/>
      <c r="O374" s="447"/>
      <c r="P374" s="447"/>
      <c r="Q374" s="447"/>
      <c r="R374" s="447"/>
      <c r="S374" s="447"/>
      <c r="T374" s="447"/>
      <c r="U374" s="447"/>
      <c r="V374" s="447"/>
      <c r="W374" s="447"/>
      <c r="X374" s="447"/>
      <c r="Y374" s="447"/>
      <c r="Z374" s="447"/>
    </row>
    <row r="375" ht="12.75" customHeight="1">
      <c r="A375" s="447"/>
      <c r="B375" s="447">
        <v>70028.0</v>
      </c>
      <c r="C375" s="518" t="s">
        <v>595</v>
      </c>
      <c r="D375" s="495">
        <v>503.0</v>
      </c>
      <c r="E375" s="447" t="str">
        <f>VLOOKUP(D375,FS!A:B,2,FALSE)</f>
        <v>Office expenses &amp; other</v>
      </c>
      <c r="F375" s="960"/>
      <c r="G375" s="447"/>
      <c r="H375" s="447"/>
      <c r="I375" s="447"/>
      <c r="J375" s="447"/>
      <c r="K375" s="447"/>
      <c r="L375" s="447"/>
      <c r="M375" s="447"/>
      <c r="N375" s="447"/>
      <c r="O375" s="447"/>
      <c r="P375" s="447"/>
      <c r="Q375" s="447"/>
      <c r="R375" s="447"/>
      <c r="S375" s="447"/>
      <c r="T375" s="447"/>
      <c r="U375" s="447"/>
      <c r="V375" s="447"/>
      <c r="W375" s="447"/>
      <c r="X375" s="447"/>
      <c r="Y375" s="447"/>
      <c r="Z375" s="447"/>
    </row>
    <row r="376" ht="12.75" customHeight="1">
      <c r="A376" s="447"/>
      <c r="B376" s="447">
        <v>70029.0</v>
      </c>
      <c r="C376" s="518" t="s">
        <v>596</v>
      </c>
      <c r="D376" s="495">
        <v>503.0</v>
      </c>
      <c r="E376" s="447" t="str">
        <f>VLOOKUP(D376,FS!A:B,2,FALSE)</f>
        <v>Office expenses &amp; other</v>
      </c>
      <c r="F376" s="960"/>
      <c r="G376" s="447"/>
      <c r="H376" s="447"/>
      <c r="I376" s="447"/>
      <c r="J376" s="447"/>
      <c r="K376" s="447"/>
      <c r="L376" s="447"/>
      <c r="M376" s="447"/>
      <c r="N376" s="447"/>
      <c r="O376" s="447"/>
      <c r="P376" s="447"/>
      <c r="Q376" s="447"/>
      <c r="R376" s="447"/>
      <c r="S376" s="447"/>
      <c r="T376" s="447"/>
      <c r="U376" s="447"/>
      <c r="V376" s="447"/>
      <c r="W376" s="447"/>
      <c r="X376" s="447"/>
      <c r="Y376" s="447"/>
      <c r="Z376" s="447"/>
    </row>
    <row r="377" ht="12.75" customHeight="1">
      <c r="A377" s="447"/>
      <c r="B377" s="447">
        <v>70035.0</v>
      </c>
      <c r="C377" s="518" t="s">
        <v>600</v>
      </c>
      <c r="D377" s="495">
        <v>507.0</v>
      </c>
      <c r="E377" s="447" t="str">
        <f>VLOOKUP(D377,FS!A:B,2,FALSE)</f>
        <v>Insurance</v>
      </c>
      <c r="F377" s="960"/>
      <c r="G377" s="447"/>
      <c r="H377" s="447"/>
      <c r="I377" s="447"/>
      <c r="J377" s="447"/>
      <c r="K377" s="447"/>
      <c r="L377" s="447"/>
      <c r="M377" s="447"/>
      <c r="N377" s="447"/>
      <c r="O377" s="447"/>
      <c r="P377" s="447"/>
      <c r="Q377" s="447"/>
      <c r="R377" s="447"/>
      <c r="S377" s="447"/>
      <c r="T377" s="447"/>
      <c r="U377" s="447"/>
      <c r="V377" s="447"/>
      <c r="W377" s="447"/>
      <c r="X377" s="447"/>
      <c r="Y377" s="447"/>
      <c r="Z377" s="447"/>
    </row>
    <row r="378" ht="12.75" customHeight="1">
      <c r="A378" s="447"/>
      <c r="B378" s="447">
        <v>70041.0</v>
      </c>
      <c r="C378" s="518" t="s">
        <v>605</v>
      </c>
      <c r="D378" s="495">
        <v>507.0</v>
      </c>
      <c r="E378" s="447" t="str">
        <f>VLOOKUP(D378,FS!A:B,2,FALSE)</f>
        <v>Insurance</v>
      </c>
      <c r="F378" s="960"/>
      <c r="G378" s="447"/>
      <c r="H378" s="447"/>
      <c r="I378" s="447"/>
      <c r="J378" s="447"/>
      <c r="K378" s="447"/>
      <c r="L378" s="447"/>
      <c r="M378" s="447"/>
      <c r="N378" s="447"/>
      <c r="O378" s="447"/>
      <c r="P378" s="447"/>
      <c r="Q378" s="447"/>
      <c r="R378" s="447"/>
      <c r="S378" s="447"/>
      <c r="T378" s="447"/>
      <c r="U378" s="447"/>
      <c r="V378" s="447"/>
      <c r="W378" s="447"/>
      <c r="X378" s="447"/>
      <c r="Y378" s="447"/>
      <c r="Z378" s="447"/>
    </row>
    <row r="379" ht="12.75" customHeight="1">
      <c r="A379" s="447"/>
      <c r="B379" s="447">
        <v>70046.0</v>
      </c>
      <c r="C379" s="518" t="s">
        <v>609</v>
      </c>
      <c r="D379" s="495">
        <v>501.0</v>
      </c>
      <c r="E379" s="447" t="str">
        <f>VLOOKUP(D379,FS!A:B,2,FALSE)</f>
        <v>Professional services LTD</v>
      </c>
      <c r="F379" s="960"/>
      <c r="G379" s="447"/>
      <c r="H379" s="447"/>
      <c r="I379" s="447"/>
      <c r="J379" s="447"/>
      <c r="K379" s="447"/>
      <c r="L379" s="447"/>
      <c r="M379" s="447"/>
      <c r="N379" s="447"/>
      <c r="O379" s="447"/>
      <c r="P379" s="447"/>
      <c r="Q379" s="447"/>
      <c r="R379" s="447"/>
      <c r="S379" s="447"/>
      <c r="T379" s="447"/>
      <c r="U379" s="447"/>
      <c r="V379" s="447"/>
      <c r="W379" s="447"/>
      <c r="X379" s="447"/>
      <c r="Y379" s="447"/>
      <c r="Z379" s="447"/>
    </row>
    <row r="380" ht="12.75" customHeight="1">
      <c r="A380" s="447"/>
      <c r="B380" s="447">
        <v>70048.0</v>
      </c>
      <c r="C380" s="518" t="s">
        <v>611</v>
      </c>
      <c r="D380" s="495">
        <v>517.0</v>
      </c>
      <c r="E380" s="447" t="str">
        <f>VLOOKUP(D380,FS!A:B,2,FALSE)</f>
        <v>Welfare Gifts (holidays,birthday,new employee,quarterly meetings, happy hour)</v>
      </c>
      <c r="F380" s="960"/>
      <c r="G380" s="447"/>
      <c r="H380" s="447"/>
      <c r="I380" s="447"/>
      <c r="J380" s="447"/>
      <c r="K380" s="447"/>
      <c r="L380" s="447"/>
      <c r="M380" s="447"/>
      <c r="N380" s="447"/>
      <c r="O380" s="447"/>
      <c r="P380" s="447"/>
      <c r="Q380" s="447"/>
      <c r="R380" s="447"/>
      <c r="S380" s="447"/>
      <c r="T380" s="447"/>
      <c r="U380" s="447"/>
      <c r="V380" s="447"/>
      <c r="W380" s="447"/>
      <c r="X380" s="447"/>
      <c r="Y380" s="447"/>
      <c r="Z380" s="447"/>
    </row>
    <row r="381" ht="12.75" customHeight="1">
      <c r="A381" s="447"/>
      <c r="B381" s="447">
        <v>70049.0</v>
      </c>
      <c r="C381" s="518" t="s">
        <v>612</v>
      </c>
      <c r="D381" s="495">
        <v>504.0</v>
      </c>
      <c r="E381" s="447" t="str">
        <f>VLOOKUP(D381,FS!A:B,2,FALSE)</f>
        <v>Rent &amp; Related expenses</v>
      </c>
      <c r="F381" s="960"/>
      <c r="G381" s="447"/>
      <c r="H381" s="447"/>
      <c r="I381" s="447"/>
      <c r="J381" s="447"/>
      <c r="K381" s="447"/>
      <c r="L381" s="447"/>
      <c r="M381" s="447"/>
      <c r="N381" s="447"/>
      <c r="O381" s="447"/>
      <c r="P381" s="447"/>
      <c r="Q381" s="447"/>
      <c r="R381" s="447"/>
      <c r="S381" s="447"/>
      <c r="T381" s="447"/>
      <c r="U381" s="447"/>
      <c r="V381" s="447"/>
      <c r="W381" s="447"/>
      <c r="X381" s="447"/>
      <c r="Y381" s="447"/>
      <c r="Z381" s="447"/>
    </row>
    <row r="382" ht="12.75" customHeight="1">
      <c r="A382" s="447"/>
      <c r="B382" s="447">
        <v>70052.0</v>
      </c>
      <c r="C382" s="518" t="s">
        <v>615</v>
      </c>
      <c r="D382" s="495">
        <v>517.0</v>
      </c>
      <c r="E382" s="447" t="str">
        <f>VLOOKUP(D382,FS!A:B,2,FALSE)</f>
        <v>Welfare Gifts (holidays,birthday,new employee,quarterly meetings, happy hour)</v>
      </c>
      <c r="F382" s="960"/>
      <c r="G382" s="447"/>
      <c r="H382" s="447"/>
      <c r="I382" s="447"/>
      <c r="J382" s="447"/>
      <c r="K382" s="447"/>
      <c r="L382" s="447"/>
      <c r="M382" s="447"/>
      <c r="N382" s="447"/>
      <c r="O382" s="447"/>
      <c r="P382" s="447"/>
      <c r="Q382" s="447"/>
      <c r="R382" s="447"/>
      <c r="S382" s="447"/>
      <c r="T382" s="447"/>
      <c r="U382" s="447"/>
      <c r="V382" s="447"/>
      <c r="W382" s="447"/>
      <c r="X382" s="447"/>
      <c r="Y382" s="447"/>
      <c r="Z382" s="447"/>
    </row>
    <row r="383" ht="12.75" customHeight="1">
      <c r="A383" s="447"/>
      <c r="B383" s="447">
        <v>70053.0</v>
      </c>
      <c r="C383" s="518" t="s">
        <v>616</v>
      </c>
      <c r="D383" s="495">
        <v>517.0</v>
      </c>
      <c r="E383" s="447" t="str">
        <f>VLOOKUP(D383,FS!A:B,2,FALSE)</f>
        <v>Welfare Gifts (holidays,birthday,new employee,quarterly meetings, happy hour)</v>
      </c>
      <c r="F383" s="960"/>
      <c r="G383" s="447"/>
      <c r="H383" s="447"/>
      <c r="I383" s="447"/>
      <c r="J383" s="447"/>
      <c r="K383" s="447"/>
      <c r="L383" s="447"/>
      <c r="M383" s="447"/>
      <c r="N383" s="447"/>
      <c r="O383" s="447"/>
      <c r="P383" s="447"/>
      <c r="Q383" s="447"/>
      <c r="R383" s="447"/>
      <c r="S383" s="447"/>
      <c r="T383" s="447"/>
      <c r="U383" s="447"/>
      <c r="V383" s="447"/>
      <c r="W383" s="447"/>
      <c r="X383" s="447"/>
      <c r="Y383" s="447"/>
      <c r="Z383" s="447"/>
    </row>
    <row r="384" ht="12.75" customHeight="1">
      <c r="A384" s="447"/>
      <c r="B384" s="447">
        <v>70054.0</v>
      </c>
      <c r="C384" s="518" t="s">
        <v>617</v>
      </c>
      <c r="D384" s="495">
        <v>517.0</v>
      </c>
      <c r="E384" s="447" t="str">
        <f>VLOOKUP(D384,FS!A:B,2,FALSE)</f>
        <v>Welfare Gifts (holidays,birthday,new employee,quarterly meetings, happy hour)</v>
      </c>
      <c r="F384" s="960"/>
      <c r="G384" s="447"/>
      <c r="H384" s="447"/>
      <c r="I384" s="447"/>
      <c r="J384" s="447"/>
      <c r="K384" s="447"/>
      <c r="L384" s="447"/>
      <c r="M384" s="447"/>
      <c r="N384" s="447"/>
      <c r="O384" s="447"/>
      <c r="P384" s="447"/>
      <c r="Q384" s="447"/>
      <c r="R384" s="447"/>
      <c r="S384" s="447"/>
      <c r="T384" s="447"/>
      <c r="U384" s="447"/>
      <c r="V384" s="447"/>
      <c r="W384" s="447"/>
      <c r="X384" s="447"/>
      <c r="Y384" s="447"/>
      <c r="Z384" s="447"/>
    </row>
    <row r="385" ht="12.75" customHeight="1">
      <c r="A385" s="447"/>
      <c r="B385" s="447">
        <v>70057.0</v>
      </c>
      <c r="C385" s="518" t="s">
        <v>620</v>
      </c>
      <c r="D385" s="495">
        <v>516.0</v>
      </c>
      <c r="E385" s="447" t="str">
        <f>VLOOKUP(D385,FS!A:B,2,FALSE)</f>
        <v>Welfare company event (end of year + offsite)</v>
      </c>
      <c r="F385" s="960"/>
      <c r="G385" s="447"/>
      <c r="H385" s="447"/>
      <c r="I385" s="447"/>
      <c r="J385" s="447"/>
      <c r="K385" s="447"/>
      <c r="L385" s="447"/>
      <c r="M385" s="447"/>
      <c r="N385" s="447"/>
      <c r="O385" s="447"/>
      <c r="P385" s="447"/>
      <c r="Q385" s="447"/>
      <c r="R385" s="447"/>
      <c r="S385" s="447"/>
      <c r="T385" s="447"/>
      <c r="U385" s="447"/>
      <c r="V385" s="447"/>
      <c r="W385" s="447"/>
      <c r="X385" s="447"/>
      <c r="Y385" s="447"/>
      <c r="Z385" s="447"/>
    </row>
    <row r="386" ht="12.75" customHeight="1">
      <c r="A386" s="447"/>
      <c r="B386" s="447">
        <v>70059.0</v>
      </c>
      <c r="C386" s="518" t="s">
        <v>622</v>
      </c>
      <c r="D386" s="495">
        <v>503.0</v>
      </c>
      <c r="E386" s="447" t="str">
        <f>VLOOKUP(D386,FS!A:B,2,FALSE)</f>
        <v>Office expenses &amp; other</v>
      </c>
      <c r="F386" s="960"/>
      <c r="G386" s="447"/>
      <c r="H386" s="447"/>
      <c r="I386" s="447"/>
      <c r="J386" s="447"/>
      <c r="K386" s="447"/>
      <c r="L386" s="447"/>
      <c r="M386" s="447"/>
      <c r="N386" s="447"/>
      <c r="O386" s="447"/>
      <c r="P386" s="447"/>
      <c r="Q386" s="447"/>
      <c r="R386" s="447"/>
      <c r="S386" s="447"/>
      <c r="T386" s="447"/>
      <c r="U386" s="447"/>
      <c r="V386" s="447"/>
      <c r="W386" s="447"/>
      <c r="X386" s="447"/>
      <c r="Y386" s="447"/>
      <c r="Z386" s="447"/>
    </row>
    <row r="387" ht="12.75" customHeight="1">
      <c r="A387" s="447"/>
      <c r="B387" s="447">
        <v>70060.0</v>
      </c>
      <c r="C387" s="518" t="s">
        <v>623</v>
      </c>
      <c r="D387" s="495">
        <v>501.0</v>
      </c>
      <c r="E387" s="447" t="str">
        <f>VLOOKUP(D387,FS!A:B,2,FALSE)</f>
        <v>Professional services LTD</v>
      </c>
      <c r="F387" s="960"/>
      <c r="G387" s="447"/>
      <c r="H387" s="447"/>
      <c r="I387" s="447"/>
      <c r="J387" s="447"/>
      <c r="K387" s="447"/>
      <c r="L387" s="447"/>
      <c r="M387" s="447"/>
      <c r="N387" s="447"/>
      <c r="O387" s="447"/>
      <c r="P387" s="447"/>
      <c r="Q387" s="447"/>
      <c r="R387" s="447"/>
      <c r="S387" s="447"/>
      <c r="T387" s="447"/>
      <c r="U387" s="447"/>
      <c r="V387" s="447"/>
      <c r="W387" s="447"/>
      <c r="X387" s="447"/>
      <c r="Y387" s="447"/>
      <c r="Z387" s="447"/>
    </row>
    <row r="388" ht="12.75" customHeight="1">
      <c r="A388" s="447"/>
      <c r="B388" s="447">
        <v>70063.0</v>
      </c>
      <c r="C388" s="518" t="s">
        <v>626</v>
      </c>
      <c r="D388" s="495">
        <v>503.0</v>
      </c>
      <c r="E388" s="447" t="str">
        <f>VLOOKUP(D388,FS!A:B,2,FALSE)</f>
        <v>Office expenses &amp; other</v>
      </c>
      <c r="F388" s="960"/>
      <c r="G388" s="447"/>
      <c r="H388" s="447"/>
      <c r="I388" s="447"/>
      <c r="J388" s="447"/>
      <c r="K388" s="447"/>
      <c r="L388" s="447"/>
      <c r="M388" s="447"/>
      <c r="N388" s="447"/>
      <c r="O388" s="447"/>
      <c r="P388" s="447"/>
      <c r="Q388" s="447"/>
      <c r="R388" s="447"/>
      <c r="S388" s="447"/>
      <c r="T388" s="447"/>
      <c r="U388" s="447"/>
      <c r="V388" s="447"/>
      <c r="W388" s="447"/>
      <c r="X388" s="447"/>
      <c r="Y388" s="447"/>
      <c r="Z388" s="447"/>
    </row>
    <row r="389" ht="12.75" customHeight="1">
      <c r="A389" s="447"/>
      <c r="B389" s="447">
        <v>70064.0</v>
      </c>
      <c r="C389" s="447" t="s">
        <v>627</v>
      </c>
      <c r="D389" s="495">
        <v>501.0</v>
      </c>
      <c r="E389" s="447" t="str">
        <f>VLOOKUP(D389,FS!A:B,2,FALSE)</f>
        <v>Professional services LTD</v>
      </c>
      <c r="F389" s="960"/>
      <c r="G389" s="447"/>
      <c r="H389" s="447"/>
      <c r="I389" s="447"/>
      <c r="J389" s="447"/>
      <c r="K389" s="447"/>
      <c r="L389" s="447"/>
      <c r="M389" s="447"/>
      <c r="N389" s="447"/>
      <c r="O389" s="447"/>
      <c r="P389" s="447"/>
      <c r="Q389" s="447"/>
      <c r="R389" s="447"/>
      <c r="S389" s="447"/>
      <c r="T389" s="447"/>
      <c r="U389" s="447"/>
      <c r="V389" s="447"/>
      <c r="W389" s="447"/>
      <c r="X389" s="447"/>
      <c r="Y389" s="447"/>
      <c r="Z389" s="447"/>
    </row>
    <row r="390" ht="12.75" customHeight="1">
      <c r="A390" s="447"/>
      <c r="B390" s="447">
        <v>70065.0</v>
      </c>
      <c r="C390" s="518" t="s">
        <v>628</v>
      </c>
      <c r="D390" s="495">
        <v>503.0</v>
      </c>
      <c r="E390" s="447" t="str">
        <f>VLOOKUP(D390,FS!A:B,2,FALSE)</f>
        <v>Office expenses &amp; other</v>
      </c>
      <c r="F390" s="960"/>
      <c r="G390" s="447"/>
      <c r="H390" s="447"/>
      <c r="I390" s="447"/>
      <c r="J390" s="447"/>
      <c r="K390" s="447"/>
      <c r="L390" s="447"/>
      <c r="M390" s="447"/>
      <c r="N390" s="447"/>
      <c r="O390" s="447"/>
      <c r="P390" s="447"/>
      <c r="Q390" s="447"/>
      <c r="R390" s="447"/>
      <c r="S390" s="447"/>
      <c r="T390" s="447"/>
      <c r="U390" s="447"/>
      <c r="V390" s="447"/>
      <c r="W390" s="447"/>
      <c r="X390" s="447"/>
      <c r="Y390" s="447"/>
      <c r="Z390" s="447"/>
    </row>
    <row r="391" ht="12.75" customHeight="1">
      <c r="A391" s="447"/>
      <c r="B391" s="447">
        <v>70067.0</v>
      </c>
      <c r="C391" s="518" t="s">
        <v>630</v>
      </c>
      <c r="D391" s="495">
        <v>501.0</v>
      </c>
      <c r="E391" s="447" t="str">
        <f>VLOOKUP(D391,FS!A:B,2,FALSE)</f>
        <v>Professional services LTD</v>
      </c>
      <c r="F391" s="960"/>
      <c r="G391" s="447"/>
      <c r="H391" s="447"/>
      <c r="I391" s="447"/>
      <c r="J391" s="447"/>
      <c r="K391" s="447"/>
      <c r="L391" s="447"/>
      <c r="M391" s="447"/>
      <c r="N391" s="447"/>
      <c r="O391" s="447"/>
      <c r="P391" s="447"/>
      <c r="Q391" s="447"/>
      <c r="R391" s="447"/>
      <c r="S391" s="447"/>
      <c r="T391" s="447"/>
      <c r="U391" s="447"/>
      <c r="V391" s="447"/>
      <c r="W391" s="447"/>
      <c r="X391" s="447"/>
      <c r="Y391" s="447"/>
      <c r="Z391" s="447"/>
    </row>
    <row r="392" ht="12.75" customHeight="1">
      <c r="A392" s="447"/>
      <c r="B392" s="447">
        <v>70069.0</v>
      </c>
      <c r="C392" s="518" t="s">
        <v>632</v>
      </c>
      <c r="D392" s="495">
        <v>516.0</v>
      </c>
      <c r="E392" s="447" t="str">
        <f>VLOOKUP(D392,FS!A:B,2,FALSE)</f>
        <v>Welfare company event (end of year + offsite)</v>
      </c>
      <c r="F392" s="960"/>
      <c r="G392" s="447"/>
      <c r="H392" s="447"/>
      <c r="I392" s="447"/>
      <c r="J392" s="447"/>
      <c r="K392" s="447"/>
      <c r="L392" s="447"/>
      <c r="M392" s="447"/>
      <c r="N392" s="447"/>
      <c r="O392" s="447"/>
      <c r="P392" s="447"/>
      <c r="Q392" s="447"/>
      <c r="R392" s="447"/>
      <c r="S392" s="447"/>
      <c r="T392" s="447"/>
      <c r="U392" s="447"/>
      <c r="V392" s="447"/>
      <c r="W392" s="447"/>
      <c r="X392" s="447"/>
      <c r="Y392" s="447"/>
      <c r="Z392" s="447"/>
    </row>
    <row r="393" ht="12.75" customHeight="1">
      <c r="A393" s="447"/>
      <c r="B393" s="447">
        <v>70075.0</v>
      </c>
      <c r="C393" s="447" t="s">
        <v>634</v>
      </c>
      <c r="D393" s="495">
        <v>501.0</v>
      </c>
      <c r="E393" s="447" t="str">
        <f>VLOOKUP(D393,FS!A:B,2,FALSE)</f>
        <v>Professional services LTD</v>
      </c>
      <c r="F393" s="960"/>
      <c r="G393" s="447"/>
      <c r="H393" s="447"/>
      <c r="I393" s="447"/>
      <c r="J393" s="447"/>
      <c r="K393" s="447"/>
      <c r="L393" s="447"/>
      <c r="M393" s="447"/>
      <c r="N393" s="447"/>
      <c r="O393" s="447"/>
      <c r="P393" s="447"/>
      <c r="Q393" s="447"/>
      <c r="R393" s="447"/>
      <c r="S393" s="447"/>
      <c r="T393" s="447"/>
      <c r="U393" s="447"/>
      <c r="V393" s="447"/>
      <c r="W393" s="447"/>
      <c r="X393" s="447"/>
      <c r="Y393" s="447"/>
      <c r="Z393" s="447"/>
    </row>
    <row r="394" ht="12.75" customHeight="1">
      <c r="A394" s="447"/>
      <c r="B394" s="447">
        <v>70076.0</v>
      </c>
      <c r="C394" s="447" t="s">
        <v>635</v>
      </c>
      <c r="D394" s="495">
        <v>501.0</v>
      </c>
      <c r="E394" s="447" t="str">
        <f>VLOOKUP(D394,FS!A:B,2,FALSE)</f>
        <v>Professional services LTD</v>
      </c>
      <c r="F394" s="960"/>
      <c r="G394" s="447"/>
      <c r="H394" s="447"/>
      <c r="I394" s="447"/>
      <c r="J394" s="447"/>
      <c r="K394" s="447"/>
      <c r="L394" s="447"/>
      <c r="M394" s="447"/>
      <c r="N394" s="447"/>
      <c r="O394" s="447"/>
      <c r="P394" s="447"/>
      <c r="Q394" s="447"/>
      <c r="R394" s="447"/>
      <c r="S394" s="447"/>
      <c r="T394" s="447"/>
      <c r="U394" s="447"/>
      <c r="V394" s="447"/>
      <c r="W394" s="447"/>
      <c r="X394" s="447"/>
      <c r="Y394" s="447"/>
      <c r="Z394" s="447"/>
    </row>
    <row r="395" ht="12.75" customHeight="1">
      <c r="A395" s="447"/>
      <c r="B395" s="447">
        <v>70300.0</v>
      </c>
      <c r="C395" s="518" t="s">
        <v>636</v>
      </c>
      <c r="D395" s="495">
        <v>502.0</v>
      </c>
      <c r="E395" s="447" t="str">
        <f>VLOOKUP(D395,FS!A:B,2,FALSE)</f>
        <v>Travel abroad</v>
      </c>
      <c r="F395" s="960"/>
      <c r="G395" s="447"/>
      <c r="H395" s="447"/>
      <c r="I395" s="447"/>
      <c r="J395" s="447"/>
      <c r="K395" s="447"/>
      <c r="L395" s="447"/>
      <c r="M395" s="447"/>
      <c r="N395" s="447"/>
      <c r="O395" s="447"/>
      <c r="P395" s="447"/>
      <c r="Q395" s="447"/>
      <c r="R395" s="447"/>
      <c r="S395" s="447"/>
      <c r="T395" s="447"/>
      <c r="U395" s="447"/>
      <c r="V395" s="447"/>
      <c r="W395" s="447"/>
      <c r="X395" s="447"/>
      <c r="Y395" s="447"/>
      <c r="Z395" s="447"/>
    </row>
    <row r="396" ht="12.75" customHeight="1">
      <c r="A396" s="447"/>
      <c r="B396" s="447">
        <v>80201.0</v>
      </c>
      <c r="C396" s="518" t="s">
        <v>637</v>
      </c>
      <c r="D396" s="495">
        <v>505.0</v>
      </c>
      <c r="E396" s="447" t="str">
        <f>VLOOKUP(D396,FS!A:B,2,FALSE)</f>
        <v>Communications</v>
      </c>
      <c r="F396" s="960"/>
      <c r="G396" s="447"/>
      <c r="H396" s="447"/>
      <c r="I396" s="447"/>
      <c r="J396" s="447"/>
      <c r="K396" s="447"/>
      <c r="L396" s="447"/>
      <c r="M396" s="447"/>
      <c r="N396" s="447"/>
      <c r="O396" s="447"/>
      <c r="P396" s="447"/>
      <c r="Q396" s="447"/>
      <c r="R396" s="447"/>
      <c r="S396" s="447"/>
      <c r="T396" s="447"/>
      <c r="U396" s="447"/>
      <c r="V396" s="447"/>
      <c r="W396" s="447"/>
      <c r="X396" s="447"/>
      <c r="Y396" s="447"/>
      <c r="Z396" s="447"/>
    </row>
    <row r="397" ht="12.75" customHeight="1">
      <c r="A397" s="447"/>
      <c r="B397" s="447">
        <v>71096.0</v>
      </c>
      <c r="C397" s="518" t="s">
        <v>644</v>
      </c>
      <c r="D397" s="495">
        <v>500.0</v>
      </c>
      <c r="E397" s="447" t="str">
        <f>VLOOKUP(D397,FS!A:B,2,FALSE)</f>
        <v>Payroll and related (G&amp;A)</v>
      </c>
      <c r="F397" s="960"/>
      <c r="G397" s="447"/>
      <c r="H397" s="447"/>
      <c r="I397" s="447"/>
      <c r="J397" s="447"/>
      <c r="K397" s="447"/>
      <c r="L397" s="447"/>
      <c r="M397" s="447"/>
      <c r="N397" s="447"/>
      <c r="O397" s="447"/>
      <c r="P397" s="447"/>
      <c r="Q397" s="447"/>
      <c r="R397" s="447"/>
      <c r="S397" s="447"/>
      <c r="T397" s="447"/>
      <c r="U397" s="447"/>
      <c r="V397" s="447"/>
      <c r="W397" s="447"/>
      <c r="X397" s="447"/>
      <c r="Y397" s="447"/>
      <c r="Z397" s="447"/>
    </row>
    <row r="398" ht="12.75" customHeight="1">
      <c r="A398" s="447"/>
      <c r="B398" s="447">
        <v>71097.0</v>
      </c>
      <c r="C398" s="518" t="s">
        <v>645</v>
      </c>
      <c r="D398" s="495">
        <v>500.0</v>
      </c>
      <c r="E398" s="447" t="str">
        <f>VLOOKUP(D398,FS!A:B,2,FALSE)</f>
        <v>Payroll and related (G&amp;A)</v>
      </c>
      <c r="F398" s="960"/>
      <c r="G398" s="447"/>
      <c r="H398" s="447"/>
      <c r="I398" s="447"/>
      <c r="J398" s="447"/>
      <c r="K398" s="447"/>
      <c r="L398" s="447"/>
      <c r="M398" s="447"/>
      <c r="N398" s="447"/>
      <c r="O398" s="447"/>
      <c r="P398" s="447"/>
      <c r="Q398" s="447"/>
      <c r="R398" s="447"/>
      <c r="S398" s="447"/>
      <c r="T398" s="447"/>
      <c r="U398" s="447"/>
      <c r="V398" s="447"/>
      <c r="W398" s="447"/>
      <c r="X398" s="447"/>
      <c r="Y398" s="447"/>
      <c r="Z398" s="447"/>
    </row>
    <row r="399" ht="12.75" customHeight="1">
      <c r="A399" s="447"/>
      <c r="B399" s="447">
        <v>71099.0</v>
      </c>
      <c r="C399" s="518" t="s">
        <v>646</v>
      </c>
      <c r="D399" s="495">
        <v>500.0</v>
      </c>
      <c r="E399" s="447" t="str">
        <f>VLOOKUP(D399,FS!A:B,2,FALSE)</f>
        <v>Payroll and related (G&amp;A)</v>
      </c>
      <c r="F399" s="960"/>
      <c r="G399" s="447"/>
      <c r="H399" s="447"/>
      <c r="I399" s="447"/>
      <c r="J399" s="447"/>
      <c r="K399" s="447"/>
      <c r="L399" s="447"/>
      <c r="M399" s="447"/>
      <c r="N399" s="447"/>
      <c r="O399" s="447"/>
      <c r="P399" s="447"/>
      <c r="Q399" s="447"/>
      <c r="R399" s="447"/>
      <c r="S399" s="447"/>
      <c r="T399" s="447"/>
      <c r="U399" s="447"/>
      <c r="V399" s="447"/>
      <c r="W399" s="447"/>
      <c r="X399" s="447"/>
      <c r="Y399" s="447"/>
      <c r="Z399" s="447"/>
    </row>
    <row r="400" ht="12.75" customHeight="1">
      <c r="A400" s="447"/>
      <c r="B400" s="447">
        <v>72999.0</v>
      </c>
      <c r="C400" s="518" t="s">
        <v>653</v>
      </c>
      <c r="D400" s="495">
        <v>508.0</v>
      </c>
      <c r="E400" s="447" t="str">
        <f>VLOOKUP(D400,FS!A:B,2,FALSE)</f>
        <v>Welfare (Meals + transportation)</v>
      </c>
      <c r="F400" s="960"/>
      <c r="G400" s="447"/>
      <c r="H400" s="447"/>
      <c r="I400" s="447"/>
      <c r="J400" s="447"/>
      <c r="K400" s="447"/>
      <c r="L400" s="447"/>
      <c r="M400" s="447"/>
      <c r="N400" s="447"/>
      <c r="O400" s="447"/>
      <c r="P400" s="447"/>
      <c r="Q400" s="447"/>
      <c r="R400" s="447"/>
      <c r="S400" s="447"/>
      <c r="T400" s="447"/>
      <c r="U400" s="447"/>
      <c r="V400" s="447"/>
      <c r="W400" s="447"/>
      <c r="X400" s="447"/>
      <c r="Y400" s="447"/>
      <c r="Z400" s="447"/>
    </row>
    <row r="401" ht="12.75" customHeight="1">
      <c r="A401" s="447"/>
      <c r="B401" s="447">
        <v>74000.0</v>
      </c>
      <c r="C401" s="518" t="s">
        <v>654</v>
      </c>
      <c r="D401" s="495">
        <v>509.0</v>
      </c>
      <c r="E401" s="447" t="str">
        <f>VLOOKUP(D401,FS!A:B,2,FALSE)</f>
        <v>Depreciation</v>
      </c>
      <c r="F401" s="960"/>
      <c r="G401" s="447"/>
      <c r="H401" s="447"/>
      <c r="I401" s="447"/>
      <c r="J401" s="447"/>
      <c r="K401" s="447"/>
      <c r="L401" s="447"/>
      <c r="M401" s="447"/>
      <c r="N401" s="447"/>
      <c r="O401" s="447"/>
      <c r="P401" s="447"/>
      <c r="Q401" s="447"/>
      <c r="R401" s="447"/>
      <c r="S401" s="447"/>
      <c r="T401" s="447"/>
      <c r="U401" s="447"/>
      <c r="V401" s="447"/>
      <c r="W401" s="447"/>
      <c r="X401" s="447"/>
      <c r="Y401" s="447"/>
      <c r="Z401" s="447"/>
    </row>
    <row r="402" ht="12.75" customHeight="1">
      <c r="A402" s="447"/>
      <c r="B402" s="447">
        <v>74001.0</v>
      </c>
      <c r="C402" s="518" t="s">
        <v>655</v>
      </c>
      <c r="D402" s="495">
        <v>509.0</v>
      </c>
      <c r="E402" s="447" t="str">
        <f>VLOOKUP(D402,FS!A:B,2,FALSE)</f>
        <v>Depreciation</v>
      </c>
      <c r="F402" s="960"/>
      <c r="G402" s="447"/>
      <c r="H402" s="447"/>
      <c r="I402" s="447"/>
      <c r="J402" s="447"/>
      <c r="K402" s="447"/>
      <c r="L402" s="447"/>
      <c r="M402" s="447"/>
      <c r="N402" s="447"/>
      <c r="O402" s="447"/>
      <c r="P402" s="447"/>
      <c r="Q402" s="447"/>
      <c r="R402" s="447"/>
      <c r="S402" s="447"/>
      <c r="T402" s="447"/>
      <c r="U402" s="447"/>
      <c r="V402" s="447"/>
      <c r="W402" s="447"/>
      <c r="X402" s="447"/>
      <c r="Y402" s="447"/>
      <c r="Z402" s="447"/>
    </row>
    <row r="403" ht="12.75" customHeight="1">
      <c r="A403" s="447"/>
      <c r="B403" s="447">
        <v>74002.0</v>
      </c>
      <c r="C403" s="518" t="s">
        <v>656</v>
      </c>
      <c r="D403" s="495">
        <v>509.0</v>
      </c>
      <c r="E403" s="447" t="str">
        <f>VLOOKUP(D403,FS!A:B,2,FALSE)</f>
        <v>Depreciation</v>
      </c>
      <c r="F403" s="960"/>
      <c r="G403" s="447"/>
      <c r="H403" s="447"/>
      <c r="I403" s="447"/>
      <c r="J403" s="447"/>
      <c r="K403" s="447"/>
      <c r="L403" s="447"/>
      <c r="M403" s="447"/>
      <c r="N403" s="447"/>
      <c r="O403" s="447"/>
      <c r="P403" s="447"/>
      <c r="Q403" s="447"/>
      <c r="R403" s="447"/>
      <c r="S403" s="447"/>
      <c r="T403" s="447"/>
      <c r="U403" s="447"/>
      <c r="V403" s="447"/>
      <c r="W403" s="447"/>
      <c r="X403" s="447"/>
      <c r="Y403" s="447"/>
      <c r="Z403" s="447"/>
    </row>
    <row r="404" ht="12.75" customHeight="1">
      <c r="A404" s="447"/>
      <c r="B404" s="447">
        <v>74003.0</v>
      </c>
      <c r="C404" s="518" t="s">
        <v>657</v>
      </c>
      <c r="D404" s="495">
        <v>509.0</v>
      </c>
      <c r="E404" s="447" t="str">
        <f>VLOOKUP(D404,FS!A:B,2,FALSE)</f>
        <v>Depreciation</v>
      </c>
      <c r="F404" s="960"/>
      <c r="G404" s="447"/>
      <c r="H404" s="447"/>
      <c r="I404" s="447"/>
      <c r="J404" s="447"/>
      <c r="K404" s="447"/>
      <c r="L404" s="447"/>
      <c r="M404" s="447"/>
      <c r="N404" s="447"/>
      <c r="O404" s="447"/>
      <c r="P404" s="447"/>
      <c r="Q404" s="447"/>
      <c r="R404" s="447"/>
      <c r="S404" s="447"/>
      <c r="T404" s="447"/>
      <c r="U404" s="447"/>
      <c r="V404" s="447"/>
      <c r="W404" s="447"/>
      <c r="X404" s="447"/>
      <c r="Y404" s="447"/>
      <c r="Z404" s="447"/>
    </row>
    <row r="405" ht="12.75" customHeight="1">
      <c r="A405" s="447"/>
      <c r="B405" s="447">
        <v>90003.0</v>
      </c>
      <c r="C405" s="518" t="s">
        <v>661</v>
      </c>
      <c r="D405" s="495">
        <v>700.0</v>
      </c>
      <c r="E405" s="447" t="str">
        <f>VLOOKUP(D405,FS!A:B,2,FALSE)</f>
        <v>Financial expenses (income), net</v>
      </c>
      <c r="F405" s="960"/>
      <c r="G405" s="447"/>
      <c r="H405" s="447"/>
      <c r="I405" s="447"/>
      <c r="J405" s="447"/>
      <c r="K405" s="447"/>
      <c r="L405" s="447"/>
      <c r="M405" s="447"/>
      <c r="N405" s="447"/>
      <c r="O405" s="447"/>
      <c r="P405" s="447"/>
      <c r="Q405" s="447"/>
      <c r="R405" s="447"/>
      <c r="S405" s="447"/>
      <c r="T405" s="447"/>
      <c r="U405" s="447"/>
      <c r="V405" s="447"/>
      <c r="W405" s="447"/>
      <c r="X405" s="447"/>
      <c r="Y405" s="447"/>
      <c r="Z405" s="447"/>
    </row>
    <row r="406" ht="12.75" customHeight="1">
      <c r="A406" s="447"/>
      <c r="B406" s="447">
        <v>90007.0</v>
      </c>
      <c r="C406" s="518" t="s">
        <v>663</v>
      </c>
      <c r="D406" s="495">
        <v>700.0</v>
      </c>
      <c r="E406" s="447" t="str">
        <f>VLOOKUP(D406,FS!A:B,2,FALSE)</f>
        <v>Financial expenses (income), net</v>
      </c>
      <c r="F406" s="960"/>
      <c r="G406" s="447"/>
      <c r="H406" s="447"/>
      <c r="I406" s="447"/>
      <c r="J406" s="447"/>
      <c r="K406" s="447"/>
      <c r="L406" s="447"/>
      <c r="M406" s="447"/>
      <c r="N406" s="447"/>
      <c r="O406" s="447"/>
      <c r="P406" s="447"/>
      <c r="Q406" s="447"/>
      <c r="R406" s="447"/>
      <c r="S406" s="447"/>
      <c r="T406" s="447"/>
      <c r="U406" s="447"/>
      <c r="V406" s="447"/>
      <c r="W406" s="447"/>
      <c r="X406" s="447"/>
      <c r="Y406" s="447"/>
      <c r="Z406" s="447"/>
    </row>
    <row r="407" ht="12.75" customHeight="1">
      <c r="A407" s="447"/>
      <c r="B407" s="447" t="s">
        <v>359</v>
      </c>
      <c r="C407" s="518" t="s">
        <v>360</v>
      </c>
      <c r="D407" s="495">
        <v>7.3</v>
      </c>
      <c r="E407" s="447" t="str">
        <f>VLOOKUP(D407,FS!A:B,2,FALSE)</f>
        <v>Government Institutions</v>
      </c>
      <c r="F407" s="960"/>
      <c r="G407" s="447"/>
      <c r="H407" s="447"/>
      <c r="I407" s="447"/>
      <c r="J407" s="447"/>
      <c r="K407" s="447"/>
      <c r="L407" s="447"/>
      <c r="M407" s="447"/>
      <c r="N407" s="447"/>
      <c r="O407" s="447"/>
      <c r="P407" s="447"/>
      <c r="Q407" s="447"/>
      <c r="R407" s="447"/>
      <c r="S407" s="447"/>
      <c r="T407" s="447"/>
      <c r="U407" s="447"/>
      <c r="V407" s="447"/>
      <c r="W407" s="447"/>
      <c r="X407" s="447"/>
      <c r="Y407" s="447"/>
      <c r="Z407" s="447"/>
    </row>
    <row r="408" ht="12.75" customHeight="1">
      <c r="A408" s="447"/>
      <c r="B408" s="476" t="s">
        <v>365</v>
      </c>
      <c r="C408" s="447" t="s">
        <v>261</v>
      </c>
      <c r="D408" s="972">
        <v>601.0</v>
      </c>
      <c r="E408" s="117" t="str">
        <f>VLOOKUP(D408,FS!A:B,2,FALSE)</f>
        <v>Bonus DevEx</v>
      </c>
      <c r="F408" s="960"/>
      <c r="G408" s="447"/>
      <c r="H408" s="447"/>
      <c r="I408" s="447"/>
      <c r="J408" s="447"/>
      <c r="K408" s="447"/>
      <c r="L408" s="447"/>
      <c r="M408" s="447"/>
      <c r="N408" s="447"/>
      <c r="O408" s="447"/>
      <c r="P408" s="447"/>
      <c r="Q408" s="447"/>
      <c r="R408" s="447"/>
      <c r="S408" s="447"/>
      <c r="T408" s="447"/>
      <c r="U408" s="447"/>
      <c r="V408" s="447"/>
      <c r="W408" s="447"/>
      <c r="X408" s="447"/>
      <c r="Y408" s="447"/>
      <c r="Z408" s="447"/>
    </row>
    <row r="409" ht="12.75" customHeight="1">
      <c r="A409" s="447"/>
      <c r="B409" s="476" t="s">
        <v>338</v>
      </c>
      <c r="C409" s="518" t="s">
        <v>339</v>
      </c>
      <c r="D409" s="495">
        <v>323.0</v>
      </c>
      <c r="E409" s="117" t="str">
        <f>VLOOKUP(D409,FS!A:B,2,FALSE)</f>
        <v>Allocation to other departments</v>
      </c>
      <c r="F409" s="960"/>
      <c r="G409" s="447"/>
      <c r="H409" s="447"/>
      <c r="I409" s="447"/>
      <c r="J409" s="447"/>
      <c r="K409" s="447"/>
      <c r="L409" s="447"/>
      <c r="M409" s="447"/>
      <c r="N409" s="447"/>
      <c r="O409" s="447"/>
      <c r="P409" s="447"/>
      <c r="Q409" s="447"/>
      <c r="R409" s="447"/>
      <c r="S409" s="447"/>
      <c r="T409" s="447"/>
      <c r="U409" s="447"/>
      <c r="V409" s="447"/>
      <c r="W409" s="447"/>
      <c r="X409" s="447"/>
      <c r="Y409" s="447"/>
      <c r="Z409" s="447"/>
    </row>
    <row r="410" ht="12.75" customHeight="1">
      <c r="A410" s="447"/>
      <c r="B410" s="476" t="s">
        <v>340</v>
      </c>
      <c r="C410" s="518" t="s">
        <v>341</v>
      </c>
      <c r="D410" s="495">
        <v>812.0</v>
      </c>
      <c r="E410" s="117" t="str">
        <f>VLOOKUP(D410,FS!A:B,2,FALSE)</f>
        <v>Allocation to other departments</v>
      </c>
      <c r="F410" s="960"/>
      <c r="G410" s="447"/>
      <c r="H410" s="447"/>
      <c r="I410" s="447"/>
      <c r="J410" s="447"/>
      <c r="K410" s="447"/>
      <c r="L410" s="447"/>
      <c r="M410" s="447"/>
      <c r="N410" s="447"/>
      <c r="O410" s="447"/>
      <c r="P410" s="447"/>
      <c r="Q410" s="447"/>
      <c r="R410" s="447"/>
      <c r="S410" s="447"/>
      <c r="T410" s="447"/>
      <c r="U410" s="447"/>
      <c r="V410" s="447"/>
      <c r="W410" s="447"/>
      <c r="X410" s="447"/>
      <c r="Y410" s="447"/>
      <c r="Z410" s="447"/>
    </row>
    <row r="411" ht="12.75" customHeight="1">
      <c r="A411" s="447"/>
      <c r="B411" s="476" t="s">
        <v>342</v>
      </c>
      <c r="C411" s="518" t="s">
        <v>343</v>
      </c>
      <c r="D411" s="495">
        <v>611.0</v>
      </c>
      <c r="E411" s="117" t="str">
        <f>VLOOKUP(D411,FS!A:B,2,FALSE)</f>
        <v>Allocation to other departments</v>
      </c>
      <c r="F411" s="960"/>
      <c r="G411" s="447"/>
      <c r="H411" s="447"/>
      <c r="I411" s="447"/>
      <c r="J411" s="447"/>
      <c r="K411" s="447"/>
      <c r="L411" s="447"/>
      <c r="M411" s="447"/>
      <c r="N411" s="447"/>
      <c r="O411" s="447"/>
      <c r="P411" s="447"/>
      <c r="Q411" s="447"/>
      <c r="R411" s="447"/>
      <c r="S411" s="447"/>
      <c r="T411" s="447"/>
      <c r="U411" s="447"/>
      <c r="V411" s="447"/>
      <c r="W411" s="447"/>
      <c r="X411" s="447"/>
      <c r="Y411" s="447"/>
      <c r="Z411" s="447"/>
    </row>
    <row r="412" ht="12.75" customHeight="1">
      <c r="A412" s="447"/>
      <c r="B412" s="476" t="s">
        <v>344</v>
      </c>
      <c r="C412" s="518" t="s">
        <v>345</v>
      </c>
      <c r="D412" s="495">
        <v>510.0</v>
      </c>
      <c r="E412" s="117" t="str">
        <f>VLOOKUP(D412,FS!A:B,2,FALSE)</f>
        <v>Allocation to other departments</v>
      </c>
      <c r="F412" s="960"/>
      <c r="G412" s="447"/>
      <c r="H412" s="447"/>
      <c r="I412" s="447"/>
      <c r="J412" s="447"/>
      <c r="K412" s="447"/>
      <c r="L412" s="447"/>
      <c r="M412" s="447"/>
      <c r="N412" s="447"/>
      <c r="O412" s="447"/>
      <c r="P412" s="447"/>
      <c r="Q412" s="447"/>
      <c r="R412" s="447"/>
      <c r="S412" s="447"/>
      <c r="T412" s="447"/>
      <c r="U412" s="447"/>
      <c r="V412" s="447"/>
      <c r="W412" s="447"/>
      <c r="X412" s="447"/>
      <c r="Y412" s="447"/>
      <c r="Z412" s="447"/>
    </row>
    <row r="413" ht="12.75" customHeight="1">
      <c r="A413" s="447"/>
      <c r="B413" s="476" t="s">
        <v>366</v>
      </c>
      <c r="C413" s="518" t="s">
        <v>367</v>
      </c>
      <c r="D413" s="495">
        <v>314.0</v>
      </c>
      <c r="E413" s="117" t="str">
        <f>VLOOKUP(D413,FS!A:B,2,FALSE)</f>
        <v>Stock compensation exp - R&amp;D</v>
      </c>
      <c r="F413" s="960"/>
      <c r="G413" s="447"/>
      <c r="H413" s="447"/>
      <c r="I413" s="447"/>
      <c r="J413" s="447"/>
      <c r="K413" s="447"/>
      <c r="L413" s="447"/>
      <c r="M413" s="447"/>
      <c r="N413" s="447"/>
      <c r="O413" s="447"/>
      <c r="P413" s="447"/>
      <c r="Q413" s="447"/>
      <c r="R413" s="447"/>
      <c r="S413" s="447"/>
      <c r="T413" s="447"/>
      <c r="U413" s="447"/>
      <c r="V413" s="447"/>
      <c r="W413" s="447"/>
      <c r="X413" s="447"/>
      <c r="Y413" s="447"/>
      <c r="Z413" s="447"/>
    </row>
    <row r="414" ht="12.75" customHeight="1">
      <c r="A414" s="447"/>
      <c r="B414" s="476" t="s">
        <v>368</v>
      </c>
      <c r="C414" s="518" t="s">
        <v>369</v>
      </c>
      <c r="D414" s="495">
        <v>512.0</v>
      </c>
      <c r="E414" s="117" t="str">
        <f>VLOOKUP(D414,FS!A:B,2,FALSE)</f>
        <v>Stock compensation exp - G&amp;A</v>
      </c>
      <c r="F414" s="960"/>
      <c r="G414" s="447"/>
      <c r="H414" s="447"/>
      <c r="I414" s="447"/>
      <c r="J414" s="447"/>
      <c r="K414" s="447"/>
      <c r="L414" s="447"/>
      <c r="M414" s="447"/>
      <c r="N414" s="447"/>
      <c r="O414" s="447"/>
      <c r="P414" s="447"/>
      <c r="Q414" s="447"/>
      <c r="R414" s="447"/>
      <c r="S414" s="447"/>
      <c r="T414" s="447"/>
      <c r="U414" s="447"/>
      <c r="V414" s="447"/>
      <c r="W414" s="447"/>
      <c r="X414" s="447"/>
      <c r="Y414" s="447"/>
      <c r="Z414" s="447"/>
    </row>
    <row r="415" ht="12.75" customHeight="1">
      <c r="A415" s="447"/>
      <c r="B415" s="476" t="s">
        <v>370</v>
      </c>
      <c r="C415" s="518" t="s">
        <v>371</v>
      </c>
      <c r="D415" s="495">
        <v>813.0</v>
      </c>
      <c r="E415" s="117" t="str">
        <f>VLOOKUP(D415,FS!A:B,2,FALSE)</f>
        <v>Stock compensation exp - marketing</v>
      </c>
      <c r="F415" s="960"/>
      <c r="G415" s="447"/>
      <c r="H415" s="447"/>
      <c r="I415" s="447"/>
      <c r="J415" s="447"/>
      <c r="K415" s="447"/>
      <c r="L415" s="447"/>
      <c r="M415" s="447"/>
      <c r="N415" s="447"/>
      <c r="O415" s="447"/>
      <c r="P415" s="447"/>
      <c r="Q415" s="447"/>
      <c r="R415" s="447"/>
      <c r="S415" s="447"/>
      <c r="T415" s="447"/>
      <c r="U415" s="447"/>
      <c r="V415" s="447"/>
      <c r="W415" s="447"/>
      <c r="X415" s="447"/>
      <c r="Y415" s="447"/>
      <c r="Z415" s="447"/>
    </row>
    <row r="416" ht="12.75" customHeight="1">
      <c r="A416" s="447"/>
      <c r="B416" s="476" t="s">
        <v>372</v>
      </c>
      <c r="C416" s="518" t="s">
        <v>373</v>
      </c>
      <c r="D416" s="495">
        <v>54.0</v>
      </c>
      <c r="E416" s="117" t="str">
        <f>VLOOKUP(D416,FS!A:B,2,FALSE)</f>
        <v>Stock compensation</v>
      </c>
      <c r="F416" s="960"/>
      <c r="G416" s="447"/>
      <c r="H416" s="447"/>
      <c r="I416" s="447"/>
      <c r="J416" s="447"/>
      <c r="K416" s="447"/>
      <c r="L416" s="447"/>
      <c r="M416" s="447"/>
      <c r="N416" s="447"/>
      <c r="O416" s="447"/>
      <c r="P416" s="447"/>
      <c r="Q416" s="447"/>
      <c r="R416" s="447"/>
      <c r="S416" s="447"/>
      <c r="T416" s="447"/>
      <c r="U416" s="447"/>
      <c r="V416" s="447"/>
      <c r="W416" s="447"/>
      <c r="X416" s="447"/>
      <c r="Y416" s="447"/>
      <c r="Z416" s="447"/>
    </row>
    <row r="417" ht="12.75" customHeight="1">
      <c r="A417" s="447"/>
      <c r="B417" s="476" t="s">
        <v>362</v>
      </c>
      <c r="C417" s="447" t="s">
        <v>363</v>
      </c>
      <c r="D417" s="495">
        <v>51.0</v>
      </c>
      <c r="E417" s="117" t="str">
        <f>VLOOKUP(D417,FS!A:B,2,FALSE)</f>
        <v>Additional paid-in capital</v>
      </c>
      <c r="F417" s="960"/>
      <c r="G417" s="447"/>
      <c r="H417" s="447"/>
      <c r="I417" s="447"/>
      <c r="J417" s="447"/>
      <c r="K417" s="447"/>
      <c r="L417" s="447"/>
      <c r="M417" s="447"/>
      <c r="N417" s="447"/>
      <c r="O417" s="447"/>
      <c r="P417" s="447"/>
      <c r="Q417" s="447"/>
      <c r="R417" s="447"/>
      <c r="S417" s="447"/>
      <c r="T417" s="447"/>
      <c r="U417" s="447"/>
      <c r="V417" s="447"/>
      <c r="W417" s="447"/>
      <c r="X417" s="447"/>
      <c r="Y417" s="447"/>
      <c r="Z417" s="447"/>
    </row>
    <row r="418" ht="12.75" customHeight="1">
      <c r="A418" s="447"/>
      <c r="B418" s="476"/>
      <c r="C418" s="447"/>
      <c r="E418" s="447"/>
      <c r="F418" s="960"/>
      <c r="G418" s="447"/>
      <c r="H418" s="447"/>
      <c r="I418" s="447"/>
      <c r="J418" s="447"/>
      <c r="K418" s="447"/>
      <c r="L418" s="447"/>
      <c r="M418" s="447"/>
      <c r="N418" s="447"/>
      <c r="O418" s="447"/>
      <c r="P418" s="447"/>
      <c r="Q418" s="447"/>
      <c r="R418" s="447"/>
      <c r="S418" s="447"/>
      <c r="T418" s="447"/>
      <c r="U418" s="447"/>
      <c r="V418" s="447"/>
      <c r="W418" s="447"/>
      <c r="X418" s="447"/>
      <c r="Y418" s="447"/>
      <c r="Z418" s="447"/>
    </row>
    <row r="419" ht="12.75" customHeight="1">
      <c r="A419" s="447"/>
      <c r="B419" s="476"/>
      <c r="C419" s="447"/>
      <c r="E419" s="447"/>
      <c r="F419" s="960"/>
      <c r="G419" s="447"/>
      <c r="H419" s="447"/>
      <c r="I419" s="447"/>
      <c r="J419" s="447"/>
      <c r="K419" s="447"/>
      <c r="L419" s="447"/>
      <c r="M419" s="447"/>
      <c r="N419" s="447"/>
      <c r="O419" s="447"/>
      <c r="P419" s="447"/>
      <c r="Q419" s="447"/>
      <c r="R419" s="447"/>
      <c r="S419" s="447"/>
      <c r="T419" s="447"/>
      <c r="U419" s="447"/>
      <c r="V419" s="447"/>
      <c r="W419" s="447"/>
      <c r="X419" s="447"/>
      <c r="Y419" s="447"/>
      <c r="Z419" s="447"/>
    </row>
    <row r="420" ht="12.75" customHeight="1">
      <c r="A420" s="447"/>
      <c r="B420" s="476"/>
      <c r="C420" s="447"/>
      <c r="E420" s="447"/>
      <c r="F420" s="960"/>
      <c r="G420" s="447"/>
      <c r="H420" s="447"/>
      <c r="I420" s="447"/>
      <c r="J420" s="447"/>
      <c r="K420" s="447"/>
      <c r="L420" s="447"/>
      <c r="M420" s="447"/>
      <c r="N420" s="447"/>
      <c r="O420" s="447"/>
      <c r="P420" s="447"/>
      <c r="Q420" s="447"/>
      <c r="R420" s="447"/>
      <c r="S420" s="447"/>
      <c r="T420" s="447"/>
      <c r="U420" s="447"/>
      <c r="V420" s="447"/>
      <c r="W420" s="447"/>
      <c r="X420" s="447"/>
      <c r="Y420" s="447"/>
      <c r="Z420" s="447"/>
    </row>
    <row r="421" ht="12.75" customHeight="1">
      <c r="A421" s="447"/>
      <c r="B421" s="476"/>
      <c r="C421" s="447"/>
      <c r="E421" s="447"/>
      <c r="F421" s="960"/>
      <c r="G421" s="447"/>
      <c r="H421" s="447"/>
      <c r="I421" s="447"/>
      <c r="J421" s="447"/>
      <c r="K421" s="447"/>
      <c r="L421" s="447"/>
      <c r="M421" s="447"/>
      <c r="N421" s="447"/>
      <c r="O421" s="447"/>
      <c r="P421" s="447"/>
      <c r="Q421" s="447"/>
      <c r="R421" s="447"/>
      <c r="S421" s="447"/>
      <c r="T421" s="447"/>
      <c r="U421" s="447"/>
      <c r="V421" s="447"/>
      <c r="W421" s="447"/>
      <c r="X421" s="447"/>
      <c r="Y421" s="447"/>
      <c r="Z421" s="447"/>
    </row>
    <row r="422" ht="12.75" customHeight="1">
      <c r="A422" s="447"/>
      <c r="B422" s="476"/>
      <c r="C422" s="447"/>
      <c r="E422" s="447"/>
      <c r="F422" s="960"/>
      <c r="G422" s="447"/>
      <c r="H422" s="447"/>
      <c r="I422" s="447"/>
      <c r="J422" s="447"/>
      <c r="K422" s="447"/>
      <c r="L422" s="447"/>
      <c r="M422" s="447"/>
      <c r="N422" s="447"/>
      <c r="O422" s="447"/>
      <c r="P422" s="447"/>
      <c r="Q422" s="447"/>
      <c r="R422" s="447"/>
      <c r="S422" s="447"/>
      <c r="T422" s="447"/>
      <c r="U422" s="447"/>
      <c r="V422" s="447"/>
      <c r="W422" s="447"/>
      <c r="X422" s="447"/>
      <c r="Y422" s="447"/>
      <c r="Z422" s="447"/>
    </row>
    <row r="423" ht="12.75" customHeight="1">
      <c r="A423" s="447"/>
      <c r="B423" s="476"/>
      <c r="C423" s="447"/>
      <c r="E423" s="447"/>
      <c r="F423" s="960"/>
      <c r="G423" s="447"/>
      <c r="H423" s="447"/>
      <c r="I423" s="447"/>
      <c r="J423" s="447"/>
      <c r="K423" s="447"/>
      <c r="L423" s="447"/>
      <c r="M423" s="447"/>
      <c r="N423" s="447"/>
      <c r="O423" s="447"/>
      <c r="P423" s="447"/>
      <c r="Q423" s="447"/>
      <c r="R423" s="447"/>
      <c r="S423" s="447"/>
      <c r="T423" s="447"/>
      <c r="U423" s="447"/>
      <c r="V423" s="447"/>
      <c r="W423" s="447"/>
      <c r="X423" s="447"/>
      <c r="Y423" s="447"/>
      <c r="Z423" s="447"/>
    </row>
    <row r="424" ht="12.75" customHeight="1">
      <c r="A424" s="447"/>
      <c r="B424" s="476"/>
      <c r="C424" s="447"/>
      <c r="E424" s="447"/>
      <c r="F424" s="960"/>
      <c r="G424" s="447"/>
      <c r="H424" s="447"/>
      <c r="I424" s="447"/>
      <c r="J424" s="447"/>
      <c r="K424" s="447"/>
      <c r="L424" s="447"/>
      <c r="M424" s="447"/>
      <c r="N424" s="447"/>
      <c r="O424" s="447"/>
      <c r="P424" s="447"/>
      <c r="Q424" s="447"/>
      <c r="R424" s="447"/>
      <c r="S424" s="447"/>
      <c r="T424" s="447"/>
      <c r="U424" s="447"/>
      <c r="V424" s="447"/>
      <c r="W424" s="447"/>
      <c r="X424" s="447"/>
      <c r="Y424" s="447"/>
      <c r="Z424" s="447"/>
    </row>
    <row r="425" ht="12.75" customHeight="1">
      <c r="A425" s="447"/>
      <c r="B425" s="476"/>
      <c r="C425" s="447"/>
      <c r="E425" s="447"/>
      <c r="F425" s="960"/>
      <c r="G425" s="447"/>
      <c r="H425" s="447"/>
      <c r="I425" s="447"/>
      <c r="J425" s="447"/>
      <c r="K425" s="447"/>
      <c r="L425" s="447"/>
      <c r="M425" s="447"/>
      <c r="N425" s="447"/>
      <c r="O425" s="447"/>
      <c r="P425" s="447"/>
      <c r="Q425" s="447"/>
      <c r="R425" s="447"/>
      <c r="S425" s="447"/>
      <c r="T425" s="447"/>
      <c r="U425" s="447"/>
      <c r="V425" s="447"/>
      <c r="W425" s="447"/>
      <c r="X425" s="447"/>
      <c r="Y425" s="447"/>
      <c r="Z425" s="447"/>
    </row>
    <row r="426" ht="12.75" customHeight="1">
      <c r="A426" s="447"/>
      <c r="B426" s="476"/>
      <c r="C426" s="447"/>
      <c r="E426" s="447"/>
      <c r="F426" s="960"/>
      <c r="G426" s="447"/>
      <c r="H426" s="447"/>
      <c r="I426" s="447"/>
      <c r="J426" s="447"/>
      <c r="K426" s="447"/>
      <c r="L426" s="447"/>
      <c r="M426" s="447"/>
      <c r="N426" s="447"/>
      <c r="O426" s="447"/>
      <c r="P426" s="447"/>
      <c r="Q426" s="447"/>
      <c r="R426" s="447"/>
      <c r="S426" s="447"/>
      <c r="T426" s="447"/>
      <c r="U426" s="447"/>
      <c r="V426" s="447"/>
      <c r="W426" s="447"/>
      <c r="X426" s="447"/>
      <c r="Y426" s="447"/>
      <c r="Z426" s="447"/>
    </row>
    <row r="427" ht="12.75" customHeight="1">
      <c r="A427" s="447"/>
      <c r="B427" s="476"/>
      <c r="C427" s="447"/>
      <c r="E427" s="447"/>
      <c r="F427" s="960"/>
      <c r="G427" s="447"/>
      <c r="H427" s="447"/>
      <c r="I427" s="447"/>
      <c r="J427" s="447"/>
      <c r="K427" s="447"/>
      <c r="L427" s="447"/>
      <c r="M427" s="447"/>
      <c r="N427" s="447"/>
      <c r="O427" s="447"/>
      <c r="P427" s="447"/>
      <c r="Q427" s="447"/>
      <c r="R427" s="447"/>
      <c r="S427" s="447"/>
      <c r="T427" s="447"/>
      <c r="U427" s="447"/>
      <c r="V427" s="447"/>
      <c r="W427" s="447"/>
      <c r="X427" s="447"/>
      <c r="Y427" s="447"/>
      <c r="Z427" s="447"/>
    </row>
    <row r="428" ht="12.75" customHeight="1">
      <c r="A428" s="447"/>
      <c r="B428" s="476"/>
      <c r="C428" s="447"/>
      <c r="E428" s="447"/>
      <c r="F428" s="960"/>
      <c r="G428" s="447"/>
      <c r="H428" s="447"/>
      <c r="I428" s="447"/>
      <c r="J428" s="447"/>
      <c r="K428" s="447"/>
      <c r="L428" s="447"/>
      <c r="M428" s="447"/>
      <c r="N428" s="447"/>
      <c r="O428" s="447"/>
      <c r="P428" s="447"/>
      <c r="Q428" s="447"/>
      <c r="R428" s="447"/>
      <c r="S428" s="447"/>
      <c r="T428" s="447"/>
      <c r="U428" s="447"/>
      <c r="V428" s="447"/>
      <c r="W428" s="447"/>
      <c r="X428" s="447"/>
      <c r="Y428" s="447"/>
      <c r="Z428" s="447"/>
    </row>
    <row r="429" ht="12.75" customHeight="1">
      <c r="A429" s="447"/>
      <c r="B429" s="476"/>
      <c r="C429" s="447"/>
      <c r="E429" s="447"/>
      <c r="F429" s="960"/>
      <c r="G429" s="447"/>
      <c r="H429" s="447"/>
      <c r="I429" s="447"/>
      <c r="J429" s="447"/>
      <c r="K429" s="447"/>
      <c r="L429" s="447"/>
      <c r="M429" s="447"/>
      <c r="N429" s="447"/>
      <c r="O429" s="447"/>
      <c r="P429" s="447"/>
      <c r="Q429" s="447"/>
      <c r="R429" s="447"/>
      <c r="S429" s="447"/>
      <c r="T429" s="447"/>
      <c r="U429" s="447"/>
      <c r="V429" s="447"/>
      <c r="W429" s="447"/>
      <c r="X429" s="447"/>
      <c r="Y429" s="447"/>
      <c r="Z429" s="447"/>
    </row>
    <row r="430" ht="12.75" customHeight="1">
      <c r="A430" s="447"/>
      <c r="B430" s="476"/>
      <c r="C430" s="447"/>
      <c r="E430" s="447"/>
      <c r="F430" s="960"/>
      <c r="G430" s="447"/>
      <c r="H430" s="447"/>
      <c r="I430" s="447"/>
      <c r="J430" s="447"/>
      <c r="K430" s="447"/>
      <c r="L430" s="447"/>
      <c r="M430" s="447"/>
      <c r="N430" s="447"/>
      <c r="O430" s="447"/>
      <c r="P430" s="447"/>
      <c r="Q430" s="447"/>
      <c r="R430" s="447"/>
      <c r="S430" s="447"/>
      <c r="T430" s="447"/>
      <c r="U430" s="447"/>
      <c r="V430" s="447"/>
      <c r="W430" s="447"/>
      <c r="X430" s="447"/>
      <c r="Y430" s="447"/>
      <c r="Z430" s="447"/>
    </row>
    <row r="431" ht="12.75" customHeight="1">
      <c r="A431" s="447"/>
      <c r="B431" s="476"/>
      <c r="C431" s="447"/>
      <c r="E431" s="447"/>
      <c r="F431" s="960"/>
      <c r="G431" s="447"/>
      <c r="H431" s="447"/>
      <c r="I431" s="447"/>
      <c r="J431" s="447"/>
      <c r="K431" s="447"/>
      <c r="L431" s="447"/>
      <c r="M431" s="447"/>
      <c r="N431" s="447"/>
      <c r="O431" s="447"/>
      <c r="P431" s="447"/>
      <c r="Q431" s="447"/>
      <c r="R431" s="447"/>
      <c r="S431" s="447"/>
      <c r="T431" s="447"/>
      <c r="U431" s="447"/>
      <c r="V431" s="447"/>
      <c r="W431" s="447"/>
      <c r="X431" s="447"/>
      <c r="Y431" s="447"/>
      <c r="Z431" s="447"/>
    </row>
    <row r="432" ht="12.75" customHeight="1">
      <c r="A432" s="447"/>
      <c r="B432" s="476"/>
      <c r="C432" s="447"/>
      <c r="E432" s="447"/>
      <c r="F432" s="960"/>
      <c r="G432" s="447"/>
      <c r="H432" s="447"/>
      <c r="I432" s="447"/>
      <c r="J432" s="447"/>
      <c r="K432" s="447"/>
      <c r="L432" s="447"/>
      <c r="M432" s="447"/>
      <c r="N432" s="447"/>
      <c r="O432" s="447"/>
      <c r="P432" s="447"/>
      <c r="Q432" s="447"/>
      <c r="R432" s="447"/>
      <c r="S432" s="447"/>
      <c r="T432" s="447"/>
      <c r="U432" s="447"/>
      <c r="V432" s="447"/>
      <c r="W432" s="447"/>
      <c r="X432" s="447"/>
      <c r="Y432" s="447"/>
      <c r="Z432" s="447"/>
    </row>
    <row r="433" ht="12.75" customHeight="1">
      <c r="A433" s="447"/>
      <c r="B433" s="476"/>
      <c r="C433" s="447"/>
      <c r="E433" s="447"/>
      <c r="F433" s="960"/>
      <c r="G433" s="447"/>
      <c r="H433" s="447"/>
      <c r="I433" s="447"/>
      <c r="J433" s="447"/>
      <c r="K433" s="447"/>
      <c r="L433" s="447"/>
      <c r="M433" s="447"/>
      <c r="N433" s="447"/>
      <c r="O433" s="447"/>
      <c r="P433" s="447"/>
      <c r="Q433" s="447"/>
      <c r="R433" s="447"/>
      <c r="S433" s="447"/>
      <c r="T433" s="447"/>
      <c r="U433" s="447"/>
      <c r="V433" s="447"/>
      <c r="W433" s="447"/>
      <c r="X433" s="447"/>
      <c r="Y433" s="447"/>
      <c r="Z433" s="447"/>
    </row>
    <row r="434" ht="12.75" customHeight="1">
      <c r="A434" s="447"/>
      <c r="B434" s="476"/>
      <c r="C434" s="447"/>
      <c r="E434" s="447"/>
      <c r="F434" s="960"/>
      <c r="G434" s="447"/>
      <c r="H434" s="447"/>
      <c r="I434" s="447"/>
      <c r="J434" s="447"/>
      <c r="K434" s="447"/>
      <c r="L434" s="447"/>
      <c r="M434" s="447"/>
      <c r="N434" s="447"/>
      <c r="O434" s="447"/>
      <c r="P434" s="447"/>
      <c r="Q434" s="447"/>
      <c r="R434" s="447"/>
      <c r="S434" s="447"/>
      <c r="T434" s="447"/>
      <c r="U434" s="447"/>
      <c r="V434" s="447"/>
      <c r="W434" s="447"/>
      <c r="X434" s="447"/>
      <c r="Y434" s="447"/>
      <c r="Z434" s="447"/>
    </row>
    <row r="435" ht="12.75" customHeight="1">
      <c r="A435" s="447"/>
      <c r="B435" s="476"/>
      <c r="C435" s="447"/>
      <c r="E435" s="447"/>
      <c r="F435" s="960"/>
      <c r="G435" s="447"/>
      <c r="H435" s="447"/>
      <c r="I435" s="447"/>
      <c r="J435" s="447"/>
      <c r="K435" s="447"/>
      <c r="L435" s="447"/>
      <c r="M435" s="447"/>
      <c r="N435" s="447"/>
      <c r="O435" s="447"/>
      <c r="P435" s="447"/>
      <c r="Q435" s="447"/>
      <c r="R435" s="447"/>
      <c r="S435" s="447"/>
      <c r="T435" s="447"/>
      <c r="U435" s="447"/>
      <c r="V435" s="447"/>
      <c r="W435" s="447"/>
      <c r="X435" s="447"/>
      <c r="Y435" s="447"/>
      <c r="Z435" s="447"/>
    </row>
    <row r="436" ht="12.75" customHeight="1">
      <c r="A436" s="447"/>
      <c r="B436" s="476"/>
      <c r="C436" s="447"/>
      <c r="E436" s="447"/>
      <c r="F436" s="960"/>
      <c r="G436" s="447"/>
      <c r="H436" s="447"/>
      <c r="I436" s="447"/>
      <c r="J436" s="447"/>
      <c r="K436" s="447"/>
      <c r="L436" s="447"/>
      <c r="M436" s="447"/>
      <c r="N436" s="447"/>
      <c r="O436" s="447"/>
      <c r="P436" s="447"/>
      <c r="Q436" s="447"/>
      <c r="R436" s="447"/>
      <c r="S436" s="447"/>
      <c r="T436" s="447"/>
      <c r="U436" s="447"/>
      <c r="V436" s="447"/>
      <c r="W436" s="447"/>
      <c r="X436" s="447"/>
      <c r="Y436" s="447"/>
      <c r="Z436" s="447"/>
    </row>
    <row r="437" ht="12.75" customHeight="1">
      <c r="A437" s="447"/>
      <c r="B437" s="476"/>
      <c r="C437" s="447"/>
      <c r="E437" s="447"/>
      <c r="F437" s="960"/>
      <c r="G437" s="447"/>
      <c r="H437" s="447"/>
      <c r="I437" s="447"/>
      <c r="J437" s="447"/>
      <c r="K437" s="447"/>
      <c r="L437" s="447"/>
      <c r="M437" s="447"/>
      <c r="N437" s="447"/>
      <c r="O437" s="447"/>
      <c r="P437" s="447"/>
      <c r="Q437" s="447"/>
      <c r="R437" s="447"/>
      <c r="S437" s="447"/>
      <c r="T437" s="447"/>
      <c r="U437" s="447"/>
      <c r="V437" s="447"/>
      <c r="W437" s="447"/>
      <c r="X437" s="447"/>
      <c r="Y437" s="447"/>
      <c r="Z437" s="447"/>
    </row>
    <row r="438" ht="12.75" customHeight="1">
      <c r="A438" s="447"/>
      <c r="B438" s="476"/>
      <c r="C438" s="447"/>
      <c r="E438" s="447"/>
      <c r="F438" s="960"/>
      <c r="G438" s="447"/>
      <c r="H438" s="447"/>
      <c r="I438" s="447"/>
      <c r="J438" s="447"/>
      <c r="K438" s="447"/>
      <c r="L438" s="447"/>
      <c r="M438" s="447"/>
      <c r="N438" s="447"/>
      <c r="O438" s="447"/>
      <c r="P438" s="447"/>
      <c r="Q438" s="447"/>
      <c r="R438" s="447"/>
      <c r="S438" s="447"/>
      <c r="T438" s="447"/>
      <c r="U438" s="447"/>
      <c r="V438" s="447"/>
      <c r="W438" s="447"/>
      <c r="X438" s="447"/>
      <c r="Y438" s="447"/>
      <c r="Z438" s="447"/>
    </row>
    <row r="439" ht="12.75" customHeight="1">
      <c r="A439" s="447"/>
      <c r="B439" s="476"/>
      <c r="C439" s="447"/>
      <c r="E439" s="447"/>
      <c r="F439" s="960"/>
      <c r="G439" s="447"/>
      <c r="H439" s="447"/>
      <c r="I439" s="447"/>
      <c r="J439" s="447"/>
      <c r="K439" s="447"/>
      <c r="L439" s="447"/>
      <c r="M439" s="447"/>
      <c r="N439" s="447"/>
      <c r="O439" s="447"/>
      <c r="P439" s="447"/>
      <c r="Q439" s="447"/>
      <c r="R439" s="447"/>
      <c r="S439" s="447"/>
      <c r="T439" s="447"/>
      <c r="U439" s="447"/>
      <c r="V439" s="447"/>
      <c r="W439" s="447"/>
      <c r="X439" s="447"/>
      <c r="Y439" s="447"/>
      <c r="Z439" s="447"/>
    </row>
    <row r="440" ht="12.75" customHeight="1">
      <c r="A440" s="447"/>
      <c r="B440" s="476"/>
      <c r="C440" s="447"/>
      <c r="E440" s="447"/>
      <c r="F440" s="960"/>
      <c r="G440" s="447"/>
      <c r="H440" s="447"/>
      <c r="I440" s="447"/>
      <c r="J440" s="447"/>
      <c r="K440" s="447"/>
      <c r="L440" s="447"/>
      <c r="M440" s="447"/>
      <c r="N440" s="447"/>
      <c r="O440" s="447"/>
      <c r="P440" s="447"/>
      <c r="Q440" s="447"/>
      <c r="R440" s="447"/>
      <c r="S440" s="447"/>
      <c r="T440" s="447"/>
      <c r="U440" s="447"/>
      <c r="V440" s="447"/>
      <c r="W440" s="447"/>
      <c r="X440" s="447"/>
      <c r="Y440" s="447"/>
      <c r="Z440" s="447"/>
    </row>
    <row r="441" ht="12.75" customHeight="1">
      <c r="A441" s="447"/>
      <c r="B441" s="476"/>
      <c r="C441" s="447"/>
      <c r="E441" s="447"/>
      <c r="F441" s="960"/>
      <c r="G441" s="447"/>
      <c r="H441" s="447"/>
      <c r="I441" s="447"/>
      <c r="J441" s="447"/>
      <c r="K441" s="447"/>
      <c r="L441" s="447"/>
      <c r="M441" s="447"/>
      <c r="N441" s="447"/>
      <c r="O441" s="447"/>
      <c r="P441" s="447"/>
      <c r="Q441" s="447"/>
      <c r="R441" s="447"/>
      <c r="S441" s="447"/>
      <c r="T441" s="447"/>
      <c r="U441" s="447"/>
      <c r="V441" s="447"/>
      <c r="W441" s="447"/>
      <c r="X441" s="447"/>
      <c r="Y441" s="447"/>
      <c r="Z441" s="447"/>
    </row>
    <row r="442" ht="12.75" customHeight="1">
      <c r="A442" s="447"/>
      <c r="B442" s="476"/>
      <c r="C442" s="447"/>
      <c r="E442" s="447"/>
      <c r="F442" s="960"/>
      <c r="G442" s="447"/>
      <c r="H442" s="447"/>
      <c r="I442" s="447"/>
      <c r="J442" s="447"/>
      <c r="K442" s="447"/>
      <c r="L442" s="447"/>
      <c r="M442" s="447"/>
      <c r="N442" s="447"/>
      <c r="O442" s="447"/>
      <c r="P442" s="447"/>
      <c r="Q442" s="447"/>
      <c r="R442" s="447"/>
      <c r="S442" s="447"/>
      <c r="T442" s="447"/>
      <c r="U442" s="447"/>
      <c r="V442" s="447"/>
      <c r="W442" s="447"/>
      <c r="X442" s="447"/>
      <c r="Y442" s="447"/>
      <c r="Z442" s="447"/>
    </row>
    <row r="443" ht="12.75" customHeight="1">
      <c r="A443" s="447"/>
      <c r="B443" s="476"/>
      <c r="C443" s="447"/>
      <c r="E443" s="447"/>
      <c r="F443" s="960"/>
      <c r="G443" s="447"/>
      <c r="H443" s="447"/>
      <c r="I443" s="447"/>
      <c r="J443" s="447"/>
      <c r="K443" s="447"/>
      <c r="L443" s="447"/>
      <c r="M443" s="447"/>
      <c r="N443" s="447"/>
      <c r="O443" s="447"/>
      <c r="P443" s="447"/>
      <c r="Q443" s="447"/>
      <c r="R443" s="447"/>
      <c r="S443" s="447"/>
      <c r="T443" s="447"/>
      <c r="U443" s="447"/>
      <c r="V443" s="447"/>
      <c r="W443" s="447"/>
      <c r="X443" s="447"/>
      <c r="Y443" s="447"/>
      <c r="Z443" s="447"/>
    </row>
    <row r="444" ht="12.75" customHeight="1">
      <c r="A444" s="447"/>
      <c r="B444" s="476"/>
      <c r="C444" s="447"/>
      <c r="E444" s="447"/>
      <c r="F444" s="960"/>
      <c r="G444" s="447"/>
      <c r="H444" s="447"/>
      <c r="I444" s="447"/>
      <c r="J444" s="447"/>
      <c r="K444" s="447"/>
      <c r="L444" s="447"/>
      <c r="M444" s="447"/>
      <c r="N444" s="447"/>
      <c r="O444" s="447"/>
      <c r="P444" s="447"/>
      <c r="Q444" s="447"/>
      <c r="R444" s="447"/>
      <c r="S444" s="447"/>
      <c r="T444" s="447"/>
      <c r="U444" s="447"/>
      <c r="V444" s="447"/>
      <c r="W444" s="447"/>
      <c r="X444" s="447"/>
      <c r="Y444" s="447"/>
      <c r="Z444" s="447"/>
    </row>
    <row r="445" ht="12.75" customHeight="1">
      <c r="A445" s="447"/>
      <c r="B445" s="476"/>
      <c r="C445" s="447"/>
      <c r="E445" s="447"/>
      <c r="F445" s="960"/>
      <c r="G445" s="447"/>
      <c r="H445" s="447"/>
      <c r="I445" s="447"/>
      <c r="J445" s="447"/>
      <c r="K445" s="447"/>
      <c r="L445" s="447"/>
      <c r="M445" s="447"/>
      <c r="N445" s="447"/>
      <c r="O445" s="447"/>
      <c r="P445" s="447"/>
      <c r="Q445" s="447"/>
      <c r="R445" s="447"/>
      <c r="S445" s="447"/>
      <c r="T445" s="447"/>
      <c r="U445" s="447"/>
      <c r="V445" s="447"/>
      <c r="W445" s="447"/>
      <c r="X445" s="447"/>
      <c r="Y445" s="447"/>
      <c r="Z445" s="447"/>
    </row>
    <row r="446" ht="12.75" customHeight="1">
      <c r="A446" s="447"/>
      <c r="B446" s="476"/>
      <c r="C446" s="447"/>
      <c r="E446" s="447"/>
      <c r="F446" s="960"/>
      <c r="G446" s="447"/>
      <c r="H446" s="447"/>
      <c r="I446" s="447"/>
      <c r="J446" s="447"/>
      <c r="K446" s="447"/>
      <c r="L446" s="447"/>
      <c r="M446" s="447"/>
      <c r="N446" s="447"/>
      <c r="O446" s="447"/>
      <c r="P446" s="447"/>
      <c r="Q446" s="447"/>
      <c r="R446" s="447"/>
      <c r="S446" s="447"/>
      <c r="T446" s="447"/>
      <c r="U446" s="447"/>
      <c r="V446" s="447"/>
      <c r="W446" s="447"/>
      <c r="X446" s="447"/>
      <c r="Y446" s="447"/>
      <c r="Z446" s="447"/>
    </row>
    <row r="447" ht="12.75" customHeight="1">
      <c r="A447" s="447"/>
      <c r="B447" s="476"/>
      <c r="C447" s="447"/>
      <c r="E447" s="447"/>
      <c r="F447" s="960"/>
      <c r="G447" s="447"/>
      <c r="H447" s="447"/>
      <c r="I447" s="447"/>
      <c r="J447" s="447"/>
      <c r="K447" s="447"/>
      <c r="L447" s="447"/>
      <c r="M447" s="447"/>
      <c r="N447" s="447"/>
      <c r="O447" s="447"/>
      <c r="P447" s="447"/>
      <c r="Q447" s="447"/>
      <c r="R447" s="447"/>
      <c r="S447" s="447"/>
      <c r="T447" s="447"/>
      <c r="U447" s="447"/>
      <c r="V447" s="447"/>
      <c r="W447" s="447"/>
      <c r="X447" s="447"/>
      <c r="Y447" s="447"/>
      <c r="Z447" s="447"/>
    </row>
    <row r="448" ht="12.75" customHeight="1">
      <c r="A448" s="447"/>
      <c r="B448" s="476"/>
      <c r="C448" s="447"/>
      <c r="E448" s="447"/>
      <c r="F448" s="960"/>
      <c r="G448" s="447"/>
      <c r="H448" s="447"/>
      <c r="I448" s="447"/>
      <c r="J448" s="447"/>
      <c r="K448" s="447"/>
      <c r="L448" s="447"/>
      <c r="M448" s="447"/>
      <c r="N448" s="447"/>
      <c r="O448" s="447"/>
      <c r="P448" s="447"/>
      <c r="Q448" s="447"/>
      <c r="R448" s="447"/>
      <c r="S448" s="447"/>
      <c r="T448" s="447"/>
      <c r="U448" s="447"/>
      <c r="V448" s="447"/>
      <c r="W448" s="447"/>
      <c r="X448" s="447"/>
      <c r="Y448" s="447"/>
      <c r="Z448" s="447"/>
    </row>
    <row r="449" ht="12.75" customHeight="1">
      <c r="A449" s="447"/>
      <c r="B449" s="476"/>
      <c r="C449" s="447"/>
      <c r="E449" s="447"/>
      <c r="F449" s="960"/>
      <c r="G449" s="447"/>
      <c r="H449" s="447"/>
      <c r="I449" s="447"/>
      <c r="J449" s="447"/>
      <c r="K449" s="447"/>
      <c r="L449" s="447"/>
      <c r="M449" s="447"/>
      <c r="N449" s="447"/>
      <c r="O449" s="447"/>
      <c r="P449" s="447"/>
      <c r="Q449" s="447"/>
      <c r="R449" s="447"/>
      <c r="S449" s="447"/>
      <c r="T449" s="447"/>
      <c r="U449" s="447"/>
      <c r="V449" s="447"/>
      <c r="W449" s="447"/>
      <c r="X449" s="447"/>
      <c r="Y449" s="447"/>
      <c r="Z449" s="447"/>
    </row>
    <row r="450" ht="12.75" customHeight="1">
      <c r="A450" s="447"/>
      <c r="B450" s="476"/>
      <c r="C450" s="447"/>
      <c r="E450" s="447"/>
      <c r="F450" s="960"/>
      <c r="G450" s="447"/>
      <c r="H450" s="447"/>
      <c r="I450" s="447"/>
      <c r="J450" s="447"/>
      <c r="K450" s="447"/>
      <c r="L450" s="447"/>
      <c r="M450" s="447"/>
      <c r="N450" s="447"/>
      <c r="O450" s="447"/>
      <c r="P450" s="447"/>
      <c r="Q450" s="447"/>
      <c r="R450" s="447"/>
      <c r="S450" s="447"/>
      <c r="T450" s="447"/>
      <c r="U450" s="447"/>
      <c r="V450" s="447"/>
      <c r="W450" s="447"/>
      <c r="X450" s="447"/>
      <c r="Y450" s="447"/>
      <c r="Z450" s="447"/>
    </row>
    <row r="451" ht="12.75" customHeight="1">
      <c r="A451" s="447"/>
      <c r="B451" s="476"/>
      <c r="C451" s="447"/>
      <c r="E451" s="447"/>
      <c r="F451" s="960"/>
      <c r="G451" s="447"/>
      <c r="H451" s="447"/>
      <c r="I451" s="447"/>
      <c r="J451" s="447"/>
      <c r="K451" s="447"/>
      <c r="L451" s="447"/>
      <c r="M451" s="447"/>
      <c r="N451" s="447"/>
      <c r="O451" s="447"/>
      <c r="P451" s="447"/>
      <c r="Q451" s="447"/>
      <c r="R451" s="447"/>
      <c r="S451" s="447"/>
      <c r="T451" s="447"/>
      <c r="U451" s="447"/>
      <c r="V451" s="447"/>
      <c r="W451" s="447"/>
      <c r="X451" s="447"/>
      <c r="Y451" s="447"/>
      <c r="Z451" s="447"/>
    </row>
    <row r="452" ht="12.75" customHeight="1">
      <c r="A452" s="447"/>
      <c r="B452" s="476"/>
      <c r="C452" s="447"/>
      <c r="E452" s="447"/>
      <c r="F452" s="960"/>
      <c r="G452" s="447"/>
      <c r="H452" s="447"/>
      <c r="I452" s="447"/>
      <c r="J452" s="447"/>
      <c r="K452" s="447"/>
      <c r="L452" s="447"/>
      <c r="M452" s="447"/>
      <c r="N452" s="447"/>
      <c r="O452" s="447"/>
      <c r="P452" s="447"/>
      <c r="Q452" s="447"/>
      <c r="R452" s="447"/>
      <c r="S452" s="447"/>
      <c r="T452" s="447"/>
      <c r="U452" s="447"/>
      <c r="V452" s="447"/>
      <c r="W452" s="447"/>
      <c r="X452" s="447"/>
      <c r="Y452" s="447"/>
      <c r="Z452" s="447"/>
    </row>
    <row r="453" ht="12.75" customHeight="1">
      <c r="A453" s="447"/>
      <c r="B453" s="476"/>
      <c r="C453" s="447"/>
      <c r="E453" s="447"/>
      <c r="F453" s="960"/>
      <c r="G453" s="447"/>
      <c r="H453" s="447"/>
      <c r="I453" s="447"/>
      <c r="J453" s="447"/>
      <c r="K453" s="447"/>
      <c r="L453" s="447"/>
      <c r="M453" s="447"/>
      <c r="N453" s="447"/>
      <c r="O453" s="447"/>
      <c r="P453" s="447"/>
      <c r="Q453" s="447"/>
      <c r="R453" s="447"/>
      <c r="S453" s="447"/>
      <c r="T453" s="447"/>
      <c r="U453" s="447"/>
      <c r="V453" s="447"/>
      <c r="W453" s="447"/>
      <c r="X453" s="447"/>
      <c r="Y453" s="447"/>
      <c r="Z453" s="447"/>
    </row>
    <row r="454" ht="12.75" customHeight="1">
      <c r="A454" s="447"/>
      <c r="B454" s="476"/>
      <c r="C454" s="447"/>
      <c r="E454" s="447"/>
      <c r="F454" s="960"/>
      <c r="G454" s="447"/>
      <c r="H454" s="447"/>
      <c r="I454" s="447"/>
      <c r="J454" s="447"/>
      <c r="K454" s="447"/>
      <c r="L454" s="447"/>
      <c r="M454" s="447"/>
      <c r="N454" s="447"/>
      <c r="O454" s="447"/>
      <c r="P454" s="447"/>
      <c r="Q454" s="447"/>
      <c r="R454" s="447"/>
      <c r="S454" s="447"/>
      <c r="T454" s="447"/>
      <c r="U454" s="447"/>
      <c r="V454" s="447"/>
      <c r="W454" s="447"/>
      <c r="X454" s="447"/>
      <c r="Y454" s="447"/>
      <c r="Z454" s="447"/>
    </row>
    <row r="455" ht="12.75" customHeight="1">
      <c r="A455" s="447"/>
      <c r="B455" s="476"/>
      <c r="C455" s="447"/>
      <c r="E455" s="447"/>
      <c r="F455" s="960"/>
      <c r="G455" s="447"/>
      <c r="H455" s="447"/>
      <c r="I455" s="447"/>
      <c r="J455" s="447"/>
      <c r="K455" s="447"/>
      <c r="L455" s="447"/>
      <c r="M455" s="447"/>
      <c r="N455" s="447"/>
      <c r="O455" s="447"/>
      <c r="P455" s="447"/>
      <c r="Q455" s="447"/>
      <c r="R455" s="447"/>
      <c r="S455" s="447"/>
      <c r="T455" s="447"/>
      <c r="U455" s="447"/>
      <c r="V455" s="447"/>
      <c r="W455" s="447"/>
      <c r="X455" s="447"/>
      <c r="Y455" s="447"/>
      <c r="Z455" s="447"/>
    </row>
    <row r="456" ht="12.75" customHeight="1">
      <c r="A456" s="447"/>
      <c r="B456" s="476"/>
      <c r="C456" s="447"/>
      <c r="E456" s="447"/>
      <c r="F456" s="960"/>
      <c r="G456" s="447"/>
      <c r="H456" s="447"/>
      <c r="I456" s="447"/>
      <c r="J456" s="447"/>
      <c r="K456" s="447"/>
      <c r="L456" s="447"/>
      <c r="M456" s="447"/>
      <c r="N456" s="447"/>
      <c r="O456" s="447"/>
      <c r="P456" s="447"/>
      <c r="Q456" s="447"/>
      <c r="R456" s="447"/>
      <c r="S456" s="447"/>
      <c r="T456" s="447"/>
      <c r="U456" s="447"/>
      <c r="V456" s="447"/>
      <c r="W456" s="447"/>
      <c r="X456" s="447"/>
      <c r="Y456" s="447"/>
      <c r="Z456" s="447"/>
    </row>
    <row r="457" ht="12.75" customHeight="1">
      <c r="A457" s="447"/>
      <c r="B457" s="476"/>
      <c r="C457" s="447"/>
      <c r="E457" s="447"/>
      <c r="F457" s="960"/>
      <c r="G457" s="447"/>
      <c r="H457" s="447"/>
      <c r="I457" s="447"/>
      <c r="J457" s="447"/>
      <c r="K457" s="447"/>
      <c r="L457" s="447"/>
      <c r="M457" s="447"/>
      <c r="N457" s="447"/>
      <c r="O457" s="447"/>
      <c r="P457" s="447"/>
      <c r="Q457" s="447"/>
      <c r="R457" s="447"/>
      <c r="S457" s="447"/>
      <c r="T457" s="447"/>
      <c r="U457" s="447"/>
      <c r="V457" s="447"/>
      <c r="W457" s="447"/>
      <c r="X457" s="447"/>
      <c r="Y457" s="447"/>
      <c r="Z457" s="447"/>
    </row>
    <row r="458" ht="12.75" customHeight="1">
      <c r="A458" s="447"/>
      <c r="B458" s="476"/>
      <c r="C458" s="447"/>
      <c r="E458" s="447"/>
      <c r="F458" s="960"/>
      <c r="G458" s="447"/>
      <c r="H458" s="447"/>
      <c r="I458" s="447"/>
      <c r="J458" s="447"/>
      <c r="K458" s="447"/>
      <c r="L458" s="447"/>
      <c r="M458" s="447"/>
      <c r="N458" s="447"/>
      <c r="O458" s="447"/>
      <c r="P458" s="447"/>
      <c r="Q458" s="447"/>
      <c r="R458" s="447"/>
      <c r="S458" s="447"/>
      <c r="T458" s="447"/>
      <c r="U458" s="447"/>
      <c r="V458" s="447"/>
      <c r="W458" s="447"/>
      <c r="X458" s="447"/>
      <c r="Y458" s="447"/>
      <c r="Z458" s="447"/>
    </row>
    <row r="459" ht="12.75" customHeight="1">
      <c r="A459" s="447"/>
      <c r="B459" s="476"/>
      <c r="C459" s="447"/>
      <c r="E459" s="447"/>
      <c r="F459" s="960"/>
      <c r="G459" s="447"/>
      <c r="H459" s="447"/>
      <c r="I459" s="447"/>
      <c r="J459" s="447"/>
      <c r="K459" s="447"/>
      <c r="L459" s="447"/>
      <c r="M459" s="447"/>
      <c r="N459" s="447"/>
      <c r="O459" s="447"/>
      <c r="P459" s="447"/>
      <c r="Q459" s="447"/>
      <c r="R459" s="447"/>
      <c r="S459" s="447"/>
      <c r="T459" s="447"/>
      <c r="U459" s="447"/>
      <c r="V459" s="447"/>
      <c r="W459" s="447"/>
      <c r="X459" s="447"/>
      <c r="Y459" s="447"/>
      <c r="Z459" s="447"/>
    </row>
    <row r="460" ht="12.75" customHeight="1">
      <c r="A460" s="447"/>
      <c r="B460" s="476"/>
      <c r="C460" s="447"/>
      <c r="E460" s="447"/>
      <c r="F460" s="960"/>
      <c r="G460" s="447"/>
      <c r="H460" s="447"/>
      <c r="I460" s="447"/>
      <c r="J460" s="447"/>
      <c r="K460" s="447"/>
      <c r="L460" s="447"/>
      <c r="M460" s="447"/>
      <c r="N460" s="447"/>
      <c r="O460" s="447"/>
      <c r="P460" s="447"/>
      <c r="Q460" s="447"/>
      <c r="R460" s="447"/>
      <c r="S460" s="447"/>
      <c r="T460" s="447"/>
      <c r="U460" s="447"/>
      <c r="V460" s="447"/>
      <c r="W460" s="447"/>
      <c r="X460" s="447"/>
      <c r="Y460" s="447"/>
      <c r="Z460" s="447"/>
    </row>
    <row r="461" ht="12.75" customHeight="1">
      <c r="A461" s="447"/>
      <c r="B461" s="476"/>
      <c r="C461" s="447"/>
      <c r="E461" s="447"/>
      <c r="F461" s="960"/>
      <c r="G461" s="447"/>
      <c r="H461" s="447"/>
      <c r="I461" s="447"/>
      <c r="J461" s="447"/>
      <c r="K461" s="447"/>
      <c r="L461" s="447"/>
      <c r="M461" s="447"/>
      <c r="N461" s="447"/>
      <c r="O461" s="447"/>
      <c r="P461" s="447"/>
      <c r="Q461" s="447"/>
      <c r="R461" s="447"/>
      <c r="S461" s="447"/>
      <c r="T461" s="447"/>
      <c r="U461" s="447"/>
      <c r="V461" s="447"/>
      <c r="W461" s="447"/>
      <c r="X461" s="447"/>
      <c r="Y461" s="447"/>
      <c r="Z461" s="447"/>
    </row>
    <row r="462" ht="12.75" customHeight="1">
      <c r="A462" s="447"/>
      <c r="B462" s="476"/>
      <c r="C462" s="447"/>
      <c r="E462" s="447"/>
      <c r="F462" s="960"/>
      <c r="G462" s="447"/>
      <c r="H462" s="447"/>
      <c r="I462" s="447"/>
      <c r="J462" s="447"/>
      <c r="K462" s="447"/>
      <c r="L462" s="447"/>
      <c r="M462" s="447"/>
      <c r="N462" s="447"/>
      <c r="O462" s="447"/>
      <c r="P462" s="447"/>
      <c r="Q462" s="447"/>
      <c r="R462" s="447"/>
      <c r="S462" s="447"/>
      <c r="T462" s="447"/>
      <c r="U462" s="447"/>
      <c r="V462" s="447"/>
      <c r="W462" s="447"/>
      <c r="X462" s="447"/>
      <c r="Y462" s="447"/>
      <c r="Z462" s="447"/>
    </row>
    <row r="463" ht="12.75" customHeight="1">
      <c r="A463" s="447"/>
      <c r="B463" s="476"/>
      <c r="C463" s="447"/>
      <c r="E463" s="447"/>
      <c r="F463" s="960"/>
      <c r="G463" s="447"/>
      <c r="H463" s="447"/>
      <c r="I463" s="447"/>
      <c r="J463" s="447"/>
      <c r="K463" s="447"/>
      <c r="L463" s="447"/>
      <c r="M463" s="447"/>
      <c r="N463" s="447"/>
      <c r="O463" s="447"/>
      <c r="P463" s="447"/>
      <c r="Q463" s="447"/>
      <c r="R463" s="447"/>
      <c r="S463" s="447"/>
      <c r="T463" s="447"/>
      <c r="U463" s="447"/>
      <c r="V463" s="447"/>
      <c r="W463" s="447"/>
      <c r="X463" s="447"/>
      <c r="Y463" s="447"/>
      <c r="Z463" s="447"/>
    </row>
    <row r="464" ht="12.75" customHeight="1">
      <c r="A464" s="447"/>
      <c r="B464" s="476"/>
      <c r="C464" s="447"/>
      <c r="E464" s="447"/>
      <c r="F464" s="960"/>
      <c r="G464" s="447"/>
      <c r="H464" s="447"/>
      <c r="I464" s="447"/>
      <c r="J464" s="447"/>
      <c r="K464" s="447"/>
      <c r="L464" s="447"/>
      <c r="M464" s="447"/>
      <c r="N464" s="447"/>
      <c r="O464" s="447"/>
      <c r="P464" s="447"/>
      <c r="Q464" s="447"/>
      <c r="R464" s="447"/>
      <c r="S464" s="447"/>
      <c r="T464" s="447"/>
      <c r="U464" s="447"/>
      <c r="V464" s="447"/>
      <c r="W464" s="447"/>
      <c r="X464" s="447"/>
      <c r="Y464" s="447"/>
      <c r="Z464" s="447"/>
    </row>
    <row r="465" ht="12.75" customHeight="1">
      <c r="A465" s="447"/>
      <c r="B465" s="476"/>
      <c r="C465" s="447"/>
      <c r="E465" s="447"/>
      <c r="F465" s="960"/>
      <c r="G465" s="447"/>
      <c r="H465" s="447"/>
      <c r="I465" s="447"/>
      <c r="J465" s="447"/>
      <c r="K465" s="447"/>
      <c r="L465" s="447"/>
      <c r="M465" s="447"/>
      <c r="N465" s="447"/>
      <c r="O465" s="447"/>
      <c r="P465" s="447"/>
      <c r="Q465" s="447"/>
      <c r="R465" s="447"/>
      <c r="S465" s="447"/>
      <c r="T465" s="447"/>
      <c r="U465" s="447"/>
      <c r="V465" s="447"/>
      <c r="W465" s="447"/>
      <c r="X465" s="447"/>
      <c r="Y465" s="447"/>
      <c r="Z465" s="447"/>
    </row>
    <row r="466" ht="12.75" customHeight="1">
      <c r="A466" s="447"/>
      <c r="B466" s="476"/>
      <c r="C466" s="447"/>
      <c r="E466" s="447"/>
      <c r="F466" s="960"/>
      <c r="G466" s="447"/>
      <c r="H466" s="447"/>
      <c r="I466" s="447"/>
      <c r="J466" s="447"/>
      <c r="K466" s="447"/>
      <c r="L466" s="447"/>
      <c r="M466" s="447"/>
      <c r="N466" s="447"/>
      <c r="O466" s="447"/>
      <c r="P466" s="447"/>
      <c r="Q466" s="447"/>
      <c r="R466" s="447"/>
      <c r="S466" s="447"/>
      <c r="T466" s="447"/>
      <c r="U466" s="447"/>
      <c r="V466" s="447"/>
      <c r="W466" s="447"/>
      <c r="X466" s="447"/>
      <c r="Y466" s="447"/>
      <c r="Z466" s="447"/>
    </row>
    <row r="467" ht="12.75" customHeight="1">
      <c r="A467" s="447"/>
      <c r="B467" s="476"/>
      <c r="C467" s="447"/>
      <c r="E467" s="447"/>
      <c r="F467" s="960"/>
      <c r="G467" s="447"/>
      <c r="H467" s="447"/>
      <c r="I467" s="447"/>
      <c r="J467" s="447"/>
      <c r="K467" s="447"/>
      <c r="L467" s="447"/>
      <c r="M467" s="447"/>
      <c r="N467" s="447"/>
      <c r="O467" s="447"/>
      <c r="P467" s="447"/>
      <c r="Q467" s="447"/>
      <c r="R467" s="447"/>
      <c r="S467" s="447"/>
      <c r="T467" s="447"/>
      <c r="U467" s="447"/>
      <c r="V467" s="447"/>
      <c r="W467" s="447"/>
      <c r="X467" s="447"/>
      <c r="Y467" s="447"/>
      <c r="Z467" s="447"/>
    </row>
    <row r="468" ht="12.75" customHeight="1">
      <c r="A468" s="447"/>
      <c r="B468" s="476"/>
      <c r="C468" s="447"/>
      <c r="E468" s="447"/>
      <c r="F468" s="960"/>
      <c r="G468" s="447"/>
      <c r="H468" s="447"/>
      <c r="I468" s="447"/>
      <c r="J468" s="447"/>
      <c r="K468" s="447"/>
      <c r="L468" s="447"/>
      <c r="M468" s="447"/>
      <c r="N468" s="447"/>
      <c r="O468" s="447"/>
      <c r="P468" s="447"/>
      <c r="Q468" s="447"/>
      <c r="R468" s="447"/>
      <c r="S468" s="447"/>
      <c r="T468" s="447"/>
      <c r="U468" s="447"/>
      <c r="V468" s="447"/>
      <c r="W468" s="447"/>
      <c r="X468" s="447"/>
      <c r="Y468" s="447"/>
      <c r="Z468" s="447"/>
    </row>
    <row r="469" ht="12.75" customHeight="1">
      <c r="A469" s="447"/>
      <c r="B469" s="476"/>
      <c r="C469" s="447"/>
      <c r="E469" s="447"/>
      <c r="F469" s="960"/>
      <c r="G469" s="447"/>
      <c r="H469" s="447"/>
      <c r="I469" s="447"/>
      <c r="J469" s="447"/>
      <c r="K469" s="447"/>
      <c r="L469" s="447"/>
      <c r="M469" s="447"/>
      <c r="N469" s="447"/>
      <c r="O469" s="447"/>
      <c r="P469" s="447"/>
      <c r="Q469" s="447"/>
      <c r="R469" s="447"/>
      <c r="S469" s="447"/>
      <c r="T469" s="447"/>
      <c r="U469" s="447"/>
      <c r="V469" s="447"/>
      <c r="W469" s="447"/>
      <c r="X469" s="447"/>
      <c r="Y469" s="447"/>
      <c r="Z469" s="447"/>
    </row>
    <row r="470" ht="12.75" customHeight="1">
      <c r="A470" s="447"/>
      <c r="B470" s="476"/>
      <c r="C470" s="447"/>
      <c r="E470" s="447"/>
      <c r="F470" s="960"/>
      <c r="G470" s="447"/>
      <c r="H470" s="447"/>
      <c r="I470" s="447"/>
      <c r="J470" s="447"/>
      <c r="K470" s="447"/>
      <c r="L470" s="447"/>
      <c r="M470" s="447"/>
      <c r="N470" s="447"/>
      <c r="O470" s="447"/>
      <c r="P470" s="447"/>
      <c r="Q470" s="447"/>
      <c r="R470" s="447"/>
      <c r="S470" s="447"/>
      <c r="T470" s="447"/>
      <c r="U470" s="447"/>
      <c r="V470" s="447"/>
      <c r="W470" s="447"/>
      <c r="X470" s="447"/>
      <c r="Y470" s="447"/>
      <c r="Z470" s="447"/>
    </row>
    <row r="471" ht="12.75" customHeight="1">
      <c r="A471" s="447"/>
      <c r="B471" s="476"/>
      <c r="C471" s="447"/>
      <c r="E471" s="447"/>
      <c r="F471" s="960"/>
      <c r="G471" s="447"/>
      <c r="H471" s="447"/>
      <c r="I471" s="447"/>
      <c r="J471" s="447"/>
      <c r="K471" s="447"/>
      <c r="L471" s="447"/>
      <c r="M471" s="447"/>
      <c r="N471" s="447"/>
      <c r="O471" s="447"/>
      <c r="P471" s="447"/>
      <c r="Q471" s="447"/>
      <c r="R471" s="447"/>
      <c r="S471" s="447"/>
      <c r="T471" s="447"/>
      <c r="U471" s="447"/>
      <c r="V471" s="447"/>
      <c r="W471" s="447"/>
      <c r="X471" s="447"/>
      <c r="Y471" s="447"/>
      <c r="Z471" s="447"/>
    </row>
    <row r="472" ht="12.75" customHeight="1">
      <c r="A472" s="447"/>
      <c r="B472" s="476"/>
      <c r="C472" s="447"/>
      <c r="E472" s="447"/>
      <c r="F472" s="960"/>
      <c r="G472" s="447"/>
      <c r="H472" s="447"/>
      <c r="I472" s="447"/>
      <c r="J472" s="447"/>
      <c r="K472" s="447"/>
      <c r="L472" s="447"/>
      <c r="M472" s="447"/>
      <c r="N472" s="447"/>
      <c r="O472" s="447"/>
      <c r="P472" s="447"/>
      <c r="Q472" s="447"/>
      <c r="R472" s="447"/>
      <c r="S472" s="447"/>
      <c r="T472" s="447"/>
      <c r="U472" s="447"/>
      <c r="V472" s="447"/>
      <c r="W472" s="447"/>
      <c r="X472" s="447"/>
      <c r="Y472" s="447"/>
      <c r="Z472" s="447"/>
    </row>
    <row r="473" ht="12.75" customHeight="1">
      <c r="A473" s="447"/>
      <c r="B473" s="476"/>
      <c r="C473" s="447"/>
      <c r="E473" s="447"/>
      <c r="F473" s="960"/>
      <c r="G473" s="447"/>
      <c r="H473" s="447"/>
      <c r="I473" s="447"/>
      <c r="J473" s="447"/>
      <c r="K473" s="447"/>
      <c r="L473" s="447"/>
      <c r="M473" s="447"/>
      <c r="N473" s="447"/>
      <c r="O473" s="447"/>
      <c r="P473" s="447"/>
      <c r="Q473" s="447"/>
      <c r="R473" s="447"/>
      <c r="S473" s="447"/>
      <c r="T473" s="447"/>
      <c r="U473" s="447"/>
      <c r="V473" s="447"/>
      <c r="W473" s="447"/>
      <c r="X473" s="447"/>
      <c r="Y473" s="447"/>
      <c r="Z473" s="447"/>
    </row>
    <row r="474" ht="12.75" customHeight="1">
      <c r="A474" s="447"/>
      <c r="B474" s="476"/>
      <c r="C474" s="447"/>
      <c r="E474" s="447"/>
      <c r="F474" s="960"/>
      <c r="G474" s="447"/>
      <c r="H474" s="447"/>
      <c r="I474" s="447"/>
      <c r="J474" s="447"/>
      <c r="K474" s="447"/>
      <c r="L474" s="447"/>
      <c r="M474" s="447"/>
      <c r="N474" s="447"/>
      <c r="O474" s="447"/>
      <c r="P474" s="447"/>
      <c r="Q474" s="447"/>
      <c r="R474" s="447"/>
      <c r="S474" s="447"/>
      <c r="T474" s="447"/>
      <c r="U474" s="447"/>
      <c r="V474" s="447"/>
      <c r="W474" s="447"/>
      <c r="X474" s="447"/>
      <c r="Y474" s="447"/>
      <c r="Z474" s="447"/>
    </row>
    <row r="475" ht="12.75" customHeight="1">
      <c r="A475" s="447"/>
      <c r="B475" s="476"/>
      <c r="C475" s="447"/>
      <c r="E475" s="447"/>
      <c r="F475" s="960"/>
      <c r="G475" s="447"/>
      <c r="H475" s="447"/>
      <c r="I475" s="447"/>
      <c r="J475" s="447"/>
      <c r="K475" s="447"/>
      <c r="L475" s="447"/>
      <c r="M475" s="447"/>
      <c r="N475" s="447"/>
      <c r="O475" s="447"/>
      <c r="P475" s="447"/>
      <c r="Q475" s="447"/>
      <c r="R475" s="447"/>
      <c r="S475" s="447"/>
      <c r="T475" s="447"/>
      <c r="U475" s="447"/>
      <c r="V475" s="447"/>
      <c r="W475" s="447"/>
      <c r="X475" s="447"/>
      <c r="Y475" s="447"/>
      <c r="Z475" s="447"/>
    </row>
    <row r="476" ht="12.75" customHeight="1">
      <c r="A476" s="447"/>
      <c r="B476" s="476"/>
      <c r="C476" s="447"/>
      <c r="E476" s="447"/>
      <c r="F476" s="960"/>
      <c r="G476" s="447"/>
      <c r="H476" s="447"/>
      <c r="I476" s="447"/>
      <c r="J476" s="447"/>
      <c r="K476" s="447"/>
      <c r="L476" s="447"/>
      <c r="M476" s="447"/>
      <c r="N476" s="447"/>
      <c r="O476" s="447"/>
      <c r="P476" s="447"/>
      <c r="Q476" s="447"/>
      <c r="R476" s="447"/>
      <c r="S476" s="447"/>
      <c r="T476" s="447"/>
      <c r="U476" s="447"/>
      <c r="V476" s="447"/>
      <c r="W476" s="447"/>
      <c r="X476" s="447"/>
      <c r="Y476" s="447"/>
      <c r="Z476" s="447"/>
    </row>
    <row r="477" ht="12.75" customHeight="1">
      <c r="A477" s="447"/>
      <c r="B477" s="476"/>
      <c r="C477" s="447"/>
      <c r="E477" s="447"/>
      <c r="F477" s="960"/>
      <c r="G477" s="447"/>
      <c r="H477" s="447"/>
      <c r="I477" s="447"/>
      <c r="J477" s="447"/>
      <c r="K477" s="447"/>
      <c r="L477" s="447"/>
      <c r="M477" s="447"/>
      <c r="N477" s="447"/>
      <c r="O477" s="447"/>
      <c r="P477" s="447"/>
      <c r="Q477" s="447"/>
      <c r="R477" s="447"/>
      <c r="S477" s="447"/>
      <c r="T477" s="447"/>
      <c r="U477" s="447"/>
      <c r="V477" s="447"/>
      <c r="W477" s="447"/>
      <c r="X477" s="447"/>
      <c r="Y477" s="447"/>
      <c r="Z477" s="447"/>
    </row>
    <row r="478" ht="12.75" customHeight="1">
      <c r="A478" s="447"/>
      <c r="B478" s="476"/>
      <c r="C478" s="447"/>
      <c r="E478" s="447"/>
      <c r="F478" s="960"/>
      <c r="G478" s="447"/>
      <c r="H478" s="447"/>
      <c r="I478" s="447"/>
      <c r="J478" s="447"/>
      <c r="K478" s="447"/>
      <c r="L478" s="447"/>
      <c r="M478" s="447"/>
      <c r="N478" s="447"/>
      <c r="O478" s="447"/>
      <c r="P478" s="447"/>
      <c r="Q478" s="447"/>
      <c r="R478" s="447"/>
      <c r="S478" s="447"/>
      <c r="T478" s="447"/>
      <c r="U478" s="447"/>
      <c r="V478" s="447"/>
      <c r="W478" s="447"/>
      <c r="X478" s="447"/>
      <c r="Y478" s="447"/>
      <c r="Z478" s="447"/>
    </row>
    <row r="479" ht="12.75" customHeight="1">
      <c r="A479" s="447"/>
      <c r="B479" s="476"/>
      <c r="C479" s="447"/>
      <c r="E479" s="447"/>
      <c r="F479" s="960"/>
      <c r="G479" s="447"/>
      <c r="H479" s="447"/>
      <c r="I479" s="447"/>
      <c r="J479" s="447"/>
      <c r="K479" s="447"/>
      <c r="L479" s="447"/>
      <c r="M479" s="447"/>
      <c r="N479" s="447"/>
      <c r="O479" s="447"/>
      <c r="P479" s="447"/>
      <c r="Q479" s="447"/>
      <c r="R479" s="447"/>
      <c r="S479" s="447"/>
      <c r="T479" s="447"/>
      <c r="U479" s="447"/>
      <c r="V479" s="447"/>
      <c r="W479" s="447"/>
      <c r="X479" s="447"/>
      <c r="Y479" s="447"/>
      <c r="Z479" s="447"/>
    </row>
    <row r="480" ht="12.75" customHeight="1">
      <c r="A480" s="447"/>
      <c r="B480" s="476"/>
      <c r="C480" s="447"/>
      <c r="E480" s="447"/>
      <c r="F480" s="960"/>
      <c r="G480" s="447"/>
      <c r="H480" s="447"/>
      <c r="I480" s="447"/>
      <c r="J480" s="447"/>
      <c r="K480" s="447"/>
      <c r="L480" s="447"/>
      <c r="M480" s="447"/>
      <c r="N480" s="447"/>
      <c r="O480" s="447"/>
      <c r="P480" s="447"/>
      <c r="Q480" s="447"/>
      <c r="R480" s="447"/>
      <c r="S480" s="447"/>
      <c r="T480" s="447"/>
      <c r="U480" s="447"/>
      <c r="V480" s="447"/>
      <c r="W480" s="447"/>
      <c r="X480" s="447"/>
      <c r="Y480" s="447"/>
      <c r="Z480" s="447"/>
    </row>
    <row r="481" ht="12.75" customHeight="1">
      <c r="A481" s="447"/>
      <c r="B481" s="476"/>
      <c r="C481" s="447"/>
      <c r="E481" s="447"/>
      <c r="F481" s="960"/>
      <c r="G481" s="447"/>
      <c r="H481" s="447"/>
      <c r="I481" s="447"/>
      <c r="J481" s="447"/>
      <c r="K481" s="447"/>
      <c r="L481" s="447"/>
      <c r="M481" s="447"/>
      <c r="N481" s="447"/>
      <c r="O481" s="447"/>
      <c r="P481" s="447"/>
      <c r="Q481" s="447"/>
      <c r="R481" s="447"/>
      <c r="S481" s="447"/>
      <c r="T481" s="447"/>
      <c r="U481" s="447"/>
      <c r="V481" s="447"/>
      <c r="W481" s="447"/>
      <c r="X481" s="447"/>
      <c r="Y481" s="447"/>
      <c r="Z481" s="447"/>
    </row>
    <row r="482" ht="12.75" customHeight="1">
      <c r="A482" s="447"/>
      <c r="B482" s="476"/>
      <c r="C482" s="447"/>
      <c r="E482" s="447"/>
      <c r="F482" s="960"/>
      <c r="G482" s="447"/>
      <c r="H482" s="447"/>
      <c r="I482" s="447"/>
      <c r="J482" s="447"/>
      <c r="K482" s="447"/>
      <c r="L482" s="447"/>
      <c r="M482" s="447"/>
      <c r="N482" s="447"/>
      <c r="O482" s="447"/>
      <c r="P482" s="447"/>
      <c r="Q482" s="447"/>
      <c r="R482" s="447"/>
      <c r="S482" s="447"/>
      <c r="T482" s="447"/>
      <c r="U482" s="447"/>
      <c r="V482" s="447"/>
      <c r="W482" s="447"/>
      <c r="X482" s="447"/>
      <c r="Y482" s="447"/>
      <c r="Z482" s="447"/>
    </row>
    <row r="483" ht="12.75" customHeight="1">
      <c r="A483" s="447"/>
      <c r="B483" s="476"/>
      <c r="C483" s="447"/>
      <c r="E483" s="447"/>
      <c r="F483" s="960"/>
      <c r="G483" s="447"/>
      <c r="H483" s="447"/>
      <c r="I483" s="447"/>
      <c r="J483" s="447"/>
      <c r="K483" s="447"/>
      <c r="L483" s="447"/>
      <c r="M483" s="447"/>
      <c r="N483" s="447"/>
      <c r="O483" s="447"/>
      <c r="P483" s="447"/>
      <c r="Q483" s="447"/>
      <c r="R483" s="447"/>
      <c r="S483" s="447"/>
      <c r="T483" s="447"/>
      <c r="U483" s="447"/>
      <c r="V483" s="447"/>
      <c r="W483" s="447"/>
      <c r="X483" s="447"/>
      <c r="Y483" s="447"/>
      <c r="Z483" s="447"/>
    </row>
    <row r="484" ht="12.75" customHeight="1">
      <c r="A484" s="447"/>
      <c r="B484" s="476"/>
      <c r="C484" s="447"/>
      <c r="E484" s="447"/>
      <c r="F484" s="960"/>
      <c r="G484" s="447"/>
      <c r="H484" s="447"/>
      <c r="I484" s="447"/>
      <c r="J484" s="447"/>
      <c r="K484" s="447"/>
      <c r="L484" s="447"/>
      <c r="M484" s="447"/>
      <c r="N484" s="447"/>
      <c r="O484" s="447"/>
      <c r="P484" s="447"/>
      <c r="Q484" s="447"/>
      <c r="R484" s="447"/>
      <c r="S484" s="447"/>
      <c r="T484" s="447"/>
      <c r="U484" s="447"/>
      <c r="V484" s="447"/>
      <c r="W484" s="447"/>
      <c r="X484" s="447"/>
      <c r="Y484" s="447"/>
      <c r="Z484" s="447"/>
    </row>
    <row r="485" ht="12.75" customHeight="1">
      <c r="A485" s="447"/>
      <c r="B485" s="476"/>
      <c r="C485" s="447"/>
      <c r="E485" s="447"/>
      <c r="F485" s="960"/>
      <c r="G485" s="447"/>
      <c r="H485" s="447"/>
      <c r="I485" s="447"/>
      <c r="J485" s="447"/>
      <c r="K485" s="447"/>
      <c r="L485" s="447"/>
      <c r="M485" s="447"/>
      <c r="N485" s="447"/>
      <c r="O485" s="447"/>
      <c r="P485" s="447"/>
      <c r="Q485" s="447"/>
      <c r="R485" s="447"/>
      <c r="S485" s="447"/>
      <c r="T485" s="447"/>
      <c r="U485" s="447"/>
      <c r="V485" s="447"/>
      <c r="W485" s="447"/>
      <c r="X485" s="447"/>
      <c r="Y485" s="447"/>
      <c r="Z485" s="447"/>
    </row>
    <row r="486" ht="12.75" customHeight="1">
      <c r="A486" s="447"/>
      <c r="B486" s="476"/>
      <c r="C486" s="447"/>
      <c r="E486" s="447"/>
      <c r="F486" s="960"/>
      <c r="G486" s="447"/>
      <c r="H486" s="447"/>
      <c r="I486" s="447"/>
      <c r="J486" s="447"/>
      <c r="K486" s="447"/>
      <c r="L486" s="447"/>
      <c r="M486" s="447"/>
      <c r="N486" s="447"/>
      <c r="O486" s="447"/>
      <c r="P486" s="447"/>
      <c r="Q486" s="447"/>
      <c r="R486" s="447"/>
      <c r="S486" s="447"/>
      <c r="T486" s="447"/>
      <c r="U486" s="447"/>
      <c r="V486" s="447"/>
      <c r="W486" s="447"/>
      <c r="X486" s="447"/>
      <c r="Y486" s="447"/>
      <c r="Z486" s="447"/>
    </row>
    <row r="487" ht="12.75" customHeight="1">
      <c r="A487" s="447"/>
      <c r="B487" s="476"/>
      <c r="C487" s="447"/>
      <c r="E487" s="447"/>
      <c r="F487" s="960"/>
      <c r="G487" s="447"/>
      <c r="H487" s="447"/>
      <c r="I487" s="447"/>
      <c r="J487" s="447"/>
      <c r="K487" s="447"/>
      <c r="L487" s="447"/>
      <c r="M487" s="447"/>
      <c r="N487" s="447"/>
      <c r="O487" s="447"/>
      <c r="P487" s="447"/>
      <c r="Q487" s="447"/>
      <c r="R487" s="447"/>
      <c r="S487" s="447"/>
      <c r="T487" s="447"/>
      <c r="U487" s="447"/>
      <c r="V487" s="447"/>
      <c r="W487" s="447"/>
      <c r="X487" s="447"/>
      <c r="Y487" s="447"/>
      <c r="Z487" s="447"/>
    </row>
    <row r="488" ht="12.75" customHeight="1">
      <c r="A488" s="447"/>
      <c r="B488" s="476"/>
      <c r="C488" s="447"/>
      <c r="E488" s="447"/>
      <c r="F488" s="960"/>
      <c r="G488" s="447"/>
      <c r="H488" s="447"/>
      <c r="I488" s="447"/>
      <c r="J488" s="447"/>
      <c r="K488" s="447"/>
      <c r="L488" s="447"/>
      <c r="M488" s="447"/>
      <c r="N488" s="447"/>
      <c r="O488" s="447"/>
      <c r="P488" s="447"/>
      <c r="Q488" s="447"/>
      <c r="R488" s="447"/>
      <c r="S488" s="447"/>
      <c r="T488" s="447"/>
      <c r="U488" s="447"/>
      <c r="V488" s="447"/>
      <c r="W488" s="447"/>
      <c r="X488" s="447"/>
      <c r="Y488" s="447"/>
      <c r="Z488" s="447"/>
    </row>
    <row r="489" ht="12.75" customHeight="1">
      <c r="A489" s="447"/>
      <c r="B489" s="476"/>
      <c r="C489" s="447"/>
      <c r="E489" s="447"/>
      <c r="F489" s="960"/>
      <c r="G489" s="447"/>
      <c r="H489" s="447"/>
      <c r="I489" s="447"/>
      <c r="J489" s="447"/>
      <c r="K489" s="447"/>
      <c r="L489" s="447"/>
      <c r="M489" s="447"/>
      <c r="N489" s="447"/>
      <c r="O489" s="447"/>
      <c r="P489" s="447"/>
      <c r="Q489" s="447"/>
      <c r="R489" s="447"/>
      <c r="S489" s="447"/>
      <c r="T489" s="447"/>
      <c r="U489" s="447"/>
      <c r="V489" s="447"/>
      <c r="W489" s="447"/>
      <c r="X489" s="447"/>
      <c r="Y489" s="447"/>
      <c r="Z489" s="447"/>
    </row>
    <row r="490" ht="12.75" customHeight="1">
      <c r="A490" s="447"/>
      <c r="B490" s="476"/>
      <c r="C490" s="447"/>
      <c r="E490" s="447"/>
      <c r="F490" s="960"/>
      <c r="G490" s="447"/>
      <c r="H490" s="447"/>
      <c r="I490" s="447"/>
      <c r="J490" s="447"/>
      <c r="K490" s="447"/>
      <c r="L490" s="447"/>
      <c r="M490" s="447"/>
      <c r="N490" s="447"/>
      <c r="O490" s="447"/>
      <c r="P490" s="447"/>
      <c r="Q490" s="447"/>
      <c r="R490" s="447"/>
      <c r="S490" s="447"/>
      <c r="T490" s="447"/>
      <c r="U490" s="447"/>
      <c r="V490" s="447"/>
      <c r="W490" s="447"/>
      <c r="X490" s="447"/>
      <c r="Y490" s="447"/>
      <c r="Z490" s="447"/>
    </row>
    <row r="491" ht="12.75" customHeight="1">
      <c r="A491" s="447"/>
      <c r="B491" s="476"/>
      <c r="C491" s="447"/>
      <c r="E491" s="447"/>
      <c r="F491" s="960"/>
      <c r="G491" s="447"/>
      <c r="H491" s="447"/>
      <c r="I491" s="447"/>
      <c r="J491" s="447"/>
      <c r="K491" s="447"/>
      <c r="L491" s="447"/>
      <c r="M491" s="447"/>
      <c r="N491" s="447"/>
      <c r="O491" s="447"/>
      <c r="P491" s="447"/>
      <c r="Q491" s="447"/>
      <c r="R491" s="447"/>
      <c r="S491" s="447"/>
      <c r="T491" s="447"/>
      <c r="U491" s="447"/>
      <c r="V491" s="447"/>
      <c r="W491" s="447"/>
      <c r="X491" s="447"/>
      <c r="Y491" s="447"/>
      <c r="Z491" s="447"/>
    </row>
    <row r="492" ht="12.75" customHeight="1">
      <c r="A492" s="447"/>
      <c r="B492" s="476"/>
      <c r="C492" s="447"/>
      <c r="E492" s="447"/>
      <c r="F492" s="960"/>
      <c r="G492" s="447"/>
      <c r="H492" s="447"/>
      <c r="I492" s="447"/>
      <c r="J492" s="447"/>
      <c r="K492" s="447"/>
      <c r="L492" s="447"/>
      <c r="M492" s="447"/>
      <c r="N492" s="447"/>
      <c r="O492" s="447"/>
      <c r="P492" s="447"/>
      <c r="Q492" s="447"/>
      <c r="R492" s="447"/>
      <c r="S492" s="447"/>
      <c r="T492" s="447"/>
      <c r="U492" s="447"/>
      <c r="V492" s="447"/>
      <c r="W492" s="447"/>
      <c r="X492" s="447"/>
      <c r="Y492" s="447"/>
      <c r="Z492" s="447"/>
    </row>
    <row r="493" ht="12.75" customHeight="1">
      <c r="A493" s="447"/>
      <c r="B493" s="476"/>
      <c r="C493" s="447"/>
      <c r="E493" s="447"/>
      <c r="F493" s="960"/>
      <c r="G493" s="447"/>
      <c r="H493" s="447"/>
      <c r="I493" s="447"/>
      <c r="J493" s="447"/>
      <c r="K493" s="447"/>
      <c r="L493" s="447"/>
      <c r="M493" s="447"/>
      <c r="N493" s="447"/>
      <c r="O493" s="447"/>
      <c r="P493" s="447"/>
      <c r="Q493" s="447"/>
      <c r="R493" s="447"/>
      <c r="S493" s="447"/>
      <c r="T493" s="447"/>
      <c r="U493" s="447"/>
      <c r="V493" s="447"/>
      <c r="W493" s="447"/>
      <c r="X493" s="447"/>
      <c r="Y493" s="447"/>
      <c r="Z493" s="447"/>
    </row>
    <row r="494" ht="12.75" customHeight="1">
      <c r="A494" s="447"/>
      <c r="B494" s="476"/>
      <c r="C494" s="447"/>
      <c r="E494" s="447"/>
      <c r="F494" s="960"/>
      <c r="G494" s="447"/>
      <c r="H494" s="447"/>
      <c r="I494" s="447"/>
      <c r="J494" s="447"/>
      <c r="K494" s="447"/>
      <c r="L494" s="447"/>
      <c r="M494" s="447"/>
      <c r="N494" s="447"/>
      <c r="O494" s="447"/>
      <c r="P494" s="447"/>
      <c r="Q494" s="447"/>
      <c r="R494" s="447"/>
      <c r="S494" s="447"/>
      <c r="T494" s="447"/>
      <c r="U494" s="447"/>
      <c r="V494" s="447"/>
      <c r="W494" s="447"/>
      <c r="X494" s="447"/>
      <c r="Y494" s="447"/>
      <c r="Z494" s="447"/>
    </row>
    <row r="495" ht="12.75" customHeight="1">
      <c r="A495" s="447"/>
      <c r="B495" s="476"/>
      <c r="C495" s="447"/>
      <c r="E495" s="447"/>
      <c r="F495" s="960"/>
      <c r="G495" s="447"/>
      <c r="H495" s="447"/>
      <c r="I495" s="447"/>
      <c r="J495" s="447"/>
      <c r="K495" s="447"/>
      <c r="L495" s="447"/>
      <c r="M495" s="447"/>
      <c r="N495" s="447"/>
      <c r="O495" s="447"/>
      <c r="P495" s="447"/>
      <c r="Q495" s="447"/>
      <c r="R495" s="447"/>
      <c r="S495" s="447"/>
      <c r="T495" s="447"/>
      <c r="U495" s="447"/>
      <c r="V495" s="447"/>
      <c r="W495" s="447"/>
      <c r="X495" s="447"/>
      <c r="Y495" s="447"/>
      <c r="Z495" s="447"/>
    </row>
    <row r="496" ht="12.75" customHeight="1">
      <c r="A496" s="447"/>
      <c r="B496" s="476"/>
      <c r="C496" s="447"/>
      <c r="E496" s="447"/>
      <c r="F496" s="960"/>
      <c r="G496" s="447"/>
      <c r="H496" s="447"/>
      <c r="I496" s="447"/>
      <c r="J496" s="447"/>
      <c r="K496" s="447"/>
      <c r="L496" s="447"/>
      <c r="M496" s="447"/>
      <c r="N496" s="447"/>
      <c r="O496" s="447"/>
      <c r="P496" s="447"/>
      <c r="Q496" s="447"/>
      <c r="R496" s="447"/>
      <c r="S496" s="447"/>
      <c r="T496" s="447"/>
      <c r="U496" s="447"/>
      <c r="V496" s="447"/>
      <c r="W496" s="447"/>
      <c r="X496" s="447"/>
      <c r="Y496" s="447"/>
      <c r="Z496" s="447"/>
    </row>
    <row r="497" ht="12.75" customHeight="1">
      <c r="A497" s="447"/>
      <c r="B497" s="476"/>
      <c r="C497" s="447"/>
      <c r="E497" s="447"/>
      <c r="F497" s="960"/>
      <c r="G497" s="447"/>
      <c r="H497" s="447"/>
      <c r="I497" s="447"/>
      <c r="J497" s="447"/>
      <c r="K497" s="447"/>
      <c r="L497" s="447"/>
      <c r="M497" s="447"/>
      <c r="N497" s="447"/>
      <c r="O497" s="447"/>
      <c r="P497" s="447"/>
      <c r="Q497" s="447"/>
      <c r="R497" s="447"/>
      <c r="S497" s="447"/>
      <c r="T497" s="447"/>
      <c r="U497" s="447"/>
      <c r="V497" s="447"/>
      <c r="W497" s="447"/>
      <c r="X497" s="447"/>
      <c r="Y497" s="447"/>
      <c r="Z497" s="447"/>
    </row>
    <row r="498" ht="12.75" customHeight="1">
      <c r="A498" s="447"/>
      <c r="B498" s="476"/>
      <c r="C498" s="447"/>
      <c r="E498" s="447"/>
      <c r="F498" s="960"/>
      <c r="G498" s="447"/>
      <c r="H498" s="447"/>
      <c r="I498" s="447"/>
      <c r="J498" s="447"/>
      <c r="K498" s="447"/>
      <c r="L498" s="447"/>
      <c r="M498" s="447"/>
      <c r="N498" s="447"/>
      <c r="O498" s="447"/>
      <c r="P498" s="447"/>
      <c r="Q498" s="447"/>
      <c r="R498" s="447"/>
      <c r="S498" s="447"/>
      <c r="T498" s="447"/>
      <c r="U498" s="447"/>
      <c r="V498" s="447"/>
      <c r="W498" s="447"/>
      <c r="X498" s="447"/>
      <c r="Y498" s="447"/>
      <c r="Z498" s="447"/>
    </row>
    <row r="499" ht="12.75" customHeight="1">
      <c r="A499" s="447"/>
      <c r="B499" s="476"/>
      <c r="C499" s="447"/>
      <c r="E499" s="447"/>
      <c r="F499" s="960"/>
      <c r="G499" s="447"/>
      <c r="H499" s="447"/>
      <c r="I499" s="447"/>
      <c r="J499" s="447"/>
      <c r="K499" s="447"/>
      <c r="L499" s="447"/>
      <c r="M499" s="447"/>
      <c r="N499" s="447"/>
      <c r="O499" s="447"/>
      <c r="P499" s="447"/>
      <c r="Q499" s="447"/>
      <c r="R499" s="447"/>
      <c r="S499" s="447"/>
      <c r="T499" s="447"/>
      <c r="U499" s="447"/>
      <c r="V499" s="447"/>
      <c r="W499" s="447"/>
      <c r="X499" s="447"/>
      <c r="Y499" s="447"/>
      <c r="Z499" s="447"/>
    </row>
    <row r="500" ht="12.75" customHeight="1">
      <c r="A500" s="447"/>
      <c r="B500" s="476"/>
      <c r="C500" s="447"/>
      <c r="E500" s="447"/>
      <c r="F500" s="960"/>
      <c r="G500" s="447"/>
      <c r="H500" s="447"/>
      <c r="I500" s="447"/>
      <c r="J500" s="447"/>
      <c r="K500" s="447"/>
      <c r="L500" s="447"/>
      <c r="M500" s="447"/>
      <c r="N500" s="447"/>
      <c r="O500" s="447"/>
      <c r="P500" s="447"/>
      <c r="Q500" s="447"/>
      <c r="R500" s="447"/>
      <c r="S500" s="447"/>
      <c r="T500" s="447"/>
      <c r="U500" s="447"/>
      <c r="V500" s="447"/>
      <c r="W500" s="447"/>
      <c r="X500" s="447"/>
      <c r="Y500" s="447"/>
      <c r="Z500" s="447"/>
    </row>
    <row r="501" ht="12.75" customHeight="1">
      <c r="A501" s="447"/>
      <c r="B501" s="476"/>
      <c r="C501" s="447"/>
      <c r="E501" s="447"/>
      <c r="F501" s="960"/>
      <c r="G501" s="447"/>
      <c r="H501" s="447"/>
      <c r="I501" s="447"/>
      <c r="J501" s="447"/>
      <c r="K501" s="447"/>
      <c r="L501" s="447"/>
      <c r="M501" s="447"/>
      <c r="N501" s="447"/>
      <c r="O501" s="447"/>
      <c r="P501" s="447"/>
      <c r="Q501" s="447"/>
      <c r="R501" s="447"/>
      <c r="S501" s="447"/>
      <c r="T501" s="447"/>
      <c r="U501" s="447"/>
      <c r="V501" s="447"/>
      <c r="W501" s="447"/>
      <c r="X501" s="447"/>
      <c r="Y501" s="447"/>
      <c r="Z501" s="447"/>
    </row>
    <row r="502" ht="12.75" customHeight="1">
      <c r="A502" s="447"/>
      <c r="B502" s="476"/>
      <c r="C502" s="447"/>
      <c r="E502" s="447"/>
      <c r="F502" s="960"/>
      <c r="G502" s="447"/>
      <c r="H502" s="447"/>
      <c r="I502" s="447"/>
      <c r="J502" s="447"/>
      <c r="K502" s="447"/>
      <c r="L502" s="447"/>
      <c r="M502" s="447"/>
      <c r="N502" s="447"/>
      <c r="O502" s="447"/>
      <c r="P502" s="447"/>
      <c r="Q502" s="447"/>
      <c r="R502" s="447"/>
      <c r="S502" s="447"/>
      <c r="T502" s="447"/>
      <c r="U502" s="447"/>
      <c r="V502" s="447"/>
      <c r="W502" s="447"/>
      <c r="X502" s="447"/>
      <c r="Y502" s="447"/>
      <c r="Z502" s="447"/>
    </row>
    <row r="503" ht="12.75" customHeight="1">
      <c r="A503" s="447"/>
      <c r="B503" s="476"/>
      <c r="C503" s="447"/>
      <c r="E503" s="447"/>
      <c r="F503" s="960"/>
      <c r="G503" s="447"/>
      <c r="H503" s="447"/>
      <c r="I503" s="447"/>
      <c r="J503" s="447"/>
      <c r="K503" s="447"/>
      <c r="L503" s="447"/>
      <c r="M503" s="447"/>
      <c r="N503" s="447"/>
      <c r="O503" s="447"/>
      <c r="P503" s="447"/>
      <c r="Q503" s="447"/>
      <c r="R503" s="447"/>
      <c r="S503" s="447"/>
      <c r="T503" s="447"/>
      <c r="U503" s="447"/>
      <c r="V503" s="447"/>
      <c r="W503" s="447"/>
      <c r="X503" s="447"/>
      <c r="Y503" s="447"/>
      <c r="Z503" s="447"/>
    </row>
    <row r="504" ht="12.75" customHeight="1">
      <c r="A504" s="447"/>
      <c r="B504" s="476"/>
      <c r="C504" s="447"/>
      <c r="E504" s="447"/>
      <c r="F504" s="960"/>
      <c r="G504" s="447"/>
      <c r="H504" s="447"/>
      <c r="I504" s="447"/>
      <c r="J504" s="447"/>
      <c r="K504" s="447"/>
      <c r="L504" s="447"/>
      <c r="M504" s="447"/>
      <c r="N504" s="447"/>
      <c r="O504" s="447"/>
      <c r="P504" s="447"/>
      <c r="Q504" s="447"/>
      <c r="R504" s="447"/>
      <c r="S504" s="447"/>
      <c r="T504" s="447"/>
      <c r="U504" s="447"/>
      <c r="V504" s="447"/>
      <c r="W504" s="447"/>
      <c r="X504" s="447"/>
      <c r="Y504" s="447"/>
      <c r="Z504" s="447"/>
    </row>
    <row r="505" ht="12.75" customHeight="1">
      <c r="A505" s="447"/>
      <c r="B505" s="476"/>
      <c r="C505" s="447"/>
      <c r="E505" s="447"/>
      <c r="F505" s="960"/>
      <c r="G505" s="447"/>
      <c r="H505" s="447"/>
      <c r="I505" s="447"/>
      <c r="J505" s="447"/>
      <c r="K505" s="447"/>
      <c r="L505" s="447"/>
      <c r="M505" s="447"/>
      <c r="N505" s="447"/>
      <c r="O505" s="447"/>
      <c r="P505" s="447"/>
      <c r="Q505" s="447"/>
      <c r="R505" s="447"/>
      <c r="S505" s="447"/>
      <c r="T505" s="447"/>
      <c r="U505" s="447"/>
      <c r="V505" s="447"/>
      <c r="W505" s="447"/>
      <c r="X505" s="447"/>
      <c r="Y505" s="447"/>
      <c r="Z505" s="447"/>
    </row>
    <row r="506" ht="12.75" customHeight="1">
      <c r="A506" s="447"/>
      <c r="B506" s="476"/>
      <c r="C506" s="447"/>
      <c r="E506" s="447"/>
      <c r="F506" s="960"/>
      <c r="G506" s="447"/>
      <c r="H506" s="447"/>
      <c r="I506" s="447"/>
      <c r="J506" s="447"/>
      <c r="K506" s="447"/>
      <c r="L506" s="447"/>
      <c r="M506" s="447"/>
      <c r="N506" s="447"/>
      <c r="O506" s="447"/>
      <c r="P506" s="447"/>
      <c r="Q506" s="447"/>
      <c r="R506" s="447"/>
      <c r="S506" s="447"/>
      <c r="T506" s="447"/>
      <c r="U506" s="447"/>
      <c r="V506" s="447"/>
      <c r="W506" s="447"/>
      <c r="X506" s="447"/>
      <c r="Y506" s="447"/>
      <c r="Z506" s="447"/>
    </row>
    <row r="507" ht="12.75" customHeight="1">
      <c r="A507" s="447"/>
      <c r="B507" s="476"/>
      <c r="C507" s="447"/>
      <c r="E507" s="447"/>
      <c r="F507" s="960"/>
      <c r="G507" s="447"/>
      <c r="H507" s="447"/>
      <c r="I507" s="447"/>
      <c r="J507" s="447"/>
      <c r="K507" s="447"/>
      <c r="L507" s="447"/>
      <c r="M507" s="447"/>
      <c r="N507" s="447"/>
      <c r="O507" s="447"/>
      <c r="P507" s="447"/>
      <c r="Q507" s="447"/>
      <c r="R507" s="447"/>
      <c r="S507" s="447"/>
      <c r="T507" s="447"/>
      <c r="U507" s="447"/>
      <c r="V507" s="447"/>
      <c r="W507" s="447"/>
      <c r="X507" s="447"/>
      <c r="Y507" s="447"/>
      <c r="Z507" s="447"/>
    </row>
    <row r="508" ht="12.75" customHeight="1">
      <c r="A508" s="447"/>
      <c r="B508" s="476"/>
      <c r="C508" s="447"/>
      <c r="E508" s="447"/>
      <c r="F508" s="960"/>
      <c r="G508" s="447"/>
      <c r="H508" s="447"/>
      <c r="I508" s="447"/>
      <c r="J508" s="447"/>
      <c r="K508" s="447"/>
      <c r="L508" s="447"/>
      <c r="M508" s="447"/>
      <c r="N508" s="447"/>
      <c r="O508" s="447"/>
      <c r="P508" s="447"/>
      <c r="Q508" s="447"/>
      <c r="R508" s="447"/>
      <c r="S508" s="447"/>
      <c r="T508" s="447"/>
      <c r="U508" s="447"/>
      <c r="V508" s="447"/>
      <c r="W508" s="447"/>
      <c r="X508" s="447"/>
      <c r="Y508" s="447"/>
      <c r="Z508" s="447"/>
    </row>
    <row r="509" ht="12.75" customHeight="1">
      <c r="A509" s="447"/>
      <c r="B509" s="476"/>
      <c r="C509" s="447"/>
      <c r="E509" s="447"/>
      <c r="F509" s="960"/>
      <c r="G509" s="447"/>
      <c r="H509" s="447"/>
      <c r="I509" s="447"/>
      <c r="J509" s="447"/>
      <c r="K509" s="447"/>
      <c r="L509" s="447"/>
      <c r="M509" s="447"/>
      <c r="N509" s="447"/>
      <c r="O509" s="447"/>
      <c r="P509" s="447"/>
      <c r="Q509" s="447"/>
      <c r="R509" s="447"/>
      <c r="S509" s="447"/>
      <c r="T509" s="447"/>
      <c r="U509" s="447"/>
      <c r="V509" s="447"/>
      <c r="W509" s="447"/>
      <c r="X509" s="447"/>
      <c r="Y509" s="447"/>
      <c r="Z509" s="447"/>
    </row>
    <row r="510" ht="12.75" customHeight="1">
      <c r="A510" s="447"/>
      <c r="B510" s="476"/>
      <c r="C510" s="447"/>
      <c r="E510" s="447"/>
      <c r="F510" s="960"/>
      <c r="G510" s="447"/>
      <c r="H510" s="447"/>
      <c r="I510" s="447"/>
      <c r="J510" s="447"/>
      <c r="K510" s="447"/>
      <c r="L510" s="447"/>
      <c r="M510" s="447"/>
      <c r="N510" s="447"/>
      <c r="O510" s="447"/>
      <c r="P510" s="447"/>
      <c r="Q510" s="447"/>
      <c r="R510" s="447"/>
      <c r="S510" s="447"/>
      <c r="T510" s="447"/>
      <c r="U510" s="447"/>
      <c r="V510" s="447"/>
      <c r="W510" s="447"/>
      <c r="X510" s="447"/>
      <c r="Y510" s="447"/>
      <c r="Z510" s="447"/>
    </row>
    <row r="511" ht="12.75" customHeight="1">
      <c r="A511" s="447"/>
      <c r="B511" s="476"/>
      <c r="C511" s="447"/>
      <c r="E511" s="447"/>
      <c r="F511" s="960"/>
      <c r="G511" s="447"/>
      <c r="H511" s="447"/>
      <c r="I511" s="447"/>
      <c r="J511" s="447"/>
      <c r="K511" s="447"/>
      <c r="L511" s="447"/>
      <c r="M511" s="447"/>
      <c r="N511" s="447"/>
      <c r="O511" s="447"/>
      <c r="P511" s="447"/>
      <c r="Q511" s="447"/>
      <c r="R511" s="447"/>
      <c r="S511" s="447"/>
      <c r="T511" s="447"/>
      <c r="U511" s="447"/>
      <c r="V511" s="447"/>
      <c r="W511" s="447"/>
      <c r="X511" s="447"/>
      <c r="Y511" s="447"/>
      <c r="Z511" s="447"/>
    </row>
    <row r="512" ht="12.75" customHeight="1">
      <c r="A512" s="447"/>
      <c r="B512" s="476"/>
      <c r="C512" s="447"/>
      <c r="E512" s="447"/>
      <c r="F512" s="960"/>
      <c r="G512" s="447"/>
      <c r="H512" s="447"/>
      <c r="I512" s="447"/>
      <c r="J512" s="447"/>
      <c r="K512" s="447"/>
      <c r="L512" s="447"/>
      <c r="M512" s="447"/>
      <c r="N512" s="447"/>
      <c r="O512" s="447"/>
      <c r="P512" s="447"/>
      <c r="Q512" s="447"/>
      <c r="R512" s="447"/>
      <c r="S512" s="447"/>
      <c r="T512" s="447"/>
      <c r="U512" s="447"/>
      <c r="V512" s="447"/>
      <c r="W512" s="447"/>
      <c r="X512" s="447"/>
      <c r="Y512" s="447"/>
      <c r="Z512" s="447"/>
    </row>
    <row r="513" ht="12.75" customHeight="1">
      <c r="A513" s="447"/>
      <c r="B513" s="476"/>
      <c r="C513" s="447"/>
      <c r="E513" s="447"/>
      <c r="F513" s="960"/>
      <c r="G513" s="447"/>
      <c r="H513" s="447"/>
      <c r="I513" s="447"/>
      <c r="J513" s="447"/>
      <c r="K513" s="447"/>
      <c r="L513" s="447"/>
      <c r="M513" s="447"/>
      <c r="N513" s="447"/>
      <c r="O513" s="447"/>
      <c r="P513" s="447"/>
      <c r="Q513" s="447"/>
      <c r="R513" s="447"/>
      <c r="S513" s="447"/>
      <c r="T513" s="447"/>
      <c r="U513" s="447"/>
      <c r="V513" s="447"/>
      <c r="W513" s="447"/>
      <c r="X513" s="447"/>
      <c r="Y513" s="447"/>
      <c r="Z513" s="447"/>
    </row>
    <row r="514" ht="12.75" customHeight="1">
      <c r="A514" s="447"/>
      <c r="B514" s="476"/>
      <c r="C514" s="447"/>
      <c r="E514" s="447"/>
      <c r="F514" s="960"/>
      <c r="G514" s="447"/>
      <c r="H514" s="447"/>
      <c r="I514" s="447"/>
      <c r="J514" s="447"/>
      <c r="K514" s="447"/>
      <c r="L514" s="447"/>
      <c r="M514" s="447"/>
      <c r="N514" s="447"/>
      <c r="O514" s="447"/>
      <c r="P514" s="447"/>
      <c r="Q514" s="447"/>
      <c r="R514" s="447"/>
      <c r="S514" s="447"/>
      <c r="T514" s="447"/>
      <c r="U514" s="447"/>
      <c r="V514" s="447"/>
      <c r="W514" s="447"/>
      <c r="X514" s="447"/>
      <c r="Y514" s="447"/>
      <c r="Z514" s="447"/>
    </row>
    <row r="515" ht="12.75" customHeight="1">
      <c r="A515" s="447"/>
      <c r="B515" s="476"/>
      <c r="C515" s="447"/>
      <c r="E515" s="447"/>
      <c r="F515" s="960"/>
      <c r="G515" s="447"/>
      <c r="H515" s="447"/>
      <c r="I515" s="447"/>
      <c r="J515" s="447"/>
      <c r="K515" s="447"/>
      <c r="L515" s="447"/>
      <c r="M515" s="447"/>
      <c r="N515" s="447"/>
      <c r="O515" s="447"/>
      <c r="P515" s="447"/>
      <c r="Q515" s="447"/>
      <c r="R515" s="447"/>
      <c r="S515" s="447"/>
      <c r="T515" s="447"/>
      <c r="U515" s="447"/>
      <c r="V515" s="447"/>
      <c r="W515" s="447"/>
      <c r="X515" s="447"/>
      <c r="Y515" s="447"/>
      <c r="Z515" s="447"/>
    </row>
    <row r="516" ht="12.75" customHeight="1">
      <c r="A516" s="447"/>
      <c r="B516" s="476"/>
      <c r="C516" s="447"/>
      <c r="E516" s="447"/>
      <c r="F516" s="960"/>
      <c r="G516" s="447"/>
      <c r="H516" s="447"/>
      <c r="I516" s="447"/>
      <c r="J516" s="447"/>
      <c r="K516" s="447"/>
      <c r="L516" s="447"/>
      <c r="M516" s="447"/>
      <c r="N516" s="447"/>
      <c r="O516" s="447"/>
      <c r="P516" s="447"/>
      <c r="Q516" s="447"/>
      <c r="R516" s="447"/>
      <c r="S516" s="447"/>
      <c r="T516" s="447"/>
      <c r="U516" s="447"/>
      <c r="V516" s="447"/>
      <c r="W516" s="447"/>
      <c r="X516" s="447"/>
      <c r="Y516" s="447"/>
      <c r="Z516" s="447"/>
    </row>
    <row r="517" ht="12.75" customHeight="1">
      <c r="A517" s="447"/>
      <c r="B517" s="476"/>
      <c r="C517" s="447"/>
      <c r="E517" s="447"/>
      <c r="F517" s="960"/>
      <c r="G517" s="447"/>
      <c r="H517" s="447"/>
      <c r="I517" s="447"/>
      <c r="J517" s="447"/>
      <c r="K517" s="447"/>
      <c r="L517" s="447"/>
      <c r="M517" s="447"/>
      <c r="N517" s="447"/>
      <c r="O517" s="447"/>
      <c r="P517" s="447"/>
      <c r="Q517" s="447"/>
      <c r="R517" s="447"/>
      <c r="S517" s="447"/>
      <c r="T517" s="447"/>
      <c r="U517" s="447"/>
      <c r="V517" s="447"/>
      <c r="W517" s="447"/>
      <c r="X517" s="447"/>
      <c r="Y517" s="447"/>
      <c r="Z517" s="447"/>
    </row>
    <row r="518" ht="12.75" customHeight="1">
      <c r="A518" s="447"/>
      <c r="B518" s="476"/>
      <c r="C518" s="447"/>
      <c r="E518" s="447"/>
      <c r="F518" s="960"/>
      <c r="G518" s="447"/>
      <c r="H518" s="447"/>
      <c r="I518" s="447"/>
      <c r="J518" s="447"/>
      <c r="K518" s="447"/>
      <c r="L518" s="447"/>
      <c r="M518" s="447"/>
      <c r="N518" s="447"/>
      <c r="O518" s="447"/>
      <c r="P518" s="447"/>
      <c r="Q518" s="447"/>
      <c r="R518" s="447"/>
      <c r="S518" s="447"/>
      <c r="T518" s="447"/>
      <c r="U518" s="447"/>
      <c r="V518" s="447"/>
      <c r="W518" s="447"/>
      <c r="X518" s="447"/>
      <c r="Y518" s="447"/>
      <c r="Z518" s="447"/>
    </row>
    <row r="519" ht="12.75" customHeight="1">
      <c r="A519" s="447"/>
      <c r="B519" s="476"/>
      <c r="C519" s="447"/>
      <c r="E519" s="447"/>
      <c r="F519" s="960"/>
      <c r="G519" s="447"/>
      <c r="H519" s="447"/>
      <c r="I519" s="447"/>
      <c r="J519" s="447"/>
      <c r="K519" s="447"/>
      <c r="L519" s="447"/>
      <c r="M519" s="447"/>
      <c r="N519" s="447"/>
      <c r="O519" s="447"/>
      <c r="P519" s="447"/>
      <c r="Q519" s="447"/>
      <c r="R519" s="447"/>
      <c r="S519" s="447"/>
      <c r="T519" s="447"/>
      <c r="U519" s="447"/>
      <c r="V519" s="447"/>
      <c r="W519" s="447"/>
      <c r="X519" s="447"/>
      <c r="Y519" s="447"/>
      <c r="Z519" s="447"/>
    </row>
    <row r="520" ht="12.75" customHeight="1">
      <c r="A520" s="447"/>
      <c r="B520" s="476"/>
      <c r="C520" s="447"/>
      <c r="E520" s="447"/>
      <c r="F520" s="960"/>
      <c r="G520" s="447"/>
      <c r="H520" s="447"/>
      <c r="I520" s="447"/>
      <c r="J520" s="447"/>
      <c r="K520" s="447"/>
      <c r="L520" s="447"/>
      <c r="M520" s="447"/>
      <c r="N520" s="447"/>
      <c r="O520" s="447"/>
      <c r="P520" s="447"/>
      <c r="Q520" s="447"/>
      <c r="R520" s="447"/>
      <c r="S520" s="447"/>
      <c r="T520" s="447"/>
      <c r="U520" s="447"/>
      <c r="V520" s="447"/>
      <c r="W520" s="447"/>
      <c r="X520" s="447"/>
      <c r="Y520" s="447"/>
      <c r="Z520" s="447"/>
    </row>
    <row r="521" ht="12.75" customHeight="1">
      <c r="A521" s="447"/>
      <c r="B521" s="476"/>
      <c r="C521" s="447"/>
      <c r="E521" s="447"/>
      <c r="F521" s="960"/>
      <c r="G521" s="447"/>
      <c r="H521" s="447"/>
      <c r="I521" s="447"/>
      <c r="J521" s="447"/>
      <c r="K521" s="447"/>
      <c r="L521" s="447"/>
      <c r="M521" s="447"/>
      <c r="N521" s="447"/>
      <c r="O521" s="447"/>
      <c r="P521" s="447"/>
      <c r="Q521" s="447"/>
      <c r="R521" s="447"/>
      <c r="S521" s="447"/>
      <c r="T521" s="447"/>
      <c r="U521" s="447"/>
      <c r="V521" s="447"/>
      <c r="W521" s="447"/>
      <c r="X521" s="447"/>
      <c r="Y521" s="447"/>
      <c r="Z521" s="447"/>
    </row>
    <row r="522" ht="12.75" customHeight="1">
      <c r="A522" s="447"/>
      <c r="B522" s="476"/>
      <c r="C522" s="447"/>
      <c r="E522" s="447"/>
      <c r="F522" s="960"/>
      <c r="G522" s="447"/>
      <c r="H522" s="447"/>
      <c r="I522" s="447"/>
      <c r="J522" s="447"/>
      <c r="K522" s="447"/>
      <c r="L522" s="447"/>
      <c r="M522" s="447"/>
      <c r="N522" s="447"/>
      <c r="O522" s="447"/>
      <c r="P522" s="447"/>
      <c r="Q522" s="447"/>
      <c r="R522" s="447"/>
      <c r="S522" s="447"/>
      <c r="T522" s="447"/>
      <c r="U522" s="447"/>
      <c r="V522" s="447"/>
      <c r="W522" s="447"/>
      <c r="X522" s="447"/>
      <c r="Y522" s="447"/>
      <c r="Z522" s="447"/>
    </row>
    <row r="523" ht="12.75" customHeight="1">
      <c r="A523" s="447"/>
      <c r="B523" s="476"/>
      <c r="C523" s="447"/>
      <c r="E523" s="447"/>
      <c r="F523" s="960"/>
      <c r="G523" s="447"/>
      <c r="H523" s="447"/>
      <c r="I523" s="447"/>
      <c r="J523" s="447"/>
      <c r="K523" s="447"/>
      <c r="L523" s="447"/>
      <c r="M523" s="447"/>
      <c r="N523" s="447"/>
      <c r="O523" s="447"/>
      <c r="P523" s="447"/>
      <c r="Q523" s="447"/>
      <c r="R523" s="447"/>
      <c r="S523" s="447"/>
      <c r="T523" s="447"/>
      <c r="U523" s="447"/>
      <c r="V523" s="447"/>
      <c r="W523" s="447"/>
      <c r="X523" s="447"/>
      <c r="Y523" s="447"/>
      <c r="Z523" s="447"/>
    </row>
    <row r="524" ht="12.75" customHeight="1">
      <c r="A524" s="447"/>
      <c r="B524" s="476"/>
      <c r="C524" s="447"/>
      <c r="E524" s="447"/>
      <c r="F524" s="960"/>
      <c r="G524" s="447"/>
      <c r="H524" s="447"/>
      <c r="I524" s="447"/>
      <c r="J524" s="447"/>
      <c r="K524" s="447"/>
      <c r="L524" s="447"/>
      <c r="M524" s="447"/>
      <c r="N524" s="447"/>
      <c r="O524" s="447"/>
      <c r="P524" s="447"/>
      <c r="Q524" s="447"/>
      <c r="R524" s="447"/>
      <c r="S524" s="447"/>
      <c r="T524" s="447"/>
      <c r="U524" s="447"/>
      <c r="V524" s="447"/>
      <c r="W524" s="447"/>
      <c r="X524" s="447"/>
      <c r="Y524" s="447"/>
      <c r="Z524" s="447"/>
    </row>
    <row r="525" ht="12.75" customHeight="1">
      <c r="A525" s="447"/>
      <c r="B525" s="476"/>
      <c r="C525" s="447"/>
      <c r="E525" s="447"/>
      <c r="F525" s="960"/>
      <c r="G525" s="447"/>
      <c r="H525" s="447"/>
      <c r="I525" s="447"/>
      <c r="J525" s="447"/>
      <c r="K525" s="447"/>
      <c r="L525" s="447"/>
      <c r="M525" s="447"/>
      <c r="N525" s="447"/>
      <c r="O525" s="447"/>
      <c r="P525" s="447"/>
      <c r="Q525" s="447"/>
      <c r="R525" s="447"/>
      <c r="S525" s="447"/>
      <c r="T525" s="447"/>
      <c r="U525" s="447"/>
      <c r="V525" s="447"/>
      <c r="W525" s="447"/>
      <c r="X525" s="447"/>
      <c r="Y525" s="447"/>
      <c r="Z525" s="447"/>
    </row>
    <row r="526" ht="12.75" customHeight="1">
      <c r="A526" s="447"/>
      <c r="B526" s="476"/>
      <c r="C526" s="447"/>
      <c r="E526" s="447"/>
      <c r="F526" s="960"/>
      <c r="G526" s="447"/>
      <c r="H526" s="447"/>
      <c r="I526" s="447"/>
      <c r="J526" s="447"/>
      <c r="K526" s="447"/>
      <c r="L526" s="447"/>
      <c r="M526" s="447"/>
      <c r="N526" s="447"/>
      <c r="O526" s="447"/>
      <c r="P526" s="447"/>
      <c r="Q526" s="447"/>
      <c r="R526" s="447"/>
      <c r="S526" s="447"/>
      <c r="T526" s="447"/>
      <c r="U526" s="447"/>
      <c r="V526" s="447"/>
      <c r="W526" s="447"/>
      <c r="X526" s="447"/>
      <c r="Y526" s="447"/>
      <c r="Z526" s="447"/>
    </row>
    <row r="527" ht="12.75" customHeight="1">
      <c r="A527" s="447"/>
      <c r="B527" s="476"/>
      <c r="C527" s="447"/>
      <c r="E527" s="447"/>
      <c r="F527" s="960"/>
      <c r="G527" s="447"/>
      <c r="H527" s="447"/>
      <c r="I527" s="447"/>
      <c r="J527" s="447"/>
      <c r="K527" s="447"/>
      <c r="L527" s="447"/>
      <c r="M527" s="447"/>
      <c r="N527" s="447"/>
      <c r="O527" s="447"/>
      <c r="P527" s="447"/>
      <c r="Q527" s="447"/>
      <c r="R527" s="447"/>
      <c r="S527" s="447"/>
      <c r="T527" s="447"/>
      <c r="U527" s="447"/>
      <c r="V527" s="447"/>
      <c r="W527" s="447"/>
      <c r="X527" s="447"/>
      <c r="Y527" s="447"/>
      <c r="Z527" s="447"/>
    </row>
    <row r="528" ht="12.75" customHeight="1">
      <c r="A528" s="447"/>
      <c r="B528" s="476"/>
      <c r="C528" s="447"/>
      <c r="E528" s="447"/>
      <c r="F528" s="960"/>
      <c r="G528" s="447"/>
      <c r="H528" s="447"/>
      <c r="I528" s="447"/>
      <c r="J528" s="447"/>
      <c r="K528" s="447"/>
      <c r="L528" s="447"/>
      <c r="M528" s="447"/>
      <c r="N528" s="447"/>
      <c r="O528" s="447"/>
      <c r="P528" s="447"/>
      <c r="Q528" s="447"/>
      <c r="R528" s="447"/>
      <c r="S528" s="447"/>
      <c r="T528" s="447"/>
      <c r="U528" s="447"/>
      <c r="V528" s="447"/>
      <c r="W528" s="447"/>
      <c r="X528" s="447"/>
      <c r="Y528" s="447"/>
      <c r="Z528" s="447"/>
    </row>
    <row r="529" ht="12.75" customHeight="1">
      <c r="A529" s="447"/>
      <c r="B529" s="476"/>
      <c r="C529" s="447"/>
      <c r="E529" s="447"/>
      <c r="F529" s="960"/>
      <c r="G529" s="447"/>
      <c r="H529" s="447"/>
      <c r="I529" s="447"/>
      <c r="J529" s="447"/>
      <c r="K529" s="447"/>
      <c r="L529" s="447"/>
      <c r="M529" s="447"/>
      <c r="N529" s="447"/>
      <c r="O529" s="447"/>
      <c r="P529" s="447"/>
      <c r="Q529" s="447"/>
      <c r="R529" s="447"/>
      <c r="S529" s="447"/>
      <c r="T529" s="447"/>
      <c r="U529" s="447"/>
      <c r="V529" s="447"/>
      <c r="W529" s="447"/>
      <c r="X529" s="447"/>
      <c r="Y529" s="447"/>
      <c r="Z529" s="447"/>
    </row>
    <row r="530" ht="12.75" customHeight="1">
      <c r="A530" s="447"/>
      <c r="B530" s="476"/>
      <c r="C530" s="447"/>
      <c r="E530" s="447"/>
      <c r="F530" s="960"/>
      <c r="G530" s="447"/>
      <c r="H530" s="447"/>
      <c r="I530" s="447"/>
      <c r="J530" s="447"/>
      <c r="K530" s="447"/>
      <c r="L530" s="447"/>
      <c r="M530" s="447"/>
      <c r="N530" s="447"/>
      <c r="O530" s="447"/>
      <c r="P530" s="447"/>
      <c r="Q530" s="447"/>
      <c r="R530" s="447"/>
      <c r="S530" s="447"/>
      <c r="T530" s="447"/>
      <c r="U530" s="447"/>
      <c r="V530" s="447"/>
      <c r="W530" s="447"/>
      <c r="X530" s="447"/>
      <c r="Y530" s="447"/>
      <c r="Z530" s="447"/>
    </row>
    <row r="531" ht="12.75" customHeight="1">
      <c r="A531" s="447"/>
      <c r="B531" s="476"/>
      <c r="C531" s="447"/>
      <c r="E531" s="447"/>
      <c r="F531" s="960"/>
      <c r="G531" s="447"/>
      <c r="H531" s="447"/>
      <c r="I531" s="447"/>
      <c r="J531" s="447"/>
      <c r="K531" s="447"/>
      <c r="L531" s="447"/>
      <c r="M531" s="447"/>
      <c r="N531" s="447"/>
      <c r="O531" s="447"/>
      <c r="P531" s="447"/>
      <c r="Q531" s="447"/>
      <c r="R531" s="447"/>
      <c r="S531" s="447"/>
      <c r="T531" s="447"/>
      <c r="U531" s="447"/>
      <c r="V531" s="447"/>
      <c r="W531" s="447"/>
      <c r="X531" s="447"/>
      <c r="Y531" s="447"/>
      <c r="Z531" s="447"/>
    </row>
    <row r="532" ht="12.75" customHeight="1">
      <c r="A532" s="447"/>
      <c r="B532" s="476"/>
      <c r="C532" s="447"/>
      <c r="E532" s="447"/>
      <c r="F532" s="960"/>
      <c r="G532" s="447"/>
      <c r="H532" s="447"/>
      <c r="I532" s="447"/>
      <c r="J532" s="447"/>
      <c r="K532" s="447"/>
      <c r="L532" s="447"/>
      <c r="M532" s="447"/>
      <c r="N532" s="447"/>
      <c r="O532" s="447"/>
      <c r="P532" s="447"/>
      <c r="Q532" s="447"/>
      <c r="R532" s="447"/>
      <c r="S532" s="447"/>
      <c r="T532" s="447"/>
      <c r="U532" s="447"/>
      <c r="V532" s="447"/>
      <c r="W532" s="447"/>
      <c r="X532" s="447"/>
      <c r="Y532" s="447"/>
      <c r="Z532" s="447"/>
    </row>
    <row r="533" ht="12.75" customHeight="1">
      <c r="A533" s="447"/>
      <c r="B533" s="476"/>
      <c r="C533" s="447"/>
      <c r="E533" s="447"/>
      <c r="F533" s="960"/>
      <c r="G533" s="447"/>
      <c r="H533" s="447"/>
      <c r="I533" s="447"/>
      <c r="J533" s="447"/>
      <c r="K533" s="447"/>
      <c r="L533" s="447"/>
      <c r="M533" s="447"/>
      <c r="N533" s="447"/>
      <c r="O533" s="447"/>
      <c r="P533" s="447"/>
      <c r="Q533" s="447"/>
      <c r="R533" s="447"/>
      <c r="S533" s="447"/>
      <c r="T533" s="447"/>
      <c r="U533" s="447"/>
      <c r="V533" s="447"/>
      <c r="W533" s="447"/>
      <c r="X533" s="447"/>
      <c r="Y533" s="447"/>
      <c r="Z533" s="447"/>
    </row>
    <row r="534" ht="12.75" customHeight="1">
      <c r="A534" s="447"/>
      <c r="B534" s="476"/>
      <c r="C534" s="447"/>
      <c r="E534" s="447"/>
      <c r="F534" s="960"/>
      <c r="G534" s="447"/>
      <c r="H534" s="447"/>
      <c r="I534" s="447"/>
      <c r="J534" s="447"/>
      <c r="K534" s="447"/>
      <c r="L534" s="447"/>
      <c r="M534" s="447"/>
      <c r="N534" s="447"/>
      <c r="O534" s="447"/>
      <c r="P534" s="447"/>
      <c r="Q534" s="447"/>
      <c r="R534" s="447"/>
      <c r="S534" s="447"/>
      <c r="T534" s="447"/>
      <c r="U534" s="447"/>
      <c r="V534" s="447"/>
      <c r="W534" s="447"/>
      <c r="X534" s="447"/>
      <c r="Y534" s="447"/>
      <c r="Z534" s="447"/>
    </row>
    <row r="535" ht="12.75" customHeight="1">
      <c r="A535" s="447"/>
      <c r="B535" s="476"/>
      <c r="C535" s="447"/>
      <c r="E535" s="447"/>
      <c r="F535" s="960"/>
      <c r="G535" s="447"/>
      <c r="H535" s="447"/>
      <c r="I535" s="447"/>
      <c r="J535" s="447"/>
      <c r="K535" s="447"/>
      <c r="L535" s="447"/>
      <c r="M535" s="447"/>
      <c r="N535" s="447"/>
      <c r="O535" s="447"/>
      <c r="P535" s="447"/>
      <c r="Q535" s="447"/>
      <c r="R535" s="447"/>
      <c r="S535" s="447"/>
      <c r="T535" s="447"/>
      <c r="U535" s="447"/>
      <c r="V535" s="447"/>
      <c r="W535" s="447"/>
      <c r="X535" s="447"/>
      <c r="Y535" s="447"/>
      <c r="Z535" s="447"/>
    </row>
    <row r="536" ht="12.75" customHeight="1">
      <c r="A536" s="447"/>
      <c r="B536" s="476"/>
      <c r="C536" s="447"/>
      <c r="E536" s="447"/>
      <c r="F536" s="960"/>
      <c r="G536" s="447"/>
      <c r="H536" s="447"/>
      <c r="I536" s="447"/>
      <c r="J536" s="447"/>
      <c r="K536" s="447"/>
      <c r="L536" s="447"/>
      <c r="M536" s="447"/>
      <c r="N536" s="447"/>
      <c r="O536" s="447"/>
      <c r="P536" s="447"/>
      <c r="Q536" s="447"/>
      <c r="R536" s="447"/>
      <c r="S536" s="447"/>
      <c r="T536" s="447"/>
      <c r="U536" s="447"/>
      <c r="V536" s="447"/>
      <c r="W536" s="447"/>
      <c r="X536" s="447"/>
      <c r="Y536" s="447"/>
      <c r="Z536" s="447"/>
    </row>
    <row r="537" ht="12.75" customHeight="1">
      <c r="A537" s="447"/>
      <c r="B537" s="476"/>
      <c r="C537" s="447"/>
      <c r="E537" s="447"/>
      <c r="F537" s="960"/>
      <c r="G537" s="447"/>
      <c r="H537" s="447"/>
      <c r="I537" s="447"/>
      <c r="J537" s="447"/>
      <c r="K537" s="447"/>
      <c r="L537" s="447"/>
      <c r="M537" s="447"/>
      <c r="N537" s="447"/>
      <c r="O537" s="447"/>
      <c r="P537" s="447"/>
      <c r="Q537" s="447"/>
      <c r="R537" s="447"/>
      <c r="S537" s="447"/>
      <c r="T537" s="447"/>
      <c r="U537" s="447"/>
      <c r="V537" s="447"/>
      <c r="W537" s="447"/>
      <c r="X537" s="447"/>
      <c r="Y537" s="447"/>
      <c r="Z537" s="447"/>
    </row>
    <row r="538" ht="12.75" customHeight="1">
      <c r="A538" s="447"/>
      <c r="B538" s="476"/>
      <c r="C538" s="447"/>
      <c r="E538" s="447"/>
      <c r="F538" s="960"/>
      <c r="G538" s="447"/>
      <c r="H538" s="447"/>
      <c r="I538" s="447"/>
      <c r="J538" s="447"/>
      <c r="K538" s="447"/>
      <c r="L538" s="447"/>
      <c r="M538" s="447"/>
      <c r="N538" s="447"/>
      <c r="O538" s="447"/>
      <c r="P538" s="447"/>
      <c r="Q538" s="447"/>
      <c r="R538" s="447"/>
      <c r="S538" s="447"/>
      <c r="T538" s="447"/>
      <c r="U538" s="447"/>
      <c r="V538" s="447"/>
      <c r="W538" s="447"/>
      <c r="X538" s="447"/>
      <c r="Y538" s="447"/>
      <c r="Z538" s="447"/>
    </row>
    <row r="539" ht="12.75" customHeight="1">
      <c r="A539" s="447"/>
      <c r="B539" s="476"/>
      <c r="C539" s="447"/>
      <c r="E539" s="447"/>
      <c r="F539" s="960"/>
      <c r="G539" s="447"/>
      <c r="H539" s="447"/>
      <c r="I539" s="447"/>
      <c r="J539" s="447"/>
      <c r="K539" s="447"/>
      <c r="L539" s="447"/>
      <c r="M539" s="447"/>
      <c r="N539" s="447"/>
      <c r="O539" s="447"/>
      <c r="P539" s="447"/>
      <c r="Q539" s="447"/>
      <c r="R539" s="447"/>
      <c r="S539" s="447"/>
      <c r="T539" s="447"/>
      <c r="U539" s="447"/>
      <c r="V539" s="447"/>
      <c r="W539" s="447"/>
      <c r="X539" s="447"/>
      <c r="Y539" s="447"/>
      <c r="Z539" s="447"/>
    </row>
    <row r="540" ht="12.75" customHeight="1">
      <c r="A540" s="447"/>
      <c r="B540" s="476"/>
      <c r="C540" s="447"/>
      <c r="E540" s="447"/>
      <c r="F540" s="960"/>
      <c r="G540" s="447"/>
      <c r="H540" s="447"/>
      <c r="I540" s="447"/>
      <c r="J540" s="447"/>
      <c r="K540" s="447"/>
      <c r="L540" s="447"/>
      <c r="M540" s="447"/>
      <c r="N540" s="447"/>
      <c r="O540" s="447"/>
      <c r="P540" s="447"/>
      <c r="Q540" s="447"/>
      <c r="R540" s="447"/>
      <c r="S540" s="447"/>
      <c r="T540" s="447"/>
      <c r="U540" s="447"/>
      <c r="V540" s="447"/>
      <c r="W540" s="447"/>
      <c r="X540" s="447"/>
      <c r="Y540" s="447"/>
      <c r="Z540" s="447"/>
    </row>
    <row r="541" ht="12.75" customHeight="1">
      <c r="A541" s="447"/>
      <c r="B541" s="476"/>
      <c r="C541" s="447"/>
      <c r="E541" s="447"/>
      <c r="F541" s="960"/>
      <c r="G541" s="447"/>
      <c r="H541" s="447"/>
      <c r="I541" s="447"/>
      <c r="J541" s="447"/>
      <c r="K541" s="447"/>
      <c r="L541" s="447"/>
      <c r="M541" s="447"/>
      <c r="N541" s="447"/>
      <c r="O541" s="447"/>
      <c r="P541" s="447"/>
      <c r="Q541" s="447"/>
      <c r="R541" s="447"/>
      <c r="S541" s="447"/>
      <c r="T541" s="447"/>
      <c r="U541" s="447"/>
      <c r="V541" s="447"/>
      <c r="W541" s="447"/>
      <c r="X541" s="447"/>
      <c r="Y541" s="447"/>
      <c r="Z541" s="447"/>
    </row>
    <row r="542" ht="12.75" customHeight="1">
      <c r="A542" s="447"/>
      <c r="B542" s="476"/>
      <c r="C542" s="447"/>
      <c r="E542" s="447"/>
      <c r="F542" s="960"/>
      <c r="G542" s="447"/>
      <c r="H542" s="447"/>
      <c r="I542" s="447"/>
      <c r="J542" s="447"/>
      <c r="K542" s="447"/>
      <c r="L542" s="447"/>
      <c r="M542" s="447"/>
      <c r="N542" s="447"/>
      <c r="O542" s="447"/>
      <c r="P542" s="447"/>
      <c r="Q542" s="447"/>
      <c r="R542" s="447"/>
      <c r="S542" s="447"/>
      <c r="T542" s="447"/>
      <c r="U542" s="447"/>
      <c r="V542" s="447"/>
      <c r="W542" s="447"/>
      <c r="X542" s="447"/>
      <c r="Y542" s="447"/>
      <c r="Z542" s="447"/>
    </row>
    <row r="543" ht="12.75" customHeight="1">
      <c r="A543" s="447"/>
      <c r="B543" s="476"/>
      <c r="C543" s="447"/>
      <c r="E543" s="447"/>
      <c r="F543" s="960"/>
      <c r="G543" s="447"/>
      <c r="H543" s="447"/>
      <c r="I543" s="447"/>
      <c r="J543" s="447"/>
      <c r="K543" s="447"/>
      <c r="L543" s="447"/>
      <c r="M543" s="447"/>
      <c r="N543" s="447"/>
      <c r="O543" s="447"/>
      <c r="P543" s="447"/>
      <c r="Q543" s="447"/>
      <c r="R543" s="447"/>
      <c r="S543" s="447"/>
      <c r="T543" s="447"/>
      <c r="U543" s="447"/>
      <c r="V543" s="447"/>
      <c r="W543" s="447"/>
      <c r="X543" s="447"/>
      <c r="Y543" s="447"/>
      <c r="Z543" s="447"/>
    </row>
    <row r="544" ht="12.75" customHeight="1">
      <c r="A544" s="447"/>
      <c r="B544" s="476"/>
      <c r="C544" s="447"/>
      <c r="E544" s="447"/>
      <c r="F544" s="960"/>
      <c r="G544" s="447"/>
      <c r="H544" s="447"/>
      <c r="I544" s="447"/>
      <c r="J544" s="447"/>
      <c r="K544" s="447"/>
      <c r="L544" s="447"/>
      <c r="M544" s="447"/>
      <c r="N544" s="447"/>
      <c r="O544" s="447"/>
      <c r="P544" s="447"/>
      <c r="Q544" s="447"/>
      <c r="R544" s="447"/>
      <c r="S544" s="447"/>
      <c r="T544" s="447"/>
      <c r="U544" s="447"/>
      <c r="V544" s="447"/>
      <c r="W544" s="447"/>
      <c r="X544" s="447"/>
      <c r="Y544" s="447"/>
      <c r="Z544" s="447"/>
    </row>
    <row r="545" ht="12.75" customHeight="1">
      <c r="A545" s="447"/>
      <c r="B545" s="476"/>
      <c r="C545" s="447"/>
      <c r="E545" s="447"/>
      <c r="F545" s="960"/>
      <c r="G545" s="447"/>
      <c r="H545" s="447"/>
      <c r="I545" s="447"/>
      <c r="J545" s="447"/>
      <c r="K545" s="447"/>
      <c r="L545" s="447"/>
      <c r="M545" s="447"/>
      <c r="N545" s="447"/>
      <c r="O545" s="447"/>
      <c r="P545" s="447"/>
      <c r="Q545" s="447"/>
      <c r="R545" s="447"/>
      <c r="S545" s="447"/>
      <c r="T545" s="447"/>
      <c r="U545" s="447"/>
      <c r="V545" s="447"/>
      <c r="W545" s="447"/>
      <c r="X545" s="447"/>
      <c r="Y545" s="447"/>
      <c r="Z545" s="447"/>
    </row>
    <row r="546" ht="12.75" customHeight="1">
      <c r="A546" s="447"/>
      <c r="B546" s="476"/>
      <c r="C546" s="447"/>
      <c r="E546" s="447"/>
      <c r="F546" s="960"/>
      <c r="G546" s="447"/>
      <c r="H546" s="447"/>
      <c r="I546" s="447"/>
      <c r="J546" s="447"/>
      <c r="K546" s="447"/>
      <c r="L546" s="447"/>
      <c r="M546" s="447"/>
      <c r="N546" s="447"/>
      <c r="O546" s="447"/>
      <c r="P546" s="447"/>
      <c r="Q546" s="447"/>
      <c r="R546" s="447"/>
      <c r="S546" s="447"/>
      <c r="T546" s="447"/>
      <c r="U546" s="447"/>
      <c r="V546" s="447"/>
      <c r="W546" s="447"/>
      <c r="X546" s="447"/>
      <c r="Y546" s="447"/>
      <c r="Z546" s="447"/>
    </row>
    <row r="547" ht="12.75" customHeight="1">
      <c r="A547" s="447"/>
      <c r="B547" s="476"/>
      <c r="C547" s="447"/>
      <c r="E547" s="447"/>
      <c r="F547" s="960"/>
      <c r="G547" s="447"/>
      <c r="H547" s="447"/>
      <c r="I547" s="447"/>
      <c r="J547" s="447"/>
      <c r="K547" s="447"/>
      <c r="L547" s="447"/>
      <c r="M547" s="447"/>
      <c r="N547" s="447"/>
      <c r="O547" s="447"/>
      <c r="P547" s="447"/>
      <c r="Q547" s="447"/>
      <c r="R547" s="447"/>
      <c r="S547" s="447"/>
      <c r="T547" s="447"/>
      <c r="U547" s="447"/>
      <c r="V547" s="447"/>
      <c r="W547" s="447"/>
      <c r="X547" s="447"/>
      <c r="Y547" s="447"/>
      <c r="Z547" s="447"/>
    </row>
    <row r="548" ht="12.75" customHeight="1">
      <c r="A548" s="447"/>
      <c r="B548" s="476"/>
      <c r="C548" s="447"/>
      <c r="E548" s="447"/>
      <c r="F548" s="960"/>
      <c r="G548" s="447"/>
      <c r="H548" s="447"/>
      <c r="I548" s="447"/>
      <c r="J548" s="447"/>
      <c r="K548" s="447"/>
      <c r="L548" s="447"/>
      <c r="M548" s="447"/>
      <c r="N548" s="447"/>
      <c r="O548" s="447"/>
      <c r="P548" s="447"/>
      <c r="Q548" s="447"/>
      <c r="R548" s="447"/>
      <c r="S548" s="447"/>
      <c r="T548" s="447"/>
      <c r="U548" s="447"/>
      <c r="V548" s="447"/>
      <c r="W548" s="447"/>
      <c r="X548" s="447"/>
      <c r="Y548" s="447"/>
      <c r="Z548" s="447"/>
    </row>
    <row r="549" ht="12.75" customHeight="1">
      <c r="A549" s="447"/>
      <c r="B549" s="476"/>
      <c r="C549" s="447"/>
      <c r="E549" s="447"/>
      <c r="F549" s="960"/>
      <c r="G549" s="447"/>
      <c r="H549" s="447"/>
      <c r="I549" s="447"/>
      <c r="J549" s="447"/>
      <c r="K549" s="447"/>
      <c r="L549" s="447"/>
      <c r="M549" s="447"/>
      <c r="N549" s="447"/>
      <c r="O549" s="447"/>
      <c r="P549" s="447"/>
      <c r="Q549" s="447"/>
      <c r="R549" s="447"/>
      <c r="S549" s="447"/>
      <c r="T549" s="447"/>
      <c r="U549" s="447"/>
      <c r="V549" s="447"/>
      <c r="W549" s="447"/>
      <c r="X549" s="447"/>
      <c r="Y549" s="447"/>
      <c r="Z549" s="447"/>
    </row>
    <row r="550" ht="12.75" customHeight="1">
      <c r="A550" s="447"/>
      <c r="B550" s="476"/>
      <c r="C550" s="447"/>
      <c r="E550" s="447"/>
      <c r="F550" s="960"/>
      <c r="G550" s="447"/>
      <c r="H550" s="447"/>
      <c r="I550" s="447"/>
      <c r="J550" s="447"/>
      <c r="K550" s="447"/>
      <c r="L550" s="447"/>
      <c r="M550" s="447"/>
      <c r="N550" s="447"/>
      <c r="O550" s="447"/>
      <c r="P550" s="447"/>
      <c r="Q550" s="447"/>
      <c r="R550" s="447"/>
      <c r="S550" s="447"/>
      <c r="T550" s="447"/>
      <c r="U550" s="447"/>
      <c r="V550" s="447"/>
      <c r="W550" s="447"/>
      <c r="X550" s="447"/>
      <c r="Y550" s="447"/>
      <c r="Z550" s="447"/>
    </row>
    <row r="551" ht="12.75" customHeight="1">
      <c r="A551" s="447"/>
      <c r="B551" s="476"/>
      <c r="C551" s="447"/>
      <c r="E551" s="447"/>
      <c r="F551" s="960"/>
      <c r="G551" s="447"/>
      <c r="H551" s="447"/>
      <c r="I551" s="447"/>
      <c r="J551" s="447"/>
      <c r="K551" s="447"/>
      <c r="L551" s="447"/>
      <c r="M551" s="447"/>
      <c r="N551" s="447"/>
      <c r="O551" s="447"/>
      <c r="P551" s="447"/>
      <c r="Q551" s="447"/>
      <c r="R551" s="447"/>
      <c r="S551" s="447"/>
      <c r="T551" s="447"/>
      <c r="U551" s="447"/>
      <c r="V551" s="447"/>
      <c r="W551" s="447"/>
      <c r="X551" s="447"/>
      <c r="Y551" s="447"/>
      <c r="Z551" s="447"/>
    </row>
    <row r="552" ht="12.75" customHeight="1">
      <c r="A552" s="447"/>
      <c r="B552" s="476"/>
      <c r="C552" s="447"/>
      <c r="E552" s="447"/>
      <c r="F552" s="960"/>
      <c r="G552" s="447"/>
      <c r="H552" s="447"/>
      <c r="I552" s="447"/>
      <c r="J552" s="447"/>
      <c r="K552" s="447"/>
      <c r="L552" s="447"/>
      <c r="M552" s="447"/>
      <c r="N552" s="447"/>
      <c r="O552" s="447"/>
      <c r="P552" s="447"/>
      <c r="Q552" s="447"/>
      <c r="R552" s="447"/>
      <c r="S552" s="447"/>
      <c r="T552" s="447"/>
      <c r="U552" s="447"/>
      <c r="V552" s="447"/>
      <c r="W552" s="447"/>
      <c r="X552" s="447"/>
      <c r="Y552" s="447"/>
      <c r="Z552" s="447"/>
    </row>
    <row r="553" ht="12.75" customHeight="1">
      <c r="A553" s="447"/>
      <c r="B553" s="476"/>
      <c r="C553" s="447"/>
      <c r="E553" s="447"/>
      <c r="F553" s="960"/>
      <c r="G553" s="447"/>
      <c r="H553" s="447"/>
      <c r="I553" s="447"/>
      <c r="J553" s="447"/>
      <c r="K553" s="447"/>
      <c r="L553" s="447"/>
      <c r="M553" s="447"/>
      <c r="N553" s="447"/>
      <c r="O553" s="447"/>
      <c r="P553" s="447"/>
      <c r="Q553" s="447"/>
      <c r="R553" s="447"/>
      <c r="S553" s="447"/>
      <c r="T553" s="447"/>
      <c r="U553" s="447"/>
      <c r="V553" s="447"/>
      <c r="W553" s="447"/>
      <c r="X553" s="447"/>
      <c r="Y553" s="447"/>
      <c r="Z553" s="447"/>
    </row>
    <row r="554" ht="12.75" customHeight="1">
      <c r="A554" s="447"/>
      <c r="B554" s="476"/>
      <c r="C554" s="447"/>
      <c r="E554" s="447"/>
      <c r="F554" s="960"/>
      <c r="G554" s="447"/>
      <c r="H554" s="447"/>
      <c r="I554" s="447"/>
      <c r="J554" s="447"/>
      <c r="K554" s="447"/>
      <c r="L554" s="447"/>
      <c r="M554" s="447"/>
      <c r="N554" s="447"/>
      <c r="O554" s="447"/>
      <c r="P554" s="447"/>
      <c r="Q554" s="447"/>
      <c r="R554" s="447"/>
      <c r="S554" s="447"/>
      <c r="T554" s="447"/>
      <c r="U554" s="447"/>
      <c r="V554" s="447"/>
      <c r="W554" s="447"/>
      <c r="X554" s="447"/>
      <c r="Y554" s="447"/>
      <c r="Z554" s="447"/>
    </row>
    <row r="555" ht="12.75" customHeight="1">
      <c r="A555" s="447"/>
      <c r="B555" s="476"/>
      <c r="C555" s="447"/>
      <c r="E555" s="447"/>
      <c r="F555" s="960"/>
      <c r="G555" s="447"/>
      <c r="H555" s="447"/>
      <c r="I555" s="447"/>
      <c r="J555" s="447"/>
      <c r="K555" s="447"/>
      <c r="L555" s="447"/>
      <c r="M555" s="447"/>
      <c r="N555" s="447"/>
      <c r="O555" s="447"/>
      <c r="P555" s="447"/>
      <c r="Q555" s="447"/>
      <c r="R555" s="447"/>
      <c r="S555" s="447"/>
      <c r="T555" s="447"/>
      <c r="U555" s="447"/>
      <c r="V555" s="447"/>
      <c r="W555" s="447"/>
      <c r="X555" s="447"/>
      <c r="Y555" s="447"/>
      <c r="Z555" s="447"/>
    </row>
    <row r="556" ht="12.75" customHeight="1">
      <c r="A556" s="447"/>
      <c r="B556" s="476"/>
      <c r="C556" s="447"/>
      <c r="E556" s="447"/>
      <c r="F556" s="960"/>
      <c r="G556" s="447"/>
      <c r="H556" s="447"/>
      <c r="I556" s="447"/>
      <c r="J556" s="447"/>
      <c r="K556" s="447"/>
      <c r="L556" s="447"/>
      <c r="M556" s="447"/>
      <c r="N556" s="447"/>
      <c r="O556" s="447"/>
      <c r="P556" s="447"/>
      <c r="Q556" s="447"/>
      <c r="R556" s="447"/>
      <c r="S556" s="447"/>
      <c r="T556" s="447"/>
      <c r="U556" s="447"/>
      <c r="V556" s="447"/>
      <c r="W556" s="447"/>
      <c r="X556" s="447"/>
      <c r="Y556" s="447"/>
      <c r="Z556" s="447"/>
    </row>
    <row r="557" ht="12.75" customHeight="1">
      <c r="A557" s="447"/>
      <c r="B557" s="476"/>
      <c r="C557" s="447"/>
      <c r="E557" s="447"/>
      <c r="F557" s="960"/>
      <c r="G557" s="447"/>
      <c r="H557" s="447"/>
      <c r="I557" s="447"/>
      <c r="J557" s="447"/>
      <c r="K557" s="447"/>
      <c r="L557" s="447"/>
      <c r="M557" s="447"/>
      <c r="N557" s="447"/>
      <c r="O557" s="447"/>
      <c r="P557" s="447"/>
      <c r="Q557" s="447"/>
      <c r="R557" s="447"/>
      <c r="S557" s="447"/>
      <c r="T557" s="447"/>
      <c r="U557" s="447"/>
      <c r="V557" s="447"/>
      <c r="W557" s="447"/>
      <c r="X557" s="447"/>
      <c r="Y557" s="447"/>
      <c r="Z557" s="447"/>
    </row>
    <row r="558" ht="12.75" customHeight="1">
      <c r="A558" s="447"/>
      <c r="B558" s="476"/>
      <c r="C558" s="447"/>
      <c r="E558" s="447"/>
      <c r="F558" s="960"/>
      <c r="G558" s="447"/>
      <c r="H558" s="447"/>
      <c r="I558" s="447"/>
      <c r="J558" s="447"/>
      <c r="K558" s="447"/>
      <c r="L558" s="447"/>
      <c r="M558" s="447"/>
      <c r="N558" s="447"/>
      <c r="O558" s="447"/>
      <c r="P558" s="447"/>
      <c r="Q558" s="447"/>
      <c r="R558" s="447"/>
      <c r="S558" s="447"/>
      <c r="T558" s="447"/>
      <c r="U558" s="447"/>
      <c r="V558" s="447"/>
      <c r="W558" s="447"/>
      <c r="X558" s="447"/>
      <c r="Y558" s="447"/>
      <c r="Z558" s="447"/>
    </row>
    <row r="559" ht="12.75" customHeight="1">
      <c r="A559" s="447"/>
      <c r="B559" s="476"/>
      <c r="C559" s="447"/>
      <c r="E559" s="447"/>
      <c r="F559" s="960"/>
      <c r="G559" s="447"/>
      <c r="H559" s="447"/>
      <c r="I559" s="447"/>
      <c r="J559" s="447"/>
      <c r="K559" s="447"/>
      <c r="L559" s="447"/>
      <c r="M559" s="447"/>
      <c r="N559" s="447"/>
      <c r="O559" s="447"/>
      <c r="P559" s="447"/>
      <c r="Q559" s="447"/>
      <c r="R559" s="447"/>
      <c r="S559" s="447"/>
      <c r="T559" s="447"/>
      <c r="U559" s="447"/>
      <c r="V559" s="447"/>
      <c r="W559" s="447"/>
      <c r="X559" s="447"/>
      <c r="Y559" s="447"/>
      <c r="Z559" s="447"/>
    </row>
    <row r="560" ht="12.75" customHeight="1">
      <c r="A560" s="447"/>
      <c r="B560" s="476"/>
      <c r="C560" s="447"/>
      <c r="E560" s="447"/>
      <c r="F560" s="960"/>
      <c r="G560" s="447"/>
      <c r="H560" s="447"/>
      <c r="I560" s="447"/>
      <c r="J560" s="447"/>
      <c r="K560" s="447"/>
      <c r="L560" s="447"/>
      <c r="M560" s="447"/>
      <c r="N560" s="447"/>
      <c r="O560" s="447"/>
      <c r="P560" s="447"/>
      <c r="Q560" s="447"/>
      <c r="R560" s="447"/>
      <c r="S560" s="447"/>
      <c r="T560" s="447"/>
      <c r="U560" s="447"/>
      <c r="V560" s="447"/>
      <c r="W560" s="447"/>
      <c r="X560" s="447"/>
      <c r="Y560" s="447"/>
      <c r="Z560" s="447"/>
    </row>
    <row r="561" ht="12.75" customHeight="1">
      <c r="A561" s="447"/>
      <c r="B561" s="476"/>
      <c r="C561" s="447"/>
      <c r="E561" s="447"/>
      <c r="F561" s="960"/>
      <c r="G561" s="447"/>
      <c r="H561" s="447"/>
      <c r="I561" s="447"/>
      <c r="J561" s="447"/>
      <c r="K561" s="447"/>
      <c r="L561" s="447"/>
      <c r="M561" s="447"/>
      <c r="N561" s="447"/>
      <c r="O561" s="447"/>
      <c r="P561" s="447"/>
      <c r="Q561" s="447"/>
      <c r="R561" s="447"/>
      <c r="S561" s="447"/>
      <c r="T561" s="447"/>
      <c r="U561" s="447"/>
      <c r="V561" s="447"/>
      <c r="W561" s="447"/>
      <c r="X561" s="447"/>
      <c r="Y561" s="447"/>
      <c r="Z561" s="447"/>
    </row>
    <row r="562" ht="12.75" customHeight="1">
      <c r="A562" s="447"/>
      <c r="B562" s="476"/>
      <c r="C562" s="447"/>
      <c r="E562" s="447"/>
      <c r="F562" s="960"/>
      <c r="G562" s="447"/>
      <c r="H562" s="447"/>
      <c r="I562" s="447"/>
      <c r="J562" s="447"/>
      <c r="K562" s="447"/>
      <c r="L562" s="447"/>
      <c r="M562" s="447"/>
      <c r="N562" s="447"/>
      <c r="O562" s="447"/>
      <c r="P562" s="447"/>
      <c r="Q562" s="447"/>
      <c r="R562" s="447"/>
      <c r="S562" s="447"/>
      <c r="T562" s="447"/>
      <c r="U562" s="447"/>
      <c r="V562" s="447"/>
      <c r="W562" s="447"/>
      <c r="X562" s="447"/>
      <c r="Y562" s="447"/>
      <c r="Z562" s="447"/>
    </row>
    <row r="563" ht="12.75" customHeight="1">
      <c r="A563" s="447"/>
      <c r="B563" s="476"/>
      <c r="C563" s="447"/>
      <c r="E563" s="447"/>
      <c r="F563" s="960"/>
      <c r="G563" s="447"/>
      <c r="H563" s="447"/>
      <c r="I563" s="447"/>
      <c r="J563" s="447"/>
      <c r="K563" s="447"/>
      <c r="L563" s="447"/>
      <c r="M563" s="447"/>
      <c r="N563" s="447"/>
      <c r="O563" s="447"/>
      <c r="P563" s="447"/>
      <c r="Q563" s="447"/>
      <c r="R563" s="447"/>
      <c r="S563" s="447"/>
      <c r="T563" s="447"/>
      <c r="U563" s="447"/>
      <c r="V563" s="447"/>
      <c r="W563" s="447"/>
      <c r="X563" s="447"/>
      <c r="Y563" s="447"/>
      <c r="Z563" s="447"/>
    </row>
    <row r="564" ht="12.75" customHeight="1">
      <c r="A564" s="447"/>
      <c r="B564" s="476"/>
      <c r="C564" s="447"/>
      <c r="E564" s="447"/>
      <c r="F564" s="960"/>
      <c r="G564" s="447"/>
      <c r="H564" s="447"/>
      <c r="I564" s="447"/>
      <c r="J564" s="447"/>
      <c r="K564" s="447"/>
      <c r="L564" s="447"/>
      <c r="M564" s="447"/>
      <c r="N564" s="447"/>
      <c r="O564" s="447"/>
      <c r="P564" s="447"/>
      <c r="Q564" s="447"/>
      <c r="R564" s="447"/>
      <c r="S564" s="447"/>
      <c r="T564" s="447"/>
      <c r="U564" s="447"/>
      <c r="V564" s="447"/>
      <c r="W564" s="447"/>
      <c r="X564" s="447"/>
      <c r="Y564" s="447"/>
      <c r="Z564" s="447"/>
    </row>
    <row r="565" ht="12.75" customHeight="1">
      <c r="A565" s="447"/>
      <c r="B565" s="476"/>
      <c r="C565" s="447"/>
      <c r="E565" s="447"/>
      <c r="F565" s="960"/>
      <c r="G565" s="447"/>
      <c r="H565" s="447"/>
      <c r="I565" s="447"/>
      <c r="J565" s="447"/>
      <c r="K565" s="447"/>
      <c r="L565" s="447"/>
      <c r="M565" s="447"/>
      <c r="N565" s="447"/>
      <c r="O565" s="447"/>
      <c r="P565" s="447"/>
      <c r="Q565" s="447"/>
      <c r="R565" s="447"/>
      <c r="S565" s="447"/>
      <c r="T565" s="447"/>
      <c r="U565" s="447"/>
      <c r="V565" s="447"/>
      <c r="W565" s="447"/>
      <c r="X565" s="447"/>
      <c r="Y565" s="447"/>
      <c r="Z565" s="447"/>
    </row>
    <row r="566" ht="12.75" customHeight="1">
      <c r="A566" s="447"/>
      <c r="B566" s="476"/>
      <c r="C566" s="447"/>
      <c r="E566" s="447"/>
      <c r="F566" s="960"/>
      <c r="G566" s="447"/>
      <c r="H566" s="447"/>
      <c r="I566" s="447"/>
      <c r="J566" s="447"/>
      <c r="K566" s="447"/>
      <c r="L566" s="447"/>
      <c r="M566" s="447"/>
      <c r="N566" s="447"/>
      <c r="O566" s="447"/>
      <c r="P566" s="447"/>
      <c r="Q566" s="447"/>
      <c r="R566" s="447"/>
      <c r="S566" s="447"/>
      <c r="T566" s="447"/>
      <c r="U566" s="447"/>
      <c r="V566" s="447"/>
      <c r="W566" s="447"/>
      <c r="X566" s="447"/>
      <c r="Y566" s="447"/>
      <c r="Z566" s="447"/>
    </row>
    <row r="567" ht="12.75" customHeight="1">
      <c r="A567" s="447"/>
      <c r="B567" s="476"/>
      <c r="C567" s="447"/>
      <c r="E567" s="447"/>
      <c r="F567" s="960"/>
      <c r="G567" s="447"/>
      <c r="H567" s="447"/>
      <c r="I567" s="447"/>
      <c r="J567" s="447"/>
      <c r="K567" s="447"/>
      <c r="L567" s="447"/>
      <c r="M567" s="447"/>
      <c r="N567" s="447"/>
      <c r="O567" s="447"/>
      <c r="P567" s="447"/>
      <c r="Q567" s="447"/>
      <c r="R567" s="447"/>
      <c r="S567" s="447"/>
      <c r="T567" s="447"/>
      <c r="U567" s="447"/>
      <c r="V567" s="447"/>
      <c r="W567" s="447"/>
      <c r="X567" s="447"/>
      <c r="Y567" s="447"/>
      <c r="Z567" s="447"/>
    </row>
    <row r="568" ht="12.75" customHeight="1">
      <c r="A568" s="447"/>
      <c r="B568" s="476"/>
      <c r="C568" s="447"/>
      <c r="E568" s="447"/>
      <c r="F568" s="960"/>
      <c r="G568" s="447"/>
      <c r="H568" s="447"/>
      <c r="I568" s="447"/>
      <c r="J568" s="447"/>
      <c r="K568" s="447"/>
      <c r="L568" s="447"/>
      <c r="M568" s="447"/>
      <c r="N568" s="447"/>
      <c r="O568" s="447"/>
      <c r="P568" s="447"/>
      <c r="Q568" s="447"/>
      <c r="R568" s="447"/>
      <c r="S568" s="447"/>
      <c r="T568" s="447"/>
      <c r="U568" s="447"/>
      <c r="V568" s="447"/>
      <c r="W568" s="447"/>
      <c r="X568" s="447"/>
      <c r="Y568" s="447"/>
      <c r="Z568" s="447"/>
    </row>
    <row r="569" ht="12.75" customHeight="1">
      <c r="A569" s="447"/>
      <c r="B569" s="476"/>
      <c r="C569" s="447"/>
      <c r="E569" s="447"/>
      <c r="F569" s="960"/>
      <c r="G569" s="447"/>
      <c r="H569" s="447"/>
      <c r="I569" s="447"/>
      <c r="J569" s="447"/>
      <c r="K569" s="447"/>
      <c r="L569" s="447"/>
      <c r="M569" s="447"/>
      <c r="N569" s="447"/>
      <c r="O569" s="447"/>
      <c r="P569" s="447"/>
      <c r="Q569" s="447"/>
      <c r="R569" s="447"/>
      <c r="S569" s="447"/>
      <c r="T569" s="447"/>
      <c r="U569" s="447"/>
      <c r="V569" s="447"/>
      <c r="W569" s="447"/>
      <c r="X569" s="447"/>
      <c r="Y569" s="447"/>
      <c r="Z569" s="447"/>
    </row>
    <row r="570" ht="12.75" customHeight="1">
      <c r="A570" s="447"/>
      <c r="B570" s="476"/>
      <c r="C570" s="447"/>
      <c r="E570" s="447"/>
      <c r="F570" s="960"/>
      <c r="G570" s="447"/>
      <c r="H570" s="447"/>
      <c r="I570" s="447"/>
      <c r="J570" s="447"/>
      <c r="K570" s="447"/>
      <c r="L570" s="447"/>
      <c r="M570" s="447"/>
      <c r="N570" s="447"/>
      <c r="O570" s="447"/>
      <c r="P570" s="447"/>
      <c r="Q570" s="447"/>
      <c r="R570" s="447"/>
      <c r="S570" s="447"/>
      <c r="T570" s="447"/>
      <c r="U570" s="447"/>
      <c r="V570" s="447"/>
      <c r="W570" s="447"/>
      <c r="X570" s="447"/>
      <c r="Y570" s="447"/>
      <c r="Z570" s="447"/>
    </row>
    <row r="571" ht="12.75" customHeight="1">
      <c r="A571" s="447"/>
      <c r="B571" s="476"/>
      <c r="C571" s="447"/>
      <c r="E571" s="447"/>
      <c r="F571" s="960"/>
      <c r="G571" s="447"/>
      <c r="H571" s="447"/>
      <c r="I571" s="447"/>
      <c r="J571" s="447"/>
      <c r="K571" s="447"/>
      <c r="L571" s="447"/>
      <c r="M571" s="447"/>
      <c r="N571" s="447"/>
      <c r="O571" s="447"/>
      <c r="P571" s="447"/>
      <c r="Q571" s="447"/>
      <c r="R571" s="447"/>
      <c r="S571" s="447"/>
      <c r="T571" s="447"/>
      <c r="U571" s="447"/>
      <c r="V571" s="447"/>
      <c r="W571" s="447"/>
      <c r="X571" s="447"/>
      <c r="Y571" s="447"/>
      <c r="Z571" s="447"/>
    </row>
    <row r="572" ht="12.75" customHeight="1">
      <c r="A572" s="447"/>
      <c r="B572" s="476"/>
      <c r="C572" s="447"/>
      <c r="E572" s="447"/>
      <c r="F572" s="960"/>
      <c r="G572" s="447"/>
      <c r="H572" s="447"/>
      <c r="I572" s="447"/>
      <c r="J572" s="447"/>
      <c r="K572" s="447"/>
      <c r="L572" s="447"/>
      <c r="M572" s="447"/>
      <c r="N572" s="447"/>
      <c r="O572" s="447"/>
      <c r="P572" s="447"/>
      <c r="Q572" s="447"/>
      <c r="R572" s="447"/>
      <c r="S572" s="447"/>
      <c r="T572" s="447"/>
      <c r="U572" s="447"/>
      <c r="V572" s="447"/>
      <c r="W572" s="447"/>
      <c r="X572" s="447"/>
      <c r="Y572" s="447"/>
      <c r="Z572" s="447"/>
    </row>
    <row r="573" ht="12.75" customHeight="1">
      <c r="A573" s="447"/>
      <c r="B573" s="476"/>
      <c r="C573" s="447"/>
      <c r="E573" s="447"/>
      <c r="F573" s="960"/>
      <c r="G573" s="447"/>
      <c r="H573" s="447"/>
      <c r="I573" s="447"/>
      <c r="J573" s="447"/>
      <c r="K573" s="447"/>
      <c r="L573" s="447"/>
      <c r="M573" s="447"/>
      <c r="N573" s="447"/>
      <c r="O573" s="447"/>
      <c r="P573" s="447"/>
      <c r="Q573" s="447"/>
      <c r="R573" s="447"/>
      <c r="S573" s="447"/>
      <c r="T573" s="447"/>
      <c r="U573" s="447"/>
      <c r="V573" s="447"/>
      <c r="W573" s="447"/>
      <c r="X573" s="447"/>
      <c r="Y573" s="447"/>
      <c r="Z573" s="447"/>
    </row>
    <row r="574" ht="12.75" customHeight="1">
      <c r="A574" s="447"/>
      <c r="B574" s="476"/>
      <c r="C574" s="447"/>
      <c r="E574" s="447"/>
      <c r="F574" s="960"/>
      <c r="G574" s="447"/>
      <c r="H574" s="447"/>
      <c r="I574" s="447"/>
      <c r="J574" s="447"/>
      <c r="K574" s="447"/>
      <c r="L574" s="447"/>
      <c r="M574" s="447"/>
      <c r="N574" s="447"/>
      <c r="O574" s="447"/>
      <c r="P574" s="447"/>
      <c r="Q574" s="447"/>
      <c r="R574" s="447"/>
      <c r="S574" s="447"/>
      <c r="T574" s="447"/>
      <c r="U574" s="447"/>
      <c r="V574" s="447"/>
      <c r="W574" s="447"/>
      <c r="X574" s="447"/>
      <c r="Y574" s="447"/>
      <c r="Z574" s="447"/>
    </row>
    <row r="575" ht="12.75" customHeight="1">
      <c r="A575" s="447"/>
      <c r="B575" s="476"/>
      <c r="C575" s="447"/>
      <c r="E575" s="447"/>
      <c r="F575" s="960"/>
      <c r="G575" s="447"/>
      <c r="H575" s="447"/>
      <c r="I575" s="447"/>
      <c r="J575" s="447"/>
      <c r="K575" s="447"/>
      <c r="L575" s="447"/>
      <c r="M575" s="447"/>
      <c r="N575" s="447"/>
      <c r="O575" s="447"/>
      <c r="P575" s="447"/>
      <c r="Q575" s="447"/>
      <c r="R575" s="447"/>
      <c r="S575" s="447"/>
      <c r="T575" s="447"/>
      <c r="U575" s="447"/>
      <c r="V575" s="447"/>
      <c r="W575" s="447"/>
      <c r="X575" s="447"/>
      <c r="Y575" s="447"/>
      <c r="Z575" s="447"/>
    </row>
    <row r="576" ht="12.75" customHeight="1">
      <c r="A576" s="447"/>
      <c r="B576" s="476"/>
      <c r="C576" s="447"/>
      <c r="E576" s="447"/>
      <c r="F576" s="960"/>
      <c r="G576" s="447"/>
      <c r="H576" s="447"/>
      <c r="I576" s="447"/>
      <c r="J576" s="447"/>
      <c r="K576" s="447"/>
      <c r="L576" s="447"/>
      <c r="M576" s="447"/>
      <c r="N576" s="447"/>
      <c r="O576" s="447"/>
      <c r="P576" s="447"/>
      <c r="Q576" s="447"/>
      <c r="R576" s="447"/>
      <c r="S576" s="447"/>
      <c r="T576" s="447"/>
      <c r="U576" s="447"/>
      <c r="V576" s="447"/>
      <c r="W576" s="447"/>
      <c r="X576" s="447"/>
      <c r="Y576" s="447"/>
      <c r="Z576" s="447"/>
    </row>
    <row r="577" ht="12.75" customHeight="1">
      <c r="A577" s="447"/>
      <c r="B577" s="476"/>
      <c r="C577" s="447"/>
      <c r="E577" s="447"/>
      <c r="F577" s="960"/>
      <c r="G577" s="447"/>
      <c r="H577" s="447"/>
      <c r="I577" s="447"/>
      <c r="J577" s="447"/>
      <c r="K577" s="447"/>
      <c r="L577" s="447"/>
      <c r="M577" s="447"/>
      <c r="N577" s="447"/>
      <c r="O577" s="447"/>
      <c r="P577" s="447"/>
      <c r="Q577" s="447"/>
      <c r="R577" s="447"/>
      <c r="S577" s="447"/>
      <c r="T577" s="447"/>
      <c r="U577" s="447"/>
      <c r="V577" s="447"/>
      <c r="W577" s="447"/>
      <c r="X577" s="447"/>
      <c r="Y577" s="447"/>
      <c r="Z577" s="447"/>
    </row>
    <row r="578" ht="12.75" customHeight="1">
      <c r="A578" s="447"/>
      <c r="B578" s="476"/>
      <c r="C578" s="447"/>
      <c r="E578" s="447"/>
      <c r="F578" s="960"/>
      <c r="G578" s="447"/>
      <c r="H578" s="447"/>
      <c r="I578" s="447"/>
      <c r="J578" s="447"/>
      <c r="K578" s="447"/>
      <c r="L578" s="447"/>
      <c r="M578" s="447"/>
      <c r="N578" s="447"/>
      <c r="O578" s="447"/>
      <c r="P578" s="447"/>
      <c r="Q578" s="447"/>
      <c r="R578" s="447"/>
      <c r="S578" s="447"/>
      <c r="T578" s="447"/>
      <c r="U578" s="447"/>
      <c r="V578" s="447"/>
      <c r="W578" s="447"/>
      <c r="X578" s="447"/>
      <c r="Y578" s="447"/>
      <c r="Z578" s="447"/>
    </row>
    <row r="579" ht="12.75" customHeight="1">
      <c r="A579" s="447"/>
      <c r="B579" s="476"/>
      <c r="C579" s="447"/>
      <c r="E579" s="447"/>
      <c r="F579" s="960"/>
      <c r="G579" s="447"/>
      <c r="H579" s="447"/>
      <c r="I579" s="447"/>
      <c r="J579" s="447"/>
      <c r="K579" s="447"/>
      <c r="L579" s="447"/>
      <c r="M579" s="447"/>
      <c r="N579" s="447"/>
      <c r="O579" s="447"/>
      <c r="P579" s="447"/>
      <c r="Q579" s="447"/>
      <c r="R579" s="447"/>
      <c r="S579" s="447"/>
      <c r="T579" s="447"/>
      <c r="U579" s="447"/>
      <c r="V579" s="447"/>
      <c r="W579" s="447"/>
      <c r="X579" s="447"/>
      <c r="Y579" s="447"/>
      <c r="Z579" s="447"/>
    </row>
    <row r="580" ht="12.75" customHeight="1">
      <c r="A580" s="447"/>
      <c r="B580" s="476"/>
      <c r="C580" s="447"/>
      <c r="E580" s="447"/>
      <c r="F580" s="960"/>
      <c r="G580" s="447"/>
      <c r="H580" s="447"/>
      <c r="I580" s="447"/>
      <c r="J580" s="447"/>
      <c r="K580" s="447"/>
      <c r="L580" s="447"/>
      <c r="M580" s="447"/>
      <c r="N580" s="447"/>
      <c r="O580" s="447"/>
      <c r="P580" s="447"/>
      <c r="Q580" s="447"/>
      <c r="R580" s="447"/>
      <c r="S580" s="447"/>
      <c r="T580" s="447"/>
      <c r="U580" s="447"/>
      <c r="V580" s="447"/>
      <c r="W580" s="447"/>
      <c r="X580" s="447"/>
      <c r="Y580" s="447"/>
      <c r="Z580" s="447"/>
    </row>
    <row r="581" ht="12.75" customHeight="1">
      <c r="A581" s="447"/>
      <c r="B581" s="476"/>
      <c r="C581" s="447"/>
      <c r="E581" s="447"/>
      <c r="F581" s="960"/>
      <c r="G581" s="447"/>
      <c r="H581" s="447"/>
      <c r="I581" s="447"/>
      <c r="J581" s="447"/>
      <c r="K581" s="447"/>
      <c r="L581" s="447"/>
      <c r="M581" s="447"/>
      <c r="N581" s="447"/>
      <c r="O581" s="447"/>
      <c r="P581" s="447"/>
      <c r="Q581" s="447"/>
      <c r="R581" s="447"/>
      <c r="S581" s="447"/>
      <c r="T581" s="447"/>
      <c r="U581" s="447"/>
      <c r="V581" s="447"/>
      <c r="W581" s="447"/>
      <c r="X581" s="447"/>
      <c r="Y581" s="447"/>
      <c r="Z581" s="447"/>
    </row>
    <row r="582" ht="12.75" customHeight="1">
      <c r="A582" s="447"/>
      <c r="B582" s="476"/>
      <c r="C582" s="447"/>
      <c r="E582" s="447"/>
      <c r="F582" s="960"/>
      <c r="G582" s="447"/>
      <c r="H582" s="447"/>
      <c r="I582" s="447"/>
      <c r="J582" s="447"/>
      <c r="K582" s="447"/>
      <c r="L582" s="447"/>
      <c r="M582" s="447"/>
      <c r="N582" s="447"/>
      <c r="O582" s="447"/>
      <c r="P582" s="447"/>
      <c r="Q582" s="447"/>
      <c r="R582" s="447"/>
      <c r="S582" s="447"/>
      <c r="T582" s="447"/>
      <c r="U582" s="447"/>
      <c r="V582" s="447"/>
      <c r="W582" s="447"/>
      <c r="X582" s="447"/>
      <c r="Y582" s="447"/>
      <c r="Z582" s="447"/>
    </row>
    <row r="583" ht="12.75" customHeight="1">
      <c r="A583" s="447"/>
      <c r="B583" s="476"/>
      <c r="C583" s="447"/>
      <c r="E583" s="447"/>
      <c r="F583" s="960"/>
      <c r="G583" s="447"/>
      <c r="H583" s="447"/>
      <c r="I583" s="447"/>
      <c r="J583" s="447"/>
      <c r="K583" s="447"/>
      <c r="L583" s="447"/>
      <c r="M583" s="447"/>
      <c r="N583" s="447"/>
      <c r="O583" s="447"/>
      <c r="P583" s="447"/>
      <c r="Q583" s="447"/>
      <c r="R583" s="447"/>
      <c r="S583" s="447"/>
      <c r="T583" s="447"/>
      <c r="U583" s="447"/>
      <c r="V583" s="447"/>
      <c r="W583" s="447"/>
      <c r="X583" s="447"/>
      <c r="Y583" s="447"/>
      <c r="Z583" s="447"/>
    </row>
    <row r="584" ht="12.75" customHeight="1">
      <c r="A584" s="447"/>
      <c r="B584" s="476"/>
      <c r="C584" s="447"/>
      <c r="E584" s="447"/>
      <c r="F584" s="960"/>
      <c r="G584" s="447"/>
      <c r="H584" s="447"/>
      <c r="I584" s="447"/>
      <c r="J584" s="447"/>
      <c r="K584" s="447"/>
      <c r="L584" s="447"/>
      <c r="M584" s="447"/>
      <c r="N584" s="447"/>
      <c r="O584" s="447"/>
      <c r="P584" s="447"/>
      <c r="Q584" s="447"/>
      <c r="R584" s="447"/>
      <c r="S584" s="447"/>
      <c r="T584" s="447"/>
      <c r="U584" s="447"/>
      <c r="V584" s="447"/>
      <c r="W584" s="447"/>
      <c r="X584" s="447"/>
      <c r="Y584" s="447"/>
      <c r="Z584" s="447"/>
    </row>
    <row r="585" ht="12.75" customHeight="1">
      <c r="A585" s="447"/>
      <c r="B585" s="476"/>
      <c r="C585" s="447"/>
      <c r="E585" s="447"/>
      <c r="F585" s="960"/>
      <c r="G585" s="447"/>
      <c r="H585" s="447"/>
      <c r="I585" s="447"/>
      <c r="J585" s="447"/>
      <c r="K585" s="447"/>
      <c r="L585" s="447"/>
      <c r="M585" s="447"/>
      <c r="N585" s="447"/>
      <c r="O585" s="447"/>
      <c r="P585" s="447"/>
      <c r="Q585" s="447"/>
      <c r="R585" s="447"/>
      <c r="S585" s="447"/>
      <c r="T585" s="447"/>
      <c r="U585" s="447"/>
      <c r="V585" s="447"/>
      <c r="W585" s="447"/>
      <c r="X585" s="447"/>
      <c r="Y585" s="447"/>
      <c r="Z585" s="447"/>
    </row>
    <row r="586" ht="12.75" customHeight="1">
      <c r="A586" s="447"/>
      <c r="B586" s="476"/>
      <c r="C586" s="447"/>
      <c r="E586" s="447"/>
      <c r="F586" s="960"/>
      <c r="G586" s="447"/>
      <c r="H586" s="447"/>
      <c r="I586" s="447"/>
      <c r="J586" s="447"/>
      <c r="K586" s="447"/>
      <c r="L586" s="447"/>
      <c r="M586" s="447"/>
      <c r="N586" s="447"/>
      <c r="O586" s="447"/>
      <c r="P586" s="447"/>
      <c r="Q586" s="447"/>
      <c r="R586" s="447"/>
      <c r="S586" s="447"/>
      <c r="T586" s="447"/>
      <c r="U586" s="447"/>
      <c r="V586" s="447"/>
      <c r="W586" s="447"/>
      <c r="X586" s="447"/>
      <c r="Y586" s="447"/>
      <c r="Z586" s="447"/>
    </row>
    <row r="587" ht="12.75" customHeight="1">
      <c r="A587" s="447"/>
      <c r="B587" s="476"/>
      <c r="C587" s="447"/>
      <c r="E587" s="447"/>
      <c r="F587" s="960"/>
      <c r="G587" s="447"/>
      <c r="H587" s="447"/>
      <c r="I587" s="447"/>
      <c r="J587" s="447"/>
      <c r="K587" s="447"/>
      <c r="L587" s="447"/>
      <c r="M587" s="447"/>
      <c r="N587" s="447"/>
      <c r="O587" s="447"/>
      <c r="P587" s="447"/>
      <c r="Q587" s="447"/>
      <c r="R587" s="447"/>
      <c r="S587" s="447"/>
      <c r="T587" s="447"/>
      <c r="U587" s="447"/>
      <c r="V587" s="447"/>
      <c r="W587" s="447"/>
      <c r="X587" s="447"/>
      <c r="Y587" s="447"/>
      <c r="Z587" s="447"/>
    </row>
    <row r="588" ht="12.75" customHeight="1">
      <c r="A588" s="447"/>
      <c r="B588" s="476"/>
      <c r="C588" s="447"/>
      <c r="E588" s="447"/>
      <c r="F588" s="960"/>
      <c r="G588" s="447"/>
      <c r="H588" s="447"/>
      <c r="I588" s="447"/>
      <c r="J588" s="447"/>
      <c r="K588" s="447"/>
      <c r="L588" s="447"/>
      <c r="M588" s="447"/>
      <c r="N588" s="447"/>
      <c r="O588" s="447"/>
      <c r="P588" s="447"/>
      <c r="Q588" s="447"/>
      <c r="R588" s="447"/>
      <c r="S588" s="447"/>
      <c r="T588" s="447"/>
      <c r="U588" s="447"/>
      <c r="V588" s="447"/>
      <c r="W588" s="447"/>
      <c r="X588" s="447"/>
      <c r="Y588" s="447"/>
      <c r="Z588" s="447"/>
    </row>
    <row r="589" ht="12.75" customHeight="1">
      <c r="A589" s="447"/>
      <c r="B589" s="476"/>
      <c r="C589" s="447"/>
      <c r="E589" s="447"/>
      <c r="F589" s="960"/>
      <c r="G589" s="447"/>
      <c r="H589" s="447"/>
      <c r="I589" s="447"/>
      <c r="J589" s="447"/>
      <c r="K589" s="447"/>
      <c r="L589" s="447"/>
      <c r="M589" s="447"/>
      <c r="N589" s="447"/>
      <c r="O589" s="447"/>
      <c r="P589" s="447"/>
      <c r="Q589" s="447"/>
      <c r="R589" s="447"/>
      <c r="S589" s="447"/>
      <c r="T589" s="447"/>
      <c r="U589" s="447"/>
      <c r="V589" s="447"/>
      <c r="W589" s="447"/>
      <c r="X589" s="447"/>
      <c r="Y589" s="447"/>
      <c r="Z589" s="447"/>
    </row>
    <row r="590" ht="12.75" customHeight="1">
      <c r="A590" s="447"/>
      <c r="B590" s="476"/>
      <c r="C590" s="447"/>
      <c r="E590" s="447"/>
      <c r="F590" s="960"/>
      <c r="G590" s="447"/>
      <c r="H590" s="447"/>
      <c r="I590" s="447"/>
      <c r="J590" s="447"/>
      <c r="K590" s="447"/>
      <c r="L590" s="447"/>
      <c r="M590" s="447"/>
      <c r="N590" s="447"/>
      <c r="O590" s="447"/>
      <c r="P590" s="447"/>
      <c r="Q590" s="447"/>
      <c r="R590" s="447"/>
      <c r="S590" s="447"/>
      <c r="T590" s="447"/>
      <c r="U590" s="447"/>
      <c r="V590" s="447"/>
      <c r="W590" s="447"/>
      <c r="X590" s="447"/>
      <c r="Y590" s="447"/>
      <c r="Z590" s="447"/>
    </row>
    <row r="591" ht="12.75" customHeight="1">
      <c r="A591" s="447"/>
      <c r="B591" s="476"/>
      <c r="C591" s="447"/>
      <c r="E591" s="447"/>
      <c r="F591" s="960"/>
      <c r="G591" s="447"/>
      <c r="H591" s="447"/>
      <c r="I591" s="447"/>
      <c r="J591" s="447"/>
      <c r="K591" s="447"/>
      <c r="L591" s="447"/>
      <c r="M591" s="447"/>
      <c r="N591" s="447"/>
      <c r="O591" s="447"/>
      <c r="P591" s="447"/>
      <c r="Q591" s="447"/>
      <c r="R591" s="447"/>
      <c r="S591" s="447"/>
      <c r="T591" s="447"/>
      <c r="U591" s="447"/>
      <c r="V591" s="447"/>
      <c r="W591" s="447"/>
      <c r="X591" s="447"/>
      <c r="Y591" s="447"/>
      <c r="Z591" s="447"/>
    </row>
    <row r="592" ht="12.75" customHeight="1">
      <c r="A592" s="447"/>
      <c r="B592" s="476"/>
      <c r="C592" s="447"/>
      <c r="E592" s="447"/>
      <c r="F592" s="960"/>
      <c r="G592" s="447"/>
      <c r="H592" s="447"/>
      <c r="I592" s="447"/>
      <c r="J592" s="447"/>
      <c r="K592" s="447"/>
      <c r="L592" s="447"/>
      <c r="M592" s="447"/>
      <c r="N592" s="447"/>
      <c r="O592" s="447"/>
      <c r="P592" s="447"/>
      <c r="Q592" s="447"/>
      <c r="R592" s="447"/>
      <c r="S592" s="447"/>
      <c r="T592" s="447"/>
      <c r="U592" s="447"/>
      <c r="V592" s="447"/>
      <c r="W592" s="447"/>
      <c r="X592" s="447"/>
      <c r="Y592" s="447"/>
      <c r="Z592" s="447"/>
    </row>
    <row r="593" ht="12.75" customHeight="1">
      <c r="A593" s="447"/>
      <c r="B593" s="476"/>
      <c r="C593" s="447"/>
      <c r="E593" s="447"/>
      <c r="F593" s="960"/>
      <c r="G593" s="447"/>
      <c r="H593" s="447"/>
      <c r="I593" s="447"/>
      <c r="J593" s="447"/>
      <c r="K593" s="447"/>
      <c r="L593" s="447"/>
      <c r="M593" s="447"/>
      <c r="N593" s="447"/>
      <c r="O593" s="447"/>
      <c r="P593" s="447"/>
      <c r="Q593" s="447"/>
      <c r="R593" s="447"/>
      <c r="S593" s="447"/>
      <c r="T593" s="447"/>
      <c r="U593" s="447"/>
      <c r="V593" s="447"/>
      <c r="W593" s="447"/>
      <c r="X593" s="447"/>
      <c r="Y593" s="447"/>
      <c r="Z593" s="447"/>
    </row>
    <row r="594" ht="12.75" customHeight="1">
      <c r="A594" s="447"/>
      <c r="B594" s="476"/>
      <c r="C594" s="447"/>
      <c r="E594" s="447"/>
      <c r="F594" s="960"/>
      <c r="G594" s="447"/>
      <c r="H594" s="447"/>
      <c r="I594" s="447"/>
      <c r="J594" s="447"/>
      <c r="K594" s="447"/>
      <c r="L594" s="447"/>
      <c r="M594" s="447"/>
      <c r="N594" s="447"/>
      <c r="O594" s="447"/>
      <c r="P594" s="447"/>
      <c r="Q594" s="447"/>
      <c r="R594" s="447"/>
      <c r="S594" s="447"/>
      <c r="T594" s="447"/>
      <c r="U594" s="447"/>
      <c r="V594" s="447"/>
      <c r="W594" s="447"/>
      <c r="X594" s="447"/>
      <c r="Y594" s="447"/>
      <c r="Z594" s="447"/>
    </row>
    <row r="595" ht="12.75" customHeight="1">
      <c r="A595" s="447"/>
      <c r="B595" s="476"/>
      <c r="C595" s="447"/>
      <c r="E595" s="447"/>
      <c r="F595" s="960"/>
      <c r="G595" s="447"/>
      <c r="H595" s="447"/>
      <c r="I595" s="447"/>
      <c r="J595" s="447"/>
      <c r="K595" s="447"/>
      <c r="L595" s="447"/>
      <c r="M595" s="447"/>
      <c r="N595" s="447"/>
      <c r="O595" s="447"/>
      <c r="P595" s="447"/>
      <c r="Q595" s="447"/>
      <c r="R595" s="447"/>
      <c r="S595" s="447"/>
      <c r="T595" s="447"/>
      <c r="U595" s="447"/>
      <c r="V595" s="447"/>
      <c r="W595" s="447"/>
      <c r="X595" s="447"/>
      <c r="Y595" s="447"/>
      <c r="Z595" s="447"/>
    </row>
    <row r="596" ht="12.75" customHeight="1">
      <c r="A596" s="447"/>
      <c r="B596" s="476"/>
      <c r="C596" s="447"/>
      <c r="E596" s="447"/>
      <c r="F596" s="960"/>
      <c r="G596" s="447"/>
      <c r="H596" s="447"/>
      <c r="I596" s="447"/>
      <c r="J596" s="447"/>
      <c r="K596" s="447"/>
      <c r="L596" s="447"/>
      <c r="M596" s="447"/>
      <c r="N596" s="447"/>
      <c r="O596" s="447"/>
      <c r="P596" s="447"/>
      <c r="Q596" s="447"/>
      <c r="R596" s="447"/>
      <c r="S596" s="447"/>
      <c r="T596" s="447"/>
      <c r="U596" s="447"/>
      <c r="V596" s="447"/>
      <c r="W596" s="447"/>
      <c r="X596" s="447"/>
      <c r="Y596" s="447"/>
      <c r="Z596" s="447"/>
    </row>
    <row r="597" ht="12.75" customHeight="1">
      <c r="A597" s="447"/>
      <c r="B597" s="476"/>
      <c r="C597" s="447"/>
      <c r="E597" s="447"/>
      <c r="F597" s="960"/>
      <c r="G597" s="447"/>
      <c r="H597" s="447"/>
      <c r="I597" s="447"/>
      <c r="J597" s="447"/>
      <c r="K597" s="447"/>
      <c r="L597" s="447"/>
      <c r="M597" s="447"/>
      <c r="N597" s="447"/>
      <c r="O597" s="447"/>
      <c r="P597" s="447"/>
      <c r="Q597" s="447"/>
      <c r="R597" s="447"/>
      <c r="S597" s="447"/>
      <c r="T597" s="447"/>
      <c r="U597" s="447"/>
      <c r="V597" s="447"/>
      <c r="W597" s="447"/>
      <c r="X597" s="447"/>
      <c r="Y597" s="447"/>
      <c r="Z597" s="447"/>
    </row>
    <row r="598" ht="12.75" customHeight="1">
      <c r="A598" s="447"/>
      <c r="B598" s="476"/>
      <c r="C598" s="447"/>
      <c r="E598" s="447"/>
      <c r="F598" s="960"/>
      <c r="G598" s="447"/>
      <c r="H598" s="447"/>
      <c r="I598" s="447"/>
      <c r="J598" s="447"/>
      <c r="K598" s="447"/>
      <c r="L598" s="447"/>
      <c r="M598" s="447"/>
      <c r="N598" s="447"/>
      <c r="O598" s="447"/>
      <c r="P598" s="447"/>
      <c r="Q598" s="447"/>
      <c r="R598" s="447"/>
      <c r="S598" s="447"/>
      <c r="T598" s="447"/>
      <c r="U598" s="447"/>
      <c r="V598" s="447"/>
      <c r="W598" s="447"/>
      <c r="X598" s="447"/>
      <c r="Y598" s="447"/>
      <c r="Z598" s="447"/>
    </row>
    <row r="599" ht="12.75" customHeight="1">
      <c r="A599" s="447"/>
      <c r="B599" s="476"/>
      <c r="C599" s="447"/>
      <c r="E599" s="447"/>
      <c r="F599" s="960"/>
      <c r="G599" s="447"/>
      <c r="H599" s="447"/>
      <c r="I599" s="447"/>
      <c r="J599" s="447"/>
      <c r="K599" s="447"/>
      <c r="L599" s="447"/>
      <c r="M599" s="447"/>
      <c r="N599" s="447"/>
      <c r="O599" s="447"/>
      <c r="P599" s="447"/>
      <c r="Q599" s="447"/>
      <c r="R599" s="447"/>
      <c r="S599" s="447"/>
      <c r="T599" s="447"/>
      <c r="U599" s="447"/>
      <c r="V599" s="447"/>
      <c r="W599" s="447"/>
      <c r="X599" s="447"/>
      <c r="Y599" s="447"/>
      <c r="Z599" s="447"/>
    </row>
    <row r="600" ht="12.75" customHeight="1">
      <c r="A600" s="447"/>
      <c r="B600" s="476"/>
      <c r="C600" s="447"/>
      <c r="E600" s="447"/>
      <c r="F600" s="960"/>
      <c r="G600" s="447"/>
      <c r="H600" s="447"/>
      <c r="I600" s="447"/>
      <c r="J600" s="447"/>
      <c r="K600" s="447"/>
      <c r="L600" s="447"/>
      <c r="M600" s="447"/>
      <c r="N600" s="447"/>
      <c r="O600" s="447"/>
      <c r="P600" s="447"/>
      <c r="Q600" s="447"/>
      <c r="R600" s="447"/>
      <c r="S600" s="447"/>
      <c r="T600" s="447"/>
      <c r="U600" s="447"/>
      <c r="V600" s="447"/>
      <c r="W600" s="447"/>
      <c r="X600" s="447"/>
      <c r="Y600" s="447"/>
      <c r="Z600" s="447"/>
    </row>
    <row r="601" ht="12.75" customHeight="1">
      <c r="A601" s="447"/>
      <c r="B601" s="476"/>
      <c r="C601" s="447"/>
      <c r="E601" s="447"/>
      <c r="F601" s="960"/>
      <c r="G601" s="447"/>
      <c r="H601" s="447"/>
      <c r="I601" s="447"/>
      <c r="J601" s="447"/>
      <c r="K601" s="447"/>
      <c r="L601" s="447"/>
      <c r="M601" s="447"/>
      <c r="N601" s="447"/>
      <c r="O601" s="447"/>
      <c r="P601" s="447"/>
      <c r="Q601" s="447"/>
      <c r="R601" s="447"/>
      <c r="S601" s="447"/>
      <c r="T601" s="447"/>
      <c r="U601" s="447"/>
      <c r="V601" s="447"/>
      <c r="W601" s="447"/>
      <c r="X601" s="447"/>
      <c r="Y601" s="447"/>
      <c r="Z601" s="447"/>
    </row>
    <row r="602" ht="12.75" customHeight="1">
      <c r="A602" s="447"/>
      <c r="B602" s="476"/>
      <c r="C602" s="447"/>
      <c r="E602" s="447"/>
      <c r="F602" s="960"/>
      <c r="G602" s="447"/>
      <c r="H602" s="447"/>
      <c r="I602" s="447"/>
      <c r="J602" s="447"/>
      <c r="K602" s="447"/>
      <c r="L602" s="447"/>
      <c r="M602" s="447"/>
      <c r="N602" s="447"/>
      <c r="O602" s="447"/>
      <c r="P602" s="447"/>
      <c r="Q602" s="447"/>
      <c r="R602" s="447"/>
      <c r="S602" s="447"/>
      <c r="T602" s="447"/>
      <c r="U602" s="447"/>
      <c r="V602" s="447"/>
      <c r="W602" s="447"/>
      <c r="X602" s="447"/>
      <c r="Y602" s="447"/>
      <c r="Z602" s="447"/>
    </row>
    <row r="603" ht="12.75" customHeight="1">
      <c r="A603" s="447"/>
      <c r="B603" s="476"/>
      <c r="C603" s="447"/>
      <c r="E603" s="447"/>
      <c r="F603" s="960"/>
      <c r="G603" s="447"/>
      <c r="H603" s="447"/>
      <c r="I603" s="447"/>
      <c r="J603" s="447"/>
      <c r="K603" s="447"/>
      <c r="L603" s="447"/>
      <c r="M603" s="447"/>
      <c r="N603" s="447"/>
      <c r="O603" s="447"/>
      <c r="P603" s="447"/>
      <c r="Q603" s="447"/>
      <c r="R603" s="447"/>
      <c r="S603" s="447"/>
      <c r="T603" s="447"/>
      <c r="U603" s="447"/>
      <c r="V603" s="447"/>
      <c r="W603" s="447"/>
      <c r="X603" s="447"/>
      <c r="Y603" s="447"/>
      <c r="Z603" s="447"/>
    </row>
    <row r="604" ht="12.75" customHeight="1">
      <c r="A604" s="447"/>
      <c r="B604" s="476"/>
      <c r="C604" s="447"/>
      <c r="E604" s="447"/>
      <c r="F604" s="960"/>
      <c r="G604" s="447"/>
      <c r="H604" s="447"/>
      <c r="I604" s="447"/>
      <c r="J604" s="447"/>
      <c r="K604" s="447"/>
      <c r="L604" s="447"/>
      <c r="M604" s="447"/>
      <c r="N604" s="447"/>
      <c r="O604" s="447"/>
      <c r="P604" s="447"/>
      <c r="Q604" s="447"/>
      <c r="R604" s="447"/>
      <c r="S604" s="447"/>
      <c r="T604" s="447"/>
      <c r="U604" s="447"/>
      <c r="V604" s="447"/>
      <c r="W604" s="447"/>
      <c r="X604" s="447"/>
      <c r="Y604" s="447"/>
      <c r="Z604" s="447"/>
    </row>
    <row r="605" ht="12.75" customHeight="1">
      <c r="A605" s="447"/>
      <c r="B605" s="476"/>
      <c r="C605" s="447"/>
      <c r="E605" s="447"/>
      <c r="F605" s="960"/>
      <c r="G605" s="447"/>
      <c r="H605" s="447"/>
      <c r="I605" s="447"/>
      <c r="J605" s="447"/>
      <c r="K605" s="447"/>
      <c r="L605" s="447"/>
      <c r="M605" s="447"/>
      <c r="N605" s="447"/>
      <c r="O605" s="447"/>
      <c r="P605" s="447"/>
      <c r="Q605" s="447"/>
      <c r="R605" s="447"/>
      <c r="S605" s="447"/>
      <c r="T605" s="447"/>
      <c r="U605" s="447"/>
      <c r="V605" s="447"/>
      <c r="W605" s="447"/>
      <c r="X605" s="447"/>
      <c r="Y605" s="447"/>
      <c r="Z605" s="447"/>
    </row>
    <row r="606" ht="12.75" customHeight="1">
      <c r="A606" s="447"/>
      <c r="B606" s="476"/>
      <c r="C606" s="447"/>
      <c r="E606" s="447"/>
      <c r="F606" s="960"/>
      <c r="G606" s="447"/>
      <c r="H606" s="447"/>
      <c r="I606" s="447"/>
      <c r="J606" s="447"/>
      <c r="K606" s="447"/>
      <c r="L606" s="447"/>
      <c r="M606" s="447"/>
      <c r="N606" s="447"/>
      <c r="O606" s="447"/>
      <c r="P606" s="447"/>
      <c r="Q606" s="447"/>
      <c r="R606" s="447"/>
      <c r="S606" s="447"/>
      <c r="T606" s="447"/>
      <c r="U606" s="447"/>
      <c r="V606" s="447"/>
      <c r="W606" s="447"/>
      <c r="X606" s="447"/>
      <c r="Y606" s="447"/>
      <c r="Z606" s="447"/>
    </row>
    <row r="607" ht="12.75" customHeight="1">
      <c r="A607" s="447"/>
      <c r="B607" s="476"/>
      <c r="C607" s="447"/>
      <c r="E607" s="447"/>
      <c r="F607" s="960"/>
      <c r="G607" s="447"/>
      <c r="H607" s="447"/>
      <c r="I607" s="447"/>
      <c r="J607" s="447"/>
      <c r="K607" s="447"/>
      <c r="L607" s="447"/>
      <c r="M607" s="447"/>
      <c r="N607" s="447"/>
      <c r="O607" s="447"/>
      <c r="P607" s="447"/>
      <c r="Q607" s="447"/>
      <c r="R607" s="447"/>
      <c r="S607" s="447"/>
      <c r="T607" s="447"/>
      <c r="U607" s="447"/>
      <c r="V607" s="447"/>
      <c r="W607" s="447"/>
      <c r="X607" s="447"/>
      <c r="Y607" s="447"/>
      <c r="Z607" s="447"/>
    </row>
    <row r="608" ht="12.75" customHeight="1">
      <c r="A608" s="447"/>
      <c r="B608" s="476"/>
      <c r="C608" s="447"/>
      <c r="E608" s="447"/>
      <c r="F608" s="960"/>
      <c r="G608" s="447"/>
      <c r="H608" s="447"/>
      <c r="I608" s="447"/>
      <c r="J608" s="447"/>
      <c r="K608" s="447"/>
      <c r="L608" s="447"/>
      <c r="M608" s="447"/>
      <c r="N608" s="447"/>
      <c r="O608" s="447"/>
      <c r="P608" s="447"/>
      <c r="Q608" s="447"/>
      <c r="R608" s="447"/>
      <c r="S608" s="447"/>
      <c r="T608" s="447"/>
      <c r="U608" s="447"/>
      <c r="V608" s="447"/>
      <c r="W608" s="447"/>
      <c r="X608" s="447"/>
      <c r="Y608" s="447"/>
      <c r="Z608" s="447"/>
    </row>
    <row r="609" ht="12.75" customHeight="1">
      <c r="A609" s="447"/>
      <c r="B609" s="476"/>
      <c r="C609" s="447"/>
      <c r="E609" s="447"/>
      <c r="F609" s="960"/>
      <c r="G609" s="447"/>
      <c r="H609" s="447"/>
      <c r="I609" s="447"/>
      <c r="J609" s="447"/>
      <c r="K609" s="447"/>
      <c r="L609" s="447"/>
      <c r="M609" s="447"/>
      <c r="N609" s="447"/>
      <c r="O609" s="447"/>
      <c r="P609" s="447"/>
      <c r="Q609" s="447"/>
      <c r="R609" s="447"/>
      <c r="S609" s="447"/>
      <c r="T609" s="447"/>
      <c r="U609" s="447"/>
      <c r="V609" s="447"/>
      <c r="W609" s="447"/>
      <c r="X609" s="447"/>
      <c r="Y609" s="447"/>
      <c r="Z609" s="447"/>
    </row>
    <row r="610" ht="12.75" customHeight="1">
      <c r="A610" s="447"/>
      <c r="B610" s="476"/>
      <c r="C610" s="447"/>
      <c r="E610" s="447"/>
      <c r="F610" s="960"/>
      <c r="G610" s="447"/>
      <c r="H610" s="447"/>
      <c r="I610" s="447"/>
      <c r="J610" s="447"/>
      <c r="K610" s="447"/>
      <c r="L610" s="447"/>
      <c r="M610" s="447"/>
      <c r="N610" s="447"/>
      <c r="O610" s="447"/>
      <c r="P610" s="447"/>
      <c r="Q610" s="447"/>
      <c r="R610" s="447"/>
      <c r="S610" s="447"/>
      <c r="T610" s="447"/>
      <c r="U610" s="447"/>
      <c r="V610" s="447"/>
      <c r="W610" s="447"/>
      <c r="X610" s="447"/>
      <c r="Y610" s="447"/>
      <c r="Z610" s="447"/>
    </row>
    <row r="611" ht="12.75" customHeight="1">
      <c r="A611" s="447"/>
      <c r="B611" s="476"/>
      <c r="C611" s="447"/>
      <c r="E611" s="447"/>
      <c r="F611" s="960"/>
      <c r="G611" s="447"/>
      <c r="H611" s="447"/>
      <c r="I611" s="447"/>
      <c r="J611" s="447"/>
      <c r="K611" s="447"/>
      <c r="L611" s="447"/>
      <c r="M611" s="447"/>
      <c r="N611" s="447"/>
      <c r="O611" s="447"/>
      <c r="P611" s="447"/>
      <c r="Q611" s="447"/>
      <c r="R611" s="447"/>
      <c r="S611" s="447"/>
      <c r="T611" s="447"/>
      <c r="U611" s="447"/>
      <c r="V611" s="447"/>
      <c r="W611" s="447"/>
      <c r="X611" s="447"/>
      <c r="Y611" s="447"/>
      <c r="Z611" s="447"/>
    </row>
    <row r="612" ht="12.75" customHeight="1">
      <c r="A612" s="447"/>
      <c r="B612" s="476"/>
      <c r="C612" s="447"/>
      <c r="E612" s="447"/>
      <c r="F612" s="960"/>
      <c r="G612" s="447"/>
      <c r="H612" s="447"/>
      <c r="I612" s="447"/>
      <c r="J612" s="447"/>
      <c r="K612" s="447"/>
      <c r="L612" s="447"/>
      <c r="M612" s="447"/>
      <c r="N612" s="447"/>
      <c r="O612" s="447"/>
      <c r="P612" s="447"/>
      <c r="Q612" s="447"/>
      <c r="R612" s="447"/>
      <c r="S612" s="447"/>
      <c r="T612" s="447"/>
      <c r="U612" s="447"/>
      <c r="V612" s="447"/>
      <c r="W612" s="447"/>
      <c r="X612" s="447"/>
      <c r="Y612" s="447"/>
      <c r="Z612" s="447"/>
    </row>
    <row r="613" ht="12.75" customHeight="1">
      <c r="A613" s="447"/>
      <c r="B613" s="476"/>
      <c r="C613" s="447"/>
      <c r="E613" s="447"/>
      <c r="F613" s="960"/>
      <c r="G613" s="447"/>
      <c r="H613" s="447"/>
      <c r="I613" s="447"/>
      <c r="J613" s="447"/>
      <c r="K613" s="447"/>
      <c r="L613" s="447"/>
      <c r="M613" s="447"/>
      <c r="N613" s="447"/>
      <c r="O613" s="447"/>
      <c r="P613" s="447"/>
      <c r="Q613" s="447"/>
      <c r="R613" s="447"/>
      <c r="S613" s="447"/>
      <c r="T613" s="447"/>
      <c r="U613" s="447"/>
      <c r="V613" s="447"/>
      <c r="W613" s="447"/>
      <c r="X613" s="447"/>
      <c r="Y613" s="447"/>
      <c r="Z613" s="447"/>
    </row>
    <row r="614" ht="12.75" customHeight="1">
      <c r="A614" s="447"/>
      <c r="B614" s="476"/>
      <c r="C614" s="447"/>
      <c r="E614" s="447"/>
      <c r="F614" s="960"/>
      <c r="G614" s="447"/>
      <c r="H614" s="447"/>
      <c r="I614" s="447"/>
      <c r="J614" s="447"/>
      <c r="K614" s="447"/>
      <c r="L614" s="447"/>
      <c r="M614" s="447"/>
      <c r="N614" s="447"/>
      <c r="O614" s="447"/>
      <c r="P614" s="447"/>
      <c r="Q614" s="447"/>
      <c r="R614" s="447"/>
      <c r="S614" s="447"/>
      <c r="T614" s="447"/>
      <c r="U614" s="447"/>
      <c r="V614" s="447"/>
      <c r="W614" s="447"/>
      <c r="X614" s="447"/>
      <c r="Y614" s="447"/>
      <c r="Z614" s="447"/>
    </row>
    <row r="615" ht="12.75" customHeight="1">
      <c r="A615" s="447"/>
      <c r="B615" s="476"/>
      <c r="C615" s="447"/>
      <c r="E615" s="447"/>
      <c r="F615" s="960"/>
      <c r="G615" s="447"/>
      <c r="H615" s="447"/>
      <c r="I615" s="447"/>
      <c r="J615" s="447"/>
      <c r="K615" s="447"/>
      <c r="L615" s="447"/>
      <c r="M615" s="447"/>
      <c r="N615" s="447"/>
      <c r="O615" s="447"/>
      <c r="P615" s="447"/>
      <c r="Q615" s="447"/>
      <c r="R615" s="447"/>
      <c r="S615" s="447"/>
      <c r="T615" s="447"/>
      <c r="U615" s="447"/>
      <c r="V615" s="447"/>
      <c r="W615" s="447"/>
      <c r="X615" s="447"/>
      <c r="Y615" s="447"/>
      <c r="Z615" s="447"/>
    </row>
    <row r="616" ht="12.75" customHeight="1">
      <c r="A616" s="447"/>
      <c r="B616" s="476"/>
      <c r="C616" s="447"/>
      <c r="E616" s="447"/>
      <c r="F616" s="960"/>
      <c r="G616" s="447"/>
      <c r="H616" s="447"/>
      <c r="I616" s="447"/>
      <c r="J616" s="447"/>
      <c r="K616" s="447"/>
      <c r="L616" s="447"/>
      <c r="M616" s="447"/>
      <c r="N616" s="447"/>
      <c r="O616" s="447"/>
      <c r="P616" s="447"/>
      <c r="Q616" s="447"/>
      <c r="R616" s="447"/>
      <c r="S616" s="447"/>
      <c r="T616" s="447"/>
      <c r="U616" s="447"/>
      <c r="V616" s="447"/>
      <c r="W616" s="447"/>
      <c r="X616" s="447"/>
      <c r="Y616" s="447"/>
      <c r="Z616" s="447"/>
    </row>
    <row r="617" ht="12.75" customHeight="1">
      <c r="A617" s="447"/>
      <c r="B617" s="476"/>
      <c r="C617" s="447"/>
      <c r="E617" s="447"/>
      <c r="F617" s="960"/>
      <c r="G617" s="447"/>
      <c r="H617" s="447"/>
      <c r="I617" s="447"/>
      <c r="J617" s="447"/>
      <c r="K617" s="447"/>
      <c r="L617" s="447"/>
      <c r="M617" s="447"/>
      <c r="N617" s="447"/>
      <c r="O617" s="447"/>
      <c r="P617" s="447"/>
      <c r="Q617" s="447"/>
      <c r="R617" s="447"/>
      <c r="S617" s="447"/>
      <c r="T617" s="447"/>
      <c r="U617" s="447"/>
      <c r="V617" s="447"/>
      <c r="W617" s="447"/>
      <c r="X617" s="447"/>
      <c r="Y617" s="447"/>
      <c r="Z617" s="447"/>
    </row>
    <row r="618" ht="12.75" customHeight="1">
      <c r="A618" s="447"/>
      <c r="B618" s="476"/>
      <c r="C618" s="447"/>
      <c r="E618" s="447"/>
      <c r="F618" s="960"/>
      <c r="G618" s="447"/>
      <c r="H618" s="447"/>
      <c r="I618" s="447"/>
      <c r="J618" s="447"/>
      <c r="K618" s="447"/>
      <c r="L618" s="447"/>
      <c r="M618" s="447"/>
      <c r="N618" s="447"/>
      <c r="O618" s="447"/>
      <c r="P618" s="447"/>
      <c r="Q618" s="447"/>
      <c r="R618" s="447"/>
      <c r="S618" s="447"/>
      <c r="T618" s="447"/>
      <c r="U618" s="447"/>
      <c r="V618" s="447"/>
      <c r="W618" s="447"/>
      <c r="X618" s="447"/>
      <c r="Y618" s="447"/>
      <c r="Z618" s="447"/>
    </row>
    <row r="619" ht="12.75" customHeight="1">
      <c r="A619" s="447"/>
      <c r="B619" s="476"/>
      <c r="C619" s="447"/>
      <c r="E619" s="447"/>
      <c r="F619" s="960"/>
      <c r="G619" s="447"/>
      <c r="H619" s="447"/>
      <c r="I619" s="447"/>
      <c r="J619" s="447"/>
      <c r="K619" s="447"/>
      <c r="L619" s="447"/>
      <c r="M619" s="447"/>
      <c r="N619" s="447"/>
      <c r="O619" s="447"/>
      <c r="P619" s="447"/>
      <c r="Q619" s="447"/>
      <c r="R619" s="447"/>
      <c r="S619" s="447"/>
      <c r="T619" s="447"/>
      <c r="U619" s="447"/>
      <c r="V619" s="447"/>
      <c r="W619" s="447"/>
      <c r="X619" s="447"/>
      <c r="Y619" s="447"/>
      <c r="Z619" s="447"/>
    </row>
    <row r="620" ht="12.75" customHeight="1">
      <c r="A620" s="447"/>
      <c r="B620" s="476"/>
      <c r="C620" s="447"/>
      <c r="E620" s="447"/>
      <c r="F620" s="960"/>
      <c r="G620" s="447"/>
      <c r="H620" s="447"/>
      <c r="I620" s="447"/>
      <c r="J620" s="447"/>
      <c r="K620" s="447"/>
      <c r="L620" s="447"/>
      <c r="M620" s="447"/>
      <c r="N620" s="447"/>
      <c r="O620" s="447"/>
      <c r="P620" s="447"/>
      <c r="Q620" s="447"/>
      <c r="R620" s="447"/>
      <c r="S620" s="447"/>
      <c r="T620" s="447"/>
      <c r="U620" s="447"/>
      <c r="V620" s="447"/>
      <c r="W620" s="447"/>
      <c r="X620" s="447"/>
      <c r="Y620" s="447"/>
      <c r="Z620" s="447"/>
    </row>
    <row r="621" ht="12.75" customHeight="1">
      <c r="A621" s="447"/>
      <c r="B621" s="476"/>
      <c r="C621" s="447"/>
      <c r="E621" s="447"/>
      <c r="F621" s="960"/>
      <c r="G621" s="447"/>
      <c r="H621" s="447"/>
      <c r="I621" s="447"/>
      <c r="J621" s="447"/>
      <c r="K621" s="447"/>
      <c r="L621" s="447"/>
      <c r="M621" s="447"/>
      <c r="N621" s="447"/>
      <c r="O621" s="447"/>
      <c r="P621" s="447"/>
      <c r="Q621" s="447"/>
      <c r="R621" s="447"/>
      <c r="S621" s="447"/>
      <c r="T621" s="447"/>
      <c r="U621" s="447"/>
      <c r="V621" s="447"/>
      <c r="W621" s="447"/>
      <c r="X621" s="447"/>
      <c r="Y621" s="447"/>
      <c r="Z621" s="447"/>
    </row>
    <row r="622" ht="12.75" customHeight="1">
      <c r="A622" s="447"/>
      <c r="B622" s="476"/>
      <c r="C622" s="447"/>
      <c r="E622" s="447"/>
      <c r="F622" s="960"/>
      <c r="G622" s="447"/>
      <c r="H622" s="447"/>
      <c r="I622" s="447"/>
      <c r="J622" s="447"/>
      <c r="K622" s="447"/>
      <c r="L622" s="447"/>
      <c r="M622" s="447"/>
      <c r="N622" s="447"/>
      <c r="O622" s="447"/>
      <c r="P622" s="447"/>
      <c r="Q622" s="447"/>
      <c r="R622" s="447"/>
      <c r="S622" s="447"/>
      <c r="T622" s="447"/>
      <c r="U622" s="447"/>
      <c r="V622" s="447"/>
      <c r="W622" s="447"/>
      <c r="X622" s="447"/>
      <c r="Y622" s="447"/>
      <c r="Z622" s="447"/>
    </row>
    <row r="623" ht="12.75" customHeight="1">
      <c r="A623" s="447"/>
      <c r="B623" s="476"/>
      <c r="C623" s="447"/>
      <c r="E623" s="447"/>
      <c r="F623" s="960"/>
      <c r="G623" s="447"/>
      <c r="H623" s="447"/>
      <c r="I623" s="447"/>
      <c r="J623" s="447"/>
      <c r="K623" s="447"/>
      <c r="L623" s="447"/>
      <c r="M623" s="447"/>
      <c r="N623" s="447"/>
      <c r="O623" s="447"/>
      <c r="P623" s="447"/>
      <c r="Q623" s="447"/>
      <c r="R623" s="447"/>
      <c r="S623" s="447"/>
      <c r="T623" s="447"/>
      <c r="U623" s="447"/>
      <c r="V623" s="447"/>
      <c r="W623" s="447"/>
      <c r="X623" s="447"/>
      <c r="Y623" s="447"/>
      <c r="Z623" s="447"/>
    </row>
    <row r="624" ht="12.75" customHeight="1">
      <c r="A624" s="447"/>
      <c r="B624" s="476"/>
      <c r="C624" s="447"/>
      <c r="E624" s="447"/>
      <c r="F624" s="960"/>
      <c r="G624" s="447"/>
      <c r="H624" s="447"/>
      <c r="I624" s="447"/>
      <c r="J624" s="447"/>
      <c r="K624" s="447"/>
      <c r="L624" s="447"/>
      <c r="M624" s="447"/>
      <c r="N624" s="447"/>
      <c r="O624" s="447"/>
      <c r="P624" s="447"/>
      <c r="Q624" s="447"/>
      <c r="R624" s="447"/>
      <c r="S624" s="447"/>
      <c r="T624" s="447"/>
      <c r="U624" s="447"/>
      <c r="V624" s="447"/>
      <c r="W624" s="447"/>
      <c r="X624" s="447"/>
      <c r="Y624" s="447"/>
      <c r="Z624" s="447"/>
    </row>
    <row r="625" ht="12.75" customHeight="1">
      <c r="A625" s="447"/>
      <c r="B625" s="476"/>
      <c r="C625" s="447"/>
      <c r="E625" s="447"/>
      <c r="F625" s="960"/>
      <c r="G625" s="447"/>
      <c r="H625" s="447"/>
      <c r="I625" s="447"/>
      <c r="J625" s="447"/>
      <c r="K625" s="447"/>
      <c r="L625" s="447"/>
      <c r="M625" s="447"/>
      <c r="N625" s="447"/>
      <c r="O625" s="447"/>
      <c r="P625" s="447"/>
      <c r="Q625" s="447"/>
      <c r="R625" s="447"/>
      <c r="S625" s="447"/>
      <c r="T625" s="447"/>
      <c r="U625" s="447"/>
      <c r="V625" s="447"/>
      <c r="W625" s="447"/>
      <c r="X625" s="447"/>
      <c r="Y625" s="447"/>
      <c r="Z625" s="447"/>
    </row>
    <row r="626" ht="12.75" customHeight="1">
      <c r="A626" s="447"/>
      <c r="B626" s="476"/>
      <c r="C626" s="447"/>
      <c r="E626" s="447"/>
      <c r="F626" s="960"/>
      <c r="G626" s="447"/>
      <c r="H626" s="447"/>
      <c r="I626" s="447"/>
      <c r="J626" s="447"/>
      <c r="K626" s="447"/>
      <c r="L626" s="447"/>
      <c r="M626" s="447"/>
      <c r="N626" s="447"/>
      <c r="O626" s="447"/>
      <c r="P626" s="447"/>
      <c r="Q626" s="447"/>
      <c r="R626" s="447"/>
      <c r="S626" s="447"/>
      <c r="T626" s="447"/>
      <c r="U626" s="447"/>
      <c r="V626" s="447"/>
      <c r="W626" s="447"/>
      <c r="X626" s="447"/>
      <c r="Y626" s="447"/>
      <c r="Z626" s="447"/>
    </row>
    <row r="627" ht="12.75" customHeight="1">
      <c r="A627" s="447"/>
      <c r="B627" s="476"/>
      <c r="C627" s="447"/>
      <c r="E627" s="447"/>
      <c r="F627" s="960"/>
      <c r="G627" s="447"/>
      <c r="H627" s="447"/>
      <c r="I627" s="447"/>
      <c r="J627" s="447"/>
      <c r="K627" s="447"/>
      <c r="L627" s="447"/>
      <c r="M627" s="447"/>
      <c r="N627" s="447"/>
      <c r="O627" s="447"/>
      <c r="P627" s="447"/>
      <c r="Q627" s="447"/>
      <c r="R627" s="447"/>
      <c r="S627" s="447"/>
      <c r="T627" s="447"/>
      <c r="U627" s="447"/>
      <c r="V627" s="447"/>
      <c r="W627" s="447"/>
      <c r="X627" s="447"/>
      <c r="Y627" s="447"/>
      <c r="Z627" s="447"/>
    </row>
    <row r="628" ht="12.75" customHeight="1">
      <c r="A628" s="447"/>
      <c r="B628" s="476"/>
      <c r="C628" s="447"/>
      <c r="E628" s="447"/>
      <c r="F628" s="960"/>
      <c r="G628" s="447"/>
      <c r="H628" s="447"/>
      <c r="I628" s="447"/>
      <c r="J628" s="447"/>
      <c r="K628" s="447"/>
      <c r="L628" s="447"/>
      <c r="M628" s="447"/>
      <c r="N628" s="447"/>
      <c r="O628" s="447"/>
      <c r="P628" s="447"/>
      <c r="Q628" s="447"/>
      <c r="R628" s="447"/>
      <c r="S628" s="447"/>
      <c r="T628" s="447"/>
      <c r="U628" s="447"/>
      <c r="V628" s="447"/>
      <c r="W628" s="447"/>
      <c r="X628" s="447"/>
      <c r="Y628" s="447"/>
      <c r="Z628" s="447"/>
    </row>
    <row r="629" ht="12.75" customHeight="1">
      <c r="A629" s="447"/>
      <c r="B629" s="476"/>
      <c r="C629" s="447"/>
      <c r="E629" s="447"/>
      <c r="F629" s="960"/>
      <c r="G629" s="447"/>
      <c r="H629" s="447"/>
      <c r="I629" s="447"/>
      <c r="J629" s="447"/>
      <c r="K629" s="447"/>
      <c r="L629" s="447"/>
      <c r="M629" s="447"/>
      <c r="N629" s="447"/>
      <c r="O629" s="447"/>
      <c r="P629" s="447"/>
      <c r="Q629" s="447"/>
      <c r="R629" s="447"/>
      <c r="S629" s="447"/>
      <c r="T629" s="447"/>
      <c r="U629" s="447"/>
      <c r="V629" s="447"/>
      <c r="W629" s="447"/>
      <c r="X629" s="447"/>
      <c r="Y629" s="447"/>
      <c r="Z629" s="447"/>
    </row>
    <row r="630" ht="12.75" customHeight="1">
      <c r="A630" s="447"/>
      <c r="B630" s="476"/>
      <c r="C630" s="447"/>
      <c r="E630" s="447"/>
      <c r="F630" s="960"/>
      <c r="G630" s="447"/>
      <c r="H630" s="447"/>
      <c r="I630" s="447"/>
      <c r="J630" s="447"/>
      <c r="K630" s="447"/>
      <c r="L630" s="447"/>
      <c r="M630" s="447"/>
      <c r="N630" s="447"/>
      <c r="O630" s="447"/>
      <c r="P630" s="447"/>
      <c r="Q630" s="447"/>
      <c r="R630" s="447"/>
      <c r="S630" s="447"/>
      <c r="T630" s="447"/>
      <c r="U630" s="447"/>
      <c r="V630" s="447"/>
      <c r="W630" s="447"/>
      <c r="X630" s="447"/>
      <c r="Y630" s="447"/>
      <c r="Z630" s="447"/>
    </row>
    <row r="631" ht="12.75" customHeight="1">
      <c r="A631" s="447"/>
      <c r="B631" s="476"/>
      <c r="C631" s="447"/>
      <c r="E631" s="447"/>
      <c r="F631" s="960"/>
      <c r="G631" s="447"/>
      <c r="H631" s="447"/>
      <c r="I631" s="447"/>
      <c r="J631" s="447"/>
      <c r="K631" s="447"/>
      <c r="L631" s="447"/>
      <c r="M631" s="447"/>
      <c r="N631" s="447"/>
      <c r="O631" s="447"/>
      <c r="P631" s="447"/>
      <c r="Q631" s="447"/>
      <c r="R631" s="447"/>
      <c r="S631" s="447"/>
      <c r="T631" s="447"/>
      <c r="U631" s="447"/>
      <c r="V631" s="447"/>
      <c r="W631" s="447"/>
      <c r="X631" s="447"/>
      <c r="Y631" s="447"/>
      <c r="Z631" s="447"/>
    </row>
    <row r="632" ht="12.75" customHeight="1">
      <c r="A632" s="447"/>
      <c r="B632" s="476"/>
      <c r="C632" s="447"/>
      <c r="E632" s="447"/>
      <c r="F632" s="960"/>
      <c r="G632" s="447"/>
      <c r="H632" s="447"/>
      <c r="I632" s="447"/>
      <c r="J632" s="447"/>
      <c r="K632" s="447"/>
      <c r="L632" s="447"/>
      <c r="M632" s="447"/>
      <c r="N632" s="447"/>
      <c r="O632" s="447"/>
      <c r="P632" s="447"/>
      <c r="Q632" s="447"/>
      <c r="R632" s="447"/>
      <c r="S632" s="447"/>
      <c r="T632" s="447"/>
      <c r="U632" s="447"/>
      <c r="V632" s="447"/>
      <c r="W632" s="447"/>
      <c r="X632" s="447"/>
      <c r="Y632" s="447"/>
      <c r="Z632" s="447"/>
    </row>
    <row r="633" ht="12.75" customHeight="1">
      <c r="A633" s="447"/>
      <c r="B633" s="476"/>
      <c r="C633" s="447"/>
      <c r="E633" s="447"/>
      <c r="F633" s="960"/>
      <c r="G633" s="447"/>
      <c r="H633" s="447"/>
      <c r="I633" s="447"/>
      <c r="J633" s="447"/>
      <c r="K633" s="447"/>
      <c r="L633" s="447"/>
      <c r="M633" s="447"/>
      <c r="N633" s="447"/>
      <c r="O633" s="447"/>
      <c r="P633" s="447"/>
      <c r="Q633" s="447"/>
      <c r="R633" s="447"/>
      <c r="S633" s="447"/>
      <c r="T633" s="447"/>
      <c r="U633" s="447"/>
      <c r="V633" s="447"/>
      <c r="W633" s="447"/>
      <c r="X633" s="447"/>
      <c r="Y633" s="447"/>
      <c r="Z633" s="447"/>
    </row>
    <row r="634" ht="12.75" customHeight="1">
      <c r="A634" s="447"/>
      <c r="B634" s="476"/>
      <c r="C634" s="447"/>
      <c r="E634" s="447"/>
      <c r="F634" s="960"/>
      <c r="G634" s="447"/>
      <c r="H634" s="447"/>
      <c r="I634" s="447"/>
      <c r="J634" s="447"/>
      <c r="K634" s="447"/>
      <c r="L634" s="447"/>
      <c r="M634" s="447"/>
      <c r="N634" s="447"/>
      <c r="O634" s="447"/>
      <c r="P634" s="447"/>
      <c r="Q634" s="447"/>
      <c r="R634" s="447"/>
      <c r="S634" s="447"/>
      <c r="T634" s="447"/>
      <c r="U634" s="447"/>
      <c r="V634" s="447"/>
      <c r="W634" s="447"/>
      <c r="X634" s="447"/>
      <c r="Y634" s="447"/>
      <c r="Z634" s="447"/>
    </row>
    <row r="635" ht="12.75" customHeight="1">
      <c r="A635" s="447"/>
      <c r="B635" s="476"/>
      <c r="C635" s="447"/>
      <c r="E635" s="447"/>
      <c r="F635" s="960"/>
      <c r="G635" s="447"/>
      <c r="H635" s="447"/>
      <c r="I635" s="447"/>
      <c r="J635" s="447"/>
      <c r="K635" s="447"/>
      <c r="L635" s="447"/>
      <c r="M635" s="447"/>
      <c r="N635" s="447"/>
      <c r="O635" s="447"/>
      <c r="P635" s="447"/>
      <c r="Q635" s="447"/>
      <c r="R635" s="447"/>
      <c r="S635" s="447"/>
      <c r="T635" s="447"/>
      <c r="U635" s="447"/>
      <c r="V635" s="447"/>
      <c r="W635" s="447"/>
      <c r="X635" s="447"/>
      <c r="Y635" s="447"/>
      <c r="Z635" s="447"/>
    </row>
    <row r="636" ht="12.75" customHeight="1">
      <c r="A636" s="447"/>
      <c r="B636" s="476"/>
      <c r="C636" s="447"/>
      <c r="E636" s="447"/>
      <c r="F636" s="960"/>
      <c r="G636" s="447"/>
      <c r="H636" s="447"/>
      <c r="I636" s="447"/>
      <c r="J636" s="447"/>
      <c r="K636" s="447"/>
      <c r="L636" s="447"/>
      <c r="M636" s="447"/>
      <c r="N636" s="447"/>
      <c r="O636" s="447"/>
      <c r="P636" s="447"/>
      <c r="Q636" s="447"/>
      <c r="R636" s="447"/>
      <c r="S636" s="447"/>
      <c r="T636" s="447"/>
      <c r="U636" s="447"/>
      <c r="V636" s="447"/>
      <c r="W636" s="447"/>
      <c r="X636" s="447"/>
      <c r="Y636" s="447"/>
      <c r="Z636" s="447"/>
    </row>
    <row r="637" ht="12.75" customHeight="1">
      <c r="A637" s="447"/>
      <c r="B637" s="476"/>
      <c r="C637" s="447"/>
      <c r="E637" s="447"/>
      <c r="F637" s="960"/>
      <c r="G637" s="447"/>
      <c r="H637" s="447"/>
      <c r="I637" s="447"/>
      <c r="J637" s="447"/>
      <c r="K637" s="447"/>
      <c r="L637" s="447"/>
      <c r="M637" s="447"/>
      <c r="N637" s="447"/>
      <c r="O637" s="447"/>
      <c r="P637" s="447"/>
      <c r="Q637" s="447"/>
      <c r="R637" s="447"/>
      <c r="S637" s="447"/>
      <c r="T637" s="447"/>
      <c r="U637" s="447"/>
      <c r="V637" s="447"/>
      <c r="W637" s="447"/>
      <c r="X637" s="447"/>
      <c r="Y637" s="447"/>
      <c r="Z637" s="447"/>
    </row>
    <row r="638" ht="12.75" customHeight="1">
      <c r="A638" s="447"/>
      <c r="B638" s="476"/>
      <c r="C638" s="447"/>
      <c r="E638" s="447"/>
      <c r="F638" s="960"/>
      <c r="G638" s="447"/>
      <c r="H638" s="447"/>
      <c r="I638" s="447"/>
      <c r="J638" s="447"/>
      <c r="K638" s="447"/>
      <c r="L638" s="447"/>
      <c r="M638" s="447"/>
      <c r="N638" s="447"/>
      <c r="O638" s="447"/>
      <c r="P638" s="447"/>
      <c r="Q638" s="447"/>
      <c r="R638" s="447"/>
      <c r="S638" s="447"/>
      <c r="T638" s="447"/>
      <c r="U638" s="447"/>
      <c r="V638" s="447"/>
      <c r="W638" s="447"/>
      <c r="X638" s="447"/>
      <c r="Y638" s="447"/>
      <c r="Z638" s="447"/>
    </row>
    <row r="639" ht="12.75" customHeight="1">
      <c r="A639" s="447"/>
      <c r="B639" s="476"/>
      <c r="C639" s="447"/>
      <c r="E639" s="447"/>
      <c r="F639" s="960"/>
      <c r="G639" s="447"/>
      <c r="H639" s="447"/>
      <c r="I639" s="447"/>
      <c r="J639" s="447"/>
      <c r="K639" s="447"/>
      <c r="L639" s="447"/>
      <c r="M639" s="447"/>
      <c r="N639" s="447"/>
      <c r="O639" s="447"/>
      <c r="P639" s="447"/>
      <c r="Q639" s="447"/>
      <c r="R639" s="447"/>
      <c r="S639" s="447"/>
      <c r="T639" s="447"/>
      <c r="U639" s="447"/>
      <c r="V639" s="447"/>
      <c r="W639" s="447"/>
      <c r="X639" s="447"/>
      <c r="Y639" s="447"/>
      <c r="Z639" s="447"/>
    </row>
    <row r="640" ht="12.75" customHeight="1">
      <c r="A640" s="447"/>
      <c r="B640" s="476"/>
      <c r="C640" s="447"/>
      <c r="E640" s="447"/>
      <c r="F640" s="960"/>
      <c r="G640" s="447"/>
      <c r="H640" s="447"/>
      <c r="I640" s="447"/>
      <c r="J640" s="447"/>
      <c r="K640" s="447"/>
      <c r="L640" s="447"/>
      <c r="M640" s="447"/>
      <c r="N640" s="447"/>
      <c r="O640" s="447"/>
      <c r="P640" s="447"/>
      <c r="Q640" s="447"/>
      <c r="R640" s="447"/>
      <c r="S640" s="447"/>
      <c r="T640" s="447"/>
      <c r="U640" s="447"/>
      <c r="V640" s="447"/>
      <c r="W640" s="447"/>
      <c r="X640" s="447"/>
      <c r="Y640" s="447"/>
      <c r="Z640" s="447"/>
    </row>
    <row r="641" ht="12.75" customHeight="1">
      <c r="A641" s="447"/>
      <c r="B641" s="476"/>
      <c r="C641" s="447"/>
      <c r="E641" s="447"/>
      <c r="F641" s="960"/>
      <c r="G641" s="447"/>
      <c r="H641" s="447"/>
      <c r="I641" s="447"/>
      <c r="J641" s="447"/>
      <c r="K641" s="447"/>
      <c r="L641" s="447"/>
      <c r="M641" s="447"/>
      <c r="N641" s="447"/>
      <c r="O641" s="447"/>
      <c r="P641" s="447"/>
      <c r="Q641" s="447"/>
      <c r="R641" s="447"/>
      <c r="S641" s="447"/>
      <c r="T641" s="447"/>
      <c r="U641" s="447"/>
      <c r="V641" s="447"/>
      <c r="W641" s="447"/>
      <c r="X641" s="447"/>
      <c r="Y641" s="447"/>
      <c r="Z641" s="447"/>
    </row>
    <row r="642" ht="12.75" customHeight="1">
      <c r="A642" s="447"/>
      <c r="B642" s="476"/>
      <c r="C642" s="447"/>
      <c r="E642" s="447"/>
      <c r="F642" s="960"/>
      <c r="G642" s="447"/>
      <c r="H642" s="447"/>
      <c r="I642" s="447"/>
      <c r="J642" s="447"/>
      <c r="K642" s="447"/>
      <c r="L642" s="447"/>
      <c r="M642" s="447"/>
      <c r="N642" s="447"/>
      <c r="O642" s="447"/>
      <c r="P642" s="447"/>
      <c r="Q642" s="447"/>
      <c r="R642" s="447"/>
      <c r="S642" s="447"/>
      <c r="T642" s="447"/>
      <c r="U642" s="447"/>
      <c r="V642" s="447"/>
      <c r="W642" s="447"/>
      <c r="X642" s="447"/>
      <c r="Y642" s="447"/>
      <c r="Z642" s="447"/>
    </row>
    <row r="643" ht="12.75" customHeight="1">
      <c r="A643" s="447"/>
      <c r="B643" s="476"/>
      <c r="C643" s="447"/>
      <c r="E643" s="447"/>
      <c r="F643" s="960"/>
      <c r="G643" s="447"/>
      <c r="H643" s="447"/>
      <c r="I643" s="447"/>
      <c r="J643" s="447"/>
      <c r="K643" s="447"/>
      <c r="L643" s="447"/>
      <c r="M643" s="447"/>
      <c r="N643" s="447"/>
      <c r="O643" s="447"/>
      <c r="P643" s="447"/>
      <c r="Q643" s="447"/>
      <c r="R643" s="447"/>
      <c r="S643" s="447"/>
      <c r="T643" s="447"/>
      <c r="U643" s="447"/>
      <c r="V643" s="447"/>
      <c r="W643" s="447"/>
      <c r="X643" s="447"/>
      <c r="Y643" s="447"/>
      <c r="Z643" s="447"/>
    </row>
    <row r="644" ht="12.75" customHeight="1">
      <c r="A644" s="447"/>
      <c r="B644" s="476"/>
      <c r="C644" s="447"/>
      <c r="E644" s="447"/>
      <c r="F644" s="960"/>
      <c r="G644" s="447"/>
      <c r="H644" s="447"/>
      <c r="I644" s="447"/>
      <c r="J644" s="447"/>
      <c r="K644" s="447"/>
      <c r="L644" s="447"/>
      <c r="M644" s="447"/>
      <c r="N644" s="447"/>
      <c r="O644" s="447"/>
      <c r="P644" s="447"/>
      <c r="Q644" s="447"/>
      <c r="R644" s="447"/>
      <c r="S644" s="447"/>
      <c r="T644" s="447"/>
      <c r="U644" s="447"/>
      <c r="V644" s="447"/>
      <c r="W644" s="447"/>
      <c r="X644" s="447"/>
      <c r="Y644" s="447"/>
      <c r="Z644" s="447"/>
    </row>
    <row r="645" ht="12.75" customHeight="1">
      <c r="A645" s="447"/>
      <c r="B645" s="476"/>
      <c r="C645" s="447"/>
      <c r="E645" s="447"/>
      <c r="F645" s="960"/>
      <c r="G645" s="447"/>
      <c r="H645" s="447"/>
      <c r="I645" s="447"/>
      <c r="J645" s="447"/>
      <c r="K645" s="447"/>
      <c r="L645" s="447"/>
      <c r="M645" s="447"/>
      <c r="N645" s="447"/>
      <c r="O645" s="447"/>
      <c r="P645" s="447"/>
      <c r="Q645" s="447"/>
      <c r="R645" s="447"/>
      <c r="S645" s="447"/>
      <c r="T645" s="447"/>
      <c r="U645" s="447"/>
      <c r="V645" s="447"/>
      <c r="W645" s="447"/>
      <c r="X645" s="447"/>
      <c r="Y645" s="447"/>
      <c r="Z645" s="447"/>
    </row>
    <row r="646" ht="12.75" customHeight="1">
      <c r="A646" s="447"/>
      <c r="B646" s="476"/>
      <c r="C646" s="447"/>
      <c r="E646" s="447"/>
      <c r="F646" s="960"/>
      <c r="G646" s="447"/>
      <c r="H646" s="447"/>
      <c r="I646" s="447"/>
      <c r="J646" s="447"/>
      <c r="K646" s="447"/>
      <c r="L646" s="447"/>
      <c r="M646" s="447"/>
      <c r="N646" s="447"/>
      <c r="O646" s="447"/>
      <c r="P646" s="447"/>
      <c r="Q646" s="447"/>
      <c r="R646" s="447"/>
      <c r="S646" s="447"/>
      <c r="T646" s="447"/>
      <c r="U646" s="447"/>
      <c r="V646" s="447"/>
      <c r="W646" s="447"/>
      <c r="X646" s="447"/>
      <c r="Y646" s="447"/>
      <c r="Z646" s="447"/>
    </row>
    <row r="647" ht="12.75" customHeight="1">
      <c r="A647" s="447"/>
      <c r="B647" s="476"/>
      <c r="C647" s="447"/>
      <c r="E647" s="447"/>
      <c r="F647" s="960"/>
      <c r="G647" s="447"/>
      <c r="H647" s="447"/>
      <c r="I647" s="447"/>
      <c r="J647" s="447"/>
      <c r="K647" s="447"/>
      <c r="L647" s="447"/>
      <c r="M647" s="447"/>
      <c r="N647" s="447"/>
      <c r="O647" s="447"/>
      <c r="P647" s="447"/>
      <c r="Q647" s="447"/>
      <c r="R647" s="447"/>
      <c r="S647" s="447"/>
      <c r="T647" s="447"/>
      <c r="U647" s="447"/>
      <c r="V647" s="447"/>
      <c r="W647" s="447"/>
      <c r="X647" s="447"/>
      <c r="Y647" s="447"/>
      <c r="Z647" s="447"/>
    </row>
    <row r="648" ht="12.75" customHeight="1">
      <c r="A648" s="447"/>
      <c r="B648" s="476"/>
      <c r="C648" s="447"/>
      <c r="E648" s="447"/>
      <c r="F648" s="960"/>
      <c r="G648" s="447"/>
      <c r="H648" s="447"/>
      <c r="I648" s="447"/>
      <c r="J648" s="447"/>
      <c r="K648" s="447"/>
      <c r="L648" s="447"/>
      <c r="M648" s="447"/>
      <c r="N648" s="447"/>
      <c r="O648" s="447"/>
      <c r="P648" s="447"/>
      <c r="Q648" s="447"/>
      <c r="R648" s="447"/>
      <c r="S648" s="447"/>
      <c r="T648" s="447"/>
      <c r="U648" s="447"/>
      <c r="V648" s="447"/>
      <c r="W648" s="447"/>
      <c r="X648" s="447"/>
      <c r="Y648" s="447"/>
      <c r="Z648" s="447"/>
    </row>
    <row r="649" ht="12.75" customHeight="1">
      <c r="A649" s="447"/>
      <c r="B649" s="476"/>
      <c r="C649" s="447"/>
      <c r="E649" s="447"/>
      <c r="F649" s="960"/>
      <c r="G649" s="447"/>
      <c r="H649" s="447"/>
      <c r="I649" s="447"/>
      <c r="J649" s="447"/>
      <c r="K649" s="447"/>
      <c r="L649" s="447"/>
      <c r="M649" s="447"/>
      <c r="N649" s="447"/>
      <c r="O649" s="447"/>
      <c r="P649" s="447"/>
      <c r="Q649" s="447"/>
      <c r="R649" s="447"/>
      <c r="S649" s="447"/>
      <c r="T649" s="447"/>
      <c r="U649" s="447"/>
      <c r="V649" s="447"/>
      <c r="W649" s="447"/>
      <c r="X649" s="447"/>
      <c r="Y649" s="447"/>
      <c r="Z649" s="447"/>
    </row>
    <row r="650" ht="12.75" customHeight="1">
      <c r="A650" s="447"/>
      <c r="B650" s="476"/>
      <c r="C650" s="447"/>
      <c r="E650" s="447"/>
      <c r="F650" s="960"/>
      <c r="G650" s="447"/>
      <c r="H650" s="447"/>
      <c r="I650" s="447"/>
      <c r="J650" s="447"/>
      <c r="K650" s="447"/>
      <c r="L650" s="447"/>
      <c r="M650" s="447"/>
      <c r="N650" s="447"/>
      <c r="O650" s="447"/>
      <c r="P650" s="447"/>
      <c r="Q650" s="447"/>
      <c r="R650" s="447"/>
      <c r="S650" s="447"/>
      <c r="T650" s="447"/>
      <c r="U650" s="447"/>
      <c r="V650" s="447"/>
      <c r="W650" s="447"/>
      <c r="X650" s="447"/>
      <c r="Y650" s="447"/>
      <c r="Z650" s="447"/>
    </row>
    <row r="651" ht="12.75" customHeight="1">
      <c r="A651" s="447"/>
      <c r="B651" s="476"/>
      <c r="C651" s="447"/>
      <c r="E651" s="447"/>
      <c r="F651" s="960"/>
      <c r="G651" s="447"/>
      <c r="H651" s="447"/>
      <c r="I651" s="447"/>
      <c r="J651" s="447"/>
      <c r="K651" s="447"/>
      <c r="L651" s="447"/>
      <c r="M651" s="447"/>
      <c r="N651" s="447"/>
      <c r="O651" s="447"/>
      <c r="P651" s="447"/>
      <c r="Q651" s="447"/>
      <c r="R651" s="447"/>
      <c r="S651" s="447"/>
      <c r="T651" s="447"/>
      <c r="U651" s="447"/>
      <c r="V651" s="447"/>
      <c r="W651" s="447"/>
      <c r="X651" s="447"/>
      <c r="Y651" s="447"/>
      <c r="Z651" s="447"/>
    </row>
    <row r="652" ht="12.75" customHeight="1">
      <c r="A652" s="447"/>
      <c r="B652" s="476"/>
      <c r="C652" s="447"/>
      <c r="E652" s="447"/>
      <c r="F652" s="960"/>
      <c r="G652" s="447"/>
      <c r="H652" s="447"/>
      <c r="I652" s="447"/>
      <c r="J652" s="447"/>
      <c r="K652" s="447"/>
      <c r="L652" s="447"/>
      <c r="M652" s="447"/>
      <c r="N652" s="447"/>
      <c r="O652" s="447"/>
      <c r="P652" s="447"/>
      <c r="Q652" s="447"/>
      <c r="R652" s="447"/>
      <c r="S652" s="447"/>
      <c r="T652" s="447"/>
      <c r="U652" s="447"/>
      <c r="V652" s="447"/>
      <c r="W652" s="447"/>
      <c r="X652" s="447"/>
      <c r="Y652" s="447"/>
      <c r="Z652" s="447"/>
    </row>
    <row r="653" ht="12.75" customHeight="1">
      <c r="A653" s="447"/>
      <c r="B653" s="476"/>
      <c r="C653" s="447"/>
      <c r="E653" s="447"/>
      <c r="F653" s="960"/>
      <c r="G653" s="447"/>
      <c r="H653" s="447"/>
      <c r="I653" s="447"/>
      <c r="J653" s="447"/>
      <c r="K653" s="447"/>
      <c r="L653" s="447"/>
      <c r="M653" s="447"/>
      <c r="N653" s="447"/>
      <c r="O653" s="447"/>
      <c r="P653" s="447"/>
      <c r="Q653" s="447"/>
      <c r="R653" s="447"/>
      <c r="S653" s="447"/>
      <c r="T653" s="447"/>
      <c r="U653" s="447"/>
      <c r="V653" s="447"/>
      <c r="W653" s="447"/>
      <c r="X653" s="447"/>
      <c r="Y653" s="447"/>
      <c r="Z653" s="447"/>
    </row>
    <row r="654" ht="12.75" customHeight="1">
      <c r="A654" s="447"/>
      <c r="B654" s="476"/>
      <c r="C654" s="447"/>
      <c r="E654" s="447"/>
      <c r="F654" s="960"/>
      <c r="G654" s="447"/>
      <c r="H654" s="447"/>
      <c r="I654" s="447"/>
      <c r="J654" s="447"/>
      <c r="K654" s="447"/>
      <c r="L654" s="447"/>
      <c r="M654" s="447"/>
      <c r="N654" s="447"/>
      <c r="O654" s="447"/>
      <c r="P654" s="447"/>
      <c r="Q654" s="447"/>
      <c r="R654" s="447"/>
      <c r="S654" s="447"/>
      <c r="T654" s="447"/>
      <c r="U654" s="447"/>
      <c r="V654" s="447"/>
      <c r="W654" s="447"/>
      <c r="X654" s="447"/>
      <c r="Y654" s="447"/>
      <c r="Z654" s="447"/>
    </row>
    <row r="655" ht="12.75" customHeight="1">
      <c r="A655" s="447"/>
      <c r="B655" s="476"/>
      <c r="C655" s="447"/>
      <c r="E655" s="447"/>
      <c r="F655" s="960"/>
      <c r="G655" s="447"/>
      <c r="H655" s="447"/>
      <c r="I655" s="447"/>
      <c r="J655" s="447"/>
      <c r="K655" s="447"/>
      <c r="L655" s="447"/>
      <c r="M655" s="447"/>
      <c r="N655" s="447"/>
      <c r="O655" s="447"/>
      <c r="P655" s="447"/>
      <c r="Q655" s="447"/>
      <c r="R655" s="447"/>
      <c r="S655" s="447"/>
      <c r="T655" s="447"/>
      <c r="U655" s="447"/>
      <c r="V655" s="447"/>
      <c r="W655" s="447"/>
      <c r="X655" s="447"/>
      <c r="Y655" s="447"/>
      <c r="Z655" s="447"/>
    </row>
    <row r="656" ht="12.75" customHeight="1">
      <c r="A656" s="447"/>
      <c r="B656" s="476"/>
      <c r="C656" s="447"/>
      <c r="E656" s="447"/>
      <c r="F656" s="960"/>
      <c r="G656" s="447"/>
      <c r="H656" s="447"/>
      <c r="I656" s="447"/>
      <c r="J656" s="447"/>
      <c r="K656" s="447"/>
      <c r="L656" s="447"/>
      <c r="M656" s="447"/>
      <c r="N656" s="447"/>
      <c r="O656" s="447"/>
      <c r="P656" s="447"/>
      <c r="Q656" s="447"/>
      <c r="R656" s="447"/>
      <c r="S656" s="447"/>
      <c r="T656" s="447"/>
      <c r="U656" s="447"/>
      <c r="V656" s="447"/>
      <c r="W656" s="447"/>
      <c r="X656" s="447"/>
      <c r="Y656" s="447"/>
      <c r="Z656" s="447"/>
    </row>
    <row r="657" ht="12.75" customHeight="1">
      <c r="A657" s="447"/>
      <c r="B657" s="476"/>
      <c r="C657" s="447"/>
      <c r="E657" s="447"/>
      <c r="F657" s="960"/>
      <c r="G657" s="447"/>
      <c r="H657" s="447"/>
      <c r="I657" s="447"/>
      <c r="J657" s="447"/>
      <c r="K657" s="447"/>
      <c r="L657" s="447"/>
      <c r="M657" s="447"/>
      <c r="N657" s="447"/>
      <c r="O657" s="447"/>
      <c r="P657" s="447"/>
      <c r="Q657" s="447"/>
      <c r="R657" s="447"/>
      <c r="S657" s="447"/>
      <c r="T657" s="447"/>
      <c r="U657" s="447"/>
      <c r="V657" s="447"/>
      <c r="W657" s="447"/>
      <c r="X657" s="447"/>
      <c r="Y657" s="447"/>
      <c r="Z657" s="447"/>
    </row>
    <row r="658" ht="12.75" customHeight="1">
      <c r="A658" s="447"/>
      <c r="B658" s="476"/>
      <c r="C658" s="447"/>
      <c r="E658" s="447"/>
      <c r="F658" s="960"/>
      <c r="G658" s="447"/>
      <c r="H658" s="447"/>
      <c r="I658" s="447"/>
      <c r="J658" s="447"/>
      <c r="K658" s="447"/>
      <c r="L658" s="447"/>
      <c r="M658" s="447"/>
      <c r="N658" s="447"/>
      <c r="O658" s="447"/>
      <c r="P658" s="447"/>
      <c r="Q658" s="447"/>
      <c r="R658" s="447"/>
      <c r="S658" s="447"/>
      <c r="T658" s="447"/>
      <c r="U658" s="447"/>
      <c r="V658" s="447"/>
      <c r="W658" s="447"/>
      <c r="X658" s="447"/>
      <c r="Y658" s="447"/>
      <c r="Z658" s="447"/>
    </row>
    <row r="659" ht="12.75" customHeight="1">
      <c r="A659" s="447"/>
      <c r="B659" s="476"/>
      <c r="C659" s="447"/>
      <c r="E659" s="447"/>
      <c r="F659" s="960"/>
      <c r="G659" s="447"/>
      <c r="H659" s="447"/>
      <c r="I659" s="447"/>
      <c r="J659" s="447"/>
      <c r="K659" s="447"/>
      <c r="L659" s="447"/>
      <c r="M659" s="447"/>
      <c r="N659" s="447"/>
      <c r="O659" s="447"/>
      <c r="P659" s="447"/>
      <c r="Q659" s="447"/>
      <c r="R659" s="447"/>
      <c r="S659" s="447"/>
      <c r="T659" s="447"/>
      <c r="U659" s="447"/>
      <c r="V659" s="447"/>
      <c r="W659" s="447"/>
      <c r="X659" s="447"/>
      <c r="Y659" s="447"/>
      <c r="Z659" s="447"/>
    </row>
    <row r="660" ht="12.75" customHeight="1">
      <c r="A660" s="447"/>
      <c r="B660" s="476"/>
      <c r="C660" s="447"/>
      <c r="E660" s="447"/>
      <c r="F660" s="960"/>
      <c r="G660" s="447"/>
      <c r="H660" s="447"/>
      <c r="I660" s="447"/>
      <c r="J660" s="447"/>
      <c r="K660" s="447"/>
      <c r="L660" s="447"/>
      <c r="M660" s="447"/>
      <c r="N660" s="447"/>
      <c r="O660" s="447"/>
      <c r="P660" s="447"/>
      <c r="Q660" s="447"/>
      <c r="R660" s="447"/>
      <c r="S660" s="447"/>
      <c r="T660" s="447"/>
      <c r="U660" s="447"/>
      <c r="V660" s="447"/>
      <c r="W660" s="447"/>
      <c r="X660" s="447"/>
      <c r="Y660" s="447"/>
      <c r="Z660" s="447"/>
    </row>
    <row r="661" ht="12.75" customHeight="1">
      <c r="A661" s="447"/>
      <c r="B661" s="476"/>
      <c r="C661" s="447"/>
      <c r="E661" s="447"/>
      <c r="F661" s="960"/>
      <c r="G661" s="447"/>
      <c r="H661" s="447"/>
      <c r="I661" s="447"/>
      <c r="J661" s="447"/>
      <c r="K661" s="447"/>
      <c r="L661" s="447"/>
      <c r="M661" s="447"/>
      <c r="N661" s="447"/>
      <c r="O661" s="447"/>
      <c r="P661" s="447"/>
      <c r="Q661" s="447"/>
      <c r="R661" s="447"/>
      <c r="S661" s="447"/>
      <c r="T661" s="447"/>
      <c r="U661" s="447"/>
      <c r="V661" s="447"/>
      <c r="W661" s="447"/>
      <c r="X661" s="447"/>
      <c r="Y661" s="447"/>
      <c r="Z661" s="447"/>
    </row>
    <row r="662" ht="12.75" customHeight="1">
      <c r="A662" s="447"/>
      <c r="B662" s="476"/>
      <c r="C662" s="447"/>
      <c r="E662" s="447"/>
      <c r="F662" s="960"/>
      <c r="G662" s="447"/>
      <c r="H662" s="447"/>
      <c r="I662" s="447"/>
      <c r="J662" s="447"/>
      <c r="K662" s="447"/>
      <c r="L662" s="447"/>
      <c r="M662" s="447"/>
      <c r="N662" s="447"/>
      <c r="O662" s="447"/>
      <c r="P662" s="447"/>
      <c r="Q662" s="447"/>
      <c r="R662" s="447"/>
      <c r="S662" s="447"/>
      <c r="T662" s="447"/>
      <c r="U662" s="447"/>
      <c r="V662" s="447"/>
      <c r="W662" s="447"/>
      <c r="X662" s="447"/>
      <c r="Y662" s="447"/>
      <c r="Z662" s="447"/>
    </row>
    <row r="663" ht="12.75" customHeight="1">
      <c r="A663" s="447"/>
      <c r="B663" s="476"/>
      <c r="C663" s="447"/>
      <c r="E663" s="447"/>
      <c r="F663" s="960"/>
      <c r="G663" s="447"/>
      <c r="H663" s="447"/>
      <c r="I663" s="447"/>
      <c r="J663" s="447"/>
      <c r="K663" s="447"/>
      <c r="L663" s="447"/>
      <c r="M663" s="447"/>
      <c r="N663" s="447"/>
      <c r="O663" s="447"/>
      <c r="P663" s="447"/>
      <c r="Q663" s="447"/>
      <c r="R663" s="447"/>
      <c r="S663" s="447"/>
      <c r="T663" s="447"/>
      <c r="U663" s="447"/>
      <c r="V663" s="447"/>
      <c r="W663" s="447"/>
      <c r="X663" s="447"/>
      <c r="Y663" s="447"/>
      <c r="Z663" s="447"/>
    </row>
    <row r="664" ht="12.75" customHeight="1">
      <c r="A664" s="447"/>
      <c r="B664" s="476"/>
      <c r="C664" s="447"/>
      <c r="E664" s="447"/>
      <c r="F664" s="960"/>
      <c r="G664" s="447"/>
      <c r="H664" s="447"/>
      <c r="I664" s="447"/>
      <c r="J664" s="447"/>
      <c r="K664" s="447"/>
      <c r="L664" s="447"/>
      <c r="M664" s="447"/>
      <c r="N664" s="447"/>
      <c r="O664" s="447"/>
      <c r="P664" s="447"/>
      <c r="Q664" s="447"/>
      <c r="R664" s="447"/>
      <c r="S664" s="447"/>
      <c r="T664" s="447"/>
      <c r="U664" s="447"/>
      <c r="V664" s="447"/>
      <c r="W664" s="447"/>
      <c r="X664" s="447"/>
      <c r="Y664" s="447"/>
      <c r="Z664" s="447"/>
    </row>
    <row r="665" ht="12.75" customHeight="1">
      <c r="A665" s="447"/>
      <c r="B665" s="476"/>
      <c r="C665" s="447"/>
      <c r="E665" s="447"/>
      <c r="F665" s="960"/>
      <c r="G665" s="447"/>
      <c r="H665" s="447"/>
      <c r="I665" s="447"/>
      <c r="J665" s="447"/>
      <c r="K665" s="447"/>
      <c r="L665" s="447"/>
      <c r="M665" s="447"/>
      <c r="N665" s="447"/>
      <c r="O665" s="447"/>
      <c r="P665" s="447"/>
      <c r="Q665" s="447"/>
      <c r="R665" s="447"/>
      <c r="S665" s="447"/>
      <c r="T665" s="447"/>
      <c r="U665" s="447"/>
      <c r="V665" s="447"/>
      <c r="W665" s="447"/>
      <c r="X665" s="447"/>
      <c r="Y665" s="447"/>
      <c r="Z665" s="447"/>
    </row>
    <row r="666" ht="12.75" customHeight="1">
      <c r="A666" s="447"/>
      <c r="B666" s="476"/>
      <c r="C666" s="447"/>
      <c r="E666" s="447"/>
      <c r="F666" s="960"/>
      <c r="G666" s="447"/>
      <c r="H666" s="447"/>
      <c r="I666" s="447"/>
      <c r="J666" s="447"/>
      <c r="K666" s="447"/>
      <c r="L666" s="447"/>
      <c r="M666" s="447"/>
      <c r="N666" s="447"/>
      <c r="O666" s="447"/>
      <c r="P666" s="447"/>
      <c r="Q666" s="447"/>
      <c r="R666" s="447"/>
      <c r="S666" s="447"/>
      <c r="T666" s="447"/>
      <c r="U666" s="447"/>
      <c r="V666" s="447"/>
      <c r="W666" s="447"/>
      <c r="X666" s="447"/>
      <c r="Y666" s="447"/>
      <c r="Z666" s="447"/>
    </row>
    <row r="667" ht="12.75" customHeight="1">
      <c r="A667" s="447"/>
      <c r="B667" s="476"/>
      <c r="C667" s="447"/>
      <c r="E667" s="447"/>
      <c r="F667" s="960"/>
      <c r="G667" s="447"/>
      <c r="H667" s="447"/>
      <c r="I667" s="447"/>
      <c r="J667" s="447"/>
      <c r="K667" s="447"/>
      <c r="L667" s="447"/>
      <c r="M667" s="447"/>
      <c r="N667" s="447"/>
      <c r="O667" s="447"/>
      <c r="P667" s="447"/>
      <c r="Q667" s="447"/>
      <c r="R667" s="447"/>
      <c r="S667" s="447"/>
      <c r="T667" s="447"/>
      <c r="U667" s="447"/>
      <c r="V667" s="447"/>
      <c r="W667" s="447"/>
      <c r="X667" s="447"/>
      <c r="Y667" s="447"/>
      <c r="Z667" s="447"/>
    </row>
    <row r="668" ht="12.75" customHeight="1">
      <c r="A668" s="447"/>
      <c r="B668" s="476"/>
      <c r="C668" s="447"/>
      <c r="E668" s="447"/>
      <c r="F668" s="960"/>
      <c r="G668" s="447"/>
      <c r="H668" s="447"/>
      <c r="I668" s="447"/>
      <c r="J668" s="447"/>
      <c r="K668" s="447"/>
      <c r="L668" s="447"/>
      <c r="M668" s="447"/>
      <c r="N668" s="447"/>
      <c r="O668" s="447"/>
      <c r="P668" s="447"/>
      <c r="Q668" s="447"/>
      <c r="R668" s="447"/>
      <c r="S668" s="447"/>
      <c r="T668" s="447"/>
      <c r="U668" s="447"/>
      <c r="V668" s="447"/>
      <c r="W668" s="447"/>
      <c r="X668" s="447"/>
      <c r="Y668" s="447"/>
      <c r="Z668" s="447"/>
    </row>
    <row r="669" ht="12.75" customHeight="1">
      <c r="A669" s="447"/>
      <c r="B669" s="476"/>
      <c r="C669" s="447"/>
      <c r="E669" s="447"/>
      <c r="F669" s="960"/>
      <c r="G669" s="447"/>
      <c r="H669" s="447"/>
      <c r="I669" s="447"/>
      <c r="J669" s="447"/>
      <c r="K669" s="447"/>
      <c r="L669" s="447"/>
      <c r="M669" s="447"/>
      <c r="N669" s="447"/>
      <c r="O669" s="447"/>
      <c r="P669" s="447"/>
      <c r="Q669" s="447"/>
      <c r="R669" s="447"/>
      <c r="S669" s="447"/>
      <c r="T669" s="447"/>
      <c r="U669" s="447"/>
      <c r="V669" s="447"/>
      <c r="W669" s="447"/>
      <c r="X669" s="447"/>
      <c r="Y669" s="447"/>
      <c r="Z669" s="447"/>
    </row>
    <row r="670" ht="12.75" customHeight="1">
      <c r="A670" s="447"/>
      <c r="B670" s="476"/>
      <c r="C670" s="447"/>
      <c r="E670" s="447"/>
      <c r="F670" s="960"/>
      <c r="G670" s="447"/>
      <c r="H670" s="447"/>
      <c r="I670" s="447"/>
      <c r="J670" s="447"/>
      <c r="K670" s="447"/>
      <c r="L670" s="447"/>
      <c r="M670" s="447"/>
      <c r="N670" s="447"/>
      <c r="O670" s="447"/>
      <c r="P670" s="447"/>
      <c r="Q670" s="447"/>
      <c r="R670" s="447"/>
      <c r="S670" s="447"/>
      <c r="T670" s="447"/>
      <c r="U670" s="447"/>
      <c r="V670" s="447"/>
      <c r="W670" s="447"/>
      <c r="X670" s="447"/>
      <c r="Y670" s="447"/>
      <c r="Z670" s="447"/>
    </row>
    <row r="671" ht="12.75" customHeight="1">
      <c r="A671" s="447"/>
      <c r="B671" s="476"/>
      <c r="C671" s="447"/>
      <c r="E671" s="447"/>
      <c r="F671" s="960"/>
      <c r="G671" s="447"/>
      <c r="H671" s="447"/>
      <c r="I671" s="447"/>
      <c r="J671" s="447"/>
      <c r="K671" s="447"/>
      <c r="L671" s="447"/>
      <c r="M671" s="447"/>
      <c r="N671" s="447"/>
      <c r="O671" s="447"/>
      <c r="P671" s="447"/>
      <c r="Q671" s="447"/>
      <c r="R671" s="447"/>
      <c r="S671" s="447"/>
      <c r="T671" s="447"/>
      <c r="U671" s="447"/>
      <c r="V671" s="447"/>
      <c r="W671" s="447"/>
      <c r="X671" s="447"/>
      <c r="Y671" s="447"/>
      <c r="Z671" s="447"/>
    </row>
    <row r="672" ht="12.75" customHeight="1">
      <c r="A672" s="447"/>
      <c r="B672" s="476"/>
      <c r="C672" s="447"/>
      <c r="E672" s="447"/>
      <c r="F672" s="960"/>
      <c r="G672" s="447"/>
      <c r="H672" s="447"/>
      <c r="I672" s="447"/>
      <c r="J672" s="447"/>
      <c r="K672" s="447"/>
      <c r="L672" s="447"/>
      <c r="M672" s="447"/>
      <c r="N672" s="447"/>
      <c r="O672" s="447"/>
      <c r="P672" s="447"/>
      <c r="Q672" s="447"/>
      <c r="R672" s="447"/>
      <c r="S672" s="447"/>
      <c r="T672" s="447"/>
      <c r="U672" s="447"/>
      <c r="V672" s="447"/>
      <c r="W672" s="447"/>
      <c r="X672" s="447"/>
      <c r="Y672" s="447"/>
      <c r="Z672" s="447"/>
    </row>
    <row r="673" ht="12.75" customHeight="1">
      <c r="A673" s="447"/>
      <c r="B673" s="476"/>
      <c r="C673" s="447"/>
      <c r="E673" s="447"/>
      <c r="F673" s="960"/>
      <c r="G673" s="447"/>
      <c r="H673" s="447"/>
      <c r="I673" s="447"/>
      <c r="J673" s="447"/>
      <c r="K673" s="447"/>
      <c r="L673" s="447"/>
      <c r="M673" s="447"/>
      <c r="N673" s="447"/>
      <c r="O673" s="447"/>
      <c r="P673" s="447"/>
      <c r="Q673" s="447"/>
      <c r="R673" s="447"/>
      <c r="S673" s="447"/>
      <c r="T673" s="447"/>
      <c r="U673" s="447"/>
      <c r="V673" s="447"/>
      <c r="W673" s="447"/>
      <c r="X673" s="447"/>
      <c r="Y673" s="447"/>
      <c r="Z673" s="447"/>
    </row>
    <row r="674" ht="12.75" customHeight="1">
      <c r="A674" s="447"/>
      <c r="B674" s="476"/>
      <c r="C674" s="447"/>
      <c r="E674" s="447"/>
      <c r="F674" s="960"/>
      <c r="G674" s="447"/>
      <c r="H674" s="447"/>
      <c r="I674" s="447"/>
      <c r="J674" s="447"/>
      <c r="K674" s="447"/>
      <c r="L674" s="447"/>
      <c r="M674" s="447"/>
      <c r="N674" s="447"/>
      <c r="O674" s="447"/>
      <c r="P674" s="447"/>
      <c r="Q674" s="447"/>
      <c r="R674" s="447"/>
      <c r="S674" s="447"/>
      <c r="T674" s="447"/>
      <c r="U674" s="447"/>
      <c r="V674" s="447"/>
      <c r="W674" s="447"/>
      <c r="X674" s="447"/>
      <c r="Y674" s="447"/>
      <c r="Z674" s="447"/>
    </row>
    <row r="675" ht="12.75" customHeight="1">
      <c r="A675" s="447"/>
      <c r="B675" s="476"/>
      <c r="C675" s="447"/>
      <c r="E675" s="447"/>
      <c r="F675" s="960"/>
      <c r="G675" s="447"/>
      <c r="H675" s="447"/>
      <c r="I675" s="447"/>
      <c r="J675" s="447"/>
      <c r="K675" s="447"/>
      <c r="L675" s="447"/>
      <c r="M675" s="447"/>
      <c r="N675" s="447"/>
      <c r="O675" s="447"/>
      <c r="P675" s="447"/>
      <c r="Q675" s="447"/>
      <c r="R675" s="447"/>
      <c r="S675" s="447"/>
      <c r="T675" s="447"/>
      <c r="U675" s="447"/>
      <c r="V675" s="447"/>
      <c r="W675" s="447"/>
      <c r="X675" s="447"/>
      <c r="Y675" s="447"/>
      <c r="Z675" s="447"/>
    </row>
    <row r="676" ht="12.75" customHeight="1">
      <c r="A676" s="447"/>
      <c r="B676" s="476"/>
      <c r="C676" s="447"/>
      <c r="E676" s="447"/>
      <c r="F676" s="960"/>
      <c r="G676" s="447"/>
      <c r="H676" s="447"/>
      <c r="I676" s="447"/>
      <c r="J676" s="447"/>
      <c r="K676" s="447"/>
      <c r="L676" s="447"/>
      <c r="M676" s="447"/>
      <c r="N676" s="447"/>
      <c r="O676" s="447"/>
      <c r="P676" s="447"/>
      <c r="Q676" s="447"/>
      <c r="R676" s="447"/>
      <c r="S676" s="447"/>
      <c r="T676" s="447"/>
      <c r="U676" s="447"/>
      <c r="V676" s="447"/>
      <c r="W676" s="447"/>
      <c r="X676" s="447"/>
      <c r="Y676" s="447"/>
      <c r="Z676" s="447"/>
    </row>
    <row r="677" ht="12.75" customHeight="1">
      <c r="A677" s="447"/>
      <c r="B677" s="476"/>
      <c r="C677" s="447"/>
      <c r="E677" s="447"/>
      <c r="F677" s="960"/>
      <c r="G677" s="447"/>
      <c r="H677" s="447"/>
      <c r="I677" s="447"/>
      <c r="J677" s="447"/>
      <c r="K677" s="447"/>
      <c r="L677" s="447"/>
      <c r="M677" s="447"/>
      <c r="N677" s="447"/>
      <c r="O677" s="447"/>
      <c r="P677" s="447"/>
      <c r="Q677" s="447"/>
      <c r="R677" s="447"/>
      <c r="S677" s="447"/>
      <c r="T677" s="447"/>
      <c r="U677" s="447"/>
      <c r="V677" s="447"/>
      <c r="W677" s="447"/>
      <c r="X677" s="447"/>
      <c r="Y677" s="447"/>
      <c r="Z677" s="447"/>
    </row>
    <row r="678" ht="12.75" customHeight="1">
      <c r="A678" s="447"/>
      <c r="B678" s="476"/>
      <c r="C678" s="447"/>
      <c r="E678" s="447"/>
      <c r="F678" s="960"/>
      <c r="G678" s="447"/>
      <c r="H678" s="447"/>
      <c r="I678" s="447"/>
      <c r="J678" s="447"/>
      <c r="K678" s="447"/>
      <c r="L678" s="447"/>
      <c r="M678" s="447"/>
      <c r="N678" s="447"/>
      <c r="O678" s="447"/>
      <c r="P678" s="447"/>
      <c r="Q678" s="447"/>
      <c r="R678" s="447"/>
      <c r="S678" s="447"/>
      <c r="T678" s="447"/>
      <c r="U678" s="447"/>
      <c r="V678" s="447"/>
      <c r="W678" s="447"/>
      <c r="X678" s="447"/>
      <c r="Y678" s="447"/>
      <c r="Z678" s="447"/>
    </row>
    <row r="679" ht="12.75" customHeight="1">
      <c r="A679" s="447"/>
      <c r="B679" s="476"/>
      <c r="C679" s="447"/>
      <c r="E679" s="447"/>
      <c r="F679" s="960"/>
      <c r="G679" s="447"/>
      <c r="H679" s="447"/>
      <c r="I679" s="447"/>
      <c r="J679" s="447"/>
      <c r="K679" s="447"/>
      <c r="L679" s="447"/>
      <c r="M679" s="447"/>
      <c r="N679" s="447"/>
      <c r="O679" s="447"/>
      <c r="P679" s="447"/>
      <c r="Q679" s="447"/>
      <c r="R679" s="447"/>
      <c r="S679" s="447"/>
      <c r="T679" s="447"/>
      <c r="U679" s="447"/>
      <c r="V679" s="447"/>
      <c r="W679" s="447"/>
      <c r="X679" s="447"/>
      <c r="Y679" s="447"/>
      <c r="Z679" s="447"/>
    </row>
    <row r="680" ht="12.75" customHeight="1">
      <c r="A680" s="447"/>
      <c r="B680" s="476"/>
      <c r="C680" s="447"/>
      <c r="E680" s="447"/>
      <c r="F680" s="960"/>
      <c r="G680" s="447"/>
      <c r="H680" s="447"/>
      <c r="I680" s="447"/>
      <c r="J680" s="447"/>
      <c r="K680" s="447"/>
      <c r="L680" s="447"/>
      <c r="M680" s="447"/>
      <c r="N680" s="447"/>
      <c r="O680" s="447"/>
      <c r="P680" s="447"/>
      <c r="Q680" s="447"/>
      <c r="R680" s="447"/>
      <c r="S680" s="447"/>
      <c r="T680" s="447"/>
      <c r="U680" s="447"/>
      <c r="V680" s="447"/>
      <c r="W680" s="447"/>
      <c r="X680" s="447"/>
      <c r="Y680" s="447"/>
      <c r="Z680" s="447"/>
    </row>
    <row r="681" ht="12.75" customHeight="1">
      <c r="A681" s="447"/>
      <c r="B681" s="476"/>
      <c r="C681" s="447"/>
      <c r="E681" s="447"/>
      <c r="F681" s="960"/>
      <c r="G681" s="447"/>
      <c r="H681" s="447"/>
      <c r="I681" s="447"/>
      <c r="J681" s="447"/>
      <c r="K681" s="447"/>
      <c r="L681" s="447"/>
      <c r="M681" s="447"/>
      <c r="N681" s="447"/>
      <c r="O681" s="447"/>
      <c r="P681" s="447"/>
      <c r="Q681" s="447"/>
      <c r="R681" s="447"/>
      <c r="S681" s="447"/>
      <c r="T681" s="447"/>
      <c r="U681" s="447"/>
      <c r="V681" s="447"/>
      <c r="W681" s="447"/>
      <c r="X681" s="447"/>
      <c r="Y681" s="447"/>
      <c r="Z681" s="447"/>
    </row>
    <row r="682" ht="12.75" customHeight="1">
      <c r="A682" s="447"/>
      <c r="B682" s="476"/>
      <c r="C682" s="447"/>
      <c r="E682" s="447"/>
      <c r="F682" s="960"/>
      <c r="G682" s="447"/>
      <c r="H682" s="447"/>
      <c r="I682" s="447"/>
      <c r="J682" s="447"/>
      <c r="K682" s="447"/>
      <c r="L682" s="447"/>
      <c r="M682" s="447"/>
      <c r="N682" s="447"/>
      <c r="O682" s="447"/>
      <c r="P682" s="447"/>
      <c r="Q682" s="447"/>
      <c r="R682" s="447"/>
      <c r="S682" s="447"/>
      <c r="T682" s="447"/>
      <c r="U682" s="447"/>
      <c r="V682" s="447"/>
      <c r="W682" s="447"/>
      <c r="X682" s="447"/>
      <c r="Y682" s="447"/>
      <c r="Z682" s="447"/>
    </row>
    <row r="683" ht="12.75" customHeight="1">
      <c r="A683" s="447"/>
      <c r="B683" s="476"/>
      <c r="C683" s="447"/>
      <c r="E683" s="447"/>
      <c r="F683" s="960"/>
      <c r="G683" s="447"/>
      <c r="H683" s="447"/>
      <c r="I683" s="447"/>
      <c r="J683" s="447"/>
      <c r="K683" s="447"/>
      <c r="L683" s="447"/>
      <c r="M683" s="447"/>
      <c r="N683" s="447"/>
      <c r="O683" s="447"/>
      <c r="P683" s="447"/>
      <c r="Q683" s="447"/>
      <c r="R683" s="447"/>
      <c r="S683" s="447"/>
      <c r="T683" s="447"/>
      <c r="U683" s="447"/>
      <c r="V683" s="447"/>
      <c r="W683" s="447"/>
      <c r="X683" s="447"/>
      <c r="Y683" s="447"/>
      <c r="Z683" s="447"/>
    </row>
    <row r="684" ht="12.75" customHeight="1">
      <c r="A684" s="447"/>
      <c r="B684" s="476"/>
      <c r="C684" s="447"/>
      <c r="E684" s="447"/>
      <c r="F684" s="960"/>
      <c r="G684" s="447"/>
      <c r="H684" s="447"/>
      <c r="I684" s="447"/>
      <c r="J684" s="447"/>
      <c r="K684" s="447"/>
      <c r="L684" s="447"/>
      <c r="M684" s="447"/>
      <c r="N684" s="447"/>
      <c r="O684" s="447"/>
      <c r="P684" s="447"/>
      <c r="Q684" s="447"/>
      <c r="R684" s="447"/>
      <c r="S684" s="447"/>
      <c r="T684" s="447"/>
      <c r="U684" s="447"/>
      <c r="V684" s="447"/>
      <c r="W684" s="447"/>
      <c r="X684" s="447"/>
      <c r="Y684" s="447"/>
      <c r="Z684" s="447"/>
    </row>
    <row r="685" ht="12.75" customHeight="1">
      <c r="A685" s="447"/>
      <c r="B685" s="476"/>
      <c r="C685" s="447"/>
      <c r="E685" s="447"/>
      <c r="F685" s="960"/>
      <c r="G685" s="447"/>
      <c r="H685" s="447"/>
      <c r="I685" s="447"/>
      <c r="J685" s="447"/>
      <c r="K685" s="447"/>
      <c r="L685" s="447"/>
      <c r="M685" s="447"/>
      <c r="N685" s="447"/>
      <c r="O685" s="447"/>
      <c r="P685" s="447"/>
      <c r="Q685" s="447"/>
      <c r="R685" s="447"/>
      <c r="S685" s="447"/>
      <c r="T685" s="447"/>
      <c r="U685" s="447"/>
      <c r="V685" s="447"/>
      <c r="W685" s="447"/>
      <c r="X685" s="447"/>
      <c r="Y685" s="447"/>
      <c r="Z685" s="447"/>
    </row>
    <row r="686" ht="12.75" customHeight="1">
      <c r="A686" s="447"/>
      <c r="B686" s="476"/>
      <c r="C686" s="447"/>
      <c r="E686" s="447"/>
      <c r="F686" s="960"/>
      <c r="G686" s="447"/>
      <c r="H686" s="447"/>
      <c r="I686" s="447"/>
      <c r="J686" s="447"/>
      <c r="K686" s="447"/>
      <c r="L686" s="447"/>
      <c r="M686" s="447"/>
      <c r="N686" s="447"/>
      <c r="O686" s="447"/>
      <c r="P686" s="447"/>
      <c r="Q686" s="447"/>
      <c r="R686" s="447"/>
      <c r="S686" s="447"/>
      <c r="T686" s="447"/>
      <c r="U686" s="447"/>
      <c r="V686" s="447"/>
      <c r="W686" s="447"/>
      <c r="X686" s="447"/>
      <c r="Y686" s="447"/>
      <c r="Z686" s="447"/>
    </row>
    <row r="687" ht="12.75" customHeight="1">
      <c r="A687" s="447"/>
      <c r="B687" s="476"/>
      <c r="C687" s="447"/>
      <c r="E687" s="447"/>
      <c r="F687" s="960"/>
      <c r="G687" s="447"/>
      <c r="H687" s="447"/>
      <c r="I687" s="447"/>
      <c r="J687" s="447"/>
      <c r="K687" s="447"/>
      <c r="L687" s="447"/>
      <c r="M687" s="447"/>
      <c r="N687" s="447"/>
      <c r="O687" s="447"/>
      <c r="P687" s="447"/>
      <c r="Q687" s="447"/>
      <c r="R687" s="447"/>
      <c r="S687" s="447"/>
      <c r="T687" s="447"/>
      <c r="U687" s="447"/>
      <c r="V687" s="447"/>
      <c r="W687" s="447"/>
      <c r="X687" s="447"/>
      <c r="Y687" s="447"/>
      <c r="Z687" s="447"/>
    </row>
    <row r="688" ht="12.75" customHeight="1">
      <c r="A688" s="447"/>
      <c r="B688" s="476"/>
      <c r="C688" s="447"/>
      <c r="E688" s="447"/>
      <c r="F688" s="960"/>
      <c r="G688" s="447"/>
      <c r="H688" s="447"/>
      <c r="I688" s="447"/>
      <c r="J688" s="447"/>
      <c r="K688" s="447"/>
      <c r="L688" s="447"/>
      <c r="M688" s="447"/>
      <c r="N688" s="447"/>
      <c r="O688" s="447"/>
      <c r="P688" s="447"/>
      <c r="Q688" s="447"/>
      <c r="R688" s="447"/>
      <c r="S688" s="447"/>
      <c r="T688" s="447"/>
      <c r="U688" s="447"/>
      <c r="V688" s="447"/>
      <c r="W688" s="447"/>
      <c r="X688" s="447"/>
      <c r="Y688" s="447"/>
      <c r="Z688" s="447"/>
    </row>
    <row r="689" ht="12.75" customHeight="1">
      <c r="A689" s="447"/>
      <c r="B689" s="476"/>
      <c r="C689" s="447"/>
      <c r="E689" s="447"/>
      <c r="F689" s="960"/>
      <c r="G689" s="447"/>
      <c r="H689" s="447"/>
      <c r="I689" s="447"/>
      <c r="J689" s="447"/>
      <c r="K689" s="447"/>
      <c r="L689" s="447"/>
      <c r="M689" s="447"/>
      <c r="N689" s="447"/>
      <c r="O689" s="447"/>
      <c r="P689" s="447"/>
      <c r="Q689" s="447"/>
      <c r="R689" s="447"/>
      <c r="S689" s="447"/>
      <c r="T689" s="447"/>
      <c r="U689" s="447"/>
      <c r="V689" s="447"/>
      <c r="W689" s="447"/>
      <c r="X689" s="447"/>
      <c r="Y689" s="447"/>
      <c r="Z689" s="447"/>
    </row>
    <row r="690" ht="12.75" customHeight="1">
      <c r="A690" s="447"/>
      <c r="B690" s="476"/>
      <c r="C690" s="447"/>
      <c r="E690" s="447"/>
      <c r="F690" s="960"/>
      <c r="G690" s="447"/>
      <c r="H690" s="447"/>
      <c r="I690" s="447"/>
      <c r="J690" s="447"/>
      <c r="K690" s="447"/>
      <c r="L690" s="447"/>
      <c r="M690" s="447"/>
      <c r="N690" s="447"/>
      <c r="O690" s="447"/>
      <c r="P690" s="447"/>
      <c r="Q690" s="447"/>
      <c r="R690" s="447"/>
      <c r="S690" s="447"/>
      <c r="T690" s="447"/>
      <c r="U690" s="447"/>
      <c r="V690" s="447"/>
      <c r="W690" s="447"/>
      <c r="X690" s="447"/>
      <c r="Y690" s="447"/>
      <c r="Z690" s="447"/>
    </row>
    <row r="691" ht="12.75" customHeight="1">
      <c r="A691" s="447"/>
      <c r="B691" s="476"/>
      <c r="C691" s="447"/>
      <c r="E691" s="447"/>
      <c r="F691" s="960"/>
      <c r="G691" s="447"/>
      <c r="H691" s="447"/>
      <c r="I691" s="447"/>
      <c r="J691" s="447"/>
      <c r="K691" s="447"/>
      <c r="L691" s="447"/>
      <c r="M691" s="447"/>
      <c r="N691" s="447"/>
      <c r="O691" s="447"/>
      <c r="P691" s="447"/>
      <c r="Q691" s="447"/>
      <c r="R691" s="447"/>
      <c r="S691" s="447"/>
      <c r="T691" s="447"/>
      <c r="U691" s="447"/>
      <c r="V691" s="447"/>
      <c r="W691" s="447"/>
      <c r="X691" s="447"/>
      <c r="Y691" s="447"/>
      <c r="Z691" s="447"/>
    </row>
    <row r="692" ht="12.75" customHeight="1">
      <c r="A692" s="447"/>
      <c r="B692" s="476"/>
      <c r="C692" s="447"/>
      <c r="E692" s="447"/>
      <c r="F692" s="960"/>
      <c r="G692" s="447"/>
      <c r="H692" s="447"/>
      <c r="I692" s="447"/>
      <c r="J692" s="447"/>
      <c r="K692" s="447"/>
      <c r="L692" s="447"/>
      <c r="M692" s="447"/>
      <c r="N692" s="447"/>
      <c r="O692" s="447"/>
      <c r="P692" s="447"/>
      <c r="Q692" s="447"/>
      <c r="R692" s="447"/>
      <c r="S692" s="447"/>
      <c r="T692" s="447"/>
      <c r="U692" s="447"/>
      <c r="V692" s="447"/>
      <c r="W692" s="447"/>
      <c r="X692" s="447"/>
      <c r="Y692" s="447"/>
      <c r="Z692" s="447"/>
    </row>
    <row r="693" ht="12.75" customHeight="1">
      <c r="A693" s="447"/>
      <c r="B693" s="476"/>
      <c r="C693" s="447"/>
      <c r="E693" s="447"/>
      <c r="F693" s="960"/>
      <c r="G693" s="447"/>
      <c r="H693" s="447"/>
      <c r="I693" s="447"/>
      <c r="J693" s="447"/>
      <c r="K693" s="447"/>
      <c r="L693" s="447"/>
      <c r="M693" s="447"/>
      <c r="N693" s="447"/>
      <c r="O693" s="447"/>
      <c r="P693" s="447"/>
      <c r="Q693" s="447"/>
      <c r="R693" s="447"/>
      <c r="S693" s="447"/>
      <c r="T693" s="447"/>
      <c r="U693" s="447"/>
      <c r="V693" s="447"/>
      <c r="W693" s="447"/>
      <c r="X693" s="447"/>
      <c r="Y693" s="447"/>
      <c r="Z693" s="447"/>
    </row>
    <row r="694" ht="12.75" customHeight="1">
      <c r="A694" s="447"/>
      <c r="B694" s="476"/>
      <c r="C694" s="447"/>
      <c r="E694" s="447"/>
      <c r="F694" s="960"/>
      <c r="G694" s="447"/>
      <c r="H694" s="447"/>
      <c r="I694" s="447"/>
      <c r="J694" s="447"/>
      <c r="K694" s="447"/>
      <c r="L694" s="447"/>
      <c r="M694" s="447"/>
      <c r="N694" s="447"/>
      <c r="O694" s="447"/>
      <c r="P694" s="447"/>
      <c r="Q694" s="447"/>
      <c r="R694" s="447"/>
      <c r="S694" s="447"/>
      <c r="T694" s="447"/>
      <c r="U694" s="447"/>
      <c r="V694" s="447"/>
      <c r="W694" s="447"/>
      <c r="X694" s="447"/>
      <c r="Y694" s="447"/>
      <c r="Z694" s="447"/>
    </row>
    <row r="695" ht="12.75" customHeight="1">
      <c r="A695" s="447"/>
      <c r="B695" s="476"/>
      <c r="C695" s="447"/>
      <c r="E695" s="447"/>
      <c r="F695" s="960"/>
      <c r="G695" s="447"/>
      <c r="H695" s="447"/>
      <c r="I695" s="447"/>
      <c r="J695" s="447"/>
      <c r="K695" s="447"/>
      <c r="L695" s="447"/>
      <c r="M695" s="447"/>
      <c r="N695" s="447"/>
      <c r="O695" s="447"/>
      <c r="P695" s="447"/>
      <c r="Q695" s="447"/>
      <c r="R695" s="447"/>
      <c r="S695" s="447"/>
      <c r="T695" s="447"/>
      <c r="U695" s="447"/>
      <c r="V695" s="447"/>
      <c r="W695" s="447"/>
      <c r="X695" s="447"/>
      <c r="Y695" s="447"/>
      <c r="Z695" s="447"/>
    </row>
    <row r="696" ht="12.75" customHeight="1">
      <c r="A696" s="447"/>
      <c r="B696" s="476"/>
      <c r="C696" s="447"/>
      <c r="E696" s="447"/>
      <c r="F696" s="960"/>
      <c r="G696" s="447"/>
      <c r="H696" s="447"/>
      <c r="I696" s="447"/>
      <c r="J696" s="447"/>
      <c r="K696" s="447"/>
      <c r="L696" s="447"/>
      <c r="M696" s="447"/>
      <c r="N696" s="447"/>
      <c r="O696" s="447"/>
      <c r="P696" s="447"/>
      <c r="Q696" s="447"/>
      <c r="R696" s="447"/>
      <c r="S696" s="447"/>
      <c r="T696" s="447"/>
      <c r="U696" s="447"/>
      <c r="V696" s="447"/>
      <c r="W696" s="447"/>
      <c r="X696" s="447"/>
      <c r="Y696" s="447"/>
      <c r="Z696" s="447"/>
    </row>
    <row r="697" ht="12.75" customHeight="1">
      <c r="A697" s="447"/>
      <c r="B697" s="476"/>
      <c r="C697" s="447"/>
      <c r="E697" s="447"/>
      <c r="F697" s="960"/>
      <c r="G697" s="447"/>
      <c r="H697" s="447"/>
      <c r="I697" s="447"/>
      <c r="J697" s="447"/>
      <c r="K697" s="447"/>
      <c r="L697" s="447"/>
      <c r="M697" s="447"/>
      <c r="N697" s="447"/>
      <c r="O697" s="447"/>
      <c r="P697" s="447"/>
      <c r="Q697" s="447"/>
      <c r="R697" s="447"/>
      <c r="S697" s="447"/>
      <c r="T697" s="447"/>
      <c r="U697" s="447"/>
      <c r="V697" s="447"/>
      <c r="W697" s="447"/>
      <c r="X697" s="447"/>
      <c r="Y697" s="447"/>
      <c r="Z697" s="447"/>
    </row>
    <row r="698" ht="12.75" customHeight="1">
      <c r="A698" s="447"/>
      <c r="B698" s="476"/>
      <c r="C698" s="447"/>
      <c r="E698" s="447"/>
      <c r="F698" s="960"/>
      <c r="G698" s="447"/>
      <c r="H698" s="447"/>
      <c r="I698" s="447"/>
      <c r="J698" s="447"/>
      <c r="K698" s="447"/>
      <c r="L698" s="447"/>
      <c r="M698" s="447"/>
      <c r="N698" s="447"/>
      <c r="O698" s="447"/>
      <c r="P698" s="447"/>
      <c r="Q698" s="447"/>
      <c r="R698" s="447"/>
      <c r="S698" s="447"/>
      <c r="T698" s="447"/>
      <c r="U698" s="447"/>
      <c r="V698" s="447"/>
      <c r="W698" s="447"/>
      <c r="X698" s="447"/>
      <c r="Y698" s="447"/>
      <c r="Z698" s="447"/>
    </row>
    <row r="699" ht="12.75" customHeight="1">
      <c r="A699" s="447"/>
      <c r="B699" s="476"/>
      <c r="C699" s="447"/>
      <c r="E699" s="447"/>
      <c r="F699" s="960"/>
      <c r="G699" s="447"/>
      <c r="H699" s="447"/>
      <c r="I699" s="447"/>
      <c r="J699" s="447"/>
      <c r="K699" s="447"/>
      <c r="L699" s="447"/>
      <c r="M699" s="447"/>
      <c r="N699" s="447"/>
      <c r="O699" s="447"/>
      <c r="P699" s="447"/>
      <c r="Q699" s="447"/>
      <c r="R699" s="447"/>
      <c r="S699" s="447"/>
      <c r="T699" s="447"/>
      <c r="U699" s="447"/>
      <c r="V699" s="447"/>
      <c r="W699" s="447"/>
      <c r="X699" s="447"/>
      <c r="Y699" s="447"/>
      <c r="Z699" s="447"/>
    </row>
    <row r="700" ht="12.75" customHeight="1">
      <c r="A700" s="447"/>
      <c r="B700" s="476"/>
      <c r="C700" s="447"/>
      <c r="E700" s="447"/>
      <c r="F700" s="960"/>
      <c r="G700" s="447"/>
      <c r="H700" s="447"/>
      <c r="I700" s="447"/>
      <c r="J700" s="447"/>
      <c r="K700" s="447"/>
      <c r="L700" s="447"/>
      <c r="M700" s="447"/>
      <c r="N700" s="447"/>
      <c r="O700" s="447"/>
      <c r="P700" s="447"/>
      <c r="Q700" s="447"/>
      <c r="R700" s="447"/>
      <c r="S700" s="447"/>
      <c r="T700" s="447"/>
      <c r="U700" s="447"/>
      <c r="V700" s="447"/>
      <c r="W700" s="447"/>
      <c r="X700" s="447"/>
      <c r="Y700" s="447"/>
      <c r="Z700" s="447"/>
    </row>
    <row r="701" ht="12.75" customHeight="1">
      <c r="A701" s="447"/>
      <c r="B701" s="476"/>
      <c r="C701" s="447"/>
      <c r="E701" s="447"/>
      <c r="F701" s="960"/>
      <c r="G701" s="447"/>
      <c r="H701" s="447"/>
      <c r="I701" s="447"/>
      <c r="J701" s="447"/>
      <c r="K701" s="447"/>
      <c r="L701" s="447"/>
      <c r="M701" s="447"/>
      <c r="N701" s="447"/>
      <c r="O701" s="447"/>
      <c r="P701" s="447"/>
      <c r="Q701" s="447"/>
      <c r="R701" s="447"/>
      <c r="S701" s="447"/>
      <c r="T701" s="447"/>
      <c r="U701" s="447"/>
      <c r="V701" s="447"/>
      <c r="W701" s="447"/>
      <c r="X701" s="447"/>
      <c r="Y701" s="447"/>
      <c r="Z701" s="447"/>
    </row>
    <row r="702" ht="12.75" customHeight="1">
      <c r="A702" s="447"/>
      <c r="B702" s="476"/>
      <c r="C702" s="447"/>
      <c r="E702" s="447"/>
      <c r="F702" s="960"/>
      <c r="G702" s="447"/>
      <c r="H702" s="447"/>
      <c r="I702" s="447"/>
      <c r="J702" s="447"/>
      <c r="K702" s="447"/>
      <c r="L702" s="447"/>
      <c r="M702" s="447"/>
      <c r="N702" s="447"/>
      <c r="O702" s="447"/>
      <c r="P702" s="447"/>
      <c r="Q702" s="447"/>
      <c r="R702" s="447"/>
      <c r="S702" s="447"/>
      <c r="T702" s="447"/>
      <c r="U702" s="447"/>
      <c r="V702" s="447"/>
      <c r="W702" s="447"/>
      <c r="X702" s="447"/>
      <c r="Y702" s="447"/>
      <c r="Z702" s="447"/>
    </row>
    <row r="703" ht="12.75" customHeight="1">
      <c r="A703" s="447"/>
      <c r="B703" s="476"/>
      <c r="C703" s="447"/>
      <c r="E703" s="447"/>
      <c r="F703" s="960"/>
      <c r="G703" s="447"/>
      <c r="H703" s="447"/>
      <c r="I703" s="447"/>
      <c r="J703" s="447"/>
      <c r="K703" s="447"/>
      <c r="L703" s="447"/>
      <c r="M703" s="447"/>
      <c r="N703" s="447"/>
      <c r="O703" s="447"/>
      <c r="P703" s="447"/>
      <c r="Q703" s="447"/>
      <c r="R703" s="447"/>
      <c r="S703" s="447"/>
      <c r="T703" s="447"/>
      <c r="U703" s="447"/>
      <c r="V703" s="447"/>
      <c r="W703" s="447"/>
      <c r="X703" s="447"/>
      <c r="Y703" s="447"/>
      <c r="Z703" s="447"/>
    </row>
    <row r="704" ht="12.75" customHeight="1">
      <c r="A704" s="447"/>
      <c r="B704" s="476"/>
      <c r="C704" s="447"/>
      <c r="E704" s="447"/>
      <c r="F704" s="960"/>
      <c r="G704" s="447"/>
      <c r="H704" s="447"/>
      <c r="I704" s="447"/>
      <c r="J704" s="447"/>
      <c r="K704" s="447"/>
      <c r="L704" s="447"/>
      <c r="M704" s="447"/>
      <c r="N704" s="447"/>
      <c r="O704" s="447"/>
      <c r="P704" s="447"/>
      <c r="Q704" s="447"/>
      <c r="R704" s="447"/>
      <c r="S704" s="447"/>
      <c r="T704" s="447"/>
      <c r="U704" s="447"/>
      <c r="V704" s="447"/>
      <c r="W704" s="447"/>
      <c r="X704" s="447"/>
      <c r="Y704" s="447"/>
      <c r="Z704" s="447"/>
    </row>
    <row r="705" ht="12.75" customHeight="1">
      <c r="A705" s="447"/>
      <c r="B705" s="476"/>
      <c r="C705" s="447"/>
      <c r="E705" s="447"/>
      <c r="F705" s="960"/>
      <c r="G705" s="447"/>
      <c r="H705" s="447"/>
      <c r="I705" s="447"/>
      <c r="J705" s="447"/>
      <c r="K705" s="447"/>
      <c r="L705" s="447"/>
      <c r="M705" s="447"/>
      <c r="N705" s="447"/>
      <c r="O705" s="447"/>
      <c r="P705" s="447"/>
      <c r="Q705" s="447"/>
      <c r="R705" s="447"/>
      <c r="S705" s="447"/>
      <c r="T705" s="447"/>
      <c r="U705" s="447"/>
      <c r="V705" s="447"/>
      <c r="W705" s="447"/>
      <c r="X705" s="447"/>
      <c r="Y705" s="447"/>
      <c r="Z705" s="447"/>
    </row>
    <row r="706" ht="12.75" customHeight="1">
      <c r="A706" s="447"/>
      <c r="B706" s="476"/>
      <c r="C706" s="447"/>
      <c r="E706" s="447"/>
      <c r="F706" s="960"/>
      <c r="G706" s="447"/>
      <c r="H706" s="447"/>
      <c r="I706" s="447"/>
      <c r="J706" s="447"/>
      <c r="K706" s="447"/>
      <c r="L706" s="447"/>
      <c r="M706" s="447"/>
      <c r="N706" s="447"/>
      <c r="O706" s="447"/>
      <c r="P706" s="447"/>
      <c r="Q706" s="447"/>
      <c r="R706" s="447"/>
      <c r="S706" s="447"/>
      <c r="T706" s="447"/>
      <c r="U706" s="447"/>
      <c r="V706" s="447"/>
      <c r="W706" s="447"/>
      <c r="X706" s="447"/>
      <c r="Y706" s="447"/>
      <c r="Z706" s="447"/>
    </row>
    <row r="707" ht="12.75" customHeight="1">
      <c r="A707" s="447"/>
      <c r="B707" s="476"/>
      <c r="C707" s="447"/>
      <c r="E707" s="447"/>
      <c r="F707" s="960"/>
      <c r="G707" s="447"/>
      <c r="H707" s="447"/>
      <c r="I707" s="447"/>
      <c r="J707" s="447"/>
      <c r="K707" s="447"/>
      <c r="L707" s="447"/>
      <c r="M707" s="447"/>
      <c r="N707" s="447"/>
      <c r="O707" s="447"/>
      <c r="P707" s="447"/>
      <c r="Q707" s="447"/>
      <c r="R707" s="447"/>
      <c r="S707" s="447"/>
      <c r="T707" s="447"/>
      <c r="U707" s="447"/>
      <c r="V707" s="447"/>
      <c r="W707" s="447"/>
      <c r="X707" s="447"/>
      <c r="Y707" s="447"/>
      <c r="Z707" s="447"/>
    </row>
    <row r="708" ht="12.75" customHeight="1">
      <c r="A708" s="447"/>
      <c r="B708" s="476"/>
      <c r="C708" s="447"/>
      <c r="E708" s="447"/>
      <c r="F708" s="960"/>
      <c r="G708" s="447"/>
      <c r="H708" s="447"/>
      <c r="I708" s="447"/>
      <c r="J708" s="447"/>
      <c r="K708" s="447"/>
      <c r="L708" s="447"/>
      <c r="M708" s="447"/>
      <c r="N708" s="447"/>
      <c r="O708" s="447"/>
      <c r="P708" s="447"/>
      <c r="Q708" s="447"/>
      <c r="R708" s="447"/>
      <c r="S708" s="447"/>
      <c r="T708" s="447"/>
      <c r="U708" s="447"/>
      <c r="V708" s="447"/>
      <c r="W708" s="447"/>
      <c r="X708" s="447"/>
      <c r="Y708" s="447"/>
      <c r="Z708" s="447"/>
    </row>
    <row r="709" ht="12.75" customHeight="1">
      <c r="A709" s="447"/>
      <c r="B709" s="476"/>
      <c r="C709" s="447"/>
      <c r="E709" s="447"/>
      <c r="F709" s="960"/>
      <c r="G709" s="447"/>
      <c r="H709" s="447"/>
      <c r="I709" s="447"/>
      <c r="J709" s="447"/>
      <c r="K709" s="447"/>
      <c r="L709" s="447"/>
      <c r="M709" s="447"/>
      <c r="N709" s="447"/>
      <c r="O709" s="447"/>
      <c r="P709" s="447"/>
      <c r="Q709" s="447"/>
      <c r="R709" s="447"/>
      <c r="S709" s="447"/>
      <c r="T709" s="447"/>
      <c r="U709" s="447"/>
      <c r="V709" s="447"/>
      <c r="W709" s="447"/>
      <c r="X709" s="447"/>
      <c r="Y709" s="447"/>
      <c r="Z709" s="447"/>
    </row>
    <row r="710" ht="12.75" customHeight="1">
      <c r="A710" s="447"/>
      <c r="B710" s="476"/>
      <c r="C710" s="447"/>
      <c r="E710" s="447"/>
      <c r="F710" s="960"/>
      <c r="G710" s="447"/>
      <c r="H710" s="447"/>
      <c r="I710" s="447"/>
      <c r="J710" s="447"/>
      <c r="K710" s="447"/>
      <c r="L710" s="447"/>
      <c r="M710" s="447"/>
      <c r="N710" s="447"/>
      <c r="O710" s="447"/>
      <c r="P710" s="447"/>
      <c r="Q710" s="447"/>
      <c r="R710" s="447"/>
      <c r="S710" s="447"/>
      <c r="T710" s="447"/>
      <c r="U710" s="447"/>
      <c r="V710" s="447"/>
      <c r="W710" s="447"/>
      <c r="X710" s="447"/>
      <c r="Y710" s="447"/>
      <c r="Z710" s="447"/>
    </row>
    <row r="711" ht="12.75" customHeight="1">
      <c r="A711" s="447"/>
      <c r="B711" s="476"/>
      <c r="C711" s="447"/>
      <c r="E711" s="447"/>
      <c r="F711" s="960"/>
      <c r="G711" s="447"/>
      <c r="H711" s="447"/>
      <c r="I711" s="447"/>
      <c r="J711" s="447"/>
      <c r="K711" s="447"/>
      <c r="L711" s="447"/>
      <c r="M711" s="447"/>
      <c r="N711" s="447"/>
      <c r="O711" s="447"/>
      <c r="P711" s="447"/>
      <c r="Q711" s="447"/>
      <c r="R711" s="447"/>
      <c r="S711" s="447"/>
      <c r="T711" s="447"/>
      <c r="U711" s="447"/>
      <c r="V711" s="447"/>
      <c r="W711" s="447"/>
      <c r="X711" s="447"/>
      <c r="Y711" s="447"/>
      <c r="Z711" s="447"/>
    </row>
    <row r="712" ht="12.75" customHeight="1">
      <c r="A712" s="447"/>
      <c r="B712" s="476"/>
      <c r="C712" s="447"/>
      <c r="E712" s="447"/>
      <c r="F712" s="960"/>
      <c r="G712" s="447"/>
      <c r="H712" s="447"/>
      <c r="I712" s="447"/>
      <c r="J712" s="447"/>
      <c r="K712" s="447"/>
      <c r="L712" s="447"/>
      <c r="M712" s="447"/>
      <c r="N712" s="447"/>
      <c r="O712" s="447"/>
      <c r="P712" s="447"/>
      <c r="Q712" s="447"/>
      <c r="R712" s="447"/>
      <c r="S712" s="447"/>
      <c r="T712" s="447"/>
      <c r="U712" s="447"/>
      <c r="V712" s="447"/>
      <c r="W712" s="447"/>
      <c r="X712" s="447"/>
      <c r="Y712" s="447"/>
      <c r="Z712" s="447"/>
    </row>
    <row r="713" ht="12.75" customHeight="1">
      <c r="A713" s="447"/>
      <c r="B713" s="476"/>
      <c r="C713" s="447"/>
      <c r="E713" s="447"/>
      <c r="F713" s="960"/>
      <c r="G713" s="447"/>
      <c r="H713" s="447"/>
      <c r="I713" s="447"/>
      <c r="J713" s="447"/>
      <c r="K713" s="447"/>
      <c r="L713" s="447"/>
      <c r="M713" s="447"/>
      <c r="N713" s="447"/>
      <c r="O713" s="447"/>
      <c r="P713" s="447"/>
      <c r="Q713" s="447"/>
      <c r="R713" s="447"/>
      <c r="S713" s="447"/>
      <c r="T713" s="447"/>
      <c r="U713" s="447"/>
      <c r="V713" s="447"/>
      <c r="W713" s="447"/>
      <c r="X713" s="447"/>
      <c r="Y713" s="447"/>
      <c r="Z713" s="447"/>
    </row>
    <row r="714" ht="12.75" customHeight="1">
      <c r="A714" s="447"/>
      <c r="B714" s="476"/>
      <c r="C714" s="447"/>
      <c r="E714" s="447"/>
      <c r="F714" s="960"/>
      <c r="G714" s="447"/>
      <c r="H714" s="447"/>
      <c r="I714" s="447"/>
      <c r="J714" s="447"/>
      <c r="K714" s="447"/>
      <c r="L714" s="447"/>
      <c r="M714" s="447"/>
      <c r="N714" s="447"/>
      <c r="O714" s="447"/>
      <c r="P714" s="447"/>
      <c r="Q714" s="447"/>
      <c r="R714" s="447"/>
      <c r="S714" s="447"/>
      <c r="T714" s="447"/>
      <c r="U714" s="447"/>
      <c r="V714" s="447"/>
      <c r="W714" s="447"/>
      <c r="X714" s="447"/>
      <c r="Y714" s="447"/>
      <c r="Z714" s="447"/>
    </row>
    <row r="715" ht="12.75" customHeight="1">
      <c r="A715" s="447"/>
      <c r="B715" s="476"/>
      <c r="C715" s="447"/>
      <c r="E715" s="447"/>
      <c r="F715" s="960"/>
      <c r="G715" s="447"/>
      <c r="H715" s="447"/>
      <c r="I715" s="447"/>
      <c r="J715" s="447"/>
      <c r="K715" s="447"/>
      <c r="L715" s="447"/>
      <c r="M715" s="447"/>
      <c r="N715" s="447"/>
      <c r="O715" s="447"/>
      <c r="P715" s="447"/>
      <c r="Q715" s="447"/>
      <c r="R715" s="447"/>
      <c r="S715" s="447"/>
      <c r="T715" s="447"/>
      <c r="U715" s="447"/>
      <c r="V715" s="447"/>
      <c r="W715" s="447"/>
      <c r="X715" s="447"/>
      <c r="Y715" s="447"/>
      <c r="Z715" s="447"/>
    </row>
    <row r="716" ht="12.75" customHeight="1">
      <c r="A716" s="447"/>
      <c r="B716" s="476"/>
      <c r="C716" s="447"/>
      <c r="E716" s="447"/>
      <c r="F716" s="960"/>
      <c r="G716" s="447"/>
      <c r="H716" s="447"/>
      <c r="I716" s="447"/>
      <c r="J716" s="447"/>
      <c r="K716" s="447"/>
      <c r="L716" s="447"/>
      <c r="M716" s="447"/>
      <c r="N716" s="447"/>
      <c r="O716" s="447"/>
      <c r="P716" s="447"/>
      <c r="Q716" s="447"/>
      <c r="R716" s="447"/>
      <c r="S716" s="447"/>
      <c r="T716" s="447"/>
      <c r="U716" s="447"/>
      <c r="V716" s="447"/>
      <c r="W716" s="447"/>
      <c r="X716" s="447"/>
      <c r="Y716" s="447"/>
      <c r="Z716" s="447"/>
    </row>
    <row r="717" ht="12.75" customHeight="1">
      <c r="A717" s="447"/>
      <c r="B717" s="476"/>
      <c r="C717" s="447"/>
      <c r="E717" s="447"/>
      <c r="F717" s="960"/>
      <c r="G717" s="447"/>
      <c r="H717" s="447"/>
      <c r="I717" s="447"/>
      <c r="J717" s="447"/>
      <c r="K717" s="447"/>
      <c r="L717" s="447"/>
      <c r="M717" s="447"/>
      <c r="N717" s="447"/>
      <c r="O717" s="447"/>
      <c r="P717" s="447"/>
      <c r="Q717" s="447"/>
      <c r="R717" s="447"/>
      <c r="S717" s="447"/>
      <c r="T717" s="447"/>
      <c r="U717" s="447"/>
      <c r="V717" s="447"/>
      <c r="W717" s="447"/>
      <c r="X717" s="447"/>
      <c r="Y717" s="447"/>
      <c r="Z717" s="447"/>
    </row>
    <row r="718" ht="12.75" customHeight="1">
      <c r="A718" s="447"/>
      <c r="B718" s="476"/>
      <c r="C718" s="447"/>
      <c r="E718" s="447"/>
      <c r="F718" s="960"/>
      <c r="G718" s="447"/>
      <c r="H718" s="447"/>
      <c r="I718" s="447"/>
      <c r="J718" s="447"/>
      <c r="K718" s="447"/>
      <c r="L718" s="447"/>
      <c r="M718" s="447"/>
      <c r="N718" s="447"/>
      <c r="O718" s="447"/>
      <c r="P718" s="447"/>
      <c r="Q718" s="447"/>
      <c r="R718" s="447"/>
      <c r="S718" s="447"/>
      <c r="T718" s="447"/>
      <c r="U718" s="447"/>
      <c r="V718" s="447"/>
      <c r="W718" s="447"/>
      <c r="X718" s="447"/>
      <c r="Y718" s="447"/>
      <c r="Z718" s="447"/>
    </row>
    <row r="719" ht="12.75" customHeight="1">
      <c r="A719" s="447"/>
      <c r="B719" s="476"/>
      <c r="C719" s="447"/>
      <c r="E719" s="447"/>
      <c r="F719" s="960"/>
      <c r="G719" s="447"/>
      <c r="H719" s="447"/>
      <c r="I719" s="447"/>
      <c r="J719" s="447"/>
      <c r="K719" s="447"/>
      <c r="L719" s="447"/>
      <c r="M719" s="447"/>
      <c r="N719" s="447"/>
      <c r="O719" s="447"/>
      <c r="P719" s="447"/>
      <c r="Q719" s="447"/>
      <c r="R719" s="447"/>
      <c r="S719" s="447"/>
      <c r="T719" s="447"/>
      <c r="U719" s="447"/>
      <c r="V719" s="447"/>
      <c r="W719" s="447"/>
      <c r="X719" s="447"/>
      <c r="Y719" s="447"/>
      <c r="Z719" s="447"/>
    </row>
    <row r="720" ht="12.75" customHeight="1">
      <c r="A720" s="447"/>
      <c r="B720" s="476"/>
      <c r="C720" s="447"/>
      <c r="E720" s="447"/>
      <c r="F720" s="960"/>
      <c r="G720" s="447"/>
      <c r="H720" s="447"/>
      <c r="I720" s="447"/>
      <c r="J720" s="447"/>
      <c r="K720" s="447"/>
      <c r="L720" s="447"/>
      <c r="M720" s="447"/>
      <c r="N720" s="447"/>
      <c r="O720" s="447"/>
      <c r="P720" s="447"/>
      <c r="Q720" s="447"/>
      <c r="R720" s="447"/>
      <c r="S720" s="447"/>
      <c r="T720" s="447"/>
      <c r="U720" s="447"/>
      <c r="V720" s="447"/>
      <c r="W720" s="447"/>
      <c r="X720" s="447"/>
      <c r="Y720" s="447"/>
      <c r="Z720" s="447"/>
    </row>
    <row r="721" ht="12.75" customHeight="1">
      <c r="A721" s="447"/>
      <c r="B721" s="476"/>
      <c r="C721" s="447"/>
      <c r="E721" s="447"/>
      <c r="F721" s="960"/>
      <c r="G721" s="447"/>
      <c r="H721" s="447"/>
      <c r="I721" s="447"/>
      <c r="J721" s="447"/>
      <c r="K721" s="447"/>
      <c r="L721" s="447"/>
      <c r="M721" s="447"/>
      <c r="N721" s="447"/>
      <c r="O721" s="447"/>
      <c r="P721" s="447"/>
      <c r="Q721" s="447"/>
      <c r="R721" s="447"/>
      <c r="S721" s="447"/>
      <c r="T721" s="447"/>
      <c r="U721" s="447"/>
      <c r="V721" s="447"/>
      <c r="W721" s="447"/>
      <c r="X721" s="447"/>
      <c r="Y721" s="447"/>
      <c r="Z721" s="447"/>
    </row>
    <row r="722" ht="12.75" customHeight="1">
      <c r="A722" s="447"/>
      <c r="B722" s="476"/>
      <c r="C722" s="447"/>
      <c r="E722" s="447"/>
      <c r="F722" s="960"/>
      <c r="G722" s="447"/>
      <c r="H722" s="447"/>
      <c r="I722" s="447"/>
      <c r="J722" s="447"/>
      <c r="K722" s="447"/>
      <c r="L722" s="447"/>
      <c r="M722" s="447"/>
      <c r="N722" s="447"/>
      <c r="O722" s="447"/>
      <c r="P722" s="447"/>
      <c r="Q722" s="447"/>
      <c r="R722" s="447"/>
      <c r="S722" s="447"/>
      <c r="T722" s="447"/>
      <c r="U722" s="447"/>
      <c r="V722" s="447"/>
      <c r="W722" s="447"/>
      <c r="X722" s="447"/>
      <c r="Y722" s="447"/>
      <c r="Z722" s="447"/>
    </row>
    <row r="723" ht="12.75" customHeight="1">
      <c r="A723" s="447"/>
      <c r="B723" s="476"/>
      <c r="C723" s="447"/>
      <c r="E723" s="447"/>
      <c r="F723" s="960"/>
      <c r="G723" s="447"/>
      <c r="H723" s="447"/>
      <c r="I723" s="447"/>
      <c r="J723" s="447"/>
      <c r="K723" s="447"/>
      <c r="L723" s="447"/>
      <c r="M723" s="447"/>
      <c r="N723" s="447"/>
      <c r="O723" s="447"/>
      <c r="P723" s="447"/>
      <c r="Q723" s="447"/>
      <c r="R723" s="447"/>
      <c r="S723" s="447"/>
      <c r="T723" s="447"/>
      <c r="U723" s="447"/>
      <c r="V723" s="447"/>
      <c r="W723" s="447"/>
      <c r="X723" s="447"/>
      <c r="Y723" s="447"/>
      <c r="Z723" s="447"/>
    </row>
    <row r="724" ht="12.75" customHeight="1">
      <c r="A724" s="447"/>
      <c r="B724" s="476"/>
      <c r="C724" s="447"/>
      <c r="E724" s="447"/>
      <c r="F724" s="960"/>
      <c r="G724" s="447"/>
      <c r="H724" s="447"/>
      <c r="I724" s="447"/>
      <c r="J724" s="447"/>
      <c r="K724" s="447"/>
      <c r="L724" s="447"/>
      <c r="M724" s="447"/>
      <c r="N724" s="447"/>
      <c r="O724" s="447"/>
      <c r="P724" s="447"/>
      <c r="Q724" s="447"/>
      <c r="R724" s="447"/>
      <c r="S724" s="447"/>
      <c r="T724" s="447"/>
      <c r="U724" s="447"/>
      <c r="V724" s="447"/>
      <c r="W724" s="447"/>
      <c r="X724" s="447"/>
      <c r="Y724" s="447"/>
      <c r="Z724" s="447"/>
    </row>
    <row r="725" ht="12.75" customHeight="1">
      <c r="A725" s="447"/>
      <c r="B725" s="476"/>
      <c r="C725" s="447"/>
      <c r="E725" s="447"/>
      <c r="F725" s="960"/>
      <c r="G725" s="447"/>
      <c r="H725" s="447"/>
      <c r="I725" s="447"/>
      <c r="J725" s="447"/>
      <c r="K725" s="447"/>
      <c r="L725" s="447"/>
      <c r="M725" s="447"/>
      <c r="N725" s="447"/>
      <c r="O725" s="447"/>
      <c r="P725" s="447"/>
      <c r="Q725" s="447"/>
      <c r="R725" s="447"/>
      <c r="S725" s="447"/>
      <c r="T725" s="447"/>
      <c r="U725" s="447"/>
      <c r="V725" s="447"/>
      <c r="W725" s="447"/>
      <c r="X725" s="447"/>
      <c r="Y725" s="447"/>
      <c r="Z725" s="447"/>
    </row>
    <row r="726" ht="12.75" customHeight="1">
      <c r="A726" s="447"/>
      <c r="B726" s="476"/>
      <c r="C726" s="447"/>
      <c r="E726" s="447"/>
      <c r="F726" s="960"/>
      <c r="G726" s="447"/>
      <c r="H726" s="447"/>
      <c r="I726" s="447"/>
      <c r="J726" s="447"/>
      <c r="K726" s="447"/>
      <c r="L726" s="447"/>
      <c r="M726" s="447"/>
      <c r="N726" s="447"/>
      <c r="O726" s="447"/>
      <c r="P726" s="447"/>
      <c r="Q726" s="447"/>
      <c r="R726" s="447"/>
      <c r="S726" s="447"/>
      <c r="T726" s="447"/>
      <c r="U726" s="447"/>
      <c r="V726" s="447"/>
      <c r="W726" s="447"/>
      <c r="X726" s="447"/>
      <c r="Y726" s="447"/>
      <c r="Z726" s="447"/>
    </row>
    <row r="727" ht="12.75" customHeight="1">
      <c r="A727" s="447"/>
      <c r="B727" s="476"/>
      <c r="C727" s="447"/>
      <c r="E727" s="447"/>
      <c r="F727" s="960"/>
      <c r="G727" s="447"/>
      <c r="H727" s="447"/>
      <c r="I727" s="447"/>
      <c r="J727" s="447"/>
      <c r="K727" s="447"/>
      <c r="L727" s="447"/>
      <c r="M727" s="447"/>
      <c r="N727" s="447"/>
      <c r="O727" s="447"/>
      <c r="P727" s="447"/>
      <c r="Q727" s="447"/>
      <c r="R727" s="447"/>
      <c r="S727" s="447"/>
      <c r="T727" s="447"/>
      <c r="U727" s="447"/>
      <c r="V727" s="447"/>
      <c r="W727" s="447"/>
      <c r="X727" s="447"/>
      <c r="Y727" s="447"/>
      <c r="Z727" s="447"/>
    </row>
    <row r="728" ht="12.75" customHeight="1">
      <c r="A728" s="447"/>
      <c r="B728" s="476"/>
      <c r="C728" s="447"/>
      <c r="E728" s="447"/>
      <c r="F728" s="960"/>
      <c r="G728" s="447"/>
      <c r="H728" s="447"/>
      <c r="I728" s="447"/>
      <c r="J728" s="447"/>
      <c r="K728" s="447"/>
      <c r="L728" s="447"/>
      <c r="M728" s="447"/>
      <c r="N728" s="447"/>
      <c r="O728" s="447"/>
      <c r="P728" s="447"/>
      <c r="Q728" s="447"/>
      <c r="R728" s="447"/>
      <c r="S728" s="447"/>
      <c r="T728" s="447"/>
      <c r="U728" s="447"/>
      <c r="V728" s="447"/>
      <c r="W728" s="447"/>
      <c r="X728" s="447"/>
      <c r="Y728" s="447"/>
      <c r="Z728" s="447"/>
    </row>
    <row r="729" ht="12.75" customHeight="1">
      <c r="A729" s="447"/>
      <c r="B729" s="476"/>
      <c r="C729" s="447"/>
      <c r="E729" s="447"/>
      <c r="F729" s="960"/>
      <c r="G729" s="447"/>
      <c r="H729" s="447"/>
      <c r="I729" s="447"/>
      <c r="J729" s="447"/>
      <c r="K729" s="447"/>
      <c r="L729" s="447"/>
      <c r="M729" s="447"/>
      <c r="N729" s="447"/>
      <c r="O729" s="447"/>
      <c r="P729" s="447"/>
      <c r="Q729" s="447"/>
      <c r="R729" s="447"/>
      <c r="S729" s="447"/>
      <c r="T729" s="447"/>
      <c r="U729" s="447"/>
      <c r="V729" s="447"/>
      <c r="W729" s="447"/>
      <c r="X729" s="447"/>
      <c r="Y729" s="447"/>
      <c r="Z729" s="447"/>
    </row>
    <row r="730" ht="12.75" customHeight="1">
      <c r="A730" s="447"/>
      <c r="B730" s="476"/>
      <c r="C730" s="447"/>
      <c r="E730" s="447"/>
      <c r="F730" s="960"/>
      <c r="G730" s="447"/>
      <c r="H730" s="447"/>
      <c r="I730" s="447"/>
      <c r="J730" s="447"/>
      <c r="K730" s="447"/>
      <c r="L730" s="447"/>
      <c r="M730" s="447"/>
      <c r="N730" s="447"/>
      <c r="O730" s="447"/>
      <c r="P730" s="447"/>
      <c r="Q730" s="447"/>
      <c r="R730" s="447"/>
      <c r="S730" s="447"/>
      <c r="T730" s="447"/>
      <c r="U730" s="447"/>
      <c r="V730" s="447"/>
      <c r="W730" s="447"/>
      <c r="X730" s="447"/>
      <c r="Y730" s="447"/>
      <c r="Z730" s="447"/>
    </row>
    <row r="731" ht="12.75" customHeight="1">
      <c r="A731" s="447"/>
      <c r="B731" s="476"/>
      <c r="C731" s="447"/>
      <c r="E731" s="447"/>
      <c r="F731" s="960"/>
      <c r="G731" s="447"/>
      <c r="H731" s="447"/>
      <c r="I731" s="447"/>
      <c r="J731" s="447"/>
      <c r="K731" s="447"/>
      <c r="L731" s="447"/>
      <c r="M731" s="447"/>
      <c r="N731" s="447"/>
      <c r="O731" s="447"/>
      <c r="P731" s="447"/>
      <c r="Q731" s="447"/>
      <c r="R731" s="447"/>
      <c r="S731" s="447"/>
      <c r="T731" s="447"/>
      <c r="U731" s="447"/>
      <c r="V731" s="447"/>
      <c r="W731" s="447"/>
      <c r="X731" s="447"/>
      <c r="Y731" s="447"/>
      <c r="Z731" s="447"/>
    </row>
    <row r="732" ht="12.75" customHeight="1">
      <c r="A732" s="447"/>
      <c r="B732" s="476"/>
      <c r="C732" s="447"/>
      <c r="E732" s="447"/>
      <c r="F732" s="960"/>
      <c r="G732" s="447"/>
      <c r="H732" s="447"/>
      <c r="I732" s="447"/>
      <c r="J732" s="447"/>
      <c r="K732" s="447"/>
      <c r="L732" s="447"/>
      <c r="M732" s="447"/>
      <c r="N732" s="447"/>
      <c r="O732" s="447"/>
      <c r="P732" s="447"/>
      <c r="Q732" s="447"/>
      <c r="R732" s="447"/>
      <c r="S732" s="447"/>
      <c r="T732" s="447"/>
      <c r="U732" s="447"/>
      <c r="V732" s="447"/>
      <c r="W732" s="447"/>
      <c r="X732" s="447"/>
      <c r="Y732" s="447"/>
      <c r="Z732" s="447"/>
    </row>
    <row r="733" ht="12.75" customHeight="1">
      <c r="A733" s="447"/>
      <c r="B733" s="476"/>
      <c r="C733" s="447"/>
      <c r="E733" s="447"/>
      <c r="F733" s="960"/>
      <c r="G733" s="447"/>
      <c r="H733" s="447"/>
      <c r="I733" s="447"/>
      <c r="J733" s="447"/>
      <c r="K733" s="447"/>
      <c r="L733" s="447"/>
      <c r="M733" s="447"/>
      <c r="N733" s="447"/>
      <c r="O733" s="447"/>
      <c r="P733" s="447"/>
      <c r="Q733" s="447"/>
      <c r="R733" s="447"/>
      <c r="S733" s="447"/>
      <c r="T733" s="447"/>
      <c r="U733" s="447"/>
      <c r="V733" s="447"/>
      <c r="W733" s="447"/>
      <c r="X733" s="447"/>
      <c r="Y733" s="447"/>
      <c r="Z733" s="447"/>
    </row>
    <row r="734" ht="12.75" customHeight="1">
      <c r="A734" s="447"/>
      <c r="B734" s="476"/>
      <c r="C734" s="447"/>
      <c r="E734" s="447"/>
      <c r="F734" s="960"/>
      <c r="G734" s="447"/>
      <c r="H734" s="447"/>
      <c r="I734" s="447"/>
      <c r="J734" s="447"/>
      <c r="K734" s="447"/>
      <c r="L734" s="447"/>
      <c r="M734" s="447"/>
      <c r="N734" s="447"/>
      <c r="O734" s="447"/>
      <c r="P734" s="447"/>
      <c r="Q734" s="447"/>
      <c r="R734" s="447"/>
      <c r="S734" s="447"/>
      <c r="T734" s="447"/>
      <c r="U734" s="447"/>
      <c r="V734" s="447"/>
      <c r="W734" s="447"/>
      <c r="X734" s="447"/>
      <c r="Y734" s="447"/>
      <c r="Z734" s="447"/>
    </row>
    <row r="735" ht="12.75" customHeight="1">
      <c r="A735" s="447"/>
      <c r="B735" s="476"/>
      <c r="C735" s="447"/>
      <c r="E735" s="447"/>
      <c r="F735" s="960"/>
      <c r="G735" s="447"/>
      <c r="H735" s="447"/>
      <c r="I735" s="447"/>
      <c r="J735" s="447"/>
      <c r="K735" s="447"/>
      <c r="L735" s="447"/>
      <c r="M735" s="447"/>
      <c r="N735" s="447"/>
      <c r="O735" s="447"/>
      <c r="P735" s="447"/>
      <c r="Q735" s="447"/>
      <c r="R735" s="447"/>
      <c r="S735" s="447"/>
      <c r="T735" s="447"/>
      <c r="U735" s="447"/>
      <c r="V735" s="447"/>
      <c r="W735" s="447"/>
      <c r="X735" s="447"/>
      <c r="Y735" s="447"/>
      <c r="Z735" s="447"/>
    </row>
    <row r="736" ht="12.75" customHeight="1">
      <c r="A736" s="447"/>
      <c r="B736" s="476"/>
      <c r="C736" s="447"/>
      <c r="E736" s="447"/>
      <c r="F736" s="960"/>
      <c r="G736" s="447"/>
      <c r="H736" s="447"/>
      <c r="I736" s="447"/>
      <c r="J736" s="447"/>
      <c r="K736" s="447"/>
      <c r="L736" s="447"/>
      <c r="M736" s="447"/>
      <c r="N736" s="447"/>
      <c r="O736" s="447"/>
      <c r="P736" s="447"/>
      <c r="Q736" s="447"/>
      <c r="R736" s="447"/>
      <c r="S736" s="447"/>
      <c r="T736" s="447"/>
      <c r="U736" s="447"/>
      <c r="V736" s="447"/>
      <c r="W736" s="447"/>
      <c r="X736" s="447"/>
      <c r="Y736" s="447"/>
      <c r="Z736" s="447"/>
    </row>
    <row r="737" ht="12.75" customHeight="1">
      <c r="A737" s="447"/>
      <c r="B737" s="476"/>
      <c r="C737" s="447"/>
      <c r="E737" s="447"/>
      <c r="F737" s="960"/>
      <c r="G737" s="447"/>
      <c r="H737" s="447"/>
      <c r="I737" s="447"/>
      <c r="J737" s="447"/>
      <c r="K737" s="447"/>
      <c r="L737" s="447"/>
      <c r="M737" s="447"/>
      <c r="N737" s="447"/>
      <c r="O737" s="447"/>
      <c r="P737" s="447"/>
      <c r="Q737" s="447"/>
      <c r="R737" s="447"/>
      <c r="S737" s="447"/>
      <c r="T737" s="447"/>
      <c r="U737" s="447"/>
      <c r="V737" s="447"/>
      <c r="W737" s="447"/>
      <c r="X737" s="447"/>
      <c r="Y737" s="447"/>
      <c r="Z737" s="447"/>
    </row>
    <row r="738" ht="12.75" customHeight="1">
      <c r="A738" s="447"/>
      <c r="B738" s="476"/>
      <c r="C738" s="447"/>
      <c r="E738" s="447"/>
      <c r="F738" s="960"/>
      <c r="G738" s="447"/>
      <c r="H738" s="447"/>
      <c r="I738" s="447"/>
      <c r="J738" s="447"/>
      <c r="K738" s="447"/>
      <c r="L738" s="447"/>
      <c r="M738" s="447"/>
      <c r="N738" s="447"/>
      <c r="O738" s="447"/>
      <c r="P738" s="447"/>
      <c r="Q738" s="447"/>
      <c r="R738" s="447"/>
      <c r="S738" s="447"/>
      <c r="T738" s="447"/>
      <c r="U738" s="447"/>
      <c r="V738" s="447"/>
      <c r="W738" s="447"/>
      <c r="X738" s="447"/>
      <c r="Y738" s="447"/>
      <c r="Z738" s="447"/>
    </row>
    <row r="739" ht="12.75" customHeight="1">
      <c r="A739" s="447"/>
      <c r="B739" s="476"/>
      <c r="C739" s="447"/>
      <c r="E739" s="447"/>
      <c r="F739" s="960"/>
      <c r="G739" s="447"/>
      <c r="H739" s="447"/>
      <c r="I739" s="447"/>
      <c r="J739" s="447"/>
      <c r="K739" s="447"/>
      <c r="L739" s="447"/>
      <c r="M739" s="447"/>
      <c r="N739" s="447"/>
      <c r="O739" s="447"/>
      <c r="P739" s="447"/>
      <c r="Q739" s="447"/>
      <c r="R739" s="447"/>
      <c r="S739" s="447"/>
      <c r="T739" s="447"/>
      <c r="U739" s="447"/>
      <c r="V739" s="447"/>
      <c r="W739" s="447"/>
      <c r="X739" s="447"/>
      <c r="Y739" s="447"/>
      <c r="Z739" s="447"/>
    </row>
    <row r="740" ht="12.75" customHeight="1">
      <c r="A740" s="447"/>
      <c r="B740" s="476"/>
      <c r="C740" s="447"/>
      <c r="E740" s="447"/>
      <c r="F740" s="960"/>
      <c r="G740" s="447"/>
      <c r="H740" s="447"/>
      <c r="I740" s="447"/>
      <c r="J740" s="447"/>
      <c r="K740" s="447"/>
      <c r="L740" s="447"/>
      <c r="M740" s="447"/>
      <c r="N740" s="447"/>
      <c r="O740" s="447"/>
      <c r="P740" s="447"/>
      <c r="Q740" s="447"/>
      <c r="R740" s="447"/>
      <c r="S740" s="447"/>
      <c r="T740" s="447"/>
      <c r="U740" s="447"/>
      <c r="V740" s="447"/>
      <c r="W740" s="447"/>
      <c r="X740" s="447"/>
      <c r="Y740" s="447"/>
      <c r="Z740" s="447"/>
    </row>
    <row r="741" ht="12.75" customHeight="1">
      <c r="A741" s="447"/>
      <c r="B741" s="476"/>
      <c r="C741" s="447"/>
      <c r="E741" s="447"/>
      <c r="F741" s="960"/>
      <c r="G741" s="447"/>
      <c r="H741" s="447"/>
      <c r="I741" s="447"/>
      <c r="J741" s="447"/>
      <c r="K741" s="447"/>
      <c r="L741" s="447"/>
      <c r="M741" s="447"/>
      <c r="N741" s="447"/>
      <c r="O741" s="447"/>
      <c r="P741" s="447"/>
      <c r="Q741" s="447"/>
      <c r="R741" s="447"/>
      <c r="S741" s="447"/>
      <c r="T741" s="447"/>
      <c r="U741" s="447"/>
      <c r="V741" s="447"/>
      <c r="W741" s="447"/>
      <c r="X741" s="447"/>
      <c r="Y741" s="447"/>
      <c r="Z741" s="447"/>
    </row>
    <row r="742" ht="12.75" customHeight="1">
      <c r="A742" s="447"/>
      <c r="B742" s="476"/>
      <c r="C742" s="447"/>
      <c r="E742" s="447"/>
      <c r="F742" s="960"/>
      <c r="G742" s="447"/>
      <c r="H742" s="447"/>
      <c r="I742" s="447"/>
      <c r="J742" s="447"/>
      <c r="K742" s="447"/>
      <c r="L742" s="447"/>
      <c r="M742" s="447"/>
      <c r="N742" s="447"/>
      <c r="O742" s="447"/>
      <c r="P742" s="447"/>
      <c r="Q742" s="447"/>
      <c r="R742" s="447"/>
      <c r="S742" s="447"/>
      <c r="T742" s="447"/>
      <c r="U742" s="447"/>
      <c r="V742" s="447"/>
      <c r="W742" s="447"/>
      <c r="X742" s="447"/>
      <c r="Y742" s="447"/>
      <c r="Z742" s="447"/>
    </row>
    <row r="743" ht="12.75" customHeight="1">
      <c r="A743" s="447"/>
      <c r="B743" s="476"/>
      <c r="C743" s="447"/>
      <c r="E743" s="447"/>
      <c r="F743" s="960"/>
      <c r="G743" s="447"/>
      <c r="H743" s="447"/>
      <c r="I743" s="447"/>
      <c r="J743" s="447"/>
      <c r="K743" s="447"/>
      <c r="L743" s="447"/>
      <c r="M743" s="447"/>
      <c r="N743" s="447"/>
      <c r="O743" s="447"/>
      <c r="P743" s="447"/>
      <c r="Q743" s="447"/>
      <c r="R743" s="447"/>
      <c r="S743" s="447"/>
      <c r="T743" s="447"/>
      <c r="U743" s="447"/>
      <c r="V743" s="447"/>
      <c r="W743" s="447"/>
      <c r="X743" s="447"/>
      <c r="Y743" s="447"/>
      <c r="Z743" s="447"/>
    </row>
    <row r="744" ht="12.75" customHeight="1">
      <c r="A744" s="447"/>
      <c r="B744" s="476"/>
      <c r="C744" s="447"/>
      <c r="E744" s="447"/>
      <c r="F744" s="960"/>
      <c r="G744" s="447"/>
      <c r="H744" s="447"/>
      <c r="I744" s="447"/>
      <c r="J744" s="447"/>
      <c r="K744" s="447"/>
      <c r="L744" s="447"/>
      <c r="M744" s="447"/>
      <c r="N744" s="447"/>
      <c r="O744" s="447"/>
      <c r="P744" s="447"/>
      <c r="Q744" s="447"/>
      <c r="R744" s="447"/>
      <c r="S744" s="447"/>
      <c r="T744" s="447"/>
      <c r="U744" s="447"/>
      <c r="V744" s="447"/>
      <c r="W744" s="447"/>
      <c r="X744" s="447"/>
      <c r="Y744" s="447"/>
      <c r="Z744" s="447"/>
    </row>
    <row r="745" ht="12.75" customHeight="1">
      <c r="A745" s="447"/>
      <c r="B745" s="476"/>
      <c r="C745" s="447"/>
      <c r="E745" s="447"/>
      <c r="F745" s="960"/>
      <c r="G745" s="447"/>
      <c r="H745" s="447"/>
      <c r="I745" s="447"/>
      <c r="J745" s="447"/>
      <c r="K745" s="447"/>
      <c r="L745" s="447"/>
      <c r="M745" s="447"/>
      <c r="N745" s="447"/>
      <c r="O745" s="447"/>
      <c r="P745" s="447"/>
      <c r="Q745" s="447"/>
      <c r="R745" s="447"/>
      <c r="S745" s="447"/>
      <c r="T745" s="447"/>
      <c r="U745" s="447"/>
      <c r="V745" s="447"/>
      <c r="W745" s="447"/>
      <c r="X745" s="447"/>
      <c r="Y745" s="447"/>
      <c r="Z745" s="447"/>
    </row>
    <row r="746" ht="12.75" customHeight="1">
      <c r="A746" s="447"/>
      <c r="B746" s="476"/>
      <c r="C746" s="447"/>
      <c r="E746" s="447"/>
      <c r="F746" s="960"/>
      <c r="G746" s="447"/>
      <c r="H746" s="447"/>
      <c r="I746" s="447"/>
      <c r="J746" s="447"/>
      <c r="K746" s="447"/>
      <c r="L746" s="447"/>
      <c r="M746" s="447"/>
      <c r="N746" s="447"/>
      <c r="O746" s="447"/>
      <c r="P746" s="447"/>
      <c r="Q746" s="447"/>
      <c r="R746" s="447"/>
      <c r="S746" s="447"/>
      <c r="T746" s="447"/>
      <c r="U746" s="447"/>
      <c r="V746" s="447"/>
      <c r="W746" s="447"/>
      <c r="X746" s="447"/>
      <c r="Y746" s="447"/>
      <c r="Z746" s="447"/>
    </row>
    <row r="747" ht="12.75" customHeight="1">
      <c r="A747" s="447"/>
      <c r="B747" s="476"/>
      <c r="C747" s="447"/>
      <c r="E747" s="447"/>
      <c r="F747" s="960"/>
      <c r="G747" s="447"/>
      <c r="H747" s="447"/>
      <c r="I747" s="447"/>
      <c r="J747" s="447"/>
      <c r="K747" s="447"/>
      <c r="L747" s="447"/>
      <c r="M747" s="447"/>
      <c r="N747" s="447"/>
      <c r="O747" s="447"/>
      <c r="P747" s="447"/>
      <c r="Q747" s="447"/>
      <c r="R747" s="447"/>
      <c r="S747" s="447"/>
      <c r="T747" s="447"/>
      <c r="U747" s="447"/>
      <c r="V747" s="447"/>
      <c r="W747" s="447"/>
      <c r="X747" s="447"/>
      <c r="Y747" s="447"/>
      <c r="Z747" s="447"/>
    </row>
    <row r="748" ht="12.75" customHeight="1">
      <c r="A748" s="447"/>
      <c r="B748" s="476"/>
      <c r="C748" s="447"/>
      <c r="E748" s="447"/>
      <c r="F748" s="960"/>
      <c r="G748" s="447"/>
      <c r="H748" s="447"/>
      <c r="I748" s="447"/>
      <c r="J748" s="447"/>
      <c r="K748" s="447"/>
      <c r="L748" s="447"/>
      <c r="M748" s="447"/>
      <c r="N748" s="447"/>
      <c r="O748" s="447"/>
      <c r="P748" s="447"/>
      <c r="Q748" s="447"/>
      <c r="R748" s="447"/>
      <c r="S748" s="447"/>
      <c r="T748" s="447"/>
      <c r="U748" s="447"/>
      <c r="V748" s="447"/>
      <c r="W748" s="447"/>
      <c r="X748" s="447"/>
      <c r="Y748" s="447"/>
      <c r="Z748" s="447"/>
    </row>
    <row r="749" ht="12.75" customHeight="1">
      <c r="A749" s="447"/>
      <c r="B749" s="476"/>
      <c r="C749" s="447"/>
      <c r="E749" s="447"/>
      <c r="F749" s="960"/>
      <c r="G749" s="447"/>
      <c r="H749" s="447"/>
      <c r="I749" s="447"/>
      <c r="J749" s="447"/>
      <c r="K749" s="447"/>
      <c r="L749" s="447"/>
      <c r="M749" s="447"/>
      <c r="N749" s="447"/>
      <c r="O749" s="447"/>
      <c r="P749" s="447"/>
      <c r="Q749" s="447"/>
      <c r="R749" s="447"/>
      <c r="S749" s="447"/>
      <c r="T749" s="447"/>
      <c r="U749" s="447"/>
      <c r="V749" s="447"/>
      <c r="W749" s="447"/>
      <c r="X749" s="447"/>
      <c r="Y749" s="447"/>
      <c r="Z749" s="447"/>
    </row>
    <row r="750" ht="12.75" customHeight="1">
      <c r="A750" s="447"/>
      <c r="B750" s="476"/>
      <c r="C750" s="447"/>
      <c r="E750" s="447"/>
      <c r="F750" s="960"/>
      <c r="G750" s="447"/>
      <c r="H750" s="447"/>
      <c r="I750" s="447"/>
      <c r="J750" s="447"/>
      <c r="K750" s="447"/>
      <c r="L750" s="447"/>
      <c r="M750" s="447"/>
      <c r="N750" s="447"/>
      <c r="O750" s="447"/>
      <c r="P750" s="447"/>
      <c r="Q750" s="447"/>
      <c r="R750" s="447"/>
      <c r="S750" s="447"/>
      <c r="T750" s="447"/>
      <c r="U750" s="447"/>
      <c r="V750" s="447"/>
      <c r="W750" s="447"/>
      <c r="X750" s="447"/>
      <c r="Y750" s="447"/>
      <c r="Z750" s="447"/>
    </row>
    <row r="751" ht="12.75" customHeight="1">
      <c r="A751" s="447"/>
      <c r="B751" s="476"/>
      <c r="C751" s="447"/>
      <c r="E751" s="447"/>
      <c r="F751" s="960"/>
      <c r="G751" s="447"/>
      <c r="H751" s="447"/>
      <c r="I751" s="447"/>
      <c r="J751" s="447"/>
      <c r="K751" s="447"/>
      <c r="L751" s="447"/>
      <c r="M751" s="447"/>
      <c r="N751" s="447"/>
      <c r="O751" s="447"/>
      <c r="P751" s="447"/>
      <c r="Q751" s="447"/>
      <c r="R751" s="447"/>
      <c r="S751" s="447"/>
      <c r="T751" s="447"/>
      <c r="U751" s="447"/>
      <c r="V751" s="447"/>
      <c r="W751" s="447"/>
      <c r="X751" s="447"/>
      <c r="Y751" s="447"/>
      <c r="Z751" s="447"/>
    </row>
    <row r="752" ht="12.75" customHeight="1">
      <c r="A752" s="447"/>
      <c r="B752" s="476"/>
      <c r="C752" s="447"/>
      <c r="E752" s="447"/>
      <c r="F752" s="960"/>
      <c r="G752" s="447"/>
      <c r="H752" s="447"/>
      <c r="I752" s="447"/>
      <c r="J752" s="447"/>
      <c r="K752" s="447"/>
      <c r="L752" s="447"/>
      <c r="M752" s="447"/>
      <c r="N752" s="447"/>
      <c r="O752" s="447"/>
      <c r="P752" s="447"/>
      <c r="Q752" s="447"/>
      <c r="R752" s="447"/>
      <c r="S752" s="447"/>
      <c r="T752" s="447"/>
      <c r="U752" s="447"/>
      <c r="V752" s="447"/>
      <c r="W752" s="447"/>
      <c r="X752" s="447"/>
      <c r="Y752" s="447"/>
      <c r="Z752" s="447"/>
    </row>
    <row r="753" ht="12.75" customHeight="1">
      <c r="A753" s="447"/>
      <c r="B753" s="476"/>
      <c r="C753" s="447"/>
      <c r="E753" s="447"/>
      <c r="F753" s="960"/>
      <c r="G753" s="447"/>
      <c r="H753" s="447"/>
      <c r="I753" s="447"/>
      <c r="J753" s="447"/>
      <c r="K753" s="447"/>
      <c r="L753" s="447"/>
      <c r="M753" s="447"/>
      <c r="N753" s="447"/>
      <c r="O753" s="447"/>
      <c r="P753" s="447"/>
      <c r="Q753" s="447"/>
      <c r="R753" s="447"/>
      <c r="S753" s="447"/>
      <c r="T753" s="447"/>
      <c r="U753" s="447"/>
      <c r="V753" s="447"/>
      <c r="W753" s="447"/>
      <c r="X753" s="447"/>
      <c r="Y753" s="447"/>
      <c r="Z753" s="447"/>
    </row>
    <row r="754" ht="12.75" customHeight="1">
      <c r="A754" s="447"/>
      <c r="B754" s="476"/>
      <c r="C754" s="447"/>
      <c r="E754" s="447"/>
      <c r="F754" s="960"/>
      <c r="G754" s="447"/>
      <c r="H754" s="447"/>
      <c r="I754" s="447"/>
      <c r="J754" s="447"/>
      <c r="K754" s="447"/>
      <c r="L754" s="447"/>
      <c r="M754" s="447"/>
      <c r="N754" s="447"/>
      <c r="O754" s="447"/>
      <c r="P754" s="447"/>
      <c r="Q754" s="447"/>
      <c r="R754" s="447"/>
      <c r="S754" s="447"/>
      <c r="T754" s="447"/>
      <c r="U754" s="447"/>
      <c r="V754" s="447"/>
      <c r="W754" s="447"/>
      <c r="X754" s="447"/>
      <c r="Y754" s="447"/>
      <c r="Z754" s="447"/>
    </row>
    <row r="755" ht="12.75" customHeight="1">
      <c r="A755" s="447"/>
      <c r="B755" s="476"/>
      <c r="C755" s="447"/>
      <c r="E755" s="447"/>
      <c r="F755" s="960"/>
      <c r="G755" s="447"/>
      <c r="H755" s="447"/>
      <c r="I755" s="447"/>
      <c r="J755" s="447"/>
      <c r="K755" s="447"/>
      <c r="L755" s="447"/>
      <c r="M755" s="447"/>
      <c r="N755" s="447"/>
      <c r="O755" s="447"/>
      <c r="P755" s="447"/>
      <c r="Q755" s="447"/>
      <c r="R755" s="447"/>
      <c r="S755" s="447"/>
      <c r="T755" s="447"/>
      <c r="U755" s="447"/>
      <c r="V755" s="447"/>
      <c r="W755" s="447"/>
      <c r="X755" s="447"/>
      <c r="Y755" s="447"/>
      <c r="Z755" s="447"/>
    </row>
    <row r="756" ht="12.75" customHeight="1">
      <c r="A756" s="447"/>
      <c r="B756" s="476"/>
      <c r="C756" s="447"/>
      <c r="E756" s="447"/>
      <c r="F756" s="960"/>
      <c r="G756" s="447"/>
      <c r="H756" s="447"/>
      <c r="I756" s="447"/>
      <c r="J756" s="447"/>
      <c r="K756" s="447"/>
      <c r="L756" s="447"/>
      <c r="M756" s="447"/>
      <c r="N756" s="447"/>
      <c r="O756" s="447"/>
      <c r="P756" s="447"/>
      <c r="Q756" s="447"/>
      <c r="R756" s="447"/>
      <c r="S756" s="447"/>
      <c r="T756" s="447"/>
      <c r="U756" s="447"/>
      <c r="V756" s="447"/>
      <c r="W756" s="447"/>
      <c r="X756" s="447"/>
      <c r="Y756" s="447"/>
      <c r="Z756" s="447"/>
    </row>
    <row r="757" ht="12.75" customHeight="1">
      <c r="A757" s="447"/>
      <c r="B757" s="476"/>
      <c r="C757" s="447"/>
      <c r="E757" s="447"/>
      <c r="F757" s="960"/>
      <c r="G757" s="447"/>
      <c r="H757" s="447"/>
      <c r="I757" s="447"/>
      <c r="J757" s="447"/>
      <c r="K757" s="447"/>
      <c r="L757" s="447"/>
      <c r="M757" s="447"/>
      <c r="N757" s="447"/>
      <c r="O757" s="447"/>
      <c r="P757" s="447"/>
      <c r="Q757" s="447"/>
      <c r="R757" s="447"/>
      <c r="S757" s="447"/>
      <c r="T757" s="447"/>
      <c r="U757" s="447"/>
      <c r="V757" s="447"/>
      <c r="W757" s="447"/>
      <c r="X757" s="447"/>
      <c r="Y757" s="447"/>
      <c r="Z757" s="447"/>
    </row>
    <row r="758" ht="12.75" customHeight="1">
      <c r="A758" s="447"/>
      <c r="B758" s="476"/>
      <c r="C758" s="447"/>
      <c r="E758" s="447"/>
      <c r="F758" s="960"/>
      <c r="G758" s="447"/>
      <c r="H758" s="447"/>
      <c r="I758" s="447"/>
      <c r="J758" s="447"/>
      <c r="K758" s="447"/>
      <c r="L758" s="447"/>
      <c r="M758" s="447"/>
      <c r="N758" s="447"/>
      <c r="O758" s="447"/>
      <c r="P758" s="447"/>
      <c r="Q758" s="447"/>
      <c r="R758" s="447"/>
      <c r="S758" s="447"/>
      <c r="T758" s="447"/>
      <c r="U758" s="447"/>
      <c r="V758" s="447"/>
      <c r="W758" s="447"/>
      <c r="X758" s="447"/>
      <c r="Y758" s="447"/>
      <c r="Z758" s="447"/>
    </row>
    <row r="759" ht="12.75" customHeight="1">
      <c r="A759" s="447"/>
      <c r="B759" s="476"/>
      <c r="C759" s="447"/>
      <c r="E759" s="447"/>
      <c r="F759" s="960"/>
      <c r="G759" s="447"/>
      <c r="H759" s="447"/>
      <c r="I759" s="447"/>
      <c r="J759" s="447"/>
      <c r="K759" s="447"/>
      <c r="L759" s="447"/>
      <c r="M759" s="447"/>
      <c r="N759" s="447"/>
      <c r="O759" s="447"/>
      <c r="P759" s="447"/>
      <c r="Q759" s="447"/>
      <c r="R759" s="447"/>
      <c r="S759" s="447"/>
      <c r="T759" s="447"/>
      <c r="U759" s="447"/>
      <c r="V759" s="447"/>
      <c r="W759" s="447"/>
      <c r="X759" s="447"/>
      <c r="Y759" s="447"/>
      <c r="Z759" s="447"/>
    </row>
    <row r="760" ht="12.75" customHeight="1">
      <c r="A760" s="447"/>
      <c r="B760" s="476"/>
      <c r="C760" s="447"/>
      <c r="E760" s="447"/>
      <c r="F760" s="960"/>
      <c r="G760" s="447"/>
      <c r="H760" s="447"/>
      <c r="I760" s="447"/>
      <c r="J760" s="447"/>
      <c r="K760" s="447"/>
      <c r="L760" s="447"/>
      <c r="M760" s="447"/>
      <c r="N760" s="447"/>
      <c r="O760" s="447"/>
      <c r="P760" s="447"/>
      <c r="Q760" s="447"/>
      <c r="R760" s="447"/>
      <c r="S760" s="447"/>
      <c r="T760" s="447"/>
      <c r="U760" s="447"/>
      <c r="V760" s="447"/>
      <c r="W760" s="447"/>
      <c r="X760" s="447"/>
      <c r="Y760" s="447"/>
      <c r="Z760" s="447"/>
    </row>
    <row r="761" ht="12.75" customHeight="1">
      <c r="A761" s="447"/>
      <c r="B761" s="476"/>
      <c r="C761" s="447"/>
      <c r="E761" s="447"/>
      <c r="F761" s="960"/>
      <c r="G761" s="447"/>
      <c r="H761" s="447"/>
      <c r="I761" s="447"/>
      <c r="J761" s="447"/>
      <c r="K761" s="447"/>
      <c r="L761" s="447"/>
      <c r="M761" s="447"/>
      <c r="N761" s="447"/>
      <c r="O761" s="447"/>
      <c r="P761" s="447"/>
      <c r="Q761" s="447"/>
      <c r="R761" s="447"/>
      <c r="S761" s="447"/>
      <c r="T761" s="447"/>
      <c r="U761" s="447"/>
      <c r="V761" s="447"/>
      <c r="W761" s="447"/>
      <c r="X761" s="447"/>
      <c r="Y761" s="447"/>
      <c r="Z761" s="447"/>
    </row>
    <row r="762" ht="12.75" customHeight="1">
      <c r="A762" s="447"/>
      <c r="B762" s="476"/>
      <c r="C762" s="447"/>
      <c r="E762" s="447"/>
      <c r="F762" s="960"/>
      <c r="G762" s="447"/>
      <c r="H762" s="447"/>
      <c r="I762" s="447"/>
      <c r="J762" s="447"/>
      <c r="K762" s="447"/>
      <c r="L762" s="447"/>
      <c r="M762" s="447"/>
      <c r="N762" s="447"/>
      <c r="O762" s="447"/>
      <c r="P762" s="447"/>
      <c r="Q762" s="447"/>
      <c r="R762" s="447"/>
      <c r="S762" s="447"/>
      <c r="T762" s="447"/>
      <c r="U762" s="447"/>
      <c r="V762" s="447"/>
      <c r="W762" s="447"/>
      <c r="X762" s="447"/>
      <c r="Y762" s="447"/>
      <c r="Z762" s="447"/>
    </row>
    <row r="763" ht="12.75" customHeight="1">
      <c r="A763" s="447"/>
      <c r="B763" s="476"/>
      <c r="C763" s="447"/>
      <c r="E763" s="447"/>
      <c r="F763" s="960"/>
      <c r="G763" s="447"/>
      <c r="H763" s="447"/>
      <c r="I763" s="447"/>
      <c r="J763" s="447"/>
      <c r="K763" s="447"/>
      <c r="L763" s="447"/>
      <c r="M763" s="447"/>
      <c r="N763" s="447"/>
      <c r="O763" s="447"/>
      <c r="P763" s="447"/>
      <c r="Q763" s="447"/>
      <c r="R763" s="447"/>
      <c r="S763" s="447"/>
      <c r="T763" s="447"/>
      <c r="U763" s="447"/>
      <c r="V763" s="447"/>
      <c r="W763" s="447"/>
      <c r="X763" s="447"/>
      <c r="Y763" s="447"/>
      <c r="Z763" s="447"/>
    </row>
    <row r="764" ht="12.75" customHeight="1">
      <c r="A764" s="447"/>
      <c r="B764" s="476"/>
      <c r="C764" s="447"/>
      <c r="E764" s="447"/>
      <c r="F764" s="960"/>
      <c r="G764" s="447"/>
      <c r="H764" s="447"/>
      <c r="I764" s="447"/>
      <c r="J764" s="447"/>
      <c r="K764" s="447"/>
      <c r="L764" s="447"/>
      <c r="M764" s="447"/>
      <c r="N764" s="447"/>
      <c r="O764" s="447"/>
      <c r="P764" s="447"/>
      <c r="Q764" s="447"/>
      <c r="R764" s="447"/>
      <c r="S764" s="447"/>
      <c r="T764" s="447"/>
      <c r="U764" s="447"/>
      <c r="V764" s="447"/>
      <c r="W764" s="447"/>
      <c r="X764" s="447"/>
      <c r="Y764" s="447"/>
      <c r="Z764" s="447"/>
    </row>
    <row r="765" ht="12.75" customHeight="1">
      <c r="A765" s="447"/>
      <c r="B765" s="476"/>
      <c r="C765" s="447"/>
      <c r="E765" s="447"/>
      <c r="F765" s="960"/>
      <c r="G765" s="447"/>
      <c r="H765" s="447"/>
      <c r="I765" s="447"/>
      <c r="J765" s="447"/>
      <c r="K765" s="447"/>
      <c r="L765" s="447"/>
      <c r="M765" s="447"/>
      <c r="N765" s="447"/>
      <c r="O765" s="447"/>
      <c r="P765" s="447"/>
      <c r="Q765" s="447"/>
      <c r="R765" s="447"/>
      <c r="S765" s="447"/>
      <c r="T765" s="447"/>
      <c r="U765" s="447"/>
      <c r="V765" s="447"/>
      <c r="W765" s="447"/>
      <c r="X765" s="447"/>
      <c r="Y765" s="447"/>
      <c r="Z765" s="447"/>
    </row>
    <row r="766" ht="12.75" customHeight="1">
      <c r="A766" s="447"/>
      <c r="B766" s="476"/>
      <c r="C766" s="447"/>
      <c r="E766" s="447"/>
      <c r="F766" s="960"/>
      <c r="G766" s="447"/>
      <c r="H766" s="447"/>
      <c r="I766" s="447"/>
      <c r="J766" s="447"/>
      <c r="K766" s="447"/>
      <c r="L766" s="447"/>
      <c r="M766" s="447"/>
      <c r="N766" s="447"/>
      <c r="O766" s="447"/>
      <c r="P766" s="447"/>
      <c r="Q766" s="447"/>
      <c r="R766" s="447"/>
      <c r="S766" s="447"/>
      <c r="T766" s="447"/>
      <c r="U766" s="447"/>
      <c r="V766" s="447"/>
      <c r="W766" s="447"/>
      <c r="X766" s="447"/>
      <c r="Y766" s="447"/>
      <c r="Z766" s="447"/>
    </row>
    <row r="767" ht="12.75" customHeight="1">
      <c r="A767" s="447"/>
      <c r="B767" s="476"/>
      <c r="C767" s="447"/>
      <c r="E767" s="447"/>
      <c r="F767" s="960"/>
      <c r="G767" s="447"/>
      <c r="H767" s="447"/>
      <c r="I767" s="447"/>
      <c r="J767" s="447"/>
      <c r="K767" s="447"/>
      <c r="L767" s="447"/>
      <c r="M767" s="447"/>
      <c r="N767" s="447"/>
      <c r="O767" s="447"/>
      <c r="P767" s="447"/>
      <c r="Q767" s="447"/>
      <c r="R767" s="447"/>
      <c r="S767" s="447"/>
      <c r="T767" s="447"/>
      <c r="U767" s="447"/>
      <c r="V767" s="447"/>
      <c r="W767" s="447"/>
      <c r="X767" s="447"/>
      <c r="Y767" s="447"/>
      <c r="Z767" s="447"/>
    </row>
    <row r="768" ht="12.75" customHeight="1">
      <c r="A768" s="447"/>
      <c r="B768" s="476"/>
      <c r="C768" s="447"/>
      <c r="E768" s="447"/>
      <c r="F768" s="960"/>
      <c r="G768" s="447"/>
      <c r="H768" s="447"/>
      <c r="I768" s="447"/>
      <c r="J768" s="447"/>
      <c r="K768" s="447"/>
      <c r="L768" s="447"/>
      <c r="M768" s="447"/>
      <c r="N768" s="447"/>
      <c r="O768" s="447"/>
      <c r="P768" s="447"/>
      <c r="Q768" s="447"/>
      <c r="R768" s="447"/>
      <c r="S768" s="447"/>
      <c r="T768" s="447"/>
      <c r="U768" s="447"/>
      <c r="V768" s="447"/>
      <c r="W768" s="447"/>
      <c r="X768" s="447"/>
      <c r="Y768" s="447"/>
      <c r="Z768" s="447"/>
    </row>
    <row r="769" ht="12.75" customHeight="1">
      <c r="A769" s="447"/>
      <c r="B769" s="476"/>
      <c r="C769" s="447"/>
      <c r="E769" s="447"/>
      <c r="F769" s="960"/>
      <c r="G769" s="447"/>
      <c r="H769" s="447"/>
      <c r="I769" s="447"/>
      <c r="J769" s="447"/>
      <c r="K769" s="447"/>
      <c r="L769" s="447"/>
      <c r="M769" s="447"/>
      <c r="N769" s="447"/>
      <c r="O769" s="447"/>
      <c r="P769" s="447"/>
      <c r="Q769" s="447"/>
      <c r="R769" s="447"/>
      <c r="S769" s="447"/>
      <c r="T769" s="447"/>
      <c r="U769" s="447"/>
      <c r="V769" s="447"/>
      <c r="W769" s="447"/>
      <c r="X769" s="447"/>
      <c r="Y769" s="447"/>
      <c r="Z769" s="447"/>
    </row>
    <row r="770" ht="12.75" customHeight="1">
      <c r="A770" s="447"/>
      <c r="B770" s="476"/>
      <c r="C770" s="447"/>
      <c r="E770" s="447"/>
      <c r="F770" s="960"/>
      <c r="G770" s="447"/>
      <c r="H770" s="447"/>
      <c r="I770" s="447"/>
      <c r="J770" s="447"/>
      <c r="K770" s="447"/>
      <c r="L770" s="447"/>
      <c r="M770" s="447"/>
      <c r="N770" s="447"/>
      <c r="O770" s="447"/>
      <c r="P770" s="447"/>
      <c r="Q770" s="447"/>
      <c r="R770" s="447"/>
      <c r="S770" s="447"/>
      <c r="T770" s="447"/>
      <c r="U770" s="447"/>
      <c r="V770" s="447"/>
      <c r="W770" s="447"/>
      <c r="X770" s="447"/>
      <c r="Y770" s="447"/>
      <c r="Z770" s="447"/>
    </row>
    <row r="771" ht="12.75" customHeight="1">
      <c r="A771" s="447"/>
      <c r="B771" s="476"/>
      <c r="C771" s="447"/>
      <c r="E771" s="447"/>
      <c r="F771" s="960"/>
      <c r="G771" s="447"/>
      <c r="H771" s="447"/>
      <c r="I771" s="447"/>
      <c r="J771" s="447"/>
      <c r="K771" s="447"/>
      <c r="L771" s="447"/>
      <c r="M771" s="447"/>
      <c r="N771" s="447"/>
      <c r="O771" s="447"/>
      <c r="P771" s="447"/>
      <c r="Q771" s="447"/>
      <c r="R771" s="447"/>
      <c r="S771" s="447"/>
      <c r="T771" s="447"/>
      <c r="U771" s="447"/>
      <c r="V771" s="447"/>
      <c r="W771" s="447"/>
      <c r="X771" s="447"/>
      <c r="Y771" s="447"/>
      <c r="Z771" s="447"/>
    </row>
    <row r="772" ht="12.75" customHeight="1">
      <c r="A772" s="447"/>
      <c r="B772" s="476"/>
      <c r="C772" s="447"/>
      <c r="E772" s="447"/>
      <c r="F772" s="960"/>
      <c r="G772" s="447"/>
      <c r="H772" s="447"/>
      <c r="I772" s="447"/>
      <c r="J772" s="447"/>
      <c r="K772" s="447"/>
      <c r="L772" s="447"/>
      <c r="M772" s="447"/>
      <c r="N772" s="447"/>
      <c r="O772" s="447"/>
      <c r="P772" s="447"/>
      <c r="Q772" s="447"/>
      <c r="R772" s="447"/>
      <c r="S772" s="447"/>
      <c r="T772" s="447"/>
      <c r="U772" s="447"/>
      <c r="V772" s="447"/>
      <c r="W772" s="447"/>
      <c r="X772" s="447"/>
      <c r="Y772" s="447"/>
      <c r="Z772" s="447"/>
    </row>
    <row r="773" ht="12.75" customHeight="1">
      <c r="A773" s="447"/>
      <c r="B773" s="476"/>
      <c r="C773" s="447"/>
      <c r="E773" s="447"/>
      <c r="F773" s="960"/>
      <c r="G773" s="447"/>
      <c r="H773" s="447"/>
      <c r="I773" s="447"/>
      <c r="J773" s="447"/>
      <c r="K773" s="447"/>
      <c r="L773" s="447"/>
      <c r="M773" s="447"/>
      <c r="N773" s="447"/>
      <c r="O773" s="447"/>
      <c r="P773" s="447"/>
      <c r="Q773" s="447"/>
      <c r="R773" s="447"/>
      <c r="S773" s="447"/>
      <c r="T773" s="447"/>
      <c r="U773" s="447"/>
      <c r="V773" s="447"/>
      <c r="W773" s="447"/>
      <c r="X773" s="447"/>
      <c r="Y773" s="447"/>
      <c r="Z773" s="447"/>
    </row>
    <row r="774" ht="12.75" customHeight="1">
      <c r="A774" s="447"/>
      <c r="B774" s="476"/>
      <c r="C774" s="447"/>
      <c r="E774" s="447"/>
      <c r="F774" s="960"/>
      <c r="G774" s="447"/>
      <c r="H774" s="447"/>
      <c r="I774" s="447"/>
      <c r="J774" s="447"/>
      <c r="K774" s="447"/>
      <c r="L774" s="447"/>
      <c r="M774" s="447"/>
      <c r="N774" s="447"/>
      <c r="O774" s="447"/>
      <c r="P774" s="447"/>
      <c r="Q774" s="447"/>
      <c r="R774" s="447"/>
      <c r="S774" s="447"/>
      <c r="T774" s="447"/>
      <c r="U774" s="447"/>
      <c r="V774" s="447"/>
      <c r="W774" s="447"/>
      <c r="X774" s="447"/>
      <c r="Y774" s="447"/>
      <c r="Z774" s="447"/>
    </row>
    <row r="775" ht="12.75" customHeight="1">
      <c r="A775" s="447"/>
      <c r="B775" s="476"/>
      <c r="C775" s="447"/>
      <c r="E775" s="447"/>
      <c r="F775" s="960"/>
      <c r="G775" s="447"/>
      <c r="H775" s="447"/>
      <c r="I775" s="447"/>
      <c r="J775" s="447"/>
      <c r="K775" s="447"/>
      <c r="L775" s="447"/>
      <c r="M775" s="447"/>
      <c r="N775" s="447"/>
      <c r="O775" s="447"/>
      <c r="P775" s="447"/>
      <c r="Q775" s="447"/>
      <c r="R775" s="447"/>
      <c r="S775" s="447"/>
      <c r="T775" s="447"/>
      <c r="U775" s="447"/>
      <c r="V775" s="447"/>
      <c r="W775" s="447"/>
      <c r="X775" s="447"/>
      <c r="Y775" s="447"/>
      <c r="Z775" s="447"/>
    </row>
    <row r="776" ht="12.75" customHeight="1">
      <c r="A776" s="447"/>
      <c r="B776" s="476"/>
      <c r="C776" s="447"/>
      <c r="E776" s="447"/>
      <c r="F776" s="960"/>
      <c r="G776" s="447"/>
      <c r="H776" s="447"/>
      <c r="I776" s="447"/>
      <c r="J776" s="447"/>
      <c r="K776" s="447"/>
      <c r="L776" s="447"/>
      <c r="M776" s="447"/>
      <c r="N776" s="447"/>
      <c r="O776" s="447"/>
      <c r="P776" s="447"/>
      <c r="Q776" s="447"/>
      <c r="R776" s="447"/>
      <c r="S776" s="447"/>
      <c r="T776" s="447"/>
      <c r="U776" s="447"/>
      <c r="V776" s="447"/>
      <c r="W776" s="447"/>
      <c r="X776" s="447"/>
      <c r="Y776" s="447"/>
      <c r="Z776" s="447"/>
    </row>
    <row r="777" ht="12.75" customHeight="1">
      <c r="A777" s="447"/>
      <c r="B777" s="476"/>
      <c r="C777" s="447"/>
      <c r="E777" s="447"/>
      <c r="F777" s="960"/>
      <c r="G777" s="447"/>
      <c r="H777" s="447"/>
      <c r="I777" s="447"/>
      <c r="J777" s="447"/>
      <c r="K777" s="447"/>
      <c r="L777" s="447"/>
      <c r="M777" s="447"/>
      <c r="N777" s="447"/>
      <c r="O777" s="447"/>
      <c r="P777" s="447"/>
      <c r="Q777" s="447"/>
      <c r="R777" s="447"/>
      <c r="S777" s="447"/>
      <c r="T777" s="447"/>
      <c r="U777" s="447"/>
      <c r="V777" s="447"/>
      <c r="W777" s="447"/>
      <c r="X777" s="447"/>
      <c r="Y777" s="447"/>
      <c r="Z777" s="447"/>
    </row>
    <row r="778" ht="12.75" customHeight="1">
      <c r="A778" s="447"/>
      <c r="B778" s="476"/>
      <c r="C778" s="447"/>
      <c r="E778" s="447"/>
      <c r="F778" s="960"/>
      <c r="G778" s="447"/>
      <c r="H778" s="447"/>
      <c r="I778" s="447"/>
      <c r="J778" s="447"/>
      <c r="K778" s="447"/>
      <c r="L778" s="447"/>
      <c r="M778" s="447"/>
      <c r="N778" s="447"/>
      <c r="O778" s="447"/>
      <c r="P778" s="447"/>
      <c r="Q778" s="447"/>
      <c r="R778" s="447"/>
      <c r="S778" s="447"/>
      <c r="T778" s="447"/>
      <c r="U778" s="447"/>
      <c r="V778" s="447"/>
      <c r="W778" s="447"/>
      <c r="X778" s="447"/>
      <c r="Y778" s="447"/>
      <c r="Z778" s="447"/>
    </row>
    <row r="779" ht="12.75" customHeight="1">
      <c r="A779" s="447"/>
      <c r="B779" s="476"/>
      <c r="C779" s="447"/>
      <c r="E779" s="447"/>
      <c r="F779" s="960"/>
      <c r="G779" s="447"/>
      <c r="H779" s="447"/>
      <c r="I779" s="447"/>
      <c r="J779" s="447"/>
      <c r="K779" s="447"/>
      <c r="L779" s="447"/>
      <c r="M779" s="447"/>
      <c r="N779" s="447"/>
      <c r="O779" s="447"/>
      <c r="P779" s="447"/>
      <c r="Q779" s="447"/>
      <c r="R779" s="447"/>
      <c r="S779" s="447"/>
      <c r="T779" s="447"/>
      <c r="U779" s="447"/>
      <c r="V779" s="447"/>
      <c r="W779" s="447"/>
      <c r="X779" s="447"/>
      <c r="Y779" s="447"/>
      <c r="Z779" s="447"/>
    </row>
    <row r="780" ht="12.75" customHeight="1">
      <c r="A780" s="447"/>
      <c r="B780" s="476"/>
      <c r="C780" s="447"/>
      <c r="E780" s="447"/>
      <c r="F780" s="960"/>
      <c r="G780" s="447"/>
      <c r="H780" s="447"/>
      <c r="I780" s="447"/>
      <c r="J780" s="447"/>
      <c r="K780" s="447"/>
      <c r="L780" s="447"/>
      <c r="M780" s="447"/>
      <c r="N780" s="447"/>
      <c r="O780" s="447"/>
      <c r="P780" s="447"/>
      <c r="Q780" s="447"/>
      <c r="R780" s="447"/>
      <c r="S780" s="447"/>
      <c r="T780" s="447"/>
      <c r="U780" s="447"/>
      <c r="V780" s="447"/>
      <c r="W780" s="447"/>
      <c r="X780" s="447"/>
      <c r="Y780" s="447"/>
      <c r="Z780" s="447"/>
    </row>
    <row r="781" ht="12.75" customHeight="1">
      <c r="A781" s="447"/>
      <c r="B781" s="476"/>
      <c r="C781" s="447"/>
      <c r="E781" s="447"/>
      <c r="F781" s="960"/>
      <c r="G781" s="447"/>
      <c r="H781" s="447"/>
      <c r="I781" s="447"/>
      <c r="J781" s="447"/>
      <c r="K781" s="447"/>
      <c r="L781" s="447"/>
      <c r="M781" s="447"/>
      <c r="N781" s="447"/>
      <c r="O781" s="447"/>
      <c r="P781" s="447"/>
      <c r="Q781" s="447"/>
      <c r="R781" s="447"/>
      <c r="S781" s="447"/>
      <c r="T781" s="447"/>
      <c r="U781" s="447"/>
      <c r="V781" s="447"/>
      <c r="W781" s="447"/>
      <c r="X781" s="447"/>
      <c r="Y781" s="447"/>
      <c r="Z781" s="447"/>
    </row>
    <row r="782" ht="12.75" customHeight="1">
      <c r="A782" s="447"/>
      <c r="B782" s="476"/>
      <c r="C782" s="447"/>
      <c r="E782" s="447"/>
      <c r="F782" s="960"/>
      <c r="G782" s="447"/>
      <c r="H782" s="447"/>
      <c r="I782" s="447"/>
      <c r="J782" s="447"/>
      <c r="K782" s="447"/>
      <c r="L782" s="447"/>
      <c r="M782" s="447"/>
      <c r="N782" s="447"/>
      <c r="O782" s="447"/>
      <c r="P782" s="447"/>
      <c r="Q782" s="447"/>
      <c r="R782" s="447"/>
      <c r="S782" s="447"/>
      <c r="T782" s="447"/>
      <c r="U782" s="447"/>
      <c r="V782" s="447"/>
      <c r="W782" s="447"/>
      <c r="X782" s="447"/>
      <c r="Y782" s="447"/>
      <c r="Z782" s="447"/>
    </row>
    <row r="783" ht="12.75" customHeight="1">
      <c r="A783" s="447"/>
      <c r="B783" s="476"/>
      <c r="C783" s="447"/>
      <c r="E783" s="447"/>
      <c r="F783" s="960"/>
      <c r="G783" s="447"/>
      <c r="H783" s="447"/>
      <c r="I783" s="447"/>
      <c r="J783" s="447"/>
      <c r="K783" s="447"/>
      <c r="L783" s="447"/>
      <c r="M783" s="447"/>
      <c r="N783" s="447"/>
      <c r="O783" s="447"/>
      <c r="P783" s="447"/>
      <c r="Q783" s="447"/>
      <c r="R783" s="447"/>
      <c r="S783" s="447"/>
      <c r="T783" s="447"/>
      <c r="U783" s="447"/>
      <c r="V783" s="447"/>
      <c r="W783" s="447"/>
      <c r="X783" s="447"/>
      <c r="Y783" s="447"/>
      <c r="Z783" s="447"/>
    </row>
    <row r="784" ht="12.75" customHeight="1">
      <c r="A784" s="447"/>
      <c r="B784" s="476"/>
      <c r="C784" s="447"/>
      <c r="E784" s="447"/>
      <c r="F784" s="960"/>
      <c r="G784" s="447"/>
      <c r="H784" s="447"/>
      <c r="I784" s="447"/>
      <c r="J784" s="447"/>
      <c r="K784" s="447"/>
      <c r="L784" s="447"/>
      <c r="M784" s="447"/>
      <c r="N784" s="447"/>
      <c r="O784" s="447"/>
      <c r="P784" s="447"/>
      <c r="Q784" s="447"/>
      <c r="R784" s="447"/>
      <c r="S784" s="447"/>
      <c r="T784" s="447"/>
      <c r="U784" s="447"/>
      <c r="V784" s="447"/>
      <c r="W784" s="447"/>
      <c r="X784" s="447"/>
      <c r="Y784" s="447"/>
      <c r="Z784" s="447"/>
    </row>
    <row r="785" ht="12.75" customHeight="1">
      <c r="A785" s="447"/>
      <c r="B785" s="476"/>
      <c r="C785" s="447"/>
      <c r="E785" s="447"/>
      <c r="F785" s="960"/>
      <c r="G785" s="447"/>
      <c r="H785" s="447"/>
      <c r="I785" s="447"/>
      <c r="J785" s="447"/>
      <c r="K785" s="447"/>
      <c r="L785" s="447"/>
      <c r="M785" s="447"/>
      <c r="N785" s="447"/>
      <c r="O785" s="447"/>
      <c r="P785" s="447"/>
      <c r="Q785" s="447"/>
      <c r="R785" s="447"/>
      <c r="S785" s="447"/>
      <c r="T785" s="447"/>
      <c r="U785" s="447"/>
      <c r="V785" s="447"/>
      <c r="W785" s="447"/>
      <c r="X785" s="447"/>
      <c r="Y785" s="447"/>
      <c r="Z785" s="447"/>
    </row>
    <row r="786" ht="12.75" customHeight="1">
      <c r="A786" s="447"/>
      <c r="B786" s="476"/>
      <c r="C786" s="447"/>
      <c r="E786" s="447"/>
      <c r="F786" s="960"/>
      <c r="G786" s="447"/>
      <c r="H786" s="447"/>
      <c r="I786" s="447"/>
      <c r="J786" s="447"/>
      <c r="K786" s="447"/>
      <c r="L786" s="447"/>
      <c r="M786" s="447"/>
      <c r="N786" s="447"/>
      <c r="O786" s="447"/>
      <c r="P786" s="447"/>
      <c r="Q786" s="447"/>
      <c r="R786" s="447"/>
      <c r="S786" s="447"/>
      <c r="T786" s="447"/>
      <c r="U786" s="447"/>
      <c r="V786" s="447"/>
      <c r="W786" s="447"/>
      <c r="X786" s="447"/>
      <c r="Y786" s="447"/>
      <c r="Z786" s="447"/>
    </row>
    <row r="787" ht="12.75" customHeight="1">
      <c r="A787" s="447"/>
      <c r="B787" s="476"/>
      <c r="C787" s="447"/>
      <c r="E787" s="447"/>
      <c r="F787" s="960"/>
      <c r="G787" s="447"/>
      <c r="H787" s="447"/>
      <c r="I787" s="447"/>
      <c r="J787" s="447"/>
      <c r="K787" s="447"/>
      <c r="L787" s="447"/>
      <c r="M787" s="447"/>
      <c r="N787" s="447"/>
      <c r="O787" s="447"/>
      <c r="P787" s="447"/>
      <c r="Q787" s="447"/>
      <c r="R787" s="447"/>
      <c r="S787" s="447"/>
      <c r="T787" s="447"/>
      <c r="U787" s="447"/>
      <c r="V787" s="447"/>
      <c r="W787" s="447"/>
      <c r="X787" s="447"/>
      <c r="Y787" s="447"/>
      <c r="Z787" s="447"/>
    </row>
    <row r="788" ht="12.75" customHeight="1">
      <c r="A788" s="447"/>
      <c r="B788" s="476"/>
      <c r="C788" s="447"/>
      <c r="E788" s="447"/>
      <c r="F788" s="960"/>
      <c r="G788" s="447"/>
      <c r="H788" s="447"/>
      <c r="I788" s="447"/>
      <c r="J788" s="447"/>
      <c r="K788" s="447"/>
      <c r="L788" s="447"/>
      <c r="M788" s="447"/>
      <c r="N788" s="447"/>
      <c r="O788" s="447"/>
      <c r="P788" s="447"/>
      <c r="Q788" s="447"/>
      <c r="R788" s="447"/>
      <c r="S788" s="447"/>
      <c r="T788" s="447"/>
      <c r="U788" s="447"/>
      <c r="V788" s="447"/>
      <c r="W788" s="447"/>
      <c r="X788" s="447"/>
      <c r="Y788" s="447"/>
      <c r="Z788" s="447"/>
    </row>
    <row r="789" ht="12.75" customHeight="1">
      <c r="A789" s="447"/>
      <c r="B789" s="476"/>
      <c r="C789" s="447"/>
      <c r="E789" s="447"/>
      <c r="F789" s="960"/>
      <c r="G789" s="447"/>
      <c r="H789" s="447"/>
      <c r="I789" s="447"/>
      <c r="J789" s="447"/>
      <c r="K789" s="447"/>
      <c r="L789" s="447"/>
      <c r="M789" s="447"/>
      <c r="N789" s="447"/>
      <c r="O789" s="447"/>
      <c r="P789" s="447"/>
      <c r="Q789" s="447"/>
      <c r="R789" s="447"/>
      <c r="S789" s="447"/>
      <c r="T789" s="447"/>
      <c r="U789" s="447"/>
      <c r="V789" s="447"/>
      <c r="W789" s="447"/>
      <c r="X789" s="447"/>
      <c r="Y789" s="447"/>
      <c r="Z789" s="447"/>
    </row>
    <row r="790" ht="12.75" customHeight="1">
      <c r="A790" s="447"/>
      <c r="B790" s="476"/>
      <c r="C790" s="447"/>
      <c r="E790" s="447"/>
      <c r="F790" s="960"/>
      <c r="G790" s="447"/>
      <c r="H790" s="447"/>
      <c r="I790" s="447"/>
      <c r="J790" s="447"/>
      <c r="K790" s="447"/>
      <c r="L790" s="447"/>
      <c r="M790" s="447"/>
      <c r="N790" s="447"/>
      <c r="O790" s="447"/>
      <c r="P790" s="447"/>
      <c r="Q790" s="447"/>
      <c r="R790" s="447"/>
      <c r="S790" s="447"/>
      <c r="T790" s="447"/>
      <c r="U790" s="447"/>
      <c r="V790" s="447"/>
      <c r="W790" s="447"/>
      <c r="X790" s="447"/>
      <c r="Y790" s="447"/>
      <c r="Z790" s="447"/>
    </row>
    <row r="791" ht="12.75" customHeight="1">
      <c r="A791" s="447"/>
      <c r="B791" s="476"/>
      <c r="C791" s="447"/>
      <c r="E791" s="447"/>
      <c r="F791" s="960"/>
      <c r="G791" s="447"/>
      <c r="H791" s="447"/>
      <c r="I791" s="447"/>
      <c r="J791" s="447"/>
      <c r="K791" s="447"/>
      <c r="L791" s="447"/>
      <c r="M791" s="447"/>
      <c r="N791" s="447"/>
      <c r="O791" s="447"/>
      <c r="P791" s="447"/>
      <c r="Q791" s="447"/>
      <c r="R791" s="447"/>
      <c r="S791" s="447"/>
      <c r="T791" s="447"/>
      <c r="U791" s="447"/>
      <c r="V791" s="447"/>
      <c r="W791" s="447"/>
      <c r="X791" s="447"/>
      <c r="Y791" s="447"/>
      <c r="Z791" s="447"/>
    </row>
    <row r="792" ht="12.75" customHeight="1">
      <c r="A792" s="447"/>
      <c r="B792" s="476"/>
      <c r="C792" s="447"/>
      <c r="E792" s="447"/>
      <c r="F792" s="960"/>
      <c r="G792" s="447"/>
      <c r="H792" s="447"/>
      <c r="I792" s="447"/>
      <c r="J792" s="447"/>
      <c r="K792" s="447"/>
      <c r="L792" s="447"/>
      <c r="M792" s="447"/>
      <c r="N792" s="447"/>
      <c r="O792" s="447"/>
      <c r="P792" s="447"/>
      <c r="Q792" s="447"/>
      <c r="R792" s="447"/>
      <c r="S792" s="447"/>
      <c r="T792" s="447"/>
      <c r="U792" s="447"/>
      <c r="V792" s="447"/>
      <c r="W792" s="447"/>
      <c r="X792" s="447"/>
      <c r="Y792" s="447"/>
      <c r="Z792" s="447"/>
    </row>
    <row r="793" ht="12.75" customHeight="1">
      <c r="A793" s="447"/>
      <c r="B793" s="476"/>
      <c r="C793" s="447"/>
      <c r="E793" s="447"/>
      <c r="F793" s="960"/>
      <c r="G793" s="447"/>
      <c r="H793" s="447"/>
      <c r="I793" s="447"/>
      <c r="J793" s="447"/>
      <c r="K793" s="447"/>
      <c r="L793" s="447"/>
      <c r="M793" s="447"/>
      <c r="N793" s="447"/>
      <c r="O793" s="447"/>
      <c r="P793" s="447"/>
      <c r="Q793" s="447"/>
      <c r="R793" s="447"/>
      <c r="S793" s="447"/>
      <c r="T793" s="447"/>
      <c r="U793" s="447"/>
      <c r="V793" s="447"/>
      <c r="W793" s="447"/>
      <c r="X793" s="447"/>
      <c r="Y793" s="447"/>
      <c r="Z793" s="447"/>
    </row>
    <row r="794" ht="12.75" customHeight="1">
      <c r="A794" s="447"/>
      <c r="B794" s="476"/>
      <c r="C794" s="447"/>
      <c r="E794" s="447"/>
      <c r="F794" s="960"/>
      <c r="G794" s="447"/>
      <c r="H794" s="447"/>
      <c r="I794" s="447"/>
      <c r="J794" s="447"/>
      <c r="K794" s="447"/>
      <c r="L794" s="447"/>
      <c r="M794" s="447"/>
      <c r="N794" s="447"/>
      <c r="O794" s="447"/>
      <c r="P794" s="447"/>
      <c r="Q794" s="447"/>
      <c r="R794" s="447"/>
      <c r="S794" s="447"/>
      <c r="T794" s="447"/>
      <c r="U794" s="447"/>
      <c r="V794" s="447"/>
      <c r="W794" s="447"/>
      <c r="X794" s="447"/>
      <c r="Y794" s="447"/>
      <c r="Z794" s="447"/>
    </row>
    <row r="795" ht="12.75" customHeight="1">
      <c r="A795" s="447"/>
      <c r="B795" s="476"/>
      <c r="C795" s="447"/>
      <c r="E795" s="447"/>
      <c r="F795" s="960"/>
      <c r="G795" s="447"/>
      <c r="H795" s="447"/>
      <c r="I795" s="447"/>
      <c r="J795" s="447"/>
      <c r="K795" s="447"/>
      <c r="L795" s="447"/>
      <c r="M795" s="447"/>
      <c r="N795" s="447"/>
      <c r="O795" s="447"/>
      <c r="P795" s="447"/>
      <c r="Q795" s="447"/>
      <c r="R795" s="447"/>
      <c r="S795" s="447"/>
      <c r="T795" s="447"/>
      <c r="U795" s="447"/>
      <c r="V795" s="447"/>
      <c r="W795" s="447"/>
      <c r="X795" s="447"/>
      <c r="Y795" s="447"/>
      <c r="Z795" s="447"/>
    </row>
    <row r="796" ht="12.75" customHeight="1">
      <c r="A796" s="447"/>
      <c r="B796" s="476"/>
      <c r="C796" s="447"/>
      <c r="E796" s="447"/>
      <c r="F796" s="960"/>
      <c r="G796" s="447"/>
      <c r="H796" s="447"/>
      <c r="I796" s="447"/>
      <c r="J796" s="447"/>
      <c r="K796" s="447"/>
      <c r="L796" s="447"/>
      <c r="M796" s="447"/>
      <c r="N796" s="447"/>
      <c r="O796" s="447"/>
      <c r="P796" s="447"/>
      <c r="Q796" s="447"/>
      <c r="R796" s="447"/>
      <c r="S796" s="447"/>
      <c r="T796" s="447"/>
      <c r="U796" s="447"/>
      <c r="V796" s="447"/>
      <c r="W796" s="447"/>
      <c r="X796" s="447"/>
      <c r="Y796" s="447"/>
      <c r="Z796" s="447"/>
    </row>
    <row r="797" ht="12.75" customHeight="1">
      <c r="A797" s="447"/>
      <c r="B797" s="476"/>
      <c r="C797" s="447"/>
      <c r="E797" s="447"/>
      <c r="F797" s="960"/>
      <c r="G797" s="447"/>
      <c r="H797" s="447"/>
      <c r="I797" s="447"/>
      <c r="J797" s="447"/>
      <c r="K797" s="447"/>
      <c r="L797" s="447"/>
      <c r="M797" s="447"/>
      <c r="N797" s="447"/>
      <c r="O797" s="447"/>
      <c r="P797" s="447"/>
      <c r="Q797" s="447"/>
      <c r="R797" s="447"/>
      <c r="S797" s="447"/>
      <c r="T797" s="447"/>
      <c r="U797" s="447"/>
      <c r="V797" s="447"/>
      <c r="W797" s="447"/>
      <c r="X797" s="447"/>
      <c r="Y797" s="447"/>
      <c r="Z797" s="447"/>
    </row>
    <row r="798" ht="12.75" customHeight="1">
      <c r="A798" s="447"/>
      <c r="B798" s="476"/>
      <c r="C798" s="447"/>
      <c r="E798" s="447"/>
      <c r="F798" s="960"/>
      <c r="G798" s="447"/>
      <c r="H798" s="447"/>
      <c r="I798" s="447"/>
      <c r="J798" s="447"/>
      <c r="K798" s="447"/>
      <c r="L798" s="447"/>
      <c r="M798" s="447"/>
      <c r="N798" s="447"/>
      <c r="O798" s="447"/>
      <c r="P798" s="447"/>
      <c r="Q798" s="447"/>
      <c r="R798" s="447"/>
      <c r="S798" s="447"/>
      <c r="T798" s="447"/>
      <c r="U798" s="447"/>
      <c r="V798" s="447"/>
      <c r="W798" s="447"/>
      <c r="X798" s="447"/>
      <c r="Y798" s="447"/>
      <c r="Z798" s="447"/>
    </row>
    <row r="799" ht="12.75" customHeight="1">
      <c r="A799" s="447"/>
      <c r="B799" s="476"/>
      <c r="C799" s="447"/>
      <c r="E799" s="447"/>
      <c r="F799" s="960"/>
      <c r="G799" s="447"/>
      <c r="H799" s="447"/>
      <c r="I799" s="447"/>
      <c r="J799" s="447"/>
      <c r="K799" s="447"/>
      <c r="L799" s="447"/>
      <c r="M799" s="447"/>
      <c r="N799" s="447"/>
      <c r="O799" s="447"/>
      <c r="P799" s="447"/>
      <c r="Q799" s="447"/>
      <c r="R799" s="447"/>
      <c r="S799" s="447"/>
      <c r="T799" s="447"/>
      <c r="U799" s="447"/>
      <c r="V799" s="447"/>
      <c r="W799" s="447"/>
      <c r="X799" s="447"/>
      <c r="Y799" s="447"/>
      <c r="Z799" s="447"/>
    </row>
    <row r="800" ht="12.75" customHeight="1">
      <c r="A800" s="447"/>
      <c r="B800" s="476"/>
      <c r="C800" s="447"/>
      <c r="E800" s="447"/>
      <c r="F800" s="960"/>
      <c r="G800" s="447"/>
      <c r="H800" s="447"/>
      <c r="I800" s="447"/>
      <c r="J800" s="447"/>
      <c r="K800" s="447"/>
      <c r="L800" s="447"/>
      <c r="M800" s="447"/>
      <c r="N800" s="447"/>
      <c r="O800" s="447"/>
      <c r="P800" s="447"/>
      <c r="Q800" s="447"/>
      <c r="R800" s="447"/>
      <c r="S800" s="447"/>
      <c r="T800" s="447"/>
      <c r="U800" s="447"/>
      <c r="V800" s="447"/>
      <c r="W800" s="447"/>
      <c r="X800" s="447"/>
      <c r="Y800" s="447"/>
      <c r="Z800" s="447"/>
    </row>
    <row r="801" ht="12.75" customHeight="1">
      <c r="A801" s="447"/>
      <c r="B801" s="476"/>
      <c r="C801" s="447"/>
      <c r="E801" s="447"/>
      <c r="F801" s="960"/>
      <c r="G801" s="447"/>
      <c r="H801" s="447"/>
      <c r="I801" s="447"/>
      <c r="J801" s="447"/>
      <c r="K801" s="447"/>
      <c r="L801" s="447"/>
      <c r="M801" s="447"/>
      <c r="N801" s="447"/>
      <c r="O801" s="447"/>
      <c r="P801" s="447"/>
      <c r="Q801" s="447"/>
      <c r="R801" s="447"/>
      <c r="S801" s="447"/>
      <c r="T801" s="447"/>
      <c r="U801" s="447"/>
      <c r="V801" s="447"/>
      <c r="W801" s="447"/>
      <c r="X801" s="447"/>
      <c r="Y801" s="447"/>
      <c r="Z801" s="447"/>
    </row>
    <row r="802" ht="12.75" customHeight="1">
      <c r="A802" s="447"/>
      <c r="B802" s="476"/>
      <c r="C802" s="447"/>
      <c r="E802" s="447"/>
      <c r="F802" s="960"/>
      <c r="G802" s="447"/>
      <c r="H802" s="447"/>
      <c r="I802" s="447"/>
      <c r="J802" s="447"/>
      <c r="K802" s="447"/>
      <c r="L802" s="447"/>
      <c r="M802" s="447"/>
      <c r="N802" s="447"/>
      <c r="O802" s="447"/>
      <c r="P802" s="447"/>
      <c r="Q802" s="447"/>
      <c r="R802" s="447"/>
      <c r="S802" s="447"/>
      <c r="T802" s="447"/>
      <c r="U802" s="447"/>
      <c r="V802" s="447"/>
      <c r="W802" s="447"/>
      <c r="X802" s="447"/>
      <c r="Y802" s="447"/>
      <c r="Z802" s="447"/>
    </row>
    <row r="803" ht="12.75" customHeight="1">
      <c r="A803" s="447"/>
      <c r="B803" s="476"/>
      <c r="C803" s="447"/>
      <c r="E803" s="447"/>
      <c r="F803" s="960"/>
      <c r="G803" s="447"/>
      <c r="H803" s="447"/>
      <c r="I803" s="447"/>
      <c r="J803" s="447"/>
      <c r="K803" s="447"/>
      <c r="L803" s="447"/>
      <c r="M803" s="447"/>
      <c r="N803" s="447"/>
      <c r="O803" s="447"/>
      <c r="P803" s="447"/>
      <c r="Q803" s="447"/>
      <c r="R803" s="447"/>
      <c r="S803" s="447"/>
      <c r="T803" s="447"/>
      <c r="U803" s="447"/>
      <c r="V803" s="447"/>
      <c r="W803" s="447"/>
      <c r="X803" s="447"/>
      <c r="Y803" s="447"/>
      <c r="Z803" s="447"/>
    </row>
    <row r="804" ht="12.75" customHeight="1">
      <c r="A804" s="447"/>
      <c r="B804" s="476"/>
      <c r="C804" s="447"/>
      <c r="E804" s="447"/>
      <c r="F804" s="960"/>
      <c r="G804" s="447"/>
      <c r="H804" s="447"/>
      <c r="I804" s="447"/>
      <c r="J804" s="447"/>
      <c r="K804" s="447"/>
      <c r="L804" s="447"/>
      <c r="M804" s="447"/>
      <c r="N804" s="447"/>
      <c r="O804" s="447"/>
      <c r="P804" s="447"/>
      <c r="Q804" s="447"/>
      <c r="R804" s="447"/>
      <c r="S804" s="447"/>
      <c r="T804" s="447"/>
      <c r="U804" s="447"/>
      <c r="V804" s="447"/>
      <c r="W804" s="447"/>
      <c r="X804" s="447"/>
      <c r="Y804" s="447"/>
      <c r="Z804" s="447"/>
    </row>
    <row r="805" ht="12.75" customHeight="1">
      <c r="A805" s="447"/>
      <c r="B805" s="476"/>
      <c r="C805" s="447"/>
      <c r="E805" s="447"/>
      <c r="F805" s="960"/>
      <c r="G805" s="447"/>
      <c r="H805" s="447"/>
      <c r="I805" s="447"/>
      <c r="J805" s="447"/>
      <c r="K805" s="447"/>
      <c r="L805" s="447"/>
      <c r="M805" s="447"/>
      <c r="N805" s="447"/>
      <c r="O805" s="447"/>
      <c r="P805" s="447"/>
      <c r="Q805" s="447"/>
      <c r="R805" s="447"/>
      <c r="S805" s="447"/>
      <c r="T805" s="447"/>
      <c r="U805" s="447"/>
      <c r="V805" s="447"/>
      <c r="W805" s="447"/>
      <c r="X805" s="447"/>
      <c r="Y805" s="447"/>
      <c r="Z805" s="447"/>
    </row>
    <row r="806" ht="12.75" customHeight="1">
      <c r="A806" s="447"/>
      <c r="B806" s="476"/>
      <c r="C806" s="447"/>
      <c r="E806" s="447"/>
      <c r="F806" s="960"/>
      <c r="G806" s="447"/>
      <c r="H806" s="447"/>
      <c r="I806" s="447"/>
      <c r="J806" s="447"/>
      <c r="K806" s="447"/>
      <c r="L806" s="447"/>
      <c r="M806" s="447"/>
      <c r="N806" s="447"/>
      <c r="O806" s="447"/>
      <c r="P806" s="447"/>
      <c r="Q806" s="447"/>
      <c r="R806" s="447"/>
      <c r="S806" s="447"/>
      <c r="T806" s="447"/>
      <c r="U806" s="447"/>
      <c r="V806" s="447"/>
      <c r="W806" s="447"/>
      <c r="X806" s="447"/>
      <c r="Y806" s="447"/>
      <c r="Z806" s="447"/>
    </row>
    <row r="807" ht="12.75" customHeight="1">
      <c r="A807" s="447"/>
      <c r="B807" s="476"/>
      <c r="C807" s="447"/>
      <c r="E807" s="447"/>
      <c r="F807" s="960"/>
      <c r="G807" s="447"/>
      <c r="H807" s="447"/>
      <c r="I807" s="447"/>
      <c r="J807" s="447"/>
      <c r="K807" s="447"/>
      <c r="L807" s="447"/>
      <c r="M807" s="447"/>
      <c r="N807" s="447"/>
      <c r="O807" s="447"/>
      <c r="P807" s="447"/>
      <c r="Q807" s="447"/>
      <c r="R807" s="447"/>
      <c r="S807" s="447"/>
      <c r="T807" s="447"/>
      <c r="U807" s="447"/>
      <c r="V807" s="447"/>
      <c r="W807" s="447"/>
      <c r="X807" s="447"/>
      <c r="Y807" s="447"/>
      <c r="Z807" s="447"/>
    </row>
    <row r="808" ht="12.75" customHeight="1">
      <c r="A808" s="447"/>
      <c r="B808" s="476"/>
      <c r="C808" s="447"/>
      <c r="E808" s="447"/>
      <c r="F808" s="960"/>
      <c r="G808" s="447"/>
      <c r="H808" s="447"/>
      <c r="I808" s="447"/>
      <c r="J808" s="447"/>
      <c r="K808" s="447"/>
      <c r="L808" s="447"/>
      <c r="M808" s="447"/>
      <c r="N808" s="447"/>
      <c r="O808" s="447"/>
      <c r="P808" s="447"/>
      <c r="Q808" s="447"/>
      <c r="R808" s="447"/>
      <c r="S808" s="447"/>
      <c r="T808" s="447"/>
      <c r="U808" s="447"/>
      <c r="V808" s="447"/>
      <c r="W808" s="447"/>
      <c r="X808" s="447"/>
      <c r="Y808" s="447"/>
      <c r="Z808" s="447"/>
    </row>
    <row r="809" ht="12.75" customHeight="1">
      <c r="A809" s="447"/>
      <c r="B809" s="476"/>
      <c r="C809" s="447"/>
      <c r="E809" s="447"/>
      <c r="F809" s="960"/>
      <c r="G809" s="447"/>
      <c r="H809" s="447"/>
      <c r="I809" s="447"/>
      <c r="J809" s="447"/>
      <c r="K809" s="447"/>
      <c r="L809" s="447"/>
      <c r="M809" s="447"/>
      <c r="N809" s="447"/>
      <c r="O809" s="447"/>
      <c r="P809" s="447"/>
      <c r="Q809" s="447"/>
      <c r="R809" s="447"/>
      <c r="S809" s="447"/>
      <c r="T809" s="447"/>
      <c r="U809" s="447"/>
      <c r="V809" s="447"/>
      <c r="W809" s="447"/>
      <c r="X809" s="447"/>
      <c r="Y809" s="447"/>
      <c r="Z809" s="447"/>
    </row>
    <row r="810" ht="12.75" customHeight="1">
      <c r="A810" s="447"/>
      <c r="B810" s="476"/>
      <c r="C810" s="447"/>
      <c r="E810" s="447"/>
      <c r="F810" s="960"/>
      <c r="G810" s="447"/>
      <c r="H810" s="447"/>
      <c r="I810" s="447"/>
      <c r="J810" s="447"/>
      <c r="K810" s="447"/>
      <c r="L810" s="447"/>
      <c r="M810" s="447"/>
      <c r="N810" s="447"/>
      <c r="O810" s="447"/>
      <c r="P810" s="447"/>
      <c r="Q810" s="447"/>
      <c r="R810" s="447"/>
      <c r="S810" s="447"/>
      <c r="T810" s="447"/>
      <c r="U810" s="447"/>
      <c r="V810" s="447"/>
      <c r="W810" s="447"/>
      <c r="X810" s="447"/>
      <c r="Y810" s="447"/>
      <c r="Z810" s="447"/>
    </row>
    <row r="811" ht="12.75" customHeight="1">
      <c r="A811" s="447"/>
      <c r="B811" s="476"/>
      <c r="C811" s="447"/>
      <c r="E811" s="447"/>
      <c r="F811" s="960"/>
      <c r="G811" s="447"/>
      <c r="H811" s="447"/>
      <c r="I811" s="447"/>
      <c r="J811" s="447"/>
      <c r="K811" s="447"/>
      <c r="L811" s="447"/>
      <c r="M811" s="447"/>
      <c r="N811" s="447"/>
      <c r="O811" s="447"/>
      <c r="P811" s="447"/>
      <c r="Q811" s="447"/>
      <c r="R811" s="447"/>
      <c r="S811" s="447"/>
      <c r="T811" s="447"/>
      <c r="U811" s="447"/>
      <c r="V811" s="447"/>
      <c r="W811" s="447"/>
      <c r="X811" s="447"/>
      <c r="Y811" s="447"/>
      <c r="Z811" s="447"/>
    </row>
    <row r="812" ht="12.75" customHeight="1">
      <c r="A812" s="447"/>
      <c r="B812" s="476"/>
      <c r="C812" s="447"/>
      <c r="E812" s="447"/>
      <c r="F812" s="960"/>
      <c r="G812" s="447"/>
      <c r="H812" s="447"/>
      <c r="I812" s="447"/>
      <c r="J812" s="447"/>
      <c r="K812" s="447"/>
      <c r="L812" s="447"/>
      <c r="M812" s="447"/>
      <c r="N812" s="447"/>
      <c r="O812" s="447"/>
      <c r="P812" s="447"/>
      <c r="Q812" s="447"/>
      <c r="R812" s="447"/>
      <c r="S812" s="447"/>
      <c r="T812" s="447"/>
      <c r="U812" s="447"/>
      <c r="V812" s="447"/>
      <c r="W812" s="447"/>
      <c r="X812" s="447"/>
      <c r="Y812" s="447"/>
      <c r="Z812" s="447"/>
    </row>
    <row r="813" ht="12.75" customHeight="1">
      <c r="A813" s="447"/>
      <c r="B813" s="476"/>
      <c r="C813" s="447"/>
      <c r="E813" s="447"/>
      <c r="F813" s="960"/>
      <c r="G813" s="447"/>
      <c r="H813" s="447"/>
      <c r="I813" s="447"/>
      <c r="J813" s="447"/>
      <c r="K813" s="447"/>
      <c r="L813" s="447"/>
      <c r="M813" s="447"/>
      <c r="N813" s="447"/>
      <c r="O813" s="447"/>
      <c r="P813" s="447"/>
      <c r="Q813" s="447"/>
      <c r="R813" s="447"/>
      <c r="S813" s="447"/>
      <c r="T813" s="447"/>
      <c r="U813" s="447"/>
      <c r="V813" s="447"/>
      <c r="W813" s="447"/>
      <c r="X813" s="447"/>
      <c r="Y813" s="447"/>
      <c r="Z813" s="447"/>
    </row>
    <row r="814" ht="12.75" customHeight="1">
      <c r="A814" s="447"/>
      <c r="B814" s="476"/>
      <c r="C814" s="447"/>
      <c r="E814" s="447"/>
      <c r="F814" s="960"/>
      <c r="G814" s="447"/>
      <c r="H814" s="447"/>
      <c r="I814" s="447"/>
      <c r="J814" s="447"/>
      <c r="K814" s="447"/>
      <c r="L814" s="447"/>
      <c r="M814" s="447"/>
      <c r="N814" s="447"/>
      <c r="O814" s="447"/>
      <c r="P814" s="447"/>
      <c r="Q814" s="447"/>
      <c r="R814" s="447"/>
      <c r="S814" s="447"/>
      <c r="T814" s="447"/>
      <c r="U814" s="447"/>
      <c r="V814" s="447"/>
      <c r="W814" s="447"/>
      <c r="X814" s="447"/>
      <c r="Y814" s="447"/>
      <c r="Z814" s="447"/>
    </row>
    <row r="815" ht="12.75" customHeight="1">
      <c r="A815" s="447"/>
      <c r="B815" s="476"/>
      <c r="C815" s="447"/>
      <c r="E815" s="447"/>
      <c r="F815" s="960"/>
      <c r="G815" s="447"/>
      <c r="H815" s="447"/>
      <c r="I815" s="447"/>
      <c r="J815" s="447"/>
      <c r="K815" s="447"/>
      <c r="L815" s="447"/>
      <c r="M815" s="447"/>
      <c r="N815" s="447"/>
      <c r="O815" s="447"/>
      <c r="P815" s="447"/>
      <c r="Q815" s="447"/>
      <c r="R815" s="447"/>
      <c r="S815" s="447"/>
      <c r="T815" s="447"/>
      <c r="U815" s="447"/>
      <c r="V815" s="447"/>
      <c r="W815" s="447"/>
      <c r="X815" s="447"/>
      <c r="Y815" s="447"/>
      <c r="Z815" s="447"/>
    </row>
    <row r="816" ht="12.75" customHeight="1">
      <c r="A816" s="447"/>
      <c r="B816" s="476"/>
      <c r="C816" s="447"/>
      <c r="E816" s="447"/>
      <c r="F816" s="960"/>
      <c r="G816" s="447"/>
      <c r="H816" s="447"/>
      <c r="I816" s="447"/>
      <c r="J816" s="447"/>
      <c r="K816" s="447"/>
      <c r="L816" s="447"/>
      <c r="M816" s="447"/>
      <c r="N816" s="447"/>
      <c r="O816" s="447"/>
      <c r="P816" s="447"/>
      <c r="Q816" s="447"/>
      <c r="R816" s="447"/>
      <c r="S816" s="447"/>
      <c r="T816" s="447"/>
      <c r="U816" s="447"/>
      <c r="V816" s="447"/>
      <c r="W816" s="447"/>
      <c r="X816" s="447"/>
      <c r="Y816" s="447"/>
      <c r="Z816" s="447"/>
    </row>
    <row r="817" ht="12.75" customHeight="1">
      <c r="A817" s="447"/>
      <c r="B817" s="476"/>
      <c r="C817" s="447"/>
      <c r="E817" s="447"/>
      <c r="F817" s="960"/>
      <c r="G817" s="447"/>
      <c r="H817" s="447"/>
      <c r="I817" s="447"/>
      <c r="J817" s="447"/>
      <c r="K817" s="447"/>
      <c r="L817" s="447"/>
      <c r="M817" s="447"/>
      <c r="N817" s="447"/>
      <c r="O817" s="447"/>
      <c r="P817" s="447"/>
      <c r="Q817" s="447"/>
      <c r="R817" s="447"/>
      <c r="S817" s="447"/>
      <c r="T817" s="447"/>
      <c r="U817" s="447"/>
      <c r="V817" s="447"/>
      <c r="W817" s="447"/>
      <c r="X817" s="447"/>
      <c r="Y817" s="447"/>
      <c r="Z817" s="447"/>
    </row>
    <row r="818" ht="12.75" customHeight="1">
      <c r="A818" s="447"/>
      <c r="B818" s="476"/>
      <c r="C818" s="447"/>
      <c r="E818" s="447"/>
      <c r="F818" s="960"/>
      <c r="G818" s="447"/>
      <c r="H818" s="447"/>
      <c r="I818" s="447"/>
      <c r="J818" s="447"/>
      <c r="K818" s="447"/>
      <c r="L818" s="447"/>
      <c r="M818" s="447"/>
      <c r="N818" s="447"/>
      <c r="O818" s="447"/>
      <c r="P818" s="447"/>
      <c r="Q818" s="447"/>
      <c r="R818" s="447"/>
      <c r="S818" s="447"/>
      <c r="T818" s="447"/>
      <c r="U818" s="447"/>
      <c r="V818" s="447"/>
      <c r="W818" s="447"/>
      <c r="X818" s="447"/>
      <c r="Y818" s="447"/>
      <c r="Z818" s="447"/>
    </row>
    <row r="819" ht="12.75" customHeight="1">
      <c r="A819" s="447"/>
      <c r="B819" s="476"/>
      <c r="C819" s="447"/>
      <c r="E819" s="447"/>
      <c r="F819" s="960"/>
      <c r="G819" s="447"/>
      <c r="H819" s="447"/>
      <c r="I819" s="447"/>
      <c r="J819" s="447"/>
      <c r="K819" s="447"/>
      <c r="L819" s="447"/>
      <c r="M819" s="447"/>
      <c r="N819" s="447"/>
      <c r="O819" s="447"/>
      <c r="P819" s="447"/>
      <c r="Q819" s="447"/>
      <c r="R819" s="447"/>
      <c r="S819" s="447"/>
      <c r="T819" s="447"/>
      <c r="U819" s="447"/>
      <c r="V819" s="447"/>
      <c r="W819" s="447"/>
      <c r="X819" s="447"/>
      <c r="Y819" s="447"/>
      <c r="Z819" s="447"/>
    </row>
    <row r="820" ht="12.75" customHeight="1">
      <c r="A820" s="447"/>
      <c r="B820" s="476"/>
      <c r="C820" s="447"/>
      <c r="E820" s="447"/>
      <c r="F820" s="960"/>
      <c r="G820" s="447"/>
      <c r="H820" s="447"/>
      <c r="I820" s="447"/>
      <c r="J820" s="447"/>
      <c r="K820" s="447"/>
      <c r="L820" s="447"/>
      <c r="M820" s="447"/>
      <c r="N820" s="447"/>
      <c r="O820" s="447"/>
      <c r="P820" s="447"/>
      <c r="Q820" s="447"/>
      <c r="R820" s="447"/>
      <c r="S820" s="447"/>
      <c r="T820" s="447"/>
      <c r="U820" s="447"/>
      <c r="V820" s="447"/>
      <c r="W820" s="447"/>
      <c r="X820" s="447"/>
      <c r="Y820" s="447"/>
      <c r="Z820" s="447"/>
    </row>
    <row r="821" ht="12.75" customHeight="1">
      <c r="A821" s="447"/>
      <c r="B821" s="476"/>
      <c r="C821" s="447"/>
      <c r="E821" s="447"/>
      <c r="F821" s="960"/>
      <c r="G821" s="447"/>
      <c r="H821" s="447"/>
      <c r="I821" s="447"/>
      <c r="J821" s="447"/>
      <c r="K821" s="447"/>
      <c r="L821" s="447"/>
      <c r="M821" s="447"/>
      <c r="N821" s="447"/>
      <c r="O821" s="447"/>
      <c r="P821" s="447"/>
      <c r="Q821" s="447"/>
      <c r="R821" s="447"/>
      <c r="S821" s="447"/>
      <c r="T821" s="447"/>
      <c r="U821" s="447"/>
      <c r="V821" s="447"/>
      <c r="W821" s="447"/>
      <c r="X821" s="447"/>
      <c r="Y821" s="447"/>
      <c r="Z821" s="447"/>
    </row>
    <row r="822" ht="12.75" customHeight="1">
      <c r="A822" s="447"/>
      <c r="B822" s="476"/>
      <c r="C822" s="447"/>
      <c r="E822" s="447"/>
      <c r="F822" s="960"/>
      <c r="G822" s="447"/>
      <c r="H822" s="447"/>
      <c r="I822" s="447"/>
      <c r="J822" s="447"/>
      <c r="K822" s="447"/>
      <c r="L822" s="447"/>
      <c r="M822" s="447"/>
      <c r="N822" s="447"/>
      <c r="O822" s="447"/>
      <c r="P822" s="447"/>
      <c r="Q822" s="447"/>
      <c r="R822" s="447"/>
      <c r="S822" s="447"/>
      <c r="T822" s="447"/>
      <c r="U822" s="447"/>
      <c r="V822" s="447"/>
      <c r="W822" s="447"/>
      <c r="X822" s="447"/>
      <c r="Y822" s="447"/>
      <c r="Z822" s="447"/>
    </row>
    <row r="823" ht="12.75" customHeight="1">
      <c r="A823" s="447"/>
      <c r="B823" s="476"/>
      <c r="C823" s="447"/>
      <c r="E823" s="447"/>
      <c r="F823" s="960"/>
      <c r="G823" s="447"/>
      <c r="H823" s="447"/>
      <c r="I823" s="447"/>
      <c r="J823" s="447"/>
      <c r="K823" s="447"/>
      <c r="L823" s="447"/>
      <c r="M823" s="447"/>
      <c r="N823" s="447"/>
      <c r="O823" s="447"/>
      <c r="P823" s="447"/>
      <c r="Q823" s="447"/>
      <c r="R823" s="447"/>
      <c r="S823" s="447"/>
      <c r="T823" s="447"/>
      <c r="U823" s="447"/>
      <c r="V823" s="447"/>
      <c r="W823" s="447"/>
      <c r="X823" s="447"/>
      <c r="Y823" s="447"/>
      <c r="Z823" s="447"/>
    </row>
    <row r="824" ht="12.75" customHeight="1">
      <c r="A824" s="447"/>
      <c r="B824" s="476"/>
      <c r="C824" s="447"/>
      <c r="E824" s="447"/>
      <c r="F824" s="960"/>
      <c r="G824" s="447"/>
      <c r="H824" s="447"/>
      <c r="I824" s="447"/>
      <c r="J824" s="447"/>
      <c r="K824" s="447"/>
      <c r="L824" s="447"/>
      <c r="M824" s="447"/>
      <c r="N824" s="447"/>
      <c r="O824" s="447"/>
      <c r="P824" s="447"/>
      <c r="Q824" s="447"/>
      <c r="R824" s="447"/>
      <c r="S824" s="447"/>
      <c r="T824" s="447"/>
      <c r="U824" s="447"/>
      <c r="V824" s="447"/>
      <c r="W824" s="447"/>
      <c r="X824" s="447"/>
      <c r="Y824" s="447"/>
      <c r="Z824" s="447"/>
    </row>
    <row r="825" ht="12.75" customHeight="1">
      <c r="A825" s="447"/>
      <c r="B825" s="476"/>
      <c r="C825" s="447"/>
      <c r="E825" s="447"/>
      <c r="F825" s="960"/>
      <c r="G825" s="447"/>
      <c r="H825" s="447"/>
      <c r="I825" s="447"/>
      <c r="J825" s="447"/>
      <c r="K825" s="447"/>
      <c r="L825" s="447"/>
      <c r="M825" s="447"/>
      <c r="N825" s="447"/>
      <c r="O825" s="447"/>
      <c r="P825" s="447"/>
      <c r="Q825" s="447"/>
      <c r="R825" s="447"/>
      <c r="S825" s="447"/>
      <c r="T825" s="447"/>
      <c r="U825" s="447"/>
      <c r="V825" s="447"/>
      <c r="W825" s="447"/>
      <c r="X825" s="447"/>
      <c r="Y825" s="447"/>
      <c r="Z825" s="447"/>
    </row>
    <row r="826" ht="12.75" customHeight="1">
      <c r="A826" s="447"/>
      <c r="B826" s="476"/>
      <c r="C826" s="447"/>
      <c r="E826" s="447"/>
      <c r="F826" s="960"/>
      <c r="G826" s="447"/>
      <c r="H826" s="447"/>
      <c r="I826" s="447"/>
      <c r="J826" s="447"/>
      <c r="K826" s="447"/>
      <c r="L826" s="447"/>
      <c r="M826" s="447"/>
      <c r="N826" s="447"/>
      <c r="O826" s="447"/>
      <c r="P826" s="447"/>
      <c r="Q826" s="447"/>
      <c r="R826" s="447"/>
      <c r="S826" s="447"/>
      <c r="T826" s="447"/>
      <c r="U826" s="447"/>
      <c r="V826" s="447"/>
      <c r="W826" s="447"/>
      <c r="X826" s="447"/>
      <c r="Y826" s="447"/>
      <c r="Z826" s="447"/>
    </row>
    <row r="827" ht="12.75" customHeight="1">
      <c r="A827" s="447"/>
      <c r="B827" s="476"/>
      <c r="C827" s="447"/>
      <c r="E827" s="447"/>
      <c r="F827" s="960"/>
      <c r="G827" s="447"/>
      <c r="H827" s="447"/>
      <c r="I827" s="447"/>
      <c r="J827" s="447"/>
      <c r="K827" s="447"/>
      <c r="L827" s="447"/>
      <c r="M827" s="447"/>
      <c r="N827" s="447"/>
      <c r="O827" s="447"/>
      <c r="P827" s="447"/>
      <c r="Q827" s="447"/>
      <c r="R827" s="447"/>
      <c r="S827" s="447"/>
      <c r="T827" s="447"/>
      <c r="U827" s="447"/>
      <c r="V827" s="447"/>
      <c r="W827" s="447"/>
      <c r="X827" s="447"/>
      <c r="Y827" s="447"/>
      <c r="Z827" s="447"/>
    </row>
    <row r="828" ht="12.75" customHeight="1">
      <c r="A828" s="447"/>
      <c r="B828" s="476"/>
      <c r="C828" s="447"/>
      <c r="E828" s="447"/>
      <c r="F828" s="960"/>
      <c r="G828" s="447"/>
      <c r="H828" s="447"/>
      <c r="I828" s="447"/>
      <c r="J828" s="447"/>
      <c r="K828" s="447"/>
      <c r="L828" s="447"/>
      <c r="M828" s="447"/>
      <c r="N828" s="447"/>
      <c r="O828" s="447"/>
      <c r="P828" s="447"/>
      <c r="Q828" s="447"/>
      <c r="R828" s="447"/>
      <c r="S828" s="447"/>
      <c r="T828" s="447"/>
      <c r="U828" s="447"/>
      <c r="V828" s="447"/>
      <c r="W828" s="447"/>
      <c r="X828" s="447"/>
      <c r="Y828" s="447"/>
      <c r="Z828" s="447"/>
    </row>
    <row r="829" ht="12.75" customHeight="1">
      <c r="A829" s="447"/>
      <c r="B829" s="476"/>
      <c r="C829" s="447"/>
      <c r="E829" s="447"/>
      <c r="F829" s="960"/>
      <c r="G829" s="447"/>
      <c r="H829" s="447"/>
      <c r="I829" s="447"/>
      <c r="J829" s="447"/>
      <c r="K829" s="447"/>
      <c r="L829" s="447"/>
      <c r="M829" s="447"/>
      <c r="N829" s="447"/>
      <c r="O829" s="447"/>
      <c r="P829" s="447"/>
      <c r="Q829" s="447"/>
      <c r="R829" s="447"/>
      <c r="S829" s="447"/>
      <c r="T829" s="447"/>
      <c r="U829" s="447"/>
      <c r="V829" s="447"/>
      <c r="W829" s="447"/>
      <c r="X829" s="447"/>
      <c r="Y829" s="447"/>
      <c r="Z829" s="447"/>
    </row>
    <row r="830" ht="12.75" customHeight="1">
      <c r="A830" s="447"/>
      <c r="B830" s="476"/>
      <c r="C830" s="447"/>
      <c r="E830" s="447"/>
      <c r="F830" s="960"/>
      <c r="G830" s="447"/>
      <c r="H830" s="447"/>
      <c r="I830" s="447"/>
      <c r="J830" s="447"/>
      <c r="K830" s="447"/>
      <c r="L830" s="447"/>
      <c r="M830" s="447"/>
      <c r="N830" s="447"/>
      <c r="O830" s="447"/>
      <c r="P830" s="447"/>
      <c r="Q830" s="447"/>
      <c r="R830" s="447"/>
      <c r="S830" s="447"/>
      <c r="T830" s="447"/>
      <c r="U830" s="447"/>
      <c r="V830" s="447"/>
      <c r="W830" s="447"/>
      <c r="X830" s="447"/>
      <c r="Y830" s="447"/>
      <c r="Z830" s="447"/>
    </row>
    <row r="831" ht="12.75" customHeight="1">
      <c r="A831" s="447"/>
      <c r="B831" s="476"/>
      <c r="C831" s="447"/>
      <c r="E831" s="447"/>
      <c r="F831" s="960"/>
      <c r="G831" s="447"/>
      <c r="H831" s="447"/>
      <c r="I831" s="447"/>
      <c r="J831" s="447"/>
      <c r="K831" s="447"/>
      <c r="L831" s="447"/>
      <c r="M831" s="447"/>
      <c r="N831" s="447"/>
      <c r="O831" s="447"/>
      <c r="P831" s="447"/>
      <c r="Q831" s="447"/>
      <c r="R831" s="447"/>
      <c r="S831" s="447"/>
      <c r="T831" s="447"/>
      <c r="U831" s="447"/>
      <c r="V831" s="447"/>
      <c r="W831" s="447"/>
      <c r="X831" s="447"/>
      <c r="Y831" s="447"/>
      <c r="Z831" s="447"/>
    </row>
    <row r="832" ht="12.75" customHeight="1">
      <c r="A832" s="447"/>
      <c r="B832" s="476"/>
      <c r="C832" s="447"/>
      <c r="E832" s="447"/>
      <c r="F832" s="960"/>
      <c r="G832" s="447"/>
      <c r="H832" s="447"/>
      <c r="I832" s="447"/>
      <c r="J832" s="447"/>
      <c r="K832" s="447"/>
      <c r="L832" s="447"/>
      <c r="M832" s="447"/>
      <c r="N832" s="447"/>
      <c r="O832" s="447"/>
      <c r="P832" s="447"/>
      <c r="Q832" s="447"/>
      <c r="R832" s="447"/>
      <c r="S832" s="447"/>
      <c r="T832" s="447"/>
      <c r="U832" s="447"/>
      <c r="V832" s="447"/>
      <c r="W832" s="447"/>
      <c r="X832" s="447"/>
      <c r="Y832" s="447"/>
      <c r="Z832" s="447"/>
    </row>
    <row r="833" ht="12.75" customHeight="1">
      <c r="A833" s="447"/>
      <c r="B833" s="476"/>
      <c r="C833" s="447"/>
      <c r="E833" s="447"/>
      <c r="F833" s="960"/>
      <c r="G833" s="447"/>
      <c r="H833" s="447"/>
      <c r="I833" s="447"/>
      <c r="J833" s="447"/>
      <c r="K833" s="447"/>
      <c r="L833" s="447"/>
      <c r="M833" s="447"/>
      <c r="N833" s="447"/>
      <c r="O833" s="447"/>
      <c r="P833" s="447"/>
      <c r="Q833" s="447"/>
      <c r="R833" s="447"/>
      <c r="S833" s="447"/>
      <c r="T833" s="447"/>
      <c r="U833" s="447"/>
      <c r="V833" s="447"/>
      <c r="W833" s="447"/>
      <c r="X833" s="447"/>
      <c r="Y833" s="447"/>
      <c r="Z833" s="447"/>
    </row>
    <row r="834" ht="12.75" customHeight="1">
      <c r="A834" s="447"/>
      <c r="B834" s="476"/>
      <c r="C834" s="447"/>
      <c r="E834" s="447"/>
      <c r="F834" s="960"/>
      <c r="G834" s="447"/>
      <c r="H834" s="447"/>
      <c r="I834" s="447"/>
      <c r="J834" s="447"/>
      <c r="K834" s="447"/>
      <c r="L834" s="447"/>
      <c r="M834" s="447"/>
      <c r="N834" s="447"/>
      <c r="O834" s="447"/>
      <c r="P834" s="447"/>
      <c r="Q834" s="447"/>
      <c r="R834" s="447"/>
      <c r="S834" s="447"/>
      <c r="T834" s="447"/>
      <c r="U834" s="447"/>
      <c r="V834" s="447"/>
      <c r="W834" s="447"/>
      <c r="X834" s="447"/>
      <c r="Y834" s="447"/>
      <c r="Z834" s="447"/>
    </row>
    <row r="835" ht="12.75" customHeight="1">
      <c r="A835" s="447"/>
      <c r="B835" s="476"/>
      <c r="C835" s="447"/>
      <c r="E835" s="447"/>
      <c r="F835" s="960"/>
      <c r="G835" s="447"/>
      <c r="H835" s="447"/>
      <c r="I835" s="447"/>
      <c r="J835" s="447"/>
      <c r="K835" s="447"/>
      <c r="L835" s="447"/>
      <c r="M835" s="447"/>
      <c r="N835" s="447"/>
      <c r="O835" s="447"/>
      <c r="P835" s="447"/>
      <c r="Q835" s="447"/>
      <c r="R835" s="447"/>
      <c r="S835" s="447"/>
      <c r="T835" s="447"/>
      <c r="U835" s="447"/>
      <c r="V835" s="447"/>
      <c r="W835" s="447"/>
      <c r="X835" s="447"/>
      <c r="Y835" s="447"/>
      <c r="Z835" s="447"/>
    </row>
    <row r="836" ht="12.75" customHeight="1">
      <c r="A836" s="447"/>
      <c r="B836" s="476"/>
      <c r="C836" s="447"/>
      <c r="E836" s="447"/>
      <c r="F836" s="960"/>
      <c r="G836" s="447"/>
      <c r="H836" s="447"/>
      <c r="I836" s="447"/>
      <c r="J836" s="447"/>
      <c r="K836" s="447"/>
      <c r="L836" s="447"/>
      <c r="M836" s="447"/>
      <c r="N836" s="447"/>
      <c r="O836" s="447"/>
      <c r="P836" s="447"/>
      <c r="Q836" s="447"/>
      <c r="R836" s="447"/>
      <c r="S836" s="447"/>
      <c r="T836" s="447"/>
      <c r="U836" s="447"/>
      <c r="V836" s="447"/>
      <c r="W836" s="447"/>
      <c r="X836" s="447"/>
      <c r="Y836" s="447"/>
      <c r="Z836" s="447"/>
    </row>
    <row r="837" ht="12.75" customHeight="1">
      <c r="A837" s="447"/>
      <c r="B837" s="476"/>
      <c r="C837" s="447"/>
      <c r="E837" s="447"/>
      <c r="F837" s="960"/>
      <c r="G837" s="447"/>
      <c r="H837" s="447"/>
      <c r="I837" s="447"/>
      <c r="J837" s="447"/>
      <c r="K837" s="447"/>
      <c r="L837" s="447"/>
      <c r="M837" s="447"/>
      <c r="N837" s="447"/>
      <c r="O837" s="447"/>
      <c r="P837" s="447"/>
      <c r="Q837" s="447"/>
      <c r="R837" s="447"/>
      <c r="S837" s="447"/>
      <c r="T837" s="447"/>
      <c r="U837" s="447"/>
      <c r="V837" s="447"/>
      <c r="W837" s="447"/>
      <c r="X837" s="447"/>
      <c r="Y837" s="447"/>
      <c r="Z837" s="447"/>
    </row>
    <row r="838" ht="12.75" customHeight="1">
      <c r="A838" s="447"/>
      <c r="B838" s="476"/>
      <c r="C838" s="447"/>
      <c r="E838" s="447"/>
      <c r="F838" s="960"/>
      <c r="G838" s="447"/>
      <c r="H838" s="447"/>
      <c r="I838" s="447"/>
      <c r="J838" s="447"/>
      <c r="K838" s="447"/>
      <c r="L838" s="447"/>
      <c r="M838" s="447"/>
      <c r="N838" s="447"/>
      <c r="O838" s="447"/>
      <c r="P838" s="447"/>
      <c r="Q838" s="447"/>
      <c r="R838" s="447"/>
      <c r="S838" s="447"/>
      <c r="T838" s="447"/>
      <c r="U838" s="447"/>
      <c r="V838" s="447"/>
      <c r="W838" s="447"/>
      <c r="X838" s="447"/>
      <c r="Y838" s="447"/>
      <c r="Z838" s="447"/>
    </row>
    <row r="839" ht="12.75" customHeight="1">
      <c r="A839" s="447"/>
      <c r="B839" s="476"/>
      <c r="C839" s="447"/>
      <c r="E839" s="447"/>
      <c r="F839" s="960"/>
      <c r="G839" s="447"/>
      <c r="H839" s="447"/>
      <c r="I839" s="447"/>
      <c r="J839" s="447"/>
      <c r="K839" s="447"/>
      <c r="L839" s="447"/>
      <c r="M839" s="447"/>
      <c r="N839" s="447"/>
      <c r="O839" s="447"/>
      <c r="P839" s="447"/>
      <c r="Q839" s="447"/>
      <c r="R839" s="447"/>
      <c r="S839" s="447"/>
      <c r="T839" s="447"/>
      <c r="U839" s="447"/>
      <c r="V839" s="447"/>
      <c r="W839" s="447"/>
      <c r="X839" s="447"/>
      <c r="Y839" s="447"/>
      <c r="Z839" s="447"/>
    </row>
    <row r="840" ht="12.75" customHeight="1">
      <c r="A840" s="447"/>
      <c r="B840" s="476"/>
      <c r="C840" s="447"/>
      <c r="E840" s="447"/>
      <c r="F840" s="960"/>
      <c r="G840" s="447"/>
      <c r="H840" s="447"/>
      <c r="I840" s="447"/>
      <c r="J840" s="447"/>
      <c r="K840" s="447"/>
      <c r="L840" s="447"/>
      <c r="M840" s="447"/>
      <c r="N840" s="447"/>
      <c r="O840" s="447"/>
      <c r="P840" s="447"/>
      <c r="Q840" s="447"/>
      <c r="R840" s="447"/>
      <c r="S840" s="447"/>
      <c r="T840" s="447"/>
      <c r="U840" s="447"/>
      <c r="V840" s="447"/>
      <c r="W840" s="447"/>
      <c r="X840" s="447"/>
      <c r="Y840" s="447"/>
      <c r="Z840" s="447"/>
    </row>
    <row r="841" ht="12.75" customHeight="1">
      <c r="A841" s="447"/>
      <c r="B841" s="476"/>
      <c r="C841" s="447"/>
      <c r="E841" s="447"/>
      <c r="F841" s="960"/>
      <c r="G841" s="447"/>
      <c r="H841" s="447"/>
      <c r="I841" s="447"/>
      <c r="J841" s="447"/>
      <c r="K841" s="447"/>
      <c r="L841" s="447"/>
      <c r="M841" s="447"/>
      <c r="N841" s="447"/>
      <c r="O841" s="447"/>
      <c r="P841" s="447"/>
      <c r="Q841" s="447"/>
      <c r="R841" s="447"/>
      <c r="S841" s="447"/>
      <c r="T841" s="447"/>
      <c r="U841" s="447"/>
      <c r="V841" s="447"/>
      <c r="W841" s="447"/>
      <c r="X841" s="447"/>
      <c r="Y841" s="447"/>
      <c r="Z841" s="447"/>
    </row>
    <row r="842" ht="12.75" customHeight="1">
      <c r="A842" s="447"/>
      <c r="B842" s="476"/>
      <c r="C842" s="447"/>
      <c r="E842" s="447"/>
      <c r="F842" s="960"/>
      <c r="G842" s="447"/>
      <c r="H842" s="447"/>
      <c r="I842" s="447"/>
      <c r="J842" s="447"/>
      <c r="K842" s="447"/>
      <c r="L842" s="447"/>
      <c r="M842" s="447"/>
      <c r="N842" s="447"/>
      <c r="O842" s="447"/>
      <c r="P842" s="447"/>
      <c r="Q842" s="447"/>
      <c r="R842" s="447"/>
      <c r="S842" s="447"/>
      <c r="T842" s="447"/>
      <c r="U842" s="447"/>
      <c r="V842" s="447"/>
      <c r="W842" s="447"/>
      <c r="X842" s="447"/>
      <c r="Y842" s="447"/>
      <c r="Z842" s="447"/>
    </row>
    <row r="843" ht="12.75" customHeight="1">
      <c r="A843" s="447"/>
      <c r="B843" s="476"/>
      <c r="C843" s="447"/>
      <c r="E843" s="447"/>
      <c r="F843" s="960"/>
      <c r="G843" s="447"/>
      <c r="H843" s="447"/>
      <c r="I843" s="447"/>
      <c r="J843" s="447"/>
      <c r="K843" s="447"/>
      <c r="L843" s="447"/>
      <c r="M843" s="447"/>
      <c r="N843" s="447"/>
      <c r="O843" s="447"/>
      <c r="P843" s="447"/>
      <c r="Q843" s="447"/>
      <c r="R843" s="447"/>
      <c r="S843" s="447"/>
      <c r="T843" s="447"/>
      <c r="U843" s="447"/>
      <c r="V843" s="447"/>
      <c r="W843" s="447"/>
      <c r="X843" s="447"/>
      <c r="Y843" s="447"/>
      <c r="Z843" s="447"/>
    </row>
    <row r="844" ht="12.75" customHeight="1">
      <c r="A844" s="447"/>
      <c r="B844" s="476"/>
      <c r="C844" s="447"/>
      <c r="E844" s="447"/>
      <c r="F844" s="960"/>
      <c r="G844" s="447"/>
      <c r="H844" s="447"/>
      <c r="I844" s="447"/>
      <c r="J844" s="447"/>
      <c r="K844" s="447"/>
      <c r="L844" s="447"/>
      <c r="M844" s="447"/>
      <c r="N844" s="447"/>
      <c r="O844" s="447"/>
      <c r="P844" s="447"/>
      <c r="Q844" s="447"/>
      <c r="R844" s="447"/>
      <c r="S844" s="447"/>
      <c r="T844" s="447"/>
      <c r="U844" s="447"/>
      <c r="V844" s="447"/>
      <c r="W844" s="447"/>
      <c r="X844" s="447"/>
      <c r="Y844" s="447"/>
      <c r="Z844" s="447"/>
    </row>
    <row r="845" ht="12.75" customHeight="1">
      <c r="A845" s="447"/>
      <c r="B845" s="476"/>
      <c r="C845" s="447"/>
      <c r="E845" s="447"/>
      <c r="F845" s="960"/>
      <c r="G845" s="447"/>
      <c r="H845" s="447"/>
      <c r="I845" s="447"/>
      <c r="J845" s="447"/>
      <c r="K845" s="447"/>
      <c r="L845" s="447"/>
      <c r="M845" s="447"/>
      <c r="N845" s="447"/>
      <c r="O845" s="447"/>
      <c r="P845" s="447"/>
      <c r="Q845" s="447"/>
      <c r="R845" s="447"/>
      <c r="S845" s="447"/>
      <c r="T845" s="447"/>
      <c r="U845" s="447"/>
      <c r="V845" s="447"/>
      <c r="W845" s="447"/>
      <c r="X845" s="447"/>
      <c r="Y845" s="447"/>
      <c r="Z845" s="447"/>
    </row>
    <row r="846" ht="12.75" customHeight="1">
      <c r="A846" s="447"/>
      <c r="B846" s="476"/>
      <c r="C846" s="447"/>
      <c r="E846" s="447"/>
      <c r="F846" s="960"/>
      <c r="G846" s="447"/>
      <c r="H846" s="447"/>
      <c r="I846" s="447"/>
      <c r="J846" s="447"/>
      <c r="K846" s="447"/>
      <c r="L846" s="447"/>
      <c r="M846" s="447"/>
      <c r="N846" s="447"/>
      <c r="O846" s="447"/>
      <c r="P846" s="447"/>
      <c r="Q846" s="447"/>
      <c r="R846" s="447"/>
      <c r="S846" s="447"/>
      <c r="T846" s="447"/>
      <c r="U846" s="447"/>
      <c r="V846" s="447"/>
      <c r="W846" s="447"/>
      <c r="X846" s="447"/>
      <c r="Y846" s="447"/>
      <c r="Z846" s="447"/>
    </row>
    <row r="847" ht="12.75" customHeight="1">
      <c r="A847" s="447"/>
      <c r="B847" s="476"/>
      <c r="C847" s="447"/>
      <c r="E847" s="447"/>
      <c r="F847" s="960"/>
      <c r="G847" s="447"/>
      <c r="H847" s="447"/>
      <c r="I847" s="447"/>
      <c r="J847" s="447"/>
      <c r="K847" s="447"/>
      <c r="L847" s="447"/>
      <c r="M847" s="447"/>
      <c r="N847" s="447"/>
      <c r="O847" s="447"/>
      <c r="P847" s="447"/>
      <c r="Q847" s="447"/>
      <c r="R847" s="447"/>
      <c r="S847" s="447"/>
      <c r="T847" s="447"/>
      <c r="U847" s="447"/>
      <c r="V847" s="447"/>
      <c r="W847" s="447"/>
      <c r="X847" s="447"/>
      <c r="Y847" s="447"/>
      <c r="Z847" s="447"/>
    </row>
    <row r="848" ht="12.75" customHeight="1">
      <c r="A848" s="447"/>
      <c r="B848" s="476"/>
      <c r="C848" s="447"/>
      <c r="E848" s="447"/>
      <c r="F848" s="960"/>
      <c r="G848" s="447"/>
      <c r="H848" s="447"/>
      <c r="I848" s="447"/>
      <c r="J848" s="447"/>
      <c r="K848" s="447"/>
      <c r="L848" s="447"/>
      <c r="M848" s="447"/>
      <c r="N848" s="447"/>
      <c r="O848" s="447"/>
      <c r="P848" s="447"/>
      <c r="Q848" s="447"/>
      <c r="R848" s="447"/>
      <c r="S848" s="447"/>
      <c r="T848" s="447"/>
      <c r="U848" s="447"/>
      <c r="V848" s="447"/>
      <c r="W848" s="447"/>
      <c r="X848" s="447"/>
      <c r="Y848" s="447"/>
      <c r="Z848" s="447"/>
    </row>
    <row r="849" ht="12.75" customHeight="1">
      <c r="A849" s="447"/>
      <c r="B849" s="476"/>
      <c r="C849" s="447"/>
      <c r="E849" s="447"/>
      <c r="F849" s="960"/>
      <c r="G849" s="447"/>
      <c r="H849" s="447"/>
      <c r="I849" s="447"/>
      <c r="J849" s="447"/>
      <c r="K849" s="447"/>
      <c r="L849" s="447"/>
      <c r="M849" s="447"/>
      <c r="N849" s="447"/>
      <c r="O849" s="447"/>
      <c r="P849" s="447"/>
      <c r="Q849" s="447"/>
      <c r="R849" s="447"/>
      <c r="S849" s="447"/>
      <c r="T849" s="447"/>
      <c r="U849" s="447"/>
      <c r="V849" s="447"/>
      <c r="W849" s="447"/>
      <c r="X849" s="447"/>
      <c r="Y849" s="447"/>
      <c r="Z849" s="447"/>
    </row>
    <row r="850" ht="12.75" customHeight="1">
      <c r="A850" s="447"/>
      <c r="B850" s="476"/>
      <c r="C850" s="447"/>
      <c r="E850" s="447"/>
      <c r="F850" s="960"/>
      <c r="G850" s="447"/>
      <c r="H850" s="447"/>
      <c r="I850" s="447"/>
      <c r="J850" s="447"/>
      <c r="K850" s="447"/>
      <c r="L850" s="447"/>
      <c r="M850" s="447"/>
      <c r="N850" s="447"/>
      <c r="O850" s="447"/>
      <c r="P850" s="447"/>
      <c r="Q850" s="447"/>
      <c r="R850" s="447"/>
      <c r="S850" s="447"/>
      <c r="T850" s="447"/>
      <c r="U850" s="447"/>
      <c r="V850" s="447"/>
      <c r="W850" s="447"/>
      <c r="X850" s="447"/>
      <c r="Y850" s="447"/>
      <c r="Z850" s="447"/>
    </row>
    <row r="851" ht="12.75" customHeight="1">
      <c r="A851" s="447"/>
      <c r="B851" s="476"/>
      <c r="C851" s="447"/>
      <c r="E851" s="447"/>
      <c r="F851" s="960"/>
      <c r="G851" s="447"/>
      <c r="H851" s="447"/>
      <c r="I851" s="447"/>
      <c r="J851" s="447"/>
      <c r="K851" s="447"/>
      <c r="L851" s="447"/>
      <c r="M851" s="447"/>
      <c r="N851" s="447"/>
      <c r="O851" s="447"/>
      <c r="P851" s="447"/>
      <c r="Q851" s="447"/>
      <c r="R851" s="447"/>
      <c r="S851" s="447"/>
      <c r="T851" s="447"/>
      <c r="U851" s="447"/>
      <c r="V851" s="447"/>
      <c r="W851" s="447"/>
      <c r="X851" s="447"/>
      <c r="Y851" s="447"/>
      <c r="Z851" s="447"/>
    </row>
    <row r="852" ht="12.75" customHeight="1">
      <c r="A852" s="447"/>
      <c r="B852" s="476"/>
      <c r="C852" s="447"/>
      <c r="E852" s="447"/>
      <c r="F852" s="960"/>
      <c r="G852" s="447"/>
      <c r="H852" s="447"/>
      <c r="I852" s="447"/>
      <c r="J852" s="447"/>
      <c r="K852" s="447"/>
      <c r="L852" s="447"/>
      <c r="M852" s="447"/>
      <c r="N852" s="447"/>
      <c r="O852" s="447"/>
      <c r="P852" s="447"/>
      <c r="Q852" s="447"/>
      <c r="R852" s="447"/>
      <c r="S852" s="447"/>
      <c r="T852" s="447"/>
      <c r="U852" s="447"/>
      <c r="V852" s="447"/>
      <c r="W852" s="447"/>
      <c r="X852" s="447"/>
      <c r="Y852" s="447"/>
      <c r="Z852" s="447"/>
    </row>
    <row r="853" ht="12.75" customHeight="1">
      <c r="A853" s="447"/>
      <c r="B853" s="476"/>
      <c r="C853" s="447"/>
      <c r="E853" s="447"/>
      <c r="F853" s="960"/>
      <c r="G853" s="447"/>
      <c r="H853" s="447"/>
      <c r="I853" s="447"/>
      <c r="J853" s="447"/>
      <c r="K853" s="447"/>
      <c r="L853" s="447"/>
      <c r="M853" s="447"/>
      <c r="N853" s="447"/>
      <c r="O853" s="447"/>
      <c r="P853" s="447"/>
      <c r="Q853" s="447"/>
      <c r="R853" s="447"/>
      <c r="S853" s="447"/>
      <c r="T853" s="447"/>
      <c r="U853" s="447"/>
      <c r="V853" s="447"/>
      <c r="W853" s="447"/>
      <c r="X853" s="447"/>
      <c r="Y853" s="447"/>
      <c r="Z853" s="447"/>
    </row>
    <row r="854" ht="12.75" customHeight="1">
      <c r="A854" s="447"/>
      <c r="B854" s="476"/>
      <c r="C854" s="447"/>
      <c r="E854" s="447"/>
      <c r="F854" s="960"/>
      <c r="G854" s="447"/>
      <c r="H854" s="447"/>
      <c r="I854" s="447"/>
      <c r="J854" s="447"/>
      <c r="K854" s="447"/>
      <c r="L854" s="447"/>
      <c r="M854" s="447"/>
      <c r="N854" s="447"/>
      <c r="O854" s="447"/>
      <c r="P854" s="447"/>
      <c r="Q854" s="447"/>
      <c r="R854" s="447"/>
      <c r="S854" s="447"/>
      <c r="T854" s="447"/>
      <c r="U854" s="447"/>
      <c r="V854" s="447"/>
      <c r="W854" s="447"/>
      <c r="X854" s="447"/>
      <c r="Y854" s="447"/>
      <c r="Z854" s="447"/>
    </row>
    <row r="855" ht="12.75" customHeight="1">
      <c r="A855" s="447"/>
      <c r="B855" s="476"/>
      <c r="C855" s="447"/>
      <c r="E855" s="447"/>
      <c r="F855" s="960"/>
      <c r="G855" s="447"/>
      <c r="H855" s="447"/>
      <c r="I855" s="447"/>
      <c r="J855" s="447"/>
      <c r="K855" s="447"/>
      <c r="L855" s="447"/>
      <c r="M855" s="447"/>
      <c r="N855" s="447"/>
      <c r="O855" s="447"/>
      <c r="P855" s="447"/>
      <c r="Q855" s="447"/>
      <c r="R855" s="447"/>
      <c r="S855" s="447"/>
      <c r="T855" s="447"/>
      <c r="U855" s="447"/>
      <c r="V855" s="447"/>
      <c r="W855" s="447"/>
      <c r="X855" s="447"/>
      <c r="Y855" s="447"/>
      <c r="Z855" s="447"/>
    </row>
    <row r="856" ht="12.75" customHeight="1">
      <c r="A856" s="447"/>
      <c r="B856" s="476"/>
      <c r="C856" s="447"/>
      <c r="E856" s="447"/>
      <c r="F856" s="960"/>
      <c r="G856" s="447"/>
      <c r="H856" s="447"/>
      <c r="I856" s="447"/>
      <c r="J856" s="447"/>
      <c r="K856" s="447"/>
      <c r="L856" s="447"/>
      <c r="M856" s="447"/>
      <c r="N856" s="447"/>
      <c r="O856" s="447"/>
      <c r="P856" s="447"/>
      <c r="Q856" s="447"/>
      <c r="R856" s="447"/>
      <c r="S856" s="447"/>
      <c r="T856" s="447"/>
      <c r="U856" s="447"/>
      <c r="V856" s="447"/>
      <c r="W856" s="447"/>
      <c r="X856" s="447"/>
      <c r="Y856" s="447"/>
      <c r="Z856" s="447"/>
    </row>
    <row r="857" ht="12.75" customHeight="1">
      <c r="A857" s="447"/>
      <c r="B857" s="476"/>
      <c r="C857" s="447"/>
      <c r="E857" s="447"/>
      <c r="F857" s="960"/>
      <c r="G857" s="447"/>
      <c r="H857" s="447"/>
      <c r="I857" s="447"/>
      <c r="J857" s="447"/>
      <c r="K857" s="447"/>
      <c r="L857" s="447"/>
      <c r="M857" s="447"/>
      <c r="N857" s="447"/>
      <c r="O857" s="447"/>
      <c r="P857" s="447"/>
      <c r="Q857" s="447"/>
      <c r="R857" s="447"/>
      <c r="S857" s="447"/>
      <c r="T857" s="447"/>
      <c r="U857" s="447"/>
      <c r="V857" s="447"/>
      <c r="W857" s="447"/>
      <c r="X857" s="447"/>
      <c r="Y857" s="447"/>
      <c r="Z857" s="447"/>
    </row>
    <row r="858" ht="12.75" customHeight="1">
      <c r="A858" s="447"/>
      <c r="B858" s="476"/>
      <c r="C858" s="447"/>
      <c r="E858" s="447"/>
      <c r="F858" s="960"/>
      <c r="G858" s="447"/>
      <c r="H858" s="447"/>
      <c r="I858" s="447"/>
      <c r="J858" s="447"/>
      <c r="K858" s="447"/>
      <c r="L858" s="447"/>
      <c r="M858" s="447"/>
      <c r="N858" s="447"/>
      <c r="O858" s="447"/>
      <c r="P858" s="447"/>
      <c r="Q858" s="447"/>
      <c r="R858" s="447"/>
      <c r="S858" s="447"/>
      <c r="T858" s="447"/>
      <c r="U858" s="447"/>
      <c r="V858" s="447"/>
      <c r="W858" s="447"/>
      <c r="X858" s="447"/>
      <c r="Y858" s="447"/>
      <c r="Z858" s="447"/>
    </row>
    <row r="859" ht="12.75" customHeight="1">
      <c r="A859" s="447"/>
      <c r="B859" s="476"/>
      <c r="C859" s="447"/>
      <c r="E859" s="447"/>
      <c r="F859" s="960"/>
      <c r="G859" s="447"/>
      <c r="H859" s="447"/>
      <c r="I859" s="447"/>
      <c r="J859" s="447"/>
      <c r="K859" s="447"/>
      <c r="L859" s="447"/>
      <c r="M859" s="447"/>
      <c r="N859" s="447"/>
      <c r="O859" s="447"/>
      <c r="P859" s="447"/>
      <c r="Q859" s="447"/>
      <c r="R859" s="447"/>
      <c r="S859" s="447"/>
      <c r="T859" s="447"/>
      <c r="U859" s="447"/>
      <c r="V859" s="447"/>
      <c r="W859" s="447"/>
      <c r="X859" s="447"/>
      <c r="Y859" s="447"/>
      <c r="Z859" s="447"/>
    </row>
    <row r="860" ht="12.75" customHeight="1">
      <c r="A860" s="447"/>
      <c r="B860" s="476"/>
      <c r="C860" s="447"/>
      <c r="E860" s="447"/>
      <c r="F860" s="960"/>
      <c r="G860" s="447"/>
      <c r="H860" s="447"/>
      <c r="I860" s="447"/>
      <c r="J860" s="447"/>
      <c r="K860" s="447"/>
      <c r="L860" s="447"/>
      <c r="M860" s="447"/>
      <c r="N860" s="447"/>
      <c r="O860" s="447"/>
      <c r="P860" s="447"/>
      <c r="Q860" s="447"/>
      <c r="R860" s="447"/>
      <c r="S860" s="447"/>
      <c r="T860" s="447"/>
      <c r="U860" s="447"/>
      <c r="V860" s="447"/>
      <c r="W860" s="447"/>
      <c r="X860" s="447"/>
      <c r="Y860" s="447"/>
      <c r="Z860" s="447"/>
    </row>
    <row r="861" ht="12.75" customHeight="1">
      <c r="A861" s="447"/>
      <c r="B861" s="476"/>
      <c r="C861" s="447"/>
      <c r="E861" s="447"/>
      <c r="F861" s="960"/>
      <c r="G861" s="447"/>
      <c r="H861" s="447"/>
      <c r="I861" s="447"/>
      <c r="J861" s="447"/>
      <c r="K861" s="447"/>
      <c r="L861" s="447"/>
      <c r="M861" s="447"/>
      <c r="N861" s="447"/>
      <c r="O861" s="447"/>
      <c r="P861" s="447"/>
      <c r="Q861" s="447"/>
      <c r="R861" s="447"/>
      <c r="S861" s="447"/>
      <c r="T861" s="447"/>
      <c r="U861" s="447"/>
      <c r="V861" s="447"/>
      <c r="W861" s="447"/>
      <c r="X861" s="447"/>
      <c r="Y861" s="447"/>
      <c r="Z861" s="447"/>
    </row>
    <row r="862" ht="12.75" customHeight="1">
      <c r="A862" s="447"/>
      <c r="B862" s="476"/>
      <c r="C862" s="447"/>
      <c r="E862" s="447"/>
      <c r="F862" s="960"/>
      <c r="G862" s="447"/>
      <c r="H862" s="447"/>
      <c r="I862" s="447"/>
      <c r="J862" s="447"/>
      <c r="K862" s="447"/>
      <c r="L862" s="447"/>
      <c r="M862" s="447"/>
      <c r="N862" s="447"/>
      <c r="O862" s="447"/>
      <c r="P862" s="447"/>
      <c r="Q862" s="447"/>
      <c r="R862" s="447"/>
      <c r="S862" s="447"/>
      <c r="T862" s="447"/>
      <c r="U862" s="447"/>
      <c r="V862" s="447"/>
      <c r="W862" s="447"/>
      <c r="X862" s="447"/>
      <c r="Y862" s="447"/>
      <c r="Z862" s="447"/>
    </row>
    <row r="863" ht="12.75" customHeight="1">
      <c r="A863" s="447"/>
      <c r="B863" s="476"/>
      <c r="C863" s="447"/>
      <c r="E863" s="447"/>
      <c r="F863" s="960"/>
      <c r="G863" s="447"/>
      <c r="H863" s="447"/>
      <c r="I863" s="447"/>
      <c r="J863" s="447"/>
      <c r="K863" s="447"/>
      <c r="L863" s="447"/>
      <c r="M863" s="447"/>
      <c r="N863" s="447"/>
      <c r="O863" s="447"/>
      <c r="P863" s="447"/>
      <c r="Q863" s="447"/>
      <c r="R863" s="447"/>
      <c r="S863" s="447"/>
      <c r="T863" s="447"/>
      <c r="U863" s="447"/>
      <c r="V863" s="447"/>
      <c r="W863" s="447"/>
      <c r="X863" s="447"/>
      <c r="Y863" s="447"/>
      <c r="Z863" s="447"/>
    </row>
    <row r="864" ht="12.75" customHeight="1">
      <c r="A864" s="447"/>
      <c r="B864" s="476"/>
      <c r="C864" s="447"/>
      <c r="E864" s="447"/>
      <c r="F864" s="960"/>
      <c r="G864" s="447"/>
      <c r="H864" s="447"/>
      <c r="I864" s="447"/>
      <c r="J864" s="447"/>
      <c r="K864" s="447"/>
      <c r="L864" s="447"/>
      <c r="M864" s="447"/>
      <c r="N864" s="447"/>
      <c r="O864" s="447"/>
      <c r="P864" s="447"/>
      <c r="Q864" s="447"/>
      <c r="R864" s="447"/>
      <c r="S864" s="447"/>
      <c r="T864" s="447"/>
      <c r="U864" s="447"/>
      <c r="V864" s="447"/>
      <c r="W864" s="447"/>
      <c r="X864" s="447"/>
      <c r="Y864" s="447"/>
      <c r="Z864" s="447"/>
    </row>
    <row r="865" ht="12.75" customHeight="1">
      <c r="A865" s="447"/>
      <c r="B865" s="476"/>
      <c r="C865" s="447"/>
      <c r="E865" s="447"/>
      <c r="F865" s="960"/>
      <c r="G865" s="447"/>
      <c r="H865" s="447"/>
      <c r="I865" s="447"/>
      <c r="J865" s="447"/>
      <c r="K865" s="447"/>
      <c r="L865" s="447"/>
      <c r="M865" s="447"/>
      <c r="N865" s="447"/>
      <c r="O865" s="447"/>
      <c r="P865" s="447"/>
      <c r="Q865" s="447"/>
      <c r="R865" s="447"/>
      <c r="S865" s="447"/>
      <c r="T865" s="447"/>
      <c r="U865" s="447"/>
      <c r="V865" s="447"/>
      <c r="W865" s="447"/>
      <c r="X865" s="447"/>
      <c r="Y865" s="447"/>
      <c r="Z865" s="447"/>
    </row>
    <row r="866" ht="12.75" customHeight="1">
      <c r="A866" s="447"/>
      <c r="B866" s="476"/>
      <c r="C866" s="447"/>
      <c r="E866" s="447"/>
      <c r="F866" s="960"/>
      <c r="G866" s="447"/>
      <c r="H866" s="447"/>
      <c r="I866" s="447"/>
      <c r="J866" s="447"/>
      <c r="K866" s="447"/>
      <c r="L866" s="447"/>
      <c r="M866" s="447"/>
      <c r="N866" s="447"/>
      <c r="O866" s="447"/>
      <c r="P866" s="447"/>
      <c r="Q866" s="447"/>
      <c r="R866" s="447"/>
      <c r="S866" s="447"/>
      <c r="T866" s="447"/>
      <c r="U866" s="447"/>
      <c r="V866" s="447"/>
      <c r="W866" s="447"/>
      <c r="X866" s="447"/>
      <c r="Y866" s="447"/>
      <c r="Z866" s="447"/>
    </row>
    <row r="867" ht="12.75" customHeight="1">
      <c r="A867" s="447"/>
      <c r="B867" s="476"/>
      <c r="C867" s="447"/>
      <c r="E867" s="447"/>
      <c r="F867" s="960"/>
      <c r="G867" s="447"/>
      <c r="H867" s="447"/>
      <c r="I867" s="447"/>
      <c r="J867" s="447"/>
      <c r="K867" s="447"/>
      <c r="L867" s="447"/>
      <c r="M867" s="447"/>
      <c r="N867" s="447"/>
      <c r="O867" s="447"/>
      <c r="P867" s="447"/>
      <c r="Q867" s="447"/>
      <c r="R867" s="447"/>
      <c r="S867" s="447"/>
      <c r="T867" s="447"/>
      <c r="U867" s="447"/>
      <c r="V867" s="447"/>
      <c r="W867" s="447"/>
      <c r="X867" s="447"/>
      <c r="Y867" s="447"/>
      <c r="Z867" s="447"/>
    </row>
    <row r="868" ht="12.75" customHeight="1">
      <c r="A868" s="447"/>
      <c r="B868" s="476"/>
      <c r="C868" s="447"/>
      <c r="E868" s="447"/>
      <c r="F868" s="960"/>
      <c r="G868" s="447"/>
      <c r="H868" s="447"/>
      <c r="I868" s="447"/>
      <c r="J868" s="447"/>
      <c r="K868" s="447"/>
      <c r="L868" s="447"/>
      <c r="M868" s="447"/>
      <c r="N868" s="447"/>
      <c r="O868" s="447"/>
      <c r="P868" s="447"/>
      <c r="Q868" s="447"/>
      <c r="R868" s="447"/>
      <c r="S868" s="447"/>
      <c r="T868" s="447"/>
      <c r="U868" s="447"/>
      <c r="V868" s="447"/>
      <c r="W868" s="447"/>
      <c r="X868" s="447"/>
      <c r="Y868" s="447"/>
      <c r="Z868" s="447"/>
    </row>
    <row r="869" ht="12.75" customHeight="1">
      <c r="A869" s="447"/>
      <c r="B869" s="476"/>
      <c r="C869" s="447"/>
      <c r="E869" s="447"/>
      <c r="F869" s="960"/>
      <c r="G869" s="447"/>
      <c r="H869" s="447"/>
      <c r="I869" s="447"/>
      <c r="J869" s="447"/>
      <c r="K869" s="447"/>
      <c r="L869" s="447"/>
      <c r="M869" s="447"/>
      <c r="N869" s="447"/>
      <c r="O869" s="447"/>
      <c r="P869" s="447"/>
      <c r="Q869" s="447"/>
      <c r="R869" s="447"/>
      <c r="S869" s="447"/>
      <c r="T869" s="447"/>
      <c r="U869" s="447"/>
      <c r="V869" s="447"/>
      <c r="W869" s="447"/>
      <c r="X869" s="447"/>
      <c r="Y869" s="447"/>
      <c r="Z869" s="447"/>
    </row>
    <row r="870" ht="12.75" customHeight="1">
      <c r="A870" s="447"/>
      <c r="B870" s="476"/>
      <c r="C870" s="447"/>
      <c r="E870" s="447"/>
      <c r="F870" s="960"/>
      <c r="G870" s="447"/>
      <c r="H870" s="447"/>
      <c r="I870" s="447"/>
      <c r="J870" s="447"/>
      <c r="K870" s="447"/>
      <c r="L870" s="447"/>
      <c r="M870" s="447"/>
      <c r="N870" s="447"/>
      <c r="O870" s="447"/>
      <c r="P870" s="447"/>
      <c r="Q870" s="447"/>
      <c r="R870" s="447"/>
      <c r="S870" s="447"/>
      <c r="T870" s="447"/>
      <c r="U870" s="447"/>
      <c r="V870" s="447"/>
      <c r="W870" s="447"/>
      <c r="X870" s="447"/>
      <c r="Y870" s="447"/>
      <c r="Z870" s="447"/>
    </row>
    <row r="871" ht="12.75" customHeight="1">
      <c r="A871" s="447"/>
      <c r="B871" s="476"/>
      <c r="C871" s="447"/>
      <c r="E871" s="447"/>
      <c r="F871" s="960"/>
      <c r="G871" s="447"/>
      <c r="H871" s="447"/>
      <c r="I871" s="447"/>
      <c r="J871" s="447"/>
      <c r="K871" s="447"/>
      <c r="L871" s="447"/>
      <c r="M871" s="447"/>
      <c r="N871" s="447"/>
      <c r="O871" s="447"/>
      <c r="P871" s="447"/>
      <c r="Q871" s="447"/>
      <c r="R871" s="447"/>
      <c r="S871" s="447"/>
      <c r="T871" s="447"/>
      <c r="U871" s="447"/>
      <c r="V871" s="447"/>
      <c r="W871" s="447"/>
      <c r="X871" s="447"/>
      <c r="Y871" s="447"/>
      <c r="Z871" s="447"/>
    </row>
    <row r="872" ht="12.75" customHeight="1">
      <c r="A872" s="447"/>
      <c r="B872" s="476"/>
      <c r="C872" s="447"/>
      <c r="E872" s="447"/>
      <c r="F872" s="960"/>
      <c r="G872" s="447"/>
      <c r="H872" s="447"/>
      <c r="I872" s="447"/>
      <c r="J872" s="447"/>
      <c r="K872" s="447"/>
      <c r="L872" s="447"/>
      <c r="M872" s="447"/>
      <c r="N872" s="447"/>
      <c r="O872" s="447"/>
      <c r="P872" s="447"/>
      <c r="Q872" s="447"/>
      <c r="R872" s="447"/>
      <c r="S872" s="447"/>
      <c r="T872" s="447"/>
      <c r="U872" s="447"/>
      <c r="V872" s="447"/>
      <c r="W872" s="447"/>
      <c r="X872" s="447"/>
      <c r="Y872" s="447"/>
      <c r="Z872" s="447"/>
    </row>
    <row r="873" ht="12.75" customHeight="1">
      <c r="A873" s="447"/>
      <c r="B873" s="476"/>
      <c r="C873" s="447"/>
      <c r="E873" s="447"/>
      <c r="F873" s="960"/>
      <c r="G873" s="447"/>
      <c r="H873" s="447"/>
      <c r="I873" s="447"/>
      <c r="J873" s="447"/>
      <c r="K873" s="447"/>
      <c r="L873" s="447"/>
      <c r="M873" s="447"/>
      <c r="N873" s="447"/>
      <c r="O873" s="447"/>
      <c r="P873" s="447"/>
      <c r="Q873" s="447"/>
      <c r="R873" s="447"/>
      <c r="S873" s="447"/>
      <c r="T873" s="447"/>
      <c r="U873" s="447"/>
      <c r="V873" s="447"/>
      <c r="W873" s="447"/>
      <c r="X873" s="447"/>
      <c r="Y873" s="447"/>
      <c r="Z873" s="447"/>
    </row>
    <row r="874" ht="12.75" customHeight="1">
      <c r="A874" s="447"/>
      <c r="B874" s="476"/>
      <c r="C874" s="447"/>
      <c r="E874" s="447"/>
      <c r="F874" s="960"/>
      <c r="G874" s="447"/>
      <c r="H874" s="447"/>
      <c r="I874" s="447"/>
      <c r="J874" s="447"/>
      <c r="K874" s="447"/>
      <c r="L874" s="447"/>
      <c r="M874" s="447"/>
      <c r="N874" s="447"/>
      <c r="O874" s="447"/>
      <c r="P874" s="447"/>
      <c r="Q874" s="447"/>
      <c r="R874" s="447"/>
      <c r="S874" s="447"/>
      <c r="T874" s="447"/>
      <c r="U874" s="447"/>
      <c r="V874" s="447"/>
      <c r="W874" s="447"/>
      <c r="X874" s="447"/>
      <c r="Y874" s="447"/>
      <c r="Z874" s="447"/>
    </row>
    <row r="875" ht="12.75" customHeight="1">
      <c r="A875" s="447"/>
      <c r="B875" s="476"/>
      <c r="C875" s="447"/>
      <c r="E875" s="447"/>
      <c r="F875" s="960"/>
      <c r="G875" s="447"/>
      <c r="H875" s="447"/>
      <c r="I875" s="447"/>
      <c r="J875" s="447"/>
      <c r="K875" s="447"/>
      <c r="L875" s="447"/>
      <c r="M875" s="447"/>
      <c r="N875" s="447"/>
      <c r="O875" s="447"/>
      <c r="P875" s="447"/>
      <c r="Q875" s="447"/>
      <c r="R875" s="447"/>
      <c r="S875" s="447"/>
      <c r="T875" s="447"/>
      <c r="U875" s="447"/>
      <c r="V875" s="447"/>
      <c r="W875" s="447"/>
      <c r="X875" s="447"/>
      <c r="Y875" s="447"/>
      <c r="Z875" s="447"/>
    </row>
    <row r="876" ht="12.75" customHeight="1">
      <c r="A876" s="447"/>
      <c r="B876" s="476"/>
      <c r="C876" s="447"/>
      <c r="E876" s="447"/>
      <c r="F876" s="960"/>
      <c r="G876" s="447"/>
      <c r="H876" s="447"/>
      <c r="I876" s="447"/>
      <c r="J876" s="447"/>
      <c r="K876" s="447"/>
      <c r="L876" s="447"/>
      <c r="M876" s="447"/>
      <c r="N876" s="447"/>
      <c r="O876" s="447"/>
      <c r="P876" s="447"/>
      <c r="Q876" s="447"/>
      <c r="R876" s="447"/>
      <c r="S876" s="447"/>
      <c r="T876" s="447"/>
      <c r="U876" s="447"/>
      <c r="V876" s="447"/>
      <c r="W876" s="447"/>
      <c r="X876" s="447"/>
      <c r="Y876" s="447"/>
      <c r="Z876" s="447"/>
    </row>
    <row r="877" ht="12.75" customHeight="1">
      <c r="A877" s="447"/>
      <c r="B877" s="476"/>
      <c r="C877" s="447"/>
      <c r="E877" s="447"/>
      <c r="F877" s="960"/>
      <c r="G877" s="447"/>
      <c r="H877" s="447"/>
      <c r="I877" s="447"/>
      <c r="J877" s="447"/>
      <c r="K877" s="447"/>
      <c r="L877" s="447"/>
      <c r="M877" s="447"/>
      <c r="N877" s="447"/>
      <c r="O877" s="447"/>
      <c r="P877" s="447"/>
      <c r="Q877" s="447"/>
      <c r="R877" s="447"/>
      <c r="S877" s="447"/>
      <c r="T877" s="447"/>
      <c r="U877" s="447"/>
      <c r="V877" s="447"/>
      <c r="W877" s="447"/>
      <c r="X877" s="447"/>
      <c r="Y877" s="447"/>
      <c r="Z877" s="447"/>
    </row>
    <row r="878" ht="12.75" customHeight="1">
      <c r="A878" s="447"/>
      <c r="B878" s="476"/>
      <c r="C878" s="447"/>
      <c r="E878" s="447"/>
      <c r="F878" s="960"/>
      <c r="G878" s="447"/>
      <c r="H878" s="447"/>
      <c r="I878" s="447"/>
      <c r="J878" s="447"/>
      <c r="K878" s="447"/>
      <c r="L878" s="447"/>
      <c r="M878" s="447"/>
      <c r="N878" s="447"/>
      <c r="O878" s="447"/>
      <c r="P878" s="447"/>
      <c r="Q878" s="447"/>
      <c r="R878" s="447"/>
      <c r="S878" s="447"/>
      <c r="T878" s="447"/>
      <c r="U878" s="447"/>
      <c r="V878" s="447"/>
      <c r="W878" s="447"/>
      <c r="X878" s="447"/>
      <c r="Y878" s="447"/>
      <c r="Z878" s="447"/>
    </row>
    <row r="879" ht="12.75" customHeight="1">
      <c r="A879" s="447"/>
      <c r="B879" s="476"/>
      <c r="C879" s="447"/>
      <c r="E879" s="447"/>
      <c r="F879" s="960"/>
      <c r="G879" s="447"/>
      <c r="H879" s="447"/>
      <c r="I879" s="447"/>
      <c r="J879" s="447"/>
      <c r="K879" s="447"/>
      <c r="L879" s="447"/>
      <c r="M879" s="447"/>
      <c r="N879" s="447"/>
      <c r="O879" s="447"/>
      <c r="P879" s="447"/>
      <c r="Q879" s="447"/>
      <c r="R879" s="447"/>
      <c r="S879" s="447"/>
      <c r="T879" s="447"/>
      <c r="U879" s="447"/>
      <c r="V879" s="447"/>
      <c r="W879" s="447"/>
      <c r="X879" s="447"/>
      <c r="Y879" s="447"/>
      <c r="Z879" s="447"/>
    </row>
    <row r="880" ht="12.75" customHeight="1">
      <c r="A880" s="447"/>
      <c r="B880" s="476"/>
      <c r="C880" s="447"/>
      <c r="E880" s="447"/>
      <c r="F880" s="960"/>
      <c r="G880" s="447"/>
      <c r="H880" s="447"/>
      <c r="I880" s="447"/>
      <c r="J880" s="447"/>
      <c r="K880" s="447"/>
      <c r="L880" s="447"/>
      <c r="M880" s="447"/>
      <c r="N880" s="447"/>
      <c r="O880" s="447"/>
      <c r="P880" s="447"/>
      <c r="Q880" s="447"/>
      <c r="R880" s="447"/>
      <c r="S880" s="447"/>
      <c r="T880" s="447"/>
      <c r="U880" s="447"/>
      <c r="V880" s="447"/>
      <c r="W880" s="447"/>
      <c r="X880" s="447"/>
      <c r="Y880" s="447"/>
      <c r="Z880" s="447"/>
    </row>
    <row r="881" ht="12.75" customHeight="1">
      <c r="A881" s="447"/>
      <c r="B881" s="476"/>
      <c r="C881" s="447"/>
      <c r="E881" s="447"/>
      <c r="F881" s="960"/>
      <c r="G881" s="447"/>
      <c r="H881" s="447"/>
      <c r="I881" s="447"/>
      <c r="J881" s="447"/>
      <c r="K881" s="447"/>
      <c r="L881" s="447"/>
      <c r="M881" s="447"/>
      <c r="N881" s="447"/>
      <c r="O881" s="447"/>
      <c r="P881" s="447"/>
      <c r="Q881" s="447"/>
      <c r="R881" s="447"/>
      <c r="S881" s="447"/>
      <c r="T881" s="447"/>
      <c r="U881" s="447"/>
      <c r="V881" s="447"/>
      <c r="W881" s="447"/>
      <c r="X881" s="447"/>
      <c r="Y881" s="447"/>
      <c r="Z881" s="447"/>
    </row>
    <row r="882" ht="12.75" customHeight="1">
      <c r="A882" s="447"/>
      <c r="B882" s="476"/>
      <c r="C882" s="447"/>
      <c r="E882" s="447"/>
      <c r="F882" s="960"/>
      <c r="G882" s="447"/>
      <c r="H882" s="447"/>
      <c r="I882" s="447"/>
      <c r="J882" s="447"/>
      <c r="K882" s="447"/>
      <c r="L882" s="447"/>
      <c r="M882" s="447"/>
      <c r="N882" s="447"/>
      <c r="O882" s="447"/>
      <c r="P882" s="447"/>
      <c r="Q882" s="447"/>
      <c r="R882" s="447"/>
      <c r="S882" s="447"/>
      <c r="T882" s="447"/>
      <c r="U882" s="447"/>
      <c r="V882" s="447"/>
      <c r="W882" s="447"/>
      <c r="X882" s="447"/>
      <c r="Y882" s="447"/>
      <c r="Z882" s="447"/>
    </row>
    <row r="883" ht="12.75" customHeight="1">
      <c r="A883" s="447"/>
      <c r="B883" s="476"/>
      <c r="C883" s="447"/>
      <c r="E883" s="447"/>
      <c r="F883" s="960"/>
      <c r="G883" s="447"/>
      <c r="H883" s="447"/>
      <c r="I883" s="447"/>
      <c r="J883" s="447"/>
      <c r="K883" s="447"/>
      <c r="L883" s="447"/>
      <c r="M883" s="447"/>
      <c r="N883" s="447"/>
      <c r="O883" s="447"/>
      <c r="P883" s="447"/>
      <c r="Q883" s="447"/>
      <c r="R883" s="447"/>
      <c r="S883" s="447"/>
      <c r="T883" s="447"/>
      <c r="U883" s="447"/>
      <c r="V883" s="447"/>
      <c r="W883" s="447"/>
      <c r="X883" s="447"/>
      <c r="Y883" s="447"/>
      <c r="Z883" s="447"/>
    </row>
    <row r="884" ht="12.75" customHeight="1">
      <c r="A884" s="447"/>
      <c r="B884" s="476"/>
      <c r="C884" s="447"/>
      <c r="E884" s="447"/>
      <c r="F884" s="960"/>
      <c r="G884" s="447"/>
      <c r="H884" s="447"/>
      <c r="I884" s="447"/>
      <c r="J884" s="447"/>
      <c r="K884" s="447"/>
      <c r="L884" s="447"/>
      <c r="M884" s="447"/>
      <c r="N884" s="447"/>
      <c r="O884" s="447"/>
      <c r="P884" s="447"/>
      <c r="Q884" s="447"/>
      <c r="R884" s="447"/>
      <c r="S884" s="447"/>
      <c r="T884" s="447"/>
      <c r="U884" s="447"/>
      <c r="V884" s="447"/>
      <c r="W884" s="447"/>
      <c r="X884" s="447"/>
      <c r="Y884" s="447"/>
      <c r="Z884" s="447"/>
    </row>
    <row r="885" ht="12.75" customHeight="1">
      <c r="A885" s="447"/>
      <c r="B885" s="476"/>
      <c r="C885" s="447"/>
      <c r="E885" s="447"/>
      <c r="F885" s="960"/>
      <c r="G885" s="447"/>
      <c r="H885" s="447"/>
      <c r="I885" s="447"/>
      <c r="J885" s="447"/>
      <c r="K885" s="447"/>
      <c r="L885" s="447"/>
      <c r="M885" s="447"/>
      <c r="N885" s="447"/>
      <c r="O885" s="447"/>
      <c r="P885" s="447"/>
      <c r="Q885" s="447"/>
      <c r="R885" s="447"/>
      <c r="S885" s="447"/>
      <c r="T885" s="447"/>
      <c r="U885" s="447"/>
      <c r="V885" s="447"/>
      <c r="W885" s="447"/>
      <c r="X885" s="447"/>
      <c r="Y885" s="447"/>
      <c r="Z885" s="447"/>
    </row>
    <row r="886" ht="12.75" customHeight="1">
      <c r="A886" s="447"/>
      <c r="B886" s="476"/>
      <c r="C886" s="447"/>
      <c r="E886" s="447"/>
      <c r="F886" s="960"/>
      <c r="G886" s="447"/>
      <c r="H886" s="447"/>
      <c r="I886" s="447"/>
      <c r="J886" s="447"/>
      <c r="K886" s="447"/>
      <c r="L886" s="447"/>
      <c r="M886" s="447"/>
      <c r="N886" s="447"/>
      <c r="O886" s="447"/>
      <c r="P886" s="447"/>
      <c r="Q886" s="447"/>
      <c r="R886" s="447"/>
      <c r="S886" s="447"/>
      <c r="T886" s="447"/>
      <c r="U886" s="447"/>
      <c r="V886" s="447"/>
      <c r="W886" s="447"/>
      <c r="X886" s="447"/>
      <c r="Y886" s="447"/>
      <c r="Z886" s="447"/>
    </row>
    <row r="887" ht="12.75" customHeight="1">
      <c r="A887" s="447"/>
      <c r="B887" s="476"/>
      <c r="C887" s="447"/>
      <c r="E887" s="447"/>
      <c r="F887" s="960"/>
      <c r="G887" s="447"/>
      <c r="H887" s="447"/>
      <c r="I887" s="447"/>
      <c r="J887" s="447"/>
      <c r="K887" s="447"/>
      <c r="L887" s="447"/>
      <c r="M887" s="447"/>
      <c r="N887" s="447"/>
      <c r="O887" s="447"/>
      <c r="P887" s="447"/>
      <c r="Q887" s="447"/>
      <c r="R887" s="447"/>
      <c r="S887" s="447"/>
      <c r="T887" s="447"/>
      <c r="U887" s="447"/>
      <c r="V887" s="447"/>
      <c r="W887" s="447"/>
      <c r="X887" s="447"/>
      <c r="Y887" s="447"/>
      <c r="Z887" s="447"/>
    </row>
    <row r="888" ht="12.75" customHeight="1">
      <c r="A888" s="447"/>
      <c r="B888" s="476"/>
      <c r="C888" s="447"/>
      <c r="E888" s="447"/>
      <c r="F888" s="960"/>
      <c r="G888" s="447"/>
      <c r="H888" s="447"/>
      <c r="I888" s="447"/>
      <c r="J888" s="447"/>
      <c r="K888" s="447"/>
      <c r="L888" s="447"/>
      <c r="M888" s="447"/>
      <c r="N888" s="447"/>
      <c r="O888" s="447"/>
      <c r="P888" s="447"/>
      <c r="Q888" s="447"/>
      <c r="R888" s="447"/>
      <c r="S888" s="447"/>
      <c r="T888" s="447"/>
      <c r="U888" s="447"/>
      <c r="V888" s="447"/>
      <c r="W888" s="447"/>
      <c r="X888" s="447"/>
      <c r="Y888" s="447"/>
      <c r="Z888" s="447"/>
    </row>
    <row r="889" ht="12.75" customHeight="1">
      <c r="A889" s="447"/>
      <c r="B889" s="476"/>
      <c r="C889" s="447"/>
      <c r="E889" s="447"/>
      <c r="F889" s="960"/>
      <c r="G889" s="447"/>
      <c r="H889" s="447"/>
      <c r="I889" s="447"/>
      <c r="J889" s="447"/>
      <c r="K889" s="447"/>
      <c r="L889" s="447"/>
      <c r="M889" s="447"/>
      <c r="N889" s="447"/>
      <c r="O889" s="447"/>
      <c r="P889" s="447"/>
      <c r="Q889" s="447"/>
      <c r="R889" s="447"/>
      <c r="S889" s="447"/>
      <c r="T889" s="447"/>
      <c r="U889" s="447"/>
      <c r="V889" s="447"/>
      <c r="W889" s="447"/>
      <c r="X889" s="447"/>
      <c r="Y889" s="447"/>
      <c r="Z889" s="447"/>
    </row>
    <row r="890" ht="12.75" customHeight="1">
      <c r="A890" s="447"/>
      <c r="B890" s="476"/>
      <c r="C890" s="447"/>
      <c r="E890" s="447"/>
      <c r="F890" s="960"/>
      <c r="G890" s="447"/>
      <c r="H890" s="447"/>
      <c r="I890" s="447"/>
      <c r="J890" s="447"/>
      <c r="K890" s="447"/>
      <c r="L890" s="447"/>
      <c r="M890" s="447"/>
      <c r="N890" s="447"/>
      <c r="O890" s="447"/>
      <c r="P890" s="447"/>
      <c r="Q890" s="447"/>
      <c r="R890" s="447"/>
      <c r="S890" s="447"/>
      <c r="T890" s="447"/>
      <c r="U890" s="447"/>
      <c r="V890" s="447"/>
      <c r="W890" s="447"/>
      <c r="X890" s="447"/>
      <c r="Y890" s="447"/>
      <c r="Z890" s="447"/>
    </row>
    <row r="891" ht="12.75" customHeight="1">
      <c r="A891" s="447"/>
      <c r="B891" s="476"/>
      <c r="C891" s="447"/>
      <c r="E891" s="447"/>
      <c r="F891" s="960"/>
      <c r="G891" s="447"/>
      <c r="H891" s="447"/>
      <c r="I891" s="447"/>
      <c r="J891" s="447"/>
      <c r="K891" s="447"/>
      <c r="L891" s="447"/>
      <c r="M891" s="447"/>
      <c r="N891" s="447"/>
      <c r="O891" s="447"/>
      <c r="P891" s="447"/>
      <c r="Q891" s="447"/>
      <c r="R891" s="447"/>
      <c r="S891" s="447"/>
      <c r="T891" s="447"/>
      <c r="U891" s="447"/>
      <c r="V891" s="447"/>
      <c r="W891" s="447"/>
      <c r="X891" s="447"/>
      <c r="Y891" s="447"/>
      <c r="Z891" s="447"/>
    </row>
    <row r="892" ht="12.75" customHeight="1">
      <c r="A892" s="447"/>
      <c r="B892" s="476"/>
      <c r="C892" s="447"/>
      <c r="E892" s="447"/>
      <c r="F892" s="960"/>
      <c r="G892" s="447"/>
      <c r="H892" s="447"/>
      <c r="I892" s="447"/>
      <c r="J892" s="447"/>
      <c r="K892" s="447"/>
      <c r="L892" s="447"/>
      <c r="M892" s="447"/>
      <c r="N892" s="447"/>
      <c r="O892" s="447"/>
      <c r="P892" s="447"/>
      <c r="Q892" s="447"/>
      <c r="R892" s="447"/>
      <c r="S892" s="447"/>
      <c r="T892" s="447"/>
      <c r="U892" s="447"/>
      <c r="V892" s="447"/>
      <c r="W892" s="447"/>
      <c r="X892" s="447"/>
      <c r="Y892" s="447"/>
      <c r="Z892" s="447"/>
    </row>
    <row r="893" ht="12.75" customHeight="1">
      <c r="A893" s="447"/>
      <c r="B893" s="476"/>
      <c r="C893" s="447"/>
      <c r="E893" s="447"/>
      <c r="F893" s="960"/>
      <c r="G893" s="447"/>
      <c r="H893" s="447"/>
      <c r="I893" s="447"/>
      <c r="J893" s="447"/>
      <c r="K893" s="447"/>
      <c r="L893" s="447"/>
      <c r="M893" s="447"/>
      <c r="N893" s="447"/>
      <c r="O893" s="447"/>
      <c r="P893" s="447"/>
      <c r="Q893" s="447"/>
      <c r="R893" s="447"/>
      <c r="S893" s="447"/>
      <c r="T893" s="447"/>
      <c r="U893" s="447"/>
      <c r="V893" s="447"/>
      <c r="W893" s="447"/>
      <c r="X893" s="447"/>
      <c r="Y893" s="447"/>
      <c r="Z893" s="447"/>
    </row>
    <row r="894" ht="12.75" customHeight="1">
      <c r="A894" s="447"/>
      <c r="B894" s="476"/>
      <c r="C894" s="447"/>
      <c r="E894" s="447"/>
      <c r="F894" s="960"/>
      <c r="G894" s="447"/>
      <c r="H894" s="447"/>
      <c r="I894" s="447"/>
      <c r="J894" s="447"/>
      <c r="K894" s="447"/>
      <c r="L894" s="447"/>
      <c r="M894" s="447"/>
      <c r="N894" s="447"/>
      <c r="O894" s="447"/>
      <c r="P894" s="447"/>
      <c r="Q894" s="447"/>
      <c r="R894" s="447"/>
      <c r="S894" s="447"/>
      <c r="T894" s="447"/>
      <c r="U894" s="447"/>
      <c r="V894" s="447"/>
      <c r="W894" s="447"/>
      <c r="X894" s="447"/>
      <c r="Y894" s="447"/>
      <c r="Z894" s="447"/>
    </row>
    <row r="895" ht="12.75" customHeight="1">
      <c r="A895" s="447"/>
      <c r="B895" s="476"/>
      <c r="C895" s="447"/>
      <c r="E895" s="447"/>
      <c r="F895" s="960"/>
      <c r="G895" s="447"/>
      <c r="H895" s="447"/>
      <c r="I895" s="447"/>
      <c r="J895" s="447"/>
      <c r="K895" s="447"/>
      <c r="L895" s="447"/>
      <c r="M895" s="447"/>
      <c r="N895" s="447"/>
      <c r="O895" s="447"/>
      <c r="P895" s="447"/>
      <c r="Q895" s="447"/>
      <c r="R895" s="447"/>
      <c r="S895" s="447"/>
      <c r="T895" s="447"/>
      <c r="U895" s="447"/>
      <c r="V895" s="447"/>
      <c r="W895" s="447"/>
      <c r="X895" s="447"/>
      <c r="Y895" s="447"/>
      <c r="Z895" s="447"/>
    </row>
    <row r="896" ht="12.75" customHeight="1">
      <c r="A896" s="447"/>
      <c r="B896" s="476"/>
      <c r="C896" s="447"/>
      <c r="E896" s="447"/>
      <c r="F896" s="960"/>
      <c r="G896" s="447"/>
      <c r="H896" s="447"/>
      <c r="I896" s="447"/>
      <c r="J896" s="447"/>
      <c r="K896" s="447"/>
      <c r="L896" s="447"/>
      <c r="M896" s="447"/>
      <c r="N896" s="447"/>
      <c r="O896" s="447"/>
      <c r="P896" s="447"/>
      <c r="Q896" s="447"/>
      <c r="R896" s="447"/>
      <c r="S896" s="447"/>
      <c r="T896" s="447"/>
      <c r="U896" s="447"/>
      <c r="V896" s="447"/>
      <c r="W896" s="447"/>
      <c r="X896" s="447"/>
      <c r="Y896" s="447"/>
      <c r="Z896" s="447"/>
    </row>
    <row r="897" ht="12.75" customHeight="1">
      <c r="A897" s="447"/>
      <c r="B897" s="476"/>
      <c r="C897" s="447"/>
      <c r="E897" s="447"/>
      <c r="F897" s="960"/>
      <c r="G897" s="447"/>
      <c r="H897" s="447"/>
      <c r="I897" s="447"/>
      <c r="J897" s="447"/>
      <c r="K897" s="447"/>
      <c r="L897" s="447"/>
      <c r="M897" s="447"/>
      <c r="N897" s="447"/>
      <c r="O897" s="447"/>
      <c r="P897" s="447"/>
      <c r="Q897" s="447"/>
      <c r="R897" s="447"/>
      <c r="S897" s="447"/>
      <c r="T897" s="447"/>
      <c r="U897" s="447"/>
      <c r="V897" s="447"/>
      <c r="W897" s="447"/>
      <c r="X897" s="447"/>
      <c r="Y897" s="447"/>
      <c r="Z897" s="447"/>
    </row>
    <row r="898" ht="12.75" customHeight="1">
      <c r="A898" s="447"/>
      <c r="B898" s="476"/>
      <c r="C898" s="447"/>
      <c r="E898" s="447"/>
      <c r="F898" s="960"/>
      <c r="G898" s="447"/>
      <c r="H898" s="447"/>
      <c r="I898" s="447"/>
      <c r="J898" s="447"/>
      <c r="K898" s="447"/>
      <c r="L898" s="447"/>
      <c r="M898" s="447"/>
      <c r="N898" s="447"/>
      <c r="O898" s="447"/>
      <c r="P898" s="447"/>
      <c r="Q898" s="447"/>
      <c r="R898" s="447"/>
      <c r="S898" s="447"/>
      <c r="T898" s="447"/>
      <c r="U898" s="447"/>
      <c r="V898" s="447"/>
      <c r="W898" s="447"/>
      <c r="X898" s="447"/>
      <c r="Y898" s="447"/>
      <c r="Z898" s="447"/>
    </row>
    <row r="899" ht="12.75" customHeight="1">
      <c r="A899" s="447"/>
      <c r="B899" s="476"/>
      <c r="C899" s="447"/>
      <c r="E899" s="447"/>
      <c r="F899" s="960"/>
      <c r="G899" s="447"/>
      <c r="H899" s="447"/>
      <c r="I899" s="447"/>
      <c r="J899" s="447"/>
      <c r="K899" s="447"/>
      <c r="L899" s="447"/>
      <c r="M899" s="447"/>
      <c r="N899" s="447"/>
      <c r="O899" s="447"/>
      <c r="P899" s="447"/>
      <c r="Q899" s="447"/>
      <c r="R899" s="447"/>
      <c r="S899" s="447"/>
      <c r="T899" s="447"/>
      <c r="U899" s="447"/>
      <c r="V899" s="447"/>
      <c r="W899" s="447"/>
      <c r="X899" s="447"/>
      <c r="Y899" s="447"/>
      <c r="Z899" s="447"/>
    </row>
    <row r="900" ht="12.75" customHeight="1">
      <c r="A900" s="447"/>
      <c r="B900" s="476"/>
      <c r="C900" s="447"/>
      <c r="E900" s="447"/>
      <c r="F900" s="960"/>
      <c r="G900" s="447"/>
      <c r="H900" s="447"/>
      <c r="I900" s="447"/>
      <c r="J900" s="447"/>
      <c r="K900" s="447"/>
      <c r="L900" s="447"/>
      <c r="M900" s="447"/>
      <c r="N900" s="447"/>
      <c r="O900" s="447"/>
      <c r="P900" s="447"/>
      <c r="Q900" s="447"/>
      <c r="R900" s="447"/>
      <c r="S900" s="447"/>
      <c r="T900" s="447"/>
      <c r="U900" s="447"/>
      <c r="V900" s="447"/>
      <c r="W900" s="447"/>
      <c r="X900" s="447"/>
      <c r="Y900" s="447"/>
      <c r="Z900" s="447"/>
    </row>
    <row r="901" ht="12.75" customHeight="1">
      <c r="A901" s="447"/>
      <c r="B901" s="476"/>
      <c r="C901" s="447"/>
      <c r="E901" s="447"/>
      <c r="F901" s="960"/>
      <c r="G901" s="447"/>
      <c r="H901" s="447"/>
      <c r="I901" s="447"/>
      <c r="J901" s="447"/>
      <c r="K901" s="447"/>
      <c r="L901" s="447"/>
      <c r="M901" s="447"/>
      <c r="N901" s="447"/>
      <c r="O901" s="447"/>
      <c r="P901" s="447"/>
      <c r="Q901" s="447"/>
      <c r="R901" s="447"/>
      <c r="S901" s="447"/>
      <c r="T901" s="447"/>
      <c r="U901" s="447"/>
      <c r="V901" s="447"/>
      <c r="W901" s="447"/>
      <c r="X901" s="447"/>
      <c r="Y901" s="447"/>
      <c r="Z901" s="447"/>
    </row>
    <row r="902" ht="12.75" customHeight="1">
      <c r="A902" s="447"/>
      <c r="B902" s="476"/>
      <c r="C902" s="447"/>
      <c r="E902" s="447"/>
      <c r="F902" s="960"/>
      <c r="G902" s="447"/>
      <c r="H902" s="447"/>
      <c r="I902" s="447"/>
      <c r="J902" s="447"/>
      <c r="K902" s="447"/>
      <c r="L902" s="447"/>
      <c r="M902" s="447"/>
      <c r="N902" s="447"/>
      <c r="O902" s="447"/>
      <c r="P902" s="447"/>
      <c r="Q902" s="447"/>
      <c r="R902" s="447"/>
      <c r="S902" s="447"/>
      <c r="T902" s="447"/>
      <c r="U902" s="447"/>
      <c r="V902" s="447"/>
      <c r="W902" s="447"/>
      <c r="X902" s="447"/>
      <c r="Y902" s="447"/>
      <c r="Z902" s="447"/>
    </row>
    <row r="903" ht="12.75" customHeight="1">
      <c r="A903" s="447"/>
      <c r="B903" s="476"/>
      <c r="C903" s="447"/>
      <c r="E903" s="447"/>
      <c r="F903" s="960"/>
      <c r="G903" s="447"/>
      <c r="H903" s="447"/>
      <c r="I903" s="447"/>
      <c r="J903" s="447"/>
      <c r="K903" s="447"/>
      <c r="L903" s="447"/>
      <c r="M903" s="447"/>
      <c r="N903" s="447"/>
      <c r="O903" s="447"/>
      <c r="P903" s="447"/>
      <c r="Q903" s="447"/>
      <c r="R903" s="447"/>
      <c r="S903" s="447"/>
      <c r="T903" s="447"/>
      <c r="U903" s="447"/>
      <c r="V903" s="447"/>
      <c r="W903" s="447"/>
      <c r="X903" s="447"/>
      <c r="Y903" s="447"/>
      <c r="Z903" s="447"/>
    </row>
    <row r="904" ht="12.75" customHeight="1">
      <c r="A904" s="447"/>
      <c r="B904" s="476"/>
      <c r="C904" s="447"/>
      <c r="E904" s="447"/>
      <c r="F904" s="960"/>
      <c r="G904" s="447"/>
      <c r="H904" s="447"/>
      <c r="I904" s="447"/>
      <c r="J904" s="447"/>
      <c r="K904" s="447"/>
      <c r="L904" s="447"/>
      <c r="M904" s="447"/>
      <c r="N904" s="447"/>
      <c r="O904" s="447"/>
      <c r="P904" s="447"/>
      <c r="Q904" s="447"/>
      <c r="R904" s="447"/>
      <c r="S904" s="447"/>
      <c r="T904" s="447"/>
      <c r="U904" s="447"/>
      <c r="V904" s="447"/>
      <c r="W904" s="447"/>
      <c r="X904" s="447"/>
      <c r="Y904" s="447"/>
      <c r="Z904" s="447"/>
    </row>
    <row r="905" ht="12.75" customHeight="1">
      <c r="A905" s="447"/>
      <c r="B905" s="476"/>
      <c r="C905" s="447"/>
      <c r="E905" s="447"/>
      <c r="F905" s="960"/>
      <c r="G905" s="447"/>
      <c r="H905" s="447"/>
      <c r="I905" s="447"/>
      <c r="J905" s="447"/>
      <c r="K905" s="447"/>
      <c r="L905" s="447"/>
      <c r="M905" s="447"/>
      <c r="N905" s="447"/>
      <c r="O905" s="447"/>
      <c r="P905" s="447"/>
      <c r="Q905" s="447"/>
      <c r="R905" s="447"/>
      <c r="S905" s="447"/>
      <c r="T905" s="447"/>
      <c r="U905" s="447"/>
      <c r="V905" s="447"/>
      <c r="W905" s="447"/>
      <c r="X905" s="447"/>
      <c r="Y905" s="447"/>
      <c r="Z905" s="447"/>
    </row>
    <row r="906" ht="12.75" customHeight="1">
      <c r="A906" s="447"/>
      <c r="B906" s="476"/>
      <c r="C906" s="447"/>
      <c r="E906" s="447"/>
      <c r="F906" s="960"/>
      <c r="G906" s="447"/>
      <c r="H906" s="447"/>
      <c r="I906" s="447"/>
      <c r="J906" s="447"/>
      <c r="K906" s="447"/>
      <c r="L906" s="447"/>
      <c r="M906" s="447"/>
      <c r="N906" s="447"/>
      <c r="O906" s="447"/>
      <c r="P906" s="447"/>
      <c r="Q906" s="447"/>
      <c r="R906" s="447"/>
      <c r="S906" s="447"/>
      <c r="T906" s="447"/>
      <c r="U906" s="447"/>
      <c r="V906" s="447"/>
      <c r="W906" s="447"/>
      <c r="X906" s="447"/>
      <c r="Y906" s="447"/>
      <c r="Z906" s="447"/>
    </row>
    <row r="907" ht="12.75" customHeight="1">
      <c r="A907" s="447"/>
      <c r="B907" s="476"/>
      <c r="C907" s="447"/>
      <c r="E907" s="447"/>
      <c r="F907" s="960"/>
      <c r="G907" s="447"/>
      <c r="H907" s="447"/>
      <c r="I907" s="447"/>
      <c r="J907" s="447"/>
      <c r="K907" s="447"/>
      <c r="L907" s="447"/>
      <c r="M907" s="447"/>
      <c r="N907" s="447"/>
      <c r="O907" s="447"/>
      <c r="P907" s="447"/>
      <c r="Q907" s="447"/>
      <c r="R907" s="447"/>
      <c r="S907" s="447"/>
      <c r="T907" s="447"/>
      <c r="U907" s="447"/>
      <c r="V907" s="447"/>
      <c r="W907" s="447"/>
      <c r="X907" s="447"/>
      <c r="Y907" s="447"/>
      <c r="Z907" s="447"/>
    </row>
    <row r="908" ht="12.75" customHeight="1">
      <c r="A908" s="447"/>
      <c r="B908" s="476"/>
      <c r="C908" s="447"/>
      <c r="E908" s="447"/>
      <c r="F908" s="960"/>
      <c r="G908" s="447"/>
      <c r="H908" s="447"/>
      <c r="I908" s="447"/>
      <c r="J908" s="447"/>
      <c r="K908" s="447"/>
      <c r="L908" s="447"/>
      <c r="M908" s="447"/>
      <c r="N908" s="447"/>
      <c r="O908" s="447"/>
      <c r="P908" s="447"/>
      <c r="Q908" s="447"/>
      <c r="R908" s="447"/>
      <c r="S908" s="447"/>
      <c r="T908" s="447"/>
      <c r="U908" s="447"/>
      <c r="V908" s="447"/>
      <c r="W908" s="447"/>
      <c r="X908" s="447"/>
      <c r="Y908" s="447"/>
      <c r="Z908" s="447"/>
    </row>
    <row r="909" ht="12.75" customHeight="1">
      <c r="A909" s="447"/>
      <c r="B909" s="476"/>
      <c r="C909" s="447"/>
      <c r="E909" s="447"/>
      <c r="F909" s="960"/>
      <c r="G909" s="447"/>
      <c r="H909" s="447"/>
      <c r="I909" s="447"/>
      <c r="J909" s="447"/>
      <c r="K909" s="447"/>
      <c r="L909" s="447"/>
      <c r="M909" s="447"/>
      <c r="N909" s="447"/>
      <c r="O909" s="447"/>
      <c r="P909" s="447"/>
      <c r="Q909" s="447"/>
      <c r="R909" s="447"/>
      <c r="S909" s="447"/>
      <c r="T909" s="447"/>
      <c r="U909" s="447"/>
      <c r="V909" s="447"/>
      <c r="W909" s="447"/>
      <c r="X909" s="447"/>
      <c r="Y909" s="447"/>
      <c r="Z909" s="447"/>
    </row>
    <row r="910" ht="12.75" customHeight="1">
      <c r="A910" s="447"/>
      <c r="B910" s="476"/>
      <c r="C910" s="447"/>
      <c r="E910" s="447"/>
      <c r="F910" s="960"/>
      <c r="G910" s="447"/>
      <c r="H910" s="447"/>
      <c r="I910" s="447"/>
      <c r="J910" s="447"/>
      <c r="K910" s="447"/>
      <c r="L910" s="447"/>
      <c r="M910" s="447"/>
      <c r="N910" s="447"/>
      <c r="O910" s="447"/>
      <c r="P910" s="447"/>
      <c r="Q910" s="447"/>
      <c r="R910" s="447"/>
      <c r="S910" s="447"/>
      <c r="T910" s="447"/>
      <c r="U910" s="447"/>
      <c r="V910" s="447"/>
      <c r="W910" s="447"/>
      <c r="X910" s="447"/>
      <c r="Y910" s="447"/>
      <c r="Z910" s="447"/>
    </row>
    <row r="911" ht="12.75" customHeight="1">
      <c r="A911" s="447"/>
      <c r="B911" s="476"/>
      <c r="C911" s="447"/>
      <c r="E911" s="447"/>
      <c r="F911" s="960"/>
      <c r="G911" s="447"/>
      <c r="H911" s="447"/>
      <c r="I911" s="447"/>
      <c r="J911" s="447"/>
      <c r="K911" s="447"/>
      <c r="L911" s="447"/>
      <c r="M911" s="447"/>
      <c r="N911" s="447"/>
      <c r="O911" s="447"/>
      <c r="P911" s="447"/>
      <c r="Q911" s="447"/>
      <c r="R911" s="447"/>
      <c r="S911" s="447"/>
      <c r="T911" s="447"/>
      <c r="U911" s="447"/>
      <c r="V911" s="447"/>
      <c r="W911" s="447"/>
      <c r="X911" s="447"/>
      <c r="Y911" s="447"/>
      <c r="Z911" s="447"/>
    </row>
    <row r="912" ht="12.75" customHeight="1">
      <c r="A912" s="447"/>
      <c r="B912" s="476"/>
      <c r="C912" s="447"/>
      <c r="E912" s="447"/>
      <c r="F912" s="960"/>
      <c r="G912" s="447"/>
      <c r="H912" s="447"/>
      <c r="I912" s="447"/>
      <c r="J912" s="447"/>
      <c r="K912" s="447"/>
      <c r="L912" s="447"/>
      <c r="M912" s="447"/>
      <c r="N912" s="447"/>
      <c r="O912" s="447"/>
      <c r="P912" s="447"/>
      <c r="Q912" s="447"/>
      <c r="R912" s="447"/>
      <c r="S912" s="447"/>
      <c r="T912" s="447"/>
      <c r="U912" s="447"/>
      <c r="V912" s="447"/>
      <c r="W912" s="447"/>
      <c r="X912" s="447"/>
      <c r="Y912" s="447"/>
      <c r="Z912" s="447"/>
    </row>
    <row r="913" ht="12.75" customHeight="1">
      <c r="A913" s="447"/>
      <c r="B913" s="476"/>
      <c r="C913" s="447"/>
      <c r="E913" s="447"/>
      <c r="F913" s="960"/>
      <c r="G913" s="447"/>
      <c r="H913" s="447"/>
      <c r="I913" s="447"/>
      <c r="J913" s="447"/>
      <c r="K913" s="447"/>
      <c r="L913" s="447"/>
      <c r="M913" s="447"/>
      <c r="N913" s="447"/>
      <c r="O913" s="447"/>
      <c r="P913" s="447"/>
      <c r="Q913" s="447"/>
      <c r="R913" s="447"/>
      <c r="S913" s="447"/>
      <c r="T913" s="447"/>
      <c r="U913" s="447"/>
      <c r="V913" s="447"/>
      <c r="W913" s="447"/>
      <c r="X913" s="447"/>
      <c r="Y913" s="447"/>
      <c r="Z913" s="447"/>
    </row>
    <row r="914" ht="12.75" customHeight="1">
      <c r="A914" s="447"/>
      <c r="B914" s="476"/>
      <c r="C914" s="447"/>
      <c r="E914" s="447"/>
      <c r="F914" s="960"/>
      <c r="G914" s="447"/>
      <c r="H914" s="447"/>
      <c r="I914" s="447"/>
      <c r="J914" s="447"/>
      <c r="K914" s="447"/>
      <c r="L914" s="447"/>
      <c r="M914" s="447"/>
      <c r="N914" s="447"/>
      <c r="O914" s="447"/>
      <c r="P914" s="447"/>
      <c r="Q914" s="447"/>
      <c r="R914" s="447"/>
      <c r="S914" s="447"/>
      <c r="T914" s="447"/>
      <c r="U914" s="447"/>
      <c r="V914" s="447"/>
      <c r="W914" s="447"/>
      <c r="X914" s="447"/>
      <c r="Y914" s="447"/>
      <c r="Z914" s="447"/>
    </row>
    <row r="915" ht="12.75" customHeight="1">
      <c r="A915" s="447"/>
      <c r="B915" s="476"/>
      <c r="C915" s="447"/>
      <c r="E915" s="447"/>
      <c r="F915" s="960"/>
      <c r="G915" s="447"/>
      <c r="H915" s="447"/>
      <c r="I915" s="447"/>
      <c r="J915" s="447"/>
      <c r="K915" s="447"/>
      <c r="L915" s="447"/>
      <c r="M915" s="447"/>
      <c r="N915" s="447"/>
      <c r="O915" s="447"/>
      <c r="P915" s="447"/>
      <c r="Q915" s="447"/>
      <c r="R915" s="447"/>
      <c r="S915" s="447"/>
      <c r="T915" s="447"/>
      <c r="U915" s="447"/>
      <c r="V915" s="447"/>
      <c r="W915" s="447"/>
      <c r="X915" s="447"/>
      <c r="Y915" s="447"/>
      <c r="Z915" s="447"/>
    </row>
    <row r="916" ht="12.75" customHeight="1">
      <c r="A916" s="447"/>
      <c r="B916" s="476"/>
      <c r="C916" s="447"/>
      <c r="E916" s="447"/>
      <c r="F916" s="960"/>
      <c r="G916" s="447"/>
      <c r="H916" s="447"/>
      <c r="I916" s="447"/>
      <c r="J916" s="447"/>
      <c r="K916" s="447"/>
      <c r="L916" s="447"/>
      <c r="M916" s="447"/>
      <c r="N916" s="447"/>
      <c r="O916" s="447"/>
      <c r="P916" s="447"/>
      <c r="Q916" s="447"/>
      <c r="R916" s="447"/>
      <c r="S916" s="447"/>
      <c r="T916" s="447"/>
      <c r="U916" s="447"/>
      <c r="V916" s="447"/>
      <c r="W916" s="447"/>
      <c r="X916" s="447"/>
      <c r="Y916" s="447"/>
      <c r="Z916" s="447"/>
    </row>
    <row r="917" ht="12.75" customHeight="1">
      <c r="A917" s="447"/>
      <c r="B917" s="476"/>
      <c r="C917" s="447"/>
      <c r="E917" s="447"/>
      <c r="F917" s="960"/>
      <c r="G917" s="447"/>
      <c r="H917" s="447"/>
      <c r="I917" s="447"/>
      <c r="J917" s="447"/>
      <c r="K917" s="447"/>
      <c r="L917" s="447"/>
      <c r="M917" s="447"/>
      <c r="N917" s="447"/>
      <c r="O917" s="447"/>
      <c r="P917" s="447"/>
      <c r="Q917" s="447"/>
      <c r="R917" s="447"/>
      <c r="S917" s="447"/>
      <c r="T917" s="447"/>
      <c r="U917" s="447"/>
      <c r="V917" s="447"/>
      <c r="W917" s="447"/>
      <c r="X917" s="447"/>
      <c r="Y917" s="447"/>
      <c r="Z917" s="447"/>
    </row>
    <row r="918" ht="12.75" customHeight="1">
      <c r="A918" s="447"/>
      <c r="B918" s="476"/>
      <c r="C918" s="447"/>
      <c r="E918" s="447"/>
      <c r="F918" s="960"/>
      <c r="G918" s="447"/>
      <c r="H918" s="447"/>
      <c r="I918" s="447"/>
      <c r="J918" s="447"/>
      <c r="K918" s="447"/>
      <c r="L918" s="447"/>
      <c r="M918" s="447"/>
      <c r="N918" s="447"/>
      <c r="O918" s="447"/>
      <c r="P918" s="447"/>
      <c r="Q918" s="447"/>
      <c r="R918" s="447"/>
      <c r="S918" s="447"/>
      <c r="T918" s="447"/>
      <c r="U918" s="447"/>
      <c r="V918" s="447"/>
      <c r="W918" s="447"/>
      <c r="X918" s="447"/>
      <c r="Y918" s="447"/>
      <c r="Z918" s="447"/>
    </row>
    <row r="919" ht="12.75" customHeight="1">
      <c r="A919" s="447"/>
      <c r="B919" s="476"/>
      <c r="C919" s="447"/>
      <c r="E919" s="447"/>
      <c r="F919" s="960"/>
      <c r="G919" s="447"/>
      <c r="H919" s="447"/>
      <c r="I919" s="447"/>
      <c r="J919" s="447"/>
      <c r="K919" s="447"/>
      <c r="L919" s="447"/>
      <c r="M919" s="447"/>
      <c r="N919" s="447"/>
      <c r="O919" s="447"/>
      <c r="P919" s="447"/>
      <c r="Q919" s="447"/>
      <c r="R919" s="447"/>
      <c r="S919" s="447"/>
      <c r="T919" s="447"/>
      <c r="U919" s="447"/>
      <c r="V919" s="447"/>
      <c r="W919" s="447"/>
      <c r="X919" s="447"/>
      <c r="Y919" s="447"/>
      <c r="Z919" s="447"/>
    </row>
    <row r="920" ht="12.75" customHeight="1">
      <c r="A920" s="447"/>
      <c r="B920" s="476"/>
      <c r="C920" s="447"/>
      <c r="E920" s="447"/>
      <c r="F920" s="960"/>
      <c r="G920" s="447"/>
      <c r="H920" s="447"/>
      <c r="I920" s="447"/>
      <c r="J920" s="447"/>
      <c r="K920" s="447"/>
      <c r="L920" s="447"/>
      <c r="M920" s="447"/>
      <c r="N920" s="447"/>
      <c r="O920" s="447"/>
      <c r="P920" s="447"/>
      <c r="Q920" s="447"/>
      <c r="R920" s="447"/>
      <c r="S920" s="447"/>
      <c r="T920" s="447"/>
      <c r="U920" s="447"/>
      <c r="V920" s="447"/>
      <c r="W920" s="447"/>
      <c r="X920" s="447"/>
      <c r="Y920" s="447"/>
      <c r="Z920" s="447"/>
    </row>
    <row r="921" ht="12.75" customHeight="1">
      <c r="A921" s="447"/>
      <c r="B921" s="476"/>
      <c r="C921" s="447"/>
      <c r="E921" s="447"/>
      <c r="F921" s="960"/>
      <c r="G921" s="447"/>
      <c r="H921" s="447"/>
      <c r="I921" s="447"/>
      <c r="J921" s="447"/>
      <c r="K921" s="447"/>
      <c r="L921" s="447"/>
      <c r="M921" s="447"/>
      <c r="N921" s="447"/>
      <c r="O921" s="447"/>
      <c r="P921" s="447"/>
      <c r="Q921" s="447"/>
      <c r="R921" s="447"/>
      <c r="S921" s="447"/>
      <c r="T921" s="447"/>
      <c r="U921" s="447"/>
      <c r="V921" s="447"/>
      <c r="W921" s="447"/>
      <c r="X921" s="447"/>
      <c r="Y921" s="447"/>
      <c r="Z921" s="447"/>
    </row>
    <row r="922" ht="12.75" customHeight="1">
      <c r="A922" s="447"/>
      <c r="B922" s="476"/>
      <c r="C922" s="447"/>
      <c r="E922" s="447"/>
      <c r="F922" s="960"/>
      <c r="G922" s="447"/>
      <c r="H922" s="447"/>
      <c r="I922" s="447"/>
      <c r="J922" s="447"/>
      <c r="K922" s="447"/>
      <c r="L922" s="447"/>
      <c r="M922" s="447"/>
      <c r="N922" s="447"/>
      <c r="O922" s="447"/>
      <c r="P922" s="447"/>
      <c r="Q922" s="447"/>
      <c r="R922" s="447"/>
      <c r="S922" s="447"/>
      <c r="T922" s="447"/>
      <c r="U922" s="447"/>
      <c r="V922" s="447"/>
      <c r="W922" s="447"/>
      <c r="X922" s="447"/>
      <c r="Y922" s="447"/>
      <c r="Z922" s="447"/>
    </row>
    <row r="923" ht="12.75" customHeight="1">
      <c r="A923" s="447"/>
      <c r="B923" s="476"/>
      <c r="C923" s="447"/>
      <c r="E923" s="447"/>
      <c r="F923" s="960"/>
      <c r="G923" s="447"/>
      <c r="H923" s="447"/>
      <c r="I923" s="447"/>
      <c r="J923" s="447"/>
      <c r="K923" s="447"/>
      <c r="L923" s="447"/>
      <c r="M923" s="447"/>
      <c r="N923" s="447"/>
      <c r="O923" s="447"/>
      <c r="P923" s="447"/>
      <c r="Q923" s="447"/>
      <c r="R923" s="447"/>
      <c r="S923" s="447"/>
      <c r="T923" s="447"/>
      <c r="U923" s="447"/>
      <c r="V923" s="447"/>
      <c r="W923" s="447"/>
      <c r="X923" s="447"/>
      <c r="Y923" s="447"/>
      <c r="Z923" s="447"/>
    </row>
    <row r="924" ht="12.75" customHeight="1">
      <c r="A924" s="447"/>
      <c r="B924" s="476"/>
      <c r="C924" s="447"/>
      <c r="E924" s="447"/>
      <c r="F924" s="960"/>
      <c r="G924" s="447"/>
      <c r="H924" s="447"/>
      <c r="I924" s="447"/>
      <c r="J924" s="447"/>
      <c r="K924" s="447"/>
      <c r="L924" s="447"/>
      <c r="M924" s="447"/>
      <c r="N924" s="447"/>
      <c r="O924" s="447"/>
      <c r="P924" s="447"/>
      <c r="Q924" s="447"/>
      <c r="R924" s="447"/>
      <c r="S924" s="447"/>
      <c r="T924" s="447"/>
      <c r="U924" s="447"/>
      <c r="V924" s="447"/>
      <c r="W924" s="447"/>
      <c r="X924" s="447"/>
      <c r="Y924" s="447"/>
      <c r="Z924" s="447"/>
    </row>
    <row r="925" ht="12.75" customHeight="1">
      <c r="A925" s="447"/>
      <c r="B925" s="476"/>
      <c r="C925" s="447"/>
      <c r="E925" s="447"/>
      <c r="F925" s="960"/>
      <c r="G925" s="447"/>
      <c r="H925" s="447"/>
      <c r="I925" s="447"/>
      <c r="J925" s="447"/>
      <c r="K925" s="447"/>
      <c r="L925" s="447"/>
      <c r="M925" s="447"/>
      <c r="N925" s="447"/>
      <c r="O925" s="447"/>
      <c r="P925" s="447"/>
      <c r="Q925" s="447"/>
      <c r="R925" s="447"/>
      <c r="S925" s="447"/>
      <c r="T925" s="447"/>
      <c r="U925" s="447"/>
      <c r="V925" s="447"/>
      <c r="W925" s="447"/>
      <c r="X925" s="447"/>
      <c r="Y925" s="447"/>
      <c r="Z925" s="447"/>
    </row>
    <row r="926" ht="12.75" customHeight="1">
      <c r="A926" s="447"/>
      <c r="B926" s="476"/>
      <c r="C926" s="447"/>
      <c r="E926" s="447"/>
      <c r="F926" s="960"/>
      <c r="G926" s="447"/>
      <c r="H926" s="447"/>
      <c r="I926" s="447"/>
      <c r="J926" s="447"/>
      <c r="K926" s="447"/>
      <c r="L926" s="447"/>
      <c r="M926" s="447"/>
      <c r="N926" s="447"/>
      <c r="O926" s="447"/>
      <c r="P926" s="447"/>
      <c r="Q926" s="447"/>
      <c r="R926" s="447"/>
      <c r="S926" s="447"/>
      <c r="T926" s="447"/>
      <c r="U926" s="447"/>
      <c r="V926" s="447"/>
      <c r="W926" s="447"/>
      <c r="X926" s="447"/>
      <c r="Y926" s="447"/>
      <c r="Z926" s="447"/>
    </row>
    <row r="927" ht="12.75" customHeight="1">
      <c r="A927" s="447"/>
      <c r="B927" s="476"/>
      <c r="C927" s="447"/>
      <c r="E927" s="447"/>
      <c r="F927" s="960"/>
      <c r="G927" s="447"/>
      <c r="H927" s="447"/>
      <c r="I927" s="447"/>
      <c r="J927" s="447"/>
      <c r="K927" s="447"/>
      <c r="L927" s="447"/>
      <c r="M927" s="447"/>
      <c r="N927" s="447"/>
      <c r="O927" s="447"/>
      <c r="P927" s="447"/>
      <c r="Q927" s="447"/>
      <c r="R927" s="447"/>
      <c r="S927" s="447"/>
      <c r="T927" s="447"/>
      <c r="U927" s="447"/>
      <c r="V927" s="447"/>
      <c r="W927" s="447"/>
      <c r="X927" s="447"/>
      <c r="Y927" s="447"/>
      <c r="Z927" s="447"/>
    </row>
    <row r="928" ht="12.75" customHeight="1">
      <c r="A928" s="447"/>
      <c r="B928" s="476"/>
      <c r="C928" s="447"/>
      <c r="E928" s="447"/>
      <c r="F928" s="960"/>
      <c r="G928" s="447"/>
      <c r="H928" s="447"/>
      <c r="I928" s="447"/>
      <c r="J928" s="447"/>
      <c r="K928" s="447"/>
      <c r="L928" s="447"/>
      <c r="M928" s="447"/>
      <c r="N928" s="447"/>
      <c r="O928" s="447"/>
      <c r="P928" s="447"/>
      <c r="Q928" s="447"/>
      <c r="R928" s="447"/>
      <c r="S928" s="447"/>
      <c r="T928" s="447"/>
      <c r="U928" s="447"/>
      <c r="V928" s="447"/>
      <c r="W928" s="447"/>
      <c r="X928" s="447"/>
      <c r="Y928" s="447"/>
      <c r="Z928" s="447"/>
    </row>
    <row r="929" ht="12.75" customHeight="1">
      <c r="A929" s="447"/>
      <c r="B929" s="476"/>
      <c r="C929" s="447"/>
      <c r="E929" s="447"/>
      <c r="F929" s="960"/>
      <c r="G929" s="447"/>
      <c r="H929" s="447"/>
      <c r="I929" s="447"/>
      <c r="J929" s="447"/>
      <c r="K929" s="447"/>
      <c r="L929" s="447"/>
      <c r="M929" s="447"/>
      <c r="N929" s="447"/>
      <c r="O929" s="447"/>
      <c r="P929" s="447"/>
      <c r="Q929" s="447"/>
      <c r="R929" s="447"/>
      <c r="S929" s="447"/>
      <c r="T929" s="447"/>
      <c r="U929" s="447"/>
      <c r="V929" s="447"/>
      <c r="W929" s="447"/>
      <c r="X929" s="447"/>
      <c r="Y929" s="447"/>
      <c r="Z929" s="447"/>
    </row>
    <row r="930" ht="12.75" customHeight="1">
      <c r="A930" s="447"/>
      <c r="B930" s="476"/>
      <c r="C930" s="447"/>
      <c r="E930" s="447"/>
      <c r="F930" s="960"/>
      <c r="G930" s="447"/>
      <c r="H930" s="447"/>
      <c r="I930" s="447"/>
      <c r="J930" s="447"/>
      <c r="K930" s="447"/>
      <c r="L930" s="447"/>
      <c r="M930" s="447"/>
      <c r="N930" s="447"/>
      <c r="O930" s="447"/>
      <c r="P930" s="447"/>
      <c r="Q930" s="447"/>
      <c r="R930" s="447"/>
      <c r="S930" s="447"/>
      <c r="T930" s="447"/>
      <c r="U930" s="447"/>
      <c r="V930" s="447"/>
      <c r="W930" s="447"/>
      <c r="X930" s="447"/>
      <c r="Y930" s="447"/>
      <c r="Z930" s="447"/>
    </row>
    <row r="931" ht="12.75" customHeight="1">
      <c r="A931" s="447"/>
      <c r="B931" s="476"/>
      <c r="C931" s="447"/>
      <c r="E931" s="447"/>
      <c r="F931" s="960"/>
      <c r="G931" s="447"/>
      <c r="H931" s="447"/>
      <c r="I931" s="447"/>
      <c r="J931" s="447"/>
      <c r="K931" s="447"/>
      <c r="L931" s="447"/>
      <c r="M931" s="447"/>
      <c r="N931" s="447"/>
      <c r="O931" s="447"/>
      <c r="P931" s="447"/>
      <c r="Q931" s="447"/>
      <c r="R931" s="447"/>
      <c r="S931" s="447"/>
      <c r="T931" s="447"/>
      <c r="U931" s="447"/>
      <c r="V931" s="447"/>
      <c r="W931" s="447"/>
      <c r="X931" s="447"/>
      <c r="Y931" s="447"/>
      <c r="Z931" s="447"/>
    </row>
    <row r="932" ht="12.75" customHeight="1">
      <c r="A932" s="447"/>
      <c r="B932" s="476"/>
      <c r="C932" s="447"/>
      <c r="E932" s="447"/>
      <c r="F932" s="960"/>
      <c r="G932" s="447"/>
      <c r="H932" s="447"/>
      <c r="I932" s="447"/>
      <c r="J932" s="447"/>
      <c r="K932" s="447"/>
      <c r="L932" s="447"/>
      <c r="M932" s="447"/>
      <c r="N932" s="447"/>
      <c r="O932" s="447"/>
      <c r="P932" s="447"/>
      <c r="Q932" s="447"/>
      <c r="R932" s="447"/>
      <c r="S932" s="447"/>
      <c r="T932" s="447"/>
      <c r="U932" s="447"/>
      <c r="V932" s="447"/>
      <c r="W932" s="447"/>
      <c r="X932" s="447"/>
      <c r="Y932" s="447"/>
      <c r="Z932" s="447"/>
    </row>
    <row r="933" ht="12.75" customHeight="1">
      <c r="A933" s="447"/>
      <c r="B933" s="476"/>
      <c r="C933" s="447"/>
      <c r="E933" s="447"/>
      <c r="F933" s="960"/>
      <c r="G933" s="447"/>
      <c r="H933" s="447"/>
      <c r="I933" s="447"/>
      <c r="J933" s="447"/>
      <c r="K933" s="447"/>
      <c r="L933" s="447"/>
      <c r="M933" s="447"/>
      <c r="N933" s="447"/>
      <c r="O933" s="447"/>
      <c r="P933" s="447"/>
      <c r="Q933" s="447"/>
      <c r="R933" s="447"/>
      <c r="S933" s="447"/>
      <c r="T933" s="447"/>
      <c r="U933" s="447"/>
      <c r="V933" s="447"/>
      <c r="W933" s="447"/>
      <c r="X933" s="447"/>
      <c r="Y933" s="447"/>
      <c r="Z933" s="447"/>
    </row>
    <row r="934" ht="12.75" customHeight="1">
      <c r="A934" s="447"/>
      <c r="B934" s="476"/>
      <c r="C934" s="447"/>
      <c r="E934" s="447"/>
      <c r="F934" s="960"/>
      <c r="G934" s="447"/>
      <c r="H934" s="447"/>
      <c r="I934" s="447"/>
      <c r="J934" s="447"/>
      <c r="K934" s="447"/>
      <c r="L934" s="447"/>
      <c r="M934" s="447"/>
      <c r="N934" s="447"/>
      <c r="O934" s="447"/>
      <c r="P934" s="447"/>
      <c r="Q934" s="447"/>
      <c r="R934" s="447"/>
      <c r="S934" s="447"/>
      <c r="T934" s="447"/>
      <c r="U934" s="447"/>
      <c r="V934" s="447"/>
      <c r="W934" s="447"/>
      <c r="X934" s="447"/>
      <c r="Y934" s="447"/>
      <c r="Z934" s="447"/>
    </row>
    <row r="935" ht="12.75" customHeight="1">
      <c r="A935" s="447"/>
      <c r="B935" s="476"/>
      <c r="C935" s="447"/>
      <c r="E935" s="447"/>
      <c r="F935" s="960"/>
      <c r="G935" s="447"/>
      <c r="H935" s="447"/>
      <c r="I935" s="447"/>
      <c r="J935" s="447"/>
      <c r="K935" s="447"/>
      <c r="L935" s="447"/>
      <c r="M935" s="447"/>
      <c r="N935" s="447"/>
      <c r="O935" s="447"/>
      <c r="P935" s="447"/>
      <c r="Q935" s="447"/>
      <c r="R935" s="447"/>
      <c r="S935" s="447"/>
      <c r="T935" s="447"/>
      <c r="U935" s="447"/>
      <c r="V935" s="447"/>
      <c r="W935" s="447"/>
      <c r="X935" s="447"/>
      <c r="Y935" s="447"/>
      <c r="Z935" s="447"/>
    </row>
    <row r="936" ht="12.75" customHeight="1">
      <c r="A936" s="447"/>
      <c r="B936" s="476"/>
      <c r="C936" s="447"/>
      <c r="E936" s="447"/>
      <c r="F936" s="960"/>
      <c r="G936" s="447"/>
      <c r="H936" s="447"/>
      <c r="I936" s="447"/>
      <c r="J936" s="447"/>
      <c r="K936" s="447"/>
      <c r="L936" s="447"/>
      <c r="M936" s="447"/>
      <c r="N936" s="447"/>
      <c r="O936" s="447"/>
      <c r="P936" s="447"/>
      <c r="Q936" s="447"/>
      <c r="R936" s="447"/>
      <c r="S936" s="447"/>
      <c r="T936" s="447"/>
      <c r="U936" s="447"/>
      <c r="V936" s="447"/>
      <c r="W936" s="447"/>
      <c r="X936" s="447"/>
      <c r="Y936" s="447"/>
      <c r="Z936" s="447"/>
    </row>
    <row r="937" ht="12.75" customHeight="1">
      <c r="A937" s="447"/>
      <c r="B937" s="476"/>
      <c r="C937" s="447"/>
      <c r="E937" s="447"/>
      <c r="F937" s="960"/>
      <c r="G937" s="447"/>
      <c r="H937" s="447"/>
      <c r="I937" s="447"/>
      <c r="J937" s="447"/>
      <c r="K937" s="447"/>
      <c r="L937" s="447"/>
      <c r="M937" s="447"/>
      <c r="N937" s="447"/>
      <c r="O937" s="447"/>
      <c r="P937" s="447"/>
      <c r="Q937" s="447"/>
      <c r="R937" s="447"/>
      <c r="S937" s="447"/>
      <c r="T937" s="447"/>
      <c r="U937" s="447"/>
      <c r="V937" s="447"/>
      <c r="W937" s="447"/>
      <c r="X937" s="447"/>
      <c r="Y937" s="447"/>
      <c r="Z937" s="447"/>
    </row>
    <row r="938" ht="12.75" customHeight="1">
      <c r="A938" s="447"/>
      <c r="B938" s="476"/>
      <c r="C938" s="447"/>
      <c r="E938" s="447"/>
      <c r="F938" s="960"/>
      <c r="G938" s="447"/>
      <c r="H938" s="447"/>
      <c r="I938" s="447"/>
      <c r="J938" s="447"/>
      <c r="K938" s="447"/>
      <c r="L938" s="447"/>
      <c r="M938" s="447"/>
      <c r="N938" s="447"/>
      <c r="O938" s="447"/>
      <c r="P938" s="447"/>
      <c r="Q938" s="447"/>
      <c r="R938" s="447"/>
      <c r="S938" s="447"/>
      <c r="T938" s="447"/>
      <c r="U938" s="447"/>
      <c r="V938" s="447"/>
      <c r="W938" s="447"/>
      <c r="X938" s="447"/>
      <c r="Y938" s="447"/>
      <c r="Z938" s="447"/>
    </row>
    <row r="939" ht="12.75" customHeight="1">
      <c r="A939" s="447"/>
      <c r="B939" s="476"/>
      <c r="C939" s="447"/>
      <c r="E939" s="447"/>
      <c r="F939" s="960"/>
      <c r="G939" s="447"/>
      <c r="H939" s="447"/>
      <c r="I939" s="447"/>
      <c r="J939" s="447"/>
      <c r="K939" s="447"/>
      <c r="L939" s="447"/>
      <c r="M939" s="447"/>
      <c r="N939" s="447"/>
      <c r="O939" s="447"/>
      <c r="P939" s="447"/>
      <c r="Q939" s="447"/>
      <c r="R939" s="447"/>
      <c r="S939" s="447"/>
      <c r="T939" s="447"/>
      <c r="U939" s="447"/>
      <c r="V939" s="447"/>
      <c r="W939" s="447"/>
      <c r="X939" s="447"/>
      <c r="Y939" s="447"/>
      <c r="Z939" s="447"/>
    </row>
    <row r="940" ht="12.75" customHeight="1">
      <c r="A940" s="447"/>
      <c r="B940" s="476"/>
      <c r="C940" s="447"/>
      <c r="E940" s="447"/>
      <c r="F940" s="960"/>
      <c r="G940" s="447"/>
      <c r="H940" s="447"/>
      <c r="I940" s="447"/>
      <c r="J940" s="447"/>
      <c r="K940" s="447"/>
      <c r="L940" s="447"/>
      <c r="M940" s="447"/>
      <c r="N940" s="447"/>
      <c r="O940" s="447"/>
      <c r="P940" s="447"/>
      <c r="Q940" s="447"/>
      <c r="R940" s="447"/>
      <c r="S940" s="447"/>
      <c r="T940" s="447"/>
      <c r="U940" s="447"/>
      <c r="V940" s="447"/>
      <c r="W940" s="447"/>
      <c r="X940" s="447"/>
      <c r="Y940" s="447"/>
      <c r="Z940" s="447"/>
    </row>
    <row r="941" ht="12.75" customHeight="1">
      <c r="A941" s="447"/>
      <c r="B941" s="476"/>
      <c r="C941" s="447"/>
      <c r="E941" s="447"/>
      <c r="F941" s="960"/>
      <c r="G941" s="447"/>
      <c r="H941" s="447"/>
      <c r="I941" s="447"/>
      <c r="J941" s="447"/>
      <c r="K941" s="447"/>
      <c r="L941" s="447"/>
      <c r="M941" s="447"/>
      <c r="N941" s="447"/>
      <c r="O941" s="447"/>
      <c r="P941" s="447"/>
      <c r="Q941" s="447"/>
      <c r="R941" s="447"/>
      <c r="S941" s="447"/>
      <c r="T941" s="447"/>
      <c r="U941" s="447"/>
      <c r="V941" s="447"/>
      <c r="W941" s="447"/>
      <c r="X941" s="447"/>
      <c r="Y941" s="447"/>
      <c r="Z941" s="447"/>
    </row>
    <row r="942" ht="12.75" customHeight="1">
      <c r="A942" s="447"/>
      <c r="B942" s="476"/>
      <c r="C942" s="447"/>
      <c r="E942" s="447"/>
      <c r="F942" s="960"/>
      <c r="G942" s="447"/>
      <c r="H942" s="447"/>
      <c r="I942" s="447"/>
      <c r="J942" s="447"/>
      <c r="K942" s="447"/>
      <c r="L942" s="447"/>
      <c r="M942" s="447"/>
      <c r="N942" s="447"/>
      <c r="O942" s="447"/>
      <c r="P942" s="447"/>
      <c r="Q942" s="447"/>
      <c r="R942" s="447"/>
      <c r="S942" s="447"/>
      <c r="T942" s="447"/>
      <c r="U942" s="447"/>
      <c r="V942" s="447"/>
      <c r="W942" s="447"/>
      <c r="X942" s="447"/>
      <c r="Y942" s="447"/>
      <c r="Z942" s="447"/>
    </row>
    <row r="943" ht="12.75" customHeight="1">
      <c r="A943" s="447"/>
      <c r="B943" s="476"/>
      <c r="C943" s="447"/>
      <c r="E943" s="447"/>
      <c r="F943" s="960"/>
      <c r="G943" s="447"/>
      <c r="H943" s="447"/>
      <c r="I943" s="447"/>
      <c r="J943" s="447"/>
      <c r="K943" s="447"/>
      <c r="L943" s="447"/>
      <c r="M943" s="447"/>
      <c r="N943" s="447"/>
      <c r="O943" s="447"/>
      <c r="P943" s="447"/>
      <c r="Q943" s="447"/>
      <c r="R943" s="447"/>
      <c r="S943" s="447"/>
      <c r="T943" s="447"/>
      <c r="U943" s="447"/>
      <c r="V943" s="447"/>
      <c r="W943" s="447"/>
      <c r="X943" s="447"/>
      <c r="Y943" s="447"/>
      <c r="Z943" s="447"/>
    </row>
    <row r="944" ht="12.75" customHeight="1">
      <c r="A944" s="447"/>
      <c r="B944" s="476"/>
      <c r="C944" s="447"/>
      <c r="E944" s="447"/>
      <c r="F944" s="960"/>
      <c r="G944" s="447"/>
      <c r="H944" s="447"/>
      <c r="I944" s="447"/>
      <c r="J944" s="447"/>
      <c r="K944" s="447"/>
      <c r="L944" s="447"/>
      <c r="M944" s="447"/>
      <c r="N944" s="447"/>
      <c r="O944" s="447"/>
      <c r="P944" s="447"/>
      <c r="Q944" s="447"/>
      <c r="R944" s="447"/>
      <c r="S944" s="447"/>
      <c r="T944" s="447"/>
      <c r="U944" s="447"/>
      <c r="V944" s="447"/>
      <c r="W944" s="447"/>
      <c r="X944" s="447"/>
      <c r="Y944" s="447"/>
      <c r="Z944" s="447"/>
    </row>
    <row r="945" ht="12.75" customHeight="1">
      <c r="A945" s="447"/>
      <c r="B945" s="476"/>
      <c r="C945" s="447"/>
      <c r="E945" s="447"/>
      <c r="F945" s="960"/>
      <c r="G945" s="447"/>
      <c r="H945" s="447"/>
      <c r="I945" s="447"/>
      <c r="J945" s="447"/>
      <c r="K945" s="447"/>
      <c r="L945" s="447"/>
      <c r="M945" s="447"/>
      <c r="N945" s="447"/>
      <c r="O945" s="447"/>
      <c r="P945" s="447"/>
      <c r="Q945" s="447"/>
      <c r="R945" s="447"/>
      <c r="S945" s="447"/>
      <c r="T945" s="447"/>
      <c r="U945" s="447"/>
      <c r="V945" s="447"/>
      <c r="W945" s="447"/>
      <c r="X945" s="447"/>
      <c r="Y945" s="447"/>
      <c r="Z945" s="447"/>
    </row>
    <row r="946" ht="12.75" customHeight="1">
      <c r="A946" s="447"/>
      <c r="B946" s="476"/>
      <c r="C946" s="447"/>
      <c r="E946" s="447"/>
      <c r="F946" s="960"/>
      <c r="G946" s="447"/>
      <c r="H946" s="447"/>
      <c r="I946" s="447"/>
      <c r="J946" s="447"/>
      <c r="K946" s="447"/>
      <c r="L946" s="447"/>
      <c r="M946" s="447"/>
      <c r="N946" s="447"/>
      <c r="O946" s="447"/>
      <c r="P946" s="447"/>
      <c r="Q946" s="447"/>
      <c r="R946" s="447"/>
      <c r="S946" s="447"/>
      <c r="T946" s="447"/>
      <c r="U946" s="447"/>
      <c r="V946" s="447"/>
      <c r="W946" s="447"/>
      <c r="X946" s="447"/>
      <c r="Y946" s="447"/>
      <c r="Z946" s="447"/>
    </row>
    <row r="947" ht="12.75" customHeight="1">
      <c r="A947" s="447"/>
      <c r="B947" s="476"/>
      <c r="C947" s="447"/>
      <c r="E947" s="447"/>
      <c r="F947" s="960"/>
      <c r="G947" s="447"/>
      <c r="H947" s="447"/>
      <c r="I947" s="447"/>
      <c r="J947" s="447"/>
      <c r="K947" s="447"/>
      <c r="L947" s="447"/>
      <c r="M947" s="447"/>
      <c r="N947" s="447"/>
      <c r="O947" s="447"/>
      <c r="P947" s="447"/>
      <c r="Q947" s="447"/>
      <c r="R947" s="447"/>
      <c r="S947" s="447"/>
      <c r="T947" s="447"/>
      <c r="U947" s="447"/>
      <c r="V947" s="447"/>
      <c r="W947" s="447"/>
      <c r="X947" s="447"/>
      <c r="Y947" s="447"/>
      <c r="Z947" s="447"/>
    </row>
    <row r="948" ht="12.75" customHeight="1">
      <c r="A948" s="447"/>
      <c r="B948" s="476"/>
      <c r="C948" s="447"/>
      <c r="E948" s="447"/>
      <c r="F948" s="960"/>
      <c r="G948" s="447"/>
      <c r="H948" s="447"/>
      <c r="I948" s="447"/>
      <c r="J948" s="447"/>
      <c r="K948" s="447"/>
      <c r="L948" s="447"/>
      <c r="M948" s="447"/>
      <c r="N948" s="447"/>
      <c r="O948" s="447"/>
      <c r="P948" s="447"/>
      <c r="Q948" s="447"/>
      <c r="R948" s="447"/>
      <c r="S948" s="447"/>
      <c r="T948" s="447"/>
      <c r="U948" s="447"/>
      <c r="V948" s="447"/>
      <c r="W948" s="447"/>
      <c r="X948" s="447"/>
      <c r="Y948" s="447"/>
      <c r="Z948" s="447"/>
    </row>
    <row r="949" ht="12.75" customHeight="1">
      <c r="A949" s="447"/>
      <c r="B949" s="476"/>
      <c r="C949" s="447"/>
      <c r="E949" s="447"/>
      <c r="F949" s="960"/>
      <c r="G949" s="447"/>
      <c r="H949" s="447"/>
      <c r="I949" s="447"/>
      <c r="J949" s="447"/>
      <c r="K949" s="447"/>
      <c r="L949" s="447"/>
      <c r="M949" s="447"/>
      <c r="N949" s="447"/>
      <c r="O949" s="447"/>
      <c r="P949" s="447"/>
      <c r="Q949" s="447"/>
      <c r="R949" s="447"/>
      <c r="S949" s="447"/>
      <c r="T949" s="447"/>
      <c r="U949" s="447"/>
      <c r="V949" s="447"/>
      <c r="W949" s="447"/>
      <c r="X949" s="447"/>
      <c r="Y949" s="447"/>
      <c r="Z949" s="447"/>
    </row>
    <row r="950" ht="12.75" customHeight="1">
      <c r="A950" s="447"/>
      <c r="B950" s="476"/>
      <c r="C950" s="447"/>
      <c r="E950" s="447"/>
      <c r="F950" s="960"/>
      <c r="G950" s="447"/>
      <c r="H950" s="447"/>
      <c r="I950" s="447"/>
      <c r="J950" s="447"/>
      <c r="K950" s="447"/>
      <c r="L950" s="447"/>
      <c r="M950" s="447"/>
      <c r="N950" s="447"/>
      <c r="O950" s="447"/>
      <c r="P950" s="447"/>
      <c r="Q950" s="447"/>
      <c r="R950" s="447"/>
      <c r="S950" s="447"/>
      <c r="T950" s="447"/>
      <c r="U950" s="447"/>
      <c r="V950" s="447"/>
      <c r="W950" s="447"/>
      <c r="X950" s="447"/>
      <c r="Y950" s="447"/>
      <c r="Z950" s="447"/>
    </row>
    <row r="951" ht="12.75" customHeight="1">
      <c r="A951" s="447"/>
      <c r="B951" s="476"/>
      <c r="C951" s="447"/>
      <c r="E951" s="447"/>
      <c r="F951" s="960"/>
      <c r="G951" s="447"/>
      <c r="H951" s="447"/>
      <c r="I951" s="447"/>
      <c r="J951" s="447"/>
      <c r="K951" s="447"/>
      <c r="L951" s="447"/>
      <c r="M951" s="447"/>
      <c r="N951" s="447"/>
      <c r="O951" s="447"/>
      <c r="P951" s="447"/>
      <c r="Q951" s="447"/>
      <c r="R951" s="447"/>
      <c r="S951" s="447"/>
      <c r="T951" s="447"/>
      <c r="U951" s="447"/>
      <c r="V951" s="447"/>
      <c r="W951" s="447"/>
      <c r="X951" s="447"/>
      <c r="Y951" s="447"/>
      <c r="Z951" s="447"/>
    </row>
    <row r="952" ht="12.75" customHeight="1">
      <c r="A952" s="447"/>
      <c r="B952" s="476"/>
      <c r="C952" s="447"/>
      <c r="E952" s="447"/>
      <c r="F952" s="960"/>
      <c r="G952" s="447"/>
      <c r="H952" s="447"/>
      <c r="I952" s="447"/>
      <c r="J952" s="447"/>
      <c r="K952" s="447"/>
      <c r="L952" s="447"/>
      <c r="M952" s="447"/>
      <c r="N952" s="447"/>
      <c r="O952" s="447"/>
      <c r="P952" s="447"/>
      <c r="Q952" s="447"/>
      <c r="R952" s="447"/>
      <c r="S952" s="447"/>
      <c r="T952" s="447"/>
      <c r="U952" s="447"/>
      <c r="V952" s="447"/>
      <c r="W952" s="447"/>
      <c r="X952" s="447"/>
      <c r="Y952" s="447"/>
      <c r="Z952" s="447"/>
    </row>
    <row r="953" ht="12.75" customHeight="1">
      <c r="A953" s="447"/>
      <c r="B953" s="476"/>
      <c r="C953" s="447"/>
      <c r="E953" s="447"/>
      <c r="F953" s="960"/>
      <c r="G953" s="447"/>
      <c r="H953" s="447"/>
      <c r="I953" s="447"/>
      <c r="J953" s="447"/>
      <c r="K953" s="447"/>
      <c r="L953" s="447"/>
      <c r="M953" s="447"/>
      <c r="N953" s="447"/>
      <c r="O953" s="447"/>
      <c r="P953" s="447"/>
      <c r="Q953" s="447"/>
      <c r="R953" s="447"/>
      <c r="S953" s="447"/>
      <c r="T953" s="447"/>
      <c r="U953" s="447"/>
      <c r="V953" s="447"/>
      <c r="W953" s="447"/>
      <c r="X953" s="447"/>
      <c r="Y953" s="447"/>
      <c r="Z953" s="447"/>
    </row>
    <row r="954" ht="12.75" customHeight="1">
      <c r="A954" s="447"/>
      <c r="B954" s="476"/>
      <c r="C954" s="447"/>
      <c r="E954" s="447"/>
      <c r="F954" s="960"/>
      <c r="G954" s="447"/>
      <c r="H954" s="447"/>
      <c r="I954" s="447"/>
      <c r="J954" s="447"/>
      <c r="K954" s="447"/>
      <c r="L954" s="447"/>
      <c r="M954" s="447"/>
      <c r="N954" s="447"/>
      <c r="O954" s="447"/>
      <c r="P954" s="447"/>
      <c r="Q954" s="447"/>
      <c r="R954" s="447"/>
      <c r="S954" s="447"/>
      <c r="T954" s="447"/>
      <c r="U954" s="447"/>
      <c r="V954" s="447"/>
      <c r="W954" s="447"/>
      <c r="X954" s="447"/>
      <c r="Y954" s="447"/>
      <c r="Z954" s="447"/>
    </row>
    <row r="955" ht="12.75" customHeight="1">
      <c r="A955" s="447"/>
      <c r="B955" s="476"/>
      <c r="C955" s="447"/>
      <c r="E955" s="447"/>
      <c r="F955" s="960"/>
      <c r="G955" s="447"/>
      <c r="H955" s="447"/>
      <c r="I955" s="447"/>
      <c r="J955" s="447"/>
      <c r="K955" s="447"/>
      <c r="L955" s="447"/>
      <c r="M955" s="447"/>
      <c r="N955" s="447"/>
      <c r="O955" s="447"/>
      <c r="P955" s="447"/>
      <c r="Q955" s="447"/>
      <c r="R955" s="447"/>
      <c r="S955" s="447"/>
      <c r="T955" s="447"/>
      <c r="U955" s="447"/>
      <c r="V955" s="447"/>
      <c r="W955" s="447"/>
      <c r="X955" s="447"/>
      <c r="Y955" s="447"/>
      <c r="Z955" s="447"/>
    </row>
    <row r="956" ht="12.75" customHeight="1">
      <c r="A956" s="447"/>
      <c r="B956" s="476"/>
      <c r="C956" s="447"/>
      <c r="E956" s="447"/>
      <c r="F956" s="960"/>
      <c r="G956" s="447"/>
      <c r="H956" s="447"/>
      <c r="I956" s="447"/>
      <c r="J956" s="447"/>
      <c r="K956" s="447"/>
      <c r="L956" s="447"/>
      <c r="M956" s="447"/>
      <c r="N956" s="447"/>
      <c r="O956" s="447"/>
      <c r="P956" s="447"/>
      <c r="Q956" s="447"/>
      <c r="R956" s="447"/>
      <c r="S956" s="447"/>
      <c r="T956" s="447"/>
      <c r="U956" s="447"/>
      <c r="V956" s="447"/>
      <c r="W956" s="447"/>
      <c r="X956" s="447"/>
      <c r="Y956" s="447"/>
      <c r="Z956" s="447"/>
    </row>
    <row r="957" ht="12.75" customHeight="1">
      <c r="A957" s="447"/>
      <c r="B957" s="476"/>
      <c r="C957" s="447"/>
      <c r="E957" s="447"/>
      <c r="F957" s="960"/>
      <c r="G957" s="447"/>
      <c r="H957" s="447"/>
      <c r="I957" s="447"/>
      <c r="J957" s="447"/>
      <c r="K957" s="447"/>
      <c r="L957" s="447"/>
      <c r="M957" s="447"/>
      <c r="N957" s="447"/>
      <c r="O957" s="447"/>
      <c r="P957" s="447"/>
      <c r="Q957" s="447"/>
      <c r="R957" s="447"/>
      <c r="S957" s="447"/>
      <c r="T957" s="447"/>
      <c r="U957" s="447"/>
      <c r="V957" s="447"/>
      <c r="W957" s="447"/>
      <c r="X957" s="447"/>
      <c r="Y957" s="447"/>
      <c r="Z957" s="447"/>
    </row>
    <row r="958" ht="12.75" customHeight="1">
      <c r="A958" s="447"/>
      <c r="B958" s="476"/>
      <c r="C958" s="447"/>
      <c r="E958" s="447"/>
      <c r="F958" s="960"/>
      <c r="G958" s="447"/>
      <c r="H958" s="447"/>
      <c r="I958" s="447"/>
      <c r="J958" s="447"/>
      <c r="K958" s="447"/>
      <c r="L958" s="447"/>
      <c r="M958" s="447"/>
      <c r="N958" s="447"/>
      <c r="O958" s="447"/>
      <c r="P958" s="447"/>
      <c r="Q958" s="447"/>
      <c r="R958" s="447"/>
      <c r="S958" s="447"/>
      <c r="T958" s="447"/>
      <c r="U958" s="447"/>
      <c r="V958" s="447"/>
      <c r="W958" s="447"/>
      <c r="X958" s="447"/>
      <c r="Y958" s="447"/>
      <c r="Z958" s="447"/>
    </row>
    <row r="959" ht="12.75" customHeight="1">
      <c r="A959" s="447"/>
      <c r="B959" s="476"/>
      <c r="C959" s="447"/>
      <c r="E959" s="447"/>
      <c r="F959" s="960"/>
      <c r="G959" s="447"/>
      <c r="H959" s="447"/>
      <c r="I959" s="447"/>
      <c r="J959" s="447"/>
      <c r="K959" s="447"/>
      <c r="L959" s="447"/>
      <c r="M959" s="447"/>
      <c r="N959" s="447"/>
      <c r="O959" s="447"/>
      <c r="P959" s="447"/>
      <c r="Q959" s="447"/>
      <c r="R959" s="447"/>
      <c r="S959" s="447"/>
      <c r="T959" s="447"/>
      <c r="U959" s="447"/>
      <c r="V959" s="447"/>
      <c r="W959" s="447"/>
      <c r="X959" s="447"/>
      <c r="Y959" s="447"/>
      <c r="Z959" s="447"/>
    </row>
    <row r="960" ht="12.75" customHeight="1">
      <c r="A960" s="447"/>
      <c r="B960" s="476"/>
      <c r="C960" s="447"/>
      <c r="E960" s="447"/>
      <c r="F960" s="960"/>
      <c r="G960" s="447"/>
      <c r="H960" s="447"/>
      <c r="I960" s="447"/>
      <c r="J960" s="447"/>
      <c r="K960" s="447"/>
      <c r="L960" s="447"/>
      <c r="M960" s="447"/>
      <c r="N960" s="447"/>
      <c r="O960" s="447"/>
      <c r="P960" s="447"/>
      <c r="Q960" s="447"/>
      <c r="R960" s="447"/>
      <c r="S960" s="447"/>
      <c r="T960" s="447"/>
      <c r="U960" s="447"/>
      <c r="V960" s="447"/>
      <c r="W960" s="447"/>
      <c r="X960" s="447"/>
      <c r="Y960" s="447"/>
      <c r="Z960" s="447"/>
    </row>
    <row r="961" ht="12.75" customHeight="1">
      <c r="A961" s="447"/>
      <c r="B961" s="476"/>
      <c r="C961" s="447"/>
      <c r="E961" s="447"/>
      <c r="F961" s="960"/>
      <c r="G961" s="447"/>
      <c r="H961" s="447"/>
      <c r="I961" s="447"/>
      <c r="J961" s="447"/>
      <c r="K961" s="447"/>
      <c r="L961" s="447"/>
      <c r="M961" s="447"/>
      <c r="N961" s="447"/>
      <c r="O961" s="447"/>
      <c r="P961" s="447"/>
      <c r="Q961" s="447"/>
      <c r="R961" s="447"/>
      <c r="S961" s="447"/>
      <c r="T961" s="447"/>
      <c r="U961" s="447"/>
      <c r="V961" s="447"/>
      <c r="W961" s="447"/>
      <c r="X961" s="447"/>
      <c r="Y961" s="447"/>
      <c r="Z961" s="447"/>
    </row>
    <row r="962" ht="12.75" customHeight="1">
      <c r="A962" s="447"/>
      <c r="B962" s="476"/>
      <c r="C962" s="447"/>
      <c r="E962" s="447"/>
      <c r="F962" s="960"/>
      <c r="G962" s="447"/>
      <c r="H962" s="447"/>
      <c r="I962" s="447"/>
      <c r="J962" s="447"/>
      <c r="K962" s="447"/>
      <c r="L962" s="447"/>
      <c r="M962" s="447"/>
      <c r="N962" s="447"/>
      <c r="O962" s="447"/>
      <c r="P962" s="447"/>
      <c r="Q962" s="447"/>
      <c r="R962" s="447"/>
      <c r="S962" s="447"/>
      <c r="T962" s="447"/>
      <c r="U962" s="447"/>
      <c r="V962" s="447"/>
      <c r="W962" s="447"/>
      <c r="X962" s="447"/>
      <c r="Y962" s="447"/>
      <c r="Z962" s="447"/>
    </row>
    <row r="963" ht="12.75" customHeight="1">
      <c r="A963" s="447"/>
      <c r="B963" s="476"/>
      <c r="C963" s="447"/>
      <c r="E963" s="447"/>
      <c r="F963" s="960"/>
      <c r="G963" s="447"/>
      <c r="H963" s="447"/>
      <c r="I963" s="447"/>
      <c r="J963" s="447"/>
      <c r="K963" s="447"/>
      <c r="L963" s="447"/>
      <c r="M963" s="447"/>
      <c r="N963" s="447"/>
      <c r="O963" s="447"/>
      <c r="P963" s="447"/>
      <c r="Q963" s="447"/>
      <c r="R963" s="447"/>
      <c r="S963" s="447"/>
      <c r="T963" s="447"/>
      <c r="U963" s="447"/>
      <c r="V963" s="447"/>
      <c r="W963" s="447"/>
      <c r="X963" s="447"/>
      <c r="Y963" s="447"/>
      <c r="Z963" s="447"/>
    </row>
    <row r="964" ht="12.75" customHeight="1">
      <c r="A964" s="447"/>
      <c r="B964" s="476"/>
      <c r="C964" s="447"/>
      <c r="E964" s="447"/>
      <c r="F964" s="960"/>
      <c r="G964" s="447"/>
      <c r="H964" s="447"/>
      <c r="I964" s="447"/>
      <c r="J964" s="447"/>
      <c r="K964" s="447"/>
      <c r="L964" s="447"/>
      <c r="M964" s="447"/>
      <c r="N964" s="447"/>
      <c r="O964" s="447"/>
      <c r="P964" s="447"/>
      <c r="Q964" s="447"/>
      <c r="R964" s="447"/>
      <c r="S964" s="447"/>
      <c r="T964" s="447"/>
      <c r="U964" s="447"/>
      <c r="V964" s="447"/>
      <c r="W964" s="447"/>
      <c r="X964" s="447"/>
      <c r="Y964" s="447"/>
      <c r="Z964" s="447"/>
    </row>
    <row r="965" ht="12.75" customHeight="1">
      <c r="A965" s="447"/>
      <c r="B965" s="476"/>
      <c r="C965" s="447"/>
      <c r="E965" s="447"/>
      <c r="F965" s="960"/>
      <c r="G965" s="447"/>
      <c r="H965" s="447"/>
      <c r="I965" s="447"/>
      <c r="J965" s="447"/>
      <c r="K965" s="447"/>
      <c r="L965" s="447"/>
      <c r="M965" s="447"/>
      <c r="N965" s="447"/>
      <c r="O965" s="447"/>
      <c r="P965" s="447"/>
      <c r="Q965" s="447"/>
      <c r="R965" s="447"/>
      <c r="S965" s="447"/>
      <c r="T965" s="447"/>
      <c r="U965" s="447"/>
      <c r="V965" s="447"/>
      <c r="W965" s="447"/>
      <c r="X965" s="447"/>
      <c r="Y965" s="447"/>
      <c r="Z965" s="447"/>
    </row>
    <row r="966" ht="12.75" customHeight="1">
      <c r="A966" s="447"/>
      <c r="B966" s="476"/>
      <c r="C966" s="447"/>
      <c r="E966" s="447"/>
      <c r="F966" s="960"/>
      <c r="G966" s="447"/>
      <c r="H966" s="447"/>
      <c r="I966" s="447"/>
      <c r="J966" s="447"/>
      <c r="K966" s="447"/>
      <c r="L966" s="447"/>
      <c r="M966" s="447"/>
      <c r="N966" s="447"/>
      <c r="O966" s="447"/>
      <c r="P966" s="447"/>
      <c r="Q966" s="447"/>
      <c r="R966" s="447"/>
      <c r="S966" s="447"/>
      <c r="T966" s="447"/>
      <c r="U966" s="447"/>
      <c r="V966" s="447"/>
      <c r="W966" s="447"/>
      <c r="X966" s="447"/>
      <c r="Y966" s="447"/>
      <c r="Z966" s="447"/>
    </row>
    <row r="967" ht="12.75" customHeight="1">
      <c r="A967" s="447"/>
      <c r="B967" s="476"/>
      <c r="C967" s="447"/>
      <c r="E967" s="447"/>
      <c r="F967" s="960"/>
      <c r="G967" s="447"/>
      <c r="H967" s="447"/>
      <c r="I967" s="447"/>
      <c r="J967" s="447"/>
      <c r="K967" s="447"/>
      <c r="L967" s="447"/>
      <c r="M967" s="447"/>
      <c r="N967" s="447"/>
      <c r="O967" s="447"/>
      <c r="P967" s="447"/>
      <c r="Q967" s="447"/>
      <c r="R967" s="447"/>
      <c r="S967" s="447"/>
      <c r="T967" s="447"/>
      <c r="U967" s="447"/>
      <c r="V967" s="447"/>
      <c r="W967" s="447"/>
      <c r="X967" s="447"/>
      <c r="Y967" s="447"/>
      <c r="Z967" s="447"/>
    </row>
    <row r="968" ht="12.75" customHeight="1">
      <c r="A968" s="447"/>
      <c r="B968" s="476"/>
      <c r="C968" s="447"/>
      <c r="E968" s="447"/>
      <c r="F968" s="960"/>
      <c r="G968" s="447"/>
      <c r="H968" s="447"/>
      <c r="I968" s="447"/>
      <c r="J968" s="447"/>
      <c r="K968" s="447"/>
      <c r="L968" s="447"/>
      <c r="M968" s="447"/>
      <c r="N968" s="447"/>
      <c r="O968" s="447"/>
      <c r="P968" s="447"/>
      <c r="Q968" s="447"/>
      <c r="R968" s="447"/>
      <c r="S968" s="447"/>
      <c r="T968" s="447"/>
      <c r="U968" s="447"/>
      <c r="V968" s="447"/>
      <c r="W968" s="447"/>
      <c r="X968" s="447"/>
      <c r="Y968" s="447"/>
      <c r="Z968" s="447"/>
    </row>
    <row r="969" ht="12.75" customHeight="1">
      <c r="A969" s="447"/>
      <c r="B969" s="476"/>
      <c r="C969" s="447"/>
      <c r="E969" s="447"/>
      <c r="F969" s="960"/>
      <c r="G969" s="447"/>
      <c r="H969" s="447"/>
      <c r="I969" s="447"/>
      <c r="J969" s="447"/>
      <c r="K969" s="447"/>
      <c r="L969" s="447"/>
      <c r="M969" s="447"/>
      <c r="N969" s="447"/>
      <c r="O969" s="447"/>
      <c r="P969" s="447"/>
      <c r="Q969" s="447"/>
      <c r="R969" s="447"/>
      <c r="S969" s="447"/>
      <c r="T969" s="447"/>
      <c r="U969" s="447"/>
      <c r="V969" s="447"/>
      <c r="W969" s="447"/>
      <c r="X969" s="447"/>
      <c r="Y969" s="447"/>
      <c r="Z969" s="447"/>
    </row>
    <row r="970" ht="12.75" customHeight="1">
      <c r="A970" s="447"/>
      <c r="B970" s="476"/>
      <c r="C970" s="447"/>
      <c r="E970" s="447"/>
      <c r="F970" s="960"/>
      <c r="G970" s="447"/>
      <c r="H970" s="447"/>
      <c r="I970" s="447"/>
      <c r="J970" s="447"/>
      <c r="K970" s="447"/>
      <c r="L970" s="447"/>
      <c r="M970" s="447"/>
      <c r="N970" s="447"/>
      <c r="O970" s="447"/>
      <c r="P970" s="447"/>
      <c r="Q970" s="447"/>
      <c r="R970" s="447"/>
      <c r="S970" s="447"/>
      <c r="T970" s="447"/>
      <c r="U970" s="447"/>
      <c r="V970" s="447"/>
      <c r="W970" s="447"/>
      <c r="X970" s="447"/>
      <c r="Y970" s="447"/>
      <c r="Z970" s="447"/>
    </row>
    <row r="971" ht="12.75" customHeight="1">
      <c r="A971" s="447"/>
      <c r="B971" s="476"/>
      <c r="C971" s="447"/>
      <c r="E971" s="447"/>
      <c r="F971" s="960"/>
      <c r="G971" s="447"/>
      <c r="H971" s="447"/>
      <c r="I971" s="447"/>
      <c r="J971" s="447"/>
      <c r="K971" s="447"/>
      <c r="L971" s="447"/>
      <c r="M971" s="447"/>
      <c r="N971" s="447"/>
      <c r="O971" s="447"/>
      <c r="P971" s="447"/>
      <c r="Q971" s="447"/>
      <c r="R971" s="447"/>
      <c r="S971" s="447"/>
      <c r="T971" s="447"/>
      <c r="U971" s="447"/>
      <c r="V971" s="447"/>
      <c r="W971" s="447"/>
      <c r="X971" s="447"/>
      <c r="Y971" s="447"/>
      <c r="Z971" s="447"/>
    </row>
    <row r="972" ht="12.75" customHeight="1">
      <c r="A972" s="447"/>
      <c r="B972" s="476"/>
      <c r="C972" s="447"/>
      <c r="E972" s="447"/>
      <c r="F972" s="960"/>
      <c r="G972" s="447"/>
      <c r="H972" s="447"/>
      <c r="I972" s="447"/>
      <c r="J972" s="447"/>
      <c r="K972" s="447"/>
      <c r="L972" s="447"/>
      <c r="M972" s="447"/>
      <c r="N972" s="447"/>
      <c r="O972" s="447"/>
      <c r="P972" s="447"/>
      <c r="Q972" s="447"/>
      <c r="R972" s="447"/>
      <c r="S972" s="447"/>
      <c r="T972" s="447"/>
      <c r="U972" s="447"/>
      <c r="V972" s="447"/>
      <c r="W972" s="447"/>
      <c r="X972" s="447"/>
      <c r="Y972" s="447"/>
      <c r="Z972" s="447"/>
    </row>
    <row r="973" ht="12.75" customHeight="1">
      <c r="A973" s="447"/>
      <c r="B973" s="476"/>
      <c r="C973" s="447"/>
      <c r="E973" s="447"/>
      <c r="F973" s="960"/>
      <c r="G973" s="447"/>
      <c r="H973" s="447"/>
      <c r="I973" s="447"/>
      <c r="J973" s="447"/>
      <c r="K973" s="447"/>
      <c r="L973" s="447"/>
      <c r="M973" s="447"/>
      <c r="N973" s="447"/>
      <c r="O973" s="447"/>
      <c r="P973" s="447"/>
      <c r="Q973" s="447"/>
      <c r="R973" s="447"/>
      <c r="S973" s="447"/>
      <c r="T973" s="447"/>
      <c r="U973" s="447"/>
      <c r="V973" s="447"/>
      <c r="W973" s="447"/>
      <c r="X973" s="447"/>
      <c r="Y973" s="447"/>
      <c r="Z973" s="447"/>
    </row>
    <row r="974" ht="12.75" customHeight="1">
      <c r="A974" s="447"/>
      <c r="B974" s="476"/>
      <c r="C974" s="447"/>
      <c r="E974" s="447"/>
      <c r="F974" s="960"/>
      <c r="G974" s="447"/>
      <c r="H974" s="447"/>
      <c r="I974" s="447"/>
      <c r="J974" s="447"/>
      <c r="K974" s="447"/>
      <c r="L974" s="447"/>
      <c r="M974" s="447"/>
      <c r="N974" s="447"/>
      <c r="O974" s="447"/>
      <c r="P974" s="447"/>
      <c r="Q974" s="447"/>
      <c r="R974" s="447"/>
      <c r="S974" s="447"/>
      <c r="T974" s="447"/>
      <c r="U974" s="447"/>
      <c r="V974" s="447"/>
      <c r="W974" s="447"/>
      <c r="X974" s="447"/>
      <c r="Y974" s="447"/>
      <c r="Z974" s="447"/>
    </row>
    <row r="975" ht="12.75" customHeight="1">
      <c r="A975" s="447"/>
      <c r="B975" s="476"/>
      <c r="C975" s="447"/>
      <c r="E975" s="447"/>
      <c r="F975" s="960"/>
      <c r="G975" s="447"/>
      <c r="H975" s="447"/>
      <c r="I975" s="447"/>
      <c r="J975" s="447"/>
      <c r="K975" s="447"/>
      <c r="L975" s="447"/>
      <c r="M975" s="447"/>
      <c r="N975" s="447"/>
      <c r="O975" s="447"/>
      <c r="P975" s="447"/>
      <c r="Q975" s="447"/>
      <c r="R975" s="447"/>
      <c r="S975" s="447"/>
      <c r="T975" s="447"/>
      <c r="U975" s="447"/>
      <c r="V975" s="447"/>
      <c r="W975" s="447"/>
      <c r="X975" s="447"/>
      <c r="Y975" s="447"/>
      <c r="Z975" s="447"/>
    </row>
    <row r="976" ht="12.75" customHeight="1">
      <c r="A976" s="447"/>
      <c r="B976" s="476"/>
      <c r="C976" s="447"/>
      <c r="E976" s="447"/>
      <c r="F976" s="960"/>
      <c r="G976" s="447"/>
      <c r="H976" s="447"/>
      <c r="I976" s="447"/>
      <c r="J976" s="447"/>
      <c r="K976" s="447"/>
      <c r="L976" s="447"/>
      <c r="M976" s="447"/>
      <c r="N976" s="447"/>
      <c r="O976" s="447"/>
      <c r="P976" s="447"/>
      <c r="Q976" s="447"/>
      <c r="R976" s="447"/>
      <c r="S976" s="447"/>
      <c r="T976" s="447"/>
      <c r="U976" s="447"/>
      <c r="V976" s="447"/>
      <c r="W976" s="447"/>
      <c r="X976" s="447"/>
      <c r="Y976" s="447"/>
      <c r="Z976" s="447"/>
    </row>
    <row r="977" ht="12.75" customHeight="1">
      <c r="A977" s="447"/>
      <c r="B977" s="476"/>
      <c r="C977" s="447"/>
      <c r="E977" s="447"/>
      <c r="F977" s="960"/>
      <c r="G977" s="447"/>
      <c r="H977" s="447"/>
      <c r="I977" s="447"/>
      <c r="J977" s="447"/>
      <c r="K977" s="447"/>
      <c r="L977" s="447"/>
      <c r="M977" s="447"/>
      <c r="N977" s="447"/>
      <c r="O977" s="447"/>
      <c r="P977" s="447"/>
      <c r="Q977" s="447"/>
      <c r="R977" s="447"/>
      <c r="S977" s="447"/>
      <c r="T977" s="447"/>
      <c r="U977" s="447"/>
      <c r="V977" s="447"/>
      <c r="W977" s="447"/>
      <c r="X977" s="447"/>
      <c r="Y977" s="447"/>
      <c r="Z977" s="447"/>
    </row>
    <row r="978" ht="12.75" customHeight="1">
      <c r="A978" s="447"/>
      <c r="B978" s="476"/>
      <c r="C978" s="447"/>
      <c r="E978" s="447"/>
      <c r="F978" s="960"/>
      <c r="G978" s="447"/>
      <c r="H978" s="447"/>
      <c r="I978" s="447"/>
      <c r="J978" s="447"/>
      <c r="K978" s="447"/>
      <c r="L978" s="447"/>
      <c r="M978" s="447"/>
      <c r="N978" s="447"/>
      <c r="O978" s="447"/>
      <c r="P978" s="447"/>
      <c r="Q978" s="447"/>
      <c r="R978" s="447"/>
      <c r="S978" s="447"/>
      <c r="T978" s="447"/>
      <c r="U978" s="447"/>
      <c r="V978" s="447"/>
      <c r="W978" s="447"/>
      <c r="X978" s="447"/>
      <c r="Y978" s="447"/>
      <c r="Z978" s="447"/>
    </row>
    <row r="979" ht="12.75" customHeight="1">
      <c r="A979" s="447"/>
      <c r="B979" s="476"/>
      <c r="C979" s="447"/>
      <c r="E979" s="447"/>
      <c r="F979" s="960"/>
      <c r="G979" s="447"/>
      <c r="H979" s="447"/>
      <c r="I979" s="447"/>
      <c r="J979" s="447"/>
      <c r="K979" s="447"/>
      <c r="L979" s="447"/>
      <c r="M979" s="447"/>
      <c r="N979" s="447"/>
      <c r="O979" s="447"/>
      <c r="P979" s="447"/>
      <c r="Q979" s="447"/>
      <c r="R979" s="447"/>
      <c r="S979" s="447"/>
      <c r="T979" s="447"/>
      <c r="U979" s="447"/>
      <c r="V979" s="447"/>
      <c r="W979" s="447"/>
      <c r="X979" s="447"/>
      <c r="Y979" s="447"/>
      <c r="Z979" s="447"/>
    </row>
    <row r="980" ht="12.75" customHeight="1">
      <c r="A980" s="447"/>
      <c r="B980" s="476"/>
      <c r="C980" s="447"/>
      <c r="E980" s="447"/>
      <c r="F980" s="960"/>
      <c r="G980" s="447"/>
      <c r="H980" s="447"/>
      <c r="I980" s="447"/>
      <c r="J980" s="447"/>
      <c r="K980" s="447"/>
      <c r="L980" s="447"/>
      <c r="M980" s="447"/>
      <c r="N980" s="447"/>
      <c r="O980" s="447"/>
      <c r="P980" s="447"/>
      <c r="Q980" s="447"/>
      <c r="R980" s="447"/>
      <c r="S980" s="447"/>
      <c r="T980" s="447"/>
      <c r="U980" s="447"/>
      <c r="V980" s="447"/>
      <c r="W980" s="447"/>
      <c r="X980" s="447"/>
      <c r="Y980" s="447"/>
      <c r="Z980" s="447"/>
    </row>
    <row r="981" ht="12.75" customHeight="1">
      <c r="A981" s="447"/>
      <c r="B981" s="476"/>
      <c r="C981" s="447"/>
      <c r="E981" s="447"/>
      <c r="F981" s="960"/>
      <c r="G981" s="447"/>
      <c r="H981" s="447"/>
      <c r="I981" s="447"/>
      <c r="J981" s="447"/>
      <c r="K981" s="447"/>
      <c r="L981" s="447"/>
      <c r="M981" s="447"/>
      <c r="N981" s="447"/>
      <c r="O981" s="447"/>
      <c r="P981" s="447"/>
      <c r="Q981" s="447"/>
      <c r="R981" s="447"/>
      <c r="S981" s="447"/>
      <c r="T981" s="447"/>
      <c r="U981" s="447"/>
      <c r="V981" s="447"/>
      <c r="W981" s="447"/>
      <c r="X981" s="447"/>
      <c r="Y981" s="447"/>
      <c r="Z981" s="447"/>
    </row>
    <row r="982" ht="12.75" customHeight="1">
      <c r="A982" s="447"/>
      <c r="B982" s="476"/>
      <c r="C982" s="447"/>
      <c r="E982" s="447"/>
      <c r="F982" s="960"/>
      <c r="G982" s="447"/>
      <c r="H982" s="447"/>
      <c r="I982" s="447"/>
      <c r="J982" s="447"/>
      <c r="K982" s="447"/>
      <c r="L982" s="447"/>
      <c r="M982" s="447"/>
      <c r="N982" s="447"/>
      <c r="O982" s="447"/>
      <c r="P982" s="447"/>
      <c r="Q982" s="447"/>
      <c r="R982" s="447"/>
      <c r="S982" s="447"/>
      <c r="T982" s="447"/>
      <c r="U982" s="447"/>
      <c r="V982" s="447"/>
      <c r="W982" s="447"/>
      <c r="X982" s="447"/>
      <c r="Y982" s="447"/>
      <c r="Z982" s="447"/>
    </row>
    <row r="983" ht="12.75" customHeight="1">
      <c r="A983" s="447"/>
      <c r="B983" s="476"/>
      <c r="C983" s="447"/>
      <c r="E983" s="447"/>
      <c r="F983" s="960"/>
      <c r="G983" s="447"/>
      <c r="H983" s="447"/>
      <c r="I983" s="447"/>
      <c r="J983" s="447"/>
      <c r="K983" s="447"/>
      <c r="L983" s="447"/>
      <c r="M983" s="447"/>
      <c r="N983" s="447"/>
      <c r="O983" s="447"/>
      <c r="P983" s="447"/>
      <c r="Q983" s="447"/>
      <c r="R983" s="447"/>
      <c r="S983" s="447"/>
      <c r="T983" s="447"/>
      <c r="U983" s="447"/>
      <c r="V983" s="447"/>
      <c r="W983" s="447"/>
      <c r="X983" s="447"/>
      <c r="Y983" s="447"/>
      <c r="Z983" s="447"/>
    </row>
    <row r="984" ht="12.75" customHeight="1">
      <c r="A984" s="447"/>
      <c r="B984" s="476"/>
      <c r="C984" s="447"/>
      <c r="E984" s="447"/>
      <c r="F984" s="960"/>
      <c r="G984" s="447"/>
      <c r="H984" s="447"/>
      <c r="I984" s="447"/>
      <c r="J984" s="447"/>
      <c r="K984" s="447"/>
      <c r="L984" s="447"/>
      <c r="M984" s="447"/>
      <c r="N984" s="447"/>
      <c r="O984" s="447"/>
      <c r="P984" s="447"/>
      <c r="Q984" s="447"/>
      <c r="R984" s="447"/>
      <c r="S984" s="447"/>
      <c r="T984" s="447"/>
      <c r="U984" s="447"/>
      <c r="V984" s="447"/>
      <c r="W984" s="447"/>
      <c r="X984" s="447"/>
      <c r="Y984" s="447"/>
      <c r="Z984" s="447"/>
    </row>
    <row r="985" ht="12.75" customHeight="1">
      <c r="A985" s="447"/>
      <c r="B985" s="476"/>
      <c r="C985" s="447"/>
      <c r="E985" s="447"/>
      <c r="F985" s="960"/>
      <c r="G985" s="447"/>
      <c r="H985" s="447"/>
      <c r="I985" s="447"/>
      <c r="J985" s="447"/>
      <c r="K985" s="447"/>
      <c r="L985" s="447"/>
      <c r="M985" s="447"/>
      <c r="N985" s="447"/>
      <c r="O985" s="447"/>
      <c r="P985" s="447"/>
      <c r="Q985" s="447"/>
      <c r="R985" s="447"/>
      <c r="S985" s="447"/>
      <c r="T985" s="447"/>
      <c r="U985" s="447"/>
      <c r="V985" s="447"/>
      <c r="W985" s="447"/>
      <c r="X985" s="447"/>
      <c r="Y985" s="447"/>
      <c r="Z985" s="447"/>
    </row>
    <row r="986" ht="12.75" customHeight="1">
      <c r="A986" s="447"/>
      <c r="B986" s="476"/>
      <c r="C986" s="447"/>
      <c r="E986" s="447"/>
      <c r="F986" s="960"/>
      <c r="G986" s="447"/>
      <c r="H986" s="447"/>
      <c r="I986" s="447"/>
      <c r="J986" s="447"/>
      <c r="K986" s="447"/>
      <c r="L986" s="447"/>
      <c r="M986" s="447"/>
      <c r="N986" s="447"/>
      <c r="O986" s="447"/>
      <c r="P986" s="447"/>
      <c r="Q986" s="447"/>
      <c r="R986" s="447"/>
      <c r="S986" s="447"/>
      <c r="T986" s="447"/>
      <c r="U986" s="447"/>
      <c r="V986" s="447"/>
      <c r="W986" s="447"/>
      <c r="X986" s="447"/>
      <c r="Y986" s="447"/>
      <c r="Z986" s="447"/>
    </row>
    <row r="987" ht="12.75" customHeight="1">
      <c r="A987" s="447"/>
      <c r="B987" s="476"/>
      <c r="C987" s="447"/>
      <c r="E987" s="447"/>
      <c r="F987" s="960"/>
      <c r="G987" s="447"/>
      <c r="H987" s="447"/>
      <c r="I987" s="447"/>
      <c r="J987" s="447"/>
      <c r="K987" s="447"/>
      <c r="L987" s="447"/>
      <c r="M987" s="447"/>
      <c r="N987" s="447"/>
      <c r="O987" s="447"/>
      <c r="P987" s="447"/>
      <c r="Q987" s="447"/>
      <c r="R987" s="447"/>
      <c r="S987" s="447"/>
      <c r="T987" s="447"/>
      <c r="U987" s="447"/>
      <c r="V987" s="447"/>
      <c r="W987" s="447"/>
      <c r="X987" s="447"/>
      <c r="Y987" s="447"/>
      <c r="Z987" s="447"/>
    </row>
    <row r="988" ht="12.75" customHeight="1">
      <c r="A988" s="447"/>
      <c r="B988" s="476"/>
      <c r="C988" s="447"/>
      <c r="E988" s="447"/>
      <c r="F988" s="960"/>
      <c r="G988" s="447"/>
      <c r="H988" s="447"/>
      <c r="I988" s="447"/>
      <c r="J988" s="447"/>
      <c r="K988" s="447"/>
      <c r="L988" s="447"/>
      <c r="M988" s="447"/>
      <c r="N988" s="447"/>
      <c r="O988" s="447"/>
      <c r="P988" s="447"/>
      <c r="Q988" s="447"/>
      <c r="R988" s="447"/>
      <c r="S988" s="447"/>
      <c r="T988" s="447"/>
      <c r="U988" s="447"/>
      <c r="V988" s="447"/>
      <c r="W988" s="447"/>
      <c r="X988" s="447"/>
      <c r="Y988" s="447"/>
      <c r="Z988" s="447"/>
    </row>
    <row r="989" ht="12.75" customHeight="1">
      <c r="A989" s="447"/>
      <c r="B989" s="476"/>
      <c r="C989" s="447"/>
      <c r="E989" s="447"/>
      <c r="F989" s="960"/>
      <c r="G989" s="447"/>
      <c r="H989" s="447"/>
      <c r="I989" s="447"/>
      <c r="J989" s="447"/>
      <c r="K989" s="447"/>
      <c r="L989" s="447"/>
      <c r="M989" s="447"/>
      <c r="N989" s="447"/>
      <c r="O989" s="447"/>
      <c r="P989" s="447"/>
      <c r="Q989" s="447"/>
      <c r="R989" s="447"/>
      <c r="S989" s="447"/>
      <c r="T989" s="447"/>
      <c r="U989" s="447"/>
      <c r="V989" s="447"/>
      <c r="W989" s="447"/>
      <c r="X989" s="447"/>
      <c r="Y989" s="447"/>
      <c r="Z989" s="447"/>
    </row>
    <row r="990" ht="12.75" customHeight="1">
      <c r="A990" s="447"/>
      <c r="B990" s="476"/>
      <c r="C990" s="447"/>
      <c r="E990" s="447"/>
      <c r="F990" s="960"/>
      <c r="G990" s="447"/>
      <c r="H990" s="447"/>
      <c r="I990" s="447"/>
      <c r="J990" s="447"/>
      <c r="K990" s="447"/>
      <c r="L990" s="447"/>
      <c r="M990" s="447"/>
      <c r="N990" s="447"/>
      <c r="O990" s="447"/>
      <c r="P990" s="447"/>
      <c r="Q990" s="447"/>
      <c r="R990" s="447"/>
      <c r="S990" s="447"/>
      <c r="T990" s="447"/>
      <c r="U990" s="447"/>
      <c r="V990" s="447"/>
      <c r="W990" s="447"/>
      <c r="X990" s="447"/>
      <c r="Y990" s="447"/>
      <c r="Z990" s="447"/>
    </row>
    <row r="991" ht="12.75" customHeight="1">
      <c r="A991" s="447"/>
      <c r="B991" s="476"/>
      <c r="C991" s="447"/>
      <c r="E991" s="447"/>
      <c r="F991" s="960"/>
      <c r="G991" s="447"/>
      <c r="H991" s="447"/>
      <c r="I991" s="447"/>
      <c r="J991" s="447"/>
      <c r="K991" s="447"/>
      <c r="L991" s="447"/>
      <c r="M991" s="447"/>
      <c r="N991" s="447"/>
      <c r="O991" s="447"/>
      <c r="P991" s="447"/>
      <c r="Q991" s="447"/>
      <c r="R991" s="447"/>
      <c r="S991" s="447"/>
      <c r="T991" s="447"/>
      <c r="U991" s="447"/>
      <c r="V991" s="447"/>
      <c r="W991" s="447"/>
      <c r="X991" s="447"/>
      <c r="Y991" s="447"/>
      <c r="Z991" s="447"/>
    </row>
    <row r="992" ht="12.75" customHeight="1">
      <c r="A992" s="447"/>
      <c r="B992" s="476"/>
      <c r="C992" s="447"/>
      <c r="E992" s="447"/>
      <c r="F992" s="960"/>
      <c r="G992" s="447"/>
      <c r="H992" s="447"/>
      <c r="I992" s="447"/>
      <c r="J992" s="447"/>
      <c r="K992" s="447"/>
      <c r="L992" s="447"/>
      <c r="M992" s="447"/>
      <c r="N992" s="447"/>
      <c r="O992" s="447"/>
      <c r="P992" s="447"/>
      <c r="Q992" s="447"/>
      <c r="R992" s="447"/>
      <c r="S992" s="447"/>
      <c r="T992" s="447"/>
      <c r="U992" s="447"/>
      <c r="V992" s="447"/>
      <c r="W992" s="447"/>
      <c r="X992" s="447"/>
      <c r="Y992" s="447"/>
      <c r="Z992" s="447"/>
    </row>
    <row r="993" ht="12.75" customHeight="1">
      <c r="A993" s="447"/>
      <c r="B993" s="476"/>
      <c r="C993" s="447"/>
      <c r="E993" s="447"/>
      <c r="F993" s="960"/>
      <c r="G993" s="447"/>
      <c r="H993" s="447"/>
      <c r="I993" s="447"/>
      <c r="J993" s="447"/>
      <c r="K993" s="447"/>
      <c r="L993" s="447"/>
      <c r="M993" s="447"/>
      <c r="N993" s="447"/>
      <c r="O993" s="447"/>
      <c r="P993" s="447"/>
      <c r="Q993" s="447"/>
      <c r="R993" s="447"/>
      <c r="S993" s="447"/>
      <c r="T993" s="447"/>
      <c r="U993" s="447"/>
      <c r="V993" s="447"/>
      <c r="W993" s="447"/>
      <c r="X993" s="447"/>
      <c r="Y993" s="447"/>
      <c r="Z993" s="447"/>
    </row>
    <row r="994" ht="12.75" customHeight="1">
      <c r="A994" s="447"/>
      <c r="B994" s="476"/>
      <c r="C994" s="447"/>
      <c r="E994" s="447"/>
      <c r="F994" s="960"/>
      <c r="G994" s="447"/>
      <c r="H994" s="447"/>
      <c r="I994" s="447"/>
      <c r="J994" s="447"/>
      <c r="K994" s="447"/>
      <c r="L994" s="447"/>
      <c r="M994" s="447"/>
      <c r="N994" s="447"/>
      <c r="O994" s="447"/>
      <c r="P994" s="447"/>
      <c r="Q994" s="447"/>
      <c r="R994" s="447"/>
      <c r="S994" s="447"/>
      <c r="T994" s="447"/>
      <c r="U994" s="447"/>
      <c r="V994" s="447"/>
      <c r="W994" s="447"/>
      <c r="X994" s="447"/>
      <c r="Y994" s="447"/>
      <c r="Z994" s="447"/>
    </row>
    <row r="995" ht="12.75" customHeight="1">
      <c r="A995" s="447"/>
      <c r="B995" s="476"/>
      <c r="C995" s="447"/>
      <c r="E995" s="447"/>
      <c r="F995" s="960"/>
      <c r="G995" s="447"/>
      <c r="H995" s="447"/>
      <c r="I995" s="447"/>
      <c r="J995" s="447"/>
      <c r="K995" s="447"/>
      <c r="L995" s="447"/>
      <c r="M995" s="447"/>
      <c r="N995" s="447"/>
      <c r="O995" s="447"/>
      <c r="P995" s="447"/>
      <c r="Q995" s="447"/>
      <c r="R995" s="447"/>
      <c r="S995" s="447"/>
      <c r="T995" s="447"/>
      <c r="U995" s="447"/>
      <c r="V995" s="447"/>
      <c r="W995" s="447"/>
      <c r="X995" s="447"/>
      <c r="Y995" s="447"/>
      <c r="Z995" s="447"/>
    </row>
    <row r="996" ht="12.75" customHeight="1">
      <c r="A996" s="447"/>
      <c r="B996" s="476"/>
      <c r="C996" s="447"/>
      <c r="E996" s="447"/>
      <c r="F996" s="960"/>
      <c r="G996" s="447"/>
      <c r="H996" s="447"/>
      <c r="I996" s="447"/>
      <c r="J996" s="447"/>
      <c r="K996" s="447"/>
      <c r="L996" s="447"/>
      <c r="M996" s="447"/>
      <c r="N996" s="447"/>
      <c r="O996" s="447"/>
      <c r="P996" s="447"/>
      <c r="Q996" s="447"/>
      <c r="R996" s="447"/>
      <c r="S996" s="447"/>
      <c r="T996" s="447"/>
      <c r="U996" s="447"/>
      <c r="V996" s="447"/>
      <c r="W996" s="447"/>
      <c r="X996" s="447"/>
      <c r="Y996" s="447"/>
      <c r="Z996" s="447"/>
    </row>
    <row r="997" ht="12.75" customHeight="1">
      <c r="A997" s="447"/>
      <c r="B997" s="476"/>
      <c r="C997" s="447"/>
      <c r="E997" s="447"/>
      <c r="F997" s="960"/>
      <c r="G997" s="447"/>
      <c r="H997" s="447"/>
      <c r="I997" s="447"/>
      <c r="J997" s="447"/>
      <c r="K997" s="447"/>
      <c r="L997" s="447"/>
      <c r="M997" s="447"/>
      <c r="N997" s="447"/>
      <c r="O997" s="447"/>
      <c r="P997" s="447"/>
      <c r="Q997" s="447"/>
      <c r="R997" s="447"/>
      <c r="S997" s="447"/>
      <c r="T997" s="447"/>
      <c r="U997" s="447"/>
      <c r="V997" s="447"/>
      <c r="W997" s="447"/>
      <c r="X997" s="447"/>
      <c r="Y997" s="447"/>
      <c r="Z997" s="447"/>
    </row>
    <row r="998" ht="12.75" customHeight="1">
      <c r="A998" s="447"/>
      <c r="B998" s="476"/>
      <c r="C998" s="447"/>
      <c r="E998" s="447"/>
      <c r="F998" s="960"/>
      <c r="G998" s="447"/>
      <c r="H998" s="447"/>
      <c r="I998" s="447"/>
      <c r="J998" s="447"/>
      <c r="K998" s="447"/>
      <c r="L998" s="447"/>
      <c r="M998" s="447"/>
      <c r="N998" s="447"/>
      <c r="O998" s="447"/>
      <c r="P998" s="447"/>
      <c r="Q998" s="447"/>
      <c r="R998" s="447"/>
      <c r="S998" s="447"/>
      <c r="T998" s="447"/>
      <c r="U998" s="447"/>
      <c r="V998" s="447"/>
      <c r="W998" s="447"/>
      <c r="X998" s="447"/>
      <c r="Y998" s="447"/>
      <c r="Z998" s="447"/>
    </row>
    <row r="999" ht="12.75" customHeight="1">
      <c r="A999" s="447"/>
      <c r="B999" s="476"/>
      <c r="C999" s="447"/>
      <c r="E999" s="447"/>
      <c r="F999" s="960"/>
      <c r="G999" s="447"/>
      <c r="H999" s="447"/>
      <c r="I999" s="447"/>
      <c r="J999" s="447"/>
      <c r="K999" s="447"/>
      <c r="L999" s="447"/>
      <c r="M999" s="447"/>
      <c r="N999" s="447"/>
      <c r="O999" s="447"/>
      <c r="P999" s="447"/>
      <c r="Q999" s="447"/>
      <c r="R999" s="447"/>
      <c r="S999" s="447"/>
      <c r="T999" s="447"/>
      <c r="U999" s="447"/>
      <c r="V999" s="447"/>
      <c r="W999" s="447"/>
      <c r="X999" s="447"/>
      <c r="Y999" s="447"/>
      <c r="Z999" s="447"/>
    </row>
    <row r="1000" ht="12.75" customHeight="1">
      <c r="A1000" s="447"/>
      <c r="B1000" s="476"/>
      <c r="C1000" s="447"/>
      <c r="E1000" s="447"/>
      <c r="F1000" s="960"/>
      <c r="G1000" s="447"/>
      <c r="H1000" s="447"/>
      <c r="I1000" s="447"/>
      <c r="J1000" s="447"/>
      <c r="K1000" s="447"/>
      <c r="L1000" s="447"/>
      <c r="M1000" s="447"/>
      <c r="N1000" s="447"/>
      <c r="O1000" s="447"/>
      <c r="P1000" s="447"/>
      <c r="Q1000" s="447"/>
      <c r="R1000" s="447"/>
      <c r="S1000" s="447"/>
      <c r="T1000" s="447"/>
      <c r="U1000" s="447"/>
      <c r="V1000" s="447"/>
      <c r="W1000" s="447"/>
      <c r="X1000" s="447"/>
      <c r="Y1000" s="447"/>
      <c r="Z1000" s="447"/>
    </row>
  </sheetData>
  <autoFilter ref="$A$1:$G$1"/>
  <mergeCells count="2">
    <mergeCell ref="F131:F133"/>
    <mergeCell ref="F146:F153"/>
  </mergeCells>
  <printOptions/>
  <pageMargins bottom="0.984251968503937" footer="0.0" header="0.0" left="0.7480314960629921" right="0.7480314960629921" top="0.984251968503937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FFCC"/>
    <pageSetUpPr/>
  </sheetPr>
  <sheetViews>
    <sheetView rightToLeft="1" workbookViewId="0"/>
  </sheetViews>
  <sheetFormatPr customHeight="1" defaultColWidth="12.63" defaultRowHeight="15.0"/>
  <cols>
    <col customWidth="1" min="1" max="1" width="12.38"/>
    <col customWidth="1" min="2" max="3" width="9.13"/>
    <col customWidth="1" min="4" max="8" width="13.38"/>
    <col customWidth="1" min="9" max="10" width="14.63"/>
    <col customWidth="1" min="11" max="26" width="9.13"/>
  </cols>
  <sheetData>
    <row r="1" ht="12.75" customHeight="1">
      <c r="A1" s="900"/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ht="12.75" customHeight="1">
      <c r="A2" s="389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ht="12.75" customHeight="1">
      <c r="A3" s="973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ht="12.75" customHeight="1">
      <c r="A4" s="973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ht="12.75" customHeight="1">
      <c r="A5" s="974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ht="12.75" customHeight="1">
      <c r="A6" s="117"/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ht="39.75" customHeight="1">
      <c r="A7" s="975"/>
      <c r="B7" s="975"/>
      <c r="C7" s="975"/>
      <c r="D7" s="975"/>
      <c r="E7" s="975"/>
      <c r="F7" s="975"/>
      <c r="G7" s="975"/>
      <c r="H7" s="975"/>
      <c r="I7" s="976"/>
      <c r="J7" s="975"/>
      <c r="K7" s="977"/>
      <c r="L7" s="977"/>
      <c r="M7" s="977"/>
      <c r="N7" s="977"/>
      <c r="O7" s="977"/>
      <c r="P7" s="977"/>
      <c r="Q7" s="977"/>
      <c r="R7" s="977"/>
      <c r="S7" s="977"/>
      <c r="T7" s="977"/>
      <c r="U7" s="977"/>
      <c r="V7" s="977"/>
      <c r="W7" s="977"/>
      <c r="X7" s="977"/>
      <c r="Y7" s="977"/>
      <c r="Z7" s="977"/>
    </row>
    <row r="8" ht="12.75" customHeight="1">
      <c r="A8" s="122"/>
      <c r="B8" s="122"/>
      <c r="C8" s="122"/>
      <c r="D8" s="122"/>
      <c r="E8" s="122"/>
      <c r="F8" s="978"/>
      <c r="G8" s="979"/>
      <c r="H8" s="122"/>
      <c r="I8" s="122"/>
      <c r="J8" s="122"/>
      <c r="K8" s="117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</row>
    <row r="9" ht="12.75" customHeight="1">
      <c r="A9" s="980"/>
      <c r="B9" s="981"/>
      <c r="C9" s="981"/>
      <c r="D9" s="981"/>
      <c r="E9" s="981"/>
      <c r="F9" s="981"/>
      <c r="G9" s="981"/>
      <c r="H9" s="981"/>
      <c r="I9" s="981"/>
      <c r="J9" s="982"/>
      <c r="K9" s="981"/>
      <c r="L9" s="981"/>
      <c r="M9" s="981"/>
      <c r="N9" s="981"/>
      <c r="O9" s="981"/>
      <c r="P9" s="981"/>
      <c r="Q9" s="981"/>
      <c r="R9" s="981"/>
      <c r="S9" s="981"/>
      <c r="T9" s="981"/>
      <c r="U9" s="981"/>
      <c r="V9" s="981"/>
      <c r="W9" s="981"/>
      <c r="X9" s="981"/>
      <c r="Y9" s="981"/>
      <c r="Z9" s="981"/>
    </row>
    <row r="10" ht="12.75" customHeight="1">
      <c r="A10" s="117"/>
      <c r="B10" s="117"/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ht="12.75" customHeight="1">
      <c r="A11" s="117"/>
      <c r="B11" s="117"/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ht="12.75" customHeight="1">
      <c r="A12" s="117"/>
      <c r="B12" s="117"/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ht="12.75" customHeight="1">
      <c r="A13" s="117"/>
      <c r="B13" s="117"/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ht="12.75" customHeight="1">
      <c r="A14" s="117"/>
      <c r="B14" s="117"/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ht="12.75" customHeight="1">
      <c r="A15" s="117"/>
      <c r="B15" s="117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ht="12.75" customHeight="1">
      <c r="A16" s="117"/>
      <c r="B16" s="11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ht="12.75" customHeight="1">
      <c r="A17" s="117"/>
      <c r="B17" s="117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ht="12.75" customHeight="1">
      <c r="A18" s="117"/>
      <c r="B18" s="117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ht="12.75" customHeight="1">
      <c r="A19" s="117"/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ht="12.75" customHeight="1">
      <c r="A20" s="117"/>
      <c r="B20" s="117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ht="12.75" customHeight="1">
      <c r="A21" s="117"/>
      <c r="B21" s="117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ht="12.75" customHeight="1">
      <c r="A22" s="117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ht="12.75" customHeight="1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ht="12.75" customHeight="1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ht="12.75" customHeight="1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ht="12.75" customHeight="1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ht="12.75" customHeight="1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ht="12.75" customHeight="1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ht="12.75" customHeight="1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ht="12.75" customHeight="1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ht="12.75" customHeight="1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ht="12.75" customHeight="1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ht="12.75" customHeight="1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ht="12.75" customHeight="1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ht="12.75" customHeight="1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ht="12.75" customHeight="1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ht="12.75" customHeight="1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ht="12.75" customHeight="1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ht="12.75" customHeight="1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ht="12.75" customHeight="1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ht="12.75" customHeight="1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ht="12.75" customHeight="1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ht="12.75" customHeight="1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ht="12.75" customHeight="1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ht="12.75" customHeight="1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ht="12.75" customHeight="1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ht="12.75" customHeight="1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ht="12.75" customHeight="1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ht="12.75" customHeight="1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ht="12.75" customHeight="1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ht="12.75" customHeight="1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ht="12.75" customHeight="1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ht="12.75" customHeight="1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ht="12.75" customHeight="1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ht="12.75" customHeight="1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ht="12.75" customHeight="1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ht="12.75" customHeight="1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ht="12.75" customHeight="1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ht="12.75" customHeight="1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ht="12.75" customHeight="1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ht="12.75" customHeight="1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ht="12.75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ht="12.75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ht="12.75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ht="12.75" customHeight="1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ht="12.75" customHeight="1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ht="12.75" customHeight="1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ht="12.75" customHeight="1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ht="12.75" customHeight="1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ht="12.75" customHeight="1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ht="12.75" customHeight="1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ht="12.75" customHeight="1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ht="12.75" customHeight="1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ht="12.75" customHeight="1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ht="12.75" customHeight="1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ht="12.75" customHeight="1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ht="12.75" customHeight="1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ht="12.75" customHeight="1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ht="12.75" customHeight="1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ht="12.75" customHeight="1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ht="12.75" customHeight="1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ht="12.75" customHeight="1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ht="12.75" customHeight="1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ht="12.75" customHeight="1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ht="12.75" customHeight="1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ht="12.75" customHeight="1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ht="12.75" customHeight="1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ht="12.75" customHeight="1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ht="12.75" customHeight="1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ht="12.75" customHeight="1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ht="12.75" customHeight="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ht="12.75" customHeight="1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ht="12.75" customHeight="1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ht="12.75" customHeight="1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ht="12.75" customHeight="1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ht="12.75" customHeight="1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ht="12.75" customHeight="1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ht="12.75" customHeight="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ht="12.75" customHeight="1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ht="12.75" customHeight="1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ht="12.75" customHeight="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ht="12.75" customHeight="1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ht="12.75" customHeight="1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ht="12.75" customHeight="1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ht="12.75" customHeight="1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ht="12.75" customHeight="1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ht="12.75" customHeight="1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ht="12.75" customHeight="1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ht="12.75" customHeight="1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ht="12.75" customHeight="1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ht="12.75" customHeight="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ht="12.75" customHeight="1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ht="12.75" customHeight="1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ht="12.75" customHeight="1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ht="12.75" customHeight="1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ht="12.75" customHeight="1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ht="12.75" customHeight="1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ht="12.75" customHeight="1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ht="12.75" customHeight="1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ht="12.75" customHeight="1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ht="12.75" customHeight="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ht="12.75" customHeight="1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ht="12.75" customHeight="1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ht="12.75" customHeight="1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ht="12.75" customHeight="1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ht="12.75" customHeight="1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ht="12.75" customHeight="1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ht="12.75" customHeight="1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ht="12.75" customHeight="1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ht="12.75" customHeight="1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ht="12.75" customHeight="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ht="12.75" customHeight="1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ht="12.75" customHeight="1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ht="12.75" customHeight="1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ht="12.75" customHeight="1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ht="12.75" customHeight="1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ht="12.75" customHeight="1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ht="12.75" customHeight="1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ht="12.75" customHeight="1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ht="12.75" customHeight="1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ht="12.75" customHeight="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ht="12.75" customHeight="1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ht="12.75" customHeight="1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ht="12.75" customHeight="1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ht="12.75" customHeight="1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ht="12.75" customHeight="1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ht="12.75" customHeight="1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ht="12.75" customHeight="1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ht="12.75" customHeight="1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ht="12.75" customHeight="1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ht="12.75" customHeight="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ht="12.75" customHeight="1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ht="12.75" customHeight="1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ht="12.75" customHeight="1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ht="12.75" customHeight="1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ht="12.75" customHeight="1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ht="12.75" customHeight="1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ht="12.75" customHeight="1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ht="12.75" customHeight="1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ht="12.75" customHeight="1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ht="12.75" customHeight="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ht="12.75" customHeight="1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ht="12.75" customHeight="1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ht="12.75" customHeight="1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ht="12.75" customHeight="1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ht="12.75" customHeight="1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ht="12.75" customHeight="1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ht="12.75" customHeight="1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ht="12.75" customHeight="1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ht="12.75" customHeight="1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ht="12.75" customHeight="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ht="12.75" customHeight="1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ht="12.75" customHeight="1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ht="12.75" customHeight="1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ht="12.75" customHeight="1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ht="12.75" customHeight="1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ht="12.75" customHeight="1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ht="12.75" customHeight="1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ht="12.75" customHeight="1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ht="12.75" customHeight="1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ht="12.75" customHeight="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ht="12.75" customHeight="1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ht="12.75" customHeight="1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ht="12.75" customHeight="1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ht="12.75" customHeight="1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ht="12.75" customHeight="1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ht="12.75" customHeight="1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ht="12.75" customHeight="1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ht="12.75" customHeight="1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ht="12.75" customHeight="1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ht="12.75" customHeight="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ht="12.75" customHeight="1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ht="12.75" customHeight="1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ht="12.75" customHeight="1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ht="12.75" customHeight="1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ht="12.75" customHeight="1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ht="12.75" customHeight="1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ht="12.75" customHeight="1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ht="12.75" customHeight="1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ht="12.75" customHeight="1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ht="12.75" customHeight="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ht="12.75" customHeight="1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ht="12.75" customHeight="1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ht="12.75" customHeight="1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ht="12.75" customHeight="1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ht="12.75" customHeight="1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ht="12.75" customHeight="1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ht="12.75" customHeight="1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ht="12.75" customHeight="1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ht="12.75" customHeight="1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ht="12.75" customHeight="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ht="12.75" customHeight="1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ht="12.75" customHeight="1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ht="12.75" customHeight="1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ht="12.75" customHeight="1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ht="12.75" customHeight="1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ht="12.75" customHeight="1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ht="12.75" customHeight="1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ht="12.75" customHeight="1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ht="12.75" customHeight="1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ht="12.75" customHeight="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ht="12.75" customHeight="1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ht="12.75" customHeight="1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ht="12.75" customHeight="1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ht="12.75" customHeight="1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ht="12.75" customHeight="1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ht="12.75" customHeight="1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ht="12.75" customHeight="1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ht="12.75" customHeight="1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ht="12.75" customHeight="1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ht="12.75" customHeight="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ht="12.75" customHeight="1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ht="12.75" customHeight="1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ht="12.75" customHeight="1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ht="12.75" customHeight="1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ht="12.75" customHeight="1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ht="12.75" customHeight="1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ht="12.75" customHeight="1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ht="12.75" customHeight="1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ht="12.75" customHeight="1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ht="12.75" customHeight="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ht="12.75" customHeight="1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ht="12.75" customHeight="1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ht="12.75" customHeight="1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ht="12.75" customHeight="1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ht="12.75" customHeight="1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ht="12.75" customHeight="1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ht="12.75" customHeight="1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ht="12.75" customHeight="1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ht="12.75" customHeight="1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ht="12.75" customHeight="1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ht="12.75" customHeight="1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ht="12.75" customHeight="1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ht="12.75" customHeight="1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ht="12.75" customHeight="1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ht="12.75" customHeight="1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ht="12.75" customHeight="1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ht="12.75" customHeight="1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ht="12.75" customHeight="1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ht="12.75" customHeight="1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ht="12.75" customHeight="1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ht="12.75" customHeight="1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ht="12.75" customHeight="1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ht="12.75" customHeight="1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ht="12.75" customHeight="1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ht="12.75" customHeight="1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ht="12.75" customHeight="1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ht="12.75" customHeight="1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ht="12.75" customHeight="1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ht="12.75" customHeight="1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ht="12.75" customHeight="1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ht="12.75" customHeight="1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ht="12.75" customHeight="1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ht="12.75" customHeight="1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ht="12.75" customHeight="1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ht="12.75" customHeight="1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ht="12.75" customHeight="1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ht="12.75" customHeight="1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ht="12.75" customHeight="1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ht="12.75" customHeight="1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ht="12.75" customHeight="1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ht="12.75" customHeight="1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ht="12.75" customHeight="1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ht="12.75" customHeight="1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ht="12.75" customHeight="1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ht="12.75" customHeight="1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ht="12.75" customHeight="1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ht="12.75" customHeight="1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ht="12.75" customHeight="1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ht="12.75" customHeight="1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ht="12.75" customHeight="1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ht="12.75" customHeight="1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ht="12.75" customHeight="1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ht="12.75" customHeight="1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ht="12.75" customHeight="1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ht="12.75" customHeight="1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ht="12.75" customHeight="1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ht="12.75" customHeight="1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ht="12.75" customHeight="1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ht="12.75" customHeight="1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ht="12.75" customHeight="1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ht="12.75" customHeight="1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ht="12.75" customHeight="1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ht="12.75" customHeight="1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ht="12.75" customHeight="1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ht="12.75" customHeight="1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ht="12.75" customHeight="1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ht="12.75" customHeight="1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ht="12.75" customHeight="1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ht="12.75" customHeight="1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ht="12.75" customHeight="1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ht="12.75" customHeight="1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ht="12.75" customHeight="1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ht="12.75" customHeight="1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ht="12.75" customHeight="1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ht="12.75" customHeight="1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ht="12.75" customHeight="1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ht="12.75" customHeight="1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ht="12.75" customHeight="1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ht="12.75" customHeight="1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ht="12.75" customHeight="1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ht="12.75" customHeight="1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ht="12.75" customHeight="1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ht="12.75" customHeight="1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ht="12.75" customHeight="1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ht="12.75" customHeight="1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ht="12.75" customHeight="1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ht="12.75" customHeight="1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ht="12.75" customHeight="1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ht="12.75" customHeight="1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ht="12.75" customHeight="1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ht="12.75" customHeight="1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ht="12.75" customHeight="1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ht="12.75" customHeight="1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ht="12.75" customHeight="1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ht="12.75" customHeight="1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ht="12.75" customHeight="1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ht="12.75" customHeight="1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ht="12.75" customHeight="1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ht="12.75" customHeight="1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ht="12.75" customHeight="1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ht="12.75" customHeight="1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ht="12.75" customHeight="1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ht="12.75" customHeight="1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ht="12.75" customHeight="1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ht="12.75" customHeight="1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ht="12.75" customHeight="1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ht="12.75" customHeight="1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ht="12.75" customHeight="1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ht="12.75" customHeight="1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ht="12.75" customHeight="1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ht="12.75" customHeight="1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ht="12.75" customHeight="1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ht="12.75" customHeight="1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ht="12.75" customHeight="1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ht="12.75" customHeight="1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ht="12.75" customHeight="1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ht="12.75" customHeight="1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ht="12.75" customHeight="1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ht="12.75" customHeight="1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ht="12.75" customHeight="1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ht="12.75" customHeight="1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ht="12.75" customHeight="1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ht="12.75" customHeight="1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ht="12.75" customHeight="1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ht="12.75" customHeight="1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ht="12.75" customHeight="1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ht="12.75" customHeight="1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ht="12.75" customHeight="1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ht="12.75" customHeight="1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ht="12.75" customHeight="1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ht="12.75" customHeight="1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ht="12.75" customHeight="1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ht="12.75" customHeight="1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ht="12.75" customHeight="1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ht="12.75" customHeight="1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ht="12.75" customHeight="1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ht="12.75" customHeight="1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ht="12.75" customHeight="1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ht="12.75" customHeight="1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ht="12.75" customHeight="1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ht="12.75" customHeight="1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ht="12.75" customHeight="1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ht="12.75" customHeight="1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ht="12.75" customHeight="1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ht="12.75" customHeight="1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ht="12.75" customHeight="1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ht="12.75" customHeight="1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ht="12.75" customHeight="1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ht="12.75" customHeight="1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ht="12.75" customHeight="1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ht="12.75" customHeight="1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ht="12.75" customHeight="1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ht="12.75" customHeight="1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ht="12.75" customHeight="1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ht="12.75" customHeight="1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ht="12.75" customHeight="1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ht="12.75" customHeight="1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ht="12.75" customHeight="1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ht="12.75" customHeight="1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ht="12.75" customHeight="1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ht="12.75" customHeight="1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ht="12.75" customHeight="1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ht="12.75" customHeight="1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ht="12.75" customHeight="1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ht="12.75" customHeight="1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ht="12.75" customHeight="1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ht="12.75" customHeight="1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ht="12.75" customHeight="1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ht="12.75" customHeight="1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ht="12.75" customHeight="1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ht="12.75" customHeight="1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ht="12.75" customHeight="1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ht="12.75" customHeight="1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ht="12.75" customHeight="1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ht="12.75" customHeight="1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ht="12.75" customHeight="1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ht="12.75" customHeight="1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ht="12.75" customHeight="1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ht="12.75" customHeight="1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ht="12.75" customHeight="1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ht="12.75" customHeight="1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ht="12.75" customHeight="1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ht="12.75" customHeight="1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ht="12.75" customHeight="1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ht="12.75" customHeight="1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ht="12.75" customHeight="1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ht="12.75" customHeight="1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ht="12.75" customHeight="1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ht="12.75" customHeight="1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ht="12.75" customHeight="1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ht="12.75" customHeight="1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ht="12.75" customHeight="1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ht="12.75" customHeight="1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ht="12.75" customHeight="1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ht="12.75" customHeight="1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ht="12.75" customHeight="1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ht="12.75" customHeight="1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ht="12.75" customHeight="1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ht="12.75" customHeight="1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ht="12.75" customHeight="1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ht="12.75" customHeight="1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ht="12.75" customHeight="1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ht="12.75" customHeight="1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ht="12.75" customHeight="1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ht="12.75" customHeight="1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ht="12.75" customHeight="1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ht="12.75" customHeight="1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ht="12.75" customHeight="1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ht="12.75" customHeight="1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ht="12.75" customHeight="1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ht="12.75" customHeight="1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ht="12.75" customHeight="1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ht="12.75" customHeight="1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ht="12.75" customHeight="1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ht="12.75" customHeight="1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ht="12.75" customHeight="1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ht="12.75" customHeight="1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ht="12.75" customHeight="1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ht="12.75" customHeight="1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ht="12.75" customHeight="1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ht="12.75" customHeight="1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ht="12.75" customHeight="1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ht="12.75" customHeight="1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ht="12.75" customHeight="1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ht="12.75" customHeight="1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ht="12.75" customHeight="1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ht="12.75" customHeight="1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ht="12.75" customHeight="1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ht="12.75" customHeight="1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ht="12.75" customHeight="1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ht="12.75" customHeight="1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ht="12.75" customHeight="1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ht="12.75" customHeight="1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ht="12.75" customHeight="1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ht="12.75" customHeight="1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ht="12.75" customHeight="1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ht="12.75" customHeight="1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ht="12.75" customHeight="1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ht="12.75" customHeight="1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ht="12.75" customHeight="1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ht="12.75" customHeight="1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ht="12.75" customHeight="1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ht="12.75" customHeight="1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ht="12.75" customHeight="1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ht="12.75" customHeight="1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ht="12.75" customHeight="1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ht="12.75" customHeight="1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ht="12.75" customHeight="1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ht="12.75" customHeight="1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ht="12.75" customHeight="1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ht="12.75" customHeight="1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ht="12.75" customHeight="1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ht="12.75" customHeight="1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ht="12.75" customHeight="1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ht="12.75" customHeight="1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ht="12.75" customHeight="1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ht="12.75" customHeight="1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ht="12.75" customHeight="1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ht="12.75" customHeight="1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ht="12.75" customHeight="1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ht="12.75" customHeight="1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ht="12.75" customHeight="1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ht="12.75" customHeight="1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ht="12.75" customHeight="1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ht="12.75" customHeight="1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ht="12.75" customHeight="1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ht="12.75" customHeight="1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ht="12.75" customHeight="1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ht="12.75" customHeight="1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ht="12.75" customHeight="1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ht="12.75" customHeight="1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ht="12.75" customHeight="1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ht="12.75" customHeight="1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ht="12.75" customHeight="1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ht="12.75" customHeight="1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ht="12.75" customHeight="1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ht="12.75" customHeight="1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ht="12.75" customHeight="1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ht="12.75" customHeight="1">
      <c r="A520" s="117"/>
      <c r="B520" s="117"/>
      <c r="C520" s="117"/>
      <c r="D520" s="117"/>
      <c r="E520" s="117"/>
      <c r="F520" s="117"/>
      <c r="G520" s="117"/>
      <c r="H520" s="117"/>
      <c r="I520" s="117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 ht="12.75" customHeight="1">
      <c r="A521" s="117"/>
      <c r="B521" s="117"/>
      <c r="C521" s="117"/>
      <c r="D521" s="117"/>
      <c r="E521" s="117"/>
      <c r="F521" s="117"/>
      <c r="G521" s="117"/>
      <c r="H521" s="117"/>
      <c r="I521" s="117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 ht="12.75" customHeight="1">
      <c r="A522" s="117"/>
      <c r="B522" s="117"/>
      <c r="C522" s="117"/>
      <c r="D522" s="117"/>
      <c r="E522" s="117"/>
      <c r="F522" s="117"/>
      <c r="G522" s="117"/>
      <c r="H522" s="117"/>
      <c r="I522" s="117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 ht="12.75" customHeight="1">
      <c r="A523" s="117"/>
      <c r="B523" s="117"/>
      <c r="C523" s="117"/>
      <c r="D523" s="117"/>
      <c r="E523" s="117"/>
      <c r="F523" s="117"/>
      <c r="G523" s="117"/>
      <c r="H523" s="117"/>
      <c r="I523" s="117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 ht="12.75" customHeight="1">
      <c r="A524" s="117"/>
      <c r="B524" s="117"/>
      <c r="C524" s="117"/>
      <c r="D524" s="117"/>
      <c r="E524" s="117"/>
      <c r="F524" s="117"/>
      <c r="G524" s="117"/>
      <c r="H524" s="117"/>
      <c r="I524" s="117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 ht="12.75" customHeight="1">
      <c r="A525" s="117"/>
      <c r="B525" s="117"/>
      <c r="C525" s="117"/>
      <c r="D525" s="117"/>
      <c r="E525" s="117"/>
      <c r="F525" s="117"/>
      <c r="G525" s="117"/>
      <c r="H525" s="117"/>
      <c r="I525" s="117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 ht="12.75" customHeight="1">
      <c r="A526" s="117"/>
      <c r="B526" s="117"/>
      <c r="C526" s="117"/>
      <c r="D526" s="117"/>
      <c r="E526" s="117"/>
      <c r="F526" s="117"/>
      <c r="G526" s="117"/>
      <c r="H526" s="117"/>
      <c r="I526" s="117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 ht="12.75" customHeight="1">
      <c r="A527" s="117"/>
      <c r="B527" s="117"/>
      <c r="C527" s="117"/>
      <c r="D527" s="117"/>
      <c r="E527" s="117"/>
      <c r="F527" s="117"/>
      <c r="G527" s="117"/>
      <c r="H527" s="117"/>
      <c r="I527" s="117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 ht="12.75" customHeight="1">
      <c r="A528" s="117"/>
      <c r="B528" s="117"/>
      <c r="C528" s="117"/>
      <c r="D528" s="117"/>
      <c r="E528" s="117"/>
      <c r="F528" s="117"/>
      <c r="G528" s="117"/>
      <c r="H528" s="117"/>
      <c r="I528" s="117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 ht="12.75" customHeight="1">
      <c r="A529" s="117"/>
      <c r="B529" s="117"/>
      <c r="C529" s="117"/>
      <c r="D529" s="117"/>
      <c r="E529" s="117"/>
      <c r="F529" s="117"/>
      <c r="G529" s="117"/>
      <c r="H529" s="117"/>
      <c r="I529" s="117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 ht="12.75" customHeight="1">
      <c r="A530" s="117"/>
      <c r="B530" s="117"/>
      <c r="C530" s="117"/>
      <c r="D530" s="117"/>
      <c r="E530" s="117"/>
      <c r="F530" s="117"/>
      <c r="G530" s="117"/>
      <c r="H530" s="117"/>
      <c r="I530" s="117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 ht="12.75" customHeight="1">
      <c r="A531" s="117"/>
      <c r="B531" s="117"/>
      <c r="C531" s="117"/>
      <c r="D531" s="117"/>
      <c r="E531" s="117"/>
      <c r="F531" s="117"/>
      <c r="G531" s="117"/>
      <c r="H531" s="117"/>
      <c r="I531" s="117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 ht="12.75" customHeight="1">
      <c r="A532" s="117"/>
      <c r="B532" s="117"/>
      <c r="C532" s="117"/>
      <c r="D532" s="117"/>
      <c r="E532" s="117"/>
      <c r="F532" s="117"/>
      <c r="G532" s="117"/>
      <c r="H532" s="117"/>
      <c r="I532" s="117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 ht="12.75" customHeight="1">
      <c r="A533" s="117"/>
      <c r="B533" s="117"/>
      <c r="C533" s="117"/>
      <c r="D533" s="117"/>
      <c r="E533" s="117"/>
      <c r="F533" s="117"/>
      <c r="G533" s="117"/>
      <c r="H533" s="117"/>
      <c r="I533" s="117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 ht="12.75" customHeight="1">
      <c r="A534" s="117"/>
      <c r="B534" s="117"/>
      <c r="C534" s="117"/>
      <c r="D534" s="117"/>
      <c r="E534" s="117"/>
      <c r="F534" s="117"/>
      <c r="G534" s="117"/>
      <c r="H534" s="117"/>
      <c r="I534" s="117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 ht="12.75" customHeight="1">
      <c r="A535" s="117"/>
      <c r="B535" s="117"/>
      <c r="C535" s="117"/>
      <c r="D535" s="117"/>
      <c r="E535" s="117"/>
      <c r="F535" s="117"/>
      <c r="G535" s="117"/>
      <c r="H535" s="117"/>
      <c r="I535" s="117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 ht="12.75" customHeight="1">
      <c r="A536" s="117"/>
      <c r="B536" s="117"/>
      <c r="C536" s="117"/>
      <c r="D536" s="117"/>
      <c r="E536" s="117"/>
      <c r="F536" s="117"/>
      <c r="G536" s="117"/>
      <c r="H536" s="117"/>
      <c r="I536" s="117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 ht="12.75" customHeight="1">
      <c r="A537" s="117"/>
      <c r="B537" s="117"/>
      <c r="C537" s="117"/>
      <c r="D537" s="117"/>
      <c r="E537" s="117"/>
      <c r="F537" s="117"/>
      <c r="G537" s="117"/>
      <c r="H537" s="117"/>
      <c r="I537" s="117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 ht="12.75" customHeight="1">
      <c r="A538" s="117"/>
      <c r="B538" s="117"/>
      <c r="C538" s="117"/>
      <c r="D538" s="117"/>
      <c r="E538" s="117"/>
      <c r="F538" s="117"/>
      <c r="G538" s="117"/>
      <c r="H538" s="117"/>
      <c r="I538" s="117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 ht="12.75" customHeight="1">
      <c r="A539" s="117"/>
      <c r="B539" s="117"/>
      <c r="C539" s="117"/>
      <c r="D539" s="117"/>
      <c r="E539" s="117"/>
      <c r="F539" s="117"/>
      <c r="G539" s="117"/>
      <c r="H539" s="117"/>
      <c r="I539" s="117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 ht="12.75" customHeight="1">
      <c r="A540" s="117"/>
      <c r="B540" s="117"/>
      <c r="C540" s="117"/>
      <c r="D540" s="117"/>
      <c r="E540" s="117"/>
      <c r="F540" s="117"/>
      <c r="G540" s="117"/>
      <c r="H540" s="117"/>
      <c r="I540" s="117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 ht="12.75" customHeight="1">
      <c r="A541" s="117"/>
      <c r="B541" s="117"/>
      <c r="C541" s="117"/>
      <c r="D541" s="117"/>
      <c r="E541" s="117"/>
      <c r="F541" s="117"/>
      <c r="G541" s="117"/>
      <c r="H541" s="117"/>
      <c r="I541" s="117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 ht="12.75" customHeight="1">
      <c r="A542" s="117"/>
      <c r="B542" s="117"/>
      <c r="C542" s="117"/>
      <c r="D542" s="117"/>
      <c r="E542" s="117"/>
      <c r="F542" s="117"/>
      <c r="G542" s="117"/>
      <c r="H542" s="117"/>
      <c r="I542" s="117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 ht="12.75" customHeight="1">
      <c r="A543" s="117"/>
      <c r="B543" s="117"/>
      <c r="C543" s="117"/>
      <c r="D543" s="117"/>
      <c r="E543" s="117"/>
      <c r="F543" s="117"/>
      <c r="G543" s="117"/>
      <c r="H543" s="117"/>
      <c r="I543" s="117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 ht="12.75" customHeight="1">
      <c r="A544" s="117"/>
      <c r="B544" s="117"/>
      <c r="C544" s="117"/>
      <c r="D544" s="117"/>
      <c r="E544" s="117"/>
      <c r="F544" s="117"/>
      <c r="G544" s="117"/>
      <c r="H544" s="117"/>
      <c r="I544" s="117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 ht="12.75" customHeight="1">
      <c r="A545" s="117"/>
      <c r="B545" s="117"/>
      <c r="C545" s="117"/>
      <c r="D545" s="117"/>
      <c r="E545" s="117"/>
      <c r="F545" s="117"/>
      <c r="G545" s="117"/>
      <c r="H545" s="117"/>
      <c r="I545" s="117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 ht="12.75" customHeight="1">
      <c r="A546" s="117"/>
      <c r="B546" s="117"/>
      <c r="C546" s="117"/>
      <c r="D546" s="117"/>
      <c r="E546" s="117"/>
      <c r="F546" s="117"/>
      <c r="G546" s="117"/>
      <c r="H546" s="117"/>
      <c r="I546" s="117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 ht="12.75" customHeight="1">
      <c r="A547" s="117"/>
      <c r="B547" s="117"/>
      <c r="C547" s="117"/>
      <c r="D547" s="117"/>
      <c r="E547" s="117"/>
      <c r="F547" s="117"/>
      <c r="G547" s="117"/>
      <c r="H547" s="117"/>
      <c r="I547" s="117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 ht="12.75" customHeight="1">
      <c r="A548" s="117"/>
      <c r="B548" s="117"/>
      <c r="C548" s="117"/>
      <c r="D548" s="117"/>
      <c r="E548" s="117"/>
      <c r="F548" s="117"/>
      <c r="G548" s="117"/>
      <c r="H548" s="117"/>
      <c r="I548" s="117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 ht="12.75" customHeight="1">
      <c r="A549" s="117"/>
      <c r="B549" s="117"/>
      <c r="C549" s="117"/>
      <c r="D549" s="117"/>
      <c r="E549" s="117"/>
      <c r="F549" s="117"/>
      <c r="G549" s="117"/>
      <c r="H549" s="117"/>
      <c r="I549" s="117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 ht="12.75" customHeight="1">
      <c r="A550" s="117"/>
      <c r="B550" s="117"/>
      <c r="C550" s="117"/>
      <c r="D550" s="117"/>
      <c r="E550" s="117"/>
      <c r="F550" s="117"/>
      <c r="G550" s="117"/>
      <c r="H550" s="117"/>
      <c r="I550" s="117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 ht="12.75" customHeight="1">
      <c r="A551" s="117"/>
      <c r="B551" s="117"/>
      <c r="C551" s="117"/>
      <c r="D551" s="117"/>
      <c r="E551" s="117"/>
      <c r="F551" s="117"/>
      <c r="G551" s="117"/>
      <c r="H551" s="117"/>
      <c r="I551" s="117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 ht="12.75" customHeight="1">
      <c r="A552" s="117"/>
      <c r="B552" s="117"/>
      <c r="C552" s="117"/>
      <c r="D552" s="117"/>
      <c r="E552" s="117"/>
      <c r="F552" s="117"/>
      <c r="G552" s="117"/>
      <c r="H552" s="117"/>
      <c r="I552" s="117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 ht="12.75" customHeight="1">
      <c r="A553" s="117"/>
      <c r="B553" s="117"/>
      <c r="C553" s="117"/>
      <c r="D553" s="117"/>
      <c r="E553" s="117"/>
      <c r="F553" s="117"/>
      <c r="G553" s="117"/>
      <c r="H553" s="117"/>
      <c r="I553" s="117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 ht="12.75" customHeight="1">
      <c r="A554" s="117"/>
      <c r="B554" s="117"/>
      <c r="C554" s="117"/>
      <c r="D554" s="117"/>
      <c r="E554" s="117"/>
      <c r="F554" s="117"/>
      <c r="G554" s="117"/>
      <c r="H554" s="117"/>
      <c r="I554" s="117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 ht="12.75" customHeight="1">
      <c r="A555" s="117"/>
      <c r="B555" s="117"/>
      <c r="C555" s="117"/>
      <c r="D555" s="117"/>
      <c r="E555" s="117"/>
      <c r="F555" s="117"/>
      <c r="G555" s="117"/>
      <c r="H555" s="117"/>
      <c r="I555" s="117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 ht="12.75" customHeight="1">
      <c r="A556" s="117"/>
      <c r="B556" s="117"/>
      <c r="C556" s="117"/>
      <c r="D556" s="117"/>
      <c r="E556" s="117"/>
      <c r="F556" s="117"/>
      <c r="G556" s="117"/>
      <c r="H556" s="117"/>
      <c r="I556" s="117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 ht="12.75" customHeight="1">
      <c r="A557" s="117"/>
      <c r="B557" s="117"/>
      <c r="C557" s="117"/>
      <c r="D557" s="117"/>
      <c r="E557" s="117"/>
      <c r="F557" s="117"/>
      <c r="G557" s="117"/>
      <c r="H557" s="117"/>
      <c r="I557" s="117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 ht="12.75" customHeight="1">
      <c r="A558" s="117"/>
      <c r="B558" s="117"/>
      <c r="C558" s="117"/>
      <c r="D558" s="117"/>
      <c r="E558" s="117"/>
      <c r="F558" s="117"/>
      <c r="G558" s="117"/>
      <c r="H558" s="117"/>
      <c r="I558" s="117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</row>
    <row r="559" ht="12.75" customHeight="1">
      <c r="A559" s="117"/>
      <c r="B559" s="117"/>
      <c r="C559" s="117"/>
      <c r="D559" s="117"/>
      <c r="E559" s="117"/>
      <c r="F559" s="117"/>
      <c r="G559" s="117"/>
      <c r="H559" s="117"/>
      <c r="I559" s="117"/>
      <c r="J559" s="117"/>
      <c r="K559" s="117"/>
      <c r="L559" s="117"/>
      <c r="M559" s="117"/>
      <c r="N559" s="117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</row>
    <row r="560" ht="12.75" customHeight="1">
      <c r="A560" s="117"/>
      <c r="B560" s="117"/>
      <c r="C560" s="117"/>
      <c r="D560" s="117"/>
      <c r="E560" s="117"/>
      <c r="F560" s="117"/>
      <c r="G560" s="117"/>
      <c r="H560" s="117"/>
      <c r="I560" s="117"/>
      <c r="J560" s="117"/>
      <c r="K560" s="117"/>
      <c r="L560" s="117"/>
      <c r="M560" s="117"/>
      <c r="N560" s="117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</row>
    <row r="561" ht="12.75" customHeight="1">
      <c r="A561" s="117"/>
      <c r="B561" s="117"/>
      <c r="C561" s="117"/>
      <c r="D561" s="117"/>
      <c r="E561" s="117"/>
      <c r="F561" s="117"/>
      <c r="G561" s="117"/>
      <c r="H561" s="117"/>
      <c r="I561" s="117"/>
      <c r="J561" s="117"/>
      <c r="K561" s="117"/>
      <c r="L561" s="117"/>
      <c r="M561" s="117"/>
      <c r="N561" s="117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</row>
    <row r="562" ht="12.75" customHeight="1">
      <c r="A562" s="117"/>
      <c r="B562" s="117"/>
      <c r="C562" s="117"/>
      <c r="D562" s="117"/>
      <c r="E562" s="117"/>
      <c r="F562" s="117"/>
      <c r="G562" s="117"/>
      <c r="H562" s="117"/>
      <c r="I562" s="117"/>
      <c r="J562" s="117"/>
      <c r="K562" s="117"/>
      <c r="L562" s="117"/>
      <c r="M562" s="117"/>
      <c r="N562" s="117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</row>
    <row r="563" ht="12.75" customHeight="1">
      <c r="A563" s="117"/>
      <c r="B563" s="117"/>
      <c r="C563" s="117"/>
      <c r="D563" s="117"/>
      <c r="E563" s="117"/>
      <c r="F563" s="117"/>
      <c r="G563" s="117"/>
      <c r="H563" s="117"/>
      <c r="I563" s="117"/>
      <c r="J563" s="117"/>
      <c r="K563" s="117"/>
      <c r="L563" s="117"/>
      <c r="M563" s="117"/>
      <c r="N563" s="117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</row>
    <row r="564" ht="12.75" customHeight="1">
      <c r="A564" s="117"/>
      <c r="B564" s="117"/>
      <c r="C564" s="117"/>
      <c r="D564" s="117"/>
      <c r="E564" s="117"/>
      <c r="F564" s="117"/>
      <c r="G564" s="117"/>
      <c r="H564" s="117"/>
      <c r="I564" s="117"/>
      <c r="J564" s="117"/>
      <c r="K564" s="117"/>
      <c r="L564" s="117"/>
      <c r="M564" s="117"/>
      <c r="N564" s="117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</row>
    <row r="565" ht="12.75" customHeight="1">
      <c r="A565" s="117"/>
      <c r="B565" s="117"/>
      <c r="C565" s="117"/>
      <c r="D565" s="117"/>
      <c r="E565" s="117"/>
      <c r="F565" s="117"/>
      <c r="G565" s="117"/>
      <c r="H565" s="117"/>
      <c r="I565" s="117"/>
      <c r="J565" s="117"/>
      <c r="K565" s="117"/>
      <c r="L565" s="117"/>
      <c r="M565" s="117"/>
      <c r="N565" s="117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</row>
    <row r="566" ht="12.75" customHeight="1">
      <c r="A566" s="117"/>
      <c r="B566" s="117"/>
      <c r="C566" s="117"/>
      <c r="D566" s="117"/>
      <c r="E566" s="117"/>
      <c r="F566" s="117"/>
      <c r="G566" s="117"/>
      <c r="H566" s="117"/>
      <c r="I566" s="117"/>
      <c r="J566" s="117"/>
      <c r="K566" s="117"/>
      <c r="L566" s="117"/>
      <c r="M566" s="117"/>
      <c r="N566" s="117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</row>
    <row r="567" ht="12.75" customHeight="1">
      <c r="A567" s="117"/>
      <c r="B567" s="117"/>
      <c r="C567" s="117"/>
      <c r="D567" s="117"/>
      <c r="E567" s="117"/>
      <c r="F567" s="117"/>
      <c r="G567" s="117"/>
      <c r="H567" s="117"/>
      <c r="I567" s="117"/>
      <c r="J567" s="117"/>
      <c r="K567" s="117"/>
      <c r="L567" s="117"/>
      <c r="M567" s="117"/>
      <c r="N567" s="117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</row>
    <row r="568" ht="12.75" customHeight="1">
      <c r="A568" s="117"/>
      <c r="B568" s="117"/>
      <c r="C568" s="117"/>
      <c r="D568" s="117"/>
      <c r="E568" s="117"/>
      <c r="F568" s="117"/>
      <c r="G568" s="117"/>
      <c r="H568" s="117"/>
      <c r="I568" s="117"/>
      <c r="J568" s="117"/>
      <c r="K568" s="117"/>
      <c r="L568" s="117"/>
      <c r="M568" s="117"/>
      <c r="N568" s="117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</row>
    <row r="569" ht="12.75" customHeight="1">
      <c r="A569" s="117"/>
      <c r="B569" s="117"/>
      <c r="C569" s="117"/>
      <c r="D569" s="117"/>
      <c r="E569" s="117"/>
      <c r="F569" s="117"/>
      <c r="G569" s="117"/>
      <c r="H569" s="117"/>
      <c r="I569" s="117"/>
      <c r="J569" s="117"/>
      <c r="K569" s="117"/>
      <c r="L569" s="117"/>
      <c r="M569" s="117"/>
      <c r="N569" s="117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</row>
    <row r="570" ht="12.75" customHeight="1">
      <c r="A570" s="117"/>
      <c r="B570" s="117"/>
      <c r="C570" s="117"/>
      <c r="D570" s="117"/>
      <c r="E570" s="117"/>
      <c r="F570" s="117"/>
      <c r="G570" s="117"/>
      <c r="H570" s="117"/>
      <c r="I570" s="117"/>
      <c r="J570" s="117"/>
      <c r="K570" s="117"/>
      <c r="L570" s="117"/>
      <c r="M570" s="117"/>
      <c r="N570" s="117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</row>
    <row r="571" ht="12.75" customHeight="1">
      <c r="A571" s="117"/>
      <c r="B571" s="117"/>
      <c r="C571" s="117"/>
      <c r="D571" s="117"/>
      <c r="E571" s="117"/>
      <c r="F571" s="117"/>
      <c r="G571" s="117"/>
      <c r="H571" s="117"/>
      <c r="I571" s="117"/>
      <c r="J571" s="117"/>
      <c r="K571" s="117"/>
      <c r="L571" s="117"/>
      <c r="M571" s="117"/>
      <c r="N571" s="117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</row>
    <row r="572" ht="12.75" customHeight="1">
      <c r="A572" s="117"/>
      <c r="B572" s="117"/>
      <c r="C572" s="117"/>
      <c r="D572" s="117"/>
      <c r="E572" s="117"/>
      <c r="F572" s="117"/>
      <c r="G572" s="117"/>
      <c r="H572" s="117"/>
      <c r="I572" s="117"/>
      <c r="J572" s="117"/>
      <c r="K572" s="117"/>
      <c r="L572" s="117"/>
      <c r="M572" s="117"/>
      <c r="N572" s="117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</row>
    <row r="573" ht="12.75" customHeight="1">
      <c r="A573" s="117"/>
      <c r="B573" s="117"/>
      <c r="C573" s="117"/>
      <c r="D573" s="117"/>
      <c r="E573" s="117"/>
      <c r="F573" s="117"/>
      <c r="G573" s="117"/>
      <c r="H573" s="117"/>
      <c r="I573" s="117"/>
      <c r="J573" s="117"/>
      <c r="K573" s="117"/>
      <c r="L573" s="117"/>
      <c r="M573" s="117"/>
      <c r="N573" s="117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</row>
    <row r="574" ht="12.75" customHeight="1">
      <c r="A574" s="117"/>
      <c r="B574" s="117"/>
      <c r="C574" s="117"/>
      <c r="D574" s="117"/>
      <c r="E574" s="117"/>
      <c r="F574" s="117"/>
      <c r="G574" s="117"/>
      <c r="H574" s="117"/>
      <c r="I574" s="117"/>
      <c r="J574" s="117"/>
      <c r="K574" s="117"/>
      <c r="L574" s="117"/>
      <c r="M574" s="117"/>
      <c r="N574" s="117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</row>
    <row r="575" ht="12.75" customHeight="1">
      <c r="A575" s="117"/>
      <c r="B575" s="117"/>
      <c r="C575" s="117"/>
      <c r="D575" s="117"/>
      <c r="E575" s="117"/>
      <c r="F575" s="117"/>
      <c r="G575" s="117"/>
      <c r="H575" s="117"/>
      <c r="I575" s="117"/>
      <c r="J575" s="117"/>
      <c r="K575" s="117"/>
      <c r="L575" s="117"/>
      <c r="M575" s="117"/>
      <c r="N575" s="117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</row>
    <row r="576" ht="12.75" customHeight="1">
      <c r="A576" s="117"/>
      <c r="B576" s="117"/>
      <c r="C576" s="117"/>
      <c r="D576" s="117"/>
      <c r="E576" s="117"/>
      <c r="F576" s="117"/>
      <c r="G576" s="117"/>
      <c r="H576" s="117"/>
      <c r="I576" s="117"/>
      <c r="J576" s="117"/>
      <c r="K576" s="117"/>
      <c r="L576" s="117"/>
      <c r="M576" s="117"/>
      <c r="N576" s="117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</row>
    <row r="577" ht="12.75" customHeight="1">
      <c r="A577" s="117"/>
      <c r="B577" s="117"/>
      <c r="C577" s="117"/>
      <c r="D577" s="117"/>
      <c r="E577" s="117"/>
      <c r="F577" s="117"/>
      <c r="G577" s="117"/>
      <c r="H577" s="117"/>
      <c r="I577" s="117"/>
      <c r="J577" s="117"/>
      <c r="K577" s="117"/>
      <c r="L577" s="117"/>
      <c r="M577" s="117"/>
      <c r="N577" s="117"/>
      <c r="O577" s="117"/>
      <c r="P577" s="117"/>
      <c r="Q577" s="117"/>
      <c r="R577" s="117"/>
      <c r="S577" s="117"/>
      <c r="T577" s="117"/>
      <c r="U577" s="117"/>
      <c r="V577" s="117"/>
      <c r="W577" s="117"/>
      <c r="X577" s="117"/>
      <c r="Y577" s="117"/>
      <c r="Z577" s="117"/>
    </row>
    <row r="578" ht="12.75" customHeight="1">
      <c r="A578" s="117"/>
      <c r="B578" s="117"/>
      <c r="C578" s="117"/>
      <c r="D578" s="117"/>
      <c r="E578" s="117"/>
      <c r="F578" s="117"/>
      <c r="G578" s="117"/>
      <c r="H578" s="117"/>
      <c r="I578" s="117"/>
      <c r="J578" s="117"/>
      <c r="K578" s="117"/>
      <c r="L578" s="117"/>
      <c r="M578" s="117"/>
      <c r="N578" s="117"/>
      <c r="O578" s="117"/>
      <c r="P578" s="117"/>
      <c r="Q578" s="117"/>
      <c r="R578" s="117"/>
      <c r="S578" s="117"/>
      <c r="T578" s="117"/>
      <c r="U578" s="117"/>
      <c r="V578" s="117"/>
      <c r="W578" s="117"/>
      <c r="X578" s="117"/>
      <c r="Y578" s="117"/>
      <c r="Z578" s="117"/>
    </row>
    <row r="579" ht="12.75" customHeight="1">
      <c r="A579" s="117"/>
      <c r="B579" s="117"/>
      <c r="C579" s="117"/>
      <c r="D579" s="117"/>
      <c r="E579" s="117"/>
      <c r="F579" s="117"/>
      <c r="G579" s="117"/>
      <c r="H579" s="117"/>
      <c r="I579" s="117"/>
      <c r="J579" s="117"/>
      <c r="K579" s="117"/>
      <c r="L579" s="117"/>
      <c r="M579" s="117"/>
      <c r="N579" s="117"/>
      <c r="O579" s="117"/>
      <c r="P579" s="117"/>
      <c r="Q579" s="117"/>
      <c r="R579" s="117"/>
      <c r="S579" s="117"/>
      <c r="T579" s="117"/>
      <c r="U579" s="117"/>
      <c r="V579" s="117"/>
      <c r="W579" s="117"/>
      <c r="X579" s="117"/>
      <c r="Y579" s="117"/>
      <c r="Z579" s="117"/>
    </row>
    <row r="580" ht="12.75" customHeight="1">
      <c r="A580" s="117"/>
      <c r="B580" s="117"/>
      <c r="C580" s="117"/>
      <c r="D580" s="117"/>
      <c r="E580" s="117"/>
      <c r="F580" s="117"/>
      <c r="G580" s="117"/>
      <c r="H580" s="117"/>
      <c r="I580" s="117"/>
      <c r="J580" s="117"/>
      <c r="K580" s="117"/>
      <c r="L580" s="117"/>
      <c r="M580" s="117"/>
      <c r="N580" s="117"/>
      <c r="O580" s="117"/>
      <c r="P580" s="117"/>
      <c r="Q580" s="117"/>
      <c r="R580" s="117"/>
      <c r="S580" s="117"/>
      <c r="T580" s="117"/>
      <c r="U580" s="117"/>
      <c r="V580" s="117"/>
      <c r="W580" s="117"/>
      <c r="X580" s="117"/>
      <c r="Y580" s="117"/>
      <c r="Z580" s="117"/>
    </row>
    <row r="581" ht="12.75" customHeight="1">
      <c r="A581" s="117"/>
      <c r="B581" s="117"/>
      <c r="C581" s="117"/>
      <c r="D581" s="117"/>
      <c r="E581" s="117"/>
      <c r="F581" s="117"/>
      <c r="G581" s="117"/>
      <c r="H581" s="117"/>
      <c r="I581" s="117"/>
      <c r="J581" s="117"/>
      <c r="K581" s="117"/>
      <c r="L581" s="117"/>
      <c r="M581" s="117"/>
      <c r="N581" s="117"/>
      <c r="O581" s="117"/>
      <c r="P581" s="117"/>
      <c r="Q581" s="117"/>
      <c r="R581" s="117"/>
      <c r="S581" s="117"/>
      <c r="T581" s="117"/>
      <c r="U581" s="117"/>
      <c r="V581" s="117"/>
      <c r="W581" s="117"/>
      <c r="X581" s="117"/>
      <c r="Y581" s="117"/>
      <c r="Z581" s="117"/>
    </row>
    <row r="582" ht="12.75" customHeight="1">
      <c r="A582" s="117"/>
      <c r="B582" s="117"/>
      <c r="C582" s="117"/>
      <c r="D582" s="117"/>
      <c r="E582" s="117"/>
      <c r="F582" s="117"/>
      <c r="G582" s="117"/>
      <c r="H582" s="117"/>
      <c r="I582" s="117"/>
      <c r="J582" s="117"/>
      <c r="K582" s="117"/>
      <c r="L582" s="117"/>
      <c r="M582" s="117"/>
      <c r="N582" s="117"/>
      <c r="O582" s="117"/>
      <c r="P582" s="117"/>
      <c r="Q582" s="117"/>
      <c r="R582" s="117"/>
      <c r="S582" s="117"/>
      <c r="T582" s="117"/>
      <c r="U582" s="117"/>
      <c r="V582" s="117"/>
      <c r="W582" s="117"/>
      <c r="X582" s="117"/>
      <c r="Y582" s="117"/>
      <c r="Z582" s="117"/>
    </row>
    <row r="583" ht="12.75" customHeight="1">
      <c r="A583" s="117"/>
      <c r="B583" s="117"/>
      <c r="C583" s="117"/>
      <c r="D583" s="117"/>
      <c r="E583" s="117"/>
      <c r="F583" s="117"/>
      <c r="G583" s="117"/>
      <c r="H583" s="117"/>
      <c r="I583" s="117"/>
      <c r="J583" s="117"/>
      <c r="K583" s="117"/>
      <c r="L583" s="117"/>
      <c r="M583" s="117"/>
      <c r="N583" s="117"/>
      <c r="O583" s="117"/>
      <c r="P583" s="117"/>
      <c r="Q583" s="117"/>
      <c r="R583" s="117"/>
      <c r="S583" s="117"/>
      <c r="T583" s="117"/>
      <c r="U583" s="117"/>
      <c r="V583" s="117"/>
      <c r="W583" s="117"/>
      <c r="X583" s="117"/>
      <c r="Y583" s="117"/>
      <c r="Z583" s="117"/>
    </row>
    <row r="584" ht="12.75" customHeight="1">
      <c r="A584" s="117"/>
      <c r="B584" s="117"/>
      <c r="C584" s="117"/>
      <c r="D584" s="117"/>
      <c r="E584" s="117"/>
      <c r="F584" s="117"/>
      <c r="G584" s="117"/>
      <c r="H584" s="117"/>
      <c r="I584" s="117"/>
      <c r="J584" s="117"/>
      <c r="K584" s="117"/>
      <c r="L584" s="117"/>
      <c r="M584" s="117"/>
      <c r="N584" s="117"/>
      <c r="O584" s="117"/>
      <c r="P584" s="117"/>
      <c r="Q584" s="117"/>
      <c r="R584" s="117"/>
      <c r="S584" s="117"/>
      <c r="T584" s="117"/>
      <c r="U584" s="117"/>
      <c r="V584" s="117"/>
      <c r="W584" s="117"/>
      <c r="X584" s="117"/>
      <c r="Y584" s="117"/>
      <c r="Z584" s="117"/>
    </row>
    <row r="585" ht="12.75" customHeight="1">
      <c r="A585" s="117"/>
      <c r="B585" s="117"/>
      <c r="C585" s="117"/>
      <c r="D585" s="117"/>
      <c r="E585" s="117"/>
      <c r="F585" s="117"/>
      <c r="G585" s="117"/>
      <c r="H585" s="117"/>
      <c r="I585" s="117"/>
      <c r="J585" s="117"/>
      <c r="K585" s="117"/>
      <c r="L585" s="117"/>
      <c r="M585" s="117"/>
      <c r="N585" s="117"/>
      <c r="O585" s="117"/>
      <c r="P585" s="117"/>
      <c r="Q585" s="117"/>
      <c r="R585" s="117"/>
      <c r="S585" s="117"/>
      <c r="T585" s="117"/>
      <c r="U585" s="117"/>
      <c r="V585" s="117"/>
      <c r="W585" s="117"/>
      <c r="X585" s="117"/>
      <c r="Y585" s="117"/>
      <c r="Z585" s="117"/>
    </row>
    <row r="586" ht="12.75" customHeight="1">
      <c r="A586" s="117"/>
      <c r="B586" s="117"/>
      <c r="C586" s="117"/>
      <c r="D586" s="117"/>
      <c r="E586" s="117"/>
      <c r="F586" s="117"/>
      <c r="G586" s="117"/>
      <c r="H586" s="117"/>
      <c r="I586" s="117"/>
      <c r="J586" s="117"/>
      <c r="K586" s="117"/>
      <c r="L586" s="117"/>
      <c r="M586" s="117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  <c r="X586" s="117"/>
      <c r="Y586" s="117"/>
      <c r="Z586" s="117"/>
    </row>
    <row r="587" ht="12.75" customHeight="1">
      <c r="A587" s="117"/>
      <c r="B587" s="117"/>
      <c r="C587" s="117"/>
      <c r="D587" s="117"/>
      <c r="E587" s="117"/>
      <c r="F587" s="117"/>
      <c r="G587" s="117"/>
      <c r="H587" s="117"/>
      <c r="I587" s="117"/>
      <c r="J587" s="117"/>
      <c r="K587" s="117"/>
      <c r="L587" s="117"/>
      <c r="M587" s="117"/>
      <c r="N587" s="117"/>
      <c r="O587" s="117"/>
      <c r="P587" s="117"/>
      <c r="Q587" s="117"/>
      <c r="R587" s="117"/>
      <c r="S587" s="117"/>
      <c r="T587" s="117"/>
      <c r="U587" s="117"/>
      <c r="V587" s="117"/>
      <c r="W587" s="117"/>
      <c r="X587" s="117"/>
      <c r="Y587" s="117"/>
      <c r="Z587" s="117"/>
    </row>
    <row r="588" ht="12.75" customHeight="1">
      <c r="A588" s="117"/>
      <c r="B588" s="117"/>
      <c r="C588" s="117"/>
      <c r="D588" s="117"/>
      <c r="E588" s="117"/>
      <c r="F588" s="117"/>
      <c r="G588" s="117"/>
      <c r="H588" s="117"/>
      <c r="I588" s="117"/>
      <c r="J588" s="117"/>
      <c r="K588" s="117"/>
      <c r="L588" s="117"/>
      <c r="M588" s="117"/>
      <c r="N588" s="117"/>
      <c r="O588" s="117"/>
      <c r="P588" s="117"/>
      <c r="Q588" s="117"/>
      <c r="R588" s="117"/>
      <c r="S588" s="117"/>
      <c r="T588" s="117"/>
      <c r="U588" s="117"/>
      <c r="V588" s="117"/>
      <c r="W588" s="117"/>
      <c r="X588" s="117"/>
      <c r="Y588" s="117"/>
      <c r="Z588" s="117"/>
    </row>
    <row r="589" ht="12.75" customHeight="1">
      <c r="A589" s="117"/>
      <c r="B589" s="117"/>
      <c r="C589" s="117"/>
      <c r="D589" s="117"/>
      <c r="E589" s="117"/>
      <c r="F589" s="117"/>
      <c r="G589" s="117"/>
      <c r="H589" s="117"/>
      <c r="I589" s="117"/>
      <c r="J589" s="117"/>
      <c r="K589" s="117"/>
      <c r="L589" s="117"/>
      <c r="M589" s="117"/>
      <c r="N589" s="117"/>
      <c r="O589" s="117"/>
      <c r="P589" s="117"/>
      <c r="Q589" s="117"/>
      <c r="R589" s="117"/>
      <c r="S589" s="117"/>
      <c r="T589" s="117"/>
      <c r="U589" s="117"/>
      <c r="V589" s="117"/>
      <c r="W589" s="117"/>
      <c r="X589" s="117"/>
      <c r="Y589" s="117"/>
      <c r="Z589" s="117"/>
    </row>
    <row r="590" ht="12.75" customHeight="1">
      <c r="A590" s="117"/>
      <c r="B590" s="117"/>
      <c r="C590" s="117"/>
      <c r="D590" s="117"/>
      <c r="E590" s="117"/>
      <c r="F590" s="117"/>
      <c r="G590" s="117"/>
      <c r="H590" s="117"/>
      <c r="I590" s="117"/>
      <c r="J590" s="117"/>
      <c r="K590" s="117"/>
      <c r="L590" s="117"/>
      <c r="M590" s="117"/>
      <c r="N590" s="117"/>
      <c r="O590" s="117"/>
      <c r="P590" s="117"/>
      <c r="Q590" s="117"/>
      <c r="R590" s="117"/>
      <c r="S590" s="117"/>
      <c r="T590" s="117"/>
      <c r="U590" s="117"/>
      <c r="V590" s="117"/>
      <c r="W590" s="117"/>
      <c r="X590" s="117"/>
      <c r="Y590" s="117"/>
      <c r="Z590" s="117"/>
    </row>
    <row r="591" ht="12.75" customHeight="1">
      <c r="A591" s="117"/>
      <c r="B591" s="117"/>
      <c r="C591" s="117"/>
      <c r="D591" s="117"/>
      <c r="E591" s="117"/>
      <c r="F591" s="117"/>
      <c r="G591" s="117"/>
      <c r="H591" s="117"/>
      <c r="I591" s="117"/>
      <c r="J591" s="117"/>
      <c r="K591" s="117"/>
      <c r="L591" s="117"/>
      <c r="M591" s="117"/>
      <c r="N591" s="117"/>
      <c r="O591" s="117"/>
      <c r="P591" s="117"/>
      <c r="Q591" s="117"/>
      <c r="R591" s="117"/>
      <c r="S591" s="117"/>
      <c r="T591" s="117"/>
      <c r="U591" s="117"/>
      <c r="V591" s="117"/>
      <c r="W591" s="117"/>
      <c r="X591" s="117"/>
      <c r="Y591" s="117"/>
      <c r="Z591" s="117"/>
    </row>
    <row r="592" ht="12.75" customHeight="1">
      <c r="A592" s="117"/>
      <c r="B592" s="117"/>
      <c r="C592" s="117"/>
      <c r="D592" s="117"/>
      <c r="E592" s="117"/>
      <c r="F592" s="117"/>
      <c r="G592" s="117"/>
      <c r="H592" s="117"/>
      <c r="I592" s="117"/>
      <c r="J592" s="117"/>
      <c r="K592" s="117"/>
      <c r="L592" s="117"/>
      <c r="M592" s="117"/>
      <c r="N592" s="117"/>
      <c r="O592" s="117"/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</row>
    <row r="593" ht="12.75" customHeight="1">
      <c r="A593" s="117"/>
      <c r="B593" s="117"/>
      <c r="C593" s="117"/>
      <c r="D593" s="117"/>
      <c r="E593" s="117"/>
      <c r="F593" s="117"/>
      <c r="G593" s="117"/>
      <c r="H593" s="117"/>
      <c r="I593" s="117"/>
      <c r="J593" s="117"/>
      <c r="K593" s="117"/>
      <c r="L593" s="117"/>
      <c r="M593" s="117"/>
      <c r="N593" s="117"/>
      <c r="O593" s="117"/>
      <c r="P593" s="117"/>
      <c r="Q593" s="117"/>
      <c r="R593" s="117"/>
      <c r="S593" s="117"/>
      <c r="T593" s="117"/>
      <c r="U593" s="117"/>
      <c r="V593" s="117"/>
      <c r="W593" s="117"/>
      <c r="X593" s="117"/>
      <c r="Y593" s="117"/>
      <c r="Z593" s="117"/>
    </row>
    <row r="594" ht="12.75" customHeight="1">
      <c r="A594" s="117"/>
      <c r="B594" s="117"/>
      <c r="C594" s="117"/>
      <c r="D594" s="117"/>
      <c r="E594" s="117"/>
      <c r="F594" s="117"/>
      <c r="G594" s="117"/>
      <c r="H594" s="117"/>
      <c r="I594" s="117"/>
      <c r="J594" s="117"/>
      <c r="K594" s="117"/>
      <c r="L594" s="117"/>
      <c r="M594" s="117"/>
      <c r="N594" s="117"/>
      <c r="O594" s="117"/>
      <c r="P594" s="117"/>
      <c r="Q594" s="117"/>
      <c r="R594" s="117"/>
      <c r="S594" s="117"/>
      <c r="T594" s="117"/>
      <c r="U594" s="117"/>
      <c r="V594" s="117"/>
      <c r="W594" s="117"/>
      <c r="X594" s="117"/>
      <c r="Y594" s="117"/>
      <c r="Z594" s="117"/>
    </row>
    <row r="595" ht="12.75" customHeight="1">
      <c r="A595" s="117"/>
      <c r="B595" s="117"/>
      <c r="C595" s="117"/>
      <c r="D595" s="117"/>
      <c r="E595" s="117"/>
      <c r="F595" s="117"/>
      <c r="G595" s="117"/>
      <c r="H595" s="117"/>
      <c r="I595" s="117"/>
      <c r="J595" s="117"/>
      <c r="K595" s="117"/>
      <c r="L595" s="117"/>
      <c r="M595" s="117"/>
      <c r="N595" s="117"/>
      <c r="O595" s="117"/>
      <c r="P595" s="117"/>
      <c r="Q595" s="117"/>
      <c r="R595" s="117"/>
      <c r="S595" s="117"/>
      <c r="T595" s="117"/>
      <c r="U595" s="117"/>
      <c r="V595" s="117"/>
      <c r="W595" s="117"/>
      <c r="X595" s="117"/>
      <c r="Y595" s="117"/>
      <c r="Z595" s="117"/>
    </row>
    <row r="596" ht="12.75" customHeight="1">
      <c r="A596" s="117"/>
      <c r="B596" s="117"/>
      <c r="C596" s="117"/>
      <c r="D596" s="117"/>
      <c r="E596" s="117"/>
      <c r="F596" s="117"/>
      <c r="G596" s="117"/>
      <c r="H596" s="117"/>
      <c r="I596" s="117"/>
      <c r="J596" s="117"/>
      <c r="K596" s="117"/>
      <c r="L596" s="117"/>
      <c r="M596" s="117"/>
      <c r="N596" s="117"/>
      <c r="O596" s="117"/>
      <c r="P596" s="117"/>
      <c r="Q596" s="117"/>
      <c r="R596" s="117"/>
      <c r="S596" s="117"/>
      <c r="T596" s="117"/>
      <c r="U596" s="117"/>
      <c r="V596" s="117"/>
      <c r="W596" s="117"/>
      <c r="X596" s="117"/>
      <c r="Y596" s="117"/>
      <c r="Z596" s="117"/>
    </row>
    <row r="597" ht="12.75" customHeight="1">
      <c r="A597" s="117"/>
      <c r="B597" s="117"/>
      <c r="C597" s="117"/>
      <c r="D597" s="117"/>
      <c r="E597" s="117"/>
      <c r="F597" s="117"/>
      <c r="G597" s="117"/>
      <c r="H597" s="117"/>
      <c r="I597" s="117"/>
      <c r="J597" s="117"/>
      <c r="K597" s="117"/>
      <c r="L597" s="117"/>
      <c r="M597" s="117"/>
      <c r="N597" s="117"/>
      <c r="O597" s="117"/>
      <c r="P597" s="117"/>
      <c r="Q597" s="117"/>
      <c r="R597" s="117"/>
      <c r="S597" s="117"/>
      <c r="T597" s="117"/>
      <c r="U597" s="117"/>
      <c r="V597" s="117"/>
      <c r="W597" s="117"/>
      <c r="X597" s="117"/>
      <c r="Y597" s="117"/>
      <c r="Z597" s="117"/>
    </row>
    <row r="598" ht="12.75" customHeight="1">
      <c r="A598" s="117"/>
      <c r="B598" s="117"/>
      <c r="C598" s="117"/>
      <c r="D598" s="117"/>
      <c r="E598" s="117"/>
      <c r="F598" s="117"/>
      <c r="G598" s="117"/>
      <c r="H598" s="117"/>
      <c r="I598" s="117"/>
      <c r="J598" s="117"/>
      <c r="K598" s="117"/>
      <c r="L598" s="117"/>
      <c r="M598" s="117"/>
      <c r="N598" s="117"/>
      <c r="O598" s="117"/>
      <c r="P598" s="117"/>
      <c r="Q598" s="117"/>
      <c r="R598" s="117"/>
      <c r="S598" s="117"/>
      <c r="T598" s="117"/>
      <c r="U598" s="117"/>
      <c r="V598" s="117"/>
      <c r="W598" s="117"/>
      <c r="X598" s="117"/>
      <c r="Y598" s="117"/>
      <c r="Z598" s="117"/>
    </row>
    <row r="599" ht="12.75" customHeight="1">
      <c r="A599" s="117"/>
      <c r="B599" s="117"/>
      <c r="C599" s="117"/>
      <c r="D599" s="117"/>
      <c r="E599" s="117"/>
      <c r="F599" s="117"/>
      <c r="G599" s="117"/>
      <c r="H599" s="117"/>
      <c r="I599" s="117"/>
      <c r="J599" s="117"/>
      <c r="K599" s="117"/>
      <c r="L599" s="117"/>
      <c r="M599" s="117"/>
      <c r="N599" s="117"/>
      <c r="O599" s="117"/>
      <c r="P599" s="117"/>
      <c r="Q599" s="117"/>
      <c r="R599" s="117"/>
      <c r="S599" s="117"/>
      <c r="T599" s="117"/>
      <c r="U599" s="117"/>
      <c r="V599" s="117"/>
      <c r="W599" s="117"/>
      <c r="X599" s="117"/>
      <c r="Y599" s="117"/>
      <c r="Z599" s="117"/>
    </row>
    <row r="600" ht="12.75" customHeight="1">
      <c r="A600" s="117"/>
      <c r="B600" s="117"/>
      <c r="C600" s="117"/>
      <c r="D600" s="117"/>
      <c r="E600" s="117"/>
      <c r="F600" s="117"/>
      <c r="G600" s="117"/>
      <c r="H600" s="117"/>
      <c r="I600" s="117"/>
      <c r="J600" s="117"/>
      <c r="K600" s="117"/>
      <c r="L600" s="117"/>
      <c r="M600" s="117"/>
      <c r="N600" s="117"/>
      <c r="O600" s="117"/>
      <c r="P600" s="117"/>
      <c r="Q600" s="117"/>
      <c r="R600" s="117"/>
      <c r="S600" s="117"/>
      <c r="T600" s="117"/>
      <c r="U600" s="117"/>
      <c r="V600" s="117"/>
      <c r="W600" s="117"/>
      <c r="X600" s="117"/>
      <c r="Y600" s="117"/>
      <c r="Z600" s="117"/>
    </row>
    <row r="601" ht="12.75" customHeight="1">
      <c r="A601" s="117"/>
      <c r="B601" s="117"/>
      <c r="C601" s="117"/>
      <c r="D601" s="117"/>
      <c r="E601" s="117"/>
      <c r="F601" s="117"/>
      <c r="G601" s="117"/>
      <c r="H601" s="117"/>
      <c r="I601" s="117"/>
      <c r="J601" s="117"/>
      <c r="K601" s="117"/>
      <c r="L601" s="117"/>
      <c r="M601" s="117"/>
      <c r="N601" s="117"/>
      <c r="O601" s="117"/>
      <c r="P601" s="117"/>
      <c r="Q601" s="117"/>
      <c r="R601" s="117"/>
      <c r="S601" s="117"/>
      <c r="T601" s="117"/>
      <c r="U601" s="117"/>
      <c r="V601" s="117"/>
      <c r="W601" s="117"/>
      <c r="X601" s="117"/>
      <c r="Y601" s="117"/>
      <c r="Z601" s="117"/>
    </row>
    <row r="602" ht="12.75" customHeight="1">
      <c r="A602" s="117"/>
      <c r="B602" s="117"/>
      <c r="C602" s="117"/>
      <c r="D602" s="117"/>
      <c r="E602" s="117"/>
      <c r="F602" s="117"/>
      <c r="G602" s="117"/>
      <c r="H602" s="117"/>
      <c r="I602" s="117"/>
      <c r="J602" s="117"/>
      <c r="K602" s="117"/>
      <c r="L602" s="117"/>
      <c r="M602" s="117"/>
      <c r="N602" s="117"/>
      <c r="O602" s="117"/>
      <c r="P602" s="117"/>
      <c r="Q602" s="117"/>
      <c r="R602" s="117"/>
      <c r="S602" s="117"/>
      <c r="T602" s="117"/>
      <c r="U602" s="117"/>
      <c r="V602" s="117"/>
      <c r="W602" s="117"/>
      <c r="X602" s="117"/>
      <c r="Y602" s="117"/>
      <c r="Z602" s="117"/>
    </row>
    <row r="603" ht="12.75" customHeight="1">
      <c r="A603" s="117"/>
      <c r="B603" s="117"/>
      <c r="C603" s="117"/>
      <c r="D603" s="117"/>
      <c r="E603" s="117"/>
      <c r="F603" s="117"/>
      <c r="G603" s="117"/>
      <c r="H603" s="117"/>
      <c r="I603" s="117"/>
      <c r="J603" s="117"/>
      <c r="K603" s="117"/>
      <c r="L603" s="117"/>
      <c r="M603" s="117"/>
      <c r="N603" s="117"/>
      <c r="O603" s="117"/>
      <c r="P603" s="117"/>
      <c r="Q603" s="117"/>
      <c r="R603" s="117"/>
      <c r="S603" s="117"/>
      <c r="T603" s="117"/>
      <c r="U603" s="117"/>
      <c r="V603" s="117"/>
      <c r="W603" s="117"/>
      <c r="X603" s="117"/>
      <c r="Y603" s="117"/>
      <c r="Z603" s="117"/>
    </row>
    <row r="604" ht="12.75" customHeight="1">
      <c r="A604" s="117"/>
      <c r="B604" s="117"/>
      <c r="C604" s="117"/>
      <c r="D604" s="117"/>
      <c r="E604" s="117"/>
      <c r="F604" s="117"/>
      <c r="G604" s="117"/>
      <c r="H604" s="117"/>
      <c r="I604" s="117"/>
      <c r="J604" s="117"/>
      <c r="K604" s="117"/>
      <c r="L604" s="117"/>
      <c r="M604" s="117"/>
      <c r="N604" s="117"/>
      <c r="O604" s="117"/>
      <c r="P604" s="117"/>
      <c r="Q604" s="117"/>
      <c r="R604" s="117"/>
      <c r="S604" s="117"/>
      <c r="T604" s="117"/>
      <c r="U604" s="117"/>
      <c r="V604" s="117"/>
      <c r="W604" s="117"/>
      <c r="X604" s="117"/>
      <c r="Y604" s="117"/>
      <c r="Z604" s="117"/>
    </row>
    <row r="605" ht="12.75" customHeight="1">
      <c r="A605" s="117"/>
      <c r="B605" s="117"/>
      <c r="C605" s="117"/>
      <c r="D605" s="117"/>
      <c r="E605" s="117"/>
      <c r="F605" s="117"/>
      <c r="G605" s="117"/>
      <c r="H605" s="117"/>
      <c r="I605" s="117"/>
      <c r="J605" s="117"/>
      <c r="K605" s="117"/>
      <c r="L605" s="117"/>
      <c r="M605" s="117"/>
      <c r="N605" s="117"/>
      <c r="O605" s="117"/>
      <c r="P605" s="117"/>
      <c r="Q605" s="117"/>
      <c r="R605" s="117"/>
      <c r="S605" s="117"/>
      <c r="T605" s="117"/>
      <c r="U605" s="117"/>
      <c r="V605" s="117"/>
      <c r="W605" s="117"/>
      <c r="X605" s="117"/>
      <c r="Y605" s="117"/>
      <c r="Z605" s="117"/>
    </row>
    <row r="606" ht="12.75" customHeight="1">
      <c r="A606" s="117"/>
      <c r="B606" s="117"/>
      <c r="C606" s="117"/>
      <c r="D606" s="117"/>
      <c r="E606" s="117"/>
      <c r="F606" s="117"/>
      <c r="G606" s="117"/>
      <c r="H606" s="117"/>
      <c r="I606" s="117"/>
      <c r="J606" s="117"/>
      <c r="K606" s="117"/>
      <c r="L606" s="117"/>
      <c r="M606" s="117"/>
      <c r="N606" s="117"/>
      <c r="O606" s="117"/>
      <c r="P606" s="117"/>
      <c r="Q606" s="117"/>
      <c r="R606" s="117"/>
      <c r="S606" s="117"/>
      <c r="T606" s="117"/>
      <c r="U606" s="117"/>
      <c r="V606" s="117"/>
      <c r="W606" s="117"/>
      <c r="X606" s="117"/>
      <c r="Y606" s="117"/>
      <c r="Z606" s="117"/>
    </row>
    <row r="607" ht="12.75" customHeight="1">
      <c r="A607" s="117"/>
      <c r="B607" s="117"/>
      <c r="C607" s="117"/>
      <c r="D607" s="117"/>
      <c r="E607" s="117"/>
      <c r="F607" s="117"/>
      <c r="G607" s="117"/>
      <c r="H607" s="117"/>
      <c r="I607" s="117"/>
      <c r="J607" s="117"/>
      <c r="K607" s="117"/>
      <c r="L607" s="117"/>
      <c r="M607" s="117"/>
      <c r="N607" s="117"/>
      <c r="O607" s="117"/>
      <c r="P607" s="117"/>
      <c r="Q607" s="117"/>
      <c r="R607" s="117"/>
      <c r="S607" s="117"/>
      <c r="T607" s="117"/>
      <c r="U607" s="117"/>
      <c r="V607" s="117"/>
      <c r="W607" s="117"/>
      <c r="X607" s="117"/>
      <c r="Y607" s="117"/>
      <c r="Z607" s="117"/>
    </row>
    <row r="608" ht="12.75" customHeight="1">
      <c r="A608" s="117"/>
      <c r="B608" s="117"/>
      <c r="C608" s="117"/>
      <c r="D608" s="117"/>
      <c r="E608" s="117"/>
      <c r="F608" s="117"/>
      <c r="G608" s="117"/>
      <c r="H608" s="117"/>
      <c r="I608" s="117"/>
      <c r="J608" s="117"/>
      <c r="K608" s="117"/>
      <c r="L608" s="117"/>
      <c r="M608" s="117"/>
      <c r="N608" s="117"/>
      <c r="O608" s="117"/>
      <c r="P608" s="117"/>
      <c r="Q608" s="117"/>
      <c r="R608" s="117"/>
      <c r="S608" s="117"/>
      <c r="T608" s="117"/>
      <c r="U608" s="117"/>
      <c r="V608" s="117"/>
      <c r="W608" s="117"/>
      <c r="X608" s="117"/>
      <c r="Y608" s="117"/>
      <c r="Z608" s="117"/>
    </row>
    <row r="609" ht="12.75" customHeight="1">
      <c r="A609" s="117"/>
      <c r="B609" s="117"/>
      <c r="C609" s="117"/>
      <c r="D609" s="117"/>
      <c r="E609" s="117"/>
      <c r="F609" s="117"/>
      <c r="G609" s="117"/>
      <c r="H609" s="117"/>
      <c r="I609" s="117"/>
      <c r="J609" s="117"/>
      <c r="K609" s="117"/>
      <c r="L609" s="117"/>
      <c r="M609" s="117"/>
      <c r="N609" s="117"/>
      <c r="O609" s="117"/>
      <c r="P609" s="117"/>
      <c r="Q609" s="117"/>
      <c r="R609" s="117"/>
      <c r="S609" s="117"/>
      <c r="T609" s="117"/>
      <c r="U609" s="117"/>
      <c r="V609" s="117"/>
      <c r="W609" s="117"/>
      <c r="X609" s="117"/>
      <c r="Y609" s="117"/>
      <c r="Z609" s="117"/>
    </row>
    <row r="610" ht="12.75" customHeight="1">
      <c r="A610" s="117"/>
      <c r="B610" s="117"/>
      <c r="C610" s="117"/>
      <c r="D610" s="117"/>
      <c r="E610" s="117"/>
      <c r="F610" s="117"/>
      <c r="G610" s="117"/>
      <c r="H610" s="117"/>
      <c r="I610" s="117"/>
      <c r="J610" s="117"/>
      <c r="K610" s="117"/>
      <c r="L610" s="117"/>
      <c r="M610" s="117"/>
      <c r="N610" s="117"/>
      <c r="O610" s="117"/>
      <c r="P610" s="117"/>
      <c r="Q610" s="117"/>
      <c r="R610" s="117"/>
      <c r="S610" s="117"/>
      <c r="T610" s="117"/>
      <c r="U610" s="117"/>
      <c r="V610" s="117"/>
      <c r="W610" s="117"/>
      <c r="X610" s="117"/>
      <c r="Y610" s="117"/>
      <c r="Z610" s="117"/>
    </row>
    <row r="611" ht="12.75" customHeight="1">
      <c r="A611" s="117"/>
      <c r="B611" s="117"/>
      <c r="C611" s="117"/>
      <c r="D611" s="117"/>
      <c r="E611" s="117"/>
      <c r="F611" s="117"/>
      <c r="G611" s="117"/>
      <c r="H611" s="117"/>
      <c r="I611" s="117"/>
      <c r="J611" s="117"/>
      <c r="K611" s="117"/>
      <c r="L611" s="117"/>
      <c r="M611" s="117"/>
      <c r="N611" s="117"/>
      <c r="O611" s="117"/>
      <c r="P611" s="117"/>
      <c r="Q611" s="117"/>
      <c r="R611" s="117"/>
      <c r="S611" s="117"/>
      <c r="T611" s="117"/>
      <c r="U611" s="117"/>
      <c r="V611" s="117"/>
      <c r="W611" s="117"/>
      <c r="X611" s="117"/>
      <c r="Y611" s="117"/>
      <c r="Z611" s="117"/>
    </row>
    <row r="612" ht="12.75" customHeight="1">
      <c r="A612" s="117"/>
      <c r="B612" s="117"/>
      <c r="C612" s="117"/>
      <c r="D612" s="117"/>
      <c r="E612" s="117"/>
      <c r="F612" s="117"/>
      <c r="G612" s="117"/>
      <c r="H612" s="117"/>
      <c r="I612" s="117"/>
      <c r="J612" s="117"/>
      <c r="K612" s="117"/>
      <c r="L612" s="117"/>
      <c r="M612" s="117"/>
      <c r="N612" s="117"/>
      <c r="O612" s="117"/>
      <c r="P612" s="117"/>
      <c r="Q612" s="117"/>
      <c r="R612" s="117"/>
      <c r="S612" s="117"/>
      <c r="T612" s="117"/>
      <c r="U612" s="117"/>
      <c r="V612" s="117"/>
      <c r="W612" s="117"/>
      <c r="X612" s="117"/>
      <c r="Y612" s="117"/>
      <c r="Z612" s="117"/>
    </row>
    <row r="613" ht="12.75" customHeight="1">
      <c r="A613" s="117"/>
      <c r="B613" s="117"/>
      <c r="C613" s="117"/>
      <c r="D613" s="117"/>
      <c r="E613" s="117"/>
      <c r="F613" s="117"/>
      <c r="G613" s="117"/>
      <c r="H613" s="117"/>
      <c r="I613" s="117"/>
      <c r="J613" s="117"/>
      <c r="K613" s="117"/>
      <c r="L613" s="117"/>
      <c r="M613" s="117"/>
      <c r="N613" s="117"/>
      <c r="O613" s="117"/>
      <c r="P613" s="117"/>
      <c r="Q613" s="117"/>
      <c r="R613" s="117"/>
      <c r="S613" s="117"/>
      <c r="T613" s="117"/>
      <c r="U613" s="117"/>
      <c r="V613" s="117"/>
      <c r="W613" s="117"/>
      <c r="X613" s="117"/>
      <c r="Y613" s="117"/>
      <c r="Z613" s="117"/>
    </row>
    <row r="614" ht="12.75" customHeight="1">
      <c r="A614" s="117"/>
      <c r="B614" s="117"/>
      <c r="C614" s="117"/>
      <c r="D614" s="117"/>
      <c r="E614" s="117"/>
      <c r="F614" s="117"/>
      <c r="G614" s="117"/>
      <c r="H614" s="117"/>
      <c r="I614" s="117"/>
      <c r="J614" s="117"/>
      <c r="K614" s="117"/>
      <c r="L614" s="117"/>
      <c r="M614" s="117"/>
      <c r="N614" s="117"/>
      <c r="O614" s="117"/>
      <c r="P614" s="117"/>
      <c r="Q614" s="117"/>
      <c r="R614" s="117"/>
      <c r="S614" s="117"/>
      <c r="T614" s="117"/>
      <c r="U614" s="117"/>
      <c r="V614" s="117"/>
      <c r="W614" s="117"/>
      <c r="X614" s="117"/>
      <c r="Y614" s="117"/>
      <c r="Z614" s="117"/>
    </row>
    <row r="615" ht="12.75" customHeight="1">
      <c r="A615" s="117"/>
      <c r="B615" s="117"/>
      <c r="C615" s="117"/>
      <c r="D615" s="117"/>
      <c r="E615" s="117"/>
      <c r="F615" s="117"/>
      <c r="G615" s="117"/>
      <c r="H615" s="117"/>
      <c r="I615" s="117"/>
      <c r="J615" s="117"/>
      <c r="K615" s="117"/>
      <c r="L615" s="117"/>
      <c r="M615" s="117"/>
      <c r="N615" s="117"/>
      <c r="O615" s="117"/>
      <c r="P615" s="117"/>
      <c r="Q615" s="117"/>
      <c r="R615" s="117"/>
      <c r="S615" s="117"/>
      <c r="T615" s="117"/>
      <c r="U615" s="117"/>
      <c r="V615" s="117"/>
      <c r="W615" s="117"/>
      <c r="X615" s="117"/>
      <c r="Y615" s="117"/>
      <c r="Z615" s="117"/>
    </row>
    <row r="616" ht="12.75" customHeight="1">
      <c r="A616" s="117"/>
      <c r="B616" s="117"/>
      <c r="C616" s="117"/>
      <c r="D616" s="117"/>
      <c r="E616" s="117"/>
      <c r="F616" s="117"/>
      <c r="G616" s="117"/>
      <c r="H616" s="117"/>
      <c r="I616" s="117"/>
      <c r="J616" s="117"/>
      <c r="K616" s="117"/>
      <c r="L616" s="117"/>
      <c r="M616" s="117"/>
      <c r="N616" s="117"/>
      <c r="O616" s="117"/>
      <c r="P616" s="117"/>
      <c r="Q616" s="117"/>
      <c r="R616" s="117"/>
      <c r="S616" s="117"/>
      <c r="T616" s="117"/>
      <c r="U616" s="117"/>
      <c r="V616" s="117"/>
      <c r="W616" s="117"/>
      <c r="X616" s="117"/>
      <c r="Y616" s="117"/>
      <c r="Z616" s="117"/>
    </row>
    <row r="617" ht="12.75" customHeight="1">
      <c r="A617" s="117"/>
      <c r="B617" s="117"/>
      <c r="C617" s="117"/>
      <c r="D617" s="117"/>
      <c r="E617" s="117"/>
      <c r="F617" s="117"/>
      <c r="G617" s="117"/>
      <c r="H617" s="117"/>
      <c r="I617" s="117"/>
      <c r="J617" s="117"/>
      <c r="K617" s="117"/>
      <c r="L617" s="117"/>
      <c r="M617" s="117"/>
      <c r="N617" s="117"/>
      <c r="O617" s="117"/>
      <c r="P617" s="117"/>
      <c r="Q617" s="117"/>
      <c r="R617" s="117"/>
      <c r="S617" s="117"/>
      <c r="T617" s="117"/>
      <c r="U617" s="117"/>
      <c r="V617" s="117"/>
      <c r="W617" s="117"/>
      <c r="X617" s="117"/>
      <c r="Y617" s="117"/>
      <c r="Z617" s="117"/>
    </row>
    <row r="618" ht="12.75" customHeight="1">
      <c r="A618" s="117"/>
      <c r="B618" s="117"/>
      <c r="C618" s="117"/>
      <c r="D618" s="117"/>
      <c r="E618" s="117"/>
      <c r="F618" s="117"/>
      <c r="G618" s="117"/>
      <c r="H618" s="117"/>
      <c r="I618" s="117"/>
      <c r="J618" s="117"/>
      <c r="K618" s="117"/>
      <c r="L618" s="117"/>
      <c r="M618" s="117"/>
      <c r="N618" s="117"/>
      <c r="O618" s="117"/>
      <c r="P618" s="117"/>
      <c r="Q618" s="117"/>
      <c r="R618" s="117"/>
      <c r="S618" s="117"/>
      <c r="T618" s="117"/>
      <c r="U618" s="117"/>
      <c r="V618" s="117"/>
      <c r="W618" s="117"/>
      <c r="X618" s="117"/>
      <c r="Y618" s="117"/>
      <c r="Z618" s="117"/>
    </row>
    <row r="619" ht="12.75" customHeight="1">
      <c r="A619" s="117"/>
      <c r="B619" s="117"/>
      <c r="C619" s="117"/>
      <c r="D619" s="117"/>
      <c r="E619" s="117"/>
      <c r="F619" s="117"/>
      <c r="G619" s="117"/>
      <c r="H619" s="117"/>
      <c r="I619" s="117"/>
      <c r="J619" s="117"/>
      <c r="K619" s="117"/>
      <c r="L619" s="117"/>
      <c r="M619" s="117"/>
      <c r="N619" s="117"/>
      <c r="O619" s="117"/>
      <c r="P619" s="117"/>
      <c r="Q619" s="117"/>
      <c r="R619" s="117"/>
      <c r="S619" s="117"/>
      <c r="T619" s="117"/>
      <c r="U619" s="117"/>
      <c r="V619" s="117"/>
      <c r="W619" s="117"/>
      <c r="X619" s="117"/>
      <c r="Y619" s="117"/>
      <c r="Z619" s="117"/>
    </row>
    <row r="620" ht="12.75" customHeight="1">
      <c r="A620" s="117"/>
      <c r="B620" s="117"/>
      <c r="C620" s="117"/>
      <c r="D620" s="117"/>
      <c r="E620" s="117"/>
      <c r="F620" s="117"/>
      <c r="G620" s="117"/>
      <c r="H620" s="117"/>
      <c r="I620" s="117"/>
      <c r="J620" s="117"/>
      <c r="K620" s="117"/>
      <c r="L620" s="117"/>
      <c r="M620" s="117"/>
      <c r="N620" s="117"/>
      <c r="O620" s="117"/>
      <c r="P620" s="117"/>
      <c r="Q620" s="117"/>
      <c r="R620" s="117"/>
      <c r="S620" s="117"/>
      <c r="T620" s="117"/>
      <c r="U620" s="117"/>
      <c r="V620" s="117"/>
      <c r="W620" s="117"/>
      <c r="X620" s="117"/>
      <c r="Y620" s="117"/>
      <c r="Z620" s="117"/>
    </row>
    <row r="621" ht="12.75" customHeight="1">
      <c r="A621" s="117"/>
      <c r="B621" s="117"/>
      <c r="C621" s="117"/>
      <c r="D621" s="117"/>
      <c r="E621" s="117"/>
      <c r="F621" s="117"/>
      <c r="G621" s="117"/>
      <c r="H621" s="117"/>
      <c r="I621" s="117"/>
      <c r="J621" s="117"/>
      <c r="K621" s="117"/>
      <c r="L621" s="117"/>
      <c r="M621" s="117"/>
      <c r="N621" s="117"/>
      <c r="O621" s="117"/>
      <c r="P621" s="117"/>
      <c r="Q621" s="117"/>
      <c r="R621" s="117"/>
      <c r="S621" s="117"/>
      <c r="T621" s="117"/>
      <c r="U621" s="117"/>
      <c r="V621" s="117"/>
      <c r="W621" s="117"/>
      <c r="X621" s="117"/>
      <c r="Y621" s="117"/>
      <c r="Z621" s="117"/>
    </row>
    <row r="622" ht="12.75" customHeight="1">
      <c r="A622" s="117"/>
      <c r="B622" s="117"/>
      <c r="C622" s="117"/>
      <c r="D622" s="117"/>
      <c r="E622" s="117"/>
      <c r="F622" s="117"/>
      <c r="G622" s="117"/>
      <c r="H622" s="117"/>
      <c r="I622" s="117"/>
      <c r="J622" s="117"/>
      <c r="K622" s="117"/>
      <c r="L622" s="117"/>
      <c r="M622" s="117"/>
      <c r="N622" s="117"/>
      <c r="O622" s="117"/>
      <c r="P622" s="117"/>
      <c r="Q622" s="117"/>
      <c r="R622" s="117"/>
      <c r="S622" s="117"/>
      <c r="T622" s="117"/>
      <c r="U622" s="117"/>
      <c r="V622" s="117"/>
      <c r="W622" s="117"/>
      <c r="X622" s="117"/>
      <c r="Y622" s="117"/>
      <c r="Z622" s="117"/>
    </row>
    <row r="623" ht="12.75" customHeight="1">
      <c r="A623" s="117"/>
      <c r="B623" s="117"/>
      <c r="C623" s="117"/>
      <c r="D623" s="117"/>
      <c r="E623" s="117"/>
      <c r="F623" s="117"/>
      <c r="G623" s="117"/>
      <c r="H623" s="117"/>
      <c r="I623" s="117"/>
      <c r="J623" s="117"/>
      <c r="K623" s="117"/>
      <c r="L623" s="117"/>
      <c r="M623" s="117"/>
      <c r="N623" s="117"/>
      <c r="O623" s="117"/>
      <c r="P623" s="117"/>
      <c r="Q623" s="117"/>
      <c r="R623" s="117"/>
      <c r="S623" s="117"/>
      <c r="T623" s="117"/>
      <c r="U623" s="117"/>
      <c r="V623" s="117"/>
      <c r="W623" s="117"/>
      <c r="X623" s="117"/>
      <c r="Y623" s="117"/>
      <c r="Z623" s="117"/>
    </row>
    <row r="624" ht="12.75" customHeight="1">
      <c r="A624" s="117"/>
      <c r="B624" s="117"/>
      <c r="C624" s="117"/>
      <c r="D624" s="117"/>
      <c r="E624" s="117"/>
      <c r="F624" s="117"/>
      <c r="G624" s="117"/>
      <c r="H624" s="117"/>
      <c r="I624" s="117"/>
      <c r="J624" s="117"/>
      <c r="K624" s="117"/>
      <c r="L624" s="117"/>
      <c r="M624" s="117"/>
      <c r="N624" s="117"/>
      <c r="O624" s="117"/>
      <c r="P624" s="117"/>
      <c r="Q624" s="117"/>
      <c r="R624" s="117"/>
      <c r="S624" s="117"/>
      <c r="T624" s="117"/>
      <c r="U624" s="117"/>
      <c r="V624" s="117"/>
      <c r="W624" s="117"/>
      <c r="X624" s="117"/>
      <c r="Y624" s="117"/>
      <c r="Z624" s="117"/>
    </row>
    <row r="625" ht="12.75" customHeight="1">
      <c r="A625" s="117"/>
      <c r="B625" s="117"/>
      <c r="C625" s="117"/>
      <c r="D625" s="117"/>
      <c r="E625" s="117"/>
      <c r="F625" s="117"/>
      <c r="G625" s="117"/>
      <c r="H625" s="117"/>
      <c r="I625" s="117"/>
      <c r="J625" s="117"/>
      <c r="K625" s="117"/>
      <c r="L625" s="117"/>
      <c r="M625" s="117"/>
      <c r="N625" s="117"/>
      <c r="O625" s="117"/>
      <c r="P625" s="117"/>
      <c r="Q625" s="117"/>
      <c r="R625" s="117"/>
      <c r="S625" s="117"/>
      <c r="T625" s="117"/>
      <c r="U625" s="117"/>
      <c r="V625" s="117"/>
      <c r="W625" s="117"/>
      <c r="X625" s="117"/>
      <c r="Y625" s="117"/>
      <c r="Z625" s="117"/>
    </row>
    <row r="626" ht="12.75" customHeight="1">
      <c r="A626" s="117"/>
      <c r="B626" s="117"/>
      <c r="C626" s="117"/>
      <c r="D626" s="117"/>
      <c r="E626" s="117"/>
      <c r="F626" s="117"/>
      <c r="G626" s="117"/>
      <c r="H626" s="117"/>
      <c r="I626" s="117"/>
      <c r="J626" s="117"/>
      <c r="K626" s="117"/>
      <c r="L626" s="117"/>
      <c r="M626" s="117"/>
      <c r="N626" s="117"/>
      <c r="O626" s="117"/>
      <c r="P626" s="117"/>
      <c r="Q626" s="117"/>
      <c r="R626" s="117"/>
      <c r="S626" s="117"/>
      <c r="T626" s="117"/>
      <c r="U626" s="117"/>
      <c r="V626" s="117"/>
      <c r="W626" s="117"/>
      <c r="X626" s="117"/>
      <c r="Y626" s="117"/>
      <c r="Z626" s="117"/>
    </row>
    <row r="627" ht="12.75" customHeight="1">
      <c r="A627" s="117"/>
      <c r="B627" s="117"/>
      <c r="C627" s="117"/>
      <c r="D627" s="117"/>
      <c r="E627" s="117"/>
      <c r="F627" s="117"/>
      <c r="G627" s="117"/>
      <c r="H627" s="117"/>
      <c r="I627" s="117"/>
      <c r="J627" s="117"/>
      <c r="K627" s="117"/>
      <c r="L627" s="117"/>
      <c r="M627" s="117"/>
      <c r="N627" s="117"/>
      <c r="O627" s="117"/>
      <c r="P627" s="117"/>
      <c r="Q627" s="117"/>
      <c r="R627" s="117"/>
      <c r="S627" s="117"/>
      <c r="T627" s="117"/>
      <c r="U627" s="117"/>
      <c r="V627" s="117"/>
      <c r="W627" s="117"/>
      <c r="X627" s="117"/>
      <c r="Y627" s="117"/>
      <c r="Z627" s="117"/>
    </row>
    <row r="628" ht="12.75" customHeight="1">
      <c r="A628" s="117"/>
      <c r="B628" s="117"/>
      <c r="C628" s="117"/>
      <c r="D628" s="117"/>
      <c r="E628" s="117"/>
      <c r="F628" s="117"/>
      <c r="G628" s="117"/>
      <c r="H628" s="117"/>
      <c r="I628" s="117"/>
      <c r="J628" s="117"/>
      <c r="K628" s="117"/>
      <c r="L628" s="117"/>
      <c r="M628" s="117"/>
      <c r="N628" s="117"/>
      <c r="O628" s="117"/>
      <c r="P628" s="117"/>
      <c r="Q628" s="117"/>
      <c r="R628" s="117"/>
      <c r="S628" s="117"/>
      <c r="T628" s="117"/>
      <c r="U628" s="117"/>
      <c r="V628" s="117"/>
      <c r="W628" s="117"/>
      <c r="X628" s="117"/>
      <c r="Y628" s="117"/>
      <c r="Z628" s="117"/>
    </row>
    <row r="629" ht="12.75" customHeight="1">
      <c r="A629" s="117"/>
      <c r="B629" s="117"/>
      <c r="C629" s="117"/>
      <c r="D629" s="117"/>
      <c r="E629" s="117"/>
      <c r="F629" s="117"/>
      <c r="G629" s="117"/>
      <c r="H629" s="117"/>
      <c r="I629" s="117"/>
      <c r="J629" s="117"/>
      <c r="K629" s="117"/>
      <c r="L629" s="117"/>
      <c r="M629" s="117"/>
      <c r="N629" s="117"/>
      <c r="O629" s="117"/>
      <c r="P629" s="117"/>
      <c r="Q629" s="117"/>
      <c r="R629" s="117"/>
      <c r="S629" s="117"/>
      <c r="T629" s="117"/>
      <c r="U629" s="117"/>
      <c r="V629" s="117"/>
      <c r="W629" s="117"/>
      <c r="X629" s="117"/>
      <c r="Y629" s="117"/>
      <c r="Z629" s="117"/>
    </row>
    <row r="630" ht="12.75" customHeight="1">
      <c r="A630" s="117"/>
      <c r="B630" s="117"/>
      <c r="C630" s="117"/>
      <c r="D630" s="117"/>
      <c r="E630" s="117"/>
      <c r="F630" s="117"/>
      <c r="G630" s="117"/>
      <c r="H630" s="117"/>
      <c r="I630" s="117"/>
      <c r="J630" s="117"/>
      <c r="K630" s="117"/>
      <c r="L630" s="117"/>
      <c r="M630" s="117"/>
      <c r="N630" s="117"/>
      <c r="O630" s="117"/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</row>
    <row r="631" ht="12.75" customHeight="1">
      <c r="A631" s="117"/>
      <c r="B631" s="117"/>
      <c r="C631" s="117"/>
      <c r="D631" s="117"/>
      <c r="E631" s="117"/>
      <c r="F631" s="117"/>
      <c r="G631" s="117"/>
      <c r="H631" s="117"/>
      <c r="I631" s="117"/>
      <c r="J631" s="117"/>
      <c r="K631" s="117"/>
      <c r="L631" s="117"/>
      <c r="M631" s="117"/>
      <c r="N631" s="117"/>
      <c r="O631" s="117"/>
      <c r="P631" s="117"/>
      <c r="Q631" s="117"/>
      <c r="R631" s="117"/>
      <c r="S631" s="117"/>
      <c r="T631" s="117"/>
      <c r="U631" s="117"/>
      <c r="V631" s="117"/>
      <c r="W631" s="117"/>
      <c r="X631" s="117"/>
      <c r="Y631" s="117"/>
      <c r="Z631" s="117"/>
    </row>
    <row r="632" ht="12.75" customHeight="1">
      <c r="A632" s="117"/>
      <c r="B632" s="117"/>
      <c r="C632" s="117"/>
      <c r="D632" s="117"/>
      <c r="E632" s="117"/>
      <c r="F632" s="117"/>
      <c r="G632" s="117"/>
      <c r="H632" s="117"/>
      <c r="I632" s="117"/>
      <c r="J632" s="117"/>
      <c r="K632" s="117"/>
      <c r="L632" s="117"/>
      <c r="M632" s="117"/>
      <c r="N632" s="117"/>
      <c r="O632" s="117"/>
      <c r="P632" s="117"/>
      <c r="Q632" s="117"/>
      <c r="R632" s="117"/>
      <c r="S632" s="117"/>
      <c r="T632" s="117"/>
      <c r="U632" s="117"/>
      <c r="V632" s="117"/>
      <c r="W632" s="117"/>
      <c r="X632" s="117"/>
      <c r="Y632" s="117"/>
      <c r="Z632" s="117"/>
    </row>
    <row r="633" ht="12.75" customHeight="1">
      <c r="A633" s="117"/>
      <c r="B633" s="117"/>
      <c r="C633" s="117"/>
      <c r="D633" s="117"/>
      <c r="E633" s="117"/>
      <c r="F633" s="117"/>
      <c r="G633" s="117"/>
      <c r="H633" s="117"/>
      <c r="I633" s="117"/>
      <c r="J633" s="117"/>
      <c r="K633" s="117"/>
      <c r="L633" s="117"/>
      <c r="M633" s="117"/>
      <c r="N633" s="117"/>
      <c r="O633" s="117"/>
      <c r="P633" s="117"/>
      <c r="Q633" s="117"/>
      <c r="R633" s="117"/>
      <c r="S633" s="117"/>
      <c r="T633" s="117"/>
      <c r="U633" s="117"/>
      <c r="V633" s="117"/>
      <c r="W633" s="117"/>
      <c r="X633" s="117"/>
      <c r="Y633" s="117"/>
      <c r="Z633" s="117"/>
    </row>
    <row r="634" ht="12.75" customHeight="1">
      <c r="A634" s="117"/>
      <c r="B634" s="117"/>
      <c r="C634" s="117"/>
      <c r="D634" s="117"/>
      <c r="E634" s="117"/>
      <c r="F634" s="117"/>
      <c r="G634" s="117"/>
      <c r="H634" s="117"/>
      <c r="I634" s="117"/>
      <c r="J634" s="117"/>
      <c r="K634" s="117"/>
      <c r="L634" s="117"/>
      <c r="M634" s="117"/>
      <c r="N634" s="117"/>
      <c r="O634" s="117"/>
      <c r="P634" s="117"/>
      <c r="Q634" s="117"/>
      <c r="R634" s="117"/>
      <c r="S634" s="117"/>
      <c r="T634" s="117"/>
      <c r="U634" s="117"/>
      <c r="V634" s="117"/>
      <c r="W634" s="117"/>
      <c r="X634" s="117"/>
      <c r="Y634" s="117"/>
      <c r="Z634" s="117"/>
    </row>
    <row r="635" ht="12.75" customHeight="1">
      <c r="A635" s="117"/>
      <c r="B635" s="117"/>
      <c r="C635" s="117"/>
      <c r="D635" s="117"/>
      <c r="E635" s="117"/>
      <c r="F635" s="117"/>
      <c r="G635" s="117"/>
      <c r="H635" s="117"/>
      <c r="I635" s="117"/>
      <c r="J635" s="117"/>
      <c r="K635" s="117"/>
      <c r="L635" s="117"/>
      <c r="M635" s="117"/>
      <c r="N635" s="117"/>
      <c r="O635" s="117"/>
      <c r="P635" s="117"/>
      <c r="Q635" s="117"/>
      <c r="R635" s="117"/>
      <c r="S635" s="117"/>
      <c r="T635" s="117"/>
      <c r="U635" s="117"/>
      <c r="V635" s="117"/>
      <c r="W635" s="117"/>
      <c r="X635" s="117"/>
      <c r="Y635" s="117"/>
      <c r="Z635" s="117"/>
    </row>
    <row r="636" ht="12.75" customHeight="1">
      <c r="A636" s="117"/>
      <c r="B636" s="117"/>
      <c r="C636" s="117"/>
      <c r="D636" s="117"/>
      <c r="E636" s="117"/>
      <c r="F636" s="117"/>
      <c r="G636" s="117"/>
      <c r="H636" s="117"/>
      <c r="I636" s="117"/>
      <c r="J636" s="117"/>
      <c r="K636" s="117"/>
      <c r="L636" s="117"/>
      <c r="M636" s="117"/>
      <c r="N636" s="117"/>
      <c r="O636" s="117"/>
      <c r="P636" s="117"/>
      <c r="Q636" s="117"/>
      <c r="R636" s="117"/>
      <c r="S636" s="117"/>
      <c r="T636" s="117"/>
      <c r="U636" s="117"/>
      <c r="V636" s="117"/>
      <c r="W636" s="117"/>
      <c r="X636" s="117"/>
      <c r="Y636" s="117"/>
      <c r="Z636" s="117"/>
    </row>
    <row r="637" ht="12.75" customHeight="1">
      <c r="A637" s="117"/>
      <c r="B637" s="117"/>
      <c r="C637" s="117"/>
      <c r="D637" s="117"/>
      <c r="E637" s="117"/>
      <c r="F637" s="117"/>
      <c r="G637" s="117"/>
      <c r="H637" s="117"/>
      <c r="I637" s="117"/>
      <c r="J637" s="117"/>
      <c r="K637" s="117"/>
      <c r="L637" s="117"/>
      <c r="M637" s="117"/>
      <c r="N637" s="117"/>
      <c r="O637" s="117"/>
      <c r="P637" s="117"/>
      <c r="Q637" s="117"/>
      <c r="R637" s="117"/>
      <c r="S637" s="117"/>
      <c r="T637" s="117"/>
      <c r="U637" s="117"/>
      <c r="V637" s="117"/>
      <c r="W637" s="117"/>
      <c r="X637" s="117"/>
      <c r="Y637" s="117"/>
      <c r="Z637" s="117"/>
    </row>
    <row r="638" ht="12.75" customHeight="1">
      <c r="A638" s="117"/>
      <c r="B638" s="117"/>
      <c r="C638" s="117"/>
      <c r="D638" s="117"/>
      <c r="E638" s="117"/>
      <c r="F638" s="117"/>
      <c r="G638" s="117"/>
      <c r="H638" s="117"/>
      <c r="I638" s="117"/>
      <c r="J638" s="117"/>
      <c r="K638" s="117"/>
      <c r="L638" s="117"/>
      <c r="M638" s="117"/>
      <c r="N638" s="117"/>
      <c r="O638" s="117"/>
      <c r="P638" s="117"/>
      <c r="Q638" s="117"/>
      <c r="R638" s="117"/>
      <c r="S638" s="117"/>
      <c r="T638" s="117"/>
      <c r="U638" s="117"/>
      <c r="V638" s="117"/>
      <c r="W638" s="117"/>
      <c r="X638" s="117"/>
      <c r="Y638" s="117"/>
      <c r="Z638" s="117"/>
    </row>
    <row r="639" ht="12.75" customHeight="1">
      <c r="A639" s="117"/>
      <c r="B639" s="117"/>
      <c r="C639" s="117"/>
      <c r="D639" s="117"/>
      <c r="E639" s="117"/>
      <c r="F639" s="117"/>
      <c r="G639" s="117"/>
      <c r="H639" s="117"/>
      <c r="I639" s="117"/>
      <c r="J639" s="117"/>
      <c r="K639" s="117"/>
      <c r="L639" s="117"/>
      <c r="M639" s="117"/>
      <c r="N639" s="117"/>
      <c r="O639" s="117"/>
      <c r="P639" s="117"/>
      <c r="Q639" s="117"/>
      <c r="R639" s="117"/>
      <c r="S639" s="117"/>
      <c r="T639" s="117"/>
      <c r="U639" s="117"/>
      <c r="V639" s="117"/>
      <c r="W639" s="117"/>
      <c r="X639" s="117"/>
      <c r="Y639" s="117"/>
      <c r="Z639" s="117"/>
    </row>
    <row r="640" ht="12.75" customHeight="1">
      <c r="A640" s="117"/>
      <c r="B640" s="117"/>
      <c r="C640" s="117"/>
      <c r="D640" s="117"/>
      <c r="E640" s="117"/>
      <c r="F640" s="117"/>
      <c r="G640" s="117"/>
      <c r="H640" s="117"/>
      <c r="I640" s="117"/>
      <c r="J640" s="117"/>
      <c r="K640" s="117"/>
      <c r="L640" s="117"/>
      <c r="M640" s="117"/>
      <c r="N640" s="117"/>
      <c r="O640" s="117"/>
      <c r="P640" s="117"/>
      <c r="Q640" s="117"/>
      <c r="R640" s="117"/>
      <c r="S640" s="117"/>
      <c r="T640" s="117"/>
      <c r="U640" s="117"/>
      <c r="V640" s="117"/>
      <c r="W640" s="117"/>
      <c r="X640" s="117"/>
      <c r="Y640" s="117"/>
      <c r="Z640" s="117"/>
    </row>
    <row r="641" ht="12.75" customHeight="1">
      <c r="A641" s="117"/>
      <c r="B641" s="117"/>
      <c r="C641" s="117"/>
      <c r="D641" s="117"/>
      <c r="E641" s="117"/>
      <c r="F641" s="117"/>
      <c r="G641" s="117"/>
      <c r="H641" s="117"/>
      <c r="I641" s="117"/>
      <c r="J641" s="117"/>
      <c r="K641" s="117"/>
      <c r="L641" s="117"/>
      <c r="M641" s="117"/>
      <c r="N641" s="117"/>
      <c r="O641" s="117"/>
      <c r="P641" s="117"/>
      <c r="Q641" s="117"/>
      <c r="R641" s="117"/>
      <c r="S641" s="117"/>
      <c r="T641" s="117"/>
      <c r="U641" s="117"/>
      <c r="V641" s="117"/>
      <c r="W641" s="117"/>
      <c r="X641" s="117"/>
      <c r="Y641" s="117"/>
      <c r="Z641" s="117"/>
    </row>
    <row r="642" ht="12.75" customHeight="1">
      <c r="A642" s="117"/>
      <c r="B642" s="117"/>
      <c r="C642" s="117"/>
      <c r="D642" s="117"/>
      <c r="E642" s="117"/>
      <c r="F642" s="117"/>
      <c r="G642" s="117"/>
      <c r="H642" s="117"/>
      <c r="I642" s="117"/>
      <c r="J642" s="117"/>
      <c r="K642" s="117"/>
      <c r="L642" s="117"/>
      <c r="M642" s="117"/>
      <c r="N642" s="117"/>
      <c r="O642" s="117"/>
      <c r="P642" s="117"/>
      <c r="Q642" s="117"/>
      <c r="R642" s="117"/>
      <c r="S642" s="117"/>
      <c r="T642" s="117"/>
      <c r="U642" s="117"/>
      <c r="V642" s="117"/>
      <c r="W642" s="117"/>
      <c r="X642" s="117"/>
      <c r="Y642" s="117"/>
      <c r="Z642" s="117"/>
    </row>
    <row r="643" ht="12.75" customHeight="1">
      <c r="A643" s="117"/>
      <c r="B643" s="117"/>
      <c r="C643" s="117"/>
      <c r="D643" s="117"/>
      <c r="E643" s="117"/>
      <c r="F643" s="117"/>
      <c r="G643" s="117"/>
      <c r="H643" s="117"/>
      <c r="I643" s="117"/>
      <c r="J643" s="117"/>
      <c r="K643" s="117"/>
      <c r="L643" s="117"/>
      <c r="M643" s="117"/>
      <c r="N643" s="117"/>
      <c r="O643" s="117"/>
      <c r="P643" s="117"/>
      <c r="Q643" s="117"/>
      <c r="R643" s="117"/>
      <c r="S643" s="117"/>
      <c r="T643" s="117"/>
      <c r="U643" s="117"/>
      <c r="V643" s="117"/>
      <c r="W643" s="117"/>
      <c r="X643" s="117"/>
      <c r="Y643" s="117"/>
      <c r="Z643" s="117"/>
    </row>
    <row r="644" ht="12.75" customHeight="1">
      <c r="A644" s="117"/>
      <c r="B644" s="117"/>
      <c r="C644" s="117"/>
      <c r="D644" s="117"/>
      <c r="E644" s="117"/>
      <c r="F644" s="117"/>
      <c r="G644" s="117"/>
      <c r="H644" s="117"/>
      <c r="I644" s="117"/>
      <c r="J644" s="117"/>
      <c r="K644" s="117"/>
      <c r="L644" s="117"/>
      <c r="M644" s="117"/>
      <c r="N644" s="117"/>
      <c r="O644" s="117"/>
      <c r="P644" s="117"/>
      <c r="Q644" s="117"/>
      <c r="R644" s="117"/>
      <c r="S644" s="117"/>
      <c r="T644" s="117"/>
      <c r="U644" s="117"/>
      <c r="V644" s="117"/>
      <c r="W644" s="117"/>
      <c r="X644" s="117"/>
      <c r="Y644" s="117"/>
      <c r="Z644" s="117"/>
    </row>
    <row r="645" ht="12.75" customHeight="1">
      <c r="A645" s="117"/>
      <c r="B645" s="117"/>
      <c r="C645" s="117"/>
      <c r="D645" s="117"/>
      <c r="E645" s="117"/>
      <c r="F645" s="117"/>
      <c r="G645" s="117"/>
      <c r="H645" s="117"/>
      <c r="I645" s="117"/>
      <c r="J645" s="117"/>
      <c r="K645" s="117"/>
      <c r="L645" s="117"/>
      <c r="M645" s="117"/>
      <c r="N645" s="117"/>
      <c r="O645" s="117"/>
      <c r="P645" s="117"/>
      <c r="Q645" s="117"/>
      <c r="R645" s="117"/>
      <c r="S645" s="117"/>
      <c r="T645" s="117"/>
      <c r="U645" s="117"/>
      <c r="V645" s="117"/>
      <c r="W645" s="117"/>
      <c r="X645" s="117"/>
      <c r="Y645" s="117"/>
      <c r="Z645" s="117"/>
    </row>
    <row r="646" ht="12.75" customHeight="1">
      <c r="A646" s="117"/>
      <c r="B646" s="117"/>
      <c r="C646" s="117"/>
      <c r="D646" s="117"/>
      <c r="E646" s="117"/>
      <c r="F646" s="117"/>
      <c r="G646" s="117"/>
      <c r="H646" s="117"/>
      <c r="I646" s="117"/>
      <c r="J646" s="117"/>
      <c r="K646" s="117"/>
      <c r="L646" s="117"/>
      <c r="M646" s="117"/>
      <c r="N646" s="117"/>
      <c r="O646" s="117"/>
      <c r="P646" s="117"/>
      <c r="Q646" s="117"/>
      <c r="R646" s="117"/>
      <c r="S646" s="117"/>
      <c r="T646" s="117"/>
      <c r="U646" s="117"/>
      <c r="V646" s="117"/>
      <c r="W646" s="117"/>
      <c r="X646" s="117"/>
      <c r="Y646" s="117"/>
      <c r="Z646" s="117"/>
    </row>
    <row r="647" ht="12.75" customHeight="1">
      <c r="A647" s="117"/>
      <c r="B647" s="117"/>
      <c r="C647" s="117"/>
      <c r="D647" s="117"/>
      <c r="E647" s="117"/>
      <c r="F647" s="117"/>
      <c r="G647" s="117"/>
      <c r="H647" s="117"/>
      <c r="I647" s="117"/>
      <c r="J647" s="117"/>
      <c r="K647" s="117"/>
      <c r="L647" s="117"/>
      <c r="M647" s="117"/>
      <c r="N647" s="117"/>
      <c r="O647" s="117"/>
      <c r="P647" s="117"/>
      <c r="Q647" s="117"/>
      <c r="R647" s="117"/>
      <c r="S647" s="117"/>
      <c r="T647" s="117"/>
      <c r="U647" s="117"/>
      <c r="V647" s="117"/>
      <c r="W647" s="117"/>
      <c r="X647" s="117"/>
      <c r="Y647" s="117"/>
      <c r="Z647" s="117"/>
    </row>
    <row r="648" ht="12.75" customHeight="1">
      <c r="A648" s="117"/>
      <c r="B648" s="117"/>
      <c r="C648" s="117"/>
      <c r="D648" s="117"/>
      <c r="E648" s="117"/>
      <c r="F648" s="117"/>
      <c r="G648" s="117"/>
      <c r="H648" s="117"/>
      <c r="I648" s="117"/>
      <c r="J648" s="117"/>
      <c r="K648" s="117"/>
      <c r="L648" s="117"/>
      <c r="M648" s="117"/>
      <c r="N648" s="117"/>
      <c r="O648" s="117"/>
      <c r="P648" s="117"/>
      <c r="Q648" s="117"/>
      <c r="R648" s="117"/>
      <c r="S648" s="117"/>
      <c r="T648" s="117"/>
      <c r="U648" s="117"/>
      <c r="V648" s="117"/>
      <c r="W648" s="117"/>
      <c r="X648" s="117"/>
      <c r="Y648" s="117"/>
      <c r="Z648" s="117"/>
    </row>
    <row r="649" ht="12.75" customHeight="1">
      <c r="A649" s="117"/>
      <c r="B649" s="117"/>
      <c r="C649" s="117"/>
      <c r="D649" s="117"/>
      <c r="E649" s="117"/>
      <c r="F649" s="117"/>
      <c r="G649" s="117"/>
      <c r="H649" s="117"/>
      <c r="I649" s="117"/>
      <c r="J649" s="117"/>
      <c r="K649" s="117"/>
      <c r="L649" s="117"/>
      <c r="M649" s="117"/>
      <c r="N649" s="117"/>
      <c r="O649" s="117"/>
      <c r="P649" s="117"/>
      <c r="Q649" s="117"/>
      <c r="R649" s="117"/>
      <c r="S649" s="117"/>
      <c r="T649" s="117"/>
      <c r="U649" s="117"/>
      <c r="V649" s="117"/>
      <c r="W649" s="117"/>
      <c r="X649" s="117"/>
      <c r="Y649" s="117"/>
      <c r="Z649" s="117"/>
    </row>
    <row r="650" ht="12.75" customHeight="1">
      <c r="A650" s="117"/>
      <c r="B650" s="117"/>
      <c r="C650" s="117"/>
      <c r="D650" s="117"/>
      <c r="E650" s="117"/>
      <c r="F650" s="117"/>
      <c r="G650" s="117"/>
      <c r="H650" s="117"/>
      <c r="I650" s="117"/>
      <c r="J650" s="117"/>
      <c r="K650" s="117"/>
      <c r="L650" s="117"/>
      <c r="M650" s="117"/>
      <c r="N650" s="117"/>
      <c r="O650" s="117"/>
      <c r="P650" s="117"/>
      <c r="Q650" s="117"/>
      <c r="R650" s="117"/>
      <c r="S650" s="117"/>
      <c r="T650" s="117"/>
      <c r="U650" s="117"/>
      <c r="V650" s="117"/>
      <c r="W650" s="117"/>
      <c r="X650" s="117"/>
      <c r="Y650" s="117"/>
      <c r="Z650" s="117"/>
    </row>
    <row r="651" ht="12.75" customHeight="1">
      <c r="A651" s="117"/>
      <c r="B651" s="117"/>
      <c r="C651" s="117"/>
      <c r="D651" s="117"/>
      <c r="E651" s="117"/>
      <c r="F651" s="117"/>
      <c r="G651" s="117"/>
      <c r="H651" s="117"/>
      <c r="I651" s="117"/>
      <c r="J651" s="117"/>
      <c r="K651" s="117"/>
      <c r="L651" s="117"/>
      <c r="M651" s="117"/>
      <c r="N651" s="117"/>
      <c r="O651" s="117"/>
      <c r="P651" s="117"/>
      <c r="Q651" s="117"/>
      <c r="R651" s="117"/>
      <c r="S651" s="117"/>
      <c r="T651" s="117"/>
      <c r="U651" s="117"/>
      <c r="V651" s="117"/>
      <c r="W651" s="117"/>
      <c r="X651" s="117"/>
      <c r="Y651" s="117"/>
      <c r="Z651" s="117"/>
    </row>
    <row r="652" ht="12.75" customHeight="1">
      <c r="A652" s="117"/>
      <c r="B652" s="117"/>
      <c r="C652" s="117"/>
      <c r="D652" s="117"/>
      <c r="E652" s="117"/>
      <c r="F652" s="117"/>
      <c r="G652" s="117"/>
      <c r="H652" s="117"/>
      <c r="I652" s="117"/>
      <c r="J652" s="117"/>
      <c r="K652" s="117"/>
      <c r="L652" s="117"/>
      <c r="M652" s="117"/>
      <c r="N652" s="117"/>
      <c r="O652" s="117"/>
      <c r="P652" s="117"/>
      <c r="Q652" s="117"/>
      <c r="R652" s="117"/>
      <c r="S652" s="117"/>
      <c r="T652" s="117"/>
      <c r="U652" s="117"/>
      <c r="V652" s="117"/>
      <c r="W652" s="117"/>
      <c r="X652" s="117"/>
      <c r="Y652" s="117"/>
      <c r="Z652" s="117"/>
    </row>
    <row r="653" ht="12.75" customHeight="1">
      <c r="A653" s="117"/>
      <c r="B653" s="117"/>
      <c r="C653" s="117"/>
      <c r="D653" s="117"/>
      <c r="E653" s="117"/>
      <c r="F653" s="117"/>
      <c r="G653" s="117"/>
      <c r="H653" s="117"/>
      <c r="I653" s="117"/>
      <c r="J653" s="117"/>
      <c r="K653" s="117"/>
      <c r="L653" s="117"/>
      <c r="M653" s="117"/>
      <c r="N653" s="117"/>
      <c r="O653" s="117"/>
      <c r="P653" s="117"/>
      <c r="Q653" s="117"/>
      <c r="R653" s="117"/>
      <c r="S653" s="117"/>
      <c r="T653" s="117"/>
      <c r="U653" s="117"/>
      <c r="V653" s="117"/>
      <c r="W653" s="117"/>
      <c r="X653" s="117"/>
      <c r="Y653" s="117"/>
      <c r="Z653" s="117"/>
    </row>
    <row r="654" ht="12.75" customHeight="1">
      <c r="A654" s="117"/>
      <c r="B654" s="117"/>
      <c r="C654" s="117"/>
      <c r="D654" s="117"/>
      <c r="E654" s="117"/>
      <c r="F654" s="117"/>
      <c r="G654" s="117"/>
      <c r="H654" s="117"/>
      <c r="I654" s="117"/>
      <c r="J654" s="117"/>
      <c r="K654" s="117"/>
      <c r="L654" s="117"/>
      <c r="M654" s="117"/>
      <c r="N654" s="117"/>
      <c r="O654" s="117"/>
      <c r="P654" s="117"/>
      <c r="Q654" s="117"/>
      <c r="R654" s="117"/>
      <c r="S654" s="117"/>
      <c r="T654" s="117"/>
      <c r="U654" s="117"/>
      <c r="V654" s="117"/>
      <c r="W654" s="117"/>
      <c r="X654" s="117"/>
      <c r="Y654" s="117"/>
      <c r="Z654" s="117"/>
    </row>
    <row r="655" ht="12.75" customHeight="1">
      <c r="A655" s="117"/>
      <c r="B655" s="117"/>
      <c r="C655" s="117"/>
      <c r="D655" s="117"/>
      <c r="E655" s="117"/>
      <c r="F655" s="117"/>
      <c r="G655" s="117"/>
      <c r="H655" s="117"/>
      <c r="I655" s="117"/>
      <c r="J655" s="117"/>
      <c r="K655" s="117"/>
      <c r="L655" s="117"/>
      <c r="M655" s="117"/>
      <c r="N655" s="117"/>
      <c r="O655" s="117"/>
      <c r="P655" s="117"/>
      <c r="Q655" s="117"/>
      <c r="R655" s="117"/>
      <c r="S655" s="117"/>
      <c r="T655" s="117"/>
      <c r="U655" s="117"/>
      <c r="V655" s="117"/>
      <c r="W655" s="117"/>
      <c r="X655" s="117"/>
      <c r="Y655" s="117"/>
      <c r="Z655" s="117"/>
    </row>
    <row r="656" ht="12.75" customHeight="1">
      <c r="A656" s="117"/>
      <c r="B656" s="117"/>
      <c r="C656" s="117"/>
      <c r="D656" s="117"/>
      <c r="E656" s="117"/>
      <c r="F656" s="117"/>
      <c r="G656" s="117"/>
      <c r="H656" s="117"/>
      <c r="I656" s="117"/>
      <c r="J656" s="117"/>
      <c r="K656" s="117"/>
      <c r="L656" s="117"/>
      <c r="M656" s="117"/>
      <c r="N656" s="117"/>
      <c r="O656" s="117"/>
      <c r="P656" s="117"/>
      <c r="Q656" s="117"/>
      <c r="R656" s="117"/>
      <c r="S656" s="117"/>
      <c r="T656" s="117"/>
      <c r="U656" s="117"/>
      <c r="V656" s="117"/>
      <c r="W656" s="117"/>
      <c r="X656" s="117"/>
      <c r="Y656" s="117"/>
      <c r="Z656" s="117"/>
    </row>
    <row r="657" ht="12.75" customHeight="1">
      <c r="A657" s="117"/>
      <c r="B657" s="117"/>
      <c r="C657" s="117"/>
      <c r="D657" s="117"/>
      <c r="E657" s="117"/>
      <c r="F657" s="117"/>
      <c r="G657" s="117"/>
      <c r="H657" s="117"/>
      <c r="I657" s="117"/>
      <c r="J657" s="117"/>
      <c r="K657" s="117"/>
      <c r="L657" s="117"/>
      <c r="M657" s="117"/>
      <c r="N657" s="117"/>
      <c r="O657" s="117"/>
      <c r="P657" s="117"/>
      <c r="Q657" s="117"/>
      <c r="R657" s="117"/>
      <c r="S657" s="117"/>
      <c r="T657" s="117"/>
      <c r="U657" s="117"/>
      <c r="V657" s="117"/>
      <c r="W657" s="117"/>
      <c r="X657" s="117"/>
      <c r="Y657" s="117"/>
      <c r="Z657" s="117"/>
    </row>
    <row r="658" ht="12.75" customHeight="1">
      <c r="A658" s="117"/>
      <c r="B658" s="117"/>
      <c r="C658" s="117"/>
      <c r="D658" s="117"/>
      <c r="E658" s="117"/>
      <c r="F658" s="117"/>
      <c r="G658" s="117"/>
      <c r="H658" s="117"/>
      <c r="I658" s="117"/>
      <c r="J658" s="117"/>
      <c r="K658" s="117"/>
      <c r="L658" s="117"/>
      <c r="M658" s="117"/>
      <c r="N658" s="117"/>
      <c r="O658" s="117"/>
      <c r="P658" s="117"/>
      <c r="Q658" s="117"/>
      <c r="R658" s="117"/>
      <c r="S658" s="117"/>
      <c r="T658" s="117"/>
      <c r="U658" s="117"/>
      <c r="V658" s="117"/>
      <c r="W658" s="117"/>
      <c r="X658" s="117"/>
      <c r="Y658" s="117"/>
      <c r="Z658" s="117"/>
    </row>
    <row r="659" ht="12.75" customHeight="1">
      <c r="A659" s="117"/>
      <c r="B659" s="117"/>
      <c r="C659" s="117"/>
      <c r="D659" s="117"/>
      <c r="E659" s="117"/>
      <c r="F659" s="117"/>
      <c r="G659" s="117"/>
      <c r="H659" s="117"/>
      <c r="I659" s="117"/>
      <c r="J659" s="117"/>
      <c r="K659" s="117"/>
      <c r="L659" s="117"/>
      <c r="M659" s="117"/>
      <c r="N659" s="117"/>
      <c r="O659" s="117"/>
      <c r="P659" s="117"/>
      <c r="Q659" s="117"/>
      <c r="R659" s="117"/>
      <c r="S659" s="117"/>
      <c r="T659" s="117"/>
      <c r="U659" s="117"/>
      <c r="V659" s="117"/>
      <c r="W659" s="117"/>
      <c r="X659" s="117"/>
      <c r="Y659" s="117"/>
      <c r="Z659" s="117"/>
    </row>
    <row r="660" ht="12.75" customHeight="1">
      <c r="A660" s="117"/>
      <c r="B660" s="117"/>
      <c r="C660" s="117"/>
      <c r="D660" s="117"/>
      <c r="E660" s="117"/>
      <c r="F660" s="117"/>
      <c r="G660" s="117"/>
      <c r="H660" s="117"/>
      <c r="I660" s="117"/>
      <c r="J660" s="117"/>
      <c r="K660" s="117"/>
      <c r="L660" s="117"/>
      <c r="M660" s="117"/>
      <c r="N660" s="117"/>
      <c r="O660" s="117"/>
      <c r="P660" s="117"/>
      <c r="Q660" s="117"/>
      <c r="R660" s="117"/>
      <c r="S660" s="117"/>
      <c r="T660" s="117"/>
      <c r="U660" s="117"/>
      <c r="V660" s="117"/>
      <c r="W660" s="117"/>
      <c r="X660" s="117"/>
      <c r="Y660" s="117"/>
      <c r="Z660" s="117"/>
    </row>
    <row r="661" ht="12.75" customHeight="1">
      <c r="A661" s="117"/>
      <c r="B661" s="117"/>
      <c r="C661" s="117"/>
      <c r="D661" s="117"/>
      <c r="E661" s="117"/>
      <c r="F661" s="117"/>
      <c r="G661" s="117"/>
      <c r="H661" s="117"/>
      <c r="I661" s="117"/>
      <c r="J661" s="117"/>
      <c r="K661" s="117"/>
      <c r="L661" s="117"/>
      <c r="M661" s="117"/>
      <c r="N661" s="117"/>
      <c r="O661" s="117"/>
      <c r="P661" s="117"/>
      <c r="Q661" s="117"/>
      <c r="R661" s="117"/>
      <c r="S661" s="117"/>
      <c r="T661" s="117"/>
      <c r="U661" s="117"/>
      <c r="V661" s="117"/>
      <c r="W661" s="117"/>
      <c r="X661" s="117"/>
      <c r="Y661" s="117"/>
      <c r="Z661" s="117"/>
    </row>
    <row r="662" ht="12.75" customHeight="1">
      <c r="A662" s="117"/>
      <c r="B662" s="117"/>
      <c r="C662" s="117"/>
      <c r="D662" s="117"/>
      <c r="E662" s="117"/>
      <c r="F662" s="117"/>
      <c r="G662" s="117"/>
      <c r="H662" s="117"/>
      <c r="I662" s="117"/>
      <c r="J662" s="117"/>
      <c r="K662" s="117"/>
      <c r="L662" s="117"/>
      <c r="M662" s="117"/>
      <c r="N662" s="117"/>
      <c r="O662" s="117"/>
      <c r="P662" s="117"/>
      <c r="Q662" s="117"/>
      <c r="R662" s="117"/>
      <c r="S662" s="117"/>
      <c r="T662" s="117"/>
      <c r="U662" s="117"/>
      <c r="V662" s="117"/>
      <c r="W662" s="117"/>
      <c r="X662" s="117"/>
      <c r="Y662" s="117"/>
      <c r="Z662" s="117"/>
    </row>
    <row r="663" ht="12.75" customHeight="1">
      <c r="A663" s="117"/>
      <c r="B663" s="117"/>
      <c r="C663" s="117"/>
      <c r="D663" s="117"/>
      <c r="E663" s="117"/>
      <c r="F663" s="117"/>
      <c r="G663" s="117"/>
      <c r="H663" s="117"/>
      <c r="I663" s="117"/>
      <c r="J663" s="117"/>
      <c r="K663" s="117"/>
      <c r="L663" s="117"/>
      <c r="M663" s="117"/>
      <c r="N663" s="117"/>
      <c r="O663" s="117"/>
      <c r="P663" s="117"/>
      <c r="Q663" s="117"/>
      <c r="R663" s="117"/>
      <c r="S663" s="117"/>
      <c r="T663" s="117"/>
      <c r="U663" s="117"/>
      <c r="V663" s="117"/>
      <c r="W663" s="117"/>
      <c r="X663" s="117"/>
      <c r="Y663" s="117"/>
      <c r="Z663" s="117"/>
    </row>
    <row r="664" ht="12.75" customHeight="1">
      <c r="A664" s="117"/>
      <c r="B664" s="117"/>
      <c r="C664" s="117"/>
      <c r="D664" s="117"/>
      <c r="E664" s="117"/>
      <c r="F664" s="117"/>
      <c r="G664" s="117"/>
      <c r="H664" s="117"/>
      <c r="I664" s="117"/>
      <c r="J664" s="117"/>
      <c r="K664" s="117"/>
      <c r="L664" s="117"/>
      <c r="M664" s="117"/>
      <c r="N664" s="117"/>
      <c r="O664" s="117"/>
      <c r="P664" s="117"/>
      <c r="Q664" s="117"/>
      <c r="R664" s="117"/>
      <c r="S664" s="117"/>
      <c r="T664" s="117"/>
      <c r="U664" s="117"/>
      <c r="V664" s="117"/>
      <c r="W664" s="117"/>
      <c r="X664" s="117"/>
      <c r="Y664" s="117"/>
      <c r="Z664" s="117"/>
    </row>
    <row r="665" ht="12.75" customHeight="1">
      <c r="A665" s="117"/>
      <c r="B665" s="117"/>
      <c r="C665" s="117"/>
      <c r="D665" s="117"/>
      <c r="E665" s="117"/>
      <c r="F665" s="117"/>
      <c r="G665" s="117"/>
      <c r="H665" s="117"/>
      <c r="I665" s="117"/>
      <c r="J665" s="117"/>
      <c r="K665" s="117"/>
      <c r="L665" s="117"/>
      <c r="M665" s="117"/>
      <c r="N665" s="117"/>
      <c r="O665" s="117"/>
      <c r="P665" s="117"/>
      <c r="Q665" s="117"/>
      <c r="R665" s="117"/>
      <c r="S665" s="117"/>
      <c r="T665" s="117"/>
      <c r="U665" s="117"/>
      <c r="V665" s="117"/>
      <c r="W665" s="117"/>
      <c r="X665" s="117"/>
      <c r="Y665" s="117"/>
      <c r="Z665" s="117"/>
    </row>
    <row r="666" ht="12.75" customHeight="1">
      <c r="A666" s="117"/>
      <c r="B666" s="117"/>
      <c r="C666" s="117"/>
      <c r="D666" s="117"/>
      <c r="E666" s="117"/>
      <c r="F666" s="117"/>
      <c r="G666" s="117"/>
      <c r="H666" s="117"/>
      <c r="I666" s="117"/>
      <c r="J666" s="117"/>
      <c r="K666" s="117"/>
      <c r="L666" s="117"/>
      <c r="M666" s="117"/>
      <c r="N666" s="117"/>
      <c r="O666" s="117"/>
      <c r="P666" s="117"/>
      <c r="Q666" s="117"/>
      <c r="R666" s="117"/>
      <c r="S666" s="117"/>
      <c r="T666" s="117"/>
      <c r="U666" s="117"/>
      <c r="V666" s="117"/>
      <c r="W666" s="117"/>
      <c r="X666" s="117"/>
      <c r="Y666" s="117"/>
      <c r="Z666" s="117"/>
    </row>
    <row r="667" ht="12.75" customHeight="1">
      <c r="A667" s="117"/>
      <c r="B667" s="117"/>
      <c r="C667" s="117"/>
      <c r="D667" s="117"/>
      <c r="E667" s="117"/>
      <c r="F667" s="117"/>
      <c r="G667" s="117"/>
      <c r="H667" s="117"/>
      <c r="I667" s="117"/>
      <c r="J667" s="117"/>
      <c r="K667" s="117"/>
      <c r="L667" s="117"/>
      <c r="M667" s="117"/>
      <c r="N667" s="117"/>
      <c r="O667" s="117"/>
      <c r="P667" s="117"/>
      <c r="Q667" s="117"/>
      <c r="R667" s="117"/>
      <c r="S667" s="117"/>
      <c r="T667" s="117"/>
      <c r="U667" s="117"/>
      <c r="V667" s="117"/>
      <c r="W667" s="117"/>
      <c r="X667" s="117"/>
      <c r="Y667" s="117"/>
      <c r="Z667" s="117"/>
    </row>
    <row r="668" ht="12.75" customHeight="1">
      <c r="A668" s="117"/>
      <c r="B668" s="117"/>
      <c r="C668" s="117"/>
      <c r="D668" s="117"/>
      <c r="E668" s="117"/>
      <c r="F668" s="117"/>
      <c r="G668" s="117"/>
      <c r="H668" s="117"/>
      <c r="I668" s="117"/>
      <c r="J668" s="117"/>
      <c r="K668" s="117"/>
      <c r="L668" s="117"/>
      <c r="M668" s="117"/>
      <c r="N668" s="117"/>
      <c r="O668" s="117"/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</row>
    <row r="669" ht="12.75" customHeight="1">
      <c r="A669" s="117"/>
      <c r="B669" s="117"/>
      <c r="C669" s="117"/>
      <c r="D669" s="117"/>
      <c r="E669" s="117"/>
      <c r="F669" s="117"/>
      <c r="G669" s="117"/>
      <c r="H669" s="117"/>
      <c r="I669" s="117"/>
      <c r="J669" s="117"/>
      <c r="K669" s="117"/>
      <c r="L669" s="117"/>
      <c r="M669" s="117"/>
      <c r="N669" s="117"/>
      <c r="O669" s="117"/>
      <c r="P669" s="117"/>
      <c r="Q669" s="117"/>
      <c r="R669" s="117"/>
      <c r="S669" s="117"/>
      <c r="T669" s="117"/>
      <c r="U669" s="117"/>
      <c r="V669" s="117"/>
      <c r="W669" s="117"/>
      <c r="X669" s="117"/>
      <c r="Y669" s="117"/>
      <c r="Z669" s="117"/>
    </row>
    <row r="670" ht="12.75" customHeight="1">
      <c r="A670" s="117"/>
      <c r="B670" s="117"/>
      <c r="C670" s="117"/>
      <c r="D670" s="117"/>
      <c r="E670" s="117"/>
      <c r="F670" s="117"/>
      <c r="G670" s="117"/>
      <c r="H670" s="117"/>
      <c r="I670" s="117"/>
      <c r="J670" s="117"/>
      <c r="K670" s="117"/>
      <c r="L670" s="117"/>
      <c r="M670" s="117"/>
      <c r="N670" s="117"/>
      <c r="O670" s="117"/>
      <c r="P670" s="117"/>
      <c r="Q670" s="117"/>
      <c r="R670" s="117"/>
      <c r="S670" s="117"/>
      <c r="T670" s="117"/>
      <c r="U670" s="117"/>
      <c r="V670" s="117"/>
      <c r="W670" s="117"/>
      <c r="X670" s="117"/>
      <c r="Y670" s="117"/>
      <c r="Z670" s="117"/>
    </row>
    <row r="671" ht="12.75" customHeight="1">
      <c r="A671" s="117"/>
      <c r="B671" s="117"/>
      <c r="C671" s="117"/>
      <c r="D671" s="117"/>
      <c r="E671" s="117"/>
      <c r="F671" s="117"/>
      <c r="G671" s="117"/>
      <c r="H671" s="117"/>
      <c r="I671" s="117"/>
      <c r="J671" s="117"/>
      <c r="K671" s="117"/>
      <c r="L671" s="117"/>
      <c r="M671" s="117"/>
      <c r="N671" s="117"/>
      <c r="O671" s="117"/>
      <c r="P671" s="117"/>
      <c r="Q671" s="117"/>
      <c r="R671" s="117"/>
      <c r="S671" s="117"/>
      <c r="T671" s="117"/>
      <c r="U671" s="117"/>
      <c r="V671" s="117"/>
      <c r="W671" s="117"/>
      <c r="X671" s="117"/>
      <c r="Y671" s="117"/>
      <c r="Z671" s="117"/>
    </row>
    <row r="672" ht="12.75" customHeight="1">
      <c r="A672" s="117"/>
      <c r="B672" s="117"/>
      <c r="C672" s="117"/>
      <c r="D672" s="117"/>
      <c r="E672" s="117"/>
      <c r="F672" s="117"/>
      <c r="G672" s="117"/>
      <c r="H672" s="117"/>
      <c r="I672" s="117"/>
      <c r="J672" s="117"/>
      <c r="K672" s="117"/>
      <c r="L672" s="117"/>
      <c r="M672" s="117"/>
      <c r="N672" s="117"/>
      <c r="O672" s="117"/>
      <c r="P672" s="117"/>
      <c r="Q672" s="117"/>
      <c r="R672" s="117"/>
      <c r="S672" s="117"/>
      <c r="T672" s="117"/>
      <c r="U672" s="117"/>
      <c r="V672" s="117"/>
      <c r="W672" s="117"/>
      <c r="X672" s="117"/>
      <c r="Y672" s="117"/>
      <c r="Z672" s="117"/>
    </row>
    <row r="673" ht="12.75" customHeight="1">
      <c r="A673" s="117"/>
      <c r="B673" s="117"/>
      <c r="C673" s="117"/>
      <c r="D673" s="117"/>
      <c r="E673" s="117"/>
      <c r="F673" s="117"/>
      <c r="G673" s="117"/>
      <c r="H673" s="117"/>
      <c r="I673" s="117"/>
      <c r="J673" s="117"/>
      <c r="K673" s="117"/>
      <c r="L673" s="117"/>
      <c r="M673" s="117"/>
      <c r="N673" s="117"/>
      <c r="O673" s="117"/>
      <c r="P673" s="117"/>
      <c r="Q673" s="117"/>
      <c r="R673" s="117"/>
      <c r="S673" s="117"/>
      <c r="T673" s="117"/>
      <c r="U673" s="117"/>
      <c r="V673" s="117"/>
      <c r="W673" s="117"/>
      <c r="X673" s="117"/>
      <c r="Y673" s="117"/>
      <c r="Z673" s="117"/>
    </row>
    <row r="674" ht="12.75" customHeight="1">
      <c r="A674" s="117"/>
      <c r="B674" s="117"/>
      <c r="C674" s="117"/>
      <c r="D674" s="117"/>
      <c r="E674" s="117"/>
      <c r="F674" s="117"/>
      <c r="G674" s="117"/>
      <c r="H674" s="117"/>
      <c r="I674" s="117"/>
      <c r="J674" s="117"/>
      <c r="K674" s="117"/>
      <c r="L674" s="117"/>
      <c r="M674" s="117"/>
      <c r="N674" s="117"/>
      <c r="O674" s="117"/>
      <c r="P674" s="117"/>
      <c r="Q674" s="117"/>
      <c r="R674" s="117"/>
      <c r="S674" s="117"/>
      <c r="T674" s="117"/>
      <c r="U674" s="117"/>
      <c r="V674" s="117"/>
      <c r="W674" s="117"/>
      <c r="X674" s="117"/>
      <c r="Y674" s="117"/>
      <c r="Z674" s="117"/>
    </row>
    <row r="675" ht="12.75" customHeight="1">
      <c r="A675" s="117"/>
      <c r="B675" s="117"/>
      <c r="C675" s="117"/>
      <c r="D675" s="117"/>
      <c r="E675" s="117"/>
      <c r="F675" s="117"/>
      <c r="G675" s="117"/>
      <c r="H675" s="117"/>
      <c r="I675" s="117"/>
      <c r="J675" s="117"/>
      <c r="K675" s="117"/>
      <c r="L675" s="117"/>
      <c r="M675" s="117"/>
      <c r="N675" s="117"/>
      <c r="O675" s="117"/>
      <c r="P675" s="117"/>
      <c r="Q675" s="117"/>
      <c r="R675" s="117"/>
      <c r="S675" s="117"/>
      <c r="T675" s="117"/>
      <c r="U675" s="117"/>
      <c r="V675" s="117"/>
      <c r="W675" s="117"/>
      <c r="X675" s="117"/>
      <c r="Y675" s="117"/>
      <c r="Z675" s="117"/>
    </row>
    <row r="676" ht="12.75" customHeight="1">
      <c r="A676" s="117"/>
      <c r="B676" s="117"/>
      <c r="C676" s="117"/>
      <c r="D676" s="117"/>
      <c r="E676" s="117"/>
      <c r="F676" s="117"/>
      <c r="G676" s="117"/>
      <c r="H676" s="117"/>
      <c r="I676" s="117"/>
      <c r="J676" s="117"/>
      <c r="K676" s="117"/>
      <c r="L676" s="117"/>
      <c r="M676" s="117"/>
      <c r="N676" s="117"/>
      <c r="O676" s="117"/>
      <c r="P676" s="117"/>
      <c r="Q676" s="117"/>
      <c r="R676" s="117"/>
      <c r="S676" s="117"/>
      <c r="T676" s="117"/>
      <c r="U676" s="117"/>
      <c r="V676" s="117"/>
      <c r="W676" s="117"/>
      <c r="X676" s="117"/>
      <c r="Y676" s="117"/>
      <c r="Z676" s="117"/>
    </row>
    <row r="677" ht="12.75" customHeight="1">
      <c r="A677" s="117"/>
      <c r="B677" s="117"/>
      <c r="C677" s="117"/>
      <c r="D677" s="117"/>
      <c r="E677" s="117"/>
      <c r="F677" s="117"/>
      <c r="G677" s="117"/>
      <c r="H677" s="117"/>
      <c r="I677" s="117"/>
      <c r="J677" s="117"/>
      <c r="K677" s="117"/>
      <c r="L677" s="117"/>
      <c r="M677" s="117"/>
      <c r="N677" s="117"/>
      <c r="O677" s="117"/>
      <c r="P677" s="117"/>
      <c r="Q677" s="117"/>
      <c r="R677" s="117"/>
      <c r="S677" s="117"/>
      <c r="T677" s="117"/>
      <c r="U677" s="117"/>
      <c r="V677" s="117"/>
      <c r="W677" s="117"/>
      <c r="X677" s="117"/>
      <c r="Y677" s="117"/>
      <c r="Z677" s="117"/>
    </row>
    <row r="678" ht="12.75" customHeight="1">
      <c r="A678" s="117"/>
      <c r="B678" s="117"/>
      <c r="C678" s="117"/>
      <c r="D678" s="117"/>
      <c r="E678" s="117"/>
      <c r="F678" s="117"/>
      <c r="G678" s="117"/>
      <c r="H678" s="117"/>
      <c r="I678" s="117"/>
      <c r="J678" s="117"/>
      <c r="K678" s="117"/>
      <c r="L678" s="117"/>
      <c r="M678" s="117"/>
      <c r="N678" s="117"/>
      <c r="O678" s="117"/>
      <c r="P678" s="117"/>
      <c r="Q678" s="117"/>
      <c r="R678" s="117"/>
      <c r="S678" s="117"/>
      <c r="T678" s="117"/>
      <c r="U678" s="117"/>
      <c r="V678" s="117"/>
      <c r="W678" s="117"/>
      <c r="X678" s="117"/>
      <c r="Y678" s="117"/>
      <c r="Z678" s="117"/>
    </row>
    <row r="679" ht="12.75" customHeight="1">
      <c r="A679" s="117"/>
      <c r="B679" s="117"/>
      <c r="C679" s="117"/>
      <c r="D679" s="117"/>
      <c r="E679" s="117"/>
      <c r="F679" s="117"/>
      <c r="G679" s="117"/>
      <c r="H679" s="117"/>
      <c r="I679" s="117"/>
      <c r="J679" s="117"/>
      <c r="K679" s="117"/>
      <c r="L679" s="117"/>
      <c r="M679" s="117"/>
      <c r="N679" s="117"/>
      <c r="O679" s="117"/>
      <c r="P679" s="117"/>
      <c r="Q679" s="117"/>
      <c r="R679" s="117"/>
      <c r="S679" s="117"/>
      <c r="T679" s="117"/>
      <c r="U679" s="117"/>
      <c r="V679" s="117"/>
      <c r="W679" s="117"/>
      <c r="X679" s="117"/>
      <c r="Y679" s="117"/>
      <c r="Z679" s="117"/>
    </row>
    <row r="680" ht="12.75" customHeight="1">
      <c r="A680" s="117"/>
      <c r="B680" s="117"/>
      <c r="C680" s="117"/>
      <c r="D680" s="117"/>
      <c r="E680" s="117"/>
      <c r="F680" s="117"/>
      <c r="G680" s="117"/>
      <c r="H680" s="117"/>
      <c r="I680" s="117"/>
      <c r="J680" s="117"/>
      <c r="K680" s="117"/>
      <c r="L680" s="117"/>
      <c r="M680" s="117"/>
      <c r="N680" s="117"/>
      <c r="O680" s="117"/>
      <c r="P680" s="117"/>
      <c r="Q680" s="117"/>
      <c r="R680" s="117"/>
      <c r="S680" s="117"/>
      <c r="T680" s="117"/>
      <c r="U680" s="117"/>
      <c r="V680" s="117"/>
      <c r="W680" s="117"/>
      <c r="X680" s="117"/>
      <c r="Y680" s="117"/>
      <c r="Z680" s="117"/>
    </row>
    <row r="681" ht="12.75" customHeight="1">
      <c r="A681" s="117"/>
      <c r="B681" s="117"/>
      <c r="C681" s="117"/>
      <c r="D681" s="117"/>
      <c r="E681" s="117"/>
      <c r="F681" s="117"/>
      <c r="G681" s="117"/>
      <c r="H681" s="117"/>
      <c r="I681" s="117"/>
      <c r="J681" s="117"/>
      <c r="K681" s="117"/>
      <c r="L681" s="117"/>
      <c r="M681" s="117"/>
      <c r="N681" s="117"/>
      <c r="O681" s="117"/>
      <c r="P681" s="117"/>
      <c r="Q681" s="117"/>
      <c r="R681" s="117"/>
      <c r="S681" s="117"/>
      <c r="T681" s="117"/>
      <c r="U681" s="117"/>
      <c r="V681" s="117"/>
      <c r="W681" s="117"/>
      <c r="X681" s="117"/>
      <c r="Y681" s="117"/>
      <c r="Z681" s="117"/>
    </row>
    <row r="682" ht="12.75" customHeight="1">
      <c r="A682" s="117"/>
      <c r="B682" s="117"/>
      <c r="C682" s="117"/>
      <c r="D682" s="117"/>
      <c r="E682" s="117"/>
      <c r="F682" s="117"/>
      <c r="G682" s="117"/>
      <c r="H682" s="117"/>
      <c r="I682" s="117"/>
      <c r="J682" s="117"/>
      <c r="K682" s="117"/>
      <c r="L682" s="117"/>
      <c r="M682" s="117"/>
      <c r="N682" s="117"/>
      <c r="O682" s="117"/>
      <c r="P682" s="117"/>
      <c r="Q682" s="117"/>
      <c r="R682" s="117"/>
      <c r="S682" s="117"/>
      <c r="T682" s="117"/>
      <c r="U682" s="117"/>
      <c r="V682" s="117"/>
      <c r="W682" s="117"/>
      <c r="X682" s="117"/>
      <c r="Y682" s="117"/>
      <c r="Z682" s="117"/>
    </row>
    <row r="683" ht="12.75" customHeight="1">
      <c r="A683" s="117"/>
      <c r="B683" s="117"/>
      <c r="C683" s="117"/>
      <c r="D683" s="117"/>
      <c r="E683" s="117"/>
      <c r="F683" s="117"/>
      <c r="G683" s="117"/>
      <c r="H683" s="117"/>
      <c r="I683" s="117"/>
      <c r="J683" s="117"/>
      <c r="K683" s="117"/>
      <c r="L683" s="117"/>
      <c r="M683" s="117"/>
      <c r="N683" s="117"/>
      <c r="O683" s="117"/>
      <c r="P683" s="117"/>
      <c r="Q683" s="117"/>
      <c r="R683" s="117"/>
      <c r="S683" s="117"/>
      <c r="T683" s="117"/>
      <c r="U683" s="117"/>
      <c r="V683" s="117"/>
      <c r="W683" s="117"/>
      <c r="X683" s="117"/>
      <c r="Y683" s="117"/>
      <c r="Z683" s="117"/>
    </row>
    <row r="684" ht="12.75" customHeight="1">
      <c r="A684" s="117"/>
      <c r="B684" s="117"/>
      <c r="C684" s="117"/>
      <c r="D684" s="117"/>
      <c r="E684" s="117"/>
      <c r="F684" s="117"/>
      <c r="G684" s="117"/>
      <c r="H684" s="117"/>
      <c r="I684" s="117"/>
      <c r="J684" s="117"/>
      <c r="K684" s="117"/>
      <c r="L684" s="117"/>
      <c r="M684" s="117"/>
      <c r="N684" s="117"/>
      <c r="O684" s="117"/>
      <c r="P684" s="117"/>
      <c r="Q684" s="117"/>
      <c r="R684" s="117"/>
      <c r="S684" s="117"/>
      <c r="T684" s="117"/>
      <c r="U684" s="117"/>
      <c r="V684" s="117"/>
      <c r="W684" s="117"/>
      <c r="X684" s="117"/>
      <c r="Y684" s="117"/>
      <c r="Z684" s="117"/>
    </row>
    <row r="685" ht="12.75" customHeight="1">
      <c r="A685" s="117"/>
      <c r="B685" s="117"/>
      <c r="C685" s="117"/>
      <c r="D685" s="117"/>
      <c r="E685" s="117"/>
      <c r="F685" s="117"/>
      <c r="G685" s="117"/>
      <c r="H685" s="117"/>
      <c r="I685" s="117"/>
      <c r="J685" s="117"/>
      <c r="K685" s="117"/>
      <c r="L685" s="117"/>
      <c r="M685" s="117"/>
      <c r="N685" s="117"/>
      <c r="O685" s="117"/>
      <c r="P685" s="117"/>
      <c r="Q685" s="117"/>
      <c r="R685" s="117"/>
      <c r="S685" s="117"/>
      <c r="T685" s="117"/>
      <c r="U685" s="117"/>
      <c r="V685" s="117"/>
      <c r="W685" s="117"/>
      <c r="X685" s="117"/>
      <c r="Y685" s="117"/>
      <c r="Z685" s="117"/>
    </row>
    <row r="686" ht="12.75" customHeight="1">
      <c r="A686" s="117"/>
      <c r="B686" s="117"/>
      <c r="C686" s="117"/>
      <c r="D686" s="117"/>
      <c r="E686" s="117"/>
      <c r="F686" s="117"/>
      <c r="G686" s="117"/>
      <c r="H686" s="117"/>
      <c r="I686" s="117"/>
      <c r="J686" s="117"/>
      <c r="K686" s="117"/>
      <c r="L686" s="117"/>
      <c r="M686" s="117"/>
      <c r="N686" s="117"/>
      <c r="O686" s="117"/>
      <c r="P686" s="117"/>
      <c r="Q686" s="117"/>
      <c r="R686" s="117"/>
      <c r="S686" s="117"/>
      <c r="T686" s="117"/>
      <c r="U686" s="117"/>
      <c r="V686" s="117"/>
      <c r="W686" s="117"/>
      <c r="X686" s="117"/>
      <c r="Y686" s="117"/>
      <c r="Z686" s="117"/>
    </row>
    <row r="687" ht="12.75" customHeight="1">
      <c r="A687" s="117"/>
      <c r="B687" s="117"/>
      <c r="C687" s="117"/>
      <c r="D687" s="117"/>
      <c r="E687" s="117"/>
      <c r="F687" s="117"/>
      <c r="G687" s="117"/>
      <c r="H687" s="117"/>
      <c r="I687" s="117"/>
      <c r="J687" s="117"/>
      <c r="K687" s="117"/>
      <c r="L687" s="117"/>
      <c r="M687" s="117"/>
      <c r="N687" s="117"/>
      <c r="O687" s="117"/>
      <c r="P687" s="117"/>
      <c r="Q687" s="117"/>
      <c r="R687" s="117"/>
      <c r="S687" s="117"/>
      <c r="T687" s="117"/>
      <c r="U687" s="117"/>
      <c r="V687" s="117"/>
      <c r="W687" s="117"/>
      <c r="X687" s="117"/>
      <c r="Y687" s="117"/>
      <c r="Z687" s="117"/>
    </row>
    <row r="688" ht="12.75" customHeight="1">
      <c r="A688" s="117"/>
      <c r="B688" s="117"/>
      <c r="C688" s="117"/>
      <c r="D688" s="117"/>
      <c r="E688" s="117"/>
      <c r="F688" s="117"/>
      <c r="G688" s="117"/>
      <c r="H688" s="117"/>
      <c r="I688" s="117"/>
      <c r="J688" s="117"/>
      <c r="K688" s="117"/>
      <c r="L688" s="117"/>
      <c r="M688" s="117"/>
      <c r="N688" s="117"/>
      <c r="O688" s="117"/>
      <c r="P688" s="117"/>
      <c r="Q688" s="117"/>
      <c r="R688" s="117"/>
      <c r="S688" s="117"/>
      <c r="T688" s="117"/>
      <c r="U688" s="117"/>
      <c r="V688" s="117"/>
      <c r="W688" s="117"/>
      <c r="X688" s="117"/>
      <c r="Y688" s="117"/>
      <c r="Z688" s="117"/>
    </row>
    <row r="689" ht="12.75" customHeight="1">
      <c r="A689" s="117"/>
      <c r="B689" s="117"/>
      <c r="C689" s="117"/>
      <c r="D689" s="117"/>
      <c r="E689" s="117"/>
      <c r="F689" s="117"/>
      <c r="G689" s="117"/>
      <c r="H689" s="117"/>
      <c r="I689" s="117"/>
      <c r="J689" s="117"/>
      <c r="K689" s="117"/>
      <c r="L689" s="117"/>
      <c r="M689" s="117"/>
      <c r="N689" s="117"/>
      <c r="O689" s="117"/>
      <c r="P689" s="117"/>
      <c r="Q689" s="117"/>
      <c r="R689" s="117"/>
      <c r="S689" s="117"/>
      <c r="T689" s="117"/>
      <c r="U689" s="117"/>
      <c r="V689" s="117"/>
      <c r="W689" s="117"/>
      <c r="X689" s="117"/>
      <c r="Y689" s="117"/>
      <c r="Z689" s="117"/>
    </row>
    <row r="690" ht="12.75" customHeight="1">
      <c r="A690" s="117"/>
      <c r="B690" s="117"/>
      <c r="C690" s="117"/>
      <c r="D690" s="117"/>
      <c r="E690" s="117"/>
      <c r="F690" s="117"/>
      <c r="G690" s="117"/>
      <c r="H690" s="117"/>
      <c r="I690" s="117"/>
      <c r="J690" s="117"/>
      <c r="K690" s="117"/>
      <c r="L690" s="117"/>
      <c r="M690" s="117"/>
      <c r="N690" s="117"/>
      <c r="O690" s="117"/>
      <c r="P690" s="117"/>
      <c r="Q690" s="117"/>
      <c r="R690" s="117"/>
      <c r="S690" s="117"/>
      <c r="T690" s="117"/>
      <c r="U690" s="117"/>
      <c r="V690" s="117"/>
      <c r="W690" s="117"/>
      <c r="X690" s="117"/>
      <c r="Y690" s="117"/>
      <c r="Z690" s="117"/>
    </row>
    <row r="691" ht="12.75" customHeight="1">
      <c r="A691" s="117"/>
      <c r="B691" s="117"/>
      <c r="C691" s="117"/>
      <c r="D691" s="117"/>
      <c r="E691" s="117"/>
      <c r="F691" s="117"/>
      <c r="G691" s="117"/>
      <c r="H691" s="117"/>
      <c r="I691" s="117"/>
      <c r="J691" s="117"/>
      <c r="K691" s="117"/>
      <c r="L691" s="117"/>
      <c r="M691" s="117"/>
      <c r="N691" s="117"/>
      <c r="O691" s="117"/>
      <c r="P691" s="117"/>
      <c r="Q691" s="117"/>
      <c r="R691" s="117"/>
      <c r="S691" s="117"/>
      <c r="T691" s="117"/>
      <c r="U691" s="117"/>
      <c r="V691" s="117"/>
      <c r="W691" s="117"/>
      <c r="X691" s="117"/>
      <c r="Y691" s="117"/>
      <c r="Z691" s="117"/>
    </row>
    <row r="692" ht="12.75" customHeight="1">
      <c r="A692" s="117"/>
      <c r="B692" s="117"/>
      <c r="C692" s="117"/>
      <c r="D692" s="117"/>
      <c r="E692" s="117"/>
      <c r="F692" s="117"/>
      <c r="G692" s="117"/>
      <c r="H692" s="117"/>
      <c r="I692" s="117"/>
      <c r="J692" s="117"/>
      <c r="K692" s="117"/>
      <c r="L692" s="117"/>
      <c r="M692" s="117"/>
      <c r="N692" s="117"/>
      <c r="O692" s="117"/>
      <c r="P692" s="117"/>
      <c r="Q692" s="117"/>
      <c r="R692" s="117"/>
      <c r="S692" s="117"/>
      <c r="T692" s="117"/>
      <c r="U692" s="117"/>
      <c r="V692" s="117"/>
      <c r="W692" s="117"/>
      <c r="X692" s="117"/>
      <c r="Y692" s="117"/>
      <c r="Z692" s="117"/>
    </row>
    <row r="693" ht="12.75" customHeight="1">
      <c r="A693" s="117"/>
      <c r="B693" s="117"/>
      <c r="C693" s="117"/>
      <c r="D693" s="117"/>
      <c r="E693" s="117"/>
      <c r="F693" s="117"/>
      <c r="G693" s="117"/>
      <c r="H693" s="117"/>
      <c r="I693" s="117"/>
      <c r="J693" s="117"/>
      <c r="K693" s="117"/>
      <c r="L693" s="117"/>
      <c r="M693" s="117"/>
      <c r="N693" s="117"/>
      <c r="O693" s="117"/>
      <c r="P693" s="117"/>
      <c r="Q693" s="117"/>
      <c r="R693" s="117"/>
      <c r="S693" s="117"/>
      <c r="T693" s="117"/>
      <c r="U693" s="117"/>
      <c r="V693" s="117"/>
      <c r="W693" s="117"/>
      <c r="X693" s="117"/>
      <c r="Y693" s="117"/>
      <c r="Z693" s="117"/>
    </row>
    <row r="694" ht="12.75" customHeight="1">
      <c r="A694" s="117"/>
      <c r="B694" s="117"/>
      <c r="C694" s="117"/>
      <c r="D694" s="117"/>
      <c r="E694" s="117"/>
      <c r="F694" s="117"/>
      <c r="G694" s="117"/>
      <c r="H694" s="117"/>
      <c r="I694" s="117"/>
      <c r="J694" s="117"/>
      <c r="K694" s="117"/>
      <c r="L694" s="117"/>
      <c r="M694" s="117"/>
      <c r="N694" s="117"/>
      <c r="O694" s="117"/>
      <c r="P694" s="117"/>
      <c r="Q694" s="117"/>
      <c r="R694" s="117"/>
      <c r="S694" s="117"/>
      <c r="T694" s="117"/>
      <c r="U694" s="117"/>
      <c r="V694" s="117"/>
      <c r="W694" s="117"/>
      <c r="X694" s="117"/>
      <c r="Y694" s="117"/>
      <c r="Z694" s="117"/>
    </row>
    <row r="695" ht="12.75" customHeight="1">
      <c r="A695" s="117"/>
      <c r="B695" s="117"/>
      <c r="C695" s="117"/>
      <c r="D695" s="117"/>
      <c r="E695" s="117"/>
      <c r="F695" s="117"/>
      <c r="G695" s="117"/>
      <c r="H695" s="117"/>
      <c r="I695" s="117"/>
      <c r="J695" s="117"/>
      <c r="K695" s="117"/>
      <c r="L695" s="117"/>
      <c r="M695" s="117"/>
      <c r="N695" s="117"/>
      <c r="O695" s="117"/>
      <c r="P695" s="117"/>
      <c r="Q695" s="117"/>
      <c r="R695" s="117"/>
      <c r="S695" s="117"/>
      <c r="T695" s="117"/>
      <c r="U695" s="117"/>
      <c r="V695" s="117"/>
      <c r="W695" s="117"/>
      <c r="X695" s="117"/>
      <c r="Y695" s="117"/>
      <c r="Z695" s="117"/>
    </row>
    <row r="696" ht="12.75" customHeight="1">
      <c r="A696" s="117"/>
      <c r="B696" s="117"/>
      <c r="C696" s="117"/>
      <c r="D696" s="117"/>
      <c r="E696" s="117"/>
      <c r="F696" s="117"/>
      <c r="G696" s="117"/>
      <c r="H696" s="117"/>
      <c r="I696" s="117"/>
      <c r="J696" s="117"/>
      <c r="K696" s="117"/>
      <c r="L696" s="117"/>
      <c r="M696" s="117"/>
      <c r="N696" s="117"/>
      <c r="O696" s="117"/>
      <c r="P696" s="117"/>
      <c r="Q696" s="117"/>
      <c r="R696" s="117"/>
      <c r="S696" s="117"/>
      <c r="T696" s="117"/>
      <c r="U696" s="117"/>
      <c r="V696" s="117"/>
      <c r="W696" s="117"/>
      <c r="X696" s="117"/>
      <c r="Y696" s="117"/>
      <c r="Z696" s="117"/>
    </row>
    <row r="697" ht="12.75" customHeight="1">
      <c r="A697" s="117"/>
      <c r="B697" s="117"/>
      <c r="C697" s="117"/>
      <c r="D697" s="117"/>
      <c r="E697" s="117"/>
      <c r="F697" s="117"/>
      <c r="G697" s="117"/>
      <c r="H697" s="117"/>
      <c r="I697" s="117"/>
      <c r="J697" s="117"/>
      <c r="K697" s="117"/>
      <c r="L697" s="117"/>
      <c r="M697" s="117"/>
      <c r="N697" s="117"/>
      <c r="O697" s="117"/>
      <c r="P697" s="117"/>
      <c r="Q697" s="117"/>
      <c r="R697" s="117"/>
      <c r="S697" s="117"/>
      <c r="T697" s="117"/>
      <c r="U697" s="117"/>
      <c r="V697" s="117"/>
      <c r="W697" s="117"/>
      <c r="X697" s="117"/>
      <c r="Y697" s="117"/>
      <c r="Z697" s="117"/>
    </row>
    <row r="698" ht="12.75" customHeight="1">
      <c r="A698" s="117"/>
      <c r="B698" s="117"/>
      <c r="C698" s="117"/>
      <c r="D698" s="117"/>
      <c r="E698" s="117"/>
      <c r="F698" s="117"/>
      <c r="G698" s="117"/>
      <c r="H698" s="117"/>
      <c r="I698" s="117"/>
      <c r="J698" s="117"/>
      <c r="K698" s="117"/>
      <c r="L698" s="117"/>
      <c r="M698" s="117"/>
      <c r="N698" s="117"/>
      <c r="O698" s="117"/>
      <c r="P698" s="117"/>
      <c r="Q698" s="117"/>
      <c r="R698" s="117"/>
      <c r="S698" s="117"/>
      <c r="T698" s="117"/>
      <c r="U698" s="117"/>
      <c r="V698" s="117"/>
      <c r="W698" s="117"/>
      <c r="X698" s="117"/>
      <c r="Y698" s="117"/>
      <c r="Z698" s="117"/>
    </row>
    <row r="699" ht="12.75" customHeight="1">
      <c r="A699" s="117"/>
      <c r="B699" s="117"/>
      <c r="C699" s="117"/>
      <c r="D699" s="117"/>
      <c r="E699" s="117"/>
      <c r="F699" s="117"/>
      <c r="G699" s="117"/>
      <c r="H699" s="117"/>
      <c r="I699" s="117"/>
      <c r="J699" s="117"/>
      <c r="K699" s="117"/>
      <c r="L699" s="117"/>
      <c r="M699" s="117"/>
      <c r="N699" s="117"/>
      <c r="O699" s="117"/>
      <c r="P699" s="117"/>
      <c r="Q699" s="117"/>
      <c r="R699" s="117"/>
      <c r="S699" s="117"/>
      <c r="T699" s="117"/>
      <c r="U699" s="117"/>
      <c r="V699" s="117"/>
      <c r="W699" s="117"/>
      <c r="X699" s="117"/>
      <c r="Y699" s="117"/>
      <c r="Z699" s="117"/>
    </row>
    <row r="700" ht="12.75" customHeight="1">
      <c r="A700" s="117"/>
      <c r="B700" s="117"/>
      <c r="C700" s="117"/>
      <c r="D700" s="117"/>
      <c r="E700" s="117"/>
      <c r="F700" s="117"/>
      <c r="G700" s="117"/>
      <c r="H700" s="117"/>
      <c r="I700" s="117"/>
      <c r="J700" s="117"/>
      <c r="K700" s="117"/>
      <c r="L700" s="117"/>
      <c r="M700" s="117"/>
      <c r="N700" s="117"/>
      <c r="O700" s="117"/>
      <c r="P700" s="117"/>
      <c r="Q700" s="117"/>
      <c r="R700" s="117"/>
      <c r="S700" s="117"/>
      <c r="T700" s="117"/>
      <c r="U700" s="117"/>
      <c r="V700" s="117"/>
      <c r="W700" s="117"/>
      <c r="X700" s="117"/>
      <c r="Y700" s="117"/>
      <c r="Z700" s="117"/>
    </row>
    <row r="701" ht="12.75" customHeight="1">
      <c r="A701" s="117"/>
      <c r="B701" s="117"/>
      <c r="C701" s="117"/>
      <c r="D701" s="117"/>
      <c r="E701" s="117"/>
      <c r="F701" s="117"/>
      <c r="G701" s="117"/>
      <c r="H701" s="117"/>
      <c r="I701" s="117"/>
      <c r="J701" s="117"/>
      <c r="K701" s="117"/>
      <c r="L701" s="117"/>
      <c r="M701" s="117"/>
      <c r="N701" s="117"/>
      <c r="O701" s="117"/>
      <c r="P701" s="117"/>
      <c r="Q701" s="117"/>
      <c r="R701" s="117"/>
      <c r="S701" s="117"/>
      <c r="T701" s="117"/>
      <c r="U701" s="117"/>
      <c r="V701" s="117"/>
      <c r="W701" s="117"/>
      <c r="X701" s="117"/>
      <c r="Y701" s="117"/>
      <c r="Z701" s="117"/>
    </row>
    <row r="702" ht="12.75" customHeight="1">
      <c r="A702" s="117"/>
      <c r="B702" s="117"/>
      <c r="C702" s="117"/>
      <c r="D702" s="117"/>
      <c r="E702" s="117"/>
      <c r="F702" s="117"/>
      <c r="G702" s="117"/>
      <c r="H702" s="117"/>
      <c r="I702" s="117"/>
      <c r="J702" s="117"/>
      <c r="K702" s="117"/>
      <c r="L702" s="117"/>
      <c r="M702" s="117"/>
      <c r="N702" s="117"/>
      <c r="O702" s="117"/>
      <c r="P702" s="117"/>
      <c r="Q702" s="117"/>
      <c r="R702" s="117"/>
      <c r="S702" s="117"/>
      <c r="T702" s="117"/>
      <c r="U702" s="117"/>
      <c r="V702" s="117"/>
      <c r="W702" s="117"/>
      <c r="X702" s="117"/>
      <c r="Y702" s="117"/>
      <c r="Z702" s="117"/>
    </row>
    <row r="703" ht="12.75" customHeight="1">
      <c r="A703" s="117"/>
      <c r="B703" s="117"/>
      <c r="C703" s="117"/>
      <c r="D703" s="117"/>
      <c r="E703" s="117"/>
      <c r="F703" s="117"/>
      <c r="G703" s="117"/>
      <c r="H703" s="117"/>
      <c r="I703" s="117"/>
      <c r="J703" s="117"/>
      <c r="K703" s="117"/>
      <c r="L703" s="117"/>
      <c r="M703" s="117"/>
      <c r="N703" s="117"/>
      <c r="O703" s="117"/>
      <c r="P703" s="117"/>
      <c r="Q703" s="117"/>
      <c r="R703" s="117"/>
      <c r="S703" s="117"/>
      <c r="T703" s="117"/>
      <c r="U703" s="117"/>
      <c r="V703" s="117"/>
      <c r="W703" s="117"/>
      <c r="X703" s="117"/>
      <c r="Y703" s="117"/>
      <c r="Z703" s="117"/>
    </row>
    <row r="704" ht="12.75" customHeight="1">
      <c r="A704" s="117"/>
      <c r="B704" s="117"/>
      <c r="C704" s="117"/>
      <c r="D704" s="117"/>
      <c r="E704" s="117"/>
      <c r="F704" s="117"/>
      <c r="G704" s="117"/>
      <c r="H704" s="117"/>
      <c r="I704" s="117"/>
      <c r="J704" s="117"/>
      <c r="K704" s="117"/>
      <c r="L704" s="117"/>
      <c r="M704" s="117"/>
      <c r="N704" s="117"/>
      <c r="O704" s="117"/>
      <c r="P704" s="117"/>
      <c r="Q704" s="117"/>
      <c r="R704" s="117"/>
      <c r="S704" s="117"/>
      <c r="T704" s="117"/>
      <c r="U704" s="117"/>
      <c r="V704" s="117"/>
      <c r="W704" s="117"/>
      <c r="X704" s="117"/>
      <c r="Y704" s="117"/>
      <c r="Z704" s="117"/>
    </row>
    <row r="705" ht="12.75" customHeight="1">
      <c r="A705" s="117"/>
      <c r="B705" s="117"/>
      <c r="C705" s="117"/>
      <c r="D705" s="117"/>
      <c r="E705" s="117"/>
      <c r="F705" s="117"/>
      <c r="G705" s="117"/>
      <c r="H705" s="117"/>
      <c r="I705" s="117"/>
      <c r="J705" s="117"/>
      <c r="K705" s="117"/>
      <c r="L705" s="117"/>
      <c r="M705" s="117"/>
      <c r="N705" s="117"/>
      <c r="O705" s="117"/>
      <c r="P705" s="117"/>
      <c r="Q705" s="117"/>
      <c r="R705" s="117"/>
      <c r="S705" s="117"/>
      <c r="T705" s="117"/>
      <c r="U705" s="117"/>
      <c r="V705" s="117"/>
      <c r="W705" s="117"/>
      <c r="X705" s="117"/>
      <c r="Y705" s="117"/>
      <c r="Z705" s="117"/>
    </row>
    <row r="706" ht="12.75" customHeight="1">
      <c r="A706" s="117"/>
      <c r="B706" s="117"/>
      <c r="C706" s="117"/>
      <c r="D706" s="117"/>
      <c r="E706" s="117"/>
      <c r="F706" s="117"/>
      <c r="G706" s="117"/>
      <c r="H706" s="117"/>
      <c r="I706" s="117"/>
      <c r="J706" s="117"/>
      <c r="K706" s="117"/>
      <c r="L706" s="117"/>
      <c r="M706" s="117"/>
      <c r="N706" s="117"/>
      <c r="O706" s="117"/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</row>
    <row r="707" ht="12.75" customHeight="1">
      <c r="A707" s="117"/>
      <c r="B707" s="117"/>
      <c r="C707" s="117"/>
      <c r="D707" s="117"/>
      <c r="E707" s="117"/>
      <c r="F707" s="117"/>
      <c r="G707" s="117"/>
      <c r="H707" s="117"/>
      <c r="I707" s="117"/>
      <c r="J707" s="117"/>
      <c r="K707" s="117"/>
      <c r="L707" s="117"/>
      <c r="M707" s="117"/>
      <c r="N707" s="117"/>
      <c r="O707" s="117"/>
      <c r="P707" s="117"/>
      <c r="Q707" s="117"/>
      <c r="R707" s="117"/>
      <c r="S707" s="117"/>
      <c r="T707" s="117"/>
      <c r="U707" s="117"/>
      <c r="V707" s="117"/>
      <c r="W707" s="117"/>
      <c r="X707" s="117"/>
      <c r="Y707" s="117"/>
      <c r="Z707" s="117"/>
    </row>
    <row r="708" ht="12.75" customHeight="1">
      <c r="A708" s="117"/>
      <c r="B708" s="117"/>
      <c r="C708" s="117"/>
      <c r="D708" s="117"/>
      <c r="E708" s="117"/>
      <c r="F708" s="117"/>
      <c r="G708" s="117"/>
      <c r="H708" s="117"/>
      <c r="I708" s="117"/>
      <c r="J708" s="117"/>
      <c r="K708" s="117"/>
      <c r="L708" s="117"/>
      <c r="M708" s="117"/>
      <c r="N708" s="117"/>
      <c r="O708" s="117"/>
      <c r="P708" s="117"/>
      <c r="Q708" s="117"/>
      <c r="R708" s="117"/>
      <c r="S708" s="117"/>
      <c r="T708" s="117"/>
      <c r="U708" s="117"/>
      <c r="V708" s="117"/>
      <c r="W708" s="117"/>
      <c r="X708" s="117"/>
      <c r="Y708" s="117"/>
      <c r="Z708" s="117"/>
    </row>
    <row r="709" ht="12.75" customHeight="1">
      <c r="A709" s="117"/>
      <c r="B709" s="117"/>
      <c r="C709" s="117"/>
      <c r="D709" s="117"/>
      <c r="E709" s="117"/>
      <c r="F709" s="117"/>
      <c r="G709" s="117"/>
      <c r="H709" s="117"/>
      <c r="I709" s="117"/>
      <c r="J709" s="117"/>
      <c r="K709" s="117"/>
      <c r="L709" s="117"/>
      <c r="M709" s="117"/>
      <c r="N709" s="117"/>
      <c r="O709" s="117"/>
      <c r="P709" s="117"/>
      <c r="Q709" s="117"/>
      <c r="R709" s="117"/>
      <c r="S709" s="117"/>
      <c r="T709" s="117"/>
      <c r="U709" s="117"/>
      <c r="V709" s="117"/>
      <c r="W709" s="117"/>
      <c r="X709" s="117"/>
      <c r="Y709" s="117"/>
      <c r="Z709" s="117"/>
    </row>
    <row r="710" ht="12.75" customHeight="1">
      <c r="A710" s="117"/>
      <c r="B710" s="117"/>
      <c r="C710" s="117"/>
      <c r="D710" s="117"/>
      <c r="E710" s="117"/>
      <c r="F710" s="117"/>
      <c r="G710" s="117"/>
      <c r="H710" s="117"/>
      <c r="I710" s="117"/>
      <c r="J710" s="117"/>
      <c r="K710" s="117"/>
      <c r="L710" s="117"/>
      <c r="M710" s="117"/>
      <c r="N710" s="117"/>
      <c r="O710" s="117"/>
      <c r="P710" s="117"/>
      <c r="Q710" s="117"/>
      <c r="R710" s="117"/>
      <c r="S710" s="117"/>
      <c r="T710" s="117"/>
      <c r="U710" s="117"/>
      <c r="V710" s="117"/>
      <c r="W710" s="117"/>
      <c r="X710" s="117"/>
      <c r="Y710" s="117"/>
      <c r="Z710" s="117"/>
    </row>
    <row r="711" ht="12.75" customHeight="1">
      <c r="A711" s="117"/>
      <c r="B711" s="117"/>
      <c r="C711" s="117"/>
      <c r="D711" s="117"/>
      <c r="E711" s="117"/>
      <c r="F711" s="117"/>
      <c r="G711" s="117"/>
      <c r="H711" s="117"/>
      <c r="I711" s="117"/>
      <c r="J711" s="117"/>
      <c r="K711" s="117"/>
      <c r="L711" s="117"/>
      <c r="M711" s="117"/>
      <c r="N711" s="117"/>
      <c r="O711" s="117"/>
      <c r="P711" s="117"/>
      <c r="Q711" s="117"/>
      <c r="R711" s="117"/>
      <c r="S711" s="117"/>
      <c r="T711" s="117"/>
      <c r="U711" s="117"/>
      <c r="V711" s="117"/>
      <c r="W711" s="117"/>
      <c r="X711" s="117"/>
      <c r="Y711" s="117"/>
      <c r="Z711" s="117"/>
    </row>
    <row r="712" ht="12.75" customHeight="1">
      <c r="A712" s="117"/>
      <c r="B712" s="117"/>
      <c r="C712" s="117"/>
      <c r="D712" s="117"/>
      <c r="E712" s="117"/>
      <c r="F712" s="117"/>
      <c r="G712" s="117"/>
      <c r="H712" s="117"/>
      <c r="I712" s="117"/>
      <c r="J712" s="117"/>
      <c r="K712" s="117"/>
      <c r="L712" s="117"/>
      <c r="M712" s="117"/>
      <c r="N712" s="117"/>
      <c r="O712" s="117"/>
      <c r="P712" s="117"/>
      <c r="Q712" s="117"/>
      <c r="R712" s="117"/>
      <c r="S712" s="117"/>
      <c r="T712" s="117"/>
      <c r="U712" s="117"/>
      <c r="V712" s="117"/>
      <c r="W712" s="117"/>
      <c r="X712" s="117"/>
      <c r="Y712" s="117"/>
      <c r="Z712" s="117"/>
    </row>
    <row r="713" ht="12.75" customHeight="1">
      <c r="A713" s="117"/>
      <c r="B713" s="117"/>
      <c r="C713" s="117"/>
      <c r="D713" s="117"/>
      <c r="E713" s="117"/>
      <c r="F713" s="117"/>
      <c r="G713" s="117"/>
      <c r="H713" s="117"/>
      <c r="I713" s="117"/>
      <c r="J713" s="117"/>
      <c r="K713" s="117"/>
      <c r="L713" s="117"/>
      <c r="M713" s="117"/>
      <c r="N713" s="117"/>
      <c r="O713" s="117"/>
      <c r="P713" s="117"/>
      <c r="Q713" s="117"/>
      <c r="R713" s="117"/>
      <c r="S713" s="117"/>
      <c r="T713" s="117"/>
      <c r="U713" s="117"/>
      <c r="V713" s="117"/>
      <c r="W713" s="117"/>
      <c r="X713" s="117"/>
      <c r="Y713" s="117"/>
      <c r="Z713" s="117"/>
    </row>
    <row r="714" ht="12.75" customHeight="1">
      <c r="A714" s="117"/>
      <c r="B714" s="117"/>
      <c r="C714" s="117"/>
      <c r="D714" s="117"/>
      <c r="E714" s="117"/>
      <c r="F714" s="117"/>
      <c r="G714" s="117"/>
      <c r="H714" s="117"/>
      <c r="I714" s="117"/>
      <c r="J714" s="117"/>
      <c r="K714" s="117"/>
      <c r="L714" s="117"/>
      <c r="M714" s="117"/>
      <c r="N714" s="117"/>
      <c r="O714" s="117"/>
      <c r="P714" s="117"/>
      <c r="Q714" s="117"/>
      <c r="R714" s="117"/>
      <c r="S714" s="117"/>
      <c r="T714" s="117"/>
      <c r="U714" s="117"/>
      <c r="V714" s="117"/>
      <c r="W714" s="117"/>
      <c r="X714" s="117"/>
      <c r="Y714" s="117"/>
      <c r="Z714" s="117"/>
    </row>
    <row r="715" ht="12.75" customHeight="1">
      <c r="A715" s="117"/>
      <c r="B715" s="117"/>
      <c r="C715" s="117"/>
      <c r="D715" s="117"/>
      <c r="E715" s="117"/>
      <c r="F715" s="117"/>
      <c r="G715" s="117"/>
      <c r="H715" s="117"/>
      <c r="I715" s="117"/>
      <c r="J715" s="117"/>
      <c r="K715" s="117"/>
      <c r="L715" s="117"/>
      <c r="M715" s="117"/>
      <c r="N715" s="117"/>
      <c r="O715" s="117"/>
      <c r="P715" s="117"/>
      <c r="Q715" s="117"/>
      <c r="R715" s="117"/>
      <c r="S715" s="117"/>
      <c r="T715" s="117"/>
      <c r="U715" s="117"/>
      <c r="V715" s="117"/>
      <c r="W715" s="117"/>
      <c r="X715" s="117"/>
      <c r="Y715" s="117"/>
      <c r="Z715" s="117"/>
    </row>
    <row r="716" ht="12.75" customHeight="1">
      <c r="A716" s="117"/>
      <c r="B716" s="117"/>
      <c r="C716" s="117"/>
      <c r="D716" s="117"/>
      <c r="E716" s="117"/>
      <c r="F716" s="117"/>
      <c r="G716" s="117"/>
      <c r="H716" s="117"/>
      <c r="I716" s="117"/>
      <c r="J716" s="117"/>
      <c r="K716" s="117"/>
      <c r="L716" s="117"/>
      <c r="M716" s="117"/>
      <c r="N716" s="117"/>
      <c r="O716" s="117"/>
      <c r="P716" s="117"/>
      <c r="Q716" s="117"/>
      <c r="R716" s="117"/>
      <c r="S716" s="117"/>
      <c r="T716" s="117"/>
      <c r="U716" s="117"/>
      <c r="V716" s="117"/>
      <c r="W716" s="117"/>
      <c r="X716" s="117"/>
      <c r="Y716" s="117"/>
      <c r="Z716" s="117"/>
    </row>
    <row r="717" ht="12.75" customHeight="1">
      <c r="A717" s="117"/>
      <c r="B717" s="117"/>
      <c r="C717" s="117"/>
      <c r="D717" s="117"/>
      <c r="E717" s="117"/>
      <c r="F717" s="117"/>
      <c r="G717" s="117"/>
      <c r="H717" s="117"/>
      <c r="I717" s="117"/>
      <c r="J717" s="117"/>
      <c r="K717" s="117"/>
      <c r="L717" s="117"/>
      <c r="M717" s="117"/>
      <c r="N717" s="117"/>
      <c r="O717" s="117"/>
      <c r="P717" s="117"/>
      <c r="Q717" s="117"/>
      <c r="R717" s="117"/>
      <c r="S717" s="117"/>
      <c r="T717" s="117"/>
      <c r="U717" s="117"/>
      <c r="V717" s="117"/>
      <c r="W717" s="117"/>
      <c r="X717" s="117"/>
      <c r="Y717" s="117"/>
      <c r="Z717" s="117"/>
    </row>
    <row r="718" ht="12.75" customHeight="1">
      <c r="A718" s="117"/>
      <c r="B718" s="117"/>
      <c r="C718" s="117"/>
      <c r="D718" s="117"/>
      <c r="E718" s="117"/>
      <c r="F718" s="117"/>
      <c r="G718" s="117"/>
      <c r="H718" s="117"/>
      <c r="I718" s="117"/>
      <c r="J718" s="117"/>
      <c r="K718" s="117"/>
      <c r="L718" s="117"/>
      <c r="M718" s="117"/>
      <c r="N718" s="117"/>
      <c r="O718" s="117"/>
      <c r="P718" s="117"/>
      <c r="Q718" s="117"/>
      <c r="R718" s="117"/>
      <c r="S718" s="117"/>
      <c r="T718" s="117"/>
      <c r="U718" s="117"/>
      <c r="V718" s="117"/>
      <c r="W718" s="117"/>
      <c r="X718" s="117"/>
      <c r="Y718" s="117"/>
      <c r="Z718" s="117"/>
    </row>
    <row r="719" ht="12.75" customHeight="1">
      <c r="A719" s="117"/>
      <c r="B719" s="117"/>
      <c r="C719" s="117"/>
      <c r="D719" s="117"/>
      <c r="E719" s="117"/>
      <c r="F719" s="117"/>
      <c r="G719" s="117"/>
      <c r="H719" s="117"/>
      <c r="I719" s="117"/>
      <c r="J719" s="117"/>
      <c r="K719" s="117"/>
      <c r="L719" s="117"/>
      <c r="M719" s="117"/>
      <c r="N719" s="117"/>
      <c r="O719" s="117"/>
      <c r="P719" s="117"/>
      <c r="Q719" s="117"/>
      <c r="R719" s="117"/>
      <c r="S719" s="117"/>
      <c r="T719" s="117"/>
      <c r="U719" s="117"/>
      <c r="V719" s="117"/>
      <c r="W719" s="117"/>
      <c r="X719" s="117"/>
      <c r="Y719" s="117"/>
      <c r="Z719" s="117"/>
    </row>
    <row r="720" ht="12.75" customHeight="1">
      <c r="A720" s="117"/>
      <c r="B720" s="117"/>
      <c r="C720" s="117"/>
      <c r="D720" s="117"/>
      <c r="E720" s="117"/>
      <c r="F720" s="117"/>
      <c r="G720" s="117"/>
      <c r="H720" s="117"/>
      <c r="I720" s="117"/>
      <c r="J720" s="117"/>
      <c r="K720" s="117"/>
      <c r="L720" s="117"/>
      <c r="M720" s="117"/>
      <c r="N720" s="117"/>
      <c r="O720" s="117"/>
      <c r="P720" s="117"/>
      <c r="Q720" s="117"/>
      <c r="R720" s="117"/>
      <c r="S720" s="117"/>
      <c r="T720" s="117"/>
      <c r="U720" s="117"/>
      <c r="V720" s="117"/>
      <c r="W720" s="117"/>
      <c r="X720" s="117"/>
      <c r="Y720" s="117"/>
      <c r="Z720" s="117"/>
    </row>
    <row r="721" ht="12.75" customHeight="1">
      <c r="A721" s="117"/>
      <c r="B721" s="117"/>
      <c r="C721" s="117"/>
      <c r="D721" s="117"/>
      <c r="E721" s="117"/>
      <c r="F721" s="117"/>
      <c r="G721" s="117"/>
      <c r="H721" s="117"/>
      <c r="I721" s="117"/>
      <c r="J721" s="117"/>
      <c r="K721" s="117"/>
      <c r="L721" s="117"/>
      <c r="M721" s="117"/>
      <c r="N721" s="117"/>
      <c r="O721" s="117"/>
      <c r="P721" s="117"/>
      <c r="Q721" s="117"/>
      <c r="R721" s="117"/>
      <c r="S721" s="117"/>
      <c r="T721" s="117"/>
      <c r="U721" s="117"/>
      <c r="V721" s="117"/>
      <c r="W721" s="117"/>
      <c r="X721" s="117"/>
      <c r="Y721" s="117"/>
      <c r="Z721" s="117"/>
    </row>
    <row r="722" ht="12.75" customHeight="1">
      <c r="A722" s="117"/>
      <c r="B722" s="117"/>
      <c r="C722" s="117"/>
      <c r="D722" s="117"/>
      <c r="E722" s="117"/>
      <c r="F722" s="117"/>
      <c r="G722" s="117"/>
      <c r="H722" s="117"/>
      <c r="I722" s="117"/>
      <c r="J722" s="117"/>
      <c r="K722" s="117"/>
      <c r="L722" s="117"/>
      <c r="M722" s="117"/>
      <c r="N722" s="117"/>
      <c r="O722" s="117"/>
      <c r="P722" s="117"/>
      <c r="Q722" s="117"/>
      <c r="R722" s="117"/>
      <c r="S722" s="117"/>
      <c r="T722" s="117"/>
      <c r="U722" s="117"/>
      <c r="V722" s="117"/>
      <c r="W722" s="117"/>
      <c r="X722" s="117"/>
      <c r="Y722" s="117"/>
      <c r="Z722" s="117"/>
    </row>
    <row r="723" ht="12.75" customHeight="1">
      <c r="A723" s="117"/>
      <c r="B723" s="117"/>
      <c r="C723" s="117"/>
      <c r="D723" s="117"/>
      <c r="E723" s="117"/>
      <c r="F723" s="117"/>
      <c r="G723" s="117"/>
      <c r="H723" s="117"/>
      <c r="I723" s="117"/>
      <c r="J723" s="117"/>
      <c r="K723" s="117"/>
      <c r="L723" s="117"/>
      <c r="M723" s="117"/>
      <c r="N723" s="117"/>
      <c r="O723" s="117"/>
      <c r="P723" s="117"/>
      <c r="Q723" s="117"/>
      <c r="R723" s="117"/>
      <c r="S723" s="117"/>
      <c r="T723" s="117"/>
      <c r="U723" s="117"/>
      <c r="V723" s="117"/>
      <c r="W723" s="117"/>
      <c r="X723" s="117"/>
      <c r="Y723" s="117"/>
      <c r="Z723" s="117"/>
    </row>
    <row r="724" ht="12.75" customHeight="1">
      <c r="A724" s="117"/>
      <c r="B724" s="117"/>
      <c r="C724" s="117"/>
      <c r="D724" s="117"/>
      <c r="E724" s="117"/>
      <c r="F724" s="117"/>
      <c r="G724" s="117"/>
      <c r="H724" s="117"/>
      <c r="I724" s="117"/>
      <c r="J724" s="117"/>
      <c r="K724" s="117"/>
      <c r="L724" s="117"/>
      <c r="M724" s="117"/>
      <c r="N724" s="117"/>
      <c r="O724" s="117"/>
      <c r="P724" s="117"/>
      <c r="Q724" s="117"/>
      <c r="R724" s="117"/>
      <c r="S724" s="117"/>
      <c r="T724" s="117"/>
      <c r="U724" s="117"/>
      <c r="V724" s="117"/>
      <c r="W724" s="117"/>
      <c r="X724" s="117"/>
      <c r="Y724" s="117"/>
      <c r="Z724" s="117"/>
    </row>
    <row r="725" ht="12.75" customHeight="1">
      <c r="A725" s="117"/>
      <c r="B725" s="117"/>
      <c r="C725" s="117"/>
      <c r="D725" s="117"/>
      <c r="E725" s="117"/>
      <c r="F725" s="117"/>
      <c r="G725" s="117"/>
      <c r="H725" s="117"/>
      <c r="I725" s="117"/>
      <c r="J725" s="117"/>
      <c r="K725" s="117"/>
      <c r="L725" s="117"/>
      <c r="M725" s="117"/>
      <c r="N725" s="117"/>
      <c r="O725" s="117"/>
      <c r="P725" s="117"/>
      <c r="Q725" s="117"/>
      <c r="R725" s="117"/>
      <c r="S725" s="117"/>
      <c r="T725" s="117"/>
      <c r="U725" s="117"/>
      <c r="V725" s="117"/>
      <c r="W725" s="117"/>
      <c r="X725" s="117"/>
      <c r="Y725" s="117"/>
      <c r="Z725" s="117"/>
    </row>
    <row r="726" ht="12.75" customHeight="1">
      <c r="A726" s="117"/>
      <c r="B726" s="117"/>
      <c r="C726" s="117"/>
      <c r="D726" s="117"/>
      <c r="E726" s="117"/>
      <c r="F726" s="117"/>
      <c r="G726" s="117"/>
      <c r="H726" s="117"/>
      <c r="I726" s="117"/>
      <c r="J726" s="117"/>
      <c r="K726" s="117"/>
      <c r="L726" s="117"/>
      <c r="M726" s="117"/>
      <c r="N726" s="117"/>
      <c r="O726" s="117"/>
      <c r="P726" s="117"/>
      <c r="Q726" s="117"/>
      <c r="R726" s="117"/>
      <c r="S726" s="117"/>
      <c r="T726" s="117"/>
      <c r="U726" s="117"/>
      <c r="V726" s="117"/>
      <c r="W726" s="117"/>
      <c r="X726" s="117"/>
      <c r="Y726" s="117"/>
      <c r="Z726" s="117"/>
    </row>
    <row r="727" ht="12.75" customHeight="1">
      <c r="A727" s="117"/>
      <c r="B727" s="117"/>
      <c r="C727" s="117"/>
      <c r="D727" s="117"/>
      <c r="E727" s="117"/>
      <c r="F727" s="117"/>
      <c r="G727" s="117"/>
      <c r="H727" s="117"/>
      <c r="I727" s="117"/>
      <c r="J727" s="117"/>
      <c r="K727" s="117"/>
      <c r="L727" s="117"/>
      <c r="M727" s="117"/>
      <c r="N727" s="117"/>
      <c r="O727" s="117"/>
      <c r="P727" s="117"/>
      <c r="Q727" s="117"/>
      <c r="R727" s="117"/>
      <c r="S727" s="117"/>
      <c r="T727" s="117"/>
      <c r="U727" s="117"/>
      <c r="V727" s="117"/>
      <c r="W727" s="117"/>
      <c r="X727" s="117"/>
      <c r="Y727" s="117"/>
      <c r="Z727" s="117"/>
    </row>
    <row r="728" ht="12.75" customHeight="1">
      <c r="A728" s="117"/>
      <c r="B728" s="117"/>
      <c r="C728" s="117"/>
      <c r="D728" s="117"/>
      <c r="E728" s="117"/>
      <c r="F728" s="117"/>
      <c r="G728" s="117"/>
      <c r="H728" s="117"/>
      <c r="I728" s="117"/>
      <c r="J728" s="117"/>
      <c r="K728" s="117"/>
      <c r="L728" s="117"/>
      <c r="M728" s="117"/>
      <c r="N728" s="117"/>
      <c r="O728" s="117"/>
      <c r="P728" s="117"/>
      <c r="Q728" s="117"/>
      <c r="R728" s="117"/>
      <c r="S728" s="117"/>
      <c r="T728" s="117"/>
      <c r="U728" s="117"/>
      <c r="V728" s="117"/>
      <c r="W728" s="117"/>
      <c r="X728" s="117"/>
      <c r="Y728" s="117"/>
      <c r="Z728" s="117"/>
    </row>
    <row r="729" ht="12.75" customHeight="1">
      <c r="A729" s="117"/>
      <c r="B729" s="117"/>
      <c r="C729" s="117"/>
      <c r="D729" s="117"/>
      <c r="E729" s="117"/>
      <c r="F729" s="117"/>
      <c r="G729" s="117"/>
      <c r="H729" s="117"/>
      <c r="I729" s="117"/>
      <c r="J729" s="117"/>
      <c r="K729" s="117"/>
      <c r="L729" s="117"/>
      <c r="M729" s="117"/>
      <c r="N729" s="117"/>
      <c r="O729" s="117"/>
      <c r="P729" s="117"/>
      <c r="Q729" s="117"/>
      <c r="R729" s="117"/>
      <c r="S729" s="117"/>
      <c r="T729" s="117"/>
      <c r="U729" s="117"/>
      <c r="V729" s="117"/>
      <c r="W729" s="117"/>
      <c r="X729" s="117"/>
      <c r="Y729" s="117"/>
      <c r="Z729" s="117"/>
    </row>
    <row r="730" ht="12.75" customHeight="1">
      <c r="A730" s="117"/>
      <c r="B730" s="117"/>
      <c r="C730" s="117"/>
      <c r="D730" s="117"/>
      <c r="E730" s="117"/>
      <c r="F730" s="117"/>
      <c r="G730" s="117"/>
      <c r="H730" s="117"/>
      <c r="I730" s="117"/>
      <c r="J730" s="117"/>
      <c r="K730" s="117"/>
      <c r="L730" s="117"/>
      <c r="M730" s="117"/>
      <c r="N730" s="117"/>
      <c r="O730" s="117"/>
      <c r="P730" s="117"/>
      <c r="Q730" s="117"/>
      <c r="R730" s="117"/>
      <c r="S730" s="117"/>
      <c r="T730" s="117"/>
      <c r="U730" s="117"/>
      <c r="V730" s="117"/>
      <c r="W730" s="117"/>
      <c r="X730" s="117"/>
      <c r="Y730" s="117"/>
      <c r="Z730" s="117"/>
    </row>
    <row r="731" ht="12.75" customHeight="1">
      <c r="A731" s="117"/>
      <c r="B731" s="117"/>
      <c r="C731" s="117"/>
      <c r="D731" s="117"/>
      <c r="E731" s="117"/>
      <c r="F731" s="117"/>
      <c r="G731" s="117"/>
      <c r="H731" s="117"/>
      <c r="I731" s="117"/>
      <c r="J731" s="117"/>
      <c r="K731" s="117"/>
      <c r="L731" s="117"/>
      <c r="M731" s="117"/>
      <c r="N731" s="117"/>
      <c r="O731" s="117"/>
      <c r="P731" s="117"/>
      <c r="Q731" s="117"/>
      <c r="R731" s="117"/>
      <c r="S731" s="117"/>
      <c r="T731" s="117"/>
      <c r="U731" s="117"/>
      <c r="V731" s="117"/>
      <c r="W731" s="117"/>
      <c r="X731" s="117"/>
      <c r="Y731" s="117"/>
      <c r="Z731" s="117"/>
    </row>
    <row r="732" ht="12.75" customHeight="1">
      <c r="A732" s="117"/>
      <c r="B732" s="117"/>
      <c r="C732" s="117"/>
      <c r="D732" s="117"/>
      <c r="E732" s="117"/>
      <c r="F732" s="117"/>
      <c r="G732" s="117"/>
      <c r="H732" s="117"/>
      <c r="I732" s="117"/>
      <c r="J732" s="117"/>
      <c r="K732" s="117"/>
      <c r="L732" s="117"/>
      <c r="M732" s="117"/>
      <c r="N732" s="117"/>
      <c r="O732" s="117"/>
      <c r="P732" s="117"/>
      <c r="Q732" s="117"/>
      <c r="R732" s="117"/>
      <c r="S732" s="117"/>
      <c r="T732" s="117"/>
      <c r="U732" s="117"/>
      <c r="V732" s="117"/>
      <c r="W732" s="117"/>
      <c r="X732" s="117"/>
      <c r="Y732" s="117"/>
      <c r="Z732" s="117"/>
    </row>
    <row r="733" ht="12.75" customHeight="1">
      <c r="A733" s="117"/>
      <c r="B733" s="117"/>
      <c r="C733" s="117"/>
      <c r="D733" s="117"/>
      <c r="E733" s="117"/>
      <c r="F733" s="117"/>
      <c r="G733" s="117"/>
      <c r="H733" s="117"/>
      <c r="I733" s="117"/>
      <c r="J733" s="117"/>
      <c r="K733" s="117"/>
      <c r="L733" s="117"/>
      <c r="M733" s="117"/>
      <c r="N733" s="117"/>
      <c r="O733" s="117"/>
      <c r="P733" s="117"/>
      <c r="Q733" s="117"/>
      <c r="R733" s="117"/>
      <c r="S733" s="117"/>
      <c r="T733" s="117"/>
      <c r="U733" s="117"/>
      <c r="V733" s="117"/>
      <c r="W733" s="117"/>
      <c r="X733" s="117"/>
      <c r="Y733" s="117"/>
      <c r="Z733" s="117"/>
    </row>
    <row r="734" ht="12.75" customHeight="1">
      <c r="A734" s="117"/>
      <c r="B734" s="117"/>
      <c r="C734" s="117"/>
      <c r="D734" s="117"/>
      <c r="E734" s="117"/>
      <c r="F734" s="117"/>
      <c r="G734" s="117"/>
      <c r="H734" s="117"/>
      <c r="I734" s="117"/>
      <c r="J734" s="117"/>
      <c r="K734" s="117"/>
      <c r="L734" s="117"/>
      <c r="M734" s="117"/>
      <c r="N734" s="117"/>
      <c r="O734" s="117"/>
      <c r="P734" s="117"/>
      <c r="Q734" s="117"/>
      <c r="R734" s="117"/>
      <c r="S734" s="117"/>
      <c r="T734" s="117"/>
      <c r="U734" s="117"/>
      <c r="V734" s="117"/>
      <c r="W734" s="117"/>
      <c r="X734" s="117"/>
      <c r="Y734" s="117"/>
      <c r="Z734" s="117"/>
    </row>
    <row r="735" ht="12.75" customHeight="1">
      <c r="A735" s="117"/>
      <c r="B735" s="117"/>
      <c r="C735" s="117"/>
      <c r="D735" s="117"/>
      <c r="E735" s="117"/>
      <c r="F735" s="117"/>
      <c r="G735" s="117"/>
      <c r="H735" s="117"/>
      <c r="I735" s="117"/>
      <c r="J735" s="117"/>
      <c r="K735" s="117"/>
      <c r="L735" s="117"/>
      <c r="M735" s="117"/>
      <c r="N735" s="117"/>
      <c r="O735" s="117"/>
      <c r="P735" s="117"/>
      <c r="Q735" s="117"/>
      <c r="R735" s="117"/>
      <c r="S735" s="117"/>
      <c r="T735" s="117"/>
      <c r="U735" s="117"/>
      <c r="V735" s="117"/>
      <c r="W735" s="117"/>
      <c r="X735" s="117"/>
      <c r="Y735" s="117"/>
      <c r="Z735" s="117"/>
    </row>
    <row r="736" ht="12.75" customHeight="1">
      <c r="A736" s="117"/>
      <c r="B736" s="117"/>
      <c r="C736" s="117"/>
      <c r="D736" s="117"/>
      <c r="E736" s="117"/>
      <c r="F736" s="117"/>
      <c r="G736" s="117"/>
      <c r="H736" s="117"/>
      <c r="I736" s="117"/>
      <c r="J736" s="117"/>
      <c r="K736" s="117"/>
      <c r="L736" s="117"/>
      <c r="M736" s="117"/>
      <c r="N736" s="117"/>
      <c r="O736" s="117"/>
      <c r="P736" s="117"/>
      <c r="Q736" s="117"/>
      <c r="R736" s="117"/>
      <c r="S736" s="117"/>
      <c r="T736" s="117"/>
      <c r="U736" s="117"/>
      <c r="V736" s="117"/>
      <c r="W736" s="117"/>
      <c r="X736" s="117"/>
      <c r="Y736" s="117"/>
      <c r="Z736" s="117"/>
    </row>
    <row r="737" ht="12.75" customHeight="1">
      <c r="A737" s="117"/>
      <c r="B737" s="117"/>
      <c r="C737" s="117"/>
      <c r="D737" s="117"/>
      <c r="E737" s="117"/>
      <c r="F737" s="117"/>
      <c r="G737" s="117"/>
      <c r="H737" s="117"/>
      <c r="I737" s="117"/>
      <c r="J737" s="117"/>
      <c r="K737" s="117"/>
      <c r="L737" s="117"/>
      <c r="M737" s="117"/>
      <c r="N737" s="117"/>
      <c r="O737" s="117"/>
      <c r="P737" s="117"/>
      <c r="Q737" s="117"/>
      <c r="R737" s="117"/>
      <c r="S737" s="117"/>
      <c r="T737" s="117"/>
      <c r="U737" s="117"/>
      <c r="V737" s="117"/>
      <c r="W737" s="117"/>
      <c r="X737" s="117"/>
      <c r="Y737" s="117"/>
      <c r="Z737" s="117"/>
    </row>
    <row r="738" ht="12.75" customHeight="1">
      <c r="A738" s="117"/>
      <c r="B738" s="117"/>
      <c r="C738" s="117"/>
      <c r="D738" s="117"/>
      <c r="E738" s="117"/>
      <c r="F738" s="117"/>
      <c r="G738" s="117"/>
      <c r="H738" s="117"/>
      <c r="I738" s="117"/>
      <c r="J738" s="117"/>
      <c r="K738" s="117"/>
      <c r="L738" s="117"/>
      <c r="M738" s="117"/>
      <c r="N738" s="117"/>
      <c r="O738" s="117"/>
      <c r="P738" s="117"/>
      <c r="Q738" s="117"/>
      <c r="R738" s="117"/>
      <c r="S738" s="117"/>
      <c r="T738" s="117"/>
      <c r="U738" s="117"/>
      <c r="V738" s="117"/>
      <c r="W738" s="117"/>
      <c r="X738" s="117"/>
      <c r="Y738" s="117"/>
      <c r="Z738" s="117"/>
    </row>
    <row r="739" ht="12.75" customHeight="1">
      <c r="A739" s="117"/>
      <c r="B739" s="117"/>
      <c r="C739" s="117"/>
      <c r="D739" s="117"/>
      <c r="E739" s="117"/>
      <c r="F739" s="117"/>
      <c r="G739" s="117"/>
      <c r="H739" s="117"/>
      <c r="I739" s="117"/>
      <c r="J739" s="117"/>
      <c r="K739" s="117"/>
      <c r="L739" s="117"/>
      <c r="M739" s="117"/>
      <c r="N739" s="117"/>
      <c r="O739" s="117"/>
      <c r="P739" s="117"/>
      <c r="Q739" s="117"/>
      <c r="R739" s="117"/>
      <c r="S739" s="117"/>
      <c r="T739" s="117"/>
      <c r="U739" s="117"/>
      <c r="V739" s="117"/>
      <c r="W739" s="117"/>
      <c r="X739" s="117"/>
      <c r="Y739" s="117"/>
      <c r="Z739" s="117"/>
    </row>
    <row r="740" ht="12.75" customHeight="1">
      <c r="A740" s="117"/>
      <c r="B740" s="117"/>
      <c r="C740" s="117"/>
      <c r="D740" s="117"/>
      <c r="E740" s="117"/>
      <c r="F740" s="117"/>
      <c r="G740" s="117"/>
      <c r="H740" s="117"/>
      <c r="I740" s="117"/>
      <c r="J740" s="117"/>
      <c r="K740" s="117"/>
      <c r="L740" s="117"/>
      <c r="M740" s="117"/>
      <c r="N740" s="117"/>
      <c r="O740" s="117"/>
      <c r="P740" s="117"/>
      <c r="Q740" s="117"/>
      <c r="R740" s="117"/>
      <c r="S740" s="117"/>
      <c r="T740" s="117"/>
      <c r="U740" s="117"/>
      <c r="V740" s="117"/>
      <c r="W740" s="117"/>
      <c r="X740" s="117"/>
      <c r="Y740" s="117"/>
      <c r="Z740" s="117"/>
    </row>
    <row r="741" ht="12.75" customHeight="1">
      <c r="A741" s="117"/>
      <c r="B741" s="117"/>
      <c r="C741" s="117"/>
      <c r="D741" s="117"/>
      <c r="E741" s="117"/>
      <c r="F741" s="117"/>
      <c r="G741" s="117"/>
      <c r="H741" s="117"/>
      <c r="I741" s="117"/>
      <c r="J741" s="117"/>
      <c r="K741" s="117"/>
      <c r="L741" s="117"/>
      <c r="M741" s="117"/>
      <c r="N741" s="117"/>
      <c r="O741" s="117"/>
      <c r="P741" s="117"/>
      <c r="Q741" s="117"/>
      <c r="R741" s="117"/>
      <c r="S741" s="117"/>
      <c r="T741" s="117"/>
      <c r="U741" s="117"/>
      <c r="V741" s="117"/>
      <c r="W741" s="117"/>
      <c r="X741" s="117"/>
      <c r="Y741" s="117"/>
      <c r="Z741" s="117"/>
    </row>
    <row r="742" ht="12.75" customHeight="1">
      <c r="A742" s="117"/>
      <c r="B742" s="117"/>
      <c r="C742" s="117"/>
      <c r="D742" s="117"/>
      <c r="E742" s="117"/>
      <c r="F742" s="117"/>
      <c r="G742" s="117"/>
      <c r="H742" s="117"/>
      <c r="I742" s="117"/>
      <c r="J742" s="117"/>
      <c r="K742" s="117"/>
      <c r="L742" s="117"/>
      <c r="M742" s="117"/>
      <c r="N742" s="117"/>
      <c r="O742" s="117"/>
      <c r="P742" s="117"/>
      <c r="Q742" s="117"/>
      <c r="R742" s="117"/>
      <c r="S742" s="117"/>
      <c r="T742" s="117"/>
      <c r="U742" s="117"/>
      <c r="V742" s="117"/>
      <c r="W742" s="117"/>
      <c r="X742" s="117"/>
      <c r="Y742" s="117"/>
      <c r="Z742" s="117"/>
    </row>
    <row r="743" ht="12.75" customHeight="1">
      <c r="A743" s="117"/>
      <c r="B743" s="117"/>
      <c r="C743" s="117"/>
      <c r="D743" s="117"/>
      <c r="E743" s="117"/>
      <c r="F743" s="117"/>
      <c r="G743" s="117"/>
      <c r="H743" s="117"/>
      <c r="I743" s="117"/>
      <c r="J743" s="117"/>
      <c r="K743" s="117"/>
      <c r="L743" s="117"/>
      <c r="M743" s="117"/>
      <c r="N743" s="117"/>
      <c r="O743" s="117"/>
      <c r="P743" s="117"/>
      <c r="Q743" s="117"/>
      <c r="R743" s="117"/>
      <c r="S743" s="117"/>
      <c r="T743" s="117"/>
      <c r="U743" s="117"/>
      <c r="V743" s="117"/>
      <c r="W743" s="117"/>
      <c r="X743" s="117"/>
      <c r="Y743" s="117"/>
      <c r="Z743" s="117"/>
    </row>
    <row r="744" ht="12.75" customHeight="1">
      <c r="A744" s="117"/>
      <c r="B744" s="117"/>
      <c r="C744" s="117"/>
      <c r="D744" s="117"/>
      <c r="E744" s="117"/>
      <c r="F744" s="117"/>
      <c r="G744" s="117"/>
      <c r="H744" s="117"/>
      <c r="I744" s="117"/>
      <c r="J744" s="117"/>
      <c r="K744" s="117"/>
      <c r="L744" s="117"/>
      <c r="M744" s="117"/>
      <c r="N744" s="117"/>
      <c r="O744" s="117"/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</row>
    <row r="745" ht="12.75" customHeight="1">
      <c r="A745" s="117"/>
      <c r="B745" s="117"/>
      <c r="C745" s="117"/>
      <c r="D745" s="117"/>
      <c r="E745" s="117"/>
      <c r="F745" s="117"/>
      <c r="G745" s="117"/>
      <c r="H745" s="117"/>
      <c r="I745" s="117"/>
      <c r="J745" s="117"/>
      <c r="K745" s="117"/>
      <c r="L745" s="117"/>
      <c r="M745" s="117"/>
      <c r="N745" s="117"/>
      <c r="O745" s="117"/>
      <c r="P745" s="117"/>
      <c r="Q745" s="117"/>
      <c r="R745" s="117"/>
      <c r="S745" s="117"/>
      <c r="T745" s="117"/>
      <c r="U745" s="117"/>
      <c r="V745" s="117"/>
      <c r="W745" s="117"/>
      <c r="X745" s="117"/>
      <c r="Y745" s="117"/>
      <c r="Z745" s="117"/>
    </row>
    <row r="746" ht="12.75" customHeight="1">
      <c r="A746" s="117"/>
      <c r="B746" s="117"/>
      <c r="C746" s="117"/>
      <c r="D746" s="117"/>
      <c r="E746" s="117"/>
      <c r="F746" s="117"/>
      <c r="G746" s="117"/>
      <c r="H746" s="117"/>
      <c r="I746" s="117"/>
      <c r="J746" s="117"/>
      <c r="K746" s="117"/>
      <c r="L746" s="117"/>
      <c r="M746" s="117"/>
      <c r="N746" s="117"/>
      <c r="O746" s="117"/>
      <c r="P746" s="117"/>
      <c r="Q746" s="117"/>
      <c r="R746" s="117"/>
      <c r="S746" s="117"/>
      <c r="T746" s="117"/>
      <c r="U746" s="117"/>
      <c r="V746" s="117"/>
      <c r="W746" s="117"/>
      <c r="X746" s="117"/>
      <c r="Y746" s="117"/>
      <c r="Z746" s="117"/>
    </row>
    <row r="747" ht="12.75" customHeight="1">
      <c r="A747" s="117"/>
      <c r="B747" s="117"/>
      <c r="C747" s="117"/>
      <c r="D747" s="117"/>
      <c r="E747" s="117"/>
      <c r="F747" s="117"/>
      <c r="G747" s="117"/>
      <c r="H747" s="117"/>
      <c r="I747" s="117"/>
      <c r="J747" s="117"/>
      <c r="K747" s="117"/>
      <c r="L747" s="117"/>
      <c r="M747" s="117"/>
      <c r="N747" s="117"/>
      <c r="O747" s="117"/>
      <c r="P747" s="117"/>
      <c r="Q747" s="117"/>
      <c r="R747" s="117"/>
      <c r="S747" s="117"/>
      <c r="T747" s="117"/>
      <c r="U747" s="117"/>
      <c r="V747" s="117"/>
      <c r="W747" s="117"/>
      <c r="X747" s="117"/>
      <c r="Y747" s="117"/>
      <c r="Z747" s="117"/>
    </row>
    <row r="748" ht="12.75" customHeight="1">
      <c r="A748" s="117"/>
      <c r="B748" s="117"/>
      <c r="C748" s="117"/>
      <c r="D748" s="117"/>
      <c r="E748" s="117"/>
      <c r="F748" s="117"/>
      <c r="G748" s="117"/>
      <c r="H748" s="117"/>
      <c r="I748" s="117"/>
      <c r="J748" s="117"/>
      <c r="K748" s="117"/>
      <c r="L748" s="117"/>
      <c r="M748" s="117"/>
      <c r="N748" s="117"/>
      <c r="O748" s="117"/>
      <c r="P748" s="117"/>
      <c r="Q748" s="117"/>
      <c r="R748" s="117"/>
      <c r="S748" s="117"/>
      <c r="T748" s="117"/>
      <c r="U748" s="117"/>
      <c r="V748" s="117"/>
      <c r="W748" s="117"/>
      <c r="X748" s="117"/>
      <c r="Y748" s="117"/>
      <c r="Z748" s="117"/>
    </row>
    <row r="749" ht="12.75" customHeight="1">
      <c r="A749" s="117"/>
      <c r="B749" s="117"/>
      <c r="C749" s="117"/>
      <c r="D749" s="117"/>
      <c r="E749" s="117"/>
      <c r="F749" s="117"/>
      <c r="G749" s="117"/>
      <c r="H749" s="117"/>
      <c r="I749" s="117"/>
      <c r="J749" s="117"/>
      <c r="K749" s="117"/>
      <c r="L749" s="117"/>
      <c r="M749" s="117"/>
      <c r="N749" s="117"/>
      <c r="O749" s="117"/>
      <c r="P749" s="117"/>
      <c r="Q749" s="117"/>
      <c r="R749" s="117"/>
      <c r="S749" s="117"/>
      <c r="T749" s="117"/>
      <c r="U749" s="117"/>
      <c r="V749" s="117"/>
      <c r="W749" s="117"/>
      <c r="X749" s="117"/>
      <c r="Y749" s="117"/>
      <c r="Z749" s="117"/>
    </row>
    <row r="750" ht="12.75" customHeight="1">
      <c r="A750" s="117"/>
      <c r="B750" s="117"/>
      <c r="C750" s="117"/>
      <c r="D750" s="117"/>
      <c r="E750" s="117"/>
      <c r="F750" s="117"/>
      <c r="G750" s="117"/>
      <c r="H750" s="117"/>
      <c r="I750" s="117"/>
      <c r="J750" s="117"/>
      <c r="K750" s="117"/>
      <c r="L750" s="117"/>
      <c r="M750" s="117"/>
      <c r="N750" s="117"/>
      <c r="O750" s="117"/>
      <c r="P750" s="117"/>
      <c r="Q750" s="117"/>
      <c r="R750" s="117"/>
      <c r="S750" s="117"/>
      <c r="T750" s="117"/>
      <c r="U750" s="117"/>
      <c r="V750" s="117"/>
      <c r="W750" s="117"/>
      <c r="X750" s="117"/>
      <c r="Y750" s="117"/>
      <c r="Z750" s="117"/>
    </row>
    <row r="751" ht="12.75" customHeight="1">
      <c r="A751" s="117"/>
      <c r="B751" s="117"/>
      <c r="C751" s="117"/>
      <c r="D751" s="117"/>
      <c r="E751" s="117"/>
      <c r="F751" s="117"/>
      <c r="G751" s="117"/>
      <c r="H751" s="117"/>
      <c r="I751" s="117"/>
      <c r="J751" s="117"/>
      <c r="K751" s="117"/>
      <c r="L751" s="117"/>
      <c r="M751" s="117"/>
      <c r="N751" s="117"/>
      <c r="O751" s="117"/>
      <c r="P751" s="117"/>
      <c r="Q751" s="117"/>
      <c r="R751" s="117"/>
      <c r="S751" s="117"/>
      <c r="T751" s="117"/>
      <c r="U751" s="117"/>
      <c r="V751" s="117"/>
      <c r="W751" s="117"/>
      <c r="X751" s="117"/>
      <c r="Y751" s="117"/>
      <c r="Z751" s="117"/>
    </row>
    <row r="752" ht="12.75" customHeight="1">
      <c r="A752" s="117"/>
      <c r="B752" s="117"/>
      <c r="C752" s="117"/>
      <c r="D752" s="117"/>
      <c r="E752" s="117"/>
      <c r="F752" s="117"/>
      <c r="G752" s="117"/>
      <c r="H752" s="117"/>
      <c r="I752" s="117"/>
      <c r="J752" s="117"/>
      <c r="K752" s="117"/>
      <c r="L752" s="117"/>
      <c r="M752" s="117"/>
      <c r="N752" s="117"/>
      <c r="O752" s="117"/>
      <c r="P752" s="117"/>
      <c r="Q752" s="117"/>
      <c r="R752" s="117"/>
      <c r="S752" s="117"/>
      <c r="T752" s="117"/>
      <c r="U752" s="117"/>
      <c r="V752" s="117"/>
      <c r="W752" s="117"/>
      <c r="X752" s="117"/>
      <c r="Y752" s="117"/>
      <c r="Z752" s="117"/>
    </row>
    <row r="753" ht="12.75" customHeight="1">
      <c r="A753" s="117"/>
      <c r="B753" s="117"/>
      <c r="C753" s="117"/>
      <c r="D753" s="117"/>
      <c r="E753" s="117"/>
      <c r="F753" s="117"/>
      <c r="G753" s="117"/>
      <c r="H753" s="117"/>
      <c r="I753" s="117"/>
      <c r="J753" s="117"/>
      <c r="K753" s="117"/>
      <c r="L753" s="117"/>
      <c r="M753" s="117"/>
      <c r="N753" s="117"/>
      <c r="O753" s="117"/>
      <c r="P753" s="117"/>
      <c r="Q753" s="117"/>
      <c r="R753" s="117"/>
      <c r="S753" s="117"/>
      <c r="T753" s="117"/>
      <c r="U753" s="117"/>
      <c r="V753" s="117"/>
      <c r="W753" s="117"/>
      <c r="X753" s="117"/>
      <c r="Y753" s="117"/>
      <c r="Z753" s="117"/>
    </row>
    <row r="754" ht="12.75" customHeight="1">
      <c r="A754" s="117"/>
      <c r="B754" s="117"/>
      <c r="C754" s="117"/>
      <c r="D754" s="117"/>
      <c r="E754" s="117"/>
      <c r="F754" s="117"/>
      <c r="G754" s="117"/>
      <c r="H754" s="117"/>
      <c r="I754" s="117"/>
      <c r="J754" s="117"/>
      <c r="K754" s="117"/>
      <c r="L754" s="117"/>
      <c r="M754" s="117"/>
      <c r="N754" s="117"/>
      <c r="O754" s="117"/>
      <c r="P754" s="117"/>
      <c r="Q754" s="117"/>
      <c r="R754" s="117"/>
      <c r="S754" s="117"/>
      <c r="T754" s="117"/>
      <c r="U754" s="117"/>
      <c r="V754" s="117"/>
      <c r="W754" s="117"/>
      <c r="X754" s="117"/>
      <c r="Y754" s="117"/>
      <c r="Z754" s="117"/>
    </row>
    <row r="755" ht="12.75" customHeight="1">
      <c r="A755" s="117"/>
      <c r="B755" s="117"/>
      <c r="C755" s="117"/>
      <c r="D755" s="117"/>
      <c r="E755" s="117"/>
      <c r="F755" s="117"/>
      <c r="G755" s="117"/>
      <c r="H755" s="117"/>
      <c r="I755" s="117"/>
      <c r="J755" s="117"/>
      <c r="K755" s="117"/>
      <c r="L755" s="117"/>
      <c r="M755" s="117"/>
      <c r="N755" s="117"/>
      <c r="O755" s="117"/>
      <c r="P755" s="117"/>
      <c r="Q755" s="117"/>
      <c r="R755" s="117"/>
      <c r="S755" s="117"/>
      <c r="T755" s="117"/>
      <c r="U755" s="117"/>
      <c r="V755" s="117"/>
      <c r="W755" s="117"/>
      <c r="X755" s="117"/>
      <c r="Y755" s="117"/>
      <c r="Z755" s="117"/>
    </row>
    <row r="756" ht="12.75" customHeight="1">
      <c r="A756" s="117"/>
      <c r="B756" s="117"/>
      <c r="C756" s="117"/>
      <c r="D756" s="117"/>
      <c r="E756" s="117"/>
      <c r="F756" s="117"/>
      <c r="G756" s="117"/>
      <c r="H756" s="117"/>
      <c r="I756" s="117"/>
      <c r="J756" s="117"/>
      <c r="K756" s="117"/>
      <c r="L756" s="117"/>
      <c r="M756" s="117"/>
      <c r="N756" s="117"/>
      <c r="O756" s="117"/>
      <c r="P756" s="117"/>
      <c r="Q756" s="117"/>
      <c r="R756" s="117"/>
      <c r="S756" s="117"/>
      <c r="T756" s="117"/>
      <c r="U756" s="117"/>
      <c r="V756" s="117"/>
      <c r="W756" s="117"/>
      <c r="X756" s="117"/>
      <c r="Y756" s="117"/>
      <c r="Z756" s="117"/>
    </row>
    <row r="757" ht="12.75" customHeight="1">
      <c r="A757" s="117"/>
      <c r="B757" s="117"/>
      <c r="C757" s="117"/>
      <c r="D757" s="117"/>
      <c r="E757" s="117"/>
      <c r="F757" s="117"/>
      <c r="G757" s="117"/>
      <c r="H757" s="117"/>
      <c r="I757" s="117"/>
      <c r="J757" s="117"/>
      <c r="K757" s="117"/>
      <c r="L757" s="117"/>
      <c r="M757" s="117"/>
      <c r="N757" s="117"/>
      <c r="O757" s="117"/>
      <c r="P757" s="117"/>
      <c r="Q757" s="117"/>
      <c r="R757" s="117"/>
      <c r="S757" s="117"/>
      <c r="T757" s="117"/>
      <c r="U757" s="117"/>
      <c r="V757" s="117"/>
      <c r="W757" s="117"/>
      <c r="X757" s="117"/>
      <c r="Y757" s="117"/>
      <c r="Z757" s="117"/>
    </row>
    <row r="758" ht="12.75" customHeight="1">
      <c r="A758" s="117"/>
      <c r="B758" s="117"/>
      <c r="C758" s="117"/>
      <c r="D758" s="117"/>
      <c r="E758" s="117"/>
      <c r="F758" s="117"/>
      <c r="G758" s="117"/>
      <c r="H758" s="117"/>
      <c r="I758" s="117"/>
      <c r="J758" s="117"/>
      <c r="K758" s="117"/>
      <c r="L758" s="117"/>
      <c r="M758" s="117"/>
      <c r="N758" s="117"/>
      <c r="O758" s="117"/>
      <c r="P758" s="117"/>
      <c r="Q758" s="117"/>
      <c r="R758" s="117"/>
      <c r="S758" s="117"/>
      <c r="T758" s="117"/>
      <c r="U758" s="117"/>
      <c r="V758" s="117"/>
      <c r="W758" s="117"/>
      <c r="X758" s="117"/>
      <c r="Y758" s="117"/>
      <c r="Z758" s="117"/>
    </row>
    <row r="759" ht="12.75" customHeight="1">
      <c r="A759" s="117"/>
      <c r="B759" s="117"/>
      <c r="C759" s="117"/>
      <c r="D759" s="117"/>
      <c r="E759" s="117"/>
      <c r="F759" s="117"/>
      <c r="G759" s="117"/>
      <c r="H759" s="117"/>
      <c r="I759" s="117"/>
      <c r="J759" s="117"/>
      <c r="K759" s="117"/>
      <c r="L759" s="117"/>
      <c r="M759" s="117"/>
      <c r="N759" s="117"/>
      <c r="O759" s="117"/>
      <c r="P759" s="117"/>
      <c r="Q759" s="117"/>
      <c r="R759" s="117"/>
      <c r="S759" s="117"/>
      <c r="T759" s="117"/>
      <c r="U759" s="117"/>
      <c r="V759" s="117"/>
      <c r="W759" s="117"/>
      <c r="X759" s="117"/>
      <c r="Y759" s="117"/>
      <c r="Z759" s="117"/>
    </row>
    <row r="760" ht="12.75" customHeight="1">
      <c r="A760" s="117"/>
      <c r="B760" s="117"/>
      <c r="C760" s="117"/>
      <c r="D760" s="117"/>
      <c r="E760" s="117"/>
      <c r="F760" s="117"/>
      <c r="G760" s="117"/>
      <c r="H760" s="117"/>
      <c r="I760" s="117"/>
      <c r="J760" s="117"/>
      <c r="K760" s="117"/>
      <c r="L760" s="117"/>
      <c r="M760" s="117"/>
      <c r="N760" s="117"/>
      <c r="O760" s="117"/>
      <c r="P760" s="117"/>
      <c r="Q760" s="117"/>
      <c r="R760" s="117"/>
      <c r="S760" s="117"/>
      <c r="T760" s="117"/>
      <c r="U760" s="117"/>
      <c r="V760" s="117"/>
      <c r="W760" s="117"/>
      <c r="X760" s="117"/>
      <c r="Y760" s="117"/>
      <c r="Z760" s="117"/>
    </row>
    <row r="761" ht="12.75" customHeight="1">
      <c r="A761" s="117"/>
      <c r="B761" s="117"/>
      <c r="C761" s="117"/>
      <c r="D761" s="117"/>
      <c r="E761" s="117"/>
      <c r="F761" s="117"/>
      <c r="G761" s="117"/>
      <c r="H761" s="117"/>
      <c r="I761" s="117"/>
      <c r="J761" s="117"/>
      <c r="K761" s="117"/>
      <c r="L761" s="117"/>
      <c r="M761" s="117"/>
      <c r="N761" s="117"/>
      <c r="O761" s="117"/>
      <c r="P761" s="117"/>
      <c r="Q761" s="117"/>
      <c r="R761" s="117"/>
      <c r="S761" s="117"/>
      <c r="T761" s="117"/>
      <c r="U761" s="117"/>
      <c r="V761" s="117"/>
      <c r="W761" s="117"/>
      <c r="X761" s="117"/>
      <c r="Y761" s="117"/>
      <c r="Z761" s="117"/>
    </row>
    <row r="762" ht="12.75" customHeight="1">
      <c r="A762" s="117"/>
      <c r="B762" s="117"/>
      <c r="C762" s="117"/>
      <c r="D762" s="117"/>
      <c r="E762" s="117"/>
      <c r="F762" s="117"/>
      <c r="G762" s="117"/>
      <c r="H762" s="117"/>
      <c r="I762" s="117"/>
      <c r="J762" s="117"/>
      <c r="K762" s="117"/>
      <c r="L762" s="117"/>
      <c r="M762" s="117"/>
      <c r="N762" s="117"/>
      <c r="O762" s="117"/>
      <c r="P762" s="117"/>
      <c r="Q762" s="117"/>
      <c r="R762" s="117"/>
      <c r="S762" s="117"/>
      <c r="T762" s="117"/>
      <c r="U762" s="117"/>
      <c r="V762" s="117"/>
      <c r="W762" s="117"/>
      <c r="X762" s="117"/>
      <c r="Y762" s="117"/>
      <c r="Z762" s="117"/>
    </row>
    <row r="763" ht="12.75" customHeight="1">
      <c r="A763" s="117"/>
      <c r="B763" s="117"/>
      <c r="C763" s="117"/>
      <c r="D763" s="117"/>
      <c r="E763" s="117"/>
      <c r="F763" s="117"/>
      <c r="G763" s="117"/>
      <c r="H763" s="117"/>
      <c r="I763" s="117"/>
      <c r="J763" s="117"/>
      <c r="K763" s="117"/>
      <c r="L763" s="117"/>
      <c r="M763" s="117"/>
      <c r="N763" s="117"/>
      <c r="O763" s="117"/>
      <c r="P763" s="117"/>
      <c r="Q763" s="117"/>
      <c r="R763" s="117"/>
      <c r="S763" s="117"/>
      <c r="T763" s="117"/>
      <c r="U763" s="117"/>
      <c r="V763" s="117"/>
      <c r="W763" s="117"/>
      <c r="X763" s="117"/>
      <c r="Y763" s="117"/>
      <c r="Z763" s="117"/>
    </row>
    <row r="764" ht="12.75" customHeight="1">
      <c r="A764" s="117"/>
      <c r="B764" s="117"/>
      <c r="C764" s="117"/>
      <c r="D764" s="117"/>
      <c r="E764" s="117"/>
      <c r="F764" s="117"/>
      <c r="G764" s="117"/>
      <c r="H764" s="117"/>
      <c r="I764" s="117"/>
      <c r="J764" s="117"/>
      <c r="K764" s="117"/>
      <c r="L764" s="117"/>
      <c r="M764" s="117"/>
      <c r="N764" s="117"/>
      <c r="O764" s="117"/>
      <c r="P764" s="117"/>
      <c r="Q764" s="117"/>
      <c r="R764" s="117"/>
      <c r="S764" s="117"/>
      <c r="T764" s="117"/>
      <c r="U764" s="117"/>
      <c r="V764" s="117"/>
      <c r="W764" s="117"/>
      <c r="X764" s="117"/>
      <c r="Y764" s="117"/>
      <c r="Z764" s="117"/>
    </row>
    <row r="765" ht="12.75" customHeight="1">
      <c r="A765" s="117"/>
      <c r="B765" s="117"/>
      <c r="C765" s="117"/>
      <c r="D765" s="117"/>
      <c r="E765" s="117"/>
      <c r="F765" s="117"/>
      <c r="G765" s="117"/>
      <c r="H765" s="117"/>
      <c r="I765" s="117"/>
      <c r="J765" s="117"/>
      <c r="K765" s="117"/>
      <c r="L765" s="117"/>
      <c r="M765" s="117"/>
      <c r="N765" s="117"/>
      <c r="O765" s="117"/>
      <c r="P765" s="117"/>
      <c r="Q765" s="117"/>
      <c r="R765" s="117"/>
      <c r="S765" s="117"/>
      <c r="T765" s="117"/>
      <c r="U765" s="117"/>
      <c r="V765" s="117"/>
      <c r="W765" s="117"/>
      <c r="X765" s="117"/>
      <c r="Y765" s="117"/>
      <c r="Z765" s="117"/>
    </row>
    <row r="766" ht="12.75" customHeight="1">
      <c r="A766" s="117"/>
      <c r="B766" s="117"/>
      <c r="C766" s="117"/>
      <c r="D766" s="117"/>
      <c r="E766" s="117"/>
      <c r="F766" s="117"/>
      <c r="G766" s="117"/>
      <c r="H766" s="117"/>
      <c r="I766" s="117"/>
      <c r="J766" s="117"/>
      <c r="K766" s="117"/>
      <c r="L766" s="117"/>
      <c r="M766" s="117"/>
      <c r="N766" s="117"/>
      <c r="O766" s="117"/>
      <c r="P766" s="117"/>
      <c r="Q766" s="117"/>
      <c r="R766" s="117"/>
      <c r="S766" s="117"/>
      <c r="T766" s="117"/>
      <c r="U766" s="117"/>
      <c r="V766" s="117"/>
      <c r="W766" s="117"/>
      <c r="X766" s="117"/>
      <c r="Y766" s="117"/>
      <c r="Z766" s="117"/>
    </row>
    <row r="767" ht="12.75" customHeight="1">
      <c r="A767" s="117"/>
      <c r="B767" s="117"/>
      <c r="C767" s="117"/>
      <c r="D767" s="117"/>
      <c r="E767" s="117"/>
      <c r="F767" s="117"/>
      <c r="G767" s="117"/>
      <c r="H767" s="117"/>
      <c r="I767" s="117"/>
      <c r="J767" s="117"/>
      <c r="K767" s="117"/>
      <c r="L767" s="117"/>
      <c r="M767" s="117"/>
      <c r="N767" s="117"/>
      <c r="O767" s="117"/>
      <c r="P767" s="117"/>
      <c r="Q767" s="117"/>
      <c r="R767" s="117"/>
      <c r="S767" s="117"/>
      <c r="T767" s="117"/>
      <c r="U767" s="117"/>
      <c r="V767" s="117"/>
      <c r="W767" s="117"/>
      <c r="X767" s="117"/>
      <c r="Y767" s="117"/>
      <c r="Z767" s="117"/>
    </row>
    <row r="768" ht="12.75" customHeight="1">
      <c r="A768" s="117"/>
      <c r="B768" s="117"/>
      <c r="C768" s="117"/>
      <c r="D768" s="117"/>
      <c r="E768" s="117"/>
      <c r="F768" s="117"/>
      <c r="G768" s="117"/>
      <c r="H768" s="117"/>
      <c r="I768" s="117"/>
      <c r="J768" s="117"/>
      <c r="K768" s="117"/>
      <c r="L768" s="117"/>
      <c r="M768" s="117"/>
      <c r="N768" s="117"/>
      <c r="O768" s="117"/>
      <c r="P768" s="117"/>
      <c r="Q768" s="117"/>
      <c r="R768" s="117"/>
      <c r="S768" s="117"/>
      <c r="T768" s="117"/>
      <c r="U768" s="117"/>
      <c r="V768" s="117"/>
      <c r="W768" s="117"/>
      <c r="X768" s="117"/>
      <c r="Y768" s="117"/>
      <c r="Z768" s="117"/>
    </row>
    <row r="769" ht="12.75" customHeight="1">
      <c r="A769" s="117"/>
      <c r="B769" s="117"/>
      <c r="C769" s="117"/>
      <c r="D769" s="117"/>
      <c r="E769" s="117"/>
      <c r="F769" s="117"/>
      <c r="G769" s="117"/>
      <c r="H769" s="117"/>
      <c r="I769" s="117"/>
      <c r="J769" s="117"/>
      <c r="K769" s="117"/>
      <c r="L769" s="117"/>
      <c r="M769" s="117"/>
      <c r="N769" s="117"/>
      <c r="O769" s="117"/>
      <c r="P769" s="117"/>
      <c r="Q769" s="117"/>
      <c r="R769" s="117"/>
      <c r="S769" s="117"/>
      <c r="T769" s="117"/>
      <c r="U769" s="117"/>
      <c r="V769" s="117"/>
      <c r="W769" s="117"/>
      <c r="X769" s="117"/>
      <c r="Y769" s="117"/>
      <c r="Z769" s="117"/>
    </row>
    <row r="770" ht="12.75" customHeight="1">
      <c r="A770" s="117"/>
      <c r="B770" s="117"/>
      <c r="C770" s="117"/>
      <c r="D770" s="117"/>
      <c r="E770" s="117"/>
      <c r="F770" s="117"/>
      <c r="G770" s="117"/>
      <c r="H770" s="117"/>
      <c r="I770" s="117"/>
      <c r="J770" s="117"/>
      <c r="K770" s="117"/>
      <c r="L770" s="117"/>
      <c r="M770" s="117"/>
      <c r="N770" s="117"/>
      <c r="O770" s="117"/>
      <c r="P770" s="117"/>
      <c r="Q770" s="117"/>
      <c r="R770" s="117"/>
      <c r="S770" s="117"/>
      <c r="T770" s="117"/>
      <c r="U770" s="117"/>
      <c r="V770" s="117"/>
      <c r="W770" s="117"/>
      <c r="X770" s="117"/>
      <c r="Y770" s="117"/>
      <c r="Z770" s="117"/>
    </row>
    <row r="771" ht="12.75" customHeight="1">
      <c r="A771" s="117"/>
      <c r="B771" s="117"/>
      <c r="C771" s="117"/>
      <c r="D771" s="117"/>
      <c r="E771" s="117"/>
      <c r="F771" s="117"/>
      <c r="G771" s="117"/>
      <c r="H771" s="117"/>
      <c r="I771" s="117"/>
      <c r="J771" s="117"/>
      <c r="K771" s="117"/>
      <c r="L771" s="117"/>
      <c r="M771" s="117"/>
      <c r="N771" s="117"/>
      <c r="O771" s="117"/>
      <c r="P771" s="117"/>
      <c r="Q771" s="117"/>
      <c r="R771" s="117"/>
      <c r="S771" s="117"/>
      <c r="T771" s="117"/>
      <c r="U771" s="117"/>
      <c r="V771" s="117"/>
      <c r="W771" s="117"/>
      <c r="X771" s="117"/>
      <c r="Y771" s="117"/>
      <c r="Z771" s="117"/>
    </row>
    <row r="772" ht="12.75" customHeight="1">
      <c r="A772" s="117"/>
      <c r="B772" s="117"/>
      <c r="C772" s="117"/>
      <c r="D772" s="117"/>
      <c r="E772" s="117"/>
      <c r="F772" s="117"/>
      <c r="G772" s="117"/>
      <c r="H772" s="117"/>
      <c r="I772" s="117"/>
      <c r="J772" s="117"/>
      <c r="K772" s="117"/>
      <c r="L772" s="117"/>
      <c r="M772" s="117"/>
      <c r="N772" s="117"/>
      <c r="O772" s="117"/>
      <c r="P772" s="117"/>
      <c r="Q772" s="117"/>
      <c r="R772" s="117"/>
      <c r="S772" s="117"/>
      <c r="T772" s="117"/>
      <c r="U772" s="117"/>
      <c r="V772" s="117"/>
      <c r="W772" s="117"/>
      <c r="X772" s="117"/>
      <c r="Y772" s="117"/>
      <c r="Z772" s="117"/>
    </row>
    <row r="773" ht="12.75" customHeight="1">
      <c r="A773" s="117"/>
      <c r="B773" s="117"/>
      <c r="C773" s="117"/>
      <c r="D773" s="117"/>
      <c r="E773" s="117"/>
      <c r="F773" s="117"/>
      <c r="G773" s="117"/>
      <c r="H773" s="117"/>
      <c r="I773" s="117"/>
      <c r="J773" s="117"/>
      <c r="K773" s="117"/>
      <c r="L773" s="117"/>
      <c r="M773" s="117"/>
      <c r="N773" s="117"/>
      <c r="O773" s="117"/>
      <c r="P773" s="117"/>
      <c r="Q773" s="117"/>
      <c r="R773" s="117"/>
      <c r="S773" s="117"/>
      <c r="T773" s="117"/>
      <c r="U773" s="117"/>
      <c r="V773" s="117"/>
      <c r="W773" s="117"/>
      <c r="X773" s="117"/>
      <c r="Y773" s="117"/>
      <c r="Z773" s="117"/>
    </row>
    <row r="774" ht="12.75" customHeight="1">
      <c r="A774" s="117"/>
      <c r="B774" s="117"/>
      <c r="C774" s="117"/>
      <c r="D774" s="117"/>
      <c r="E774" s="117"/>
      <c r="F774" s="117"/>
      <c r="G774" s="117"/>
      <c r="H774" s="117"/>
      <c r="I774" s="117"/>
      <c r="J774" s="117"/>
      <c r="K774" s="117"/>
      <c r="L774" s="117"/>
      <c r="M774" s="117"/>
      <c r="N774" s="117"/>
      <c r="O774" s="117"/>
      <c r="P774" s="117"/>
      <c r="Q774" s="117"/>
      <c r="R774" s="117"/>
      <c r="S774" s="117"/>
      <c r="T774" s="117"/>
      <c r="U774" s="117"/>
      <c r="V774" s="117"/>
      <c r="W774" s="117"/>
      <c r="X774" s="117"/>
      <c r="Y774" s="117"/>
      <c r="Z774" s="117"/>
    </row>
    <row r="775" ht="12.75" customHeight="1">
      <c r="A775" s="117"/>
      <c r="B775" s="117"/>
      <c r="C775" s="117"/>
      <c r="D775" s="117"/>
      <c r="E775" s="117"/>
      <c r="F775" s="117"/>
      <c r="G775" s="117"/>
      <c r="H775" s="117"/>
      <c r="I775" s="117"/>
      <c r="J775" s="117"/>
      <c r="K775" s="117"/>
      <c r="L775" s="117"/>
      <c r="M775" s="117"/>
      <c r="N775" s="117"/>
      <c r="O775" s="117"/>
      <c r="P775" s="117"/>
      <c r="Q775" s="117"/>
      <c r="R775" s="117"/>
      <c r="S775" s="117"/>
      <c r="T775" s="117"/>
      <c r="U775" s="117"/>
      <c r="V775" s="117"/>
      <c r="W775" s="117"/>
      <c r="X775" s="117"/>
      <c r="Y775" s="117"/>
      <c r="Z775" s="117"/>
    </row>
    <row r="776" ht="12.75" customHeight="1">
      <c r="A776" s="117"/>
      <c r="B776" s="117"/>
      <c r="C776" s="117"/>
      <c r="D776" s="117"/>
      <c r="E776" s="117"/>
      <c r="F776" s="117"/>
      <c r="G776" s="117"/>
      <c r="H776" s="117"/>
      <c r="I776" s="117"/>
      <c r="J776" s="117"/>
      <c r="K776" s="117"/>
      <c r="L776" s="117"/>
      <c r="M776" s="117"/>
      <c r="N776" s="117"/>
      <c r="O776" s="117"/>
      <c r="P776" s="117"/>
      <c r="Q776" s="117"/>
      <c r="R776" s="117"/>
      <c r="S776" s="117"/>
      <c r="T776" s="117"/>
      <c r="U776" s="117"/>
      <c r="V776" s="117"/>
      <c r="W776" s="117"/>
      <c r="X776" s="117"/>
      <c r="Y776" s="117"/>
      <c r="Z776" s="117"/>
    </row>
    <row r="777" ht="12.75" customHeight="1">
      <c r="A777" s="117"/>
      <c r="B777" s="117"/>
      <c r="C777" s="117"/>
      <c r="D777" s="117"/>
      <c r="E777" s="117"/>
      <c r="F777" s="117"/>
      <c r="G777" s="117"/>
      <c r="H777" s="117"/>
      <c r="I777" s="117"/>
      <c r="J777" s="117"/>
      <c r="K777" s="117"/>
      <c r="L777" s="117"/>
      <c r="M777" s="117"/>
      <c r="N777" s="117"/>
      <c r="O777" s="117"/>
      <c r="P777" s="117"/>
      <c r="Q777" s="117"/>
      <c r="R777" s="117"/>
      <c r="S777" s="117"/>
      <c r="T777" s="117"/>
      <c r="U777" s="117"/>
      <c r="V777" s="117"/>
      <c r="W777" s="117"/>
      <c r="X777" s="117"/>
      <c r="Y777" s="117"/>
      <c r="Z777" s="117"/>
    </row>
    <row r="778" ht="12.75" customHeight="1">
      <c r="A778" s="117"/>
      <c r="B778" s="117"/>
      <c r="C778" s="117"/>
      <c r="D778" s="117"/>
      <c r="E778" s="117"/>
      <c r="F778" s="117"/>
      <c r="G778" s="117"/>
      <c r="H778" s="117"/>
      <c r="I778" s="117"/>
      <c r="J778" s="117"/>
      <c r="K778" s="117"/>
      <c r="L778" s="117"/>
      <c r="M778" s="117"/>
      <c r="N778" s="117"/>
      <c r="O778" s="117"/>
      <c r="P778" s="117"/>
      <c r="Q778" s="117"/>
      <c r="R778" s="117"/>
      <c r="S778" s="117"/>
      <c r="T778" s="117"/>
      <c r="U778" s="117"/>
      <c r="V778" s="117"/>
      <c r="W778" s="117"/>
      <c r="X778" s="117"/>
      <c r="Y778" s="117"/>
      <c r="Z778" s="117"/>
    </row>
    <row r="779" ht="12.75" customHeight="1">
      <c r="A779" s="117"/>
      <c r="B779" s="117"/>
      <c r="C779" s="117"/>
      <c r="D779" s="117"/>
      <c r="E779" s="117"/>
      <c r="F779" s="117"/>
      <c r="G779" s="117"/>
      <c r="H779" s="117"/>
      <c r="I779" s="117"/>
      <c r="J779" s="117"/>
      <c r="K779" s="117"/>
      <c r="L779" s="117"/>
      <c r="M779" s="117"/>
      <c r="N779" s="117"/>
      <c r="O779" s="117"/>
      <c r="P779" s="117"/>
      <c r="Q779" s="117"/>
      <c r="R779" s="117"/>
      <c r="S779" s="117"/>
      <c r="T779" s="117"/>
      <c r="U779" s="117"/>
      <c r="V779" s="117"/>
      <c r="W779" s="117"/>
      <c r="X779" s="117"/>
      <c r="Y779" s="117"/>
      <c r="Z779" s="117"/>
    </row>
    <row r="780" ht="12.75" customHeight="1">
      <c r="A780" s="117"/>
      <c r="B780" s="117"/>
      <c r="C780" s="117"/>
      <c r="D780" s="117"/>
      <c r="E780" s="117"/>
      <c r="F780" s="117"/>
      <c r="G780" s="117"/>
      <c r="H780" s="117"/>
      <c r="I780" s="117"/>
      <c r="J780" s="117"/>
      <c r="K780" s="117"/>
      <c r="L780" s="117"/>
      <c r="M780" s="117"/>
      <c r="N780" s="117"/>
      <c r="O780" s="117"/>
      <c r="P780" s="117"/>
      <c r="Q780" s="117"/>
      <c r="R780" s="117"/>
      <c r="S780" s="117"/>
      <c r="T780" s="117"/>
      <c r="U780" s="117"/>
      <c r="V780" s="117"/>
      <c r="W780" s="117"/>
      <c r="X780" s="117"/>
      <c r="Y780" s="117"/>
      <c r="Z780" s="117"/>
    </row>
    <row r="781" ht="12.75" customHeight="1">
      <c r="A781" s="117"/>
      <c r="B781" s="117"/>
      <c r="C781" s="117"/>
      <c r="D781" s="117"/>
      <c r="E781" s="117"/>
      <c r="F781" s="117"/>
      <c r="G781" s="117"/>
      <c r="H781" s="117"/>
      <c r="I781" s="117"/>
      <c r="J781" s="117"/>
      <c r="K781" s="117"/>
      <c r="L781" s="117"/>
      <c r="M781" s="117"/>
      <c r="N781" s="117"/>
      <c r="O781" s="117"/>
      <c r="P781" s="117"/>
      <c r="Q781" s="117"/>
      <c r="R781" s="117"/>
      <c r="S781" s="117"/>
      <c r="T781" s="117"/>
      <c r="U781" s="117"/>
      <c r="V781" s="117"/>
      <c r="W781" s="117"/>
      <c r="X781" s="117"/>
      <c r="Y781" s="117"/>
      <c r="Z781" s="117"/>
    </row>
    <row r="782" ht="12.75" customHeight="1">
      <c r="A782" s="117"/>
      <c r="B782" s="117"/>
      <c r="C782" s="117"/>
      <c r="D782" s="117"/>
      <c r="E782" s="117"/>
      <c r="F782" s="117"/>
      <c r="G782" s="117"/>
      <c r="H782" s="117"/>
      <c r="I782" s="117"/>
      <c r="J782" s="117"/>
      <c r="K782" s="117"/>
      <c r="L782" s="117"/>
      <c r="M782" s="117"/>
      <c r="N782" s="117"/>
      <c r="O782" s="117"/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</row>
    <row r="783" ht="12.75" customHeight="1">
      <c r="A783" s="117"/>
      <c r="B783" s="117"/>
      <c r="C783" s="117"/>
      <c r="D783" s="117"/>
      <c r="E783" s="117"/>
      <c r="F783" s="117"/>
      <c r="G783" s="117"/>
      <c r="H783" s="117"/>
      <c r="I783" s="117"/>
      <c r="J783" s="117"/>
      <c r="K783" s="117"/>
      <c r="L783" s="117"/>
      <c r="M783" s="117"/>
      <c r="N783" s="117"/>
      <c r="O783" s="117"/>
      <c r="P783" s="117"/>
      <c r="Q783" s="117"/>
      <c r="R783" s="117"/>
      <c r="S783" s="117"/>
      <c r="T783" s="117"/>
      <c r="U783" s="117"/>
      <c r="V783" s="117"/>
      <c r="W783" s="117"/>
      <c r="X783" s="117"/>
      <c r="Y783" s="117"/>
      <c r="Z783" s="117"/>
    </row>
    <row r="784" ht="12.75" customHeight="1">
      <c r="A784" s="117"/>
      <c r="B784" s="117"/>
      <c r="C784" s="117"/>
      <c r="D784" s="117"/>
      <c r="E784" s="117"/>
      <c r="F784" s="117"/>
      <c r="G784" s="117"/>
      <c r="H784" s="117"/>
      <c r="I784" s="117"/>
      <c r="J784" s="117"/>
      <c r="K784" s="117"/>
      <c r="L784" s="117"/>
      <c r="M784" s="117"/>
      <c r="N784" s="117"/>
      <c r="O784" s="117"/>
      <c r="P784" s="117"/>
      <c r="Q784" s="117"/>
      <c r="R784" s="117"/>
      <c r="S784" s="117"/>
      <c r="T784" s="117"/>
      <c r="U784" s="117"/>
      <c r="V784" s="117"/>
      <c r="W784" s="117"/>
      <c r="X784" s="117"/>
      <c r="Y784" s="117"/>
      <c r="Z784" s="117"/>
    </row>
    <row r="785" ht="12.75" customHeight="1">
      <c r="A785" s="117"/>
      <c r="B785" s="117"/>
      <c r="C785" s="117"/>
      <c r="D785" s="117"/>
      <c r="E785" s="117"/>
      <c r="F785" s="117"/>
      <c r="G785" s="117"/>
      <c r="H785" s="117"/>
      <c r="I785" s="117"/>
      <c r="J785" s="117"/>
      <c r="K785" s="117"/>
      <c r="L785" s="117"/>
      <c r="M785" s="117"/>
      <c r="N785" s="117"/>
      <c r="O785" s="117"/>
      <c r="P785" s="117"/>
      <c r="Q785" s="117"/>
      <c r="R785" s="117"/>
      <c r="S785" s="117"/>
      <c r="T785" s="117"/>
      <c r="U785" s="117"/>
      <c r="V785" s="117"/>
      <c r="W785" s="117"/>
      <c r="X785" s="117"/>
      <c r="Y785" s="117"/>
      <c r="Z785" s="117"/>
    </row>
    <row r="786" ht="12.75" customHeight="1">
      <c r="A786" s="117"/>
      <c r="B786" s="117"/>
      <c r="C786" s="117"/>
      <c r="D786" s="117"/>
      <c r="E786" s="117"/>
      <c r="F786" s="117"/>
      <c r="G786" s="117"/>
      <c r="H786" s="117"/>
      <c r="I786" s="117"/>
      <c r="J786" s="117"/>
      <c r="K786" s="117"/>
      <c r="L786" s="117"/>
      <c r="M786" s="117"/>
      <c r="N786" s="117"/>
      <c r="O786" s="117"/>
      <c r="P786" s="117"/>
      <c r="Q786" s="117"/>
      <c r="R786" s="117"/>
      <c r="S786" s="117"/>
      <c r="T786" s="117"/>
      <c r="U786" s="117"/>
      <c r="V786" s="117"/>
      <c r="W786" s="117"/>
      <c r="X786" s="117"/>
      <c r="Y786" s="117"/>
      <c r="Z786" s="117"/>
    </row>
    <row r="787" ht="12.75" customHeight="1">
      <c r="A787" s="117"/>
      <c r="B787" s="117"/>
      <c r="C787" s="117"/>
      <c r="D787" s="117"/>
      <c r="E787" s="117"/>
      <c r="F787" s="117"/>
      <c r="G787" s="117"/>
      <c r="H787" s="117"/>
      <c r="I787" s="117"/>
      <c r="J787" s="117"/>
      <c r="K787" s="117"/>
      <c r="L787" s="117"/>
      <c r="M787" s="117"/>
      <c r="N787" s="117"/>
      <c r="O787" s="117"/>
      <c r="P787" s="117"/>
      <c r="Q787" s="117"/>
      <c r="R787" s="117"/>
      <c r="S787" s="117"/>
      <c r="T787" s="117"/>
      <c r="U787" s="117"/>
      <c r="V787" s="117"/>
      <c r="W787" s="117"/>
      <c r="X787" s="117"/>
      <c r="Y787" s="117"/>
      <c r="Z787" s="117"/>
    </row>
    <row r="788" ht="12.75" customHeight="1">
      <c r="A788" s="117"/>
      <c r="B788" s="117"/>
      <c r="C788" s="117"/>
      <c r="D788" s="117"/>
      <c r="E788" s="117"/>
      <c r="F788" s="117"/>
      <c r="G788" s="117"/>
      <c r="H788" s="117"/>
      <c r="I788" s="117"/>
      <c r="J788" s="117"/>
      <c r="K788" s="117"/>
      <c r="L788" s="117"/>
      <c r="M788" s="117"/>
      <c r="N788" s="117"/>
      <c r="O788" s="117"/>
      <c r="P788" s="117"/>
      <c r="Q788" s="117"/>
      <c r="R788" s="117"/>
      <c r="S788" s="117"/>
      <c r="T788" s="117"/>
      <c r="U788" s="117"/>
      <c r="V788" s="117"/>
      <c r="W788" s="117"/>
      <c r="X788" s="117"/>
      <c r="Y788" s="117"/>
      <c r="Z788" s="117"/>
    </row>
    <row r="789" ht="12.75" customHeight="1">
      <c r="A789" s="117"/>
      <c r="B789" s="117"/>
      <c r="C789" s="117"/>
      <c r="D789" s="117"/>
      <c r="E789" s="117"/>
      <c r="F789" s="117"/>
      <c r="G789" s="117"/>
      <c r="H789" s="117"/>
      <c r="I789" s="117"/>
      <c r="J789" s="117"/>
      <c r="K789" s="117"/>
      <c r="L789" s="117"/>
      <c r="M789" s="117"/>
      <c r="N789" s="117"/>
      <c r="O789" s="117"/>
      <c r="P789" s="117"/>
      <c r="Q789" s="117"/>
      <c r="R789" s="117"/>
      <c r="S789" s="117"/>
      <c r="T789" s="117"/>
      <c r="U789" s="117"/>
      <c r="V789" s="117"/>
      <c r="W789" s="117"/>
      <c r="X789" s="117"/>
      <c r="Y789" s="117"/>
      <c r="Z789" s="117"/>
    </row>
    <row r="790" ht="12.75" customHeight="1">
      <c r="A790" s="117"/>
      <c r="B790" s="117"/>
      <c r="C790" s="117"/>
      <c r="D790" s="117"/>
      <c r="E790" s="117"/>
      <c r="F790" s="117"/>
      <c r="G790" s="117"/>
      <c r="H790" s="117"/>
      <c r="I790" s="117"/>
      <c r="J790" s="117"/>
      <c r="K790" s="117"/>
      <c r="L790" s="117"/>
      <c r="M790" s="117"/>
      <c r="N790" s="117"/>
      <c r="O790" s="117"/>
      <c r="P790" s="117"/>
      <c r="Q790" s="117"/>
      <c r="R790" s="117"/>
      <c r="S790" s="117"/>
      <c r="T790" s="117"/>
      <c r="U790" s="117"/>
      <c r="V790" s="117"/>
      <c r="W790" s="117"/>
      <c r="X790" s="117"/>
      <c r="Y790" s="117"/>
      <c r="Z790" s="117"/>
    </row>
    <row r="791" ht="12.75" customHeight="1">
      <c r="A791" s="117"/>
      <c r="B791" s="117"/>
      <c r="C791" s="117"/>
      <c r="D791" s="117"/>
      <c r="E791" s="117"/>
      <c r="F791" s="117"/>
      <c r="G791" s="117"/>
      <c r="H791" s="117"/>
      <c r="I791" s="117"/>
      <c r="J791" s="117"/>
      <c r="K791" s="117"/>
      <c r="L791" s="117"/>
      <c r="M791" s="117"/>
      <c r="N791" s="117"/>
      <c r="O791" s="117"/>
      <c r="P791" s="117"/>
      <c r="Q791" s="117"/>
      <c r="R791" s="117"/>
      <c r="S791" s="117"/>
      <c r="T791" s="117"/>
      <c r="U791" s="117"/>
      <c r="V791" s="117"/>
      <c r="W791" s="117"/>
      <c r="X791" s="117"/>
      <c r="Y791" s="117"/>
      <c r="Z791" s="117"/>
    </row>
    <row r="792" ht="12.75" customHeight="1">
      <c r="A792" s="117"/>
      <c r="B792" s="117"/>
      <c r="C792" s="117"/>
      <c r="D792" s="117"/>
      <c r="E792" s="117"/>
      <c r="F792" s="117"/>
      <c r="G792" s="117"/>
      <c r="H792" s="117"/>
      <c r="I792" s="117"/>
      <c r="J792" s="117"/>
      <c r="K792" s="117"/>
      <c r="L792" s="117"/>
      <c r="M792" s="117"/>
      <c r="N792" s="117"/>
      <c r="O792" s="117"/>
      <c r="P792" s="117"/>
      <c r="Q792" s="117"/>
      <c r="R792" s="117"/>
      <c r="S792" s="117"/>
      <c r="T792" s="117"/>
      <c r="U792" s="117"/>
      <c r="V792" s="117"/>
      <c r="W792" s="117"/>
      <c r="X792" s="117"/>
      <c r="Y792" s="117"/>
      <c r="Z792" s="117"/>
    </row>
    <row r="793" ht="12.75" customHeight="1">
      <c r="A793" s="117"/>
      <c r="B793" s="117"/>
      <c r="C793" s="117"/>
      <c r="D793" s="117"/>
      <c r="E793" s="117"/>
      <c r="F793" s="117"/>
      <c r="G793" s="117"/>
      <c r="H793" s="117"/>
      <c r="I793" s="117"/>
      <c r="J793" s="117"/>
      <c r="K793" s="117"/>
      <c r="L793" s="117"/>
      <c r="M793" s="117"/>
      <c r="N793" s="117"/>
      <c r="O793" s="117"/>
      <c r="P793" s="117"/>
      <c r="Q793" s="117"/>
      <c r="R793" s="117"/>
      <c r="S793" s="117"/>
      <c r="T793" s="117"/>
      <c r="U793" s="117"/>
      <c r="V793" s="117"/>
      <c r="W793" s="117"/>
      <c r="X793" s="117"/>
      <c r="Y793" s="117"/>
      <c r="Z793" s="117"/>
    </row>
    <row r="794" ht="12.75" customHeight="1">
      <c r="A794" s="117"/>
      <c r="B794" s="117"/>
      <c r="C794" s="117"/>
      <c r="D794" s="117"/>
      <c r="E794" s="117"/>
      <c r="F794" s="117"/>
      <c r="G794" s="117"/>
      <c r="H794" s="117"/>
      <c r="I794" s="117"/>
      <c r="J794" s="117"/>
      <c r="K794" s="117"/>
      <c r="L794" s="117"/>
      <c r="M794" s="117"/>
      <c r="N794" s="117"/>
      <c r="O794" s="117"/>
      <c r="P794" s="117"/>
      <c r="Q794" s="117"/>
      <c r="R794" s="117"/>
      <c r="S794" s="117"/>
      <c r="T794" s="117"/>
      <c r="U794" s="117"/>
      <c r="V794" s="117"/>
      <c r="W794" s="117"/>
      <c r="X794" s="117"/>
      <c r="Y794" s="117"/>
      <c r="Z794" s="117"/>
    </row>
    <row r="795" ht="12.75" customHeight="1">
      <c r="A795" s="117"/>
      <c r="B795" s="117"/>
      <c r="C795" s="117"/>
      <c r="D795" s="117"/>
      <c r="E795" s="117"/>
      <c r="F795" s="117"/>
      <c r="G795" s="117"/>
      <c r="H795" s="117"/>
      <c r="I795" s="117"/>
      <c r="J795" s="117"/>
      <c r="K795" s="117"/>
      <c r="L795" s="117"/>
      <c r="M795" s="117"/>
      <c r="N795" s="117"/>
      <c r="O795" s="117"/>
      <c r="P795" s="117"/>
      <c r="Q795" s="117"/>
      <c r="R795" s="117"/>
      <c r="S795" s="117"/>
      <c r="T795" s="117"/>
      <c r="U795" s="117"/>
      <c r="V795" s="117"/>
      <c r="W795" s="117"/>
      <c r="X795" s="117"/>
      <c r="Y795" s="117"/>
      <c r="Z795" s="117"/>
    </row>
    <row r="796" ht="12.75" customHeight="1">
      <c r="A796" s="117"/>
      <c r="B796" s="117"/>
      <c r="C796" s="117"/>
      <c r="D796" s="117"/>
      <c r="E796" s="117"/>
      <c r="F796" s="117"/>
      <c r="G796" s="117"/>
      <c r="H796" s="117"/>
      <c r="I796" s="117"/>
      <c r="J796" s="117"/>
      <c r="K796" s="117"/>
      <c r="L796" s="117"/>
      <c r="M796" s="117"/>
      <c r="N796" s="117"/>
      <c r="O796" s="117"/>
      <c r="P796" s="117"/>
      <c r="Q796" s="117"/>
      <c r="R796" s="117"/>
      <c r="S796" s="117"/>
      <c r="T796" s="117"/>
      <c r="U796" s="117"/>
      <c r="V796" s="117"/>
      <c r="W796" s="117"/>
      <c r="X796" s="117"/>
      <c r="Y796" s="117"/>
      <c r="Z796" s="117"/>
    </row>
    <row r="797" ht="12.75" customHeight="1">
      <c r="A797" s="117"/>
      <c r="B797" s="117"/>
      <c r="C797" s="117"/>
      <c r="D797" s="117"/>
      <c r="E797" s="117"/>
      <c r="F797" s="117"/>
      <c r="G797" s="117"/>
      <c r="H797" s="117"/>
      <c r="I797" s="117"/>
      <c r="J797" s="117"/>
      <c r="K797" s="117"/>
      <c r="L797" s="117"/>
      <c r="M797" s="117"/>
      <c r="N797" s="117"/>
      <c r="O797" s="117"/>
      <c r="P797" s="117"/>
      <c r="Q797" s="117"/>
      <c r="R797" s="117"/>
      <c r="S797" s="117"/>
      <c r="T797" s="117"/>
      <c r="U797" s="117"/>
      <c r="V797" s="117"/>
      <c r="W797" s="117"/>
      <c r="X797" s="117"/>
      <c r="Y797" s="117"/>
      <c r="Z797" s="117"/>
    </row>
    <row r="798" ht="12.75" customHeight="1">
      <c r="A798" s="117"/>
      <c r="B798" s="117"/>
      <c r="C798" s="117"/>
      <c r="D798" s="117"/>
      <c r="E798" s="117"/>
      <c r="F798" s="117"/>
      <c r="G798" s="117"/>
      <c r="H798" s="117"/>
      <c r="I798" s="117"/>
      <c r="J798" s="117"/>
      <c r="K798" s="117"/>
      <c r="L798" s="117"/>
      <c r="M798" s="117"/>
      <c r="N798" s="117"/>
      <c r="O798" s="117"/>
      <c r="P798" s="117"/>
      <c r="Q798" s="117"/>
      <c r="R798" s="117"/>
      <c r="S798" s="117"/>
      <c r="T798" s="117"/>
      <c r="U798" s="117"/>
      <c r="V798" s="117"/>
      <c r="W798" s="117"/>
      <c r="X798" s="117"/>
      <c r="Y798" s="117"/>
      <c r="Z798" s="117"/>
    </row>
    <row r="799" ht="12.75" customHeight="1">
      <c r="A799" s="117"/>
      <c r="B799" s="117"/>
      <c r="C799" s="117"/>
      <c r="D799" s="117"/>
      <c r="E799" s="117"/>
      <c r="F799" s="117"/>
      <c r="G799" s="117"/>
      <c r="H799" s="117"/>
      <c r="I799" s="117"/>
      <c r="J799" s="117"/>
      <c r="K799" s="117"/>
      <c r="L799" s="117"/>
      <c r="M799" s="117"/>
      <c r="N799" s="117"/>
      <c r="O799" s="117"/>
      <c r="P799" s="117"/>
      <c r="Q799" s="117"/>
      <c r="R799" s="117"/>
      <c r="S799" s="117"/>
      <c r="T799" s="117"/>
      <c r="U799" s="117"/>
      <c r="V799" s="117"/>
      <c r="W799" s="117"/>
      <c r="X799" s="117"/>
      <c r="Y799" s="117"/>
      <c r="Z799" s="117"/>
    </row>
    <row r="800" ht="12.75" customHeight="1">
      <c r="A800" s="117"/>
      <c r="B800" s="117"/>
      <c r="C800" s="117"/>
      <c r="D800" s="117"/>
      <c r="E800" s="117"/>
      <c r="F800" s="117"/>
      <c r="G800" s="117"/>
      <c r="H800" s="117"/>
      <c r="I800" s="117"/>
      <c r="J800" s="117"/>
      <c r="K800" s="117"/>
      <c r="L800" s="117"/>
      <c r="M800" s="117"/>
      <c r="N800" s="117"/>
      <c r="O800" s="117"/>
      <c r="P800" s="117"/>
      <c r="Q800" s="117"/>
      <c r="R800" s="117"/>
      <c r="S800" s="117"/>
      <c r="T800" s="117"/>
      <c r="U800" s="117"/>
      <c r="V800" s="117"/>
      <c r="W800" s="117"/>
      <c r="X800" s="117"/>
      <c r="Y800" s="117"/>
      <c r="Z800" s="117"/>
    </row>
    <row r="801" ht="12.75" customHeight="1">
      <c r="A801" s="117"/>
      <c r="B801" s="117"/>
      <c r="C801" s="117"/>
      <c r="D801" s="117"/>
      <c r="E801" s="117"/>
      <c r="F801" s="117"/>
      <c r="G801" s="117"/>
      <c r="H801" s="117"/>
      <c r="I801" s="117"/>
      <c r="J801" s="117"/>
      <c r="K801" s="117"/>
      <c r="L801" s="117"/>
      <c r="M801" s="117"/>
      <c r="N801" s="117"/>
      <c r="O801" s="117"/>
      <c r="P801" s="117"/>
      <c r="Q801" s="117"/>
      <c r="R801" s="117"/>
      <c r="S801" s="117"/>
      <c r="T801" s="117"/>
      <c r="U801" s="117"/>
      <c r="V801" s="117"/>
      <c r="W801" s="117"/>
      <c r="X801" s="117"/>
      <c r="Y801" s="117"/>
      <c r="Z801" s="117"/>
    </row>
    <row r="802" ht="12.75" customHeight="1">
      <c r="A802" s="117"/>
      <c r="B802" s="117"/>
      <c r="C802" s="117"/>
      <c r="D802" s="117"/>
      <c r="E802" s="117"/>
      <c r="F802" s="117"/>
      <c r="G802" s="117"/>
      <c r="H802" s="117"/>
      <c r="I802" s="117"/>
      <c r="J802" s="117"/>
      <c r="K802" s="117"/>
      <c r="L802" s="117"/>
      <c r="M802" s="117"/>
      <c r="N802" s="117"/>
      <c r="O802" s="117"/>
      <c r="P802" s="117"/>
      <c r="Q802" s="117"/>
      <c r="R802" s="117"/>
      <c r="S802" s="117"/>
      <c r="T802" s="117"/>
      <c r="U802" s="117"/>
      <c r="V802" s="117"/>
      <c r="W802" s="117"/>
      <c r="X802" s="117"/>
      <c r="Y802" s="117"/>
      <c r="Z802" s="117"/>
    </row>
    <row r="803" ht="12.75" customHeight="1">
      <c r="A803" s="117"/>
      <c r="B803" s="117"/>
      <c r="C803" s="117"/>
      <c r="D803" s="117"/>
      <c r="E803" s="117"/>
      <c r="F803" s="117"/>
      <c r="G803" s="117"/>
      <c r="H803" s="117"/>
      <c r="I803" s="117"/>
      <c r="J803" s="117"/>
      <c r="K803" s="117"/>
      <c r="L803" s="117"/>
      <c r="M803" s="117"/>
      <c r="N803" s="117"/>
      <c r="O803" s="117"/>
      <c r="P803" s="117"/>
      <c r="Q803" s="117"/>
      <c r="R803" s="117"/>
      <c r="S803" s="117"/>
      <c r="T803" s="117"/>
      <c r="U803" s="117"/>
      <c r="V803" s="117"/>
      <c r="W803" s="117"/>
      <c r="X803" s="117"/>
      <c r="Y803" s="117"/>
      <c r="Z803" s="117"/>
    </row>
    <row r="804" ht="12.75" customHeight="1">
      <c r="A804" s="117"/>
      <c r="B804" s="117"/>
      <c r="C804" s="117"/>
      <c r="D804" s="117"/>
      <c r="E804" s="117"/>
      <c r="F804" s="117"/>
      <c r="G804" s="117"/>
      <c r="H804" s="117"/>
      <c r="I804" s="117"/>
      <c r="J804" s="117"/>
      <c r="K804" s="117"/>
      <c r="L804" s="117"/>
      <c r="M804" s="117"/>
      <c r="N804" s="117"/>
      <c r="O804" s="117"/>
      <c r="P804" s="117"/>
      <c r="Q804" s="117"/>
      <c r="R804" s="117"/>
      <c r="S804" s="117"/>
      <c r="T804" s="117"/>
      <c r="U804" s="117"/>
      <c r="V804" s="117"/>
      <c r="W804" s="117"/>
      <c r="X804" s="117"/>
      <c r="Y804" s="117"/>
      <c r="Z804" s="117"/>
    </row>
    <row r="805" ht="12.75" customHeight="1">
      <c r="A805" s="117"/>
      <c r="B805" s="117"/>
      <c r="C805" s="117"/>
      <c r="D805" s="117"/>
      <c r="E805" s="117"/>
      <c r="F805" s="117"/>
      <c r="G805" s="117"/>
      <c r="H805" s="117"/>
      <c r="I805" s="117"/>
      <c r="J805" s="117"/>
      <c r="K805" s="117"/>
      <c r="L805" s="117"/>
      <c r="M805" s="117"/>
      <c r="N805" s="117"/>
      <c r="O805" s="117"/>
      <c r="P805" s="117"/>
      <c r="Q805" s="117"/>
      <c r="R805" s="117"/>
      <c r="S805" s="117"/>
      <c r="T805" s="117"/>
      <c r="U805" s="117"/>
      <c r="V805" s="117"/>
      <c r="W805" s="117"/>
      <c r="X805" s="117"/>
      <c r="Y805" s="117"/>
      <c r="Z805" s="117"/>
    </row>
    <row r="806" ht="12.75" customHeight="1">
      <c r="A806" s="117"/>
      <c r="B806" s="117"/>
      <c r="C806" s="117"/>
      <c r="D806" s="117"/>
      <c r="E806" s="117"/>
      <c r="F806" s="117"/>
      <c r="G806" s="117"/>
      <c r="H806" s="117"/>
      <c r="I806" s="117"/>
      <c r="J806" s="117"/>
      <c r="K806" s="117"/>
      <c r="L806" s="117"/>
      <c r="M806" s="117"/>
      <c r="N806" s="117"/>
      <c r="O806" s="117"/>
      <c r="P806" s="117"/>
      <c r="Q806" s="117"/>
      <c r="R806" s="117"/>
      <c r="S806" s="117"/>
      <c r="T806" s="117"/>
      <c r="U806" s="117"/>
      <c r="V806" s="117"/>
      <c r="W806" s="117"/>
      <c r="X806" s="117"/>
      <c r="Y806" s="117"/>
      <c r="Z806" s="117"/>
    </row>
    <row r="807" ht="12.75" customHeight="1">
      <c r="A807" s="117"/>
      <c r="B807" s="117"/>
      <c r="C807" s="117"/>
      <c r="D807" s="117"/>
      <c r="E807" s="117"/>
      <c r="F807" s="117"/>
      <c r="G807" s="117"/>
      <c r="H807" s="117"/>
      <c r="I807" s="117"/>
      <c r="J807" s="117"/>
      <c r="K807" s="117"/>
      <c r="L807" s="117"/>
      <c r="M807" s="117"/>
      <c r="N807" s="117"/>
      <c r="O807" s="117"/>
      <c r="P807" s="117"/>
      <c r="Q807" s="117"/>
      <c r="R807" s="117"/>
      <c r="S807" s="117"/>
      <c r="T807" s="117"/>
      <c r="U807" s="117"/>
      <c r="V807" s="117"/>
      <c r="W807" s="117"/>
      <c r="X807" s="117"/>
      <c r="Y807" s="117"/>
      <c r="Z807" s="117"/>
    </row>
    <row r="808" ht="12.75" customHeight="1">
      <c r="A808" s="117"/>
      <c r="B808" s="117"/>
      <c r="C808" s="117"/>
      <c r="D808" s="117"/>
      <c r="E808" s="117"/>
      <c r="F808" s="117"/>
      <c r="G808" s="117"/>
      <c r="H808" s="117"/>
      <c r="I808" s="117"/>
      <c r="J808" s="117"/>
      <c r="K808" s="117"/>
      <c r="L808" s="117"/>
      <c r="M808" s="117"/>
      <c r="N808" s="117"/>
      <c r="O808" s="117"/>
      <c r="P808" s="117"/>
      <c r="Q808" s="117"/>
      <c r="R808" s="117"/>
      <c r="S808" s="117"/>
      <c r="T808" s="117"/>
      <c r="U808" s="117"/>
      <c r="V808" s="117"/>
      <c r="W808" s="117"/>
      <c r="X808" s="117"/>
      <c r="Y808" s="117"/>
      <c r="Z808" s="117"/>
    </row>
    <row r="809" ht="12.75" customHeight="1">
      <c r="A809" s="117"/>
      <c r="B809" s="117"/>
      <c r="C809" s="117"/>
      <c r="D809" s="117"/>
      <c r="E809" s="117"/>
      <c r="F809" s="117"/>
      <c r="G809" s="117"/>
      <c r="H809" s="117"/>
      <c r="I809" s="117"/>
      <c r="J809" s="117"/>
      <c r="K809" s="117"/>
      <c r="L809" s="117"/>
      <c r="M809" s="117"/>
      <c r="N809" s="117"/>
      <c r="O809" s="117"/>
      <c r="P809" s="117"/>
      <c r="Q809" s="117"/>
      <c r="R809" s="117"/>
      <c r="S809" s="117"/>
      <c r="T809" s="117"/>
      <c r="U809" s="117"/>
      <c r="V809" s="117"/>
      <c r="W809" s="117"/>
      <c r="X809" s="117"/>
      <c r="Y809" s="117"/>
      <c r="Z809" s="117"/>
    </row>
    <row r="810" ht="12.75" customHeight="1">
      <c r="A810" s="117"/>
      <c r="B810" s="117"/>
      <c r="C810" s="117"/>
      <c r="D810" s="117"/>
      <c r="E810" s="117"/>
      <c r="F810" s="117"/>
      <c r="G810" s="117"/>
      <c r="H810" s="117"/>
      <c r="I810" s="117"/>
      <c r="J810" s="117"/>
      <c r="K810" s="117"/>
      <c r="L810" s="117"/>
      <c r="M810" s="117"/>
      <c r="N810" s="117"/>
      <c r="O810" s="117"/>
      <c r="P810" s="117"/>
      <c r="Q810" s="117"/>
      <c r="R810" s="117"/>
      <c r="S810" s="117"/>
      <c r="T810" s="117"/>
      <c r="U810" s="117"/>
      <c r="V810" s="117"/>
      <c r="W810" s="117"/>
      <c r="X810" s="117"/>
      <c r="Y810" s="117"/>
      <c r="Z810" s="117"/>
    </row>
    <row r="811" ht="12.75" customHeight="1">
      <c r="A811" s="117"/>
      <c r="B811" s="117"/>
      <c r="C811" s="117"/>
      <c r="D811" s="117"/>
      <c r="E811" s="117"/>
      <c r="F811" s="117"/>
      <c r="G811" s="117"/>
      <c r="H811" s="117"/>
      <c r="I811" s="117"/>
      <c r="J811" s="117"/>
      <c r="K811" s="117"/>
      <c r="L811" s="117"/>
      <c r="M811" s="117"/>
      <c r="N811" s="117"/>
      <c r="O811" s="117"/>
      <c r="P811" s="117"/>
      <c r="Q811" s="117"/>
      <c r="R811" s="117"/>
      <c r="S811" s="117"/>
      <c r="T811" s="117"/>
      <c r="U811" s="117"/>
      <c r="V811" s="117"/>
      <c r="W811" s="117"/>
      <c r="X811" s="117"/>
      <c r="Y811" s="117"/>
      <c r="Z811" s="117"/>
    </row>
    <row r="812" ht="12.75" customHeight="1">
      <c r="A812" s="117"/>
      <c r="B812" s="117"/>
      <c r="C812" s="117"/>
      <c r="D812" s="117"/>
      <c r="E812" s="117"/>
      <c r="F812" s="117"/>
      <c r="G812" s="117"/>
      <c r="H812" s="117"/>
      <c r="I812" s="117"/>
      <c r="J812" s="117"/>
      <c r="K812" s="117"/>
      <c r="L812" s="117"/>
      <c r="M812" s="117"/>
      <c r="N812" s="117"/>
      <c r="O812" s="117"/>
      <c r="P812" s="117"/>
      <c r="Q812" s="117"/>
      <c r="R812" s="117"/>
      <c r="S812" s="117"/>
      <c r="T812" s="117"/>
      <c r="U812" s="117"/>
      <c r="V812" s="117"/>
      <c r="W812" s="117"/>
      <c r="X812" s="117"/>
      <c r="Y812" s="117"/>
      <c r="Z812" s="117"/>
    </row>
    <row r="813" ht="12.75" customHeight="1">
      <c r="A813" s="117"/>
      <c r="B813" s="117"/>
      <c r="C813" s="117"/>
      <c r="D813" s="117"/>
      <c r="E813" s="117"/>
      <c r="F813" s="117"/>
      <c r="G813" s="117"/>
      <c r="H813" s="117"/>
      <c r="I813" s="117"/>
      <c r="J813" s="117"/>
      <c r="K813" s="117"/>
      <c r="L813" s="117"/>
      <c r="M813" s="117"/>
      <c r="N813" s="117"/>
      <c r="O813" s="117"/>
      <c r="P813" s="117"/>
      <c r="Q813" s="117"/>
      <c r="R813" s="117"/>
      <c r="S813" s="117"/>
      <c r="T813" s="117"/>
      <c r="U813" s="117"/>
      <c r="V813" s="117"/>
      <c r="W813" s="117"/>
      <c r="X813" s="117"/>
      <c r="Y813" s="117"/>
      <c r="Z813" s="117"/>
    </row>
    <row r="814" ht="12.75" customHeight="1">
      <c r="A814" s="117"/>
      <c r="B814" s="117"/>
      <c r="C814" s="117"/>
      <c r="D814" s="117"/>
      <c r="E814" s="117"/>
      <c r="F814" s="117"/>
      <c r="G814" s="117"/>
      <c r="H814" s="117"/>
      <c r="I814" s="117"/>
      <c r="J814" s="117"/>
      <c r="K814" s="117"/>
      <c r="L814" s="117"/>
      <c r="M814" s="117"/>
      <c r="N814" s="117"/>
      <c r="O814" s="117"/>
      <c r="P814" s="117"/>
      <c r="Q814" s="117"/>
      <c r="R814" s="117"/>
      <c r="S814" s="117"/>
      <c r="T814" s="117"/>
      <c r="U814" s="117"/>
      <c r="V814" s="117"/>
      <c r="W814" s="117"/>
      <c r="X814" s="117"/>
      <c r="Y814" s="117"/>
      <c r="Z814" s="117"/>
    </row>
    <row r="815" ht="12.75" customHeight="1">
      <c r="A815" s="117"/>
      <c r="B815" s="117"/>
      <c r="C815" s="117"/>
      <c r="D815" s="117"/>
      <c r="E815" s="117"/>
      <c r="F815" s="117"/>
      <c r="G815" s="117"/>
      <c r="H815" s="117"/>
      <c r="I815" s="117"/>
      <c r="J815" s="117"/>
      <c r="K815" s="117"/>
      <c r="L815" s="117"/>
      <c r="M815" s="117"/>
      <c r="N815" s="117"/>
      <c r="O815" s="117"/>
      <c r="P815" s="117"/>
      <c r="Q815" s="117"/>
      <c r="R815" s="117"/>
      <c r="S815" s="117"/>
      <c r="T815" s="117"/>
      <c r="U815" s="117"/>
      <c r="V815" s="117"/>
      <c r="W815" s="117"/>
      <c r="X815" s="117"/>
      <c r="Y815" s="117"/>
      <c r="Z815" s="117"/>
    </row>
    <row r="816" ht="12.75" customHeight="1">
      <c r="A816" s="117"/>
      <c r="B816" s="117"/>
      <c r="C816" s="117"/>
      <c r="D816" s="117"/>
      <c r="E816" s="117"/>
      <c r="F816" s="117"/>
      <c r="G816" s="117"/>
      <c r="H816" s="117"/>
      <c r="I816" s="117"/>
      <c r="J816" s="117"/>
      <c r="K816" s="117"/>
      <c r="L816" s="117"/>
      <c r="M816" s="117"/>
      <c r="N816" s="117"/>
      <c r="O816" s="117"/>
      <c r="P816" s="117"/>
      <c r="Q816" s="117"/>
      <c r="R816" s="117"/>
      <c r="S816" s="117"/>
      <c r="T816" s="117"/>
      <c r="U816" s="117"/>
      <c r="V816" s="117"/>
      <c r="W816" s="117"/>
      <c r="X816" s="117"/>
      <c r="Y816" s="117"/>
      <c r="Z816" s="117"/>
    </row>
    <row r="817" ht="12.75" customHeight="1">
      <c r="A817" s="117"/>
      <c r="B817" s="117"/>
      <c r="C817" s="117"/>
      <c r="D817" s="117"/>
      <c r="E817" s="117"/>
      <c r="F817" s="117"/>
      <c r="G817" s="117"/>
      <c r="H817" s="117"/>
      <c r="I817" s="117"/>
      <c r="J817" s="117"/>
      <c r="K817" s="117"/>
      <c r="L817" s="117"/>
      <c r="M817" s="117"/>
      <c r="N817" s="117"/>
      <c r="O817" s="117"/>
      <c r="P817" s="117"/>
      <c r="Q817" s="117"/>
      <c r="R817" s="117"/>
      <c r="S817" s="117"/>
      <c r="T817" s="117"/>
      <c r="U817" s="117"/>
      <c r="V817" s="117"/>
      <c r="W817" s="117"/>
      <c r="X817" s="117"/>
      <c r="Y817" s="117"/>
      <c r="Z817" s="117"/>
    </row>
    <row r="818" ht="12.75" customHeight="1">
      <c r="A818" s="117"/>
      <c r="B818" s="117"/>
      <c r="C818" s="117"/>
      <c r="D818" s="117"/>
      <c r="E818" s="117"/>
      <c r="F818" s="117"/>
      <c r="G818" s="117"/>
      <c r="H818" s="117"/>
      <c r="I818" s="117"/>
      <c r="J818" s="117"/>
      <c r="K818" s="117"/>
      <c r="L818" s="117"/>
      <c r="M818" s="117"/>
      <c r="N818" s="117"/>
      <c r="O818" s="117"/>
      <c r="P818" s="117"/>
      <c r="Q818" s="117"/>
      <c r="R818" s="117"/>
      <c r="S818" s="117"/>
      <c r="T818" s="117"/>
      <c r="U818" s="117"/>
      <c r="V818" s="117"/>
      <c r="W818" s="117"/>
      <c r="X818" s="117"/>
      <c r="Y818" s="117"/>
      <c r="Z818" s="117"/>
    </row>
    <row r="819" ht="12.75" customHeight="1">
      <c r="A819" s="117"/>
      <c r="B819" s="117"/>
      <c r="C819" s="117"/>
      <c r="D819" s="117"/>
      <c r="E819" s="117"/>
      <c r="F819" s="117"/>
      <c r="G819" s="117"/>
      <c r="H819" s="117"/>
      <c r="I819" s="117"/>
      <c r="J819" s="117"/>
      <c r="K819" s="117"/>
      <c r="L819" s="117"/>
      <c r="M819" s="117"/>
      <c r="N819" s="117"/>
      <c r="O819" s="117"/>
      <c r="P819" s="117"/>
      <c r="Q819" s="117"/>
      <c r="R819" s="117"/>
      <c r="S819" s="117"/>
      <c r="T819" s="117"/>
      <c r="U819" s="117"/>
      <c r="V819" s="117"/>
      <c r="W819" s="117"/>
      <c r="X819" s="117"/>
      <c r="Y819" s="117"/>
      <c r="Z819" s="117"/>
    </row>
    <row r="820" ht="12.75" customHeight="1">
      <c r="A820" s="117"/>
      <c r="B820" s="117"/>
      <c r="C820" s="117"/>
      <c r="D820" s="117"/>
      <c r="E820" s="117"/>
      <c r="F820" s="117"/>
      <c r="G820" s="117"/>
      <c r="H820" s="117"/>
      <c r="I820" s="117"/>
      <c r="J820" s="117"/>
      <c r="K820" s="117"/>
      <c r="L820" s="117"/>
      <c r="M820" s="117"/>
      <c r="N820" s="117"/>
      <c r="O820" s="117"/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</row>
    <row r="821" ht="12.75" customHeight="1">
      <c r="A821" s="117"/>
      <c r="B821" s="117"/>
      <c r="C821" s="117"/>
      <c r="D821" s="117"/>
      <c r="E821" s="117"/>
      <c r="F821" s="117"/>
      <c r="G821" s="117"/>
      <c r="H821" s="117"/>
      <c r="I821" s="117"/>
      <c r="J821" s="117"/>
      <c r="K821" s="117"/>
      <c r="L821" s="117"/>
      <c r="M821" s="117"/>
      <c r="N821" s="117"/>
      <c r="O821" s="117"/>
      <c r="P821" s="117"/>
      <c r="Q821" s="117"/>
      <c r="R821" s="117"/>
      <c r="S821" s="117"/>
      <c r="T821" s="117"/>
      <c r="U821" s="117"/>
      <c r="V821" s="117"/>
      <c r="W821" s="117"/>
      <c r="X821" s="117"/>
      <c r="Y821" s="117"/>
      <c r="Z821" s="117"/>
    </row>
    <row r="822" ht="12.75" customHeight="1">
      <c r="A822" s="117"/>
      <c r="B822" s="117"/>
      <c r="C822" s="117"/>
      <c r="D822" s="117"/>
      <c r="E822" s="117"/>
      <c r="F822" s="117"/>
      <c r="G822" s="117"/>
      <c r="H822" s="117"/>
      <c r="I822" s="117"/>
      <c r="J822" s="117"/>
      <c r="K822" s="117"/>
      <c r="L822" s="117"/>
      <c r="M822" s="117"/>
      <c r="N822" s="117"/>
      <c r="O822" s="117"/>
      <c r="P822" s="117"/>
      <c r="Q822" s="117"/>
      <c r="R822" s="117"/>
      <c r="S822" s="117"/>
      <c r="T822" s="117"/>
      <c r="U822" s="117"/>
      <c r="V822" s="117"/>
      <c r="W822" s="117"/>
      <c r="X822" s="117"/>
      <c r="Y822" s="117"/>
      <c r="Z822" s="117"/>
    </row>
    <row r="823" ht="12.75" customHeight="1">
      <c r="A823" s="117"/>
      <c r="B823" s="117"/>
      <c r="C823" s="117"/>
      <c r="D823" s="117"/>
      <c r="E823" s="117"/>
      <c r="F823" s="117"/>
      <c r="G823" s="117"/>
      <c r="H823" s="117"/>
      <c r="I823" s="117"/>
      <c r="J823" s="117"/>
      <c r="K823" s="117"/>
      <c r="L823" s="117"/>
      <c r="M823" s="117"/>
      <c r="N823" s="117"/>
      <c r="O823" s="117"/>
      <c r="P823" s="117"/>
      <c r="Q823" s="117"/>
      <c r="R823" s="117"/>
      <c r="S823" s="117"/>
      <c r="T823" s="117"/>
      <c r="U823" s="117"/>
      <c r="V823" s="117"/>
      <c r="W823" s="117"/>
      <c r="X823" s="117"/>
      <c r="Y823" s="117"/>
      <c r="Z823" s="117"/>
    </row>
    <row r="824" ht="12.75" customHeight="1">
      <c r="A824" s="117"/>
      <c r="B824" s="117"/>
      <c r="C824" s="117"/>
      <c r="D824" s="117"/>
      <c r="E824" s="117"/>
      <c r="F824" s="117"/>
      <c r="G824" s="117"/>
      <c r="H824" s="117"/>
      <c r="I824" s="117"/>
      <c r="J824" s="117"/>
      <c r="K824" s="117"/>
      <c r="L824" s="117"/>
      <c r="M824" s="117"/>
      <c r="N824" s="117"/>
      <c r="O824" s="117"/>
      <c r="P824" s="117"/>
      <c r="Q824" s="117"/>
      <c r="R824" s="117"/>
      <c r="S824" s="117"/>
      <c r="T824" s="117"/>
      <c r="U824" s="117"/>
      <c r="V824" s="117"/>
      <c r="W824" s="117"/>
      <c r="X824" s="117"/>
      <c r="Y824" s="117"/>
      <c r="Z824" s="117"/>
    </row>
    <row r="825" ht="12.75" customHeight="1">
      <c r="A825" s="117"/>
      <c r="B825" s="117"/>
      <c r="C825" s="117"/>
      <c r="D825" s="117"/>
      <c r="E825" s="117"/>
      <c r="F825" s="117"/>
      <c r="G825" s="117"/>
      <c r="H825" s="117"/>
      <c r="I825" s="117"/>
      <c r="J825" s="117"/>
      <c r="K825" s="117"/>
      <c r="L825" s="117"/>
      <c r="M825" s="117"/>
      <c r="N825" s="117"/>
      <c r="O825" s="117"/>
      <c r="P825" s="117"/>
      <c r="Q825" s="117"/>
      <c r="R825" s="117"/>
      <c r="S825" s="117"/>
      <c r="T825" s="117"/>
      <c r="U825" s="117"/>
      <c r="V825" s="117"/>
      <c r="W825" s="117"/>
      <c r="X825" s="117"/>
      <c r="Y825" s="117"/>
      <c r="Z825" s="117"/>
    </row>
    <row r="826" ht="12.75" customHeight="1">
      <c r="A826" s="117"/>
      <c r="B826" s="117"/>
      <c r="C826" s="117"/>
      <c r="D826" s="117"/>
      <c r="E826" s="117"/>
      <c r="F826" s="117"/>
      <c r="G826" s="117"/>
      <c r="H826" s="117"/>
      <c r="I826" s="117"/>
      <c r="J826" s="117"/>
      <c r="K826" s="117"/>
      <c r="L826" s="117"/>
      <c r="M826" s="117"/>
      <c r="N826" s="117"/>
      <c r="O826" s="117"/>
      <c r="P826" s="117"/>
      <c r="Q826" s="117"/>
      <c r="R826" s="117"/>
      <c r="S826" s="117"/>
      <c r="T826" s="117"/>
      <c r="U826" s="117"/>
      <c r="V826" s="117"/>
      <c r="W826" s="117"/>
      <c r="X826" s="117"/>
      <c r="Y826" s="117"/>
      <c r="Z826" s="117"/>
    </row>
    <row r="827" ht="12.75" customHeight="1">
      <c r="A827" s="117"/>
      <c r="B827" s="117"/>
      <c r="C827" s="117"/>
      <c r="D827" s="117"/>
      <c r="E827" s="117"/>
      <c r="F827" s="117"/>
      <c r="G827" s="117"/>
      <c r="H827" s="117"/>
      <c r="I827" s="117"/>
      <c r="J827" s="117"/>
      <c r="K827" s="117"/>
      <c r="L827" s="117"/>
      <c r="M827" s="117"/>
      <c r="N827" s="117"/>
      <c r="O827" s="117"/>
      <c r="P827" s="117"/>
      <c r="Q827" s="117"/>
      <c r="R827" s="117"/>
      <c r="S827" s="117"/>
      <c r="T827" s="117"/>
      <c r="U827" s="117"/>
      <c r="V827" s="117"/>
      <c r="W827" s="117"/>
      <c r="X827" s="117"/>
      <c r="Y827" s="117"/>
      <c r="Z827" s="117"/>
    </row>
    <row r="828" ht="12.75" customHeight="1">
      <c r="A828" s="117"/>
      <c r="B828" s="117"/>
      <c r="C828" s="117"/>
      <c r="D828" s="117"/>
      <c r="E828" s="117"/>
      <c r="F828" s="117"/>
      <c r="G828" s="117"/>
      <c r="H828" s="117"/>
      <c r="I828" s="117"/>
      <c r="J828" s="117"/>
      <c r="K828" s="117"/>
      <c r="L828" s="117"/>
      <c r="M828" s="117"/>
      <c r="N828" s="117"/>
      <c r="O828" s="117"/>
      <c r="P828" s="117"/>
      <c r="Q828" s="117"/>
      <c r="R828" s="117"/>
      <c r="S828" s="117"/>
      <c r="T828" s="117"/>
      <c r="U828" s="117"/>
      <c r="V828" s="117"/>
      <c r="W828" s="117"/>
      <c r="X828" s="117"/>
      <c r="Y828" s="117"/>
      <c r="Z828" s="117"/>
    </row>
    <row r="829" ht="12.75" customHeight="1">
      <c r="A829" s="117"/>
      <c r="B829" s="117"/>
      <c r="C829" s="117"/>
      <c r="D829" s="117"/>
      <c r="E829" s="117"/>
      <c r="F829" s="117"/>
      <c r="G829" s="117"/>
      <c r="H829" s="117"/>
      <c r="I829" s="117"/>
      <c r="J829" s="117"/>
      <c r="K829" s="117"/>
      <c r="L829" s="117"/>
      <c r="M829" s="117"/>
      <c r="N829" s="117"/>
      <c r="O829" s="117"/>
      <c r="P829" s="117"/>
      <c r="Q829" s="117"/>
      <c r="R829" s="117"/>
      <c r="S829" s="117"/>
      <c r="T829" s="117"/>
      <c r="U829" s="117"/>
      <c r="V829" s="117"/>
      <c r="W829" s="117"/>
      <c r="X829" s="117"/>
      <c r="Y829" s="117"/>
      <c r="Z829" s="117"/>
    </row>
    <row r="830" ht="12.75" customHeight="1">
      <c r="A830" s="117"/>
      <c r="B830" s="117"/>
      <c r="C830" s="117"/>
      <c r="D830" s="117"/>
      <c r="E830" s="117"/>
      <c r="F830" s="117"/>
      <c r="G830" s="117"/>
      <c r="H830" s="117"/>
      <c r="I830" s="117"/>
      <c r="J830" s="117"/>
      <c r="K830" s="117"/>
      <c r="L830" s="117"/>
      <c r="M830" s="117"/>
      <c r="N830" s="117"/>
      <c r="O830" s="117"/>
      <c r="P830" s="117"/>
      <c r="Q830" s="117"/>
      <c r="R830" s="117"/>
      <c r="S830" s="117"/>
      <c r="T830" s="117"/>
      <c r="U830" s="117"/>
      <c r="V830" s="117"/>
      <c r="W830" s="117"/>
      <c r="X830" s="117"/>
      <c r="Y830" s="117"/>
      <c r="Z830" s="117"/>
    </row>
    <row r="831" ht="12.75" customHeight="1">
      <c r="A831" s="117"/>
      <c r="B831" s="117"/>
      <c r="C831" s="117"/>
      <c r="D831" s="117"/>
      <c r="E831" s="117"/>
      <c r="F831" s="117"/>
      <c r="G831" s="117"/>
      <c r="H831" s="117"/>
      <c r="I831" s="117"/>
      <c r="J831" s="117"/>
      <c r="K831" s="117"/>
      <c r="L831" s="117"/>
      <c r="M831" s="117"/>
      <c r="N831" s="117"/>
      <c r="O831" s="117"/>
      <c r="P831" s="117"/>
      <c r="Q831" s="117"/>
      <c r="R831" s="117"/>
      <c r="S831" s="117"/>
      <c r="T831" s="117"/>
      <c r="U831" s="117"/>
      <c r="V831" s="117"/>
      <c r="W831" s="117"/>
      <c r="X831" s="117"/>
      <c r="Y831" s="117"/>
      <c r="Z831" s="117"/>
    </row>
    <row r="832" ht="12.75" customHeight="1">
      <c r="A832" s="117"/>
      <c r="B832" s="117"/>
      <c r="C832" s="117"/>
      <c r="D832" s="117"/>
      <c r="E832" s="117"/>
      <c r="F832" s="117"/>
      <c r="G832" s="117"/>
      <c r="H832" s="117"/>
      <c r="I832" s="117"/>
      <c r="J832" s="117"/>
      <c r="K832" s="117"/>
      <c r="L832" s="117"/>
      <c r="M832" s="117"/>
      <c r="N832" s="117"/>
      <c r="O832" s="117"/>
      <c r="P832" s="117"/>
      <c r="Q832" s="117"/>
      <c r="R832" s="117"/>
      <c r="S832" s="117"/>
      <c r="T832" s="117"/>
      <c r="U832" s="117"/>
      <c r="V832" s="117"/>
      <c r="W832" s="117"/>
      <c r="X832" s="117"/>
      <c r="Y832" s="117"/>
      <c r="Z832" s="117"/>
    </row>
    <row r="833" ht="12.75" customHeight="1">
      <c r="A833" s="117"/>
      <c r="B833" s="117"/>
      <c r="C833" s="117"/>
      <c r="D833" s="117"/>
      <c r="E833" s="117"/>
      <c r="F833" s="117"/>
      <c r="G833" s="117"/>
      <c r="H833" s="117"/>
      <c r="I833" s="117"/>
      <c r="J833" s="117"/>
      <c r="K833" s="117"/>
      <c r="L833" s="117"/>
      <c r="M833" s="117"/>
      <c r="N833" s="117"/>
      <c r="O833" s="117"/>
      <c r="P833" s="117"/>
      <c r="Q833" s="117"/>
      <c r="R833" s="117"/>
      <c r="S833" s="117"/>
      <c r="T833" s="117"/>
      <c r="U833" s="117"/>
      <c r="V833" s="117"/>
      <c r="W833" s="117"/>
      <c r="X833" s="117"/>
      <c r="Y833" s="117"/>
      <c r="Z833" s="117"/>
    </row>
    <row r="834" ht="12.75" customHeight="1">
      <c r="A834" s="117"/>
      <c r="B834" s="117"/>
      <c r="C834" s="117"/>
      <c r="D834" s="117"/>
      <c r="E834" s="117"/>
      <c r="F834" s="117"/>
      <c r="G834" s="117"/>
      <c r="H834" s="117"/>
      <c r="I834" s="117"/>
      <c r="J834" s="117"/>
      <c r="K834" s="117"/>
      <c r="L834" s="117"/>
      <c r="M834" s="117"/>
      <c r="N834" s="117"/>
      <c r="O834" s="117"/>
      <c r="P834" s="117"/>
      <c r="Q834" s="117"/>
      <c r="R834" s="117"/>
      <c r="S834" s="117"/>
      <c r="T834" s="117"/>
      <c r="U834" s="117"/>
      <c r="V834" s="117"/>
      <c r="W834" s="117"/>
      <c r="X834" s="117"/>
      <c r="Y834" s="117"/>
      <c r="Z834" s="117"/>
    </row>
    <row r="835" ht="12.75" customHeight="1">
      <c r="A835" s="117"/>
      <c r="B835" s="117"/>
      <c r="C835" s="117"/>
      <c r="D835" s="117"/>
      <c r="E835" s="117"/>
      <c r="F835" s="117"/>
      <c r="G835" s="117"/>
      <c r="H835" s="117"/>
      <c r="I835" s="117"/>
      <c r="J835" s="117"/>
      <c r="K835" s="117"/>
      <c r="L835" s="117"/>
      <c r="M835" s="117"/>
      <c r="N835" s="117"/>
      <c r="O835" s="117"/>
      <c r="P835" s="117"/>
      <c r="Q835" s="117"/>
      <c r="R835" s="117"/>
      <c r="S835" s="117"/>
      <c r="T835" s="117"/>
      <c r="U835" s="117"/>
      <c r="V835" s="117"/>
      <c r="W835" s="117"/>
      <c r="X835" s="117"/>
      <c r="Y835" s="117"/>
      <c r="Z835" s="117"/>
    </row>
    <row r="836" ht="12.75" customHeight="1">
      <c r="A836" s="117"/>
      <c r="B836" s="117"/>
      <c r="C836" s="117"/>
      <c r="D836" s="117"/>
      <c r="E836" s="117"/>
      <c r="F836" s="117"/>
      <c r="G836" s="117"/>
      <c r="H836" s="117"/>
      <c r="I836" s="117"/>
      <c r="J836" s="117"/>
      <c r="K836" s="117"/>
      <c r="L836" s="117"/>
      <c r="M836" s="117"/>
      <c r="N836" s="117"/>
      <c r="O836" s="117"/>
      <c r="P836" s="117"/>
      <c r="Q836" s="117"/>
      <c r="R836" s="117"/>
      <c r="S836" s="117"/>
      <c r="T836" s="117"/>
      <c r="U836" s="117"/>
      <c r="V836" s="117"/>
      <c r="W836" s="117"/>
      <c r="X836" s="117"/>
      <c r="Y836" s="117"/>
      <c r="Z836" s="117"/>
    </row>
    <row r="837" ht="12.75" customHeight="1">
      <c r="A837" s="117"/>
      <c r="B837" s="117"/>
      <c r="C837" s="117"/>
      <c r="D837" s="117"/>
      <c r="E837" s="117"/>
      <c r="F837" s="117"/>
      <c r="G837" s="117"/>
      <c r="H837" s="117"/>
      <c r="I837" s="117"/>
      <c r="J837" s="117"/>
      <c r="K837" s="117"/>
      <c r="L837" s="117"/>
      <c r="M837" s="117"/>
      <c r="N837" s="117"/>
      <c r="O837" s="117"/>
      <c r="P837" s="117"/>
      <c r="Q837" s="117"/>
      <c r="R837" s="117"/>
      <c r="S837" s="117"/>
      <c r="T837" s="117"/>
      <c r="U837" s="117"/>
      <c r="V837" s="117"/>
      <c r="W837" s="117"/>
      <c r="X837" s="117"/>
      <c r="Y837" s="117"/>
      <c r="Z837" s="117"/>
    </row>
    <row r="838" ht="12.75" customHeight="1">
      <c r="A838" s="117"/>
      <c r="B838" s="117"/>
      <c r="C838" s="117"/>
      <c r="D838" s="117"/>
      <c r="E838" s="117"/>
      <c r="F838" s="117"/>
      <c r="G838" s="117"/>
      <c r="H838" s="117"/>
      <c r="I838" s="117"/>
      <c r="J838" s="117"/>
      <c r="K838" s="117"/>
      <c r="L838" s="117"/>
      <c r="M838" s="117"/>
      <c r="N838" s="117"/>
      <c r="O838" s="117"/>
      <c r="P838" s="117"/>
      <c r="Q838" s="117"/>
      <c r="R838" s="117"/>
      <c r="S838" s="117"/>
      <c r="T838" s="117"/>
      <c r="U838" s="117"/>
      <c r="V838" s="117"/>
      <c r="W838" s="117"/>
      <c r="X838" s="117"/>
      <c r="Y838" s="117"/>
      <c r="Z838" s="117"/>
    </row>
    <row r="839" ht="12.75" customHeight="1">
      <c r="A839" s="117"/>
      <c r="B839" s="117"/>
      <c r="C839" s="117"/>
      <c r="D839" s="117"/>
      <c r="E839" s="117"/>
      <c r="F839" s="117"/>
      <c r="G839" s="117"/>
      <c r="H839" s="117"/>
      <c r="I839" s="117"/>
      <c r="J839" s="117"/>
      <c r="K839" s="117"/>
      <c r="L839" s="117"/>
      <c r="M839" s="117"/>
      <c r="N839" s="117"/>
      <c r="O839" s="117"/>
      <c r="P839" s="117"/>
      <c r="Q839" s="117"/>
      <c r="R839" s="117"/>
      <c r="S839" s="117"/>
      <c r="T839" s="117"/>
      <c r="U839" s="117"/>
      <c r="V839" s="117"/>
      <c r="W839" s="117"/>
      <c r="X839" s="117"/>
      <c r="Y839" s="117"/>
      <c r="Z839" s="117"/>
    </row>
    <row r="840" ht="12.75" customHeight="1">
      <c r="A840" s="117"/>
      <c r="B840" s="117"/>
      <c r="C840" s="117"/>
      <c r="D840" s="117"/>
      <c r="E840" s="117"/>
      <c r="F840" s="117"/>
      <c r="G840" s="117"/>
      <c r="H840" s="117"/>
      <c r="I840" s="117"/>
      <c r="J840" s="117"/>
      <c r="K840" s="117"/>
      <c r="L840" s="117"/>
      <c r="M840" s="117"/>
      <c r="N840" s="117"/>
      <c r="O840" s="117"/>
      <c r="P840" s="117"/>
      <c r="Q840" s="117"/>
      <c r="R840" s="117"/>
      <c r="S840" s="117"/>
      <c r="T840" s="117"/>
      <c r="U840" s="117"/>
      <c r="V840" s="117"/>
      <c r="W840" s="117"/>
      <c r="X840" s="117"/>
      <c r="Y840" s="117"/>
      <c r="Z840" s="117"/>
    </row>
    <row r="841" ht="12.75" customHeight="1">
      <c r="A841" s="117"/>
      <c r="B841" s="117"/>
      <c r="C841" s="117"/>
      <c r="D841" s="117"/>
      <c r="E841" s="117"/>
      <c r="F841" s="117"/>
      <c r="G841" s="117"/>
      <c r="H841" s="117"/>
      <c r="I841" s="117"/>
      <c r="J841" s="117"/>
      <c r="K841" s="117"/>
      <c r="L841" s="117"/>
      <c r="M841" s="117"/>
      <c r="N841" s="117"/>
      <c r="O841" s="117"/>
      <c r="P841" s="117"/>
      <c r="Q841" s="117"/>
      <c r="R841" s="117"/>
      <c r="S841" s="117"/>
      <c r="T841" s="117"/>
      <c r="U841" s="117"/>
      <c r="V841" s="117"/>
      <c r="W841" s="117"/>
      <c r="X841" s="117"/>
      <c r="Y841" s="117"/>
      <c r="Z841" s="117"/>
    </row>
    <row r="842" ht="12.75" customHeight="1">
      <c r="A842" s="117"/>
      <c r="B842" s="117"/>
      <c r="C842" s="117"/>
      <c r="D842" s="117"/>
      <c r="E842" s="117"/>
      <c r="F842" s="117"/>
      <c r="G842" s="117"/>
      <c r="H842" s="117"/>
      <c r="I842" s="117"/>
      <c r="J842" s="117"/>
      <c r="K842" s="117"/>
      <c r="L842" s="117"/>
      <c r="M842" s="117"/>
      <c r="N842" s="117"/>
      <c r="O842" s="117"/>
      <c r="P842" s="117"/>
      <c r="Q842" s="117"/>
      <c r="R842" s="117"/>
      <c r="S842" s="117"/>
      <c r="T842" s="117"/>
      <c r="U842" s="117"/>
      <c r="V842" s="117"/>
      <c r="W842" s="117"/>
      <c r="X842" s="117"/>
      <c r="Y842" s="117"/>
      <c r="Z842" s="117"/>
    </row>
    <row r="843" ht="12.75" customHeight="1">
      <c r="A843" s="117"/>
      <c r="B843" s="117"/>
      <c r="C843" s="117"/>
      <c r="D843" s="117"/>
      <c r="E843" s="117"/>
      <c r="F843" s="117"/>
      <c r="G843" s="117"/>
      <c r="H843" s="117"/>
      <c r="I843" s="117"/>
      <c r="J843" s="117"/>
      <c r="K843" s="117"/>
      <c r="L843" s="117"/>
      <c r="M843" s="117"/>
      <c r="N843" s="117"/>
      <c r="O843" s="117"/>
      <c r="P843" s="117"/>
      <c r="Q843" s="117"/>
      <c r="R843" s="117"/>
      <c r="S843" s="117"/>
      <c r="T843" s="117"/>
      <c r="U843" s="117"/>
      <c r="V843" s="117"/>
      <c r="W843" s="117"/>
      <c r="X843" s="117"/>
      <c r="Y843" s="117"/>
      <c r="Z843" s="117"/>
    </row>
    <row r="844" ht="12.75" customHeight="1">
      <c r="A844" s="117"/>
      <c r="B844" s="117"/>
      <c r="C844" s="117"/>
      <c r="D844" s="117"/>
      <c r="E844" s="117"/>
      <c r="F844" s="117"/>
      <c r="G844" s="117"/>
      <c r="H844" s="117"/>
      <c r="I844" s="117"/>
      <c r="J844" s="117"/>
      <c r="K844" s="117"/>
      <c r="L844" s="117"/>
      <c r="M844" s="117"/>
      <c r="N844" s="117"/>
      <c r="O844" s="117"/>
      <c r="P844" s="117"/>
      <c r="Q844" s="117"/>
      <c r="R844" s="117"/>
      <c r="S844" s="117"/>
      <c r="T844" s="117"/>
      <c r="U844" s="117"/>
      <c r="V844" s="117"/>
      <c r="W844" s="117"/>
      <c r="X844" s="117"/>
      <c r="Y844" s="117"/>
      <c r="Z844" s="117"/>
    </row>
    <row r="845" ht="12.75" customHeight="1">
      <c r="A845" s="117"/>
      <c r="B845" s="117"/>
      <c r="C845" s="117"/>
      <c r="D845" s="117"/>
      <c r="E845" s="117"/>
      <c r="F845" s="117"/>
      <c r="G845" s="117"/>
      <c r="H845" s="117"/>
      <c r="I845" s="117"/>
      <c r="J845" s="117"/>
      <c r="K845" s="117"/>
      <c r="L845" s="117"/>
      <c r="M845" s="117"/>
      <c r="N845" s="117"/>
      <c r="O845" s="117"/>
      <c r="P845" s="117"/>
      <c r="Q845" s="117"/>
      <c r="R845" s="117"/>
      <c r="S845" s="117"/>
      <c r="T845" s="117"/>
      <c r="U845" s="117"/>
      <c r="V845" s="117"/>
      <c r="W845" s="117"/>
      <c r="X845" s="117"/>
      <c r="Y845" s="117"/>
      <c r="Z845" s="117"/>
    </row>
    <row r="846" ht="12.75" customHeight="1">
      <c r="A846" s="117"/>
      <c r="B846" s="117"/>
      <c r="C846" s="117"/>
      <c r="D846" s="117"/>
      <c r="E846" s="117"/>
      <c r="F846" s="117"/>
      <c r="G846" s="117"/>
      <c r="H846" s="117"/>
      <c r="I846" s="117"/>
      <c r="J846" s="117"/>
      <c r="K846" s="117"/>
      <c r="L846" s="117"/>
      <c r="M846" s="117"/>
      <c r="N846" s="117"/>
      <c r="O846" s="117"/>
      <c r="P846" s="117"/>
      <c r="Q846" s="117"/>
      <c r="R846" s="117"/>
      <c r="S846" s="117"/>
      <c r="T846" s="117"/>
      <c r="U846" s="117"/>
      <c r="V846" s="117"/>
      <c r="W846" s="117"/>
      <c r="X846" s="117"/>
      <c r="Y846" s="117"/>
      <c r="Z846" s="117"/>
    </row>
    <row r="847" ht="12.75" customHeight="1">
      <c r="A847" s="117"/>
      <c r="B847" s="117"/>
      <c r="C847" s="117"/>
      <c r="D847" s="117"/>
      <c r="E847" s="117"/>
      <c r="F847" s="117"/>
      <c r="G847" s="117"/>
      <c r="H847" s="117"/>
      <c r="I847" s="117"/>
      <c r="J847" s="117"/>
      <c r="K847" s="117"/>
      <c r="L847" s="117"/>
      <c r="M847" s="117"/>
      <c r="N847" s="117"/>
      <c r="O847" s="117"/>
      <c r="P847" s="117"/>
      <c r="Q847" s="117"/>
      <c r="R847" s="117"/>
      <c r="S847" s="117"/>
      <c r="T847" s="117"/>
      <c r="U847" s="117"/>
      <c r="V847" s="117"/>
      <c r="W847" s="117"/>
      <c r="X847" s="117"/>
      <c r="Y847" s="117"/>
      <c r="Z847" s="117"/>
    </row>
    <row r="848" ht="12.75" customHeight="1">
      <c r="A848" s="117"/>
      <c r="B848" s="117"/>
      <c r="C848" s="117"/>
      <c r="D848" s="117"/>
      <c r="E848" s="117"/>
      <c r="F848" s="117"/>
      <c r="G848" s="117"/>
      <c r="H848" s="117"/>
      <c r="I848" s="117"/>
      <c r="J848" s="117"/>
      <c r="K848" s="117"/>
      <c r="L848" s="117"/>
      <c r="M848" s="117"/>
      <c r="N848" s="117"/>
      <c r="O848" s="117"/>
      <c r="P848" s="117"/>
      <c r="Q848" s="117"/>
      <c r="R848" s="117"/>
      <c r="S848" s="117"/>
      <c r="T848" s="117"/>
      <c r="U848" s="117"/>
      <c r="V848" s="117"/>
      <c r="W848" s="117"/>
      <c r="X848" s="117"/>
      <c r="Y848" s="117"/>
      <c r="Z848" s="117"/>
    </row>
    <row r="849" ht="12.75" customHeight="1">
      <c r="A849" s="117"/>
      <c r="B849" s="117"/>
      <c r="C849" s="117"/>
      <c r="D849" s="117"/>
      <c r="E849" s="117"/>
      <c r="F849" s="117"/>
      <c r="G849" s="117"/>
      <c r="H849" s="117"/>
      <c r="I849" s="117"/>
      <c r="J849" s="117"/>
      <c r="K849" s="117"/>
      <c r="L849" s="117"/>
      <c r="M849" s="117"/>
      <c r="N849" s="117"/>
      <c r="O849" s="117"/>
      <c r="P849" s="117"/>
      <c r="Q849" s="117"/>
      <c r="R849" s="117"/>
      <c r="S849" s="117"/>
      <c r="T849" s="117"/>
      <c r="U849" s="117"/>
      <c r="V849" s="117"/>
      <c r="W849" s="117"/>
      <c r="X849" s="117"/>
      <c r="Y849" s="117"/>
      <c r="Z849" s="117"/>
    </row>
    <row r="850" ht="12.75" customHeight="1">
      <c r="A850" s="117"/>
      <c r="B850" s="117"/>
      <c r="C850" s="117"/>
      <c r="D850" s="117"/>
      <c r="E850" s="117"/>
      <c r="F850" s="117"/>
      <c r="G850" s="117"/>
      <c r="H850" s="117"/>
      <c r="I850" s="117"/>
      <c r="J850" s="117"/>
      <c r="K850" s="117"/>
      <c r="L850" s="117"/>
      <c r="M850" s="117"/>
      <c r="N850" s="117"/>
      <c r="O850" s="117"/>
      <c r="P850" s="117"/>
      <c r="Q850" s="117"/>
      <c r="R850" s="117"/>
      <c r="S850" s="117"/>
      <c r="T850" s="117"/>
      <c r="U850" s="117"/>
      <c r="V850" s="117"/>
      <c r="W850" s="117"/>
      <c r="X850" s="117"/>
      <c r="Y850" s="117"/>
      <c r="Z850" s="117"/>
    </row>
    <row r="851" ht="12.75" customHeight="1">
      <c r="A851" s="117"/>
      <c r="B851" s="117"/>
      <c r="C851" s="117"/>
      <c r="D851" s="117"/>
      <c r="E851" s="117"/>
      <c r="F851" s="117"/>
      <c r="G851" s="117"/>
      <c r="H851" s="117"/>
      <c r="I851" s="117"/>
      <c r="J851" s="117"/>
      <c r="K851" s="117"/>
      <c r="L851" s="117"/>
      <c r="M851" s="117"/>
      <c r="N851" s="117"/>
      <c r="O851" s="117"/>
      <c r="P851" s="117"/>
      <c r="Q851" s="117"/>
      <c r="R851" s="117"/>
      <c r="S851" s="117"/>
      <c r="T851" s="117"/>
      <c r="U851" s="117"/>
      <c r="V851" s="117"/>
      <c r="W851" s="117"/>
      <c r="X851" s="117"/>
      <c r="Y851" s="117"/>
      <c r="Z851" s="117"/>
    </row>
    <row r="852" ht="12.75" customHeight="1">
      <c r="A852" s="117"/>
      <c r="B852" s="117"/>
      <c r="C852" s="117"/>
      <c r="D852" s="117"/>
      <c r="E852" s="117"/>
      <c r="F852" s="117"/>
      <c r="G852" s="117"/>
      <c r="H852" s="117"/>
      <c r="I852" s="117"/>
      <c r="J852" s="117"/>
      <c r="K852" s="117"/>
      <c r="L852" s="117"/>
      <c r="M852" s="117"/>
      <c r="N852" s="117"/>
      <c r="O852" s="117"/>
      <c r="P852" s="117"/>
      <c r="Q852" s="117"/>
      <c r="R852" s="117"/>
      <c r="S852" s="117"/>
      <c r="T852" s="117"/>
      <c r="U852" s="117"/>
      <c r="V852" s="117"/>
      <c r="W852" s="117"/>
      <c r="X852" s="117"/>
      <c r="Y852" s="117"/>
      <c r="Z852" s="117"/>
    </row>
    <row r="853" ht="12.75" customHeight="1">
      <c r="A853" s="117"/>
      <c r="B853" s="117"/>
      <c r="C853" s="117"/>
      <c r="D853" s="117"/>
      <c r="E853" s="117"/>
      <c r="F853" s="117"/>
      <c r="G853" s="117"/>
      <c r="H853" s="117"/>
      <c r="I853" s="117"/>
      <c r="J853" s="117"/>
      <c r="K853" s="117"/>
      <c r="L853" s="117"/>
      <c r="M853" s="117"/>
      <c r="N853" s="117"/>
      <c r="O853" s="117"/>
      <c r="P853" s="117"/>
      <c r="Q853" s="117"/>
      <c r="R853" s="117"/>
      <c r="S853" s="117"/>
      <c r="T853" s="117"/>
      <c r="U853" s="117"/>
      <c r="V853" s="117"/>
      <c r="W853" s="117"/>
      <c r="X853" s="117"/>
      <c r="Y853" s="117"/>
      <c r="Z853" s="117"/>
    </row>
    <row r="854" ht="12.75" customHeight="1">
      <c r="A854" s="117"/>
      <c r="B854" s="117"/>
      <c r="C854" s="117"/>
      <c r="D854" s="117"/>
      <c r="E854" s="117"/>
      <c r="F854" s="117"/>
      <c r="G854" s="117"/>
      <c r="H854" s="117"/>
      <c r="I854" s="117"/>
      <c r="J854" s="117"/>
      <c r="K854" s="117"/>
      <c r="L854" s="117"/>
      <c r="M854" s="117"/>
      <c r="N854" s="117"/>
      <c r="O854" s="117"/>
      <c r="P854" s="117"/>
      <c r="Q854" s="117"/>
      <c r="R854" s="117"/>
      <c r="S854" s="117"/>
      <c r="T854" s="117"/>
      <c r="U854" s="117"/>
      <c r="V854" s="117"/>
      <c r="W854" s="117"/>
      <c r="X854" s="117"/>
      <c r="Y854" s="117"/>
      <c r="Z854" s="117"/>
    </row>
    <row r="855" ht="12.75" customHeight="1">
      <c r="A855" s="117"/>
      <c r="B855" s="117"/>
      <c r="C855" s="117"/>
      <c r="D855" s="117"/>
      <c r="E855" s="117"/>
      <c r="F855" s="117"/>
      <c r="G855" s="117"/>
      <c r="H855" s="117"/>
      <c r="I855" s="117"/>
      <c r="J855" s="117"/>
      <c r="K855" s="117"/>
      <c r="L855" s="117"/>
      <c r="M855" s="117"/>
      <c r="N855" s="117"/>
      <c r="O855" s="117"/>
      <c r="P855" s="117"/>
      <c r="Q855" s="117"/>
      <c r="R855" s="117"/>
      <c r="S855" s="117"/>
      <c r="T855" s="117"/>
      <c r="U855" s="117"/>
      <c r="V855" s="117"/>
      <c r="W855" s="117"/>
      <c r="X855" s="117"/>
      <c r="Y855" s="117"/>
      <c r="Z855" s="117"/>
    </row>
    <row r="856" ht="12.75" customHeight="1">
      <c r="A856" s="117"/>
      <c r="B856" s="117"/>
      <c r="C856" s="117"/>
      <c r="D856" s="117"/>
      <c r="E856" s="117"/>
      <c r="F856" s="117"/>
      <c r="G856" s="117"/>
      <c r="H856" s="117"/>
      <c r="I856" s="117"/>
      <c r="J856" s="117"/>
      <c r="K856" s="117"/>
      <c r="L856" s="117"/>
      <c r="M856" s="117"/>
      <c r="N856" s="117"/>
      <c r="O856" s="117"/>
      <c r="P856" s="117"/>
      <c r="Q856" s="117"/>
      <c r="R856" s="117"/>
      <c r="S856" s="117"/>
      <c r="T856" s="117"/>
      <c r="U856" s="117"/>
      <c r="V856" s="117"/>
      <c r="W856" s="117"/>
      <c r="X856" s="117"/>
      <c r="Y856" s="117"/>
      <c r="Z856" s="117"/>
    </row>
    <row r="857" ht="12.75" customHeight="1">
      <c r="A857" s="117"/>
      <c r="B857" s="117"/>
      <c r="C857" s="117"/>
      <c r="D857" s="117"/>
      <c r="E857" s="117"/>
      <c r="F857" s="117"/>
      <c r="G857" s="117"/>
      <c r="H857" s="117"/>
      <c r="I857" s="117"/>
      <c r="J857" s="117"/>
      <c r="K857" s="117"/>
      <c r="L857" s="117"/>
      <c r="M857" s="117"/>
      <c r="N857" s="117"/>
      <c r="O857" s="117"/>
      <c r="P857" s="117"/>
      <c r="Q857" s="117"/>
      <c r="R857" s="117"/>
      <c r="S857" s="117"/>
      <c r="T857" s="117"/>
      <c r="U857" s="117"/>
      <c r="V857" s="117"/>
      <c r="W857" s="117"/>
      <c r="X857" s="117"/>
      <c r="Y857" s="117"/>
      <c r="Z857" s="117"/>
    </row>
    <row r="858" ht="12.75" customHeight="1">
      <c r="A858" s="117"/>
      <c r="B858" s="117"/>
      <c r="C858" s="117"/>
      <c r="D858" s="117"/>
      <c r="E858" s="117"/>
      <c r="F858" s="117"/>
      <c r="G858" s="117"/>
      <c r="H858" s="117"/>
      <c r="I858" s="117"/>
      <c r="J858" s="117"/>
      <c r="K858" s="117"/>
      <c r="L858" s="117"/>
      <c r="M858" s="117"/>
      <c r="N858" s="117"/>
      <c r="O858" s="117"/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</row>
    <row r="859" ht="12.75" customHeight="1">
      <c r="A859" s="117"/>
      <c r="B859" s="117"/>
      <c r="C859" s="117"/>
      <c r="D859" s="117"/>
      <c r="E859" s="117"/>
      <c r="F859" s="117"/>
      <c r="G859" s="117"/>
      <c r="H859" s="117"/>
      <c r="I859" s="117"/>
      <c r="J859" s="117"/>
      <c r="K859" s="117"/>
      <c r="L859" s="117"/>
      <c r="M859" s="117"/>
      <c r="N859" s="117"/>
      <c r="O859" s="117"/>
      <c r="P859" s="117"/>
      <c r="Q859" s="117"/>
      <c r="R859" s="117"/>
      <c r="S859" s="117"/>
      <c r="T859" s="117"/>
      <c r="U859" s="117"/>
      <c r="V859" s="117"/>
      <c r="W859" s="117"/>
      <c r="X859" s="117"/>
      <c r="Y859" s="117"/>
      <c r="Z859" s="117"/>
    </row>
    <row r="860" ht="12.75" customHeight="1">
      <c r="A860" s="117"/>
      <c r="B860" s="117"/>
      <c r="C860" s="117"/>
      <c r="D860" s="117"/>
      <c r="E860" s="117"/>
      <c r="F860" s="117"/>
      <c r="G860" s="117"/>
      <c r="H860" s="117"/>
      <c r="I860" s="117"/>
      <c r="J860" s="117"/>
      <c r="K860" s="117"/>
      <c r="L860" s="117"/>
      <c r="M860" s="117"/>
      <c r="N860" s="117"/>
      <c r="O860" s="117"/>
      <c r="P860" s="117"/>
      <c r="Q860" s="117"/>
      <c r="R860" s="117"/>
      <c r="S860" s="117"/>
      <c r="T860" s="117"/>
      <c r="U860" s="117"/>
      <c r="V860" s="117"/>
      <c r="W860" s="117"/>
      <c r="X860" s="117"/>
      <c r="Y860" s="117"/>
      <c r="Z860" s="117"/>
    </row>
    <row r="861" ht="12.75" customHeight="1">
      <c r="A861" s="117"/>
      <c r="B861" s="117"/>
      <c r="C861" s="117"/>
      <c r="D861" s="117"/>
      <c r="E861" s="117"/>
      <c r="F861" s="117"/>
      <c r="G861" s="117"/>
      <c r="H861" s="117"/>
      <c r="I861" s="117"/>
      <c r="J861" s="117"/>
      <c r="K861" s="117"/>
      <c r="L861" s="117"/>
      <c r="M861" s="117"/>
      <c r="N861" s="117"/>
      <c r="O861" s="117"/>
      <c r="P861" s="117"/>
      <c r="Q861" s="117"/>
      <c r="R861" s="117"/>
      <c r="S861" s="117"/>
      <c r="T861" s="117"/>
      <c r="U861" s="117"/>
      <c r="V861" s="117"/>
      <c r="W861" s="117"/>
      <c r="X861" s="117"/>
      <c r="Y861" s="117"/>
      <c r="Z861" s="117"/>
    </row>
    <row r="862" ht="12.75" customHeight="1">
      <c r="A862" s="117"/>
      <c r="B862" s="117"/>
      <c r="C862" s="117"/>
      <c r="D862" s="117"/>
      <c r="E862" s="117"/>
      <c r="F862" s="117"/>
      <c r="G862" s="117"/>
      <c r="H862" s="117"/>
      <c r="I862" s="117"/>
      <c r="J862" s="117"/>
      <c r="K862" s="117"/>
      <c r="L862" s="117"/>
      <c r="M862" s="117"/>
      <c r="N862" s="117"/>
      <c r="O862" s="117"/>
      <c r="P862" s="117"/>
      <c r="Q862" s="117"/>
      <c r="R862" s="117"/>
      <c r="S862" s="117"/>
      <c r="T862" s="117"/>
      <c r="U862" s="117"/>
      <c r="V862" s="117"/>
      <c r="W862" s="117"/>
      <c r="X862" s="117"/>
      <c r="Y862" s="117"/>
      <c r="Z862" s="117"/>
    </row>
    <row r="863" ht="12.75" customHeight="1">
      <c r="A863" s="117"/>
      <c r="B863" s="117"/>
      <c r="C863" s="117"/>
      <c r="D863" s="117"/>
      <c r="E863" s="117"/>
      <c r="F863" s="117"/>
      <c r="G863" s="117"/>
      <c r="H863" s="117"/>
      <c r="I863" s="117"/>
      <c r="J863" s="117"/>
      <c r="K863" s="117"/>
      <c r="L863" s="117"/>
      <c r="M863" s="117"/>
      <c r="N863" s="117"/>
      <c r="O863" s="117"/>
      <c r="P863" s="117"/>
      <c r="Q863" s="117"/>
      <c r="R863" s="117"/>
      <c r="S863" s="117"/>
      <c r="T863" s="117"/>
      <c r="U863" s="117"/>
      <c r="V863" s="117"/>
      <c r="W863" s="117"/>
      <c r="X863" s="117"/>
      <c r="Y863" s="117"/>
      <c r="Z863" s="117"/>
    </row>
    <row r="864" ht="12.75" customHeight="1">
      <c r="A864" s="117"/>
      <c r="B864" s="117"/>
      <c r="C864" s="117"/>
      <c r="D864" s="117"/>
      <c r="E864" s="117"/>
      <c r="F864" s="117"/>
      <c r="G864" s="117"/>
      <c r="H864" s="117"/>
      <c r="I864" s="117"/>
      <c r="J864" s="117"/>
      <c r="K864" s="117"/>
      <c r="L864" s="117"/>
      <c r="M864" s="117"/>
      <c r="N864" s="117"/>
      <c r="O864" s="117"/>
      <c r="P864" s="117"/>
      <c r="Q864" s="117"/>
      <c r="R864" s="117"/>
      <c r="S864" s="117"/>
      <c r="T864" s="117"/>
      <c r="U864" s="117"/>
      <c r="V864" s="117"/>
      <c r="W864" s="117"/>
      <c r="X864" s="117"/>
      <c r="Y864" s="117"/>
      <c r="Z864" s="117"/>
    </row>
    <row r="865" ht="12.75" customHeight="1">
      <c r="A865" s="117"/>
      <c r="B865" s="117"/>
      <c r="C865" s="117"/>
      <c r="D865" s="117"/>
      <c r="E865" s="117"/>
      <c r="F865" s="117"/>
      <c r="G865" s="117"/>
      <c r="H865" s="117"/>
      <c r="I865" s="117"/>
      <c r="J865" s="117"/>
      <c r="K865" s="117"/>
      <c r="L865" s="117"/>
      <c r="M865" s="117"/>
      <c r="N865" s="117"/>
      <c r="O865" s="117"/>
      <c r="P865" s="117"/>
      <c r="Q865" s="117"/>
      <c r="R865" s="117"/>
      <c r="S865" s="117"/>
      <c r="T865" s="117"/>
      <c r="U865" s="117"/>
      <c r="V865" s="117"/>
      <c r="W865" s="117"/>
      <c r="X865" s="117"/>
      <c r="Y865" s="117"/>
      <c r="Z865" s="117"/>
    </row>
    <row r="866" ht="12.75" customHeight="1">
      <c r="A866" s="117"/>
      <c r="B866" s="117"/>
      <c r="C866" s="117"/>
      <c r="D866" s="117"/>
      <c r="E866" s="117"/>
      <c r="F866" s="117"/>
      <c r="G866" s="117"/>
      <c r="H866" s="117"/>
      <c r="I866" s="117"/>
      <c r="J866" s="117"/>
      <c r="K866" s="117"/>
      <c r="L866" s="117"/>
      <c r="M866" s="117"/>
      <c r="N866" s="117"/>
      <c r="O866" s="117"/>
      <c r="P866" s="117"/>
      <c r="Q866" s="117"/>
      <c r="R866" s="117"/>
      <c r="S866" s="117"/>
      <c r="T866" s="117"/>
      <c r="U866" s="117"/>
      <c r="V866" s="117"/>
      <c r="W866" s="117"/>
      <c r="X866" s="117"/>
      <c r="Y866" s="117"/>
      <c r="Z866" s="117"/>
    </row>
    <row r="867" ht="12.75" customHeight="1">
      <c r="A867" s="117"/>
      <c r="B867" s="117"/>
      <c r="C867" s="117"/>
      <c r="D867" s="117"/>
      <c r="E867" s="117"/>
      <c r="F867" s="117"/>
      <c r="G867" s="117"/>
      <c r="H867" s="117"/>
      <c r="I867" s="117"/>
      <c r="J867" s="117"/>
      <c r="K867" s="117"/>
      <c r="L867" s="117"/>
      <c r="M867" s="117"/>
      <c r="N867" s="117"/>
      <c r="O867" s="117"/>
      <c r="P867" s="117"/>
      <c r="Q867" s="117"/>
      <c r="R867" s="117"/>
      <c r="S867" s="117"/>
      <c r="T867" s="117"/>
      <c r="U867" s="117"/>
      <c r="V867" s="117"/>
      <c r="W867" s="117"/>
      <c r="X867" s="117"/>
      <c r="Y867" s="117"/>
      <c r="Z867" s="117"/>
    </row>
    <row r="868" ht="12.75" customHeight="1">
      <c r="A868" s="117"/>
      <c r="B868" s="117"/>
      <c r="C868" s="117"/>
      <c r="D868" s="117"/>
      <c r="E868" s="117"/>
      <c r="F868" s="117"/>
      <c r="G868" s="117"/>
      <c r="H868" s="117"/>
      <c r="I868" s="117"/>
      <c r="J868" s="117"/>
      <c r="K868" s="117"/>
      <c r="L868" s="117"/>
      <c r="M868" s="117"/>
      <c r="N868" s="117"/>
      <c r="O868" s="117"/>
      <c r="P868" s="117"/>
      <c r="Q868" s="117"/>
      <c r="R868" s="117"/>
      <c r="S868" s="117"/>
      <c r="T868" s="117"/>
      <c r="U868" s="117"/>
      <c r="V868" s="117"/>
      <c r="W868" s="117"/>
      <c r="X868" s="117"/>
      <c r="Y868" s="117"/>
      <c r="Z868" s="117"/>
    </row>
    <row r="869" ht="12.75" customHeight="1">
      <c r="A869" s="117"/>
      <c r="B869" s="117"/>
      <c r="C869" s="117"/>
      <c r="D869" s="117"/>
      <c r="E869" s="117"/>
      <c r="F869" s="117"/>
      <c r="G869" s="117"/>
      <c r="H869" s="117"/>
      <c r="I869" s="117"/>
      <c r="J869" s="117"/>
      <c r="K869" s="117"/>
      <c r="L869" s="117"/>
      <c r="M869" s="117"/>
      <c r="N869" s="117"/>
      <c r="O869" s="117"/>
      <c r="P869" s="117"/>
      <c r="Q869" s="117"/>
      <c r="R869" s="117"/>
      <c r="S869" s="117"/>
      <c r="T869" s="117"/>
      <c r="U869" s="117"/>
      <c r="V869" s="117"/>
      <c r="W869" s="117"/>
      <c r="X869" s="117"/>
      <c r="Y869" s="117"/>
      <c r="Z869" s="117"/>
    </row>
    <row r="870" ht="12.75" customHeight="1">
      <c r="A870" s="117"/>
      <c r="B870" s="117"/>
      <c r="C870" s="117"/>
      <c r="D870" s="117"/>
      <c r="E870" s="117"/>
      <c r="F870" s="117"/>
      <c r="G870" s="117"/>
      <c r="H870" s="117"/>
      <c r="I870" s="117"/>
      <c r="J870" s="117"/>
      <c r="K870" s="117"/>
      <c r="L870" s="117"/>
      <c r="M870" s="117"/>
      <c r="N870" s="117"/>
      <c r="O870" s="117"/>
      <c r="P870" s="117"/>
      <c r="Q870" s="117"/>
      <c r="R870" s="117"/>
      <c r="S870" s="117"/>
      <c r="T870" s="117"/>
      <c r="U870" s="117"/>
      <c r="V870" s="117"/>
      <c r="W870" s="117"/>
      <c r="X870" s="117"/>
      <c r="Y870" s="117"/>
      <c r="Z870" s="117"/>
    </row>
    <row r="871" ht="12.75" customHeight="1">
      <c r="A871" s="117"/>
      <c r="B871" s="117"/>
      <c r="C871" s="117"/>
      <c r="D871" s="117"/>
      <c r="E871" s="117"/>
      <c r="F871" s="117"/>
      <c r="G871" s="117"/>
      <c r="H871" s="117"/>
      <c r="I871" s="117"/>
      <c r="J871" s="117"/>
      <c r="K871" s="117"/>
      <c r="L871" s="117"/>
      <c r="M871" s="117"/>
      <c r="N871" s="117"/>
      <c r="O871" s="117"/>
      <c r="P871" s="117"/>
      <c r="Q871" s="117"/>
      <c r="R871" s="117"/>
      <c r="S871" s="117"/>
      <c r="T871" s="117"/>
      <c r="U871" s="117"/>
      <c r="V871" s="117"/>
      <c r="W871" s="117"/>
      <c r="X871" s="117"/>
      <c r="Y871" s="117"/>
      <c r="Z871" s="117"/>
    </row>
    <row r="872" ht="12.75" customHeight="1">
      <c r="A872" s="117"/>
      <c r="B872" s="117"/>
      <c r="C872" s="117"/>
      <c r="D872" s="117"/>
      <c r="E872" s="117"/>
      <c r="F872" s="117"/>
      <c r="G872" s="117"/>
      <c r="H872" s="117"/>
      <c r="I872" s="117"/>
      <c r="J872" s="117"/>
      <c r="K872" s="117"/>
      <c r="L872" s="117"/>
      <c r="M872" s="117"/>
      <c r="N872" s="117"/>
      <c r="O872" s="117"/>
      <c r="P872" s="117"/>
      <c r="Q872" s="117"/>
      <c r="R872" s="117"/>
      <c r="S872" s="117"/>
      <c r="T872" s="117"/>
      <c r="U872" s="117"/>
      <c r="V872" s="117"/>
      <c r="W872" s="117"/>
      <c r="X872" s="117"/>
      <c r="Y872" s="117"/>
      <c r="Z872" s="117"/>
    </row>
    <row r="873" ht="12.75" customHeight="1">
      <c r="A873" s="117"/>
      <c r="B873" s="117"/>
      <c r="C873" s="117"/>
      <c r="D873" s="117"/>
      <c r="E873" s="117"/>
      <c r="F873" s="117"/>
      <c r="G873" s="117"/>
      <c r="H873" s="117"/>
      <c r="I873" s="117"/>
      <c r="J873" s="117"/>
      <c r="K873" s="117"/>
      <c r="L873" s="117"/>
      <c r="M873" s="117"/>
      <c r="N873" s="117"/>
      <c r="O873" s="117"/>
      <c r="P873" s="117"/>
      <c r="Q873" s="117"/>
      <c r="R873" s="117"/>
      <c r="S873" s="117"/>
      <c r="T873" s="117"/>
      <c r="U873" s="117"/>
      <c r="V873" s="117"/>
      <c r="W873" s="117"/>
      <c r="X873" s="117"/>
      <c r="Y873" s="117"/>
      <c r="Z873" s="117"/>
    </row>
    <row r="874" ht="12.75" customHeight="1">
      <c r="A874" s="117"/>
      <c r="B874" s="117"/>
      <c r="C874" s="117"/>
      <c r="D874" s="117"/>
      <c r="E874" s="117"/>
      <c r="F874" s="117"/>
      <c r="G874" s="117"/>
      <c r="H874" s="117"/>
      <c r="I874" s="117"/>
      <c r="J874" s="117"/>
      <c r="K874" s="117"/>
      <c r="L874" s="117"/>
      <c r="M874" s="117"/>
      <c r="N874" s="117"/>
      <c r="O874" s="117"/>
      <c r="P874" s="117"/>
      <c r="Q874" s="117"/>
      <c r="R874" s="117"/>
      <c r="S874" s="117"/>
      <c r="T874" s="117"/>
      <c r="U874" s="117"/>
      <c r="V874" s="117"/>
      <c r="W874" s="117"/>
      <c r="X874" s="117"/>
      <c r="Y874" s="117"/>
      <c r="Z874" s="117"/>
    </row>
    <row r="875" ht="12.75" customHeight="1">
      <c r="A875" s="117"/>
      <c r="B875" s="117"/>
      <c r="C875" s="117"/>
      <c r="D875" s="117"/>
      <c r="E875" s="117"/>
      <c r="F875" s="117"/>
      <c r="G875" s="117"/>
      <c r="H875" s="117"/>
      <c r="I875" s="117"/>
      <c r="J875" s="117"/>
      <c r="K875" s="117"/>
      <c r="L875" s="117"/>
      <c r="M875" s="117"/>
      <c r="N875" s="117"/>
      <c r="O875" s="117"/>
      <c r="P875" s="117"/>
      <c r="Q875" s="117"/>
      <c r="R875" s="117"/>
      <c r="S875" s="117"/>
      <c r="T875" s="117"/>
      <c r="U875" s="117"/>
      <c r="V875" s="117"/>
      <c r="W875" s="117"/>
      <c r="X875" s="117"/>
      <c r="Y875" s="117"/>
      <c r="Z875" s="117"/>
    </row>
    <row r="876" ht="12.75" customHeight="1">
      <c r="A876" s="117"/>
      <c r="B876" s="117"/>
      <c r="C876" s="117"/>
      <c r="D876" s="117"/>
      <c r="E876" s="117"/>
      <c r="F876" s="117"/>
      <c r="G876" s="117"/>
      <c r="H876" s="117"/>
      <c r="I876" s="117"/>
      <c r="J876" s="117"/>
      <c r="K876" s="117"/>
      <c r="L876" s="117"/>
      <c r="M876" s="117"/>
      <c r="N876" s="117"/>
      <c r="O876" s="117"/>
      <c r="P876" s="117"/>
      <c r="Q876" s="117"/>
      <c r="R876" s="117"/>
      <c r="S876" s="117"/>
      <c r="T876" s="117"/>
      <c r="U876" s="117"/>
      <c r="V876" s="117"/>
      <c r="W876" s="117"/>
      <c r="X876" s="117"/>
      <c r="Y876" s="117"/>
      <c r="Z876" s="117"/>
    </row>
    <row r="877" ht="12.75" customHeight="1">
      <c r="A877" s="117"/>
      <c r="B877" s="117"/>
      <c r="C877" s="117"/>
      <c r="D877" s="117"/>
      <c r="E877" s="117"/>
      <c r="F877" s="117"/>
      <c r="G877" s="117"/>
      <c r="H877" s="117"/>
      <c r="I877" s="117"/>
      <c r="J877" s="117"/>
      <c r="K877" s="117"/>
      <c r="L877" s="117"/>
      <c r="M877" s="117"/>
      <c r="N877" s="117"/>
      <c r="O877" s="117"/>
      <c r="P877" s="117"/>
      <c r="Q877" s="117"/>
      <c r="R877" s="117"/>
      <c r="S877" s="117"/>
      <c r="T877" s="117"/>
      <c r="U877" s="117"/>
      <c r="V877" s="117"/>
      <c r="W877" s="117"/>
      <c r="X877" s="117"/>
      <c r="Y877" s="117"/>
      <c r="Z877" s="117"/>
    </row>
    <row r="878" ht="12.75" customHeight="1">
      <c r="A878" s="117"/>
      <c r="B878" s="117"/>
      <c r="C878" s="117"/>
      <c r="D878" s="117"/>
      <c r="E878" s="117"/>
      <c r="F878" s="117"/>
      <c r="G878" s="117"/>
      <c r="H878" s="117"/>
      <c r="I878" s="117"/>
      <c r="J878" s="117"/>
      <c r="K878" s="117"/>
      <c r="L878" s="117"/>
      <c r="M878" s="117"/>
      <c r="N878" s="117"/>
      <c r="O878" s="117"/>
      <c r="P878" s="117"/>
      <c r="Q878" s="117"/>
      <c r="R878" s="117"/>
      <c r="S878" s="117"/>
      <c r="T878" s="117"/>
      <c r="U878" s="117"/>
      <c r="V878" s="117"/>
      <c r="W878" s="117"/>
      <c r="X878" s="117"/>
      <c r="Y878" s="117"/>
      <c r="Z878" s="117"/>
    </row>
    <row r="879" ht="12.75" customHeight="1">
      <c r="A879" s="117"/>
      <c r="B879" s="117"/>
      <c r="C879" s="117"/>
      <c r="D879" s="117"/>
      <c r="E879" s="117"/>
      <c r="F879" s="117"/>
      <c r="G879" s="117"/>
      <c r="H879" s="117"/>
      <c r="I879" s="117"/>
      <c r="J879" s="117"/>
      <c r="K879" s="117"/>
      <c r="L879" s="117"/>
      <c r="M879" s="117"/>
      <c r="N879" s="117"/>
      <c r="O879" s="117"/>
      <c r="P879" s="117"/>
      <c r="Q879" s="117"/>
      <c r="R879" s="117"/>
      <c r="S879" s="117"/>
      <c r="T879" s="117"/>
      <c r="U879" s="117"/>
      <c r="V879" s="117"/>
      <c r="W879" s="117"/>
      <c r="X879" s="117"/>
      <c r="Y879" s="117"/>
      <c r="Z879" s="117"/>
    </row>
    <row r="880" ht="12.75" customHeight="1">
      <c r="A880" s="117"/>
      <c r="B880" s="117"/>
      <c r="C880" s="117"/>
      <c r="D880" s="117"/>
      <c r="E880" s="117"/>
      <c r="F880" s="117"/>
      <c r="G880" s="117"/>
      <c r="H880" s="117"/>
      <c r="I880" s="117"/>
      <c r="J880" s="117"/>
      <c r="K880" s="117"/>
      <c r="L880" s="117"/>
      <c r="M880" s="117"/>
      <c r="N880" s="117"/>
      <c r="O880" s="117"/>
      <c r="P880" s="117"/>
      <c r="Q880" s="117"/>
      <c r="R880" s="117"/>
      <c r="S880" s="117"/>
      <c r="T880" s="117"/>
      <c r="U880" s="117"/>
      <c r="V880" s="117"/>
      <c r="W880" s="117"/>
      <c r="X880" s="117"/>
      <c r="Y880" s="117"/>
      <c r="Z880" s="117"/>
    </row>
    <row r="881" ht="12.75" customHeight="1">
      <c r="A881" s="117"/>
      <c r="B881" s="117"/>
      <c r="C881" s="117"/>
      <c r="D881" s="117"/>
      <c r="E881" s="117"/>
      <c r="F881" s="117"/>
      <c r="G881" s="117"/>
      <c r="H881" s="117"/>
      <c r="I881" s="117"/>
      <c r="J881" s="117"/>
      <c r="K881" s="117"/>
      <c r="L881" s="117"/>
      <c r="M881" s="117"/>
      <c r="N881" s="117"/>
      <c r="O881" s="117"/>
      <c r="P881" s="117"/>
      <c r="Q881" s="117"/>
      <c r="R881" s="117"/>
      <c r="S881" s="117"/>
      <c r="T881" s="117"/>
      <c r="U881" s="117"/>
      <c r="V881" s="117"/>
      <c r="W881" s="117"/>
      <c r="X881" s="117"/>
      <c r="Y881" s="117"/>
      <c r="Z881" s="117"/>
    </row>
    <row r="882" ht="12.75" customHeight="1">
      <c r="A882" s="117"/>
      <c r="B882" s="117"/>
      <c r="C882" s="117"/>
      <c r="D882" s="117"/>
      <c r="E882" s="117"/>
      <c r="F882" s="117"/>
      <c r="G882" s="117"/>
      <c r="H882" s="117"/>
      <c r="I882" s="117"/>
      <c r="J882" s="117"/>
      <c r="K882" s="117"/>
      <c r="L882" s="117"/>
      <c r="M882" s="117"/>
      <c r="N882" s="117"/>
      <c r="O882" s="117"/>
      <c r="P882" s="117"/>
      <c r="Q882" s="117"/>
      <c r="R882" s="117"/>
      <c r="S882" s="117"/>
      <c r="T882" s="117"/>
      <c r="U882" s="117"/>
      <c r="V882" s="117"/>
      <c r="W882" s="117"/>
      <c r="X882" s="117"/>
      <c r="Y882" s="117"/>
      <c r="Z882" s="117"/>
    </row>
    <row r="883" ht="12.75" customHeight="1">
      <c r="A883" s="117"/>
      <c r="B883" s="117"/>
      <c r="C883" s="117"/>
      <c r="D883" s="117"/>
      <c r="E883" s="117"/>
      <c r="F883" s="117"/>
      <c r="G883" s="117"/>
      <c r="H883" s="117"/>
      <c r="I883" s="117"/>
      <c r="J883" s="117"/>
      <c r="K883" s="117"/>
      <c r="L883" s="117"/>
      <c r="M883" s="117"/>
      <c r="N883" s="117"/>
      <c r="O883" s="117"/>
      <c r="P883" s="117"/>
      <c r="Q883" s="117"/>
      <c r="R883" s="117"/>
      <c r="S883" s="117"/>
      <c r="T883" s="117"/>
      <c r="U883" s="117"/>
      <c r="V883" s="117"/>
      <c r="W883" s="117"/>
      <c r="X883" s="117"/>
      <c r="Y883" s="117"/>
      <c r="Z883" s="117"/>
    </row>
    <row r="884" ht="12.75" customHeight="1">
      <c r="A884" s="117"/>
      <c r="B884" s="117"/>
      <c r="C884" s="117"/>
      <c r="D884" s="117"/>
      <c r="E884" s="117"/>
      <c r="F884" s="117"/>
      <c r="G884" s="117"/>
      <c r="H884" s="117"/>
      <c r="I884" s="117"/>
      <c r="J884" s="117"/>
      <c r="K884" s="117"/>
      <c r="L884" s="117"/>
      <c r="M884" s="117"/>
      <c r="N884" s="117"/>
      <c r="O884" s="117"/>
      <c r="P884" s="117"/>
      <c r="Q884" s="117"/>
      <c r="R884" s="117"/>
      <c r="S884" s="117"/>
      <c r="T884" s="117"/>
      <c r="U884" s="117"/>
      <c r="V884" s="117"/>
      <c r="W884" s="117"/>
      <c r="X884" s="117"/>
      <c r="Y884" s="117"/>
      <c r="Z884" s="117"/>
    </row>
    <row r="885" ht="12.75" customHeight="1">
      <c r="A885" s="117"/>
      <c r="B885" s="117"/>
      <c r="C885" s="117"/>
      <c r="D885" s="117"/>
      <c r="E885" s="117"/>
      <c r="F885" s="117"/>
      <c r="G885" s="117"/>
      <c r="H885" s="117"/>
      <c r="I885" s="117"/>
      <c r="J885" s="117"/>
      <c r="K885" s="117"/>
      <c r="L885" s="117"/>
      <c r="M885" s="117"/>
      <c r="N885" s="117"/>
      <c r="O885" s="117"/>
      <c r="P885" s="117"/>
      <c r="Q885" s="117"/>
      <c r="R885" s="117"/>
      <c r="S885" s="117"/>
      <c r="T885" s="117"/>
      <c r="U885" s="117"/>
      <c r="V885" s="117"/>
      <c r="W885" s="117"/>
      <c r="X885" s="117"/>
      <c r="Y885" s="117"/>
      <c r="Z885" s="117"/>
    </row>
    <row r="886" ht="12.75" customHeight="1">
      <c r="A886" s="117"/>
      <c r="B886" s="117"/>
      <c r="C886" s="117"/>
      <c r="D886" s="117"/>
      <c r="E886" s="117"/>
      <c r="F886" s="117"/>
      <c r="G886" s="117"/>
      <c r="H886" s="117"/>
      <c r="I886" s="117"/>
      <c r="J886" s="117"/>
      <c r="K886" s="117"/>
      <c r="L886" s="117"/>
      <c r="M886" s="117"/>
      <c r="N886" s="117"/>
      <c r="O886" s="117"/>
      <c r="P886" s="117"/>
      <c r="Q886" s="117"/>
      <c r="R886" s="117"/>
      <c r="S886" s="117"/>
      <c r="T886" s="117"/>
      <c r="U886" s="117"/>
      <c r="V886" s="117"/>
      <c r="W886" s="117"/>
      <c r="X886" s="117"/>
      <c r="Y886" s="117"/>
      <c r="Z886" s="117"/>
    </row>
    <row r="887" ht="12.75" customHeight="1">
      <c r="A887" s="117"/>
      <c r="B887" s="117"/>
      <c r="C887" s="117"/>
      <c r="D887" s="117"/>
      <c r="E887" s="117"/>
      <c r="F887" s="117"/>
      <c r="G887" s="117"/>
      <c r="H887" s="117"/>
      <c r="I887" s="117"/>
      <c r="J887" s="117"/>
      <c r="K887" s="117"/>
      <c r="L887" s="117"/>
      <c r="M887" s="117"/>
      <c r="N887" s="117"/>
      <c r="O887" s="117"/>
      <c r="P887" s="117"/>
      <c r="Q887" s="117"/>
      <c r="R887" s="117"/>
      <c r="S887" s="117"/>
      <c r="T887" s="117"/>
      <c r="U887" s="117"/>
      <c r="V887" s="117"/>
      <c r="W887" s="117"/>
      <c r="X887" s="117"/>
      <c r="Y887" s="117"/>
      <c r="Z887" s="117"/>
    </row>
    <row r="888" ht="12.75" customHeight="1">
      <c r="A888" s="117"/>
      <c r="B888" s="117"/>
      <c r="C888" s="117"/>
      <c r="D888" s="117"/>
      <c r="E888" s="117"/>
      <c r="F888" s="117"/>
      <c r="G888" s="117"/>
      <c r="H888" s="117"/>
      <c r="I888" s="117"/>
      <c r="J888" s="117"/>
      <c r="K888" s="117"/>
      <c r="L888" s="117"/>
      <c r="M888" s="117"/>
      <c r="N888" s="117"/>
      <c r="O888" s="117"/>
      <c r="P888" s="117"/>
      <c r="Q888" s="117"/>
      <c r="R888" s="117"/>
      <c r="S888" s="117"/>
      <c r="T888" s="117"/>
      <c r="U888" s="117"/>
      <c r="V888" s="117"/>
      <c r="W888" s="117"/>
      <c r="X888" s="117"/>
      <c r="Y888" s="117"/>
      <c r="Z888" s="117"/>
    </row>
    <row r="889" ht="12.75" customHeight="1">
      <c r="A889" s="117"/>
      <c r="B889" s="117"/>
      <c r="C889" s="117"/>
      <c r="D889" s="117"/>
      <c r="E889" s="117"/>
      <c r="F889" s="117"/>
      <c r="G889" s="117"/>
      <c r="H889" s="117"/>
      <c r="I889" s="117"/>
      <c r="J889" s="117"/>
      <c r="K889" s="117"/>
      <c r="L889" s="117"/>
      <c r="M889" s="117"/>
      <c r="N889" s="117"/>
      <c r="O889" s="117"/>
      <c r="P889" s="117"/>
      <c r="Q889" s="117"/>
      <c r="R889" s="117"/>
      <c r="S889" s="117"/>
      <c r="T889" s="117"/>
      <c r="U889" s="117"/>
      <c r="V889" s="117"/>
      <c r="W889" s="117"/>
      <c r="X889" s="117"/>
      <c r="Y889" s="117"/>
      <c r="Z889" s="117"/>
    </row>
    <row r="890" ht="12.75" customHeight="1">
      <c r="A890" s="117"/>
      <c r="B890" s="117"/>
      <c r="C890" s="117"/>
      <c r="D890" s="117"/>
      <c r="E890" s="117"/>
      <c r="F890" s="117"/>
      <c r="G890" s="117"/>
      <c r="H890" s="117"/>
      <c r="I890" s="117"/>
      <c r="J890" s="117"/>
      <c r="K890" s="117"/>
      <c r="L890" s="117"/>
      <c r="M890" s="117"/>
      <c r="N890" s="117"/>
      <c r="O890" s="117"/>
      <c r="P890" s="117"/>
      <c r="Q890" s="117"/>
      <c r="R890" s="117"/>
      <c r="S890" s="117"/>
      <c r="T890" s="117"/>
      <c r="U890" s="117"/>
      <c r="V890" s="117"/>
      <c r="W890" s="117"/>
      <c r="X890" s="117"/>
      <c r="Y890" s="117"/>
      <c r="Z890" s="117"/>
    </row>
    <row r="891" ht="12.75" customHeight="1">
      <c r="A891" s="117"/>
      <c r="B891" s="117"/>
      <c r="C891" s="117"/>
      <c r="D891" s="117"/>
      <c r="E891" s="117"/>
      <c r="F891" s="117"/>
      <c r="G891" s="117"/>
      <c r="H891" s="117"/>
      <c r="I891" s="117"/>
      <c r="J891" s="117"/>
      <c r="K891" s="117"/>
      <c r="L891" s="117"/>
      <c r="M891" s="117"/>
      <c r="N891" s="117"/>
      <c r="O891" s="117"/>
      <c r="P891" s="117"/>
      <c r="Q891" s="117"/>
      <c r="R891" s="117"/>
      <c r="S891" s="117"/>
      <c r="T891" s="117"/>
      <c r="U891" s="117"/>
      <c r="V891" s="117"/>
      <c r="W891" s="117"/>
      <c r="X891" s="117"/>
      <c r="Y891" s="117"/>
      <c r="Z891" s="117"/>
    </row>
    <row r="892" ht="12.75" customHeight="1">
      <c r="A892" s="117"/>
      <c r="B892" s="117"/>
      <c r="C892" s="117"/>
      <c r="D892" s="117"/>
      <c r="E892" s="117"/>
      <c r="F892" s="117"/>
      <c r="G892" s="117"/>
      <c r="H892" s="117"/>
      <c r="I892" s="117"/>
      <c r="J892" s="117"/>
      <c r="K892" s="117"/>
      <c r="L892" s="117"/>
      <c r="M892" s="117"/>
      <c r="N892" s="117"/>
      <c r="O892" s="117"/>
      <c r="P892" s="117"/>
      <c r="Q892" s="117"/>
      <c r="R892" s="117"/>
      <c r="S892" s="117"/>
      <c r="T892" s="117"/>
      <c r="U892" s="117"/>
      <c r="V892" s="117"/>
      <c r="W892" s="117"/>
      <c r="X892" s="117"/>
      <c r="Y892" s="117"/>
      <c r="Z892" s="117"/>
    </row>
    <row r="893" ht="12.75" customHeight="1">
      <c r="A893" s="117"/>
      <c r="B893" s="117"/>
      <c r="C893" s="117"/>
      <c r="D893" s="117"/>
      <c r="E893" s="117"/>
      <c r="F893" s="117"/>
      <c r="G893" s="117"/>
      <c r="H893" s="117"/>
      <c r="I893" s="117"/>
      <c r="J893" s="117"/>
      <c r="K893" s="117"/>
      <c r="L893" s="117"/>
      <c r="M893" s="117"/>
      <c r="N893" s="117"/>
      <c r="O893" s="117"/>
      <c r="P893" s="117"/>
      <c r="Q893" s="117"/>
      <c r="R893" s="117"/>
      <c r="S893" s="117"/>
      <c r="T893" s="117"/>
      <c r="U893" s="117"/>
      <c r="V893" s="117"/>
      <c r="W893" s="117"/>
      <c r="X893" s="117"/>
      <c r="Y893" s="117"/>
      <c r="Z893" s="117"/>
    </row>
    <row r="894" ht="12.75" customHeight="1">
      <c r="A894" s="117"/>
      <c r="B894" s="117"/>
      <c r="C894" s="117"/>
      <c r="D894" s="117"/>
      <c r="E894" s="117"/>
      <c r="F894" s="117"/>
      <c r="G894" s="117"/>
      <c r="H894" s="117"/>
      <c r="I894" s="117"/>
      <c r="J894" s="117"/>
      <c r="K894" s="117"/>
      <c r="L894" s="117"/>
      <c r="M894" s="117"/>
      <c r="N894" s="117"/>
      <c r="O894" s="117"/>
      <c r="P894" s="117"/>
      <c r="Q894" s="117"/>
      <c r="R894" s="117"/>
      <c r="S894" s="117"/>
      <c r="T894" s="117"/>
      <c r="U894" s="117"/>
      <c r="V894" s="117"/>
      <c r="W894" s="117"/>
      <c r="X894" s="117"/>
      <c r="Y894" s="117"/>
      <c r="Z894" s="117"/>
    </row>
    <row r="895" ht="12.75" customHeight="1">
      <c r="A895" s="117"/>
      <c r="B895" s="117"/>
      <c r="C895" s="117"/>
      <c r="D895" s="117"/>
      <c r="E895" s="117"/>
      <c r="F895" s="117"/>
      <c r="G895" s="117"/>
      <c r="H895" s="117"/>
      <c r="I895" s="117"/>
      <c r="J895" s="117"/>
      <c r="K895" s="117"/>
      <c r="L895" s="117"/>
      <c r="M895" s="117"/>
      <c r="N895" s="117"/>
      <c r="O895" s="117"/>
      <c r="P895" s="117"/>
      <c r="Q895" s="117"/>
      <c r="R895" s="117"/>
      <c r="S895" s="117"/>
      <c r="T895" s="117"/>
      <c r="U895" s="117"/>
      <c r="V895" s="117"/>
      <c r="W895" s="117"/>
      <c r="X895" s="117"/>
      <c r="Y895" s="117"/>
      <c r="Z895" s="117"/>
    </row>
    <row r="896" ht="12.75" customHeight="1">
      <c r="A896" s="117"/>
      <c r="B896" s="117"/>
      <c r="C896" s="117"/>
      <c r="D896" s="117"/>
      <c r="E896" s="117"/>
      <c r="F896" s="117"/>
      <c r="G896" s="117"/>
      <c r="H896" s="117"/>
      <c r="I896" s="117"/>
      <c r="J896" s="117"/>
      <c r="K896" s="117"/>
      <c r="L896" s="117"/>
      <c r="M896" s="117"/>
      <c r="N896" s="117"/>
      <c r="O896" s="117"/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</row>
    <row r="897" ht="12.75" customHeight="1">
      <c r="A897" s="117"/>
      <c r="B897" s="117"/>
      <c r="C897" s="117"/>
      <c r="D897" s="117"/>
      <c r="E897" s="117"/>
      <c r="F897" s="117"/>
      <c r="G897" s="117"/>
      <c r="H897" s="117"/>
      <c r="I897" s="117"/>
      <c r="J897" s="117"/>
      <c r="K897" s="117"/>
      <c r="L897" s="117"/>
      <c r="M897" s="117"/>
      <c r="N897" s="117"/>
      <c r="O897" s="117"/>
      <c r="P897" s="117"/>
      <c r="Q897" s="117"/>
      <c r="R897" s="117"/>
      <c r="S897" s="117"/>
      <c r="T897" s="117"/>
      <c r="U897" s="117"/>
      <c r="V897" s="117"/>
      <c r="W897" s="117"/>
      <c r="X897" s="117"/>
      <c r="Y897" s="117"/>
      <c r="Z897" s="117"/>
    </row>
    <row r="898" ht="12.75" customHeight="1">
      <c r="A898" s="117"/>
      <c r="B898" s="117"/>
      <c r="C898" s="117"/>
      <c r="D898" s="117"/>
      <c r="E898" s="117"/>
      <c r="F898" s="117"/>
      <c r="G898" s="117"/>
      <c r="H898" s="117"/>
      <c r="I898" s="117"/>
      <c r="J898" s="117"/>
      <c r="K898" s="117"/>
      <c r="L898" s="117"/>
      <c r="M898" s="117"/>
      <c r="N898" s="117"/>
      <c r="O898" s="117"/>
      <c r="P898" s="117"/>
      <c r="Q898" s="117"/>
      <c r="R898" s="117"/>
      <c r="S898" s="117"/>
      <c r="T898" s="117"/>
      <c r="U898" s="117"/>
      <c r="V898" s="117"/>
      <c r="W898" s="117"/>
      <c r="X898" s="117"/>
      <c r="Y898" s="117"/>
      <c r="Z898" s="117"/>
    </row>
    <row r="899" ht="12.75" customHeight="1">
      <c r="A899" s="117"/>
      <c r="B899" s="117"/>
      <c r="C899" s="117"/>
      <c r="D899" s="117"/>
      <c r="E899" s="117"/>
      <c r="F899" s="117"/>
      <c r="G899" s="117"/>
      <c r="H899" s="117"/>
      <c r="I899" s="117"/>
      <c r="J899" s="117"/>
      <c r="K899" s="117"/>
      <c r="L899" s="117"/>
      <c r="M899" s="117"/>
      <c r="N899" s="117"/>
      <c r="O899" s="117"/>
      <c r="P899" s="117"/>
      <c r="Q899" s="117"/>
      <c r="R899" s="117"/>
      <c r="S899" s="117"/>
      <c r="T899" s="117"/>
      <c r="U899" s="117"/>
      <c r="V899" s="117"/>
      <c r="W899" s="117"/>
      <c r="X899" s="117"/>
      <c r="Y899" s="117"/>
      <c r="Z899" s="117"/>
    </row>
    <row r="900" ht="12.75" customHeight="1">
      <c r="A900" s="117"/>
      <c r="B900" s="117"/>
      <c r="C900" s="117"/>
      <c r="D900" s="117"/>
      <c r="E900" s="117"/>
      <c r="F900" s="117"/>
      <c r="G900" s="117"/>
      <c r="H900" s="117"/>
      <c r="I900" s="117"/>
      <c r="J900" s="117"/>
      <c r="K900" s="117"/>
      <c r="L900" s="117"/>
      <c r="M900" s="117"/>
      <c r="N900" s="117"/>
      <c r="O900" s="117"/>
      <c r="P900" s="117"/>
      <c r="Q900" s="117"/>
      <c r="R900" s="117"/>
      <c r="S900" s="117"/>
      <c r="T900" s="117"/>
      <c r="U900" s="117"/>
      <c r="V900" s="117"/>
      <c r="W900" s="117"/>
      <c r="X900" s="117"/>
      <c r="Y900" s="117"/>
      <c r="Z900" s="117"/>
    </row>
    <row r="901" ht="12.75" customHeight="1">
      <c r="A901" s="117"/>
      <c r="B901" s="117"/>
      <c r="C901" s="117"/>
      <c r="D901" s="117"/>
      <c r="E901" s="117"/>
      <c r="F901" s="117"/>
      <c r="G901" s="117"/>
      <c r="H901" s="117"/>
      <c r="I901" s="117"/>
      <c r="J901" s="117"/>
      <c r="K901" s="117"/>
      <c r="L901" s="117"/>
      <c r="M901" s="117"/>
      <c r="N901" s="117"/>
      <c r="O901" s="117"/>
      <c r="P901" s="117"/>
      <c r="Q901" s="117"/>
      <c r="R901" s="117"/>
      <c r="S901" s="117"/>
      <c r="T901" s="117"/>
      <c r="U901" s="117"/>
      <c r="V901" s="117"/>
      <c r="W901" s="117"/>
      <c r="X901" s="117"/>
      <c r="Y901" s="117"/>
      <c r="Z901" s="117"/>
    </row>
    <row r="902" ht="12.75" customHeight="1">
      <c r="A902" s="117"/>
      <c r="B902" s="117"/>
      <c r="C902" s="117"/>
      <c r="D902" s="117"/>
      <c r="E902" s="117"/>
      <c r="F902" s="117"/>
      <c r="G902" s="117"/>
      <c r="H902" s="117"/>
      <c r="I902" s="117"/>
      <c r="J902" s="117"/>
      <c r="K902" s="117"/>
      <c r="L902" s="117"/>
      <c r="M902" s="117"/>
      <c r="N902" s="117"/>
      <c r="O902" s="117"/>
      <c r="P902" s="117"/>
      <c r="Q902" s="117"/>
      <c r="R902" s="117"/>
      <c r="S902" s="117"/>
      <c r="T902" s="117"/>
      <c r="U902" s="117"/>
      <c r="V902" s="117"/>
      <c r="W902" s="117"/>
      <c r="X902" s="117"/>
      <c r="Y902" s="117"/>
      <c r="Z902" s="117"/>
    </row>
    <row r="903" ht="12.75" customHeight="1">
      <c r="A903" s="117"/>
      <c r="B903" s="117"/>
      <c r="C903" s="117"/>
      <c r="D903" s="117"/>
      <c r="E903" s="117"/>
      <c r="F903" s="117"/>
      <c r="G903" s="117"/>
      <c r="H903" s="117"/>
      <c r="I903" s="117"/>
      <c r="J903" s="117"/>
      <c r="K903" s="117"/>
      <c r="L903" s="117"/>
      <c r="M903" s="117"/>
      <c r="N903" s="117"/>
      <c r="O903" s="117"/>
      <c r="P903" s="117"/>
      <c r="Q903" s="117"/>
      <c r="R903" s="117"/>
      <c r="S903" s="117"/>
      <c r="T903" s="117"/>
      <c r="U903" s="117"/>
      <c r="V903" s="117"/>
      <c r="W903" s="117"/>
      <c r="X903" s="117"/>
      <c r="Y903" s="117"/>
      <c r="Z903" s="117"/>
    </row>
    <row r="904" ht="12.75" customHeight="1">
      <c r="A904" s="117"/>
      <c r="B904" s="117"/>
      <c r="C904" s="117"/>
      <c r="D904" s="117"/>
      <c r="E904" s="117"/>
      <c r="F904" s="117"/>
      <c r="G904" s="117"/>
      <c r="H904" s="117"/>
      <c r="I904" s="117"/>
      <c r="J904" s="117"/>
      <c r="K904" s="117"/>
      <c r="L904" s="117"/>
      <c r="M904" s="117"/>
      <c r="N904" s="117"/>
      <c r="O904" s="117"/>
      <c r="P904" s="117"/>
      <c r="Q904" s="117"/>
      <c r="R904" s="117"/>
      <c r="S904" s="117"/>
      <c r="T904" s="117"/>
      <c r="U904" s="117"/>
      <c r="V904" s="117"/>
      <c r="W904" s="117"/>
      <c r="X904" s="117"/>
      <c r="Y904" s="117"/>
      <c r="Z904" s="117"/>
    </row>
    <row r="905" ht="12.75" customHeight="1">
      <c r="A905" s="117"/>
      <c r="B905" s="117"/>
      <c r="C905" s="117"/>
      <c r="D905" s="117"/>
      <c r="E905" s="117"/>
      <c r="F905" s="117"/>
      <c r="G905" s="117"/>
      <c r="H905" s="117"/>
      <c r="I905" s="117"/>
      <c r="J905" s="117"/>
      <c r="K905" s="117"/>
      <c r="L905" s="117"/>
      <c r="M905" s="117"/>
      <c r="N905" s="117"/>
      <c r="O905" s="117"/>
      <c r="P905" s="117"/>
      <c r="Q905" s="117"/>
      <c r="R905" s="117"/>
      <c r="S905" s="117"/>
      <c r="T905" s="117"/>
      <c r="U905" s="117"/>
      <c r="V905" s="117"/>
      <c r="W905" s="117"/>
      <c r="X905" s="117"/>
      <c r="Y905" s="117"/>
      <c r="Z905" s="117"/>
    </row>
    <row r="906" ht="12.75" customHeight="1">
      <c r="A906" s="117"/>
      <c r="B906" s="117"/>
      <c r="C906" s="117"/>
      <c r="D906" s="117"/>
      <c r="E906" s="117"/>
      <c r="F906" s="117"/>
      <c r="G906" s="117"/>
      <c r="H906" s="117"/>
      <c r="I906" s="117"/>
      <c r="J906" s="117"/>
      <c r="K906" s="117"/>
      <c r="L906" s="117"/>
      <c r="M906" s="117"/>
      <c r="N906" s="117"/>
      <c r="O906" s="117"/>
      <c r="P906" s="117"/>
      <c r="Q906" s="117"/>
      <c r="R906" s="117"/>
      <c r="S906" s="117"/>
      <c r="T906" s="117"/>
      <c r="U906" s="117"/>
      <c r="V906" s="117"/>
      <c r="W906" s="117"/>
      <c r="X906" s="117"/>
      <c r="Y906" s="117"/>
      <c r="Z906" s="117"/>
    </row>
    <row r="907" ht="12.75" customHeight="1">
      <c r="A907" s="117"/>
      <c r="B907" s="117"/>
      <c r="C907" s="117"/>
      <c r="D907" s="117"/>
      <c r="E907" s="117"/>
      <c r="F907" s="117"/>
      <c r="G907" s="117"/>
      <c r="H907" s="117"/>
      <c r="I907" s="117"/>
      <c r="J907" s="117"/>
      <c r="K907" s="117"/>
      <c r="L907" s="117"/>
      <c r="M907" s="117"/>
      <c r="N907" s="117"/>
      <c r="O907" s="117"/>
      <c r="P907" s="117"/>
      <c r="Q907" s="117"/>
      <c r="R907" s="117"/>
      <c r="S907" s="117"/>
      <c r="T907" s="117"/>
      <c r="U907" s="117"/>
      <c r="V907" s="117"/>
      <c r="W907" s="117"/>
      <c r="X907" s="117"/>
      <c r="Y907" s="117"/>
      <c r="Z907" s="117"/>
    </row>
    <row r="908" ht="12.75" customHeight="1">
      <c r="A908" s="117"/>
      <c r="B908" s="117"/>
      <c r="C908" s="117"/>
      <c r="D908" s="117"/>
      <c r="E908" s="117"/>
      <c r="F908" s="117"/>
      <c r="G908" s="117"/>
      <c r="H908" s="117"/>
      <c r="I908" s="117"/>
      <c r="J908" s="117"/>
      <c r="K908" s="117"/>
      <c r="L908" s="117"/>
      <c r="M908" s="117"/>
      <c r="N908" s="117"/>
      <c r="O908" s="117"/>
      <c r="P908" s="117"/>
      <c r="Q908" s="117"/>
      <c r="R908" s="117"/>
      <c r="S908" s="117"/>
      <c r="T908" s="117"/>
      <c r="U908" s="117"/>
      <c r="V908" s="117"/>
      <c r="W908" s="117"/>
      <c r="X908" s="117"/>
      <c r="Y908" s="117"/>
      <c r="Z908" s="117"/>
    </row>
    <row r="909" ht="12.75" customHeight="1">
      <c r="A909" s="117"/>
      <c r="B909" s="117"/>
      <c r="C909" s="117"/>
      <c r="D909" s="117"/>
      <c r="E909" s="117"/>
      <c r="F909" s="117"/>
      <c r="G909" s="117"/>
      <c r="H909" s="117"/>
      <c r="I909" s="117"/>
      <c r="J909" s="117"/>
      <c r="K909" s="117"/>
      <c r="L909" s="117"/>
      <c r="M909" s="117"/>
      <c r="N909" s="117"/>
      <c r="O909" s="117"/>
      <c r="P909" s="117"/>
      <c r="Q909" s="117"/>
      <c r="R909" s="117"/>
      <c r="S909" s="117"/>
      <c r="T909" s="117"/>
      <c r="U909" s="117"/>
      <c r="V909" s="117"/>
      <c r="W909" s="117"/>
      <c r="X909" s="117"/>
      <c r="Y909" s="117"/>
      <c r="Z909" s="117"/>
    </row>
    <row r="910" ht="12.75" customHeight="1">
      <c r="A910" s="117"/>
      <c r="B910" s="117"/>
      <c r="C910" s="117"/>
      <c r="D910" s="117"/>
      <c r="E910" s="117"/>
      <c r="F910" s="117"/>
      <c r="G910" s="117"/>
      <c r="H910" s="117"/>
      <c r="I910" s="117"/>
      <c r="J910" s="117"/>
      <c r="K910" s="117"/>
      <c r="L910" s="117"/>
      <c r="M910" s="117"/>
      <c r="N910" s="117"/>
      <c r="O910" s="117"/>
      <c r="P910" s="117"/>
      <c r="Q910" s="117"/>
      <c r="R910" s="117"/>
      <c r="S910" s="117"/>
      <c r="T910" s="117"/>
      <c r="U910" s="117"/>
      <c r="V910" s="117"/>
      <c r="W910" s="117"/>
      <c r="X910" s="117"/>
      <c r="Y910" s="117"/>
      <c r="Z910" s="117"/>
    </row>
    <row r="911" ht="12.75" customHeight="1">
      <c r="A911" s="117"/>
      <c r="B911" s="117"/>
      <c r="C911" s="117"/>
      <c r="D911" s="117"/>
      <c r="E911" s="117"/>
      <c r="F911" s="117"/>
      <c r="G911" s="117"/>
      <c r="H911" s="117"/>
      <c r="I911" s="117"/>
      <c r="J911" s="117"/>
      <c r="K911" s="117"/>
      <c r="L911" s="117"/>
      <c r="M911" s="117"/>
      <c r="N911" s="117"/>
      <c r="O911" s="117"/>
      <c r="P911" s="117"/>
      <c r="Q911" s="117"/>
      <c r="R911" s="117"/>
      <c r="S911" s="117"/>
      <c r="T911" s="117"/>
      <c r="U911" s="117"/>
      <c r="V911" s="117"/>
      <c r="W911" s="117"/>
      <c r="X911" s="117"/>
      <c r="Y911" s="117"/>
      <c r="Z911" s="117"/>
    </row>
    <row r="912" ht="12.75" customHeight="1">
      <c r="A912" s="117"/>
      <c r="B912" s="117"/>
      <c r="C912" s="117"/>
      <c r="D912" s="117"/>
      <c r="E912" s="117"/>
      <c r="F912" s="117"/>
      <c r="G912" s="117"/>
      <c r="H912" s="117"/>
      <c r="I912" s="117"/>
      <c r="J912" s="117"/>
      <c r="K912" s="117"/>
      <c r="L912" s="117"/>
      <c r="M912" s="117"/>
      <c r="N912" s="117"/>
      <c r="O912" s="117"/>
      <c r="P912" s="117"/>
      <c r="Q912" s="117"/>
      <c r="R912" s="117"/>
      <c r="S912" s="117"/>
      <c r="T912" s="117"/>
      <c r="U912" s="117"/>
      <c r="V912" s="117"/>
      <c r="W912" s="117"/>
      <c r="X912" s="117"/>
      <c r="Y912" s="117"/>
      <c r="Z912" s="117"/>
    </row>
    <row r="913" ht="12.75" customHeight="1">
      <c r="A913" s="117"/>
      <c r="B913" s="117"/>
      <c r="C913" s="117"/>
      <c r="D913" s="117"/>
      <c r="E913" s="117"/>
      <c r="F913" s="117"/>
      <c r="G913" s="117"/>
      <c r="H913" s="117"/>
      <c r="I913" s="117"/>
      <c r="J913" s="117"/>
      <c r="K913" s="117"/>
      <c r="L913" s="117"/>
      <c r="M913" s="117"/>
      <c r="N913" s="117"/>
      <c r="O913" s="117"/>
      <c r="P913" s="117"/>
      <c r="Q913" s="117"/>
      <c r="R913" s="117"/>
      <c r="S913" s="117"/>
      <c r="T913" s="117"/>
      <c r="U913" s="117"/>
      <c r="V913" s="117"/>
      <c r="W913" s="117"/>
      <c r="X913" s="117"/>
      <c r="Y913" s="117"/>
      <c r="Z913" s="117"/>
    </row>
    <row r="914" ht="12.75" customHeight="1">
      <c r="A914" s="117"/>
      <c r="B914" s="117"/>
      <c r="C914" s="117"/>
      <c r="D914" s="117"/>
      <c r="E914" s="117"/>
      <c r="F914" s="117"/>
      <c r="G914" s="117"/>
      <c r="H914" s="117"/>
      <c r="I914" s="117"/>
      <c r="J914" s="117"/>
      <c r="K914" s="117"/>
      <c r="L914" s="117"/>
      <c r="M914" s="117"/>
      <c r="N914" s="117"/>
      <c r="O914" s="117"/>
      <c r="P914" s="117"/>
      <c r="Q914" s="117"/>
      <c r="R914" s="117"/>
      <c r="S914" s="117"/>
      <c r="T914" s="117"/>
      <c r="U914" s="117"/>
      <c r="V914" s="117"/>
      <c r="W914" s="117"/>
      <c r="X914" s="117"/>
      <c r="Y914" s="117"/>
      <c r="Z914" s="117"/>
    </row>
    <row r="915" ht="12.75" customHeight="1">
      <c r="A915" s="117"/>
      <c r="B915" s="117"/>
      <c r="C915" s="117"/>
      <c r="D915" s="117"/>
      <c r="E915" s="117"/>
      <c r="F915" s="117"/>
      <c r="G915" s="117"/>
      <c r="H915" s="117"/>
      <c r="I915" s="117"/>
      <c r="J915" s="117"/>
      <c r="K915" s="117"/>
      <c r="L915" s="117"/>
      <c r="M915" s="117"/>
      <c r="N915" s="117"/>
      <c r="O915" s="117"/>
      <c r="P915" s="117"/>
      <c r="Q915" s="117"/>
      <c r="R915" s="117"/>
      <c r="S915" s="117"/>
      <c r="T915" s="117"/>
      <c r="U915" s="117"/>
      <c r="V915" s="117"/>
      <c r="W915" s="117"/>
      <c r="X915" s="117"/>
      <c r="Y915" s="117"/>
      <c r="Z915" s="117"/>
    </row>
    <row r="916" ht="12.75" customHeight="1">
      <c r="A916" s="117"/>
      <c r="B916" s="117"/>
      <c r="C916" s="117"/>
      <c r="D916" s="117"/>
      <c r="E916" s="117"/>
      <c r="F916" s="117"/>
      <c r="G916" s="117"/>
      <c r="H916" s="117"/>
      <c r="I916" s="117"/>
      <c r="J916" s="117"/>
      <c r="K916" s="117"/>
      <c r="L916" s="117"/>
      <c r="M916" s="117"/>
      <c r="N916" s="117"/>
      <c r="O916" s="117"/>
      <c r="P916" s="117"/>
      <c r="Q916" s="117"/>
      <c r="R916" s="117"/>
      <c r="S916" s="117"/>
      <c r="T916" s="117"/>
      <c r="U916" s="117"/>
      <c r="V916" s="117"/>
      <c r="W916" s="117"/>
      <c r="X916" s="117"/>
      <c r="Y916" s="117"/>
      <c r="Z916" s="117"/>
    </row>
    <row r="917" ht="12.75" customHeight="1">
      <c r="A917" s="117"/>
      <c r="B917" s="117"/>
      <c r="C917" s="117"/>
      <c r="D917" s="117"/>
      <c r="E917" s="117"/>
      <c r="F917" s="117"/>
      <c r="G917" s="117"/>
      <c r="H917" s="117"/>
      <c r="I917" s="117"/>
      <c r="J917" s="117"/>
      <c r="K917" s="117"/>
      <c r="L917" s="117"/>
      <c r="M917" s="117"/>
      <c r="N917" s="117"/>
      <c r="O917" s="117"/>
      <c r="P917" s="117"/>
      <c r="Q917" s="117"/>
      <c r="R917" s="117"/>
      <c r="S917" s="117"/>
      <c r="T917" s="117"/>
      <c r="U917" s="117"/>
      <c r="V917" s="117"/>
      <c r="W917" s="117"/>
      <c r="X917" s="117"/>
      <c r="Y917" s="117"/>
      <c r="Z917" s="117"/>
    </row>
    <row r="918" ht="12.75" customHeight="1">
      <c r="A918" s="117"/>
      <c r="B918" s="117"/>
      <c r="C918" s="117"/>
      <c r="D918" s="117"/>
      <c r="E918" s="117"/>
      <c r="F918" s="117"/>
      <c r="G918" s="117"/>
      <c r="H918" s="117"/>
      <c r="I918" s="117"/>
      <c r="J918" s="117"/>
      <c r="K918" s="117"/>
      <c r="L918" s="117"/>
      <c r="M918" s="117"/>
      <c r="N918" s="117"/>
      <c r="O918" s="117"/>
      <c r="P918" s="117"/>
      <c r="Q918" s="117"/>
      <c r="R918" s="117"/>
      <c r="S918" s="117"/>
      <c r="T918" s="117"/>
      <c r="U918" s="117"/>
      <c r="V918" s="117"/>
      <c r="W918" s="117"/>
      <c r="X918" s="117"/>
      <c r="Y918" s="117"/>
      <c r="Z918" s="117"/>
    </row>
    <row r="919" ht="12.75" customHeight="1">
      <c r="A919" s="117"/>
      <c r="B919" s="117"/>
      <c r="C919" s="117"/>
      <c r="D919" s="117"/>
      <c r="E919" s="117"/>
      <c r="F919" s="117"/>
      <c r="G919" s="117"/>
      <c r="H919" s="117"/>
      <c r="I919" s="117"/>
      <c r="J919" s="117"/>
      <c r="K919" s="117"/>
      <c r="L919" s="117"/>
      <c r="M919" s="117"/>
      <c r="N919" s="117"/>
      <c r="O919" s="117"/>
      <c r="P919" s="117"/>
      <c r="Q919" s="117"/>
      <c r="R919" s="117"/>
      <c r="S919" s="117"/>
      <c r="T919" s="117"/>
      <c r="U919" s="117"/>
      <c r="V919" s="117"/>
      <c r="W919" s="117"/>
      <c r="X919" s="117"/>
      <c r="Y919" s="117"/>
      <c r="Z919" s="117"/>
    </row>
    <row r="920" ht="12.75" customHeight="1">
      <c r="A920" s="117"/>
      <c r="B920" s="117"/>
      <c r="C920" s="117"/>
      <c r="D920" s="117"/>
      <c r="E920" s="117"/>
      <c r="F920" s="117"/>
      <c r="G920" s="117"/>
      <c r="H920" s="117"/>
      <c r="I920" s="117"/>
      <c r="J920" s="117"/>
      <c r="K920" s="117"/>
      <c r="L920" s="117"/>
      <c r="M920" s="117"/>
      <c r="N920" s="117"/>
      <c r="O920" s="117"/>
      <c r="P920" s="117"/>
      <c r="Q920" s="117"/>
      <c r="R920" s="117"/>
      <c r="S920" s="117"/>
      <c r="T920" s="117"/>
      <c r="U920" s="117"/>
      <c r="V920" s="117"/>
      <c r="W920" s="117"/>
      <c r="X920" s="117"/>
      <c r="Y920" s="117"/>
      <c r="Z920" s="117"/>
    </row>
    <row r="921" ht="12.75" customHeight="1">
      <c r="A921" s="117"/>
      <c r="B921" s="117"/>
      <c r="C921" s="117"/>
      <c r="D921" s="117"/>
      <c r="E921" s="117"/>
      <c r="F921" s="117"/>
      <c r="G921" s="117"/>
      <c r="H921" s="117"/>
      <c r="I921" s="117"/>
      <c r="J921" s="117"/>
      <c r="K921" s="117"/>
      <c r="L921" s="117"/>
      <c r="M921" s="117"/>
      <c r="N921" s="117"/>
      <c r="O921" s="117"/>
      <c r="P921" s="117"/>
      <c r="Q921" s="117"/>
      <c r="R921" s="117"/>
      <c r="S921" s="117"/>
      <c r="T921" s="117"/>
      <c r="U921" s="117"/>
      <c r="V921" s="117"/>
      <c r="W921" s="117"/>
      <c r="X921" s="117"/>
      <c r="Y921" s="117"/>
      <c r="Z921" s="117"/>
    </row>
    <row r="922" ht="12.75" customHeight="1">
      <c r="A922" s="117"/>
      <c r="B922" s="117"/>
      <c r="C922" s="117"/>
      <c r="D922" s="117"/>
      <c r="E922" s="117"/>
      <c r="F922" s="117"/>
      <c r="G922" s="117"/>
      <c r="H922" s="117"/>
      <c r="I922" s="117"/>
      <c r="J922" s="117"/>
      <c r="K922" s="117"/>
      <c r="L922" s="117"/>
      <c r="M922" s="117"/>
      <c r="N922" s="117"/>
      <c r="O922" s="117"/>
      <c r="P922" s="117"/>
      <c r="Q922" s="117"/>
      <c r="R922" s="117"/>
      <c r="S922" s="117"/>
      <c r="T922" s="117"/>
      <c r="U922" s="117"/>
      <c r="V922" s="117"/>
      <c r="W922" s="117"/>
      <c r="X922" s="117"/>
      <c r="Y922" s="117"/>
      <c r="Z922" s="117"/>
    </row>
    <row r="923" ht="12.75" customHeight="1">
      <c r="A923" s="117"/>
      <c r="B923" s="117"/>
      <c r="C923" s="117"/>
      <c r="D923" s="117"/>
      <c r="E923" s="117"/>
      <c r="F923" s="117"/>
      <c r="G923" s="117"/>
      <c r="H923" s="117"/>
      <c r="I923" s="117"/>
      <c r="J923" s="117"/>
      <c r="K923" s="117"/>
      <c r="L923" s="117"/>
      <c r="M923" s="117"/>
      <c r="N923" s="117"/>
      <c r="O923" s="117"/>
      <c r="P923" s="117"/>
      <c r="Q923" s="117"/>
      <c r="R923" s="117"/>
      <c r="S923" s="117"/>
      <c r="T923" s="117"/>
      <c r="U923" s="117"/>
      <c r="V923" s="117"/>
      <c r="W923" s="117"/>
      <c r="X923" s="117"/>
      <c r="Y923" s="117"/>
      <c r="Z923" s="117"/>
    </row>
    <row r="924" ht="12.75" customHeight="1">
      <c r="A924" s="117"/>
      <c r="B924" s="117"/>
      <c r="C924" s="117"/>
      <c r="D924" s="117"/>
      <c r="E924" s="117"/>
      <c r="F924" s="117"/>
      <c r="G924" s="117"/>
      <c r="H924" s="117"/>
      <c r="I924" s="117"/>
      <c r="J924" s="117"/>
      <c r="K924" s="117"/>
      <c r="L924" s="117"/>
      <c r="M924" s="117"/>
      <c r="N924" s="117"/>
      <c r="O924" s="117"/>
      <c r="P924" s="117"/>
      <c r="Q924" s="117"/>
      <c r="R924" s="117"/>
      <c r="S924" s="117"/>
      <c r="T924" s="117"/>
      <c r="U924" s="117"/>
      <c r="V924" s="117"/>
      <c r="W924" s="117"/>
      <c r="X924" s="117"/>
      <c r="Y924" s="117"/>
      <c r="Z924" s="117"/>
    </row>
    <row r="925" ht="12.75" customHeight="1">
      <c r="A925" s="117"/>
      <c r="B925" s="117"/>
      <c r="C925" s="117"/>
      <c r="D925" s="117"/>
      <c r="E925" s="117"/>
      <c r="F925" s="117"/>
      <c r="G925" s="117"/>
      <c r="H925" s="117"/>
      <c r="I925" s="117"/>
      <c r="J925" s="117"/>
      <c r="K925" s="117"/>
      <c r="L925" s="117"/>
      <c r="M925" s="117"/>
      <c r="N925" s="117"/>
      <c r="O925" s="117"/>
      <c r="P925" s="117"/>
      <c r="Q925" s="117"/>
      <c r="R925" s="117"/>
      <c r="S925" s="117"/>
      <c r="T925" s="117"/>
      <c r="U925" s="117"/>
      <c r="V925" s="117"/>
      <c r="W925" s="117"/>
      <c r="X925" s="117"/>
      <c r="Y925" s="117"/>
      <c r="Z925" s="117"/>
    </row>
    <row r="926" ht="12.75" customHeight="1">
      <c r="A926" s="117"/>
      <c r="B926" s="117"/>
      <c r="C926" s="117"/>
      <c r="D926" s="117"/>
      <c r="E926" s="117"/>
      <c r="F926" s="117"/>
      <c r="G926" s="117"/>
      <c r="H926" s="117"/>
      <c r="I926" s="117"/>
      <c r="J926" s="117"/>
      <c r="K926" s="117"/>
      <c r="L926" s="117"/>
      <c r="M926" s="117"/>
      <c r="N926" s="117"/>
      <c r="O926" s="117"/>
      <c r="P926" s="117"/>
      <c r="Q926" s="117"/>
      <c r="R926" s="117"/>
      <c r="S926" s="117"/>
      <c r="T926" s="117"/>
      <c r="U926" s="117"/>
      <c r="V926" s="117"/>
      <c r="W926" s="117"/>
      <c r="X926" s="117"/>
      <c r="Y926" s="117"/>
      <c r="Z926" s="117"/>
    </row>
    <row r="927" ht="12.75" customHeight="1">
      <c r="A927" s="117"/>
      <c r="B927" s="117"/>
      <c r="C927" s="117"/>
      <c r="D927" s="117"/>
      <c r="E927" s="117"/>
      <c r="F927" s="117"/>
      <c r="G927" s="117"/>
      <c r="H927" s="117"/>
      <c r="I927" s="117"/>
      <c r="J927" s="117"/>
      <c r="K927" s="117"/>
      <c r="L927" s="117"/>
      <c r="M927" s="117"/>
      <c r="N927" s="117"/>
      <c r="O927" s="117"/>
      <c r="P927" s="117"/>
      <c r="Q927" s="117"/>
      <c r="R927" s="117"/>
      <c r="S927" s="117"/>
      <c r="T927" s="117"/>
      <c r="U927" s="117"/>
      <c r="V927" s="117"/>
      <c r="W927" s="117"/>
      <c r="X927" s="117"/>
      <c r="Y927" s="117"/>
      <c r="Z927" s="117"/>
    </row>
    <row r="928" ht="12.75" customHeight="1">
      <c r="A928" s="117"/>
      <c r="B928" s="117"/>
      <c r="C928" s="117"/>
      <c r="D928" s="117"/>
      <c r="E928" s="117"/>
      <c r="F928" s="117"/>
      <c r="G928" s="117"/>
      <c r="H928" s="117"/>
      <c r="I928" s="117"/>
      <c r="J928" s="117"/>
      <c r="K928" s="117"/>
      <c r="L928" s="117"/>
      <c r="M928" s="117"/>
      <c r="N928" s="117"/>
      <c r="O928" s="117"/>
      <c r="P928" s="117"/>
      <c r="Q928" s="117"/>
      <c r="R928" s="117"/>
      <c r="S928" s="117"/>
      <c r="T928" s="117"/>
      <c r="U928" s="117"/>
      <c r="V928" s="117"/>
      <c r="W928" s="117"/>
      <c r="X928" s="117"/>
      <c r="Y928" s="117"/>
      <c r="Z928" s="117"/>
    </row>
    <row r="929" ht="12.75" customHeight="1">
      <c r="A929" s="117"/>
      <c r="B929" s="117"/>
      <c r="C929" s="117"/>
      <c r="D929" s="117"/>
      <c r="E929" s="117"/>
      <c r="F929" s="117"/>
      <c r="G929" s="117"/>
      <c r="H929" s="117"/>
      <c r="I929" s="117"/>
      <c r="J929" s="117"/>
      <c r="K929" s="117"/>
      <c r="L929" s="117"/>
      <c r="M929" s="117"/>
      <c r="N929" s="117"/>
      <c r="O929" s="117"/>
      <c r="P929" s="117"/>
      <c r="Q929" s="117"/>
      <c r="R929" s="117"/>
      <c r="S929" s="117"/>
      <c r="T929" s="117"/>
      <c r="U929" s="117"/>
      <c r="V929" s="117"/>
      <c r="W929" s="117"/>
      <c r="X929" s="117"/>
      <c r="Y929" s="117"/>
      <c r="Z929" s="117"/>
    </row>
    <row r="930" ht="12.75" customHeight="1">
      <c r="A930" s="117"/>
      <c r="B930" s="117"/>
      <c r="C930" s="117"/>
      <c r="D930" s="117"/>
      <c r="E930" s="117"/>
      <c r="F930" s="117"/>
      <c r="G930" s="117"/>
      <c r="H930" s="117"/>
      <c r="I930" s="117"/>
      <c r="J930" s="117"/>
      <c r="K930" s="117"/>
      <c r="L930" s="117"/>
      <c r="M930" s="117"/>
      <c r="N930" s="117"/>
      <c r="O930" s="117"/>
      <c r="P930" s="117"/>
      <c r="Q930" s="117"/>
      <c r="R930" s="117"/>
      <c r="S930" s="117"/>
      <c r="T930" s="117"/>
      <c r="U930" s="117"/>
      <c r="V930" s="117"/>
      <c r="W930" s="117"/>
      <c r="X930" s="117"/>
      <c r="Y930" s="117"/>
      <c r="Z930" s="117"/>
    </row>
    <row r="931" ht="12.75" customHeight="1">
      <c r="A931" s="117"/>
      <c r="B931" s="117"/>
      <c r="C931" s="117"/>
      <c r="D931" s="117"/>
      <c r="E931" s="117"/>
      <c r="F931" s="117"/>
      <c r="G931" s="117"/>
      <c r="H931" s="117"/>
      <c r="I931" s="117"/>
      <c r="J931" s="117"/>
      <c r="K931" s="117"/>
      <c r="L931" s="117"/>
      <c r="M931" s="117"/>
      <c r="N931" s="117"/>
      <c r="O931" s="117"/>
      <c r="P931" s="117"/>
      <c r="Q931" s="117"/>
      <c r="R931" s="117"/>
      <c r="S931" s="117"/>
      <c r="T931" s="117"/>
      <c r="U931" s="117"/>
      <c r="V931" s="117"/>
      <c r="W931" s="117"/>
      <c r="X931" s="117"/>
      <c r="Y931" s="117"/>
      <c r="Z931" s="117"/>
    </row>
    <row r="932" ht="12.75" customHeight="1">
      <c r="A932" s="117"/>
      <c r="B932" s="117"/>
      <c r="C932" s="117"/>
      <c r="D932" s="117"/>
      <c r="E932" s="117"/>
      <c r="F932" s="117"/>
      <c r="G932" s="117"/>
      <c r="H932" s="117"/>
      <c r="I932" s="117"/>
      <c r="J932" s="117"/>
      <c r="K932" s="117"/>
      <c r="L932" s="117"/>
      <c r="M932" s="117"/>
      <c r="N932" s="117"/>
      <c r="O932" s="117"/>
      <c r="P932" s="117"/>
      <c r="Q932" s="117"/>
      <c r="R932" s="117"/>
      <c r="S932" s="117"/>
      <c r="T932" s="117"/>
      <c r="U932" s="117"/>
      <c r="V932" s="117"/>
      <c r="W932" s="117"/>
      <c r="X932" s="117"/>
      <c r="Y932" s="117"/>
      <c r="Z932" s="117"/>
    </row>
    <row r="933" ht="12.75" customHeight="1">
      <c r="A933" s="117"/>
      <c r="B933" s="117"/>
      <c r="C933" s="117"/>
      <c r="D933" s="117"/>
      <c r="E933" s="117"/>
      <c r="F933" s="117"/>
      <c r="G933" s="117"/>
      <c r="H933" s="117"/>
      <c r="I933" s="117"/>
      <c r="J933" s="117"/>
      <c r="K933" s="117"/>
      <c r="L933" s="117"/>
      <c r="M933" s="117"/>
      <c r="N933" s="117"/>
      <c r="O933" s="117"/>
      <c r="P933" s="117"/>
      <c r="Q933" s="117"/>
      <c r="R933" s="117"/>
      <c r="S933" s="117"/>
      <c r="T933" s="117"/>
      <c r="U933" s="117"/>
      <c r="V933" s="117"/>
      <c r="W933" s="117"/>
      <c r="X933" s="117"/>
      <c r="Y933" s="117"/>
      <c r="Z933" s="117"/>
    </row>
    <row r="934" ht="12.75" customHeight="1">
      <c r="A934" s="117"/>
      <c r="B934" s="117"/>
      <c r="C934" s="117"/>
      <c r="D934" s="117"/>
      <c r="E934" s="117"/>
      <c r="F934" s="117"/>
      <c r="G934" s="117"/>
      <c r="H934" s="117"/>
      <c r="I934" s="117"/>
      <c r="J934" s="117"/>
      <c r="K934" s="117"/>
      <c r="L934" s="117"/>
      <c r="M934" s="117"/>
      <c r="N934" s="117"/>
      <c r="O934" s="117"/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</row>
    <row r="935" ht="12.75" customHeight="1">
      <c r="A935" s="117"/>
      <c r="B935" s="117"/>
      <c r="C935" s="117"/>
      <c r="D935" s="117"/>
      <c r="E935" s="117"/>
      <c r="F935" s="117"/>
      <c r="G935" s="117"/>
      <c r="H935" s="117"/>
      <c r="I935" s="117"/>
      <c r="J935" s="117"/>
      <c r="K935" s="117"/>
      <c r="L935" s="117"/>
      <c r="M935" s="117"/>
      <c r="N935" s="117"/>
      <c r="O935" s="117"/>
      <c r="P935" s="117"/>
      <c r="Q935" s="117"/>
      <c r="R935" s="117"/>
      <c r="S935" s="117"/>
      <c r="T935" s="117"/>
      <c r="U935" s="117"/>
      <c r="V935" s="117"/>
      <c r="W935" s="117"/>
      <c r="X935" s="117"/>
      <c r="Y935" s="117"/>
      <c r="Z935" s="117"/>
    </row>
    <row r="936" ht="12.75" customHeight="1">
      <c r="A936" s="117"/>
      <c r="B936" s="117"/>
      <c r="C936" s="117"/>
      <c r="D936" s="117"/>
      <c r="E936" s="117"/>
      <c r="F936" s="117"/>
      <c r="G936" s="117"/>
      <c r="H936" s="117"/>
      <c r="I936" s="117"/>
      <c r="J936" s="117"/>
      <c r="K936" s="117"/>
      <c r="L936" s="117"/>
      <c r="M936" s="117"/>
      <c r="N936" s="117"/>
      <c r="O936" s="117"/>
      <c r="P936" s="117"/>
      <c r="Q936" s="117"/>
      <c r="R936" s="117"/>
      <c r="S936" s="117"/>
      <c r="T936" s="117"/>
      <c r="U936" s="117"/>
      <c r="V936" s="117"/>
      <c r="W936" s="117"/>
      <c r="X936" s="117"/>
      <c r="Y936" s="117"/>
      <c r="Z936" s="117"/>
    </row>
    <row r="937" ht="12.75" customHeight="1">
      <c r="A937" s="117"/>
      <c r="B937" s="117"/>
      <c r="C937" s="117"/>
      <c r="D937" s="117"/>
      <c r="E937" s="117"/>
      <c r="F937" s="117"/>
      <c r="G937" s="117"/>
      <c r="H937" s="117"/>
      <c r="I937" s="117"/>
      <c r="J937" s="117"/>
      <c r="K937" s="117"/>
      <c r="L937" s="117"/>
      <c r="M937" s="117"/>
      <c r="N937" s="117"/>
      <c r="O937" s="117"/>
      <c r="P937" s="117"/>
      <c r="Q937" s="117"/>
      <c r="R937" s="117"/>
      <c r="S937" s="117"/>
      <c r="T937" s="117"/>
      <c r="U937" s="117"/>
      <c r="V937" s="117"/>
      <c r="W937" s="117"/>
      <c r="X937" s="117"/>
      <c r="Y937" s="117"/>
      <c r="Z937" s="117"/>
    </row>
    <row r="938" ht="12.75" customHeight="1">
      <c r="A938" s="117"/>
      <c r="B938" s="117"/>
      <c r="C938" s="117"/>
      <c r="D938" s="117"/>
      <c r="E938" s="117"/>
      <c r="F938" s="117"/>
      <c r="G938" s="117"/>
      <c r="H938" s="117"/>
      <c r="I938" s="117"/>
      <c r="J938" s="117"/>
      <c r="K938" s="117"/>
      <c r="L938" s="117"/>
      <c r="M938" s="117"/>
      <c r="N938" s="117"/>
      <c r="O938" s="117"/>
      <c r="P938" s="117"/>
      <c r="Q938" s="117"/>
      <c r="R938" s="117"/>
      <c r="S938" s="117"/>
      <c r="T938" s="117"/>
      <c r="U938" s="117"/>
      <c r="V938" s="117"/>
      <c r="W938" s="117"/>
      <c r="X938" s="117"/>
      <c r="Y938" s="117"/>
      <c r="Z938" s="117"/>
    </row>
    <row r="939" ht="12.75" customHeight="1">
      <c r="A939" s="117"/>
      <c r="B939" s="117"/>
      <c r="C939" s="117"/>
      <c r="D939" s="117"/>
      <c r="E939" s="117"/>
      <c r="F939" s="117"/>
      <c r="G939" s="117"/>
      <c r="H939" s="117"/>
      <c r="I939" s="117"/>
      <c r="J939" s="117"/>
      <c r="K939" s="117"/>
      <c r="L939" s="117"/>
      <c r="M939" s="117"/>
      <c r="N939" s="117"/>
      <c r="O939" s="117"/>
      <c r="P939" s="117"/>
      <c r="Q939" s="117"/>
      <c r="R939" s="117"/>
      <c r="S939" s="117"/>
      <c r="T939" s="117"/>
      <c r="U939" s="117"/>
      <c r="V939" s="117"/>
      <c r="W939" s="117"/>
      <c r="X939" s="117"/>
      <c r="Y939" s="117"/>
      <c r="Z939" s="117"/>
    </row>
    <row r="940" ht="12.75" customHeight="1">
      <c r="A940" s="117"/>
      <c r="B940" s="117"/>
      <c r="C940" s="117"/>
      <c r="D940" s="117"/>
      <c r="E940" s="117"/>
      <c r="F940" s="117"/>
      <c r="G940" s="117"/>
      <c r="H940" s="117"/>
      <c r="I940" s="117"/>
      <c r="J940" s="117"/>
      <c r="K940" s="117"/>
      <c r="L940" s="117"/>
      <c r="M940" s="117"/>
      <c r="N940" s="117"/>
      <c r="O940" s="117"/>
      <c r="P940" s="117"/>
      <c r="Q940" s="117"/>
      <c r="R940" s="117"/>
      <c r="S940" s="117"/>
      <c r="T940" s="117"/>
      <c r="U940" s="117"/>
      <c r="V940" s="117"/>
      <c r="W940" s="117"/>
      <c r="X940" s="117"/>
      <c r="Y940" s="117"/>
      <c r="Z940" s="117"/>
    </row>
    <row r="941" ht="12.75" customHeight="1">
      <c r="A941" s="117"/>
      <c r="B941" s="117"/>
      <c r="C941" s="117"/>
      <c r="D941" s="117"/>
      <c r="E941" s="117"/>
      <c r="F941" s="117"/>
      <c r="G941" s="117"/>
      <c r="H941" s="117"/>
      <c r="I941" s="117"/>
      <c r="J941" s="117"/>
      <c r="K941" s="117"/>
      <c r="L941" s="117"/>
      <c r="M941" s="117"/>
      <c r="N941" s="117"/>
      <c r="O941" s="117"/>
      <c r="P941" s="117"/>
      <c r="Q941" s="117"/>
      <c r="R941" s="117"/>
      <c r="S941" s="117"/>
      <c r="T941" s="117"/>
      <c r="U941" s="117"/>
      <c r="V941" s="117"/>
      <c r="W941" s="117"/>
      <c r="X941" s="117"/>
      <c r="Y941" s="117"/>
      <c r="Z941" s="117"/>
    </row>
    <row r="942" ht="12.75" customHeight="1">
      <c r="A942" s="117"/>
      <c r="B942" s="117"/>
      <c r="C942" s="117"/>
      <c r="D942" s="117"/>
      <c r="E942" s="117"/>
      <c r="F942" s="117"/>
      <c r="G942" s="117"/>
      <c r="H942" s="117"/>
      <c r="I942" s="117"/>
      <c r="J942" s="117"/>
      <c r="K942" s="117"/>
      <c r="L942" s="117"/>
      <c r="M942" s="117"/>
      <c r="N942" s="117"/>
      <c r="O942" s="117"/>
      <c r="P942" s="117"/>
      <c r="Q942" s="117"/>
      <c r="R942" s="117"/>
      <c r="S942" s="117"/>
      <c r="T942" s="117"/>
      <c r="U942" s="117"/>
      <c r="V942" s="117"/>
      <c r="W942" s="117"/>
      <c r="X942" s="117"/>
      <c r="Y942" s="117"/>
      <c r="Z942" s="117"/>
    </row>
    <row r="943" ht="12.75" customHeight="1">
      <c r="A943" s="117"/>
      <c r="B943" s="117"/>
      <c r="C943" s="117"/>
      <c r="D943" s="117"/>
      <c r="E943" s="117"/>
      <c r="F943" s="117"/>
      <c r="G943" s="117"/>
      <c r="H943" s="117"/>
      <c r="I943" s="117"/>
      <c r="J943" s="117"/>
      <c r="K943" s="117"/>
      <c r="L943" s="117"/>
      <c r="M943" s="117"/>
      <c r="N943" s="117"/>
      <c r="O943" s="117"/>
      <c r="P943" s="117"/>
      <c r="Q943" s="117"/>
      <c r="R943" s="117"/>
      <c r="S943" s="117"/>
      <c r="T943" s="117"/>
      <c r="U943" s="117"/>
      <c r="V943" s="117"/>
      <c r="W943" s="117"/>
      <c r="X943" s="117"/>
      <c r="Y943" s="117"/>
      <c r="Z943" s="117"/>
    </row>
    <row r="944" ht="12.75" customHeight="1">
      <c r="A944" s="117"/>
      <c r="B944" s="117"/>
      <c r="C944" s="117"/>
      <c r="D944" s="117"/>
      <c r="E944" s="117"/>
      <c r="F944" s="117"/>
      <c r="G944" s="117"/>
      <c r="H944" s="117"/>
      <c r="I944" s="117"/>
      <c r="J944" s="117"/>
      <c r="K944" s="117"/>
      <c r="L944" s="117"/>
      <c r="M944" s="117"/>
      <c r="N944" s="117"/>
      <c r="O944" s="117"/>
      <c r="P944" s="117"/>
      <c r="Q944" s="117"/>
      <c r="R944" s="117"/>
      <c r="S944" s="117"/>
      <c r="T944" s="117"/>
      <c r="U944" s="117"/>
      <c r="V944" s="117"/>
      <c r="W944" s="117"/>
      <c r="X944" s="117"/>
      <c r="Y944" s="117"/>
      <c r="Z944" s="117"/>
    </row>
    <row r="945" ht="12.75" customHeight="1">
      <c r="A945" s="117"/>
      <c r="B945" s="117"/>
      <c r="C945" s="117"/>
      <c r="D945" s="117"/>
      <c r="E945" s="117"/>
      <c r="F945" s="117"/>
      <c r="G945" s="117"/>
      <c r="H945" s="117"/>
      <c r="I945" s="117"/>
      <c r="J945" s="117"/>
      <c r="K945" s="117"/>
      <c r="L945" s="117"/>
      <c r="M945" s="117"/>
      <c r="N945" s="117"/>
      <c r="O945" s="117"/>
      <c r="P945" s="117"/>
      <c r="Q945" s="117"/>
      <c r="R945" s="117"/>
      <c r="S945" s="117"/>
      <c r="T945" s="117"/>
      <c r="U945" s="117"/>
      <c r="V945" s="117"/>
      <c r="W945" s="117"/>
      <c r="X945" s="117"/>
      <c r="Y945" s="117"/>
      <c r="Z945" s="117"/>
    </row>
    <row r="946" ht="12.75" customHeight="1">
      <c r="A946" s="117"/>
      <c r="B946" s="117"/>
      <c r="C946" s="117"/>
      <c r="D946" s="117"/>
      <c r="E946" s="117"/>
      <c r="F946" s="117"/>
      <c r="G946" s="117"/>
      <c r="H946" s="117"/>
      <c r="I946" s="117"/>
      <c r="J946" s="117"/>
      <c r="K946" s="117"/>
      <c r="L946" s="117"/>
      <c r="M946" s="117"/>
      <c r="N946" s="117"/>
      <c r="O946" s="117"/>
      <c r="P946" s="117"/>
      <c r="Q946" s="117"/>
      <c r="R946" s="117"/>
      <c r="S946" s="117"/>
      <c r="T946" s="117"/>
      <c r="U946" s="117"/>
      <c r="V946" s="117"/>
      <c r="W946" s="117"/>
      <c r="X946" s="117"/>
      <c r="Y946" s="117"/>
      <c r="Z946" s="117"/>
    </row>
    <row r="947" ht="12.75" customHeight="1">
      <c r="A947" s="117"/>
      <c r="B947" s="117"/>
      <c r="C947" s="117"/>
      <c r="D947" s="117"/>
      <c r="E947" s="117"/>
      <c r="F947" s="117"/>
      <c r="G947" s="117"/>
      <c r="H947" s="117"/>
      <c r="I947" s="117"/>
      <c r="J947" s="117"/>
      <c r="K947" s="117"/>
      <c r="L947" s="117"/>
      <c r="M947" s="117"/>
      <c r="N947" s="117"/>
      <c r="O947" s="117"/>
      <c r="P947" s="117"/>
      <c r="Q947" s="117"/>
      <c r="R947" s="117"/>
      <c r="S947" s="117"/>
      <c r="T947" s="117"/>
      <c r="U947" s="117"/>
      <c r="V947" s="117"/>
      <c r="W947" s="117"/>
      <c r="X947" s="117"/>
      <c r="Y947" s="117"/>
      <c r="Z947" s="117"/>
    </row>
    <row r="948" ht="12.75" customHeight="1">
      <c r="A948" s="117"/>
      <c r="B948" s="117"/>
      <c r="C948" s="117"/>
      <c r="D948" s="117"/>
      <c r="E948" s="117"/>
      <c r="F948" s="117"/>
      <c r="G948" s="117"/>
      <c r="H948" s="117"/>
      <c r="I948" s="117"/>
      <c r="J948" s="117"/>
      <c r="K948" s="117"/>
      <c r="L948" s="117"/>
      <c r="M948" s="117"/>
      <c r="N948" s="117"/>
      <c r="O948" s="117"/>
      <c r="P948" s="117"/>
      <c r="Q948" s="117"/>
      <c r="R948" s="117"/>
      <c r="S948" s="117"/>
      <c r="T948" s="117"/>
      <c r="U948" s="117"/>
      <c r="V948" s="117"/>
      <c r="W948" s="117"/>
      <c r="X948" s="117"/>
      <c r="Y948" s="117"/>
      <c r="Z948" s="117"/>
    </row>
    <row r="949" ht="12.75" customHeight="1">
      <c r="A949" s="117"/>
      <c r="B949" s="117"/>
      <c r="C949" s="117"/>
      <c r="D949" s="117"/>
      <c r="E949" s="117"/>
      <c r="F949" s="117"/>
      <c r="G949" s="117"/>
      <c r="H949" s="117"/>
      <c r="I949" s="117"/>
      <c r="J949" s="117"/>
      <c r="K949" s="117"/>
      <c r="L949" s="117"/>
      <c r="M949" s="117"/>
      <c r="N949" s="117"/>
      <c r="O949" s="117"/>
      <c r="P949" s="117"/>
      <c r="Q949" s="117"/>
      <c r="R949" s="117"/>
      <c r="S949" s="117"/>
      <c r="T949" s="117"/>
      <c r="U949" s="117"/>
      <c r="V949" s="117"/>
      <c r="W949" s="117"/>
      <c r="X949" s="117"/>
      <c r="Y949" s="117"/>
      <c r="Z949" s="117"/>
    </row>
    <row r="950" ht="12.75" customHeight="1">
      <c r="A950" s="117"/>
      <c r="B950" s="117"/>
      <c r="C950" s="117"/>
      <c r="D950" s="117"/>
      <c r="E950" s="117"/>
      <c r="F950" s="117"/>
      <c r="G950" s="117"/>
      <c r="H950" s="117"/>
      <c r="I950" s="117"/>
      <c r="J950" s="117"/>
      <c r="K950" s="117"/>
      <c r="L950" s="117"/>
      <c r="M950" s="117"/>
      <c r="N950" s="117"/>
      <c r="O950" s="117"/>
      <c r="P950" s="117"/>
      <c r="Q950" s="117"/>
      <c r="R950" s="117"/>
      <c r="S950" s="117"/>
      <c r="T950" s="117"/>
      <c r="U950" s="117"/>
      <c r="V950" s="117"/>
      <c r="W950" s="117"/>
      <c r="X950" s="117"/>
      <c r="Y950" s="117"/>
      <c r="Z950" s="117"/>
    </row>
    <row r="951" ht="12.75" customHeight="1">
      <c r="A951" s="117"/>
      <c r="B951" s="117"/>
      <c r="C951" s="117"/>
      <c r="D951" s="117"/>
      <c r="E951" s="117"/>
      <c r="F951" s="117"/>
      <c r="G951" s="117"/>
      <c r="H951" s="117"/>
      <c r="I951" s="117"/>
      <c r="J951" s="117"/>
      <c r="K951" s="117"/>
      <c r="L951" s="117"/>
      <c r="M951" s="117"/>
      <c r="N951" s="117"/>
      <c r="O951" s="117"/>
      <c r="P951" s="117"/>
      <c r="Q951" s="117"/>
      <c r="R951" s="117"/>
      <c r="S951" s="117"/>
      <c r="T951" s="117"/>
      <c r="U951" s="117"/>
      <c r="V951" s="117"/>
      <c r="W951" s="117"/>
      <c r="X951" s="117"/>
      <c r="Y951" s="117"/>
      <c r="Z951" s="117"/>
    </row>
    <row r="952" ht="12.75" customHeight="1">
      <c r="A952" s="117"/>
      <c r="B952" s="117"/>
      <c r="C952" s="117"/>
      <c r="D952" s="117"/>
      <c r="E952" s="117"/>
      <c r="F952" s="117"/>
      <c r="G952" s="117"/>
      <c r="H952" s="117"/>
      <c r="I952" s="117"/>
      <c r="J952" s="117"/>
      <c r="K952" s="117"/>
      <c r="L952" s="117"/>
      <c r="M952" s="117"/>
      <c r="N952" s="117"/>
      <c r="O952" s="117"/>
      <c r="P952" s="117"/>
      <c r="Q952" s="117"/>
      <c r="R952" s="117"/>
      <c r="S952" s="117"/>
      <c r="T952" s="117"/>
      <c r="U952" s="117"/>
      <c r="V952" s="117"/>
      <c r="W952" s="117"/>
      <c r="X952" s="117"/>
      <c r="Y952" s="117"/>
      <c r="Z952" s="117"/>
    </row>
    <row r="953" ht="12.75" customHeight="1">
      <c r="A953" s="117"/>
      <c r="B953" s="117"/>
      <c r="C953" s="117"/>
      <c r="D953" s="117"/>
      <c r="E953" s="117"/>
      <c r="F953" s="117"/>
      <c r="G953" s="117"/>
      <c r="H953" s="117"/>
      <c r="I953" s="117"/>
      <c r="J953" s="117"/>
      <c r="K953" s="117"/>
      <c r="L953" s="117"/>
      <c r="M953" s="117"/>
      <c r="N953" s="117"/>
      <c r="O953" s="117"/>
      <c r="P953" s="117"/>
      <c r="Q953" s="117"/>
      <c r="R953" s="117"/>
      <c r="S953" s="117"/>
      <c r="T953" s="117"/>
      <c r="U953" s="117"/>
      <c r="V953" s="117"/>
      <c r="W953" s="117"/>
      <c r="X953" s="117"/>
      <c r="Y953" s="117"/>
      <c r="Z953" s="117"/>
    </row>
    <row r="954" ht="12.75" customHeight="1">
      <c r="A954" s="117"/>
      <c r="B954" s="117"/>
      <c r="C954" s="117"/>
      <c r="D954" s="117"/>
      <c r="E954" s="117"/>
      <c r="F954" s="117"/>
      <c r="G954" s="117"/>
      <c r="H954" s="117"/>
      <c r="I954" s="117"/>
      <c r="J954" s="117"/>
      <c r="K954" s="117"/>
      <c r="L954" s="117"/>
      <c r="M954" s="117"/>
      <c r="N954" s="117"/>
      <c r="O954" s="117"/>
      <c r="P954" s="117"/>
      <c r="Q954" s="117"/>
      <c r="R954" s="117"/>
      <c r="S954" s="117"/>
      <c r="T954" s="117"/>
      <c r="U954" s="117"/>
      <c r="V954" s="117"/>
      <c r="W954" s="117"/>
      <c r="X954" s="117"/>
      <c r="Y954" s="117"/>
      <c r="Z954" s="117"/>
    </row>
    <row r="955" ht="12.75" customHeight="1">
      <c r="A955" s="117"/>
      <c r="B955" s="117"/>
      <c r="C955" s="117"/>
      <c r="D955" s="117"/>
      <c r="E955" s="117"/>
      <c r="F955" s="117"/>
      <c r="G955" s="117"/>
      <c r="H955" s="117"/>
      <c r="I955" s="117"/>
      <c r="J955" s="117"/>
      <c r="K955" s="117"/>
      <c r="L955" s="117"/>
      <c r="M955" s="117"/>
      <c r="N955" s="117"/>
      <c r="O955" s="117"/>
      <c r="P955" s="117"/>
      <c r="Q955" s="117"/>
      <c r="R955" s="117"/>
      <c r="S955" s="117"/>
      <c r="T955" s="117"/>
      <c r="U955" s="117"/>
      <c r="V955" s="117"/>
      <c r="W955" s="117"/>
      <c r="X955" s="117"/>
      <c r="Y955" s="117"/>
      <c r="Z955" s="117"/>
    </row>
    <row r="956" ht="12.75" customHeight="1">
      <c r="A956" s="117"/>
      <c r="B956" s="117"/>
      <c r="C956" s="117"/>
      <c r="D956" s="117"/>
      <c r="E956" s="117"/>
      <c r="F956" s="117"/>
      <c r="G956" s="117"/>
      <c r="H956" s="117"/>
      <c r="I956" s="117"/>
      <c r="J956" s="117"/>
      <c r="K956" s="117"/>
      <c r="L956" s="117"/>
      <c r="M956" s="117"/>
      <c r="N956" s="117"/>
      <c r="O956" s="117"/>
      <c r="P956" s="117"/>
      <c r="Q956" s="117"/>
      <c r="R956" s="117"/>
      <c r="S956" s="117"/>
      <c r="T956" s="117"/>
      <c r="U956" s="117"/>
      <c r="V956" s="117"/>
      <c r="W956" s="117"/>
      <c r="X956" s="117"/>
      <c r="Y956" s="117"/>
      <c r="Z956" s="117"/>
    </row>
    <row r="957" ht="12.75" customHeight="1">
      <c r="A957" s="117"/>
      <c r="B957" s="117"/>
      <c r="C957" s="117"/>
      <c r="D957" s="117"/>
      <c r="E957" s="117"/>
      <c r="F957" s="117"/>
      <c r="G957" s="117"/>
      <c r="H957" s="117"/>
      <c r="I957" s="117"/>
      <c r="J957" s="117"/>
      <c r="K957" s="117"/>
      <c r="L957" s="117"/>
      <c r="M957" s="117"/>
      <c r="N957" s="117"/>
      <c r="O957" s="117"/>
      <c r="P957" s="117"/>
      <c r="Q957" s="117"/>
      <c r="R957" s="117"/>
      <c r="S957" s="117"/>
      <c r="T957" s="117"/>
      <c r="U957" s="117"/>
      <c r="V957" s="117"/>
      <c r="W957" s="117"/>
      <c r="X957" s="117"/>
      <c r="Y957" s="117"/>
      <c r="Z957" s="117"/>
    </row>
    <row r="958" ht="12.75" customHeight="1">
      <c r="A958" s="117"/>
      <c r="B958" s="117"/>
      <c r="C958" s="117"/>
      <c r="D958" s="117"/>
      <c r="E958" s="117"/>
      <c r="F958" s="117"/>
      <c r="G958" s="117"/>
      <c r="H958" s="117"/>
      <c r="I958" s="117"/>
      <c r="J958" s="117"/>
      <c r="K958" s="117"/>
      <c r="L958" s="117"/>
      <c r="M958" s="117"/>
      <c r="N958" s="117"/>
      <c r="O958" s="117"/>
      <c r="P958" s="117"/>
      <c r="Q958" s="117"/>
      <c r="R958" s="117"/>
      <c r="S958" s="117"/>
      <c r="T958" s="117"/>
      <c r="U958" s="117"/>
      <c r="V958" s="117"/>
      <c r="W958" s="117"/>
      <c r="X958" s="117"/>
      <c r="Y958" s="117"/>
      <c r="Z958" s="117"/>
    </row>
    <row r="959" ht="12.75" customHeight="1">
      <c r="A959" s="117"/>
      <c r="B959" s="117"/>
      <c r="C959" s="117"/>
      <c r="D959" s="117"/>
      <c r="E959" s="117"/>
      <c r="F959" s="117"/>
      <c r="G959" s="117"/>
      <c r="H959" s="117"/>
      <c r="I959" s="117"/>
      <c r="J959" s="117"/>
      <c r="K959" s="117"/>
      <c r="L959" s="117"/>
      <c r="M959" s="117"/>
      <c r="N959" s="117"/>
      <c r="O959" s="117"/>
      <c r="P959" s="117"/>
      <c r="Q959" s="117"/>
      <c r="R959" s="117"/>
      <c r="S959" s="117"/>
      <c r="T959" s="117"/>
      <c r="U959" s="117"/>
      <c r="V959" s="117"/>
      <c r="W959" s="117"/>
      <c r="X959" s="117"/>
      <c r="Y959" s="117"/>
      <c r="Z959" s="117"/>
    </row>
    <row r="960" ht="12.75" customHeight="1">
      <c r="A960" s="117"/>
      <c r="B960" s="117"/>
      <c r="C960" s="117"/>
      <c r="D960" s="117"/>
      <c r="E960" s="117"/>
      <c r="F960" s="117"/>
      <c r="G960" s="117"/>
      <c r="H960" s="117"/>
      <c r="I960" s="117"/>
      <c r="J960" s="117"/>
      <c r="K960" s="117"/>
      <c r="L960" s="117"/>
      <c r="M960" s="117"/>
      <c r="N960" s="117"/>
      <c r="O960" s="117"/>
      <c r="P960" s="117"/>
      <c r="Q960" s="117"/>
      <c r="R960" s="117"/>
      <c r="S960" s="117"/>
      <c r="T960" s="117"/>
      <c r="U960" s="117"/>
      <c r="V960" s="117"/>
      <c r="W960" s="117"/>
      <c r="X960" s="117"/>
      <c r="Y960" s="117"/>
      <c r="Z960" s="117"/>
    </row>
    <row r="961" ht="12.75" customHeight="1">
      <c r="A961" s="117"/>
      <c r="B961" s="117"/>
      <c r="C961" s="117"/>
      <c r="D961" s="117"/>
      <c r="E961" s="117"/>
      <c r="F961" s="117"/>
      <c r="G961" s="117"/>
      <c r="H961" s="117"/>
      <c r="I961" s="117"/>
      <c r="J961" s="117"/>
      <c r="K961" s="117"/>
      <c r="L961" s="117"/>
      <c r="M961" s="117"/>
      <c r="N961" s="117"/>
      <c r="O961" s="117"/>
      <c r="P961" s="117"/>
      <c r="Q961" s="117"/>
      <c r="R961" s="117"/>
      <c r="S961" s="117"/>
      <c r="T961" s="117"/>
      <c r="U961" s="117"/>
      <c r="V961" s="117"/>
      <c r="W961" s="117"/>
      <c r="X961" s="117"/>
      <c r="Y961" s="117"/>
      <c r="Z961" s="117"/>
    </row>
    <row r="962" ht="12.75" customHeight="1">
      <c r="A962" s="117"/>
      <c r="B962" s="117"/>
      <c r="C962" s="117"/>
      <c r="D962" s="117"/>
      <c r="E962" s="117"/>
      <c r="F962" s="117"/>
      <c r="G962" s="117"/>
      <c r="H962" s="117"/>
      <c r="I962" s="117"/>
      <c r="J962" s="117"/>
      <c r="K962" s="117"/>
      <c r="L962" s="117"/>
      <c r="M962" s="117"/>
      <c r="N962" s="117"/>
      <c r="O962" s="117"/>
      <c r="P962" s="117"/>
      <c r="Q962" s="117"/>
      <c r="R962" s="117"/>
      <c r="S962" s="117"/>
      <c r="T962" s="117"/>
      <c r="U962" s="117"/>
      <c r="V962" s="117"/>
      <c r="W962" s="117"/>
      <c r="X962" s="117"/>
      <c r="Y962" s="117"/>
      <c r="Z962" s="117"/>
    </row>
    <row r="963" ht="12.75" customHeight="1">
      <c r="A963" s="117"/>
      <c r="B963" s="117"/>
      <c r="C963" s="117"/>
      <c r="D963" s="117"/>
      <c r="E963" s="117"/>
      <c r="F963" s="117"/>
      <c r="G963" s="117"/>
      <c r="H963" s="117"/>
      <c r="I963" s="117"/>
      <c r="J963" s="117"/>
      <c r="K963" s="117"/>
      <c r="L963" s="117"/>
      <c r="M963" s="117"/>
      <c r="N963" s="117"/>
      <c r="O963" s="117"/>
      <c r="P963" s="117"/>
      <c r="Q963" s="117"/>
      <c r="R963" s="117"/>
      <c r="S963" s="117"/>
      <c r="T963" s="117"/>
      <c r="U963" s="117"/>
      <c r="V963" s="117"/>
      <c r="W963" s="117"/>
      <c r="X963" s="117"/>
      <c r="Y963" s="117"/>
      <c r="Z963" s="117"/>
    </row>
    <row r="964" ht="12.75" customHeight="1">
      <c r="A964" s="117"/>
      <c r="B964" s="117"/>
      <c r="C964" s="117"/>
      <c r="D964" s="117"/>
      <c r="E964" s="117"/>
      <c r="F964" s="117"/>
      <c r="G964" s="117"/>
      <c r="H964" s="117"/>
      <c r="I964" s="117"/>
      <c r="J964" s="117"/>
      <c r="K964" s="117"/>
      <c r="L964" s="117"/>
      <c r="M964" s="117"/>
      <c r="N964" s="117"/>
      <c r="O964" s="117"/>
      <c r="P964" s="117"/>
      <c r="Q964" s="117"/>
      <c r="R964" s="117"/>
      <c r="S964" s="117"/>
      <c r="T964" s="117"/>
      <c r="U964" s="117"/>
      <c r="V964" s="117"/>
      <c r="W964" s="117"/>
      <c r="X964" s="117"/>
      <c r="Y964" s="117"/>
      <c r="Z964" s="117"/>
    </row>
    <row r="965" ht="12.75" customHeight="1">
      <c r="A965" s="117"/>
      <c r="B965" s="117"/>
      <c r="C965" s="117"/>
      <c r="D965" s="117"/>
      <c r="E965" s="117"/>
      <c r="F965" s="117"/>
      <c r="G965" s="117"/>
      <c r="H965" s="117"/>
      <c r="I965" s="117"/>
      <c r="J965" s="117"/>
      <c r="K965" s="117"/>
      <c r="L965" s="117"/>
      <c r="M965" s="117"/>
      <c r="N965" s="117"/>
      <c r="O965" s="117"/>
      <c r="P965" s="117"/>
      <c r="Q965" s="117"/>
      <c r="R965" s="117"/>
      <c r="S965" s="117"/>
      <c r="T965" s="117"/>
      <c r="U965" s="117"/>
      <c r="V965" s="117"/>
      <c r="W965" s="117"/>
      <c r="X965" s="117"/>
      <c r="Y965" s="117"/>
      <c r="Z965" s="117"/>
    </row>
    <row r="966" ht="12.75" customHeight="1">
      <c r="A966" s="117"/>
      <c r="B966" s="117"/>
      <c r="C966" s="117"/>
      <c r="D966" s="117"/>
      <c r="E966" s="117"/>
      <c r="F966" s="117"/>
      <c r="G966" s="117"/>
      <c r="H966" s="117"/>
      <c r="I966" s="117"/>
      <c r="J966" s="117"/>
      <c r="K966" s="117"/>
      <c r="L966" s="117"/>
      <c r="M966" s="117"/>
      <c r="N966" s="117"/>
      <c r="O966" s="117"/>
      <c r="P966" s="117"/>
      <c r="Q966" s="117"/>
      <c r="R966" s="117"/>
      <c r="S966" s="117"/>
      <c r="T966" s="117"/>
      <c r="U966" s="117"/>
      <c r="V966" s="117"/>
      <c r="W966" s="117"/>
      <c r="X966" s="117"/>
      <c r="Y966" s="117"/>
      <c r="Z966" s="117"/>
    </row>
    <row r="967" ht="12.75" customHeight="1">
      <c r="A967" s="117"/>
      <c r="B967" s="117"/>
      <c r="C967" s="117"/>
      <c r="D967" s="117"/>
      <c r="E967" s="117"/>
      <c r="F967" s="117"/>
      <c r="G967" s="117"/>
      <c r="H967" s="117"/>
      <c r="I967" s="117"/>
      <c r="J967" s="117"/>
      <c r="K967" s="117"/>
      <c r="L967" s="117"/>
      <c r="M967" s="117"/>
      <c r="N967" s="117"/>
      <c r="O967" s="117"/>
      <c r="P967" s="117"/>
      <c r="Q967" s="117"/>
      <c r="R967" s="117"/>
      <c r="S967" s="117"/>
      <c r="T967" s="117"/>
      <c r="U967" s="117"/>
      <c r="V967" s="117"/>
      <c r="W967" s="117"/>
      <c r="X967" s="117"/>
      <c r="Y967" s="117"/>
      <c r="Z967" s="117"/>
    </row>
    <row r="968" ht="12.75" customHeight="1">
      <c r="A968" s="117"/>
      <c r="B968" s="117"/>
      <c r="C968" s="117"/>
      <c r="D968" s="117"/>
      <c r="E968" s="117"/>
      <c r="F968" s="117"/>
      <c r="G968" s="117"/>
      <c r="H968" s="117"/>
      <c r="I968" s="117"/>
      <c r="J968" s="117"/>
      <c r="K968" s="117"/>
      <c r="L968" s="117"/>
      <c r="M968" s="117"/>
      <c r="N968" s="117"/>
      <c r="O968" s="117"/>
      <c r="P968" s="117"/>
      <c r="Q968" s="117"/>
      <c r="R968" s="117"/>
      <c r="S968" s="117"/>
      <c r="T968" s="117"/>
      <c r="U968" s="117"/>
      <c r="V968" s="117"/>
      <c r="W968" s="117"/>
      <c r="X968" s="117"/>
      <c r="Y968" s="117"/>
      <c r="Z968" s="117"/>
    </row>
    <row r="969" ht="12.75" customHeight="1">
      <c r="A969" s="117"/>
      <c r="B969" s="117"/>
      <c r="C969" s="117"/>
      <c r="D969" s="117"/>
      <c r="E969" s="117"/>
      <c r="F969" s="117"/>
      <c r="G969" s="117"/>
      <c r="H969" s="117"/>
      <c r="I969" s="117"/>
      <c r="J969" s="117"/>
      <c r="K969" s="117"/>
      <c r="L969" s="117"/>
      <c r="M969" s="117"/>
      <c r="N969" s="117"/>
      <c r="O969" s="117"/>
      <c r="P969" s="117"/>
      <c r="Q969" s="117"/>
      <c r="R969" s="117"/>
      <c r="S969" s="117"/>
      <c r="T969" s="117"/>
      <c r="U969" s="117"/>
      <c r="V969" s="117"/>
      <c r="W969" s="117"/>
      <c r="X969" s="117"/>
      <c r="Y969" s="117"/>
      <c r="Z969" s="117"/>
    </row>
    <row r="970" ht="12.75" customHeight="1">
      <c r="A970" s="117"/>
      <c r="B970" s="117"/>
      <c r="C970" s="117"/>
      <c r="D970" s="117"/>
      <c r="E970" s="117"/>
      <c r="F970" s="117"/>
      <c r="G970" s="117"/>
      <c r="H970" s="117"/>
      <c r="I970" s="117"/>
      <c r="J970" s="117"/>
      <c r="K970" s="117"/>
      <c r="L970" s="117"/>
      <c r="M970" s="117"/>
      <c r="N970" s="117"/>
      <c r="O970" s="117"/>
      <c r="P970" s="117"/>
      <c r="Q970" s="117"/>
      <c r="R970" s="117"/>
      <c r="S970" s="117"/>
      <c r="T970" s="117"/>
      <c r="U970" s="117"/>
      <c r="V970" s="117"/>
      <c r="W970" s="117"/>
      <c r="X970" s="117"/>
      <c r="Y970" s="117"/>
      <c r="Z970" s="117"/>
    </row>
    <row r="971" ht="12.75" customHeight="1">
      <c r="A971" s="117"/>
      <c r="B971" s="117"/>
      <c r="C971" s="117"/>
      <c r="D971" s="117"/>
      <c r="E971" s="117"/>
      <c r="F971" s="117"/>
      <c r="G971" s="117"/>
      <c r="H971" s="117"/>
      <c r="I971" s="117"/>
      <c r="J971" s="117"/>
      <c r="K971" s="117"/>
      <c r="L971" s="117"/>
      <c r="M971" s="117"/>
      <c r="N971" s="117"/>
      <c r="O971" s="117"/>
      <c r="P971" s="117"/>
      <c r="Q971" s="117"/>
      <c r="R971" s="117"/>
      <c r="S971" s="117"/>
      <c r="T971" s="117"/>
      <c r="U971" s="117"/>
      <c r="V971" s="117"/>
      <c r="W971" s="117"/>
      <c r="X971" s="117"/>
      <c r="Y971" s="117"/>
      <c r="Z971" s="117"/>
    </row>
    <row r="972" ht="12.75" customHeight="1">
      <c r="A972" s="117"/>
      <c r="B972" s="117"/>
      <c r="C972" s="117"/>
      <c r="D972" s="117"/>
      <c r="E972" s="117"/>
      <c r="F972" s="117"/>
      <c r="G972" s="117"/>
      <c r="H972" s="117"/>
      <c r="I972" s="117"/>
      <c r="J972" s="117"/>
      <c r="K972" s="117"/>
      <c r="L972" s="117"/>
      <c r="M972" s="117"/>
      <c r="N972" s="117"/>
      <c r="O972" s="117"/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</row>
    <row r="973" ht="12.75" customHeight="1">
      <c r="A973" s="117"/>
      <c r="B973" s="117"/>
      <c r="C973" s="117"/>
      <c r="D973" s="117"/>
      <c r="E973" s="117"/>
      <c r="F973" s="117"/>
      <c r="G973" s="117"/>
      <c r="H973" s="117"/>
      <c r="I973" s="117"/>
      <c r="J973" s="117"/>
      <c r="K973" s="117"/>
      <c r="L973" s="117"/>
      <c r="M973" s="117"/>
      <c r="N973" s="117"/>
      <c r="O973" s="117"/>
      <c r="P973" s="117"/>
      <c r="Q973" s="117"/>
      <c r="R973" s="117"/>
      <c r="S973" s="117"/>
      <c r="T973" s="117"/>
      <c r="U973" s="117"/>
      <c r="V973" s="117"/>
      <c r="W973" s="117"/>
      <c r="X973" s="117"/>
      <c r="Y973" s="117"/>
      <c r="Z973" s="117"/>
    </row>
    <row r="974" ht="12.75" customHeight="1">
      <c r="A974" s="117"/>
      <c r="B974" s="117"/>
      <c r="C974" s="117"/>
      <c r="D974" s="117"/>
      <c r="E974" s="117"/>
      <c r="F974" s="117"/>
      <c r="G974" s="117"/>
      <c r="H974" s="117"/>
      <c r="I974" s="117"/>
      <c r="J974" s="117"/>
      <c r="K974" s="117"/>
      <c r="L974" s="117"/>
      <c r="M974" s="117"/>
      <c r="N974" s="117"/>
      <c r="O974" s="117"/>
      <c r="P974" s="117"/>
      <c r="Q974" s="117"/>
      <c r="R974" s="117"/>
      <c r="S974" s="117"/>
      <c r="T974" s="117"/>
      <c r="U974" s="117"/>
      <c r="V974" s="117"/>
      <c r="W974" s="117"/>
      <c r="X974" s="117"/>
      <c r="Y974" s="117"/>
      <c r="Z974" s="117"/>
    </row>
    <row r="975" ht="12.75" customHeight="1">
      <c r="A975" s="117"/>
      <c r="B975" s="117"/>
      <c r="C975" s="117"/>
      <c r="D975" s="117"/>
      <c r="E975" s="117"/>
      <c r="F975" s="117"/>
      <c r="G975" s="117"/>
      <c r="H975" s="117"/>
      <c r="I975" s="117"/>
      <c r="J975" s="117"/>
      <c r="K975" s="117"/>
      <c r="L975" s="117"/>
      <c r="M975" s="117"/>
      <c r="N975" s="117"/>
      <c r="O975" s="117"/>
      <c r="P975" s="117"/>
      <c r="Q975" s="117"/>
      <c r="R975" s="117"/>
      <c r="S975" s="117"/>
      <c r="T975" s="117"/>
      <c r="U975" s="117"/>
      <c r="V975" s="117"/>
      <c r="W975" s="117"/>
      <c r="X975" s="117"/>
      <c r="Y975" s="117"/>
      <c r="Z975" s="117"/>
    </row>
    <row r="976" ht="12.75" customHeight="1">
      <c r="A976" s="117"/>
      <c r="B976" s="117"/>
      <c r="C976" s="117"/>
      <c r="D976" s="117"/>
      <c r="E976" s="117"/>
      <c r="F976" s="117"/>
      <c r="G976" s="117"/>
      <c r="H976" s="117"/>
      <c r="I976" s="117"/>
      <c r="J976" s="117"/>
      <c r="K976" s="117"/>
      <c r="L976" s="117"/>
      <c r="M976" s="117"/>
      <c r="N976" s="117"/>
      <c r="O976" s="117"/>
      <c r="P976" s="117"/>
      <c r="Q976" s="117"/>
      <c r="R976" s="117"/>
      <c r="S976" s="117"/>
      <c r="T976" s="117"/>
      <c r="U976" s="117"/>
      <c r="V976" s="117"/>
      <c r="W976" s="117"/>
      <c r="X976" s="117"/>
      <c r="Y976" s="117"/>
      <c r="Z976" s="117"/>
    </row>
    <row r="977" ht="12.75" customHeight="1">
      <c r="A977" s="117"/>
      <c r="B977" s="117"/>
      <c r="C977" s="117"/>
      <c r="D977" s="117"/>
      <c r="E977" s="117"/>
      <c r="F977" s="117"/>
      <c r="G977" s="117"/>
      <c r="H977" s="117"/>
      <c r="I977" s="117"/>
      <c r="J977" s="117"/>
      <c r="K977" s="117"/>
      <c r="L977" s="117"/>
      <c r="M977" s="117"/>
      <c r="N977" s="117"/>
      <c r="O977" s="117"/>
      <c r="P977" s="117"/>
      <c r="Q977" s="117"/>
      <c r="R977" s="117"/>
      <c r="S977" s="117"/>
      <c r="T977" s="117"/>
      <c r="U977" s="117"/>
      <c r="V977" s="117"/>
      <c r="W977" s="117"/>
      <c r="X977" s="117"/>
      <c r="Y977" s="117"/>
      <c r="Z977" s="117"/>
    </row>
    <row r="978" ht="12.75" customHeight="1">
      <c r="A978" s="117"/>
      <c r="B978" s="117"/>
      <c r="C978" s="117"/>
      <c r="D978" s="117"/>
      <c r="E978" s="117"/>
      <c r="F978" s="117"/>
      <c r="G978" s="117"/>
      <c r="H978" s="117"/>
      <c r="I978" s="117"/>
      <c r="J978" s="117"/>
      <c r="K978" s="117"/>
      <c r="L978" s="117"/>
      <c r="M978" s="117"/>
      <c r="N978" s="117"/>
      <c r="O978" s="117"/>
      <c r="P978" s="117"/>
      <c r="Q978" s="117"/>
      <c r="R978" s="117"/>
      <c r="S978" s="117"/>
      <c r="T978" s="117"/>
      <c r="U978" s="117"/>
      <c r="V978" s="117"/>
      <c r="W978" s="117"/>
      <c r="X978" s="117"/>
      <c r="Y978" s="117"/>
      <c r="Z978" s="117"/>
    </row>
    <row r="979" ht="12.75" customHeight="1">
      <c r="A979" s="117"/>
      <c r="B979" s="117"/>
      <c r="C979" s="117"/>
      <c r="D979" s="117"/>
      <c r="E979" s="117"/>
      <c r="F979" s="117"/>
      <c r="G979" s="117"/>
      <c r="H979" s="117"/>
      <c r="I979" s="117"/>
      <c r="J979" s="117"/>
      <c r="K979" s="117"/>
      <c r="L979" s="117"/>
      <c r="M979" s="117"/>
      <c r="N979" s="117"/>
      <c r="O979" s="117"/>
      <c r="P979" s="117"/>
      <c r="Q979" s="117"/>
      <c r="R979" s="117"/>
      <c r="S979" s="117"/>
      <c r="T979" s="117"/>
      <c r="U979" s="117"/>
      <c r="V979" s="117"/>
      <c r="W979" s="117"/>
      <c r="X979" s="117"/>
      <c r="Y979" s="117"/>
      <c r="Z979" s="117"/>
    </row>
    <row r="980" ht="12.75" customHeight="1">
      <c r="A980" s="117"/>
      <c r="B980" s="117"/>
      <c r="C980" s="117"/>
      <c r="D980" s="117"/>
      <c r="E980" s="117"/>
      <c r="F980" s="117"/>
      <c r="G980" s="117"/>
      <c r="H980" s="117"/>
      <c r="I980" s="117"/>
      <c r="J980" s="117"/>
      <c r="K980" s="117"/>
      <c r="L980" s="117"/>
      <c r="M980" s="117"/>
      <c r="N980" s="117"/>
      <c r="O980" s="117"/>
      <c r="P980" s="117"/>
      <c r="Q980" s="117"/>
      <c r="R980" s="117"/>
      <c r="S980" s="117"/>
      <c r="T980" s="117"/>
      <c r="U980" s="117"/>
      <c r="V980" s="117"/>
      <c r="W980" s="117"/>
      <c r="X980" s="117"/>
      <c r="Y980" s="117"/>
      <c r="Z980" s="117"/>
    </row>
    <row r="981" ht="12.75" customHeight="1">
      <c r="A981" s="117"/>
      <c r="B981" s="117"/>
      <c r="C981" s="117"/>
      <c r="D981" s="117"/>
      <c r="E981" s="117"/>
      <c r="F981" s="117"/>
      <c r="G981" s="117"/>
      <c r="H981" s="117"/>
      <c r="I981" s="117"/>
      <c r="J981" s="117"/>
      <c r="K981" s="117"/>
      <c r="L981" s="117"/>
      <c r="M981" s="117"/>
      <c r="N981" s="117"/>
      <c r="O981" s="117"/>
      <c r="P981" s="117"/>
      <c r="Q981" s="117"/>
      <c r="R981" s="117"/>
      <c r="S981" s="117"/>
      <c r="T981" s="117"/>
      <c r="U981" s="117"/>
      <c r="V981" s="117"/>
      <c r="W981" s="117"/>
      <c r="X981" s="117"/>
      <c r="Y981" s="117"/>
      <c r="Z981" s="117"/>
    </row>
    <row r="982" ht="12.75" customHeight="1">
      <c r="A982" s="117"/>
      <c r="B982" s="117"/>
      <c r="C982" s="117"/>
      <c r="D982" s="117"/>
      <c r="E982" s="117"/>
      <c r="F982" s="117"/>
      <c r="G982" s="117"/>
      <c r="H982" s="117"/>
      <c r="I982" s="117"/>
      <c r="J982" s="117"/>
      <c r="K982" s="117"/>
      <c r="L982" s="117"/>
      <c r="M982" s="117"/>
      <c r="N982" s="117"/>
      <c r="O982" s="117"/>
      <c r="P982" s="117"/>
      <c r="Q982" s="117"/>
      <c r="R982" s="117"/>
      <c r="S982" s="117"/>
      <c r="T982" s="117"/>
      <c r="U982" s="117"/>
      <c r="V982" s="117"/>
      <c r="W982" s="117"/>
      <c r="X982" s="117"/>
      <c r="Y982" s="117"/>
      <c r="Z982" s="117"/>
    </row>
    <row r="983" ht="12.75" customHeight="1">
      <c r="A983" s="117"/>
      <c r="B983" s="117"/>
      <c r="C983" s="117"/>
      <c r="D983" s="117"/>
      <c r="E983" s="117"/>
      <c r="F983" s="117"/>
      <c r="G983" s="117"/>
      <c r="H983" s="117"/>
      <c r="I983" s="117"/>
      <c r="J983" s="117"/>
      <c r="K983" s="117"/>
      <c r="L983" s="117"/>
      <c r="M983" s="117"/>
      <c r="N983" s="117"/>
      <c r="O983" s="117"/>
      <c r="P983" s="117"/>
      <c r="Q983" s="117"/>
      <c r="R983" s="117"/>
      <c r="S983" s="117"/>
      <c r="T983" s="117"/>
      <c r="U983" s="117"/>
      <c r="V983" s="117"/>
      <c r="W983" s="117"/>
      <c r="X983" s="117"/>
      <c r="Y983" s="117"/>
      <c r="Z983" s="117"/>
    </row>
    <row r="984" ht="12.75" customHeight="1">
      <c r="A984" s="117"/>
      <c r="B984" s="117"/>
      <c r="C984" s="117"/>
      <c r="D984" s="117"/>
      <c r="E984" s="117"/>
      <c r="F984" s="117"/>
      <c r="G984" s="117"/>
      <c r="H984" s="117"/>
      <c r="I984" s="117"/>
      <c r="J984" s="117"/>
      <c r="K984" s="117"/>
      <c r="L984" s="117"/>
      <c r="M984" s="117"/>
      <c r="N984" s="117"/>
      <c r="O984" s="117"/>
      <c r="P984" s="117"/>
      <c r="Q984" s="117"/>
      <c r="R984" s="117"/>
      <c r="S984" s="117"/>
      <c r="T984" s="117"/>
      <c r="U984" s="117"/>
      <c r="V984" s="117"/>
      <c r="W984" s="117"/>
      <c r="X984" s="117"/>
      <c r="Y984" s="117"/>
      <c r="Z984" s="117"/>
    </row>
    <row r="985" ht="12.75" customHeight="1">
      <c r="A985" s="117"/>
      <c r="B985" s="117"/>
      <c r="C985" s="117"/>
      <c r="D985" s="117"/>
      <c r="E985" s="117"/>
      <c r="F985" s="117"/>
      <c r="G985" s="117"/>
      <c r="H985" s="117"/>
      <c r="I985" s="117"/>
      <c r="J985" s="117"/>
      <c r="K985" s="117"/>
      <c r="L985" s="117"/>
      <c r="M985" s="117"/>
      <c r="N985" s="117"/>
      <c r="O985" s="117"/>
      <c r="P985" s="117"/>
      <c r="Q985" s="117"/>
      <c r="R985" s="117"/>
      <c r="S985" s="117"/>
      <c r="T985" s="117"/>
      <c r="U985" s="117"/>
      <c r="V985" s="117"/>
      <c r="W985" s="117"/>
      <c r="X985" s="117"/>
      <c r="Y985" s="117"/>
      <c r="Z985" s="117"/>
    </row>
    <row r="986" ht="12.75" customHeight="1">
      <c r="A986" s="117"/>
      <c r="B986" s="117"/>
      <c r="C986" s="117"/>
      <c r="D986" s="117"/>
      <c r="E986" s="117"/>
      <c r="F986" s="117"/>
      <c r="G986" s="117"/>
      <c r="H986" s="117"/>
      <c r="I986" s="117"/>
      <c r="J986" s="117"/>
      <c r="K986" s="117"/>
      <c r="L986" s="117"/>
      <c r="M986" s="117"/>
      <c r="N986" s="117"/>
      <c r="O986" s="117"/>
      <c r="P986" s="117"/>
      <c r="Q986" s="117"/>
      <c r="R986" s="117"/>
      <c r="S986" s="117"/>
      <c r="T986" s="117"/>
      <c r="U986" s="117"/>
      <c r="V986" s="117"/>
      <c r="W986" s="117"/>
      <c r="X986" s="117"/>
      <c r="Y986" s="117"/>
      <c r="Z986" s="117"/>
    </row>
    <row r="987" ht="12.75" customHeight="1">
      <c r="A987" s="117"/>
      <c r="B987" s="117"/>
      <c r="C987" s="117"/>
      <c r="D987" s="117"/>
      <c r="E987" s="117"/>
      <c r="F987" s="117"/>
      <c r="G987" s="117"/>
      <c r="H987" s="117"/>
      <c r="I987" s="117"/>
      <c r="J987" s="117"/>
      <c r="K987" s="117"/>
      <c r="L987" s="117"/>
      <c r="M987" s="117"/>
      <c r="N987" s="117"/>
      <c r="O987" s="117"/>
      <c r="P987" s="117"/>
      <c r="Q987" s="117"/>
      <c r="R987" s="117"/>
      <c r="S987" s="117"/>
      <c r="T987" s="117"/>
      <c r="U987" s="117"/>
      <c r="V987" s="117"/>
      <c r="W987" s="117"/>
      <c r="X987" s="117"/>
      <c r="Y987" s="117"/>
      <c r="Z987" s="117"/>
    </row>
    <row r="988" ht="12.75" customHeight="1">
      <c r="A988" s="117"/>
      <c r="B988" s="117"/>
      <c r="C988" s="117"/>
      <c r="D988" s="117"/>
      <c r="E988" s="117"/>
      <c r="F988" s="117"/>
      <c r="G988" s="117"/>
      <c r="H988" s="117"/>
      <c r="I988" s="117"/>
      <c r="J988" s="117"/>
      <c r="K988" s="117"/>
      <c r="L988" s="117"/>
      <c r="M988" s="117"/>
      <c r="N988" s="117"/>
      <c r="O988" s="117"/>
      <c r="P988" s="117"/>
      <c r="Q988" s="117"/>
      <c r="R988" s="117"/>
      <c r="S988" s="117"/>
      <c r="T988" s="117"/>
      <c r="U988" s="117"/>
      <c r="V988" s="117"/>
      <c r="W988" s="117"/>
      <c r="X988" s="117"/>
      <c r="Y988" s="117"/>
      <c r="Z988" s="117"/>
    </row>
    <row r="989" ht="12.75" customHeight="1">
      <c r="A989" s="117"/>
      <c r="B989" s="117"/>
      <c r="C989" s="117"/>
      <c r="D989" s="117"/>
      <c r="E989" s="117"/>
      <c r="F989" s="117"/>
      <c r="G989" s="117"/>
      <c r="H989" s="117"/>
      <c r="I989" s="117"/>
      <c r="J989" s="117"/>
      <c r="K989" s="117"/>
      <c r="L989" s="117"/>
      <c r="M989" s="117"/>
      <c r="N989" s="117"/>
      <c r="O989" s="117"/>
      <c r="P989" s="117"/>
      <c r="Q989" s="117"/>
      <c r="R989" s="117"/>
      <c r="S989" s="117"/>
      <c r="T989" s="117"/>
      <c r="U989" s="117"/>
      <c r="V989" s="117"/>
      <c r="W989" s="117"/>
      <c r="X989" s="117"/>
      <c r="Y989" s="117"/>
      <c r="Z989" s="117"/>
    </row>
    <row r="990" ht="12.75" customHeight="1">
      <c r="A990" s="117"/>
      <c r="B990" s="117"/>
      <c r="C990" s="117"/>
      <c r="D990" s="117"/>
      <c r="E990" s="117"/>
      <c r="F990" s="117"/>
      <c r="G990" s="117"/>
      <c r="H990" s="117"/>
      <c r="I990" s="117"/>
      <c r="J990" s="117"/>
      <c r="K990" s="117"/>
      <c r="L990" s="117"/>
      <c r="M990" s="117"/>
      <c r="N990" s="117"/>
      <c r="O990" s="117"/>
      <c r="P990" s="117"/>
      <c r="Q990" s="117"/>
      <c r="R990" s="117"/>
      <c r="S990" s="117"/>
      <c r="T990" s="117"/>
      <c r="U990" s="117"/>
      <c r="V990" s="117"/>
      <c r="W990" s="117"/>
      <c r="X990" s="117"/>
      <c r="Y990" s="117"/>
      <c r="Z990" s="117"/>
    </row>
    <row r="991" ht="12.75" customHeight="1">
      <c r="A991" s="117"/>
      <c r="B991" s="117"/>
      <c r="C991" s="117"/>
      <c r="D991" s="117"/>
      <c r="E991" s="117"/>
      <c r="F991" s="117"/>
      <c r="G991" s="117"/>
      <c r="H991" s="117"/>
      <c r="I991" s="117"/>
      <c r="J991" s="117"/>
      <c r="K991" s="117"/>
      <c r="L991" s="117"/>
      <c r="M991" s="117"/>
      <c r="N991" s="117"/>
      <c r="O991" s="117"/>
      <c r="P991" s="117"/>
      <c r="Q991" s="117"/>
      <c r="R991" s="117"/>
      <c r="S991" s="117"/>
      <c r="T991" s="117"/>
      <c r="U991" s="117"/>
      <c r="V991" s="117"/>
      <c r="W991" s="117"/>
      <c r="X991" s="117"/>
      <c r="Y991" s="117"/>
      <c r="Z991" s="117"/>
    </row>
    <row r="992" ht="12.75" customHeight="1">
      <c r="A992" s="117"/>
      <c r="B992" s="117"/>
      <c r="C992" s="117"/>
      <c r="D992" s="117"/>
      <c r="E992" s="117"/>
      <c r="F992" s="117"/>
      <c r="G992" s="117"/>
      <c r="H992" s="117"/>
      <c r="I992" s="117"/>
      <c r="J992" s="117"/>
      <c r="K992" s="117"/>
      <c r="L992" s="117"/>
      <c r="M992" s="117"/>
      <c r="N992" s="117"/>
      <c r="O992" s="117"/>
      <c r="P992" s="117"/>
      <c r="Q992" s="117"/>
      <c r="R992" s="117"/>
      <c r="S992" s="117"/>
      <c r="T992" s="117"/>
      <c r="U992" s="117"/>
      <c r="V992" s="117"/>
      <c r="W992" s="117"/>
      <c r="X992" s="117"/>
      <c r="Y992" s="117"/>
      <c r="Z992" s="117"/>
    </row>
    <row r="993" ht="12.75" customHeight="1">
      <c r="A993" s="117"/>
      <c r="B993" s="117"/>
      <c r="C993" s="117"/>
      <c r="D993" s="117"/>
      <c r="E993" s="117"/>
      <c r="F993" s="117"/>
      <c r="G993" s="117"/>
      <c r="H993" s="117"/>
      <c r="I993" s="117"/>
      <c r="J993" s="117"/>
      <c r="K993" s="117"/>
      <c r="L993" s="117"/>
      <c r="M993" s="117"/>
      <c r="N993" s="117"/>
      <c r="O993" s="117"/>
      <c r="P993" s="117"/>
      <c r="Q993" s="117"/>
      <c r="R993" s="117"/>
      <c r="S993" s="117"/>
      <c r="T993" s="117"/>
      <c r="U993" s="117"/>
      <c r="V993" s="117"/>
      <c r="W993" s="117"/>
      <c r="X993" s="117"/>
      <c r="Y993" s="117"/>
      <c r="Z993" s="117"/>
    </row>
    <row r="994" ht="12.75" customHeight="1">
      <c r="A994" s="117"/>
      <c r="B994" s="117"/>
      <c r="C994" s="117"/>
      <c r="D994" s="117"/>
      <c r="E994" s="117"/>
      <c r="F994" s="117"/>
      <c r="G994" s="117"/>
      <c r="H994" s="117"/>
      <c r="I994" s="117"/>
      <c r="J994" s="117"/>
      <c r="K994" s="117"/>
      <c r="L994" s="117"/>
      <c r="M994" s="117"/>
      <c r="N994" s="117"/>
      <c r="O994" s="117"/>
      <c r="P994" s="117"/>
      <c r="Q994" s="117"/>
      <c r="R994" s="117"/>
      <c r="S994" s="117"/>
      <c r="T994" s="117"/>
      <c r="U994" s="117"/>
      <c r="V994" s="117"/>
      <c r="W994" s="117"/>
      <c r="X994" s="117"/>
      <c r="Y994" s="117"/>
      <c r="Z994" s="117"/>
    </row>
    <row r="995" ht="12.75" customHeight="1">
      <c r="A995" s="117"/>
      <c r="B995" s="117"/>
      <c r="C995" s="117"/>
      <c r="D995" s="117"/>
      <c r="E995" s="117"/>
      <c r="F995" s="117"/>
      <c r="G995" s="117"/>
      <c r="H995" s="117"/>
      <c r="I995" s="117"/>
      <c r="J995" s="117"/>
      <c r="K995" s="117"/>
      <c r="L995" s="117"/>
      <c r="M995" s="117"/>
      <c r="N995" s="117"/>
      <c r="O995" s="117"/>
      <c r="P995" s="117"/>
      <c r="Q995" s="117"/>
      <c r="R995" s="117"/>
      <c r="S995" s="117"/>
      <c r="T995" s="117"/>
      <c r="U995" s="117"/>
      <c r="V995" s="117"/>
      <c r="W995" s="117"/>
      <c r="X995" s="117"/>
      <c r="Y995" s="117"/>
      <c r="Z995" s="117"/>
    </row>
    <row r="996" ht="12.75" customHeight="1">
      <c r="A996" s="117"/>
      <c r="B996" s="117"/>
      <c r="C996" s="117"/>
      <c r="D996" s="117"/>
      <c r="E996" s="117"/>
      <c r="F996" s="117"/>
      <c r="G996" s="117"/>
      <c r="H996" s="117"/>
      <c r="I996" s="117"/>
      <c r="J996" s="117"/>
      <c r="K996" s="117"/>
      <c r="L996" s="117"/>
      <c r="M996" s="117"/>
      <c r="N996" s="117"/>
      <c r="O996" s="117"/>
      <c r="P996" s="117"/>
      <c r="Q996" s="117"/>
      <c r="R996" s="117"/>
      <c r="S996" s="117"/>
      <c r="T996" s="117"/>
      <c r="U996" s="117"/>
      <c r="V996" s="117"/>
      <c r="W996" s="117"/>
      <c r="X996" s="117"/>
      <c r="Y996" s="117"/>
      <c r="Z996" s="117"/>
    </row>
    <row r="997" ht="12.75" customHeight="1">
      <c r="A997" s="117"/>
      <c r="B997" s="117"/>
      <c r="C997" s="117"/>
      <c r="D997" s="117"/>
      <c r="E997" s="117"/>
      <c r="F997" s="117"/>
      <c r="G997" s="117"/>
      <c r="H997" s="117"/>
      <c r="I997" s="117"/>
      <c r="J997" s="117"/>
      <c r="K997" s="117"/>
      <c r="L997" s="117"/>
      <c r="M997" s="117"/>
      <c r="N997" s="117"/>
      <c r="O997" s="117"/>
      <c r="P997" s="117"/>
      <c r="Q997" s="117"/>
      <c r="R997" s="117"/>
      <c r="S997" s="117"/>
      <c r="T997" s="117"/>
      <c r="U997" s="117"/>
      <c r="V997" s="117"/>
      <c r="W997" s="117"/>
      <c r="X997" s="117"/>
      <c r="Y997" s="117"/>
      <c r="Z997" s="117"/>
    </row>
    <row r="998" ht="12.75" customHeight="1">
      <c r="A998" s="117"/>
      <c r="B998" s="117"/>
      <c r="C998" s="117"/>
      <c r="D998" s="117"/>
      <c r="E998" s="117"/>
      <c r="F998" s="117"/>
      <c r="G998" s="117"/>
      <c r="H998" s="117"/>
      <c r="I998" s="117"/>
      <c r="J998" s="117"/>
      <c r="K998" s="117"/>
      <c r="L998" s="117"/>
      <c r="M998" s="117"/>
      <c r="N998" s="117"/>
      <c r="O998" s="117"/>
      <c r="P998" s="117"/>
      <c r="Q998" s="117"/>
      <c r="R998" s="117"/>
      <c r="S998" s="117"/>
      <c r="T998" s="117"/>
      <c r="U998" s="117"/>
      <c r="V998" s="117"/>
      <c r="W998" s="117"/>
      <c r="X998" s="117"/>
      <c r="Y998" s="117"/>
      <c r="Z998" s="117"/>
    </row>
    <row r="999" ht="12.75" customHeight="1">
      <c r="A999" s="117"/>
      <c r="B999" s="117"/>
      <c r="C999" s="117"/>
      <c r="D999" s="117"/>
      <c r="E999" s="117"/>
      <c r="F999" s="117"/>
      <c r="G999" s="117"/>
      <c r="H999" s="117"/>
      <c r="I999" s="117"/>
      <c r="J999" s="117"/>
      <c r="K999" s="117"/>
      <c r="L999" s="117"/>
      <c r="M999" s="117"/>
      <c r="N999" s="117"/>
      <c r="O999" s="117"/>
      <c r="P999" s="117"/>
      <c r="Q999" s="117"/>
      <c r="R999" s="117"/>
      <c r="S999" s="117"/>
      <c r="T999" s="117"/>
      <c r="U999" s="117"/>
      <c r="V999" s="117"/>
      <c r="W999" s="117"/>
      <c r="X999" s="117"/>
      <c r="Y999" s="117"/>
      <c r="Z999" s="117"/>
    </row>
    <row r="1000" ht="12.75" customHeight="1">
      <c r="A1000" s="117"/>
      <c r="B1000" s="117"/>
      <c r="C1000" s="117"/>
      <c r="D1000" s="117"/>
      <c r="E1000" s="117"/>
      <c r="F1000" s="117"/>
      <c r="G1000" s="117"/>
      <c r="H1000" s="117"/>
      <c r="I1000" s="117"/>
      <c r="J1000" s="117"/>
      <c r="K1000" s="117"/>
      <c r="L1000" s="117"/>
      <c r="M1000" s="117"/>
      <c r="N1000" s="117"/>
      <c r="O1000" s="117"/>
      <c r="P1000" s="117"/>
      <c r="Q1000" s="117"/>
      <c r="R1000" s="117"/>
      <c r="S1000" s="117"/>
      <c r="T1000" s="117"/>
      <c r="U1000" s="117"/>
      <c r="V1000" s="117"/>
      <c r="W1000" s="117"/>
      <c r="X1000" s="117"/>
      <c r="Y1000" s="117"/>
      <c r="Z1000" s="117"/>
    </row>
  </sheetData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rightToLeft="1" workbookViewId="0"/>
  </sheetViews>
  <sheetFormatPr customHeight="1" defaultColWidth="12.63" defaultRowHeight="15.0"/>
  <cols>
    <col customWidth="1" min="1" max="1" width="9.13"/>
    <col customWidth="1" min="2" max="2" width="13.63"/>
    <col customWidth="1" min="3" max="3" width="9.13"/>
    <col customWidth="1" min="4" max="4" width="10.88"/>
    <col customWidth="1" min="5" max="5" width="9.13"/>
    <col customWidth="1" min="6" max="6" width="31.13"/>
    <col customWidth="1" min="7" max="26" width="9.13"/>
  </cols>
  <sheetData>
    <row r="1" ht="12.75" customHeight="1">
      <c r="A1" s="117"/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ht="12.75" customHeight="1">
      <c r="A2" s="117"/>
      <c r="B2" s="983" t="s">
        <v>1123</v>
      </c>
      <c r="C2" s="607"/>
      <c r="D2" s="607"/>
      <c r="E2" s="607"/>
      <c r="F2" s="60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ht="12.75" customHeight="1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ht="12.75" customHeight="1">
      <c r="A4" s="117"/>
      <c r="B4" s="117"/>
      <c r="C4" s="117"/>
      <c r="D4" s="117">
        <v>649.0</v>
      </c>
      <c r="E4" s="117"/>
      <c r="F4" s="117" t="s">
        <v>1124</v>
      </c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ht="12.75" customHeight="1">
      <c r="A5" s="117"/>
      <c r="B5" s="117"/>
      <c r="C5" s="117"/>
      <c r="D5" s="633"/>
      <c r="E5" s="117"/>
      <c r="F5" s="405" t="s">
        <v>175</v>
      </c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ht="12.75" customHeight="1">
      <c r="A6" s="117"/>
      <c r="B6" s="117"/>
      <c r="C6" s="117"/>
      <c r="D6" s="633">
        <v>284649.49444049277</v>
      </c>
      <c r="E6" s="117"/>
      <c r="F6" s="977" t="s">
        <v>180</v>
      </c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ht="12.75" customHeight="1">
      <c r="A7" s="117"/>
      <c r="B7" s="117"/>
      <c r="C7" s="117"/>
      <c r="D7" s="633">
        <v>10474.241872908142</v>
      </c>
      <c r="E7" s="117"/>
      <c r="F7" s="977" t="s">
        <v>183</v>
      </c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ht="12.75" customHeight="1">
      <c r="A8" s="117"/>
      <c r="B8" s="117"/>
      <c r="C8" s="117"/>
      <c r="D8" s="633">
        <v>-143265.11956018495</v>
      </c>
      <c r="E8" s="117"/>
      <c r="F8" s="977" t="s">
        <v>185</v>
      </c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ht="12.75" customHeight="1">
      <c r="A9" s="117"/>
      <c r="B9" s="117"/>
      <c r="C9" s="117"/>
      <c r="D9" s="633">
        <v>-3672.270064034179</v>
      </c>
      <c r="E9" s="117"/>
      <c r="F9" s="977" t="s">
        <v>1125</v>
      </c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ht="12.75" customHeight="1">
      <c r="A10" s="117"/>
      <c r="B10" s="117"/>
      <c r="C10" s="117"/>
      <c r="D10" s="984">
        <f>SUM(D4:D9)</f>
        <v>148835.3467</v>
      </c>
      <c r="E10" s="117"/>
      <c r="F10" s="977" t="s">
        <v>1126</v>
      </c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ht="12.75" customHeight="1">
      <c r="A11" s="117"/>
      <c r="B11" s="117"/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ht="12.75" customHeight="1">
      <c r="A12" s="117"/>
      <c r="B12" s="117"/>
      <c r="C12" s="117"/>
      <c r="D12" s="633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ht="12.75" customHeight="1">
      <c r="A13" s="117"/>
      <c r="B13" s="515" t="s">
        <v>1127</v>
      </c>
      <c r="C13" s="117"/>
      <c r="D13" s="383">
        <v>149994.0</v>
      </c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ht="12.75" customHeight="1">
      <c r="A14" s="117"/>
      <c r="B14" s="515" t="s">
        <v>191</v>
      </c>
      <c r="C14" s="117"/>
      <c r="D14" s="633">
        <f>D13-D10</f>
        <v>1158.653311</v>
      </c>
      <c r="E14" s="515" t="s">
        <v>1128</v>
      </c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ht="12.75" customHeight="1">
      <c r="A15" s="117"/>
      <c r="B15" s="117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ht="12.75" customHeight="1">
      <c r="A16" s="117"/>
      <c r="B16" s="11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ht="12.75" customHeight="1">
      <c r="A17" s="117"/>
      <c r="B17" s="117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ht="12.75" customHeight="1">
      <c r="A18" s="117"/>
      <c r="B18" s="117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ht="12.75" customHeight="1">
      <c r="A19" s="117"/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ht="12.75" customHeight="1">
      <c r="A20" s="117"/>
      <c r="B20" s="117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ht="12.75" customHeight="1">
      <c r="A21" s="117"/>
      <c r="B21" s="117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ht="12.75" customHeight="1">
      <c r="A22" s="117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ht="12.75" customHeight="1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ht="12.75" customHeight="1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ht="12.75" customHeight="1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ht="12.75" customHeight="1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ht="12.75" customHeight="1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ht="12.75" customHeight="1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ht="12.75" customHeight="1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ht="12.75" customHeight="1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ht="12.75" customHeight="1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ht="12.75" customHeight="1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ht="12.75" customHeight="1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ht="12.75" customHeight="1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ht="12.75" customHeight="1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ht="12.75" customHeight="1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ht="12.75" customHeight="1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ht="12.75" customHeight="1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ht="12.75" customHeight="1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ht="12.75" customHeight="1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ht="12.75" customHeight="1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ht="12.75" customHeight="1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ht="12.75" customHeight="1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ht="12.75" customHeight="1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ht="12.75" customHeight="1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ht="12.75" customHeight="1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ht="12.75" customHeight="1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ht="12.75" customHeight="1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ht="12.75" customHeight="1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ht="12.75" customHeight="1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ht="12.75" customHeight="1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ht="12.75" customHeight="1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ht="12.75" customHeight="1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ht="12.75" customHeight="1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ht="12.75" customHeight="1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ht="12.75" customHeight="1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ht="12.75" customHeight="1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ht="12.75" customHeight="1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ht="12.75" customHeight="1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ht="12.75" customHeight="1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ht="12.75" customHeight="1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ht="12.75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ht="12.75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ht="12.75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ht="12.75" customHeight="1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ht="12.75" customHeight="1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ht="12.75" customHeight="1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ht="12.75" customHeight="1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ht="12.75" customHeight="1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ht="12.75" customHeight="1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ht="12.75" customHeight="1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ht="12.75" customHeight="1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ht="12.75" customHeight="1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ht="12.75" customHeight="1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ht="12.75" customHeight="1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ht="12.75" customHeight="1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ht="12.75" customHeight="1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ht="12.75" customHeight="1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ht="12.75" customHeight="1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ht="12.75" customHeight="1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ht="12.75" customHeight="1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ht="12.75" customHeight="1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ht="12.75" customHeight="1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ht="12.75" customHeight="1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ht="12.75" customHeight="1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ht="12.75" customHeight="1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ht="12.75" customHeight="1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ht="12.75" customHeight="1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ht="12.75" customHeight="1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ht="12.75" customHeight="1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ht="12.75" customHeight="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ht="12.75" customHeight="1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ht="12.75" customHeight="1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ht="12.75" customHeight="1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ht="12.75" customHeight="1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ht="12.75" customHeight="1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ht="12.75" customHeight="1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ht="12.75" customHeight="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ht="12.75" customHeight="1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ht="12.75" customHeight="1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ht="12.75" customHeight="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ht="12.75" customHeight="1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ht="12.75" customHeight="1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ht="12.75" customHeight="1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ht="12.75" customHeight="1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ht="12.75" customHeight="1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ht="12.75" customHeight="1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ht="12.75" customHeight="1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ht="12.75" customHeight="1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ht="12.75" customHeight="1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ht="12.75" customHeight="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ht="12.75" customHeight="1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ht="12.75" customHeight="1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ht="12.75" customHeight="1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ht="12.75" customHeight="1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ht="12.75" customHeight="1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ht="12.75" customHeight="1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ht="12.75" customHeight="1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ht="12.75" customHeight="1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ht="12.75" customHeight="1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ht="12.75" customHeight="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ht="12.75" customHeight="1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ht="12.75" customHeight="1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ht="12.75" customHeight="1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ht="12.75" customHeight="1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ht="12.75" customHeight="1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ht="12.75" customHeight="1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ht="12.75" customHeight="1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ht="12.75" customHeight="1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ht="12.75" customHeight="1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ht="12.75" customHeight="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ht="12.75" customHeight="1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ht="12.75" customHeight="1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ht="12.75" customHeight="1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ht="12.75" customHeight="1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ht="12.75" customHeight="1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ht="12.75" customHeight="1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ht="12.75" customHeight="1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ht="12.75" customHeight="1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ht="12.75" customHeight="1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ht="12.75" customHeight="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ht="12.75" customHeight="1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ht="12.75" customHeight="1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ht="12.75" customHeight="1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ht="12.75" customHeight="1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ht="12.75" customHeight="1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ht="12.75" customHeight="1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ht="12.75" customHeight="1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ht="12.75" customHeight="1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ht="12.75" customHeight="1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ht="12.75" customHeight="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ht="12.75" customHeight="1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ht="12.75" customHeight="1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ht="12.75" customHeight="1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ht="12.75" customHeight="1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ht="12.75" customHeight="1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ht="12.75" customHeight="1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ht="12.75" customHeight="1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ht="12.75" customHeight="1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ht="12.75" customHeight="1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ht="12.75" customHeight="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ht="12.75" customHeight="1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ht="12.75" customHeight="1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ht="12.75" customHeight="1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ht="12.75" customHeight="1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ht="12.75" customHeight="1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ht="12.75" customHeight="1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ht="12.75" customHeight="1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ht="12.75" customHeight="1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ht="12.75" customHeight="1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ht="12.75" customHeight="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ht="12.75" customHeight="1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ht="12.75" customHeight="1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ht="12.75" customHeight="1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ht="12.75" customHeight="1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ht="12.75" customHeight="1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ht="12.75" customHeight="1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ht="12.75" customHeight="1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ht="12.75" customHeight="1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ht="12.75" customHeight="1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ht="12.75" customHeight="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ht="12.75" customHeight="1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ht="12.75" customHeight="1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ht="12.75" customHeight="1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ht="12.75" customHeight="1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ht="12.75" customHeight="1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ht="12.75" customHeight="1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ht="12.75" customHeight="1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ht="12.75" customHeight="1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ht="12.75" customHeight="1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ht="12.75" customHeight="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ht="12.75" customHeight="1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ht="12.75" customHeight="1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ht="12.75" customHeight="1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ht="12.75" customHeight="1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ht="12.75" customHeight="1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ht="12.75" customHeight="1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ht="12.75" customHeight="1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ht="12.75" customHeight="1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ht="12.75" customHeight="1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ht="12.75" customHeight="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ht="12.75" customHeight="1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ht="12.75" customHeight="1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ht="12.75" customHeight="1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ht="12.75" customHeight="1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ht="12.75" customHeight="1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ht="12.75" customHeight="1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ht="12.75" customHeight="1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ht="12.75" customHeight="1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ht="12.75" customHeight="1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ht="12.75" customHeight="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ht="12.75" customHeight="1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ht="12.75" customHeight="1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ht="12.75" customHeight="1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ht="12.75" customHeight="1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ht="12.75" customHeight="1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ht="12.75" customHeight="1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ht="12.75" customHeight="1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ht="12.75" customHeight="1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ht="12.75" customHeight="1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ht="12.75" customHeight="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ht="12.75" customHeight="1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ht="12.75" customHeight="1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ht="12.75" customHeight="1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ht="12.75" customHeight="1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ht="12.75" customHeight="1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ht="12.75" customHeight="1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ht="12.75" customHeight="1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ht="12.75" customHeight="1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ht="12.75" customHeight="1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ht="12.75" customHeight="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ht="12.75" customHeight="1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ht="12.75" customHeight="1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ht="12.75" customHeight="1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ht="12.75" customHeight="1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ht="12.75" customHeight="1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ht="12.75" customHeight="1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ht="12.75" customHeight="1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ht="12.75" customHeight="1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ht="12.75" customHeight="1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ht="12.75" customHeight="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ht="12.75" customHeight="1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ht="12.75" customHeight="1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ht="12.75" customHeight="1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ht="12.75" customHeight="1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ht="12.75" customHeight="1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ht="12.75" customHeight="1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ht="12.75" customHeight="1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ht="12.75" customHeight="1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ht="12.75" customHeight="1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ht="12.75" customHeight="1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ht="12.75" customHeight="1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ht="12.75" customHeight="1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ht="12.75" customHeight="1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ht="12.75" customHeight="1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ht="12.75" customHeight="1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ht="12.75" customHeight="1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ht="12.75" customHeight="1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ht="12.75" customHeight="1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ht="12.75" customHeight="1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ht="12.75" customHeight="1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ht="12.75" customHeight="1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ht="12.75" customHeight="1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ht="12.75" customHeight="1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ht="12.75" customHeight="1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ht="12.75" customHeight="1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ht="12.75" customHeight="1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ht="12.75" customHeight="1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ht="12.75" customHeight="1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ht="12.75" customHeight="1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ht="12.75" customHeight="1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ht="12.75" customHeight="1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ht="12.75" customHeight="1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ht="12.75" customHeight="1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ht="12.75" customHeight="1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ht="12.75" customHeight="1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ht="12.75" customHeight="1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ht="12.75" customHeight="1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ht="12.75" customHeight="1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ht="12.75" customHeight="1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ht="12.75" customHeight="1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ht="12.75" customHeight="1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ht="12.75" customHeight="1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ht="12.75" customHeight="1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ht="12.75" customHeight="1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ht="12.75" customHeight="1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ht="12.75" customHeight="1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ht="12.75" customHeight="1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ht="12.75" customHeight="1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ht="12.75" customHeight="1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ht="12.75" customHeight="1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ht="12.75" customHeight="1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ht="12.75" customHeight="1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ht="12.75" customHeight="1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ht="12.75" customHeight="1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ht="12.75" customHeight="1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ht="12.75" customHeight="1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ht="12.75" customHeight="1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ht="12.75" customHeight="1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ht="12.75" customHeight="1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ht="12.75" customHeight="1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ht="12.75" customHeight="1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ht="12.75" customHeight="1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ht="12.75" customHeight="1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ht="12.75" customHeight="1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ht="12.75" customHeight="1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ht="12.75" customHeight="1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ht="12.75" customHeight="1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ht="12.75" customHeight="1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ht="12.75" customHeight="1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ht="12.75" customHeight="1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ht="12.75" customHeight="1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ht="12.75" customHeight="1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ht="12.75" customHeight="1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ht="12.75" customHeight="1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ht="12.75" customHeight="1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ht="12.75" customHeight="1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ht="12.75" customHeight="1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ht="12.75" customHeight="1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ht="12.75" customHeight="1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ht="12.75" customHeight="1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ht="12.75" customHeight="1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ht="12.75" customHeight="1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ht="12.75" customHeight="1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ht="12.75" customHeight="1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ht="12.75" customHeight="1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ht="12.75" customHeight="1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ht="12.75" customHeight="1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ht="12.75" customHeight="1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ht="12.75" customHeight="1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ht="12.75" customHeight="1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ht="12.75" customHeight="1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ht="12.75" customHeight="1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ht="12.75" customHeight="1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ht="12.75" customHeight="1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ht="12.75" customHeight="1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ht="12.75" customHeight="1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ht="12.75" customHeight="1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ht="12.75" customHeight="1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ht="12.75" customHeight="1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ht="12.75" customHeight="1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ht="12.75" customHeight="1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ht="12.75" customHeight="1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ht="12.75" customHeight="1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ht="12.75" customHeight="1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ht="12.75" customHeight="1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ht="12.75" customHeight="1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ht="12.75" customHeight="1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ht="12.75" customHeight="1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ht="12.75" customHeight="1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ht="12.75" customHeight="1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ht="12.75" customHeight="1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ht="12.75" customHeight="1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ht="12.75" customHeight="1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ht="12.75" customHeight="1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ht="12.75" customHeight="1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ht="12.75" customHeight="1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ht="12.75" customHeight="1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ht="12.75" customHeight="1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ht="12.75" customHeight="1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ht="12.75" customHeight="1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ht="12.75" customHeight="1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ht="12.75" customHeight="1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ht="12.75" customHeight="1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ht="12.75" customHeight="1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ht="12.75" customHeight="1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ht="12.75" customHeight="1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ht="12.75" customHeight="1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ht="12.75" customHeight="1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ht="12.75" customHeight="1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ht="12.75" customHeight="1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ht="12.75" customHeight="1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ht="12.75" customHeight="1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ht="12.75" customHeight="1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ht="12.75" customHeight="1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ht="12.75" customHeight="1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ht="12.75" customHeight="1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ht="12.75" customHeight="1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ht="12.75" customHeight="1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ht="12.75" customHeight="1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ht="12.75" customHeight="1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ht="12.75" customHeight="1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ht="12.75" customHeight="1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ht="12.75" customHeight="1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ht="12.75" customHeight="1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ht="12.75" customHeight="1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ht="12.75" customHeight="1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ht="12.75" customHeight="1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ht="12.75" customHeight="1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ht="12.75" customHeight="1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ht="12.75" customHeight="1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ht="12.75" customHeight="1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ht="12.75" customHeight="1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ht="12.75" customHeight="1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ht="12.75" customHeight="1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ht="12.75" customHeight="1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ht="12.75" customHeight="1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ht="12.75" customHeight="1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ht="12.75" customHeight="1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ht="12.75" customHeight="1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ht="12.75" customHeight="1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ht="12.75" customHeight="1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ht="12.75" customHeight="1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ht="12.75" customHeight="1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ht="12.75" customHeight="1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ht="12.75" customHeight="1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ht="12.75" customHeight="1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ht="12.75" customHeight="1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ht="12.75" customHeight="1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ht="12.75" customHeight="1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ht="12.75" customHeight="1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ht="12.75" customHeight="1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ht="12.75" customHeight="1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ht="12.75" customHeight="1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ht="12.75" customHeight="1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ht="12.75" customHeight="1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ht="12.75" customHeight="1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ht="12.75" customHeight="1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ht="12.75" customHeight="1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ht="12.75" customHeight="1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ht="12.75" customHeight="1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ht="12.75" customHeight="1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ht="12.75" customHeight="1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ht="12.75" customHeight="1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ht="12.75" customHeight="1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ht="12.75" customHeight="1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ht="12.75" customHeight="1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ht="12.75" customHeight="1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ht="12.75" customHeight="1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ht="12.75" customHeight="1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ht="12.75" customHeight="1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ht="12.75" customHeight="1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ht="12.75" customHeight="1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ht="12.75" customHeight="1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ht="12.75" customHeight="1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ht="12.75" customHeight="1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ht="12.75" customHeight="1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ht="12.75" customHeight="1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ht="12.75" customHeight="1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ht="12.75" customHeight="1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ht="12.75" customHeight="1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ht="12.75" customHeight="1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ht="12.75" customHeight="1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ht="12.75" customHeight="1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ht="12.75" customHeight="1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ht="12.75" customHeight="1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ht="12.75" customHeight="1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ht="12.75" customHeight="1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ht="12.75" customHeight="1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ht="12.75" customHeight="1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ht="12.75" customHeight="1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ht="12.75" customHeight="1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ht="12.75" customHeight="1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ht="12.75" customHeight="1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ht="12.75" customHeight="1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ht="12.75" customHeight="1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ht="12.75" customHeight="1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ht="12.75" customHeight="1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ht="12.75" customHeight="1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ht="12.75" customHeight="1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ht="12.75" customHeight="1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ht="12.75" customHeight="1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ht="12.75" customHeight="1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ht="12.75" customHeight="1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ht="12.75" customHeight="1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ht="12.75" customHeight="1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ht="12.75" customHeight="1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ht="12.75" customHeight="1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ht="12.75" customHeight="1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ht="12.75" customHeight="1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ht="12.75" customHeight="1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ht="12.75" customHeight="1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ht="12.75" customHeight="1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ht="12.75" customHeight="1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ht="12.75" customHeight="1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ht="12.75" customHeight="1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ht="12.75" customHeight="1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ht="12.75" customHeight="1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ht="12.75" customHeight="1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ht="12.75" customHeight="1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ht="12.75" customHeight="1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ht="12.75" customHeight="1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ht="12.75" customHeight="1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ht="12.75" customHeight="1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ht="12.75" customHeight="1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ht="12.75" customHeight="1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ht="12.75" customHeight="1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ht="12.75" customHeight="1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ht="12.75" customHeight="1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ht="12.75" customHeight="1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ht="12.75" customHeight="1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ht="12.75" customHeight="1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ht="12.75" customHeight="1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ht="12.75" customHeight="1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ht="12.75" customHeight="1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ht="12.75" customHeight="1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ht="12.75" customHeight="1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ht="12.75" customHeight="1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ht="12.75" customHeight="1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ht="12.75" customHeight="1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ht="12.75" customHeight="1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ht="12.75" customHeight="1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ht="12.75" customHeight="1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ht="12.75" customHeight="1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ht="12.75" customHeight="1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ht="12.75" customHeight="1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ht="12.75" customHeight="1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ht="12.75" customHeight="1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ht="12.75" customHeight="1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ht="12.75" customHeight="1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ht="12.75" customHeight="1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ht="12.75" customHeight="1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ht="12.75" customHeight="1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ht="12.75" customHeight="1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ht="12.75" customHeight="1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ht="12.75" customHeight="1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ht="12.75" customHeight="1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ht="12.75" customHeight="1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ht="12.75" customHeight="1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ht="12.75" customHeight="1">
      <c r="A520" s="117"/>
      <c r="B520" s="117"/>
      <c r="C520" s="117"/>
      <c r="D520" s="117"/>
      <c r="E520" s="117"/>
      <c r="F520" s="117"/>
      <c r="G520" s="117"/>
      <c r="H520" s="117"/>
      <c r="I520" s="117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 ht="12.75" customHeight="1">
      <c r="A521" s="117"/>
      <c r="B521" s="117"/>
      <c r="C521" s="117"/>
      <c r="D521" s="117"/>
      <c r="E521" s="117"/>
      <c r="F521" s="117"/>
      <c r="G521" s="117"/>
      <c r="H521" s="117"/>
      <c r="I521" s="117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 ht="12.75" customHeight="1">
      <c r="A522" s="117"/>
      <c r="B522" s="117"/>
      <c r="C522" s="117"/>
      <c r="D522" s="117"/>
      <c r="E522" s="117"/>
      <c r="F522" s="117"/>
      <c r="G522" s="117"/>
      <c r="H522" s="117"/>
      <c r="I522" s="117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 ht="12.75" customHeight="1">
      <c r="A523" s="117"/>
      <c r="B523" s="117"/>
      <c r="C523" s="117"/>
      <c r="D523" s="117"/>
      <c r="E523" s="117"/>
      <c r="F523" s="117"/>
      <c r="G523" s="117"/>
      <c r="H523" s="117"/>
      <c r="I523" s="117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 ht="12.75" customHeight="1">
      <c r="A524" s="117"/>
      <c r="B524" s="117"/>
      <c r="C524" s="117"/>
      <c r="D524" s="117"/>
      <c r="E524" s="117"/>
      <c r="F524" s="117"/>
      <c r="G524" s="117"/>
      <c r="H524" s="117"/>
      <c r="I524" s="117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 ht="12.75" customHeight="1">
      <c r="A525" s="117"/>
      <c r="B525" s="117"/>
      <c r="C525" s="117"/>
      <c r="D525" s="117"/>
      <c r="E525" s="117"/>
      <c r="F525" s="117"/>
      <c r="G525" s="117"/>
      <c r="H525" s="117"/>
      <c r="I525" s="117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 ht="12.75" customHeight="1">
      <c r="A526" s="117"/>
      <c r="B526" s="117"/>
      <c r="C526" s="117"/>
      <c r="D526" s="117"/>
      <c r="E526" s="117"/>
      <c r="F526" s="117"/>
      <c r="G526" s="117"/>
      <c r="H526" s="117"/>
      <c r="I526" s="117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 ht="12.75" customHeight="1">
      <c r="A527" s="117"/>
      <c r="B527" s="117"/>
      <c r="C527" s="117"/>
      <c r="D527" s="117"/>
      <c r="E527" s="117"/>
      <c r="F527" s="117"/>
      <c r="G527" s="117"/>
      <c r="H527" s="117"/>
      <c r="I527" s="117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 ht="12.75" customHeight="1">
      <c r="A528" s="117"/>
      <c r="B528" s="117"/>
      <c r="C528" s="117"/>
      <c r="D528" s="117"/>
      <c r="E528" s="117"/>
      <c r="F528" s="117"/>
      <c r="G528" s="117"/>
      <c r="H528" s="117"/>
      <c r="I528" s="117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 ht="12.75" customHeight="1">
      <c r="A529" s="117"/>
      <c r="B529" s="117"/>
      <c r="C529" s="117"/>
      <c r="D529" s="117"/>
      <c r="E529" s="117"/>
      <c r="F529" s="117"/>
      <c r="G529" s="117"/>
      <c r="H529" s="117"/>
      <c r="I529" s="117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 ht="12.75" customHeight="1">
      <c r="A530" s="117"/>
      <c r="B530" s="117"/>
      <c r="C530" s="117"/>
      <c r="D530" s="117"/>
      <c r="E530" s="117"/>
      <c r="F530" s="117"/>
      <c r="G530" s="117"/>
      <c r="H530" s="117"/>
      <c r="I530" s="117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 ht="12.75" customHeight="1">
      <c r="A531" s="117"/>
      <c r="B531" s="117"/>
      <c r="C531" s="117"/>
      <c r="D531" s="117"/>
      <c r="E531" s="117"/>
      <c r="F531" s="117"/>
      <c r="G531" s="117"/>
      <c r="H531" s="117"/>
      <c r="I531" s="117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 ht="12.75" customHeight="1">
      <c r="A532" s="117"/>
      <c r="B532" s="117"/>
      <c r="C532" s="117"/>
      <c r="D532" s="117"/>
      <c r="E532" s="117"/>
      <c r="F532" s="117"/>
      <c r="G532" s="117"/>
      <c r="H532" s="117"/>
      <c r="I532" s="117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 ht="12.75" customHeight="1">
      <c r="A533" s="117"/>
      <c r="B533" s="117"/>
      <c r="C533" s="117"/>
      <c r="D533" s="117"/>
      <c r="E533" s="117"/>
      <c r="F533" s="117"/>
      <c r="G533" s="117"/>
      <c r="H533" s="117"/>
      <c r="I533" s="117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 ht="12.75" customHeight="1">
      <c r="A534" s="117"/>
      <c r="B534" s="117"/>
      <c r="C534" s="117"/>
      <c r="D534" s="117"/>
      <c r="E534" s="117"/>
      <c r="F534" s="117"/>
      <c r="G534" s="117"/>
      <c r="H534" s="117"/>
      <c r="I534" s="117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 ht="12.75" customHeight="1">
      <c r="A535" s="117"/>
      <c r="B535" s="117"/>
      <c r="C535" s="117"/>
      <c r="D535" s="117"/>
      <c r="E535" s="117"/>
      <c r="F535" s="117"/>
      <c r="G535" s="117"/>
      <c r="H535" s="117"/>
      <c r="I535" s="117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 ht="12.75" customHeight="1">
      <c r="A536" s="117"/>
      <c r="B536" s="117"/>
      <c r="C536" s="117"/>
      <c r="D536" s="117"/>
      <c r="E536" s="117"/>
      <c r="F536" s="117"/>
      <c r="G536" s="117"/>
      <c r="H536" s="117"/>
      <c r="I536" s="117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 ht="12.75" customHeight="1">
      <c r="A537" s="117"/>
      <c r="B537" s="117"/>
      <c r="C537" s="117"/>
      <c r="D537" s="117"/>
      <c r="E537" s="117"/>
      <c r="F537" s="117"/>
      <c r="G537" s="117"/>
      <c r="H537" s="117"/>
      <c r="I537" s="117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 ht="12.75" customHeight="1">
      <c r="A538" s="117"/>
      <c r="B538" s="117"/>
      <c r="C538" s="117"/>
      <c r="D538" s="117"/>
      <c r="E538" s="117"/>
      <c r="F538" s="117"/>
      <c r="G538" s="117"/>
      <c r="H538" s="117"/>
      <c r="I538" s="117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 ht="12.75" customHeight="1">
      <c r="A539" s="117"/>
      <c r="B539" s="117"/>
      <c r="C539" s="117"/>
      <c r="D539" s="117"/>
      <c r="E539" s="117"/>
      <c r="F539" s="117"/>
      <c r="G539" s="117"/>
      <c r="H539" s="117"/>
      <c r="I539" s="117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 ht="12.75" customHeight="1">
      <c r="A540" s="117"/>
      <c r="B540" s="117"/>
      <c r="C540" s="117"/>
      <c r="D540" s="117"/>
      <c r="E540" s="117"/>
      <c r="F540" s="117"/>
      <c r="G540" s="117"/>
      <c r="H540" s="117"/>
      <c r="I540" s="117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 ht="12.75" customHeight="1">
      <c r="A541" s="117"/>
      <c r="B541" s="117"/>
      <c r="C541" s="117"/>
      <c r="D541" s="117"/>
      <c r="E541" s="117"/>
      <c r="F541" s="117"/>
      <c r="G541" s="117"/>
      <c r="H541" s="117"/>
      <c r="I541" s="117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 ht="12.75" customHeight="1">
      <c r="A542" s="117"/>
      <c r="B542" s="117"/>
      <c r="C542" s="117"/>
      <c r="D542" s="117"/>
      <c r="E542" s="117"/>
      <c r="F542" s="117"/>
      <c r="G542" s="117"/>
      <c r="H542" s="117"/>
      <c r="I542" s="117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 ht="12.75" customHeight="1">
      <c r="A543" s="117"/>
      <c r="B543" s="117"/>
      <c r="C543" s="117"/>
      <c r="D543" s="117"/>
      <c r="E543" s="117"/>
      <c r="F543" s="117"/>
      <c r="G543" s="117"/>
      <c r="H543" s="117"/>
      <c r="I543" s="117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 ht="12.75" customHeight="1">
      <c r="A544" s="117"/>
      <c r="B544" s="117"/>
      <c r="C544" s="117"/>
      <c r="D544" s="117"/>
      <c r="E544" s="117"/>
      <c r="F544" s="117"/>
      <c r="G544" s="117"/>
      <c r="H544" s="117"/>
      <c r="I544" s="117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 ht="12.75" customHeight="1">
      <c r="A545" s="117"/>
      <c r="B545" s="117"/>
      <c r="C545" s="117"/>
      <c r="D545" s="117"/>
      <c r="E545" s="117"/>
      <c r="F545" s="117"/>
      <c r="G545" s="117"/>
      <c r="H545" s="117"/>
      <c r="I545" s="117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 ht="12.75" customHeight="1">
      <c r="A546" s="117"/>
      <c r="B546" s="117"/>
      <c r="C546" s="117"/>
      <c r="D546" s="117"/>
      <c r="E546" s="117"/>
      <c r="F546" s="117"/>
      <c r="G546" s="117"/>
      <c r="H546" s="117"/>
      <c r="I546" s="117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 ht="12.75" customHeight="1">
      <c r="A547" s="117"/>
      <c r="B547" s="117"/>
      <c r="C547" s="117"/>
      <c r="D547" s="117"/>
      <c r="E547" s="117"/>
      <c r="F547" s="117"/>
      <c r="G547" s="117"/>
      <c r="H547" s="117"/>
      <c r="I547" s="117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 ht="12.75" customHeight="1">
      <c r="A548" s="117"/>
      <c r="B548" s="117"/>
      <c r="C548" s="117"/>
      <c r="D548" s="117"/>
      <c r="E548" s="117"/>
      <c r="F548" s="117"/>
      <c r="G548" s="117"/>
      <c r="H548" s="117"/>
      <c r="I548" s="117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 ht="12.75" customHeight="1">
      <c r="A549" s="117"/>
      <c r="B549" s="117"/>
      <c r="C549" s="117"/>
      <c r="D549" s="117"/>
      <c r="E549" s="117"/>
      <c r="F549" s="117"/>
      <c r="G549" s="117"/>
      <c r="H549" s="117"/>
      <c r="I549" s="117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 ht="12.75" customHeight="1">
      <c r="A550" s="117"/>
      <c r="B550" s="117"/>
      <c r="C550" s="117"/>
      <c r="D550" s="117"/>
      <c r="E550" s="117"/>
      <c r="F550" s="117"/>
      <c r="G550" s="117"/>
      <c r="H550" s="117"/>
      <c r="I550" s="117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 ht="12.75" customHeight="1">
      <c r="A551" s="117"/>
      <c r="B551" s="117"/>
      <c r="C551" s="117"/>
      <c r="D551" s="117"/>
      <c r="E551" s="117"/>
      <c r="F551" s="117"/>
      <c r="G551" s="117"/>
      <c r="H551" s="117"/>
      <c r="I551" s="117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 ht="12.75" customHeight="1">
      <c r="A552" s="117"/>
      <c r="B552" s="117"/>
      <c r="C552" s="117"/>
      <c r="D552" s="117"/>
      <c r="E552" s="117"/>
      <c r="F552" s="117"/>
      <c r="G552" s="117"/>
      <c r="H552" s="117"/>
      <c r="I552" s="117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 ht="12.75" customHeight="1">
      <c r="A553" s="117"/>
      <c r="B553" s="117"/>
      <c r="C553" s="117"/>
      <c r="D553" s="117"/>
      <c r="E553" s="117"/>
      <c r="F553" s="117"/>
      <c r="G553" s="117"/>
      <c r="H553" s="117"/>
      <c r="I553" s="117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 ht="12.75" customHeight="1">
      <c r="A554" s="117"/>
      <c r="B554" s="117"/>
      <c r="C554" s="117"/>
      <c r="D554" s="117"/>
      <c r="E554" s="117"/>
      <c r="F554" s="117"/>
      <c r="G554" s="117"/>
      <c r="H554" s="117"/>
      <c r="I554" s="117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 ht="12.75" customHeight="1">
      <c r="A555" s="117"/>
      <c r="B555" s="117"/>
      <c r="C555" s="117"/>
      <c r="D555" s="117"/>
      <c r="E555" s="117"/>
      <c r="F555" s="117"/>
      <c r="G555" s="117"/>
      <c r="H555" s="117"/>
      <c r="I555" s="117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 ht="12.75" customHeight="1">
      <c r="A556" s="117"/>
      <c r="B556" s="117"/>
      <c r="C556" s="117"/>
      <c r="D556" s="117"/>
      <c r="E556" s="117"/>
      <c r="F556" s="117"/>
      <c r="G556" s="117"/>
      <c r="H556" s="117"/>
      <c r="I556" s="117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 ht="12.75" customHeight="1">
      <c r="A557" s="117"/>
      <c r="B557" s="117"/>
      <c r="C557" s="117"/>
      <c r="D557" s="117"/>
      <c r="E557" s="117"/>
      <c r="F557" s="117"/>
      <c r="G557" s="117"/>
      <c r="H557" s="117"/>
      <c r="I557" s="117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 ht="12.75" customHeight="1">
      <c r="A558" s="117"/>
      <c r="B558" s="117"/>
      <c r="C558" s="117"/>
      <c r="D558" s="117"/>
      <c r="E558" s="117"/>
      <c r="F558" s="117"/>
      <c r="G558" s="117"/>
      <c r="H558" s="117"/>
      <c r="I558" s="117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</row>
    <row r="559" ht="12.75" customHeight="1">
      <c r="A559" s="117"/>
      <c r="B559" s="117"/>
      <c r="C559" s="117"/>
      <c r="D559" s="117"/>
      <c r="E559" s="117"/>
      <c r="F559" s="117"/>
      <c r="G559" s="117"/>
      <c r="H559" s="117"/>
      <c r="I559" s="117"/>
      <c r="J559" s="117"/>
      <c r="K559" s="117"/>
      <c r="L559" s="117"/>
      <c r="M559" s="117"/>
      <c r="N559" s="117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</row>
    <row r="560" ht="12.75" customHeight="1">
      <c r="A560" s="117"/>
      <c r="B560" s="117"/>
      <c r="C560" s="117"/>
      <c r="D560" s="117"/>
      <c r="E560" s="117"/>
      <c r="F560" s="117"/>
      <c r="G560" s="117"/>
      <c r="H560" s="117"/>
      <c r="I560" s="117"/>
      <c r="J560" s="117"/>
      <c r="K560" s="117"/>
      <c r="L560" s="117"/>
      <c r="M560" s="117"/>
      <c r="N560" s="117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</row>
    <row r="561" ht="12.75" customHeight="1">
      <c r="A561" s="117"/>
      <c r="B561" s="117"/>
      <c r="C561" s="117"/>
      <c r="D561" s="117"/>
      <c r="E561" s="117"/>
      <c r="F561" s="117"/>
      <c r="G561" s="117"/>
      <c r="H561" s="117"/>
      <c r="I561" s="117"/>
      <c r="J561" s="117"/>
      <c r="K561" s="117"/>
      <c r="L561" s="117"/>
      <c r="M561" s="117"/>
      <c r="N561" s="117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</row>
    <row r="562" ht="12.75" customHeight="1">
      <c r="A562" s="117"/>
      <c r="B562" s="117"/>
      <c r="C562" s="117"/>
      <c r="D562" s="117"/>
      <c r="E562" s="117"/>
      <c r="F562" s="117"/>
      <c r="G562" s="117"/>
      <c r="H562" s="117"/>
      <c r="I562" s="117"/>
      <c r="J562" s="117"/>
      <c r="K562" s="117"/>
      <c r="L562" s="117"/>
      <c r="M562" s="117"/>
      <c r="N562" s="117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</row>
    <row r="563" ht="12.75" customHeight="1">
      <c r="A563" s="117"/>
      <c r="B563" s="117"/>
      <c r="C563" s="117"/>
      <c r="D563" s="117"/>
      <c r="E563" s="117"/>
      <c r="F563" s="117"/>
      <c r="G563" s="117"/>
      <c r="H563" s="117"/>
      <c r="I563" s="117"/>
      <c r="J563" s="117"/>
      <c r="K563" s="117"/>
      <c r="L563" s="117"/>
      <c r="M563" s="117"/>
      <c r="N563" s="117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</row>
    <row r="564" ht="12.75" customHeight="1">
      <c r="A564" s="117"/>
      <c r="B564" s="117"/>
      <c r="C564" s="117"/>
      <c r="D564" s="117"/>
      <c r="E564" s="117"/>
      <c r="F564" s="117"/>
      <c r="G564" s="117"/>
      <c r="H564" s="117"/>
      <c r="I564" s="117"/>
      <c r="J564" s="117"/>
      <c r="K564" s="117"/>
      <c r="L564" s="117"/>
      <c r="M564" s="117"/>
      <c r="N564" s="117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</row>
    <row r="565" ht="12.75" customHeight="1">
      <c r="A565" s="117"/>
      <c r="B565" s="117"/>
      <c r="C565" s="117"/>
      <c r="D565" s="117"/>
      <c r="E565" s="117"/>
      <c r="F565" s="117"/>
      <c r="G565" s="117"/>
      <c r="H565" s="117"/>
      <c r="I565" s="117"/>
      <c r="J565" s="117"/>
      <c r="K565" s="117"/>
      <c r="L565" s="117"/>
      <c r="M565" s="117"/>
      <c r="N565" s="117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</row>
    <row r="566" ht="12.75" customHeight="1">
      <c r="A566" s="117"/>
      <c r="B566" s="117"/>
      <c r="C566" s="117"/>
      <c r="D566" s="117"/>
      <c r="E566" s="117"/>
      <c r="F566" s="117"/>
      <c r="G566" s="117"/>
      <c r="H566" s="117"/>
      <c r="I566" s="117"/>
      <c r="J566" s="117"/>
      <c r="K566" s="117"/>
      <c r="L566" s="117"/>
      <c r="M566" s="117"/>
      <c r="N566" s="117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</row>
    <row r="567" ht="12.75" customHeight="1">
      <c r="A567" s="117"/>
      <c r="B567" s="117"/>
      <c r="C567" s="117"/>
      <c r="D567" s="117"/>
      <c r="E567" s="117"/>
      <c r="F567" s="117"/>
      <c r="G567" s="117"/>
      <c r="H567" s="117"/>
      <c r="I567" s="117"/>
      <c r="J567" s="117"/>
      <c r="K567" s="117"/>
      <c r="L567" s="117"/>
      <c r="M567" s="117"/>
      <c r="N567" s="117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</row>
    <row r="568" ht="12.75" customHeight="1">
      <c r="A568" s="117"/>
      <c r="B568" s="117"/>
      <c r="C568" s="117"/>
      <c r="D568" s="117"/>
      <c r="E568" s="117"/>
      <c r="F568" s="117"/>
      <c r="G568" s="117"/>
      <c r="H568" s="117"/>
      <c r="I568" s="117"/>
      <c r="J568" s="117"/>
      <c r="K568" s="117"/>
      <c r="L568" s="117"/>
      <c r="M568" s="117"/>
      <c r="N568" s="117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</row>
    <row r="569" ht="12.75" customHeight="1">
      <c r="A569" s="117"/>
      <c r="B569" s="117"/>
      <c r="C569" s="117"/>
      <c r="D569" s="117"/>
      <c r="E569" s="117"/>
      <c r="F569" s="117"/>
      <c r="G569" s="117"/>
      <c r="H569" s="117"/>
      <c r="I569" s="117"/>
      <c r="J569" s="117"/>
      <c r="K569" s="117"/>
      <c r="L569" s="117"/>
      <c r="M569" s="117"/>
      <c r="N569" s="117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</row>
    <row r="570" ht="12.75" customHeight="1">
      <c r="A570" s="117"/>
      <c r="B570" s="117"/>
      <c r="C570" s="117"/>
      <c r="D570" s="117"/>
      <c r="E570" s="117"/>
      <c r="F570" s="117"/>
      <c r="G570" s="117"/>
      <c r="H570" s="117"/>
      <c r="I570" s="117"/>
      <c r="J570" s="117"/>
      <c r="K570" s="117"/>
      <c r="L570" s="117"/>
      <c r="M570" s="117"/>
      <c r="N570" s="117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</row>
    <row r="571" ht="12.75" customHeight="1">
      <c r="A571" s="117"/>
      <c r="B571" s="117"/>
      <c r="C571" s="117"/>
      <c r="D571" s="117"/>
      <c r="E571" s="117"/>
      <c r="F571" s="117"/>
      <c r="G571" s="117"/>
      <c r="H571" s="117"/>
      <c r="I571" s="117"/>
      <c r="J571" s="117"/>
      <c r="K571" s="117"/>
      <c r="L571" s="117"/>
      <c r="M571" s="117"/>
      <c r="N571" s="117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</row>
    <row r="572" ht="12.75" customHeight="1">
      <c r="A572" s="117"/>
      <c r="B572" s="117"/>
      <c r="C572" s="117"/>
      <c r="D572" s="117"/>
      <c r="E572" s="117"/>
      <c r="F572" s="117"/>
      <c r="G572" s="117"/>
      <c r="H572" s="117"/>
      <c r="I572" s="117"/>
      <c r="J572" s="117"/>
      <c r="K572" s="117"/>
      <c r="L572" s="117"/>
      <c r="M572" s="117"/>
      <c r="N572" s="117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</row>
    <row r="573" ht="12.75" customHeight="1">
      <c r="A573" s="117"/>
      <c r="B573" s="117"/>
      <c r="C573" s="117"/>
      <c r="D573" s="117"/>
      <c r="E573" s="117"/>
      <c r="F573" s="117"/>
      <c r="G573" s="117"/>
      <c r="H573" s="117"/>
      <c r="I573" s="117"/>
      <c r="J573" s="117"/>
      <c r="K573" s="117"/>
      <c r="L573" s="117"/>
      <c r="M573" s="117"/>
      <c r="N573" s="117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</row>
    <row r="574" ht="12.75" customHeight="1">
      <c r="A574" s="117"/>
      <c r="B574" s="117"/>
      <c r="C574" s="117"/>
      <c r="D574" s="117"/>
      <c r="E574" s="117"/>
      <c r="F574" s="117"/>
      <c r="G574" s="117"/>
      <c r="H574" s="117"/>
      <c r="I574" s="117"/>
      <c r="J574" s="117"/>
      <c r="K574" s="117"/>
      <c r="L574" s="117"/>
      <c r="M574" s="117"/>
      <c r="N574" s="117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</row>
    <row r="575" ht="12.75" customHeight="1">
      <c r="A575" s="117"/>
      <c r="B575" s="117"/>
      <c r="C575" s="117"/>
      <c r="D575" s="117"/>
      <c r="E575" s="117"/>
      <c r="F575" s="117"/>
      <c r="G575" s="117"/>
      <c r="H575" s="117"/>
      <c r="I575" s="117"/>
      <c r="J575" s="117"/>
      <c r="K575" s="117"/>
      <c r="L575" s="117"/>
      <c r="M575" s="117"/>
      <c r="N575" s="117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</row>
    <row r="576" ht="12.75" customHeight="1">
      <c r="A576" s="117"/>
      <c r="B576" s="117"/>
      <c r="C576" s="117"/>
      <c r="D576" s="117"/>
      <c r="E576" s="117"/>
      <c r="F576" s="117"/>
      <c r="G576" s="117"/>
      <c r="H576" s="117"/>
      <c r="I576" s="117"/>
      <c r="J576" s="117"/>
      <c r="K576" s="117"/>
      <c r="L576" s="117"/>
      <c r="M576" s="117"/>
      <c r="N576" s="117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</row>
    <row r="577" ht="12.75" customHeight="1">
      <c r="A577" s="117"/>
      <c r="B577" s="117"/>
      <c r="C577" s="117"/>
      <c r="D577" s="117"/>
      <c r="E577" s="117"/>
      <c r="F577" s="117"/>
      <c r="G577" s="117"/>
      <c r="H577" s="117"/>
      <c r="I577" s="117"/>
      <c r="J577" s="117"/>
      <c r="K577" s="117"/>
      <c r="L577" s="117"/>
      <c r="M577" s="117"/>
      <c r="N577" s="117"/>
      <c r="O577" s="117"/>
      <c r="P577" s="117"/>
      <c r="Q577" s="117"/>
      <c r="R577" s="117"/>
      <c r="S577" s="117"/>
      <c r="T577" s="117"/>
      <c r="U577" s="117"/>
      <c r="V577" s="117"/>
      <c r="W577" s="117"/>
      <c r="X577" s="117"/>
      <c r="Y577" s="117"/>
      <c r="Z577" s="117"/>
    </row>
    <row r="578" ht="12.75" customHeight="1">
      <c r="A578" s="117"/>
      <c r="B578" s="117"/>
      <c r="C578" s="117"/>
      <c r="D578" s="117"/>
      <c r="E578" s="117"/>
      <c r="F578" s="117"/>
      <c r="G578" s="117"/>
      <c r="H578" s="117"/>
      <c r="I578" s="117"/>
      <c r="J578" s="117"/>
      <c r="K578" s="117"/>
      <c r="L578" s="117"/>
      <c r="M578" s="117"/>
      <c r="N578" s="117"/>
      <c r="O578" s="117"/>
      <c r="P578" s="117"/>
      <c r="Q578" s="117"/>
      <c r="R578" s="117"/>
      <c r="S578" s="117"/>
      <c r="T578" s="117"/>
      <c r="U578" s="117"/>
      <c r="V578" s="117"/>
      <c r="W578" s="117"/>
      <c r="X578" s="117"/>
      <c r="Y578" s="117"/>
      <c r="Z578" s="117"/>
    </row>
    <row r="579" ht="12.75" customHeight="1">
      <c r="A579" s="117"/>
      <c r="B579" s="117"/>
      <c r="C579" s="117"/>
      <c r="D579" s="117"/>
      <c r="E579" s="117"/>
      <c r="F579" s="117"/>
      <c r="G579" s="117"/>
      <c r="H579" s="117"/>
      <c r="I579" s="117"/>
      <c r="J579" s="117"/>
      <c r="K579" s="117"/>
      <c r="L579" s="117"/>
      <c r="M579" s="117"/>
      <c r="N579" s="117"/>
      <c r="O579" s="117"/>
      <c r="P579" s="117"/>
      <c r="Q579" s="117"/>
      <c r="R579" s="117"/>
      <c r="S579" s="117"/>
      <c r="T579" s="117"/>
      <c r="U579" s="117"/>
      <c r="V579" s="117"/>
      <c r="W579" s="117"/>
      <c r="X579" s="117"/>
      <c r="Y579" s="117"/>
      <c r="Z579" s="117"/>
    </row>
    <row r="580" ht="12.75" customHeight="1">
      <c r="A580" s="117"/>
      <c r="B580" s="117"/>
      <c r="C580" s="117"/>
      <c r="D580" s="117"/>
      <c r="E580" s="117"/>
      <c r="F580" s="117"/>
      <c r="G580" s="117"/>
      <c r="H580" s="117"/>
      <c r="I580" s="117"/>
      <c r="J580" s="117"/>
      <c r="K580" s="117"/>
      <c r="L580" s="117"/>
      <c r="M580" s="117"/>
      <c r="N580" s="117"/>
      <c r="O580" s="117"/>
      <c r="P580" s="117"/>
      <c r="Q580" s="117"/>
      <c r="R580" s="117"/>
      <c r="S580" s="117"/>
      <c r="T580" s="117"/>
      <c r="U580" s="117"/>
      <c r="V580" s="117"/>
      <c r="W580" s="117"/>
      <c r="X580" s="117"/>
      <c r="Y580" s="117"/>
      <c r="Z580" s="117"/>
    </row>
    <row r="581" ht="12.75" customHeight="1">
      <c r="A581" s="117"/>
      <c r="B581" s="117"/>
      <c r="C581" s="117"/>
      <c r="D581" s="117"/>
      <c r="E581" s="117"/>
      <c r="F581" s="117"/>
      <c r="G581" s="117"/>
      <c r="H581" s="117"/>
      <c r="I581" s="117"/>
      <c r="J581" s="117"/>
      <c r="K581" s="117"/>
      <c r="L581" s="117"/>
      <c r="M581" s="117"/>
      <c r="N581" s="117"/>
      <c r="O581" s="117"/>
      <c r="P581" s="117"/>
      <c r="Q581" s="117"/>
      <c r="R581" s="117"/>
      <c r="S581" s="117"/>
      <c r="T581" s="117"/>
      <c r="U581" s="117"/>
      <c r="V581" s="117"/>
      <c r="W581" s="117"/>
      <c r="X581" s="117"/>
      <c r="Y581" s="117"/>
      <c r="Z581" s="117"/>
    </row>
    <row r="582" ht="12.75" customHeight="1">
      <c r="A582" s="117"/>
      <c r="B582" s="117"/>
      <c r="C582" s="117"/>
      <c r="D582" s="117"/>
      <c r="E582" s="117"/>
      <c r="F582" s="117"/>
      <c r="G582" s="117"/>
      <c r="H582" s="117"/>
      <c r="I582" s="117"/>
      <c r="J582" s="117"/>
      <c r="K582" s="117"/>
      <c r="L582" s="117"/>
      <c r="M582" s="117"/>
      <c r="N582" s="117"/>
      <c r="O582" s="117"/>
      <c r="P582" s="117"/>
      <c r="Q582" s="117"/>
      <c r="R582" s="117"/>
      <c r="S582" s="117"/>
      <c r="T582" s="117"/>
      <c r="U582" s="117"/>
      <c r="V582" s="117"/>
      <c r="W582" s="117"/>
      <c r="X582" s="117"/>
      <c r="Y582" s="117"/>
      <c r="Z582" s="117"/>
    </row>
    <row r="583" ht="12.75" customHeight="1">
      <c r="A583" s="117"/>
      <c r="B583" s="117"/>
      <c r="C583" s="117"/>
      <c r="D583" s="117"/>
      <c r="E583" s="117"/>
      <c r="F583" s="117"/>
      <c r="G583" s="117"/>
      <c r="H583" s="117"/>
      <c r="I583" s="117"/>
      <c r="J583" s="117"/>
      <c r="K583" s="117"/>
      <c r="L583" s="117"/>
      <c r="M583" s="117"/>
      <c r="N583" s="117"/>
      <c r="O583" s="117"/>
      <c r="P583" s="117"/>
      <c r="Q583" s="117"/>
      <c r="R583" s="117"/>
      <c r="S583" s="117"/>
      <c r="T583" s="117"/>
      <c r="U583" s="117"/>
      <c r="V583" s="117"/>
      <c r="W583" s="117"/>
      <c r="X583" s="117"/>
      <c r="Y583" s="117"/>
      <c r="Z583" s="117"/>
    </row>
    <row r="584" ht="12.75" customHeight="1">
      <c r="A584" s="117"/>
      <c r="B584" s="117"/>
      <c r="C584" s="117"/>
      <c r="D584" s="117"/>
      <c r="E584" s="117"/>
      <c r="F584" s="117"/>
      <c r="G584" s="117"/>
      <c r="H584" s="117"/>
      <c r="I584" s="117"/>
      <c r="J584" s="117"/>
      <c r="K584" s="117"/>
      <c r="L584" s="117"/>
      <c r="M584" s="117"/>
      <c r="N584" s="117"/>
      <c r="O584" s="117"/>
      <c r="P584" s="117"/>
      <c r="Q584" s="117"/>
      <c r="R584" s="117"/>
      <c r="S584" s="117"/>
      <c r="T584" s="117"/>
      <c r="U584" s="117"/>
      <c r="V584" s="117"/>
      <c r="W584" s="117"/>
      <c r="X584" s="117"/>
      <c r="Y584" s="117"/>
      <c r="Z584" s="117"/>
    </row>
    <row r="585" ht="12.75" customHeight="1">
      <c r="A585" s="117"/>
      <c r="B585" s="117"/>
      <c r="C585" s="117"/>
      <c r="D585" s="117"/>
      <c r="E585" s="117"/>
      <c r="F585" s="117"/>
      <c r="G585" s="117"/>
      <c r="H585" s="117"/>
      <c r="I585" s="117"/>
      <c r="J585" s="117"/>
      <c r="K585" s="117"/>
      <c r="L585" s="117"/>
      <c r="M585" s="117"/>
      <c r="N585" s="117"/>
      <c r="O585" s="117"/>
      <c r="P585" s="117"/>
      <c r="Q585" s="117"/>
      <c r="R585" s="117"/>
      <c r="S585" s="117"/>
      <c r="T585" s="117"/>
      <c r="U585" s="117"/>
      <c r="V585" s="117"/>
      <c r="W585" s="117"/>
      <c r="X585" s="117"/>
      <c r="Y585" s="117"/>
      <c r="Z585" s="117"/>
    </row>
    <row r="586" ht="12.75" customHeight="1">
      <c r="A586" s="117"/>
      <c r="B586" s="117"/>
      <c r="C586" s="117"/>
      <c r="D586" s="117"/>
      <c r="E586" s="117"/>
      <c r="F586" s="117"/>
      <c r="G586" s="117"/>
      <c r="H586" s="117"/>
      <c r="I586" s="117"/>
      <c r="J586" s="117"/>
      <c r="K586" s="117"/>
      <c r="L586" s="117"/>
      <c r="M586" s="117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  <c r="X586" s="117"/>
      <c r="Y586" s="117"/>
      <c r="Z586" s="117"/>
    </row>
    <row r="587" ht="12.75" customHeight="1">
      <c r="A587" s="117"/>
      <c r="B587" s="117"/>
      <c r="C587" s="117"/>
      <c r="D587" s="117"/>
      <c r="E587" s="117"/>
      <c r="F587" s="117"/>
      <c r="G587" s="117"/>
      <c r="H587" s="117"/>
      <c r="I587" s="117"/>
      <c r="J587" s="117"/>
      <c r="K587" s="117"/>
      <c r="L587" s="117"/>
      <c r="M587" s="117"/>
      <c r="N587" s="117"/>
      <c r="O587" s="117"/>
      <c r="P587" s="117"/>
      <c r="Q587" s="117"/>
      <c r="R587" s="117"/>
      <c r="S587" s="117"/>
      <c r="T587" s="117"/>
      <c r="U587" s="117"/>
      <c r="V587" s="117"/>
      <c r="W587" s="117"/>
      <c r="X587" s="117"/>
      <c r="Y587" s="117"/>
      <c r="Z587" s="117"/>
    </row>
    <row r="588" ht="12.75" customHeight="1">
      <c r="A588" s="117"/>
      <c r="B588" s="117"/>
      <c r="C588" s="117"/>
      <c r="D588" s="117"/>
      <c r="E588" s="117"/>
      <c r="F588" s="117"/>
      <c r="G588" s="117"/>
      <c r="H588" s="117"/>
      <c r="I588" s="117"/>
      <c r="J588" s="117"/>
      <c r="K588" s="117"/>
      <c r="L588" s="117"/>
      <c r="M588" s="117"/>
      <c r="N588" s="117"/>
      <c r="O588" s="117"/>
      <c r="P588" s="117"/>
      <c r="Q588" s="117"/>
      <c r="R588" s="117"/>
      <c r="S588" s="117"/>
      <c r="T588" s="117"/>
      <c r="U588" s="117"/>
      <c r="V588" s="117"/>
      <c r="W588" s="117"/>
      <c r="X588" s="117"/>
      <c r="Y588" s="117"/>
      <c r="Z588" s="117"/>
    </row>
    <row r="589" ht="12.75" customHeight="1">
      <c r="A589" s="117"/>
      <c r="B589" s="117"/>
      <c r="C589" s="117"/>
      <c r="D589" s="117"/>
      <c r="E589" s="117"/>
      <c r="F589" s="117"/>
      <c r="G589" s="117"/>
      <c r="H589" s="117"/>
      <c r="I589" s="117"/>
      <c r="J589" s="117"/>
      <c r="K589" s="117"/>
      <c r="L589" s="117"/>
      <c r="M589" s="117"/>
      <c r="N589" s="117"/>
      <c r="O589" s="117"/>
      <c r="P589" s="117"/>
      <c r="Q589" s="117"/>
      <c r="R589" s="117"/>
      <c r="S589" s="117"/>
      <c r="T589" s="117"/>
      <c r="U589" s="117"/>
      <c r="V589" s="117"/>
      <c r="W589" s="117"/>
      <c r="X589" s="117"/>
      <c r="Y589" s="117"/>
      <c r="Z589" s="117"/>
    </row>
    <row r="590" ht="12.75" customHeight="1">
      <c r="A590" s="117"/>
      <c r="B590" s="117"/>
      <c r="C590" s="117"/>
      <c r="D590" s="117"/>
      <c r="E590" s="117"/>
      <c r="F590" s="117"/>
      <c r="G590" s="117"/>
      <c r="H590" s="117"/>
      <c r="I590" s="117"/>
      <c r="J590" s="117"/>
      <c r="K590" s="117"/>
      <c r="L590" s="117"/>
      <c r="M590" s="117"/>
      <c r="N590" s="117"/>
      <c r="O590" s="117"/>
      <c r="P590" s="117"/>
      <c r="Q590" s="117"/>
      <c r="R590" s="117"/>
      <c r="S590" s="117"/>
      <c r="T590" s="117"/>
      <c r="U590" s="117"/>
      <c r="V590" s="117"/>
      <c r="W590" s="117"/>
      <c r="X590" s="117"/>
      <c r="Y590" s="117"/>
      <c r="Z590" s="117"/>
    </row>
    <row r="591" ht="12.75" customHeight="1">
      <c r="A591" s="117"/>
      <c r="B591" s="117"/>
      <c r="C591" s="117"/>
      <c r="D591" s="117"/>
      <c r="E591" s="117"/>
      <c r="F591" s="117"/>
      <c r="G591" s="117"/>
      <c r="H591" s="117"/>
      <c r="I591" s="117"/>
      <c r="J591" s="117"/>
      <c r="K591" s="117"/>
      <c r="L591" s="117"/>
      <c r="M591" s="117"/>
      <c r="N591" s="117"/>
      <c r="O591" s="117"/>
      <c r="P591" s="117"/>
      <c r="Q591" s="117"/>
      <c r="R591" s="117"/>
      <c r="S591" s="117"/>
      <c r="T591" s="117"/>
      <c r="U591" s="117"/>
      <c r="V591" s="117"/>
      <c r="W591" s="117"/>
      <c r="X591" s="117"/>
      <c r="Y591" s="117"/>
      <c r="Z591" s="117"/>
    </row>
    <row r="592" ht="12.75" customHeight="1">
      <c r="A592" s="117"/>
      <c r="B592" s="117"/>
      <c r="C592" s="117"/>
      <c r="D592" s="117"/>
      <c r="E592" s="117"/>
      <c r="F592" s="117"/>
      <c r="G592" s="117"/>
      <c r="H592" s="117"/>
      <c r="I592" s="117"/>
      <c r="J592" s="117"/>
      <c r="K592" s="117"/>
      <c r="L592" s="117"/>
      <c r="M592" s="117"/>
      <c r="N592" s="117"/>
      <c r="O592" s="117"/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</row>
    <row r="593" ht="12.75" customHeight="1">
      <c r="A593" s="117"/>
      <c r="B593" s="117"/>
      <c r="C593" s="117"/>
      <c r="D593" s="117"/>
      <c r="E593" s="117"/>
      <c r="F593" s="117"/>
      <c r="G593" s="117"/>
      <c r="H593" s="117"/>
      <c r="I593" s="117"/>
      <c r="J593" s="117"/>
      <c r="K593" s="117"/>
      <c r="L593" s="117"/>
      <c r="M593" s="117"/>
      <c r="N593" s="117"/>
      <c r="O593" s="117"/>
      <c r="P593" s="117"/>
      <c r="Q593" s="117"/>
      <c r="R593" s="117"/>
      <c r="S593" s="117"/>
      <c r="T593" s="117"/>
      <c r="U593" s="117"/>
      <c r="V593" s="117"/>
      <c r="W593" s="117"/>
      <c r="X593" s="117"/>
      <c r="Y593" s="117"/>
      <c r="Z593" s="117"/>
    </row>
    <row r="594" ht="12.75" customHeight="1">
      <c r="A594" s="117"/>
      <c r="B594" s="117"/>
      <c r="C594" s="117"/>
      <c r="D594" s="117"/>
      <c r="E594" s="117"/>
      <c r="F594" s="117"/>
      <c r="G594" s="117"/>
      <c r="H594" s="117"/>
      <c r="I594" s="117"/>
      <c r="J594" s="117"/>
      <c r="K594" s="117"/>
      <c r="L594" s="117"/>
      <c r="M594" s="117"/>
      <c r="N594" s="117"/>
      <c r="O594" s="117"/>
      <c r="P594" s="117"/>
      <c r="Q594" s="117"/>
      <c r="R594" s="117"/>
      <c r="S594" s="117"/>
      <c r="T594" s="117"/>
      <c r="U594" s="117"/>
      <c r="V594" s="117"/>
      <c r="W594" s="117"/>
      <c r="X594" s="117"/>
      <c r="Y594" s="117"/>
      <c r="Z594" s="117"/>
    </row>
    <row r="595" ht="12.75" customHeight="1">
      <c r="A595" s="117"/>
      <c r="B595" s="117"/>
      <c r="C595" s="117"/>
      <c r="D595" s="117"/>
      <c r="E595" s="117"/>
      <c r="F595" s="117"/>
      <c r="G595" s="117"/>
      <c r="H595" s="117"/>
      <c r="I595" s="117"/>
      <c r="J595" s="117"/>
      <c r="K595" s="117"/>
      <c r="L595" s="117"/>
      <c r="M595" s="117"/>
      <c r="N595" s="117"/>
      <c r="O595" s="117"/>
      <c r="P595" s="117"/>
      <c r="Q595" s="117"/>
      <c r="R595" s="117"/>
      <c r="S595" s="117"/>
      <c r="T595" s="117"/>
      <c r="U595" s="117"/>
      <c r="V595" s="117"/>
      <c r="W595" s="117"/>
      <c r="X595" s="117"/>
      <c r="Y595" s="117"/>
      <c r="Z595" s="117"/>
    </row>
    <row r="596" ht="12.75" customHeight="1">
      <c r="A596" s="117"/>
      <c r="B596" s="117"/>
      <c r="C596" s="117"/>
      <c r="D596" s="117"/>
      <c r="E596" s="117"/>
      <c r="F596" s="117"/>
      <c r="G596" s="117"/>
      <c r="H596" s="117"/>
      <c r="I596" s="117"/>
      <c r="J596" s="117"/>
      <c r="K596" s="117"/>
      <c r="L596" s="117"/>
      <c r="M596" s="117"/>
      <c r="N596" s="117"/>
      <c r="O596" s="117"/>
      <c r="P596" s="117"/>
      <c r="Q596" s="117"/>
      <c r="R596" s="117"/>
      <c r="S596" s="117"/>
      <c r="T596" s="117"/>
      <c r="U596" s="117"/>
      <c r="V596" s="117"/>
      <c r="W596" s="117"/>
      <c r="X596" s="117"/>
      <c r="Y596" s="117"/>
      <c r="Z596" s="117"/>
    </row>
    <row r="597" ht="12.75" customHeight="1">
      <c r="A597" s="117"/>
      <c r="B597" s="117"/>
      <c r="C597" s="117"/>
      <c r="D597" s="117"/>
      <c r="E597" s="117"/>
      <c r="F597" s="117"/>
      <c r="G597" s="117"/>
      <c r="H597" s="117"/>
      <c r="I597" s="117"/>
      <c r="J597" s="117"/>
      <c r="K597" s="117"/>
      <c r="L597" s="117"/>
      <c r="M597" s="117"/>
      <c r="N597" s="117"/>
      <c r="O597" s="117"/>
      <c r="P597" s="117"/>
      <c r="Q597" s="117"/>
      <c r="R597" s="117"/>
      <c r="S597" s="117"/>
      <c r="T597" s="117"/>
      <c r="U597" s="117"/>
      <c r="V597" s="117"/>
      <c r="W597" s="117"/>
      <c r="X597" s="117"/>
      <c r="Y597" s="117"/>
      <c r="Z597" s="117"/>
    </row>
    <row r="598" ht="12.75" customHeight="1">
      <c r="A598" s="117"/>
      <c r="B598" s="117"/>
      <c r="C598" s="117"/>
      <c r="D598" s="117"/>
      <c r="E598" s="117"/>
      <c r="F598" s="117"/>
      <c r="G598" s="117"/>
      <c r="H598" s="117"/>
      <c r="I598" s="117"/>
      <c r="J598" s="117"/>
      <c r="K598" s="117"/>
      <c r="L598" s="117"/>
      <c r="M598" s="117"/>
      <c r="N598" s="117"/>
      <c r="O598" s="117"/>
      <c r="P598" s="117"/>
      <c r="Q598" s="117"/>
      <c r="R598" s="117"/>
      <c r="S598" s="117"/>
      <c r="T598" s="117"/>
      <c r="U598" s="117"/>
      <c r="V598" s="117"/>
      <c r="W598" s="117"/>
      <c r="X598" s="117"/>
      <c r="Y598" s="117"/>
      <c r="Z598" s="117"/>
    </row>
    <row r="599" ht="12.75" customHeight="1">
      <c r="A599" s="117"/>
      <c r="B599" s="117"/>
      <c r="C599" s="117"/>
      <c r="D599" s="117"/>
      <c r="E599" s="117"/>
      <c r="F599" s="117"/>
      <c r="G599" s="117"/>
      <c r="H599" s="117"/>
      <c r="I599" s="117"/>
      <c r="J599" s="117"/>
      <c r="K599" s="117"/>
      <c r="L599" s="117"/>
      <c r="M599" s="117"/>
      <c r="N599" s="117"/>
      <c r="O599" s="117"/>
      <c r="P599" s="117"/>
      <c r="Q599" s="117"/>
      <c r="R599" s="117"/>
      <c r="S599" s="117"/>
      <c r="T599" s="117"/>
      <c r="U599" s="117"/>
      <c r="V599" s="117"/>
      <c r="W599" s="117"/>
      <c r="X599" s="117"/>
      <c r="Y599" s="117"/>
      <c r="Z599" s="117"/>
    </row>
    <row r="600" ht="12.75" customHeight="1">
      <c r="A600" s="117"/>
      <c r="B600" s="117"/>
      <c r="C600" s="117"/>
      <c r="D600" s="117"/>
      <c r="E600" s="117"/>
      <c r="F600" s="117"/>
      <c r="G600" s="117"/>
      <c r="H600" s="117"/>
      <c r="I600" s="117"/>
      <c r="J600" s="117"/>
      <c r="K600" s="117"/>
      <c r="L600" s="117"/>
      <c r="M600" s="117"/>
      <c r="N600" s="117"/>
      <c r="O600" s="117"/>
      <c r="P600" s="117"/>
      <c r="Q600" s="117"/>
      <c r="R600" s="117"/>
      <c r="S600" s="117"/>
      <c r="T600" s="117"/>
      <c r="U600" s="117"/>
      <c r="V600" s="117"/>
      <c r="W600" s="117"/>
      <c r="X600" s="117"/>
      <c r="Y600" s="117"/>
      <c r="Z600" s="117"/>
    </row>
    <row r="601" ht="12.75" customHeight="1">
      <c r="A601" s="117"/>
      <c r="B601" s="117"/>
      <c r="C601" s="117"/>
      <c r="D601" s="117"/>
      <c r="E601" s="117"/>
      <c r="F601" s="117"/>
      <c r="G601" s="117"/>
      <c r="H601" s="117"/>
      <c r="I601" s="117"/>
      <c r="J601" s="117"/>
      <c r="K601" s="117"/>
      <c r="L601" s="117"/>
      <c r="M601" s="117"/>
      <c r="N601" s="117"/>
      <c r="O601" s="117"/>
      <c r="P601" s="117"/>
      <c r="Q601" s="117"/>
      <c r="R601" s="117"/>
      <c r="S601" s="117"/>
      <c r="T601" s="117"/>
      <c r="U601" s="117"/>
      <c r="V601" s="117"/>
      <c r="W601" s="117"/>
      <c r="X601" s="117"/>
      <c r="Y601" s="117"/>
      <c r="Z601" s="117"/>
    </row>
    <row r="602" ht="12.75" customHeight="1">
      <c r="A602" s="117"/>
      <c r="B602" s="117"/>
      <c r="C602" s="117"/>
      <c r="D602" s="117"/>
      <c r="E602" s="117"/>
      <c r="F602" s="117"/>
      <c r="G602" s="117"/>
      <c r="H602" s="117"/>
      <c r="I602" s="117"/>
      <c r="J602" s="117"/>
      <c r="K602" s="117"/>
      <c r="L602" s="117"/>
      <c r="M602" s="117"/>
      <c r="N602" s="117"/>
      <c r="O602" s="117"/>
      <c r="P602" s="117"/>
      <c r="Q602" s="117"/>
      <c r="R602" s="117"/>
      <c r="S602" s="117"/>
      <c r="T602" s="117"/>
      <c r="U602" s="117"/>
      <c r="V602" s="117"/>
      <c r="W602" s="117"/>
      <c r="X602" s="117"/>
      <c r="Y602" s="117"/>
      <c r="Z602" s="117"/>
    </row>
    <row r="603" ht="12.75" customHeight="1">
      <c r="A603" s="117"/>
      <c r="B603" s="117"/>
      <c r="C603" s="117"/>
      <c r="D603" s="117"/>
      <c r="E603" s="117"/>
      <c r="F603" s="117"/>
      <c r="G603" s="117"/>
      <c r="H603" s="117"/>
      <c r="I603" s="117"/>
      <c r="J603" s="117"/>
      <c r="K603" s="117"/>
      <c r="L603" s="117"/>
      <c r="M603" s="117"/>
      <c r="N603" s="117"/>
      <c r="O603" s="117"/>
      <c r="P603" s="117"/>
      <c r="Q603" s="117"/>
      <c r="R603" s="117"/>
      <c r="S603" s="117"/>
      <c r="T603" s="117"/>
      <c r="U603" s="117"/>
      <c r="V603" s="117"/>
      <c r="W603" s="117"/>
      <c r="X603" s="117"/>
      <c r="Y603" s="117"/>
      <c r="Z603" s="117"/>
    </row>
    <row r="604" ht="12.75" customHeight="1">
      <c r="A604" s="117"/>
      <c r="B604" s="117"/>
      <c r="C604" s="117"/>
      <c r="D604" s="117"/>
      <c r="E604" s="117"/>
      <c r="F604" s="117"/>
      <c r="G604" s="117"/>
      <c r="H604" s="117"/>
      <c r="I604" s="117"/>
      <c r="J604" s="117"/>
      <c r="K604" s="117"/>
      <c r="L604" s="117"/>
      <c r="M604" s="117"/>
      <c r="N604" s="117"/>
      <c r="O604" s="117"/>
      <c r="P604" s="117"/>
      <c r="Q604" s="117"/>
      <c r="R604" s="117"/>
      <c r="S604" s="117"/>
      <c r="T604" s="117"/>
      <c r="U604" s="117"/>
      <c r="V604" s="117"/>
      <c r="W604" s="117"/>
      <c r="X604" s="117"/>
      <c r="Y604" s="117"/>
      <c r="Z604" s="117"/>
    </row>
    <row r="605" ht="12.75" customHeight="1">
      <c r="A605" s="117"/>
      <c r="B605" s="117"/>
      <c r="C605" s="117"/>
      <c r="D605" s="117"/>
      <c r="E605" s="117"/>
      <c r="F605" s="117"/>
      <c r="G605" s="117"/>
      <c r="H605" s="117"/>
      <c r="I605" s="117"/>
      <c r="J605" s="117"/>
      <c r="K605" s="117"/>
      <c r="L605" s="117"/>
      <c r="M605" s="117"/>
      <c r="N605" s="117"/>
      <c r="O605" s="117"/>
      <c r="P605" s="117"/>
      <c r="Q605" s="117"/>
      <c r="R605" s="117"/>
      <c r="S605" s="117"/>
      <c r="T605" s="117"/>
      <c r="U605" s="117"/>
      <c r="V605" s="117"/>
      <c r="W605" s="117"/>
      <c r="X605" s="117"/>
      <c r="Y605" s="117"/>
      <c r="Z605" s="117"/>
    </row>
    <row r="606" ht="12.75" customHeight="1">
      <c r="A606" s="117"/>
      <c r="B606" s="117"/>
      <c r="C606" s="117"/>
      <c r="D606" s="117"/>
      <c r="E606" s="117"/>
      <c r="F606" s="117"/>
      <c r="G606" s="117"/>
      <c r="H606" s="117"/>
      <c r="I606" s="117"/>
      <c r="J606" s="117"/>
      <c r="K606" s="117"/>
      <c r="L606" s="117"/>
      <c r="M606" s="117"/>
      <c r="N606" s="117"/>
      <c r="O606" s="117"/>
      <c r="P606" s="117"/>
      <c r="Q606" s="117"/>
      <c r="R606" s="117"/>
      <c r="S606" s="117"/>
      <c r="T606" s="117"/>
      <c r="U606" s="117"/>
      <c r="V606" s="117"/>
      <c r="W606" s="117"/>
      <c r="X606" s="117"/>
      <c r="Y606" s="117"/>
      <c r="Z606" s="117"/>
    </row>
    <row r="607" ht="12.75" customHeight="1">
      <c r="A607" s="117"/>
      <c r="B607" s="117"/>
      <c r="C607" s="117"/>
      <c r="D607" s="117"/>
      <c r="E607" s="117"/>
      <c r="F607" s="117"/>
      <c r="G607" s="117"/>
      <c r="H607" s="117"/>
      <c r="I607" s="117"/>
      <c r="J607" s="117"/>
      <c r="K607" s="117"/>
      <c r="L607" s="117"/>
      <c r="M607" s="117"/>
      <c r="N607" s="117"/>
      <c r="O607" s="117"/>
      <c r="P607" s="117"/>
      <c r="Q607" s="117"/>
      <c r="R607" s="117"/>
      <c r="S607" s="117"/>
      <c r="T607" s="117"/>
      <c r="U607" s="117"/>
      <c r="V607" s="117"/>
      <c r="W607" s="117"/>
      <c r="X607" s="117"/>
      <c r="Y607" s="117"/>
      <c r="Z607" s="117"/>
    </row>
    <row r="608" ht="12.75" customHeight="1">
      <c r="A608" s="117"/>
      <c r="B608" s="117"/>
      <c r="C608" s="117"/>
      <c r="D608" s="117"/>
      <c r="E608" s="117"/>
      <c r="F608" s="117"/>
      <c r="G608" s="117"/>
      <c r="H608" s="117"/>
      <c r="I608" s="117"/>
      <c r="J608" s="117"/>
      <c r="K608" s="117"/>
      <c r="L608" s="117"/>
      <c r="M608" s="117"/>
      <c r="N608" s="117"/>
      <c r="O608" s="117"/>
      <c r="P608" s="117"/>
      <c r="Q608" s="117"/>
      <c r="R608" s="117"/>
      <c r="S608" s="117"/>
      <c r="T608" s="117"/>
      <c r="U608" s="117"/>
      <c r="V608" s="117"/>
      <c r="W608" s="117"/>
      <c r="X608" s="117"/>
      <c r="Y608" s="117"/>
      <c r="Z608" s="117"/>
    </row>
    <row r="609" ht="12.75" customHeight="1">
      <c r="A609" s="117"/>
      <c r="B609" s="117"/>
      <c r="C609" s="117"/>
      <c r="D609" s="117"/>
      <c r="E609" s="117"/>
      <c r="F609" s="117"/>
      <c r="G609" s="117"/>
      <c r="H609" s="117"/>
      <c r="I609" s="117"/>
      <c r="J609" s="117"/>
      <c r="K609" s="117"/>
      <c r="L609" s="117"/>
      <c r="M609" s="117"/>
      <c r="N609" s="117"/>
      <c r="O609" s="117"/>
      <c r="P609" s="117"/>
      <c r="Q609" s="117"/>
      <c r="R609" s="117"/>
      <c r="S609" s="117"/>
      <c r="T609" s="117"/>
      <c r="U609" s="117"/>
      <c r="V609" s="117"/>
      <c r="W609" s="117"/>
      <c r="X609" s="117"/>
      <c r="Y609" s="117"/>
      <c r="Z609" s="117"/>
    </row>
    <row r="610" ht="12.75" customHeight="1">
      <c r="A610" s="117"/>
      <c r="B610" s="117"/>
      <c r="C610" s="117"/>
      <c r="D610" s="117"/>
      <c r="E610" s="117"/>
      <c r="F610" s="117"/>
      <c r="G610" s="117"/>
      <c r="H610" s="117"/>
      <c r="I610" s="117"/>
      <c r="J610" s="117"/>
      <c r="K610" s="117"/>
      <c r="L610" s="117"/>
      <c r="M610" s="117"/>
      <c r="N610" s="117"/>
      <c r="O610" s="117"/>
      <c r="P610" s="117"/>
      <c r="Q610" s="117"/>
      <c r="R610" s="117"/>
      <c r="S610" s="117"/>
      <c r="T610" s="117"/>
      <c r="U610" s="117"/>
      <c r="V610" s="117"/>
      <c r="W610" s="117"/>
      <c r="X610" s="117"/>
      <c r="Y610" s="117"/>
      <c r="Z610" s="117"/>
    </row>
    <row r="611" ht="12.75" customHeight="1">
      <c r="A611" s="117"/>
      <c r="B611" s="117"/>
      <c r="C611" s="117"/>
      <c r="D611" s="117"/>
      <c r="E611" s="117"/>
      <c r="F611" s="117"/>
      <c r="G611" s="117"/>
      <c r="H611" s="117"/>
      <c r="I611" s="117"/>
      <c r="J611" s="117"/>
      <c r="K611" s="117"/>
      <c r="L611" s="117"/>
      <c r="M611" s="117"/>
      <c r="N611" s="117"/>
      <c r="O611" s="117"/>
      <c r="P611" s="117"/>
      <c r="Q611" s="117"/>
      <c r="R611" s="117"/>
      <c r="S611" s="117"/>
      <c r="T611" s="117"/>
      <c r="U611" s="117"/>
      <c r="V611" s="117"/>
      <c r="W611" s="117"/>
      <c r="X611" s="117"/>
      <c r="Y611" s="117"/>
      <c r="Z611" s="117"/>
    </row>
    <row r="612" ht="12.75" customHeight="1">
      <c r="A612" s="117"/>
      <c r="B612" s="117"/>
      <c r="C612" s="117"/>
      <c r="D612" s="117"/>
      <c r="E612" s="117"/>
      <c r="F612" s="117"/>
      <c r="G612" s="117"/>
      <c r="H612" s="117"/>
      <c r="I612" s="117"/>
      <c r="J612" s="117"/>
      <c r="K612" s="117"/>
      <c r="L612" s="117"/>
      <c r="M612" s="117"/>
      <c r="N612" s="117"/>
      <c r="O612" s="117"/>
      <c r="P612" s="117"/>
      <c r="Q612" s="117"/>
      <c r="R612" s="117"/>
      <c r="S612" s="117"/>
      <c r="T612" s="117"/>
      <c r="U612" s="117"/>
      <c r="V612" s="117"/>
      <c r="W612" s="117"/>
      <c r="X612" s="117"/>
      <c r="Y612" s="117"/>
      <c r="Z612" s="117"/>
    </row>
    <row r="613" ht="12.75" customHeight="1">
      <c r="A613" s="117"/>
      <c r="B613" s="117"/>
      <c r="C613" s="117"/>
      <c r="D613" s="117"/>
      <c r="E613" s="117"/>
      <c r="F613" s="117"/>
      <c r="G613" s="117"/>
      <c r="H613" s="117"/>
      <c r="I613" s="117"/>
      <c r="J613" s="117"/>
      <c r="K613" s="117"/>
      <c r="L613" s="117"/>
      <c r="M613" s="117"/>
      <c r="N613" s="117"/>
      <c r="O613" s="117"/>
      <c r="P613" s="117"/>
      <c r="Q613" s="117"/>
      <c r="R613" s="117"/>
      <c r="S613" s="117"/>
      <c r="T613" s="117"/>
      <c r="U613" s="117"/>
      <c r="V613" s="117"/>
      <c r="W613" s="117"/>
      <c r="X613" s="117"/>
      <c r="Y613" s="117"/>
      <c r="Z613" s="117"/>
    </row>
    <row r="614" ht="12.75" customHeight="1">
      <c r="A614" s="117"/>
      <c r="B614" s="117"/>
      <c r="C614" s="117"/>
      <c r="D614" s="117"/>
      <c r="E614" s="117"/>
      <c r="F614" s="117"/>
      <c r="G614" s="117"/>
      <c r="H614" s="117"/>
      <c r="I614" s="117"/>
      <c r="J614" s="117"/>
      <c r="K614" s="117"/>
      <c r="L614" s="117"/>
      <c r="M614" s="117"/>
      <c r="N614" s="117"/>
      <c r="O614" s="117"/>
      <c r="P614" s="117"/>
      <c r="Q614" s="117"/>
      <c r="R614" s="117"/>
      <c r="S614" s="117"/>
      <c r="T614" s="117"/>
      <c r="U614" s="117"/>
      <c r="V614" s="117"/>
      <c r="W614" s="117"/>
      <c r="X614" s="117"/>
      <c r="Y614" s="117"/>
      <c r="Z614" s="117"/>
    </row>
    <row r="615" ht="12.75" customHeight="1">
      <c r="A615" s="117"/>
      <c r="B615" s="117"/>
      <c r="C615" s="117"/>
      <c r="D615" s="117"/>
      <c r="E615" s="117"/>
      <c r="F615" s="117"/>
      <c r="G615" s="117"/>
      <c r="H615" s="117"/>
      <c r="I615" s="117"/>
      <c r="J615" s="117"/>
      <c r="K615" s="117"/>
      <c r="L615" s="117"/>
      <c r="M615" s="117"/>
      <c r="N615" s="117"/>
      <c r="O615" s="117"/>
      <c r="P615" s="117"/>
      <c r="Q615" s="117"/>
      <c r="R615" s="117"/>
      <c r="S615" s="117"/>
      <c r="T615" s="117"/>
      <c r="U615" s="117"/>
      <c r="V615" s="117"/>
      <c r="W615" s="117"/>
      <c r="X615" s="117"/>
      <c r="Y615" s="117"/>
      <c r="Z615" s="117"/>
    </row>
    <row r="616" ht="12.75" customHeight="1">
      <c r="A616" s="117"/>
      <c r="B616" s="117"/>
      <c r="C616" s="117"/>
      <c r="D616" s="117"/>
      <c r="E616" s="117"/>
      <c r="F616" s="117"/>
      <c r="G616" s="117"/>
      <c r="H616" s="117"/>
      <c r="I616" s="117"/>
      <c r="J616" s="117"/>
      <c r="K616" s="117"/>
      <c r="L616" s="117"/>
      <c r="M616" s="117"/>
      <c r="N616" s="117"/>
      <c r="O616" s="117"/>
      <c r="P616" s="117"/>
      <c r="Q616" s="117"/>
      <c r="R616" s="117"/>
      <c r="S616" s="117"/>
      <c r="T616" s="117"/>
      <c r="U616" s="117"/>
      <c r="V616" s="117"/>
      <c r="W616" s="117"/>
      <c r="X616" s="117"/>
      <c r="Y616" s="117"/>
      <c r="Z616" s="117"/>
    </row>
    <row r="617" ht="12.75" customHeight="1">
      <c r="A617" s="117"/>
      <c r="B617" s="117"/>
      <c r="C617" s="117"/>
      <c r="D617" s="117"/>
      <c r="E617" s="117"/>
      <c r="F617" s="117"/>
      <c r="G617" s="117"/>
      <c r="H617" s="117"/>
      <c r="I617" s="117"/>
      <c r="J617" s="117"/>
      <c r="K617" s="117"/>
      <c r="L617" s="117"/>
      <c r="M617" s="117"/>
      <c r="N617" s="117"/>
      <c r="O617" s="117"/>
      <c r="P617" s="117"/>
      <c r="Q617" s="117"/>
      <c r="R617" s="117"/>
      <c r="S617" s="117"/>
      <c r="T617" s="117"/>
      <c r="U617" s="117"/>
      <c r="V617" s="117"/>
      <c r="W617" s="117"/>
      <c r="X617" s="117"/>
      <c r="Y617" s="117"/>
      <c r="Z617" s="117"/>
    </row>
    <row r="618" ht="12.75" customHeight="1">
      <c r="A618" s="117"/>
      <c r="B618" s="117"/>
      <c r="C618" s="117"/>
      <c r="D618" s="117"/>
      <c r="E618" s="117"/>
      <c r="F618" s="117"/>
      <c r="G618" s="117"/>
      <c r="H618" s="117"/>
      <c r="I618" s="117"/>
      <c r="J618" s="117"/>
      <c r="K618" s="117"/>
      <c r="L618" s="117"/>
      <c r="M618" s="117"/>
      <c r="N618" s="117"/>
      <c r="O618" s="117"/>
      <c r="P618" s="117"/>
      <c r="Q618" s="117"/>
      <c r="R618" s="117"/>
      <c r="S618" s="117"/>
      <c r="T618" s="117"/>
      <c r="U618" s="117"/>
      <c r="V618" s="117"/>
      <c r="W618" s="117"/>
      <c r="X618" s="117"/>
      <c r="Y618" s="117"/>
      <c r="Z618" s="117"/>
    </row>
    <row r="619" ht="12.75" customHeight="1">
      <c r="A619" s="117"/>
      <c r="B619" s="117"/>
      <c r="C619" s="117"/>
      <c r="D619" s="117"/>
      <c r="E619" s="117"/>
      <c r="F619" s="117"/>
      <c r="G619" s="117"/>
      <c r="H619" s="117"/>
      <c r="I619" s="117"/>
      <c r="J619" s="117"/>
      <c r="K619" s="117"/>
      <c r="L619" s="117"/>
      <c r="M619" s="117"/>
      <c r="N619" s="117"/>
      <c r="O619" s="117"/>
      <c r="P619" s="117"/>
      <c r="Q619" s="117"/>
      <c r="R619" s="117"/>
      <c r="S619" s="117"/>
      <c r="T619" s="117"/>
      <c r="U619" s="117"/>
      <c r="V619" s="117"/>
      <c r="W619" s="117"/>
      <c r="X619" s="117"/>
      <c r="Y619" s="117"/>
      <c r="Z619" s="117"/>
    </row>
    <row r="620" ht="12.75" customHeight="1">
      <c r="A620" s="117"/>
      <c r="B620" s="117"/>
      <c r="C620" s="117"/>
      <c r="D620" s="117"/>
      <c r="E620" s="117"/>
      <c r="F620" s="117"/>
      <c r="G620" s="117"/>
      <c r="H620" s="117"/>
      <c r="I620" s="117"/>
      <c r="J620" s="117"/>
      <c r="K620" s="117"/>
      <c r="L620" s="117"/>
      <c r="M620" s="117"/>
      <c r="N620" s="117"/>
      <c r="O620" s="117"/>
      <c r="P620" s="117"/>
      <c r="Q620" s="117"/>
      <c r="R620" s="117"/>
      <c r="S620" s="117"/>
      <c r="T620" s="117"/>
      <c r="U620" s="117"/>
      <c r="V620" s="117"/>
      <c r="W620" s="117"/>
      <c r="X620" s="117"/>
      <c r="Y620" s="117"/>
      <c r="Z620" s="117"/>
    </row>
    <row r="621" ht="12.75" customHeight="1">
      <c r="A621" s="117"/>
      <c r="B621" s="117"/>
      <c r="C621" s="117"/>
      <c r="D621" s="117"/>
      <c r="E621" s="117"/>
      <c r="F621" s="117"/>
      <c r="G621" s="117"/>
      <c r="H621" s="117"/>
      <c r="I621" s="117"/>
      <c r="J621" s="117"/>
      <c r="K621" s="117"/>
      <c r="L621" s="117"/>
      <c r="M621" s="117"/>
      <c r="N621" s="117"/>
      <c r="O621" s="117"/>
      <c r="P621" s="117"/>
      <c r="Q621" s="117"/>
      <c r="R621" s="117"/>
      <c r="S621" s="117"/>
      <c r="T621" s="117"/>
      <c r="U621" s="117"/>
      <c r="V621" s="117"/>
      <c r="W621" s="117"/>
      <c r="X621" s="117"/>
      <c r="Y621" s="117"/>
      <c r="Z621" s="117"/>
    </row>
    <row r="622" ht="12.75" customHeight="1">
      <c r="A622" s="117"/>
      <c r="B622" s="117"/>
      <c r="C622" s="117"/>
      <c r="D622" s="117"/>
      <c r="E622" s="117"/>
      <c r="F622" s="117"/>
      <c r="G622" s="117"/>
      <c r="H622" s="117"/>
      <c r="I622" s="117"/>
      <c r="J622" s="117"/>
      <c r="K622" s="117"/>
      <c r="L622" s="117"/>
      <c r="M622" s="117"/>
      <c r="N622" s="117"/>
      <c r="O622" s="117"/>
      <c r="P622" s="117"/>
      <c r="Q622" s="117"/>
      <c r="R622" s="117"/>
      <c r="S622" s="117"/>
      <c r="T622" s="117"/>
      <c r="U622" s="117"/>
      <c r="V622" s="117"/>
      <c r="W622" s="117"/>
      <c r="X622" s="117"/>
      <c r="Y622" s="117"/>
      <c r="Z622" s="117"/>
    </row>
    <row r="623" ht="12.75" customHeight="1">
      <c r="A623" s="117"/>
      <c r="B623" s="117"/>
      <c r="C623" s="117"/>
      <c r="D623" s="117"/>
      <c r="E623" s="117"/>
      <c r="F623" s="117"/>
      <c r="G623" s="117"/>
      <c r="H623" s="117"/>
      <c r="I623" s="117"/>
      <c r="J623" s="117"/>
      <c r="K623" s="117"/>
      <c r="L623" s="117"/>
      <c r="M623" s="117"/>
      <c r="N623" s="117"/>
      <c r="O623" s="117"/>
      <c r="P623" s="117"/>
      <c r="Q623" s="117"/>
      <c r="R623" s="117"/>
      <c r="S623" s="117"/>
      <c r="T623" s="117"/>
      <c r="U623" s="117"/>
      <c r="V623" s="117"/>
      <c r="W623" s="117"/>
      <c r="X623" s="117"/>
      <c r="Y623" s="117"/>
      <c r="Z623" s="117"/>
    </row>
    <row r="624" ht="12.75" customHeight="1">
      <c r="A624" s="117"/>
      <c r="B624" s="117"/>
      <c r="C624" s="117"/>
      <c r="D624" s="117"/>
      <c r="E624" s="117"/>
      <c r="F624" s="117"/>
      <c r="G624" s="117"/>
      <c r="H624" s="117"/>
      <c r="I624" s="117"/>
      <c r="J624" s="117"/>
      <c r="K624" s="117"/>
      <c r="L624" s="117"/>
      <c r="M624" s="117"/>
      <c r="N624" s="117"/>
      <c r="O624" s="117"/>
      <c r="P624" s="117"/>
      <c r="Q624" s="117"/>
      <c r="R624" s="117"/>
      <c r="S624" s="117"/>
      <c r="T624" s="117"/>
      <c r="U624" s="117"/>
      <c r="V624" s="117"/>
      <c r="W624" s="117"/>
      <c r="X624" s="117"/>
      <c r="Y624" s="117"/>
      <c r="Z624" s="117"/>
    </row>
    <row r="625" ht="12.75" customHeight="1">
      <c r="A625" s="117"/>
      <c r="B625" s="117"/>
      <c r="C625" s="117"/>
      <c r="D625" s="117"/>
      <c r="E625" s="117"/>
      <c r="F625" s="117"/>
      <c r="G625" s="117"/>
      <c r="H625" s="117"/>
      <c r="I625" s="117"/>
      <c r="J625" s="117"/>
      <c r="K625" s="117"/>
      <c r="L625" s="117"/>
      <c r="M625" s="117"/>
      <c r="N625" s="117"/>
      <c r="O625" s="117"/>
      <c r="P625" s="117"/>
      <c r="Q625" s="117"/>
      <c r="R625" s="117"/>
      <c r="S625" s="117"/>
      <c r="T625" s="117"/>
      <c r="U625" s="117"/>
      <c r="V625" s="117"/>
      <c r="W625" s="117"/>
      <c r="X625" s="117"/>
      <c r="Y625" s="117"/>
      <c r="Z625" s="117"/>
    </row>
    <row r="626" ht="12.75" customHeight="1">
      <c r="A626" s="117"/>
      <c r="B626" s="117"/>
      <c r="C626" s="117"/>
      <c r="D626" s="117"/>
      <c r="E626" s="117"/>
      <c r="F626" s="117"/>
      <c r="G626" s="117"/>
      <c r="H626" s="117"/>
      <c r="I626" s="117"/>
      <c r="J626" s="117"/>
      <c r="K626" s="117"/>
      <c r="L626" s="117"/>
      <c r="M626" s="117"/>
      <c r="N626" s="117"/>
      <c r="O626" s="117"/>
      <c r="P626" s="117"/>
      <c r="Q626" s="117"/>
      <c r="R626" s="117"/>
      <c r="S626" s="117"/>
      <c r="T626" s="117"/>
      <c r="U626" s="117"/>
      <c r="V626" s="117"/>
      <c r="W626" s="117"/>
      <c r="X626" s="117"/>
      <c r="Y626" s="117"/>
      <c r="Z626" s="117"/>
    </row>
    <row r="627" ht="12.75" customHeight="1">
      <c r="A627" s="117"/>
      <c r="B627" s="117"/>
      <c r="C627" s="117"/>
      <c r="D627" s="117"/>
      <c r="E627" s="117"/>
      <c r="F627" s="117"/>
      <c r="G627" s="117"/>
      <c r="H627" s="117"/>
      <c r="I627" s="117"/>
      <c r="J627" s="117"/>
      <c r="K627" s="117"/>
      <c r="L627" s="117"/>
      <c r="M627" s="117"/>
      <c r="N627" s="117"/>
      <c r="O627" s="117"/>
      <c r="P627" s="117"/>
      <c r="Q627" s="117"/>
      <c r="R627" s="117"/>
      <c r="S627" s="117"/>
      <c r="T627" s="117"/>
      <c r="U627" s="117"/>
      <c r="V627" s="117"/>
      <c r="W627" s="117"/>
      <c r="X627" s="117"/>
      <c r="Y627" s="117"/>
      <c r="Z627" s="117"/>
    </row>
    <row r="628" ht="12.75" customHeight="1">
      <c r="A628" s="117"/>
      <c r="B628" s="117"/>
      <c r="C628" s="117"/>
      <c r="D628" s="117"/>
      <c r="E628" s="117"/>
      <c r="F628" s="117"/>
      <c r="G628" s="117"/>
      <c r="H628" s="117"/>
      <c r="I628" s="117"/>
      <c r="J628" s="117"/>
      <c r="K628" s="117"/>
      <c r="L628" s="117"/>
      <c r="M628" s="117"/>
      <c r="N628" s="117"/>
      <c r="O628" s="117"/>
      <c r="P628" s="117"/>
      <c r="Q628" s="117"/>
      <c r="R628" s="117"/>
      <c r="S628" s="117"/>
      <c r="T628" s="117"/>
      <c r="U628" s="117"/>
      <c r="V628" s="117"/>
      <c r="W628" s="117"/>
      <c r="X628" s="117"/>
      <c r="Y628" s="117"/>
      <c r="Z628" s="117"/>
    </row>
    <row r="629" ht="12.75" customHeight="1">
      <c r="A629" s="117"/>
      <c r="B629" s="117"/>
      <c r="C629" s="117"/>
      <c r="D629" s="117"/>
      <c r="E629" s="117"/>
      <c r="F629" s="117"/>
      <c r="G629" s="117"/>
      <c r="H629" s="117"/>
      <c r="I629" s="117"/>
      <c r="J629" s="117"/>
      <c r="K629" s="117"/>
      <c r="L629" s="117"/>
      <c r="M629" s="117"/>
      <c r="N629" s="117"/>
      <c r="O629" s="117"/>
      <c r="P629" s="117"/>
      <c r="Q629" s="117"/>
      <c r="R629" s="117"/>
      <c r="S629" s="117"/>
      <c r="T629" s="117"/>
      <c r="U629" s="117"/>
      <c r="V629" s="117"/>
      <c r="W629" s="117"/>
      <c r="X629" s="117"/>
      <c r="Y629" s="117"/>
      <c r="Z629" s="117"/>
    </row>
    <row r="630" ht="12.75" customHeight="1">
      <c r="A630" s="117"/>
      <c r="B630" s="117"/>
      <c r="C630" s="117"/>
      <c r="D630" s="117"/>
      <c r="E630" s="117"/>
      <c r="F630" s="117"/>
      <c r="G630" s="117"/>
      <c r="H630" s="117"/>
      <c r="I630" s="117"/>
      <c r="J630" s="117"/>
      <c r="K630" s="117"/>
      <c r="L630" s="117"/>
      <c r="M630" s="117"/>
      <c r="N630" s="117"/>
      <c r="O630" s="117"/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</row>
    <row r="631" ht="12.75" customHeight="1">
      <c r="A631" s="117"/>
      <c r="B631" s="117"/>
      <c r="C631" s="117"/>
      <c r="D631" s="117"/>
      <c r="E631" s="117"/>
      <c r="F631" s="117"/>
      <c r="G631" s="117"/>
      <c r="H631" s="117"/>
      <c r="I631" s="117"/>
      <c r="J631" s="117"/>
      <c r="K631" s="117"/>
      <c r="L631" s="117"/>
      <c r="M631" s="117"/>
      <c r="N631" s="117"/>
      <c r="O631" s="117"/>
      <c r="P631" s="117"/>
      <c r="Q631" s="117"/>
      <c r="R631" s="117"/>
      <c r="S631" s="117"/>
      <c r="T631" s="117"/>
      <c r="U631" s="117"/>
      <c r="V631" s="117"/>
      <c r="W631" s="117"/>
      <c r="X631" s="117"/>
      <c r="Y631" s="117"/>
      <c r="Z631" s="117"/>
    </row>
    <row r="632" ht="12.75" customHeight="1">
      <c r="A632" s="117"/>
      <c r="B632" s="117"/>
      <c r="C632" s="117"/>
      <c r="D632" s="117"/>
      <c r="E632" s="117"/>
      <c r="F632" s="117"/>
      <c r="G632" s="117"/>
      <c r="H632" s="117"/>
      <c r="I632" s="117"/>
      <c r="J632" s="117"/>
      <c r="K632" s="117"/>
      <c r="L632" s="117"/>
      <c r="M632" s="117"/>
      <c r="N632" s="117"/>
      <c r="O632" s="117"/>
      <c r="P632" s="117"/>
      <c r="Q632" s="117"/>
      <c r="R632" s="117"/>
      <c r="S632" s="117"/>
      <c r="T632" s="117"/>
      <c r="U632" s="117"/>
      <c r="V632" s="117"/>
      <c r="W632" s="117"/>
      <c r="X632" s="117"/>
      <c r="Y632" s="117"/>
      <c r="Z632" s="117"/>
    </row>
    <row r="633" ht="12.75" customHeight="1">
      <c r="A633" s="117"/>
      <c r="B633" s="117"/>
      <c r="C633" s="117"/>
      <c r="D633" s="117"/>
      <c r="E633" s="117"/>
      <c r="F633" s="117"/>
      <c r="G633" s="117"/>
      <c r="H633" s="117"/>
      <c r="I633" s="117"/>
      <c r="J633" s="117"/>
      <c r="K633" s="117"/>
      <c r="L633" s="117"/>
      <c r="M633" s="117"/>
      <c r="N633" s="117"/>
      <c r="O633" s="117"/>
      <c r="P633" s="117"/>
      <c r="Q633" s="117"/>
      <c r="R633" s="117"/>
      <c r="S633" s="117"/>
      <c r="T633" s="117"/>
      <c r="U633" s="117"/>
      <c r="V633" s="117"/>
      <c r="W633" s="117"/>
      <c r="X633" s="117"/>
      <c r="Y633" s="117"/>
      <c r="Z633" s="117"/>
    </row>
    <row r="634" ht="12.75" customHeight="1">
      <c r="A634" s="117"/>
      <c r="B634" s="117"/>
      <c r="C634" s="117"/>
      <c r="D634" s="117"/>
      <c r="E634" s="117"/>
      <c r="F634" s="117"/>
      <c r="G634" s="117"/>
      <c r="H634" s="117"/>
      <c r="I634" s="117"/>
      <c r="J634" s="117"/>
      <c r="K634" s="117"/>
      <c r="L634" s="117"/>
      <c r="M634" s="117"/>
      <c r="N634" s="117"/>
      <c r="O634" s="117"/>
      <c r="P634" s="117"/>
      <c r="Q634" s="117"/>
      <c r="R634" s="117"/>
      <c r="S634" s="117"/>
      <c r="T634" s="117"/>
      <c r="U634" s="117"/>
      <c r="V634" s="117"/>
      <c r="W634" s="117"/>
      <c r="X634" s="117"/>
      <c r="Y634" s="117"/>
      <c r="Z634" s="117"/>
    </row>
    <row r="635" ht="12.75" customHeight="1">
      <c r="A635" s="117"/>
      <c r="B635" s="117"/>
      <c r="C635" s="117"/>
      <c r="D635" s="117"/>
      <c r="E635" s="117"/>
      <c r="F635" s="117"/>
      <c r="G635" s="117"/>
      <c r="H635" s="117"/>
      <c r="I635" s="117"/>
      <c r="J635" s="117"/>
      <c r="K635" s="117"/>
      <c r="L635" s="117"/>
      <c r="M635" s="117"/>
      <c r="N635" s="117"/>
      <c r="O635" s="117"/>
      <c r="P635" s="117"/>
      <c r="Q635" s="117"/>
      <c r="R635" s="117"/>
      <c r="S635" s="117"/>
      <c r="T635" s="117"/>
      <c r="U635" s="117"/>
      <c r="V635" s="117"/>
      <c r="W635" s="117"/>
      <c r="X635" s="117"/>
      <c r="Y635" s="117"/>
      <c r="Z635" s="117"/>
    </row>
    <row r="636" ht="12.75" customHeight="1">
      <c r="A636" s="117"/>
      <c r="B636" s="117"/>
      <c r="C636" s="117"/>
      <c r="D636" s="117"/>
      <c r="E636" s="117"/>
      <c r="F636" s="117"/>
      <c r="G636" s="117"/>
      <c r="H636" s="117"/>
      <c r="I636" s="117"/>
      <c r="J636" s="117"/>
      <c r="K636" s="117"/>
      <c r="L636" s="117"/>
      <c r="M636" s="117"/>
      <c r="N636" s="117"/>
      <c r="O636" s="117"/>
      <c r="P636" s="117"/>
      <c r="Q636" s="117"/>
      <c r="R636" s="117"/>
      <c r="S636" s="117"/>
      <c r="T636" s="117"/>
      <c r="U636" s="117"/>
      <c r="V636" s="117"/>
      <c r="W636" s="117"/>
      <c r="X636" s="117"/>
      <c r="Y636" s="117"/>
      <c r="Z636" s="117"/>
    </row>
    <row r="637" ht="12.75" customHeight="1">
      <c r="A637" s="117"/>
      <c r="B637" s="117"/>
      <c r="C637" s="117"/>
      <c r="D637" s="117"/>
      <c r="E637" s="117"/>
      <c r="F637" s="117"/>
      <c r="G637" s="117"/>
      <c r="H637" s="117"/>
      <c r="I637" s="117"/>
      <c r="J637" s="117"/>
      <c r="K637" s="117"/>
      <c r="L637" s="117"/>
      <c r="M637" s="117"/>
      <c r="N637" s="117"/>
      <c r="O637" s="117"/>
      <c r="P637" s="117"/>
      <c r="Q637" s="117"/>
      <c r="R637" s="117"/>
      <c r="S637" s="117"/>
      <c r="T637" s="117"/>
      <c r="U637" s="117"/>
      <c r="V637" s="117"/>
      <c r="W637" s="117"/>
      <c r="X637" s="117"/>
      <c r="Y637" s="117"/>
      <c r="Z637" s="117"/>
    </row>
    <row r="638" ht="12.75" customHeight="1">
      <c r="A638" s="117"/>
      <c r="B638" s="117"/>
      <c r="C638" s="117"/>
      <c r="D638" s="117"/>
      <c r="E638" s="117"/>
      <c r="F638" s="117"/>
      <c r="G638" s="117"/>
      <c r="H638" s="117"/>
      <c r="I638" s="117"/>
      <c r="J638" s="117"/>
      <c r="K638" s="117"/>
      <c r="L638" s="117"/>
      <c r="M638" s="117"/>
      <c r="N638" s="117"/>
      <c r="O638" s="117"/>
      <c r="P638" s="117"/>
      <c r="Q638" s="117"/>
      <c r="R638" s="117"/>
      <c r="S638" s="117"/>
      <c r="T638" s="117"/>
      <c r="U638" s="117"/>
      <c r="V638" s="117"/>
      <c r="W638" s="117"/>
      <c r="X638" s="117"/>
      <c r="Y638" s="117"/>
      <c r="Z638" s="117"/>
    </row>
    <row r="639" ht="12.75" customHeight="1">
      <c r="A639" s="117"/>
      <c r="B639" s="117"/>
      <c r="C639" s="117"/>
      <c r="D639" s="117"/>
      <c r="E639" s="117"/>
      <c r="F639" s="117"/>
      <c r="G639" s="117"/>
      <c r="H639" s="117"/>
      <c r="I639" s="117"/>
      <c r="J639" s="117"/>
      <c r="K639" s="117"/>
      <c r="L639" s="117"/>
      <c r="M639" s="117"/>
      <c r="N639" s="117"/>
      <c r="O639" s="117"/>
      <c r="P639" s="117"/>
      <c r="Q639" s="117"/>
      <c r="R639" s="117"/>
      <c r="S639" s="117"/>
      <c r="T639" s="117"/>
      <c r="U639" s="117"/>
      <c r="V639" s="117"/>
      <c r="W639" s="117"/>
      <c r="X639" s="117"/>
      <c r="Y639" s="117"/>
      <c r="Z639" s="117"/>
    </row>
    <row r="640" ht="12.75" customHeight="1">
      <c r="A640" s="117"/>
      <c r="B640" s="117"/>
      <c r="C640" s="117"/>
      <c r="D640" s="117"/>
      <c r="E640" s="117"/>
      <c r="F640" s="117"/>
      <c r="G640" s="117"/>
      <c r="H640" s="117"/>
      <c r="I640" s="117"/>
      <c r="J640" s="117"/>
      <c r="K640" s="117"/>
      <c r="L640" s="117"/>
      <c r="M640" s="117"/>
      <c r="N640" s="117"/>
      <c r="O640" s="117"/>
      <c r="P640" s="117"/>
      <c r="Q640" s="117"/>
      <c r="R640" s="117"/>
      <c r="S640" s="117"/>
      <c r="T640" s="117"/>
      <c r="U640" s="117"/>
      <c r="V640" s="117"/>
      <c r="W640" s="117"/>
      <c r="X640" s="117"/>
      <c r="Y640" s="117"/>
      <c r="Z640" s="117"/>
    </row>
    <row r="641" ht="12.75" customHeight="1">
      <c r="A641" s="117"/>
      <c r="B641" s="117"/>
      <c r="C641" s="117"/>
      <c r="D641" s="117"/>
      <c r="E641" s="117"/>
      <c r="F641" s="117"/>
      <c r="G641" s="117"/>
      <c r="H641" s="117"/>
      <c r="I641" s="117"/>
      <c r="J641" s="117"/>
      <c r="K641" s="117"/>
      <c r="L641" s="117"/>
      <c r="M641" s="117"/>
      <c r="N641" s="117"/>
      <c r="O641" s="117"/>
      <c r="P641" s="117"/>
      <c r="Q641" s="117"/>
      <c r="R641" s="117"/>
      <c r="S641" s="117"/>
      <c r="T641" s="117"/>
      <c r="U641" s="117"/>
      <c r="V641" s="117"/>
      <c r="W641" s="117"/>
      <c r="X641" s="117"/>
      <c r="Y641" s="117"/>
      <c r="Z641" s="117"/>
    </row>
    <row r="642" ht="12.75" customHeight="1">
      <c r="A642" s="117"/>
      <c r="B642" s="117"/>
      <c r="C642" s="117"/>
      <c r="D642" s="117"/>
      <c r="E642" s="117"/>
      <c r="F642" s="117"/>
      <c r="G642" s="117"/>
      <c r="H642" s="117"/>
      <c r="I642" s="117"/>
      <c r="J642" s="117"/>
      <c r="K642" s="117"/>
      <c r="L642" s="117"/>
      <c r="M642" s="117"/>
      <c r="N642" s="117"/>
      <c r="O642" s="117"/>
      <c r="P642" s="117"/>
      <c r="Q642" s="117"/>
      <c r="R642" s="117"/>
      <c r="S642" s="117"/>
      <c r="T642" s="117"/>
      <c r="U642" s="117"/>
      <c r="V642" s="117"/>
      <c r="W642" s="117"/>
      <c r="X642" s="117"/>
      <c r="Y642" s="117"/>
      <c r="Z642" s="117"/>
    </row>
    <row r="643" ht="12.75" customHeight="1">
      <c r="A643" s="117"/>
      <c r="B643" s="117"/>
      <c r="C643" s="117"/>
      <c r="D643" s="117"/>
      <c r="E643" s="117"/>
      <c r="F643" s="117"/>
      <c r="G643" s="117"/>
      <c r="H643" s="117"/>
      <c r="I643" s="117"/>
      <c r="J643" s="117"/>
      <c r="K643" s="117"/>
      <c r="L643" s="117"/>
      <c r="M643" s="117"/>
      <c r="N643" s="117"/>
      <c r="O643" s="117"/>
      <c r="P643" s="117"/>
      <c r="Q643" s="117"/>
      <c r="R643" s="117"/>
      <c r="S643" s="117"/>
      <c r="T643" s="117"/>
      <c r="U643" s="117"/>
      <c r="V643" s="117"/>
      <c r="W643" s="117"/>
      <c r="X643" s="117"/>
      <c r="Y643" s="117"/>
      <c r="Z643" s="117"/>
    </row>
    <row r="644" ht="12.75" customHeight="1">
      <c r="A644" s="117"/>
      <c r="B644" s="117"/>
      <c r="C644" s="117"/>
      <c r="D644" s="117"/>
      <c r="E644" s="117"/>
      <c r="F644" s="117"/>
      <c r="G644" s="117"/>
      <c r="H644" s="117"/>
      <c r="I644" s="117"/>
      <c r="J644" s="117"/>
      <c r="K644" s="117"/>
      <c r="L644" s="117"/>
      <c r="M644" s="117"/>
      <c r="N644" s="117"/>
      <c r="O644" s="117"/>
      <c r="P644" s="117"/>
      <c r="Q644" s="117"/>
      <c r="R644" s="117"/>
      <c r="S644" s="117"/>
      <c r="T644" s="117"/>
      <c r="U644" s="117"/>
      <c r="V644" s="117"/>
      <c r="W644" s="117"/>
      <c r="X644" s="117"/>
      <c r="Y644" s="117"/>
      <c r="Z644" s="117"/>
    </row>
    <row r="645" ht="12.75" customHeight="1">
      <c r="A645" s="117"/>
      <c r="B645" s="117"/>
      <c r="C645" s="117"/>
      <c r="D645" s="117"/>
      <c r="E645" s="117"/>
      <c r="F645" s="117"/>
      <c r="G645" s="117"/>
      <c r="H645" s="117"/>
      <c r="I645" s="117"/>
      <c r="J645" s="117"/>
      <c r="K645" s="117"/>
      <c r="L645" s="117"/>
      <c r="M645" s="117"/>
      <c r="N645" s="117"/>
      <c r="O645" s="117"/>
      <c r="P645" s="117"/>
      <c r="Q645" s="117"/>
      <c r="R645" s="117"/>
      <c r="S645" s="117"/>
      <c r="T645" s="117"/>
      <c r="U645" s="117"/>
      <c r="V645" s="117"/>
      <c r="W645" s="117"/>
      <c r="X645" s="117"/>
      <c r="Y645" s="117"/>
      <c r="Z645" s="117"/>
    </row>
    <row r="646" ht="12.75" customHeight="1">
      <c r="A646" s="117"/>
      <c r="B646" s="117"/>
      <c r="C646" s="117"/>
      <c r="D646" s="117"/>
      <c r="E646" s="117"/>
      <c r="F646" s="117"/>
      <c r="G646" s="117"/>
      <c r="H646" s="117"/>
      <c r="I646" s="117"/>
      <c r="J646" s="117"/>
      <c r="K646" s="117"/>
      <c r="L646" s="117"/>
      <c r="M646" s="117"/>
      <c r="N646" s="117"/>
      <c r="O646" s="117"/>
      <c r="P646" s="117"/>
      <c r="Q646" s="117"/>
      <c r="R646" s="117"/>
      <c r="S646" s="117"/>
      <c r="T646" s="117"/>
      <c r="U646" s="117"/>
      <c r="V646" s="117"/>
      <c r="W646" s="117"/>
      <c r="X646" s="117"/>
      <c r="Y646" s="117"/>
      <c r="Z646" s="117"/>
    </row>
    <row r="647" ht="12.75" customHeight="1">
      <c r="A647" s="117"/>
      <c r="B647" s="117"/>
      <c r="C647" s="117"/>
      <c r="D647" s="117"/>
      <c r="E647" s="117"/>
      <c r="F647" s="117"/>
      <c r="G647" s="117"/>
      <c r="H647" s="117"/>
      <c r="I647" s="117"/>
      <c r="J647" s="117"/>
      <c r="K647" s="117"/>
      <c r="L647" s="117"/>
      <c r="M647" s="117"/>
      <c r="N647" s="117"/>
      <c r="O647" s="117"/>
      <c r="P647" s="117"/>
      <c r="Q647" s="117"/>
      <c r="R647" s="117"/>
      <c r="S647" s="117"/>
      <c r="T647" s="117"/>
      <c r="U647" s="117"/>
      <c r="V647" s="117"/>
      <c r="W647" s="117"/>
      <c r="X647" s="117"/>
      <c r="Y647" s="117"/>
      <c r="Z647" s="117"/>
    </row>
    <row r="648" ht="12.75" customHeight="1">
      <c r="A648" s="117"/>
      <c r="B648" s="117"/>
      <c r="C648" s="117"/>
      <c r="D648" s="117"/>
      <c r="E648" s="117"/>
      <c r="F648" s="117"/>
      <c r="G648" s="117"/>
      <c r="H648" s="117"/>
      <c r="I648" s="117"/>
      <c r="J648" s="117"/>
      <c r="K648" s="117"/>
      <c r="L648" s="117"/>
      <c r="M648" s="117"/>
      <c r="N648" s="117"/>
      <c r="O648" s="117"/>
      <c r="P648" s="117"/>
      <c r="Q648" s="117"/>
      <c r="R648" s="117"/>
      <c r="S648" s="117"/>
      <c r="T648" s="117"/>
      <c r="U648" s="117"/>
      <c r="V648" s="117"/>
      <c r="W648" s="117"/>
      <c r="X648" s="117"/>
      <c r="Y648" s="117"/>
      <c r="Z648" s="117"/>
    </row>
    <row r="649" ht="12.75" customHeight="1">
      <c r="A649" s="117"/>
      <c r="B649" s="117"/>
      <c r="C649" s="117"/>
      <c r="D649" s="117"/>
      <c r="E649" s="117"/>
      <c r="F649" s="117"/>
      <c r="G649" s="117"/>
      <c r="H649" s="117"/>
      <c r="I649" s="117"/>
      <c r="J649" s="117"/>
      <c r="K649" s="117"/>
      <c r="L649" s="117"/>
      <c r="M649" s="117"/>
      <c r="N649" s="117"/>
      <c r="O649" s="117"/>
      <c r="P649" s="117"/>
      <c r="Q649" s="117"/>
      <c r="R649" s="117"/>
      <c r="S649" s="117"/>
      <c r="T649" s="117"/>
      <c r="U649" s="117"/>
      <c r="V649" s="117"/>
      <c r="W649" s="117"/>
      <c r="X649" s="117"/>
      <c r="Y649" s="117"/>
      <c r="Z649" s="117"/>
    </row>
    <row r="650" ht="12.75" customHeight="1">
      <c r="A650" s="117"/>
      <c r="B650" s="117"/>
      <c r="C650" s="117"/>
      <c r="D650" s="117"/>
      <c r="E650" s="117"/>
      <c r="F650" s="117"/>
      <c r="G650" s="117"/>
      <c r="H650" s="117"/>
      <c r="I650" s="117"/>
      <c r="J650" s="117"/>
      <c r="K650" s="117"/>
      <c r="L650" s="117"/>
      <c r="M650" s="117"/>
      <c r="N650" s="117"/>
      <c r="O650" s="117"/>
      <c r="P650" s="117"/>
      <c r="Q650" s="117"/>
      <c r="R650" s="117"/>
      <c r="S650" s="117"/>
      <c r="T650" s="117"/>
      <c r="U650" s="117"/>
      <c r="V650" s="117"/>
      <c r="W650" s="117"/>
      <c r="X650" s="117"/>
      <c r="Y650" s="117"/>
      <c r="Z650" s="117"/>
    </row>
    <row r="651" ht="12.75" customHeight="1">
      <c r="A651" s="117"/>
      <c r="B651" s="117"/>
      <c r="C651" s="117"/>
      <c r="D651" s="117"/>
      <c r="E651" s="117"/>
      <c r="F651" s="117"/>
      <c r="G651" s="117"/>
      <c r="H651" s="117"/>
      <c r="I651" s="117"/>
      <c r="J651" s="117"/>
      <c r="K651" s="117"/>
      <c r="L651" s="117"/>
      <c r="M651" s="117"/>
      <c r="N651" s="117"/>
      <c r="O651" s="117"/>
      <c r="P651" s="117"/>
      <c r="Q651" s="117"/>
      <c r="R651" s="117"/>
      <c r="S651" s="117"/>
      <c r="T651" s="117"/>
      <c r="U651" s="117"/>
      <c r="V651" s="117"/>
      <c r="W651" s="117"/>
      <c r="X651" s="117"/>
      <c r="Y651" s="117"/>
      <c r="Z651" s="117"/>
    </row>
    <row r="652" ht="12.75" customHeight="1">
      <c r="A652" s="117"/>
      <c r="B652" s="117"/>
      <c r="C652" s="117"/>
      <c r="D652" s="117"/>
      <c r="E652" s="117"/>
      <c r="F652" s="117"/>
      <c r="G652" s="117"/>
      <c r="H652" s="117"/>
      <c r="I652" s="117"/>
      <c r="J652" s="117"/>
      <c r="K652" s="117"/>
      <c r="L652" s="117"/>
      <c r="M652" s="117"/>
      <c r="N652" s="117"/>
      <c r="O652" s="117"/>
      <c r="P652" s="117"/>
      <c r="Q652" s="117"/>
      <c r="R652" s="117"/>
      <c r="S652" s="117"/>
      <c r="T652" s="117"/>
      <c r="U652" s="117"/>
      <c r="V652" s="117"/>
      <c r="W652" s="117"/>
      <c r="X652" s="117"/>
      <c r="Y652" s="117"/>
      <c r="Z652" s="117"/>
    </row>
    <row r="653" ht="12.75" customHeight="1">
      <c r="A653" s="117"/>
      <c r="B653" s="117"/>
      <c r="C653" s="117"/>
      <c r="D653" s="117"/>
      <c r="E653" s="117"/>
      <c r="F653" s="117"/>
      <c r="G653" s="117"/>
      <c r="H653" s="117"/>
      <c r="I653" s="117"/>
      <c r="J653" s="117"/>
      <c r="K653" s="117"/>
      <c r="L653" s="117"/>
      <c r="M653" s="117"/>
      <c r="N653" s="117"/>
      <c r="O653" s="117"/>
      <c r="P653" s="117"/>
      <c r="Q653" s="117"/>
      <c r="R653" s="117"/>
      <c r="S653" s="117"/>
      <c r="T653" s="117"/>
      <c r="U653" s="117"/>
      <c r="V653" s="117"/>
      <c r="W653" s="117"/>
      <c r="X653" s="117"/>
      <c r="Y653" s="117"/>
      <c r="Z653" s="117"/>
    </row>
    <row r="654" ht="12.75" customHeight="1">
      <c r="A654" s="117"/>
      <c r="B654" s="117"/>
      <c r="C654" s="117"/>
      <c r="D654" s="117"/>
      <c r="E654" s="117"/>
      <c r="F654" s="117"/>
      <c r="G654" s="117"/>
      <c r="H654" s="117"/>
      <c r="I654" s="117"/>
      <c r="J654" s="117"/>
      <c r="K654" s="117"/>
      <c r="L654" s="117"/>
      <c r="M654" s="117"/>
      <c r="N654" s="117"/>
      <c r="O654" s="117"/>
      <c r="P654" s="117"/>
      <c r="Q654" s="117"/>
      <c r="R654" s="117"/>
      <c r="S654" s="117"/>
      <c r="T654" s="117"/>
      <c r="U654" s="117"/>
      <c r="V654" s="117"/>
      <c r="W654" s="117"/>
      <c r="X654" s="117"/>
      <c r="Y654" s="117"/>
      <c r="Z654" s="117"/>
    </row>
    <row r="655" ht="12.75" customHeight="1">
      <c r="A655" s="117"/>
      <c r="B655" s="117"/>
      <c r="C655" s="117"/>
      <c r="D655" s="117"/>
      <c r="E655" s="117"/>
      <c r="F655" s="117"/>
      <c r="G655" s="117"/>
      <c r="H655" s="117"/>
      <c r="I655" s="117"/>
      <c r="J655" s="117"/>
      <c r="K655" s="117"/>
      <c r="L655" s="117"/>
      <c r="M655" s="117"/>
      <c r="N655" s="117"/>
      <c r="O655" s="117"/>
      <c r="P655" s="117"/>
      <c r="Q655" s="117"/>
      <c r="R655" s="117"/>
      <c r="S655" s="117"/>
      <c r="T655" s="117"/>
      <c r="U655" s="117"/>
      <c r="V655" s="117"/>
      <c r="W655" s="117"/>
      <c r="X655" s="117"/>
      <c r="Y655" s="117"/>
      <c r="Z655" s="117"/>
    </row>
    <row r="656" ht="12.75" customHeight="1">
      <c r="A656" s="117"/>
      <c r="B656" s="117"/>
      <c r="C656" s="117"/>
      <c r="D656" s="117"/>
      <c r="E656" s="117"/>
      <c r="F656" s="117"/>
      <c r="G656" s="117"/>
      <c r="H656" s="117"/>
      <c r="I656" s="117"/>
      <c r="J656" s="117"/>
      <c r="K656" s="117"/>
      <c r="L656" s="117"/>
      <c r="M656" s="117"/>
      <c r="N656" s="117"/>
      <c r="O656" s="117"/>
      <c r="P656" s="117"/>
      <c r="Q656" s="117"/>
      <c r="R656" s="117"/>
      <c r="S656" s="117"/>
      <c r="T656" s="117"/>
      <c r="U656" s="117"/>
      <c r="V656" s="117"/>
      <c r="W656" s="117"/>
      <c r="X656" s="117"/>
      <c r="Y656" s="117"/>
      <c r="Z656" s="117"/>
    </row>
    <row r="657" ht="12.75" customHeight="1">
      <c r="A657" s="117"/>
      <c r="B657" s="117"/>
      <c r="C657" s="117"/>
      <c r="D657" s="117"/>
      <c r="E657" s="117"/>
      <c r="F657" s="117"/>
      <c r="G657" s="117"/>
      <c r="H657" s="117"/>
      <c r="I657" s="117"/>
      <c r="J657" s="117"/>
      <c r="K657" s="117"/>
      <c r="L657" s="117"/>
      <c r="M657" s="117"/>
      <c r="N657" s="117"/>
      <c r="O657" s="117"/>
      <c r="P657" s="117"/>
      <c r="Q657" s="117"/>
      <c r="R657" s="117"/>
      <c r="S657" s="117"/>
      <c r="T657" s="117"/>
      <c r="U657" s="117"/>
      <c r="V657" s="117"/>
      <c r="W657" s="117"/>
      <c r="X657" s="117"/>
      <c r="Y657" s="117"/>
      <c r="Z657" s="117"/>
    </row>
    <row r="658" ht="12.75" customHeight="1">
      <c r="A658" s="117"/>
      <c r="B658" s="117"/>
      <c r="C658" s="117"/>
      <c r="D658" s="117"/>
      <c r="E658" s="117"/>
      <c r="F658" s="117"/>
      <c r="G658" s="117"/>
      <c r="H658" s="117"/>
      <c r="I658" s="117"/>
      <c r="J658" s="117"/>
      <c r="K658" s="117"/>
      <c r="L658" s="117"/>
      <c r="M658" s="117"/>
      <c r="N658" s="117"/>
      <c r="O658" s="117"/>
      <c r="P658" s="117"/>
      <c r="Q658" s="117"/>
      <c r="R658" s="117"/>
      <c r="S658" s="117"/>
      <c r="T658" s="117"/>
      <c r="U658" s="117"/>
      <c r="V658" s="117"/>
      <c r="W658" s="117"/>
      <c r="X658" s="117"/>
      <c r="Y658" s="117"/>
      <c r="Z658" s="117"/>
    </row>
    <row r="659" ht="12.75" customHeight="1">
      <c r="A659" s="117"/>
      <c r="B659" s="117"/>
      <c r="C659" s="117"/>
      <c r="D659" s="117"/>
      <c r="E659" s="117"/>
      <c r="F659" s="117"/>
      <c r="G659" s="117"/>
      <c r="H659" s="117"/>
      <c r="I659" s="117"/>
      <c r="J659" s="117"/>
      <c r="K659" s="117"/>
      <c r="L659" s="117"/>
      <c r="M659" s="117"/>
      <c r="N659" s="117"/>
      <c r="O659" s="117"/>
      <c r="P659" s="117"/>
      <c r="Q659" s="117"/>
      <c r="R659" s="117"/>
      <c r="S659" s="117"/>
      <c r="T659" s="117"/>
      <c r="U659" s="117"/>
      <c r="V659" s="117"/>
      <c r="W659" s="117"/>
      <c r="X659" s="117"/>
      <c r="Y659" s="117"/>
      <c r="Z659" s="117"/>
    </row>
    <row r="660" ht="12.75" customHeight="1">
      <c r="A660" s="117"/>
      <c r="B660" s="117"/>
      <c r="C660" s="117"/>
      <c r="D660" s="117"/>
      <c r="E660" s="117"/>
      <c r="F660" s="117"/>
      <c r="G660" s="117"/>
      <c r="H660" s="117"/>
      <c r="I660" s="117"/>
      <c r="J660" s="117"/>
      <c r="K660" s="117"/>
      <c r="L660" s="117"/>
      <c r="M660" s="117"/>
      <c r="N660" s="117"/>
      <c r="O660" s="117"/>
      <c r="P660" s="117"/>
      <c r="Q660" s="117"/>
      <c r="R660" s="117"/>
      <c r="S660" s="117"/>
      <c r="T660" s="117"/>
      <c r="U660" s="117"/>
      <c r="V660" s="117"/>
      <c r="W660" s="117"/>
      <c r="X660" s="117"/>
      <c r="Y660" s="117"/>
      <c r="Z660" s="117"/>
    </row>
    <row r="661" ht="12.75" customHeight="1">
      <c r="A661" s="117"/>
      <c r="B661" s="117"/>
      <c r="C661" s="117"/>
      <c r="D661" s="117"/>
      <c r="E661" s="117"/>
      <c r="F661" s="117"/>
      <c r="G661" s="117"/>
      <c r="H661" s="117"/>
      <c r="I661" s="117"/>
      <c r="J661" s="117"/>
      <c r="K661" s="117"/>
      <c r="L661" s="117"/>
      <c r="M661" s="117"/>
      <c r="N661" s="117"/>
      <c r="O661" s="117"/>
      <c r="P661" s="117"/>
      <c r="Q661" s="117"/>
      <c r="R661" s="117"/>
      <c r="S661" s="117"/>
      <c r="T661" s="117"/>
      <c r="U661" s="117"/>
      <c r="V661" s="117"/>
      <c r="W661" s="117"/>
      <c r="X661" s="117"/>
      <c r="Y661" s="117"/>
      <c r="Z661" s="117"/>
    </row>
    <row r="662" ht="12.75" customHeight="1">
      <c r="A662" s="117"/>
      <c r="B662" s="117"/>
      <c r="C662" s="117"/>
      <c r="D662" s="117"/>
      <c r="E662" s="117"/>
      <c r="F662" s="117"/>
      <c r="G662" s="117"/>
      <c r="H662" s="117"/>
      <c r="I662" s="117"/>
      <c r="J662" s="117"/>
      <c r="K662" s="117"/>
      <c r="L662" s="117"/>
      <c r="M662" s="117"/>
      <c r="N662" s="117"/>
      <c r="O662" s="117"/>
      <c r="P662" s="117"/>
      <c r="Q662" s="117"/>
      <c r="R662" s="117"/>
      <c r="S662" s="117"/>
      <c r="T662" s="117"/>
      <c r="U662" s="117"/>
      <c r="V662" s="117"/>
      <c r="W662" s="117"/>
      <c r="X662" s="117"/>
      <c r="Y662" s="117"/>
      <c r="Z662" s="117"/>
    </row>
    <row r="663" ht="12.75" customHeight="1">
      <c r="A663" s="117"/>
      <c r="B663" s="117"/>
      <c r="C663" s="117"/>
      <c r="D663" s="117"/>
      <c r="E663" s="117"/>
      <c r="F663" s="117"/>
      <c r="G663" s="117"/>
      <c r="H663" s="117"/>
      <c r="I663" s="117"/>
      <c r="J663" s="117"/>
      <c r="K663" s="117"/>
      <c r="L663" s="117"/>
      <c r="M663" s="117"/>
      <c r="N663" s="117"/>
      <c r="O663" s="117"/>
      <c r="P663" s="117"/>
      <c r="Q663" s="117"/>
      <c r="R663" s="117"/>
      <c r="S663" s="117"/>
      <c r="T663" s="117"/>
      <c r="U663" s="117"/>
      <c r="V663" s="117"/>
      <c r="W663" s="117"/>
      <c r="X663" s="117"/>
      <c r="Y663" s="117"/>
      <c r="Z663" s="117"/>
    </row>
    <row r="664" ht="12.75" customHeight="1">
      <c r="A664" s="117"/>
      <c r="B664" s="117"/>
      <c r="C664" s="117"/>
      <c r="D664" s="117"/>
      <c r="E664" s="117"/>
      <c r="F664" s="117"/>
      <c r="G664" s="117"/>
      <c r="H664" s="117"/>
      <c r="I664" s="117"/>
      <c r="J664" s="117"/>
      <c r="K664" s="117"/>
      <c r="L664" s="117"/>
      <c r="M664" s="117"/>
      <c r="N664" s="117"/>
      <c r="O664" s="117"/>
      <c r="P664" s="117"/>
      <c r="Q664" s="117"/>
      <c r="R664" s="117"/>
      <c r="S664" s="117"/>
      <c r="T664" s="117"/>
      <c r="U664" s="117"/>
      <c r="V664" s="117"/>
      <c r="W664" s="117"/>
      <c r="X664" s="117"/>
      <c r="Y664" s="117"/>
      <c r="Z664" s="117"/>
    </row>
    <row r="665" ht="12.75" customHeight="1">
      <c r="A665" s="117"/>
      <c r="B665" s="117"/>
      <c r="C665" s="117"/>
      <c r="D665" s="117"/>
      <c r="E665" s="117"/>
      <c r="F665" s="117"/>
      <c r="G665" s="117"/>
      <c r="H665" s="117"/>
      <c r="I665" s="117"/>
      <c r="J665" s="117"/>
      <c r="K665" s="117"/>
      <c r="L665" s="117"/>
      <c r="M665" s="117"/>
      <c r="N665" s="117"/>
      <c r="O665" s="117"/>
      <c r="P665" s="117"/>
      <c r="Q665" s="117"/>
      <c r="R665" s="117"/>
      <c r="S665" s="117"/>
      <c r="T665" s="117"/>
      <c r="U665" s="117"/>
      <c r="V665" s="117"/>
      <c r="W665" s="117"/>
      <c r="X665" s="117"/>
      <c r="Y665" s="117"/>
      <c r="Z665" s="117"/>
    </row>
    <row r="666" ht="12.75" customHeight="1">
      <c r="A666" s="117"/>
      <c r="B666" s="117"/>
      <c r="C666" s="117"/>
      <c r="D666" s="117"/>
      <c r="E666" s="117"/>
      <c r="F666" s="117"/>
      <c r="G666" s="117"/>
      <c r="H666" s="117"/>
      <c r="I666" s="117"/>
      <c r="J666" s="117"/>
      <c r="K666" s="117"/>
      <c r="L666" s="117"/>
      <c r="M666" s="117"/>
      <c r="N666" s="117"/>
      <c r="O666" s="117"/>
      <c r="P666" s="117"/>
      <c r="Q666" s="117"/>
      <c r="R666" s="117"/>
      <c r="S666" s="117"/>
      <c r="T666" s="117"/>
      <c r="U666" s="117"/>
      <c r="V666" s="117"/>
      <c r="W666" s="117"/>
      <c r="X666" s="117"/>
      <c r="Y666" s="117"/>
      <c r="Z666" s="117"/>
    </row>
    <row r="667" ht="12.75" customHeight="1">
      <c r="A667" s="117"/>
      <c r="B667" s="117"/>
      <c r="C667" s="117"/>
      <c r="D667" s="117"/>
      <c r="E667" s="117"/>
      <c r="F667" s="117"/>
      <c r="G667" s="117"/>
      <c r="H667" s="117"/>
      <c r="I667" s="117"/>
      <c r="J667" s="117"/>
      <c r="K667" s="117"/>
      <c r="L667" s="117"/>
      <c r="M667" s="117"/>
      <c r="N667" s="117"/>
      <c r="O667" s="117"/>
      <c r="P667" s="117"/>
      <c r="Q667" s="117"/>
      <c r="R667" s="117"/>
      <c r="S667" s="117"/>
      <c r="T667" s="117"/>
      <c r="U667" s="117"/>
      <c r="V667" s="117"/>
      <c r="W667" s="117"/>
      <c r="X667" s="117"/>
      <c r="Y667" s="117"/>
      <c r="Z667" s="117"/>
    </row>
    <row r="668" ht="12.75" customHeight="1">
      <c r="A668" s="117"/>
      <c r="B668" s="117"/>
      <c r="C668" s="117"/>
      <c r="D668" s="117"/>
      <c r="E668" s="117"/>
      <c r="F668" s="117"/>
      <c r="G668" s="117"/>
      <c r="H668" s="117"/>
      <c r="I668" s="117"/>
      <c r="J668" s="117"/>
      <c r="K668" s="117"/>
      <c r="L668" s="117"/>
      <c r="M668" s="117"/>
      <c r="N668" s="117"/>
      <c r="O668" s="117"/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</row>
    <row r="669" ht="12.75" customHeight="1">
      <c r="A669" s="117"/>
      <c r="B669" s="117"/>
      <c r="C669" s="117"/>
      <c r="D669" s="117"/>
      <c r="E669" s="117"/>
      <c r="F669" s="117"/>
      <c r="G669" s="117"/>
      <c r="H669" s="117"/>
      <c r="I669" s="117"/>
      <c r="J669" s="117"/>
      <c r="K669" s="117"/>
      <c r="L669" s="117"/>
      <c r="M669" s="117"/>
      <c r="N669" s="117"/>
      <c r="O669" s="117"/>
      <c r="P669" s="117"/>
      <c r="Q669" s="117"/>
      <c r="R669" s="117"/>
      <c r="S669" s="117"/>
      <c r="T669" s="117"/>
      <c r="U669" s="117"/>
      <c r="V669" s="117"/>
      <c r="W669" s="117"/>
      <c r="X669" s="117"/>
      <c r="Y669" s="117"/>
      <c r="Z669" s="117"/>
    </row>
    <row r="670" ht="12.75" customHeight="1">
      <c r="A670" s="117"/>
      <c r="B670" s="117"/>
      <c r="C670" s="117"/>
      <c r="D670" s="117"/>
      <c r="E670" s="117"/>
      <c r="F670" s="117"/>
      <c r="G670" s="117"/>
      <c r="H670" s="117"/>
      <c r="I670" s="117"/>
      <c r="J670" s="117"/>
      <c r="K670" s="117"/>
      <c r="L670" s="117"/>
      <c r="M670" s="117"/>
      <c r="N670" s="117"/>
      <c r="O670" s="117"/>
      <c r="P670" s="117"/>
      <c r="Q670" s="117"/>
      <c r="R670" s="117"/>
      <c r="S670" s="117"/>
      <c r="T670" s="117"/>
      <c r="U670" s="117"/>
      <c r="V670" s="117"/>
      <c r="W670" s="117"/>
      <c r="X670" s="117"/>
      <c r="Y670" s="117"/>
      <c r="Z670" s="117"/>
    </row>
    <row r="671" ht="12.75" customHeight="1">
      <c r="A671" s="117"/>
      <c r="B671" s="117"/>
      <c r="C671" s="117"/>
      <c r="D671" s="117"/>
      <c r="E671" s="117"/>
      <c r="F671" s="117"/>
      <c r="G671" s="117"/>
      <c r="H671" s="117"/>
      <c r="I671" s="117"/>
      <c r="J671" s="117"/>
      <c r="K671" s="117"/>
      <c r="L671" s="117"/>
      <c r="M671" s="117"/>
      <c r="N671" s="117"/>
      <c r="O671" s="117"/>
      <c r="P671" s="117"/>
      <c r="Q671" s="117"/>
      <c r="R671" s="117"/>
      <c r="S671" s="117"/>
      <c r="T671" s="117"/>
      <c r="U671" s="117"/>
      <c r="V671" s="117"/>
      <c r="W671" s="117"/>
      <c r="X671" s="117"/>
      <c r="Y671" s="117"/>
      <c r="Z671" s="117"/>
    </row>
    <row r="672" ht="12.75" customHeight="1">
      <c r="A672" s="117"/>
      <c r="B672" s="117"/>
      <c r="C672" s="117"/>
      <c r="D672" s="117"/>
      <c r="E672" s="117"/>
      <c r="F672" s="117"/>
      <c r="G672" s="117"/>
      <c r="H672" s="117"/>
      <c r="I672" s="117"/>
      <c r="J672" s="117"/>
      <c r="K672" s="117"/>
      <c r="L672" s="117"/>
      <c r="M672" s="117"/>
      <c r="N672" s="117"/>
      <c r="O672" s="117"/>
      <c r="P672" s="117"/>
      <c r="Q672" s="117"/>
      <c r="R672" s="117"/>
      <c r="S672" s="117"/>
      <c r="T672" s="117"/>
      <c r="U672" s="117"/>
      <c r="V672" s="117"/>
      <c r="W672" s="117"/>
      <c r="X672" s="117"/>
      <c r="Y672" s="117"/>
      <c r="Z672" s="117"/>
    </row>
    <row r="673" ht="12.75" customHeight="1">
      <c r="A673" s="117"/>
      <c r="B673" s="117"/>
      <c r="C673" s="117"/>
      <c r="D673" s="117"/>
      <c r="E673" s="117"/>
      <c r="F673" s="117"/>
      <c r="G673" s="117"/>
      <c r="H673" s="117"/>
      <c r="I673" s="117"/>
      <c r="J673" s="117"/>
      <c r="K673" s="117"/>
      <c r="L673" s="117"/>
      <c r="M673" s="117"/>
      <c r="N673" s="117"/>
      <c r="O673" s="117"/>
      <c r="P673" s="117"/>
      <c r="Q673" s="117"/>
      <c r="R673" s="117"/>
      <c r="S673" s="117"/>
      <c r="T673" s="117"/>
      <c r="U673" s="117"/>
      <c r="V673" s="117"/>
      <c r="W673" s="117"/>
      <c r="X673" s="117"/>
      <c r="Y673" s="117"/>
      <c r="Z673" s="117"/>
    </row>
    <row r="674" ht="12.75" customHeight="1">
      <c r="A674" s="117"/>
      <c r="B674" s="117"/>
      <c r="C674" s="117"/>
      <c r="D674" s="117"/>
      <c r="E674" s="117"/>
      <c r="F674" s="117"/>
      <c r="G674" s="117"/>
      <c r="H674" s="117"/>
      <c r="I674" s="117"/>
      <c r="J674" s="117"/>
      <c r="K674" s="117"/>
      <c r="L674" s="117"/>
      <c r="M674" s="117"/>
      <c r="N674" s="117"/>
      <c r="O674" s="117"/>
      <c r="P674" s="117"/>
      <c r="Q674" s="117"/>
      <c r="R674" s="117"/>
      <c r="S674" s="117"/>
      <c r="T674" s="117"/>
      <c r="U674" s="117"/>
      <c r="V674" s="117"/>
      <c r="W674" s="117"/>
      <c r="X674" s="117"/>
      <c r="Y674" s="117"/>
      <c r="Z674" s="117"/>
    </row>
    <row r="675" ht="12.75" customHeight="1">
      <c r="A675" s="117"/>
      <c r="B675" s="117"/>
      <c r="C675" s="117"/>
      <c r="D675" s="117"/>
      <c r="E675" s="117"/>
      <c r="F675" s="117"/>
      <c r="G675" s="117"/>
      <c r="H675" s="117"/>
      <c r="I675" s="117"/>
      <c r="J675" s="117"/>
      <c r="K675" s="117"/>
      <c r="L675" s="117"/>
      <c r="M675" s="117"/>
      <c r="N675" s="117"/>
      <c r="O675" s="117"/>
      <c r="P675" s="117"/>
      <c r="Q675" s="117"/>
      <c r="R675" s="117"/>
      <c r="S675" s="117"/>
      <c r="T675" s="117"/>
      <c r="U675" s="117"/>
      <c r="V675" s="117"/>
      <c r="W675" s="117"/>
      <c r="X675" s="117"/>
      <c r="Y675" s="117"/>
      <c r="Z675" s="117"/>
    </row>
    <row r="676" ht="12.75" customHeight="1">
      <c r="A676" s="117"/>
      <c r="B676" s="117"/>
      <c r="C676" s="117"/>
      <c r="D676" s="117"/>
      <c r="E676" s="117"/>
      <c r="F676" s="117"/>
      <c r="G676" s="117"/>
      <c r="H676" s="117"/>
      <c r="I676" s="117"/>
      <c r="J676" s="117"/>
      <c r="K676" s="117"/>
      <c r="L676" s="117"/>
      <c r="M676" s="117"/>
      <c r="N676" s="117"/>
      <c r="O676" s="117"/>
      <c r="P676" s="117"/>
      <c r="Q676" s="117"/>
      <c r="R676" s="117"/>
      <c r="S676" s="117"/>
      <c r="T676" s="117"/>
      <c r="U676" s="117"/>
      <c r="V676" s="117"/>
      <c r="W676" s="117"/>
      <c r="X676" s="117"/>
      <c r="Y676" s="117"/>
      <c r="Z676" s="117"/>
    </row>
    <row r="677" ht="12.75" customHeight="1">
      <c r="A677" s="117"/>
      <c r="B677" s="117"/>
      <c r="C677" s="117"/>
      <c r="D677" s="117"/>
      <c r="E677" s="117"/>
      <c r="F677" s="117"/>
      <c r="G677" s="117"/>
      <c r="H677" s="117"/>
      <c r="I677" s="117"/>
      <c r="J677" s="117"/>
      <c r="K677" s="117"/>
      <c r="L677" s="117"/>
      <c r="M677" s="117"/>
      <c r="N677" s="117"/>
      <c r="O677" s="117"/>
      <c r="P677" s="117"/>
      <c r="Q677" s="117"/>
      <c r="R677" s="117"/>
      <c r="S677" s="117"/>
      <c r="T677" s="117"/>
      <c r="U677" s="117"/>
      <c r="V677" s="117"/>
      <c r="W677" s="117"/>
      <c r="X677" s="117"/>
      <c r="Y677" s="117"/>
      <c r="Z677" s="117"/>
    </row>
    <row r="678" ht="12.75" customHeight="1">
      <c r="A678" s="117"/>
      <c r="B678" s="117"/>
      <c r="C678" s="117"/>
      <c r="D678" s="117"/>
      <c r="E678" s="117"/>
      <c r="F678" s="117"/>
      <c r="G678" s="117"/>
      <c r="H678" s="117"/>
      <c r="I678" s="117"/>
      <c r="J678" s="117"/>
      <c r="K678" s="117"/>
      <c r="L678" s="117"/>
      <c r="M678" s="117"/>
      <c r="N678" s="117"/>
      <c r="O678" s="117"/>
      <c r="P678" s="117"/>
      <c r="Q678" s="117"/>
      <c r="R678" s="117"/>
      <c r="S678" s="117"/>
      <c r="T678" s="117"/>
      <c r="U678" s="117"/>
      <c r="V678" s="117"/>
      <c r="W678" s="117"/>
      <c r="X678" s="117"/>
      <c r="Y678" s="117"/>
      <c r="Z678" s="117"/>
    </row>
    <row r="679" ht="12.75" customHeight="1">
      <c r="A679" s="117"/>
      <c r="B679" s="117"/>
      <c r="C679" s="117"/>
      <c r="D679" s="117"/>
      <c r="E679" s="117"/>
      <c r="F679" s="117"/>
      <c r="G679" s="117"/>
      <c r="H679" s="117"/>
      <c r="I679" s="117"/>
      <c r="J679" s="117"/>
      <c r="K679" s="117"/>
      <c r="L679" s="117"/>
      <c r="M679" s="117"/>
      <c r="N679" s="117"/>
      <c r="O679" s="117"/>
      <c r="P679" s="117"/>
      <c r="Q679" s="117"/>
      <c r="R679" s="117"/>
      <c r="S679" s="117"/>
      <c r="T679" s="117"/>
      <c r="U679" s="117"/>
      <c r="V679" s="117"/>
      <c r="W679" s="117"/>
      <c r="X679" s="117"/>
      <c r="Y679" s="117"/>
      <c r="Z679" s="117"/>
    </row>
    <row r="680" ht="12.75" customHeight="1">
      <c r="A680" s="117"/>
      <c r="B680" s="117"/>
      <c r="C680" s="117"/>
      <c r="D680" s="117"/>
      <c r="E680" s="117"/>
      <c r="F680" s="117"/>
      <c r="G680" s="117"/>
      <c r="H680" s="117"/>
      <c r="I680" s="117"/>
      <c r="J680" s="117"/>
      <c r="K680" s="117"/>
      <c r="L680" s="117"/>
      <c r="M680" s="117"/>
      <c r="N680" s="117"/>
      <c r="O680" s="117"/>
      <c r="P680" s="117"/>
      <c r="Q680" s="117"/>
      <c r="R680" s="117"/>
      <c r="S680" s="117"/>
      <c r="T680" s="117"/>
      <c r="U680" s="117"/>
      <c r="V680" s="117"/>
      <c r="W680" s="117"/>
      <c r="X680" s="117"/>
      <c r="Y680" s="117"/>
      <c r="Z680" s="117"/>
    </row>
    <row r="681" ht="12.75" customHeight="1">
      <c r="A681" s="117"/>
      <c r="B681" s="117"/>
      <c r="C681" s="117"/>
      <c r="D681" s="117"/>
      <c r="E681" s="117"/>
      <c r="F681" s="117"/>
      <c r="G681" s="117"/>
      <c r="H681" s="117"/>
      <c r="I681" s="117"/>
      <c r="J681" s="117"/>
      <c r="K681" s="117"/>
      <c r="L681" s="117"/>
      <c r="M681" s="117"/>
      <c r="N681" s="117"/>
      <c r="O681" s="117"/>
      <c r="P681" s="117"/>
      <c r="Q681" s="117"/>
      <c r="R681" s="117"/>
      <c r="S681" s="117"/>
      <c r="T681" s="117"/>
      <c r="U681" s="117"/>
      <c r="V681" s="117"/>
      <c r="W681" s="117"/>
      <c r="X681" s="117"/>
      <c r="Y681" s="117"/>
      <c r="Z681" s="117"/>
    </row>
    <row r="682" ht="12.75" customHeight="1">
      <c r="A682" s="117"/>
      <c r="B682" s="117"/>
      <c r="C682" s="117"/>
      <c r="D682" s="117"/>
      <c r="E682" s="117"/>
      <c r="F682" s="117"/>
      <c r="G682" s="117"/>
      <c r="H682" s="117"/>
      <c r="I682" s="117"/>
      <c r="J682" s="117"/>
      <c r="K682" s="117"/>
      <c r="L682" s="117"/>
      <c r="M682" s="117"/>
      <c r="N682" s="117"/>
      <c r="O682" s="117"/>
      <c r="P682" s="117"/>
      <c r="Q682" s="117"/>
      <c r="R682" s="117"/>
      <c r="S682" s="117"/>
      <c r="T682" s="117"/>
      <c r="U682" s="117"/>
      <c r="V682" s="117"/>
      <c r="W682" s="117"/>
      <c r="X682" s="117"/>
      <c r="Y682" s="117"/>
      <c r="Z682" s="117"/>
    </row>
    <row r="683" ht="12.75" customHeight="1">
      <c r="A683" s="117"/>
      <c r="B683" s="117"/>
      <c r="C683" s="117"/>
      <c r="D683" s="117"/>
      <c r="E683" s="117"/>
      <c r="F683" s="117"/>
      <c r="G683" s="117"/>
      <c r="H683" s="117"/>
      <c r="I683" s="117"/>
      <c r="J683" s="117"/>
      <c r="K683" s="117"/>
      <c r="L683" s="117"/>
      <c r="M683" s="117"/>
      <c r="N683" s="117"/>
      <c r="O683" s="117"/>
      <c r="P683" s="117"/>
      <c r="Q683" s="117"/>
      <c r="R683" s="117"/>
      <c r="S683" s="117"/>
      <c r="T683" s="117"/>
      <c r="U683" s="117"/>
      <c r="V683" s="117"/>
      <c r="W683" s="117"/>
      <c r="X683" s="117"/>
      <c r="Y683" s="117"/>
      <c r="Z683" s="117"/>
    </row>
    <row r="684" ht="12.75" customHeight="1">
      <c r="A684" s="117"/>
      <c r="B684" s="117"/>
      <c r="C684" s="117"/>
      <c r="D684" s="117"/>
      <c r="E684" s="117"/>
      <c r="F684" s="117"/>
      <c r="G684" s="117"/>
      <c r="H684" s="117"/>
      <c r="I684" s="117"/>
      <c r="J684" s="117"/>
      <c r="K684" s="117"/>
      <c r="L684" s="117"/>
      <c r="M684" s="117"/>
      <c r="N684" s="117"/>
      <c r="O684" s="117"/>
      <c r="P684" s="117"/>
      <c r="Q684" s="117"/>
      <c r="R684" s="117"/>
      <c r="S684" s="117"/>
      <c r="T684" s="117"/>
      <c r="U684" s="117"/>
      <c r="V684" s="117"/>
      <c r="W684" s="117"/>
      <c r="X684" s="117"/>
      <c r="Y684" s="117"/>
      <c r="Z684" s="117"/>
    </row>
    <row r="685" ht="12.75" customHeight="1">
      <c r="A685" s="117"/>
      <c r="B685" s="117"/>
      <c r="C685" s="117"/>
      <c r="D685" s="117"/>
      <c r="E685" s="117"/>
      <c r="F685" s="117"/>
      <c r="G685" s="117"/>
      <c r="H685" s="117"/>
      <c r="I685" s="117"/>
      <c r="J685" s="117"/>
      <c r="K685" s="117"/>
      <c r="L685" s="117"/>
      <c r="M685" s="117"/>
      <c r="N685" s="117"/>
      <c r="O685" s="117"/>
      <c r="P685" s="117"/>
      <c r="Q685" s="117"/>
      <c r="R685" s="117"/>
      <c r="S685" s="117"/>
      <c r="T685" s="117"/>
      <c r="U685" s="117"/>
      <c r="V685" s="117"/>
      <c r="W685" s="117"/>
      <c r="X685" s="117"/>
      <c r="Y685" s="117"/>
      <c r="Z685" s="117"/>
    </row>
    <row r="686" ht="12.75" customHeight="1">
      <c r="A686" s="117"/>
      <c r="B686" s="117"/>
      <c r="C686" s="117"/>
      <c r="D686" s="117"/>
      <c r="E686" s="117"/>
      <c r="F686" s="117"/>
      <c r="G686" s="117"/>
      <c r="H686" s="117"/>
      <c r="I686" s="117"/>
      <c r="J686" s="117"/>
      <c r="K686" s="117"/>
      <c r="L686" s="117"/>
      <c r="M686" s="117"/>
      <c r="N686" s="117"/>
      <c r="O686" s="117"/>
      <c r="P686" s="117"/>
      <c r="Q686" s="117"/>
      <c r="R686" s="117"/>
      <c r="S686" s="117"/>
      <c r="T686" s="117"/>
      <c r="U686" s="117"/>
      <c r="V686" s="117"/>
      <c r="W686" s="117"/>
      <c r="X686" s="117"/>
      <c r="Y686" s="117"/>
      <c r="Z686" s="117"/>
    </row>
    <row r="687" ht="12.75" customHeight="1">
      <c r="A687" s="117"/>
      <c r="B687" s="117"/>
      <c r="C687" s="117"/>
      <c r="D687" s="117"/>
      <c r="E687" s="117"/>
      <c r="F687" s="117"/>
      <c r="G687" s="117"/>
      <c r="H687" s="117"/>
      <c r="I687" s="117"/>
      <c r="J687" s="117"/>
      <c r="K687" s="117"/>
      <c r="L687" s="117"/>
      <c r="M687" s="117"/>
      <c r="N687" s="117"/>
      <c r="O687" s="117"/>
      <c r="P687" s="117"/>
      <c r="Q687" s="117"/>
      <c r="R687" s="117"/>
      <c r="S687" s="117"/>
      <c r="T687" s="117"/>
      <c r="U687" s="117"/>
      <c r="V687" s="117"/>
      <c r="W687" s="117"/>
      <c r="X687" s="117"/>
      <c r="Y687" s="117"/>
      <c r="Z687" s="117"/>
    </row>
    <row r="688" ht="12.75" customHeight="1">
      <c r="A688" s="117"/>
      <c r="B688" s="117"/>
      <c r="C688" s="117"/>
      <c r="D688" s="117"/>
      <c r="E688" s="117"/>
      <c r="F688" s="117"/>
      <c r="G688" s="117"/>
      <c r="H688" s="117"/>
      <c r="I688" s="117"/>
      <c r="J688" s="117"/>
      <c r="K688" s="117"/>
      <c r="L688" s="117"/>
      <c r="M688" s="117"/>
      <c r="N688" s="117"/>
      <c r="O688" s="117"/>
      <c r="P688" s="117"/>
      <c r="Q688" s="117"/>
      <c r="R688" s="117"/>
      <c r="S688" s="117"/>
      <c r="T688" s="117"/>
      <c r="U688" s="117"/>
      <c r="V688" s="117"/>
      <c r="W688" s="117"/>
      <c r="X688" s="117"/>
      <c r="Y688" s="117"/>
      <c r="Z688" s="117"/>
    </row>
    <row r="689" ht="12.75" customHeight="1">
      <c r="A689" s="117"/>
      <c r="B689" s="117"/>
      <c r="C689" s="117"/>
      <c r="D689" s="117"/>
      <c r="E689" s="117"/>
      <c r="F689" s="117"/>
      <c r="G689" s="117"/>
      <c r="H689" s="117"/>
      <c r="I689" s="117"/>
      <c r="J689" s="117"/>
      <c r="K689" s="117"/>
      <c r="L689" s="117"/>
      <c r="M689" s="117"/>
      <c r="N689" s="117"/>
      <c r="O689" s="117"/>
      <c r="P689" s="117"/>
      <c r="Q689" s="117"/>
      <c r="R689" s="117"/>
      <c r="S689" s="117"/>
      <c r="T689" s="117"/>
      <c r="U689" s="117"/>
      <c r="V689" s="117"/>
      <c r="W689" s="117"/>
      <c r="X689" s="117"/>
      <c r="Y689" s="117"/>
      <c r="Z689" s="117"/>
    </row>
    <row r="690" ht="12.75" customHeight="1">
      <c r="A690" s="117"/>
      <c r="B690" s="117"/>
      <c r="C690" s="117"/>
      <c r="D690" s="117"/>
      <c r="E690" s="117"/>
      <c r="F690" s="117"/>
      <c r="G690" s="117"/>
      <c r="H690" s="117"/>
      <c r="I690" s="117"/>
      <c r="J690" s="117"/>
      <c r="K690" s="117"/>
      <c r="L690" s="117"/>
      <c r="M690" s="117"/>
      <c r="N690" s="117"/>
      <c r="O690" s="117"/>
      <c r="P690" s="117"/>
      <c r="Q690" s="117"/>
      <c r="R690" s="117"/>
      <c r="S690" s="117"/>
      <c r="T690" s="117"/>
      <c r="U690" s="117"/>
      <c r="V690" s="117"/>
      <c r="W690" s="117"/>
      <c r="X690" s="117"/>
      <c r="Y690" s="117"/>
      <c r="Z690" s="117"/>
    </row>
    <row r="691" ht="12.75" customHeight="1">
      <c r="A691" s="117"/>
      <c r="B691" s="117"/>
      <c r="C691" s="117"/>
      <c r="D691" s="117"/>
      <c r="E691" s="117"/>
      <c r="F691" s="117"/>
      <c r="G691" s="117"/>
      <c r="H691" s="117"/>
      <c r="I691" s="117"/>
      <c r="J691" s="117"/>
      <c r="K691" s="117"/>
      <c r="L691" s="117"/>
      <c r="M691" s="117"/>
      <c r="N691" s="117"/>
      <c r="O691" s="117"/>
      <c r="P691" s="117"/>
      <c r="Q691" s="117"/>
      <c r="R691" s="117"/>
      <c r="S691" s="117"/>
      <c r="T691" s="117"/>
      <c r="U691" s="117"/>
      <c r="V691" s="117"/>
      <c r="W691" s="117"/>
      <c r="X691" s="117"/>
      <c r="Y691" s="117"/>
      <c r="Z691" s="117"/>
    </row>
    <row r="692" ht="12.75" customHeight="1">
      <c r="A692" s="117"/>
      <c r="B692" s="117"/>
      <c r="C692" s="117"/>
      <c r="D692" s="117"/>
      <c r="E692" s="117"/>
      <c r="F692" s="117"/>
      <c r="G692" s="117"/>
      <c r="H692" s="117"/>
      <c r="I692" s="117"/>
      <c r="J692" s="117"/>
      <c r="K692" s="117"/>
      <c r="L692" s="117"/>
      <c r="M692" s="117"/>
      <c r="N692" s="117"/>
      <c r="O692" s="117"/>
      <c r="P692" s="117"/>
      <c r="Q692" s="117"/>
      <c r="R692" s="117"/>
      <c r="S692" s="117"/>
      <c r="T692" s="117"/>
      <c r="U692" s="117"/>
      <c r="V692" s="117"/>
      <c r="W692" s="117"/>
      <c r="X692" s="117"/>
      <c r="Y692" s="117"/>
      <c r="Z692" s="117"/>
    </row>
    <row r="693" ht="12.75" customHeight="1">
      <c r="A693" s="117"/>
      <c r="B693" s="117"/>
      <c r="C693" s="117"/>
      <c r="D693" s="117"/>
      <c r="E693" s="117"/>
      <c r="F693" s="117"/>
      <c r="G693" s="117"/>
      <c r="H693" s="117"/>
      <c r="I693" s="117"/>
      <c r="J693" s="117"/>
      <c r="K693" s="117"/>
      <c r="L693" s="117"/>
      <c r="M693" s="117"/>
      <c r="N693" s="117"/>
      <c r="O693" s="117"/>
      <c r="P693" s="117"/>
      <c r="Q693" s="117"/>
      <c r="R693" s="117"/>
      <c r="S693" s="117"/>
      <c r="T693" s="117"/>
      <c r="U693" s="117"/>
      <c r="V693" s="117"/>
      <c r="W693" s="117"/>
      <c r="X693" s="117"/>
      <c r="Y693" s="117"/>
      <c r="Z693" s="117"/>
    </row>
    <row r="694" ht="12.75" customHeight="1">
      <c r="A694" s="117"/>
      <c r="B694" s="117"/>
      <c r="C694" s="117"/>
      <c r="D694" s="117"/>
      <c r="E694" s="117"/>
      <c r="F694" s="117"/>
      <c r="G694" s="117"/>
      <c r="H694" s="117"/>
      <c r="I694" s="117"/>
      <c r="J694" s="117"/>
      <c r="K694" s="117"/>
      <c r="L694" s="117"/>
      <c r="M694" s="117"/>
      <c r="N694" s="117"/>
      <c r="O694" s="117"/>
      <c r="P694" s="117"/>
      <c r="Q694" s="117"/>
      <c r="R694" s="117"/>
      <c r="S694" s="117"/>
      <c r="T694" s="117"/>
      <c r="U694" s="117"/>
      <c r="V694" s="117"/>
      <c r="W694" s="117"/>
      <c r="X694" s="117"/>
      <c r="Y694" s="117"/>
      <c r="Z694" s="117"/>
    </row>
    <row r="695" ht="12.75" customHeight="1">
      <c r="A695" s="117"/>
      <c r="B695" s="117"/>
      <c r="C695" s="117"/>
      <c r="D695" s="117"/>
      <c r="E695" s="117"/>
      <c r="F695" s="117"/>
      <c r="G695" s="117"/>
      <c r="H695" s="117"/>
      <c r="I695" s="117"/>
      <c r="J695" s="117"/>
      <c r="K695" s="117"/>
      <c r="L695" s="117"/>
      <c r="M695" s="117"/>
      <c r="N695" s="117"/>
      <c r="O695" s="117"/>
      <c r="P695" s="117"/>
      <c r="Q695" s="117"/>
      <c r="R695" s="117"/>
      <c r="S695" s="117"/>
      <c r="T695" s="117"/>
      <c r="U695" s="117"/>
      <c r="V695" s="117"/>
      <c r="W695" s="117"/>
      <c r="X695" s="117"/>
      <c r="Y695" s="117"/>
      <c r="Z695" s="117"/>
    </row>
    <row r="696" ht="12.75" customHeight="1">
      <c r="A696" s="117"/>
      <c r="B696" s="117"/>
      <c r="C696" s="117"/>
      <c r="D696" s="117"/>
      <c r="E696" s="117"/>
      <c r="F696" s="117"/>
      <c r="G696" s="117"/>
      <c r="H696" s="117"/>
      <c r="I696" s="117"/>
      <c r="J696" s="117"/>
      <c r="K696" s="117"/>
      <c r="L696" s="117"/>
      <c r="M696" s="117"/>
      <c r="N696" s="117"/>
      <c r="O696" s="117"/>
      <c r="P696" s="117"/>
      <c r="Q696" s="117"/>
      <c r="R696" s="117"/>
      <c r="S696" s="117"/>
      <c r="T696" s="117"/>
      <c r="U696" s="117"/>
      <c r="V696" s="117"/>
      <c r="W696" s="117"/>
      <c r="X696" s="117"/>
      <c r="Y696" s="117"/>
      <c r="Z696" s="117"/>
    </row>
    <row r="697" ht="12.75" customHeight="1">
      <c r="A697" s="117"/>
      <c r="B697" s="117"/>
      <c r="C697" s="117"/>
      <c r="D697" s="117"/>
      <c r="E697" s="117"/>
      <c r="F697" s="117"/>
      <c r="G697" s="117"/>
      <c r="H697" s="117"/>
      <c r="I697" s="117"/>
      <c r="J697" s="117"/>
      <c r="K697" s="117"/>
      <c r="L697" s="117"/>
      <c r="M697" s="117"/>
      <c r="N697" s="117"/>
      <c r="O697" s="117"/>
      <c r="P697" s="117"/>
      <c r="Q697" s="117"/>
      <c r="R697" s="117"/>
      <c r="S697" s="117"/>
      <c r="T697" s="117"/>
      <c r="U697" s="117"/>
      <c r="V697" s="117"/>
      <c r="W697" s="117"/>
      <c r="X697" s="117"/>
      <c r="Y697" s="117"/>
      <c r="Z697" s="117"/>
    </row>
    <row r="698" ht="12.75" customHeight="1">
      <c r="A698" s="117"/>
      <c r="B698" s="117"/>
      <c r="C698" s="117"/>
      <c r="D698" s="117"/>
      <c r="E698" s="117"/>
      <c r="F698" s="117"/>
      <c r="G698" s="117"/>
      <c r="H698" s="117"/>
      <c r="I698" s="117"/>
      <c r="J698" s="117"/>
      <c r="K698" s="117"/>
      <c r="L698" s="117"/>
      <c r="M698" s="117"/>
      <c r="N698" s="117"/>
      <c r="O698" s="117"/>
      <c r="P698" s="117"/>
      <c r="Q698" s="117"/>
      <c r="R698" s="117"/>
      <c r="S698" s="117"/>
      <c r="T698" s="117"/>
      <c r="U698" s="117"/>
      <c r="V698" s="117"/>
      <c r="W698" s="117"/>
      <c r="X698" s="117"/>
      <c r="Y698" s="117"/>
      <c r="Z698" s="117"/>
    </row>
    <row r="699" ht="12.75" customHeight="1">
      <c r="A699" s="117"/>
      <c r="B699" s="117"/>
      <c r="C699" s="117"/>
      <c r="D699" s="117"/>
      <c r="E699" s="117"/>
      <c r="F699" s="117"/>
      <c r="G699" s="117"/>
      <c r="H699" s="117"/>
      <c r="I699" s="117"/>
      <c r="J699" s="117"/>
      <c r="K699" s="117"/>
      <c r="L699" s="117"/>
      <c r="M699" s="117"/>
      <c r="N699" s="117"/>
      <c r="O699" s="117"/>
      <c r="P699" s="117"/>
      <c r="Q699" s="117"/>
      <c r="R699" s="117"/>
      <c r="S699" s="117"/>
      <c r="T699" s="117"/>
      <c r="U699" s="117"/>
      <c r="V699" s="117"/>
      <c r="W699" s="117"/>
      <c r="X699" s="117"/>
      <c r="Y699" s="117"/>
      <c r="Z699" s="117"/>
    </row>
    <row r="700" ht="12.75" customHeight="1">
      <c r="A700" s="117"/>
      <c r="B700" s="117"/>
      <c r="C700" s="117"/>
      <c r="D700" s="117"/>
      <c r="E700" s="117"/>
      <c r="F700" s="117"/>
      <c r="G700" s="117"/>
      <c r="H700" s="117"/>
      <c r="I700" s="117"/>
      <c r="J700" s="117"/>
      <c r="K700" s="117"/>
      <c r="L700" s="117"/>
      <c r="M700" s="117"/>
      <c r="N700" s="117"/>
      <c r="O700" s="117"/>
      <c r="P700" s="117"/>
      <c r="Q700" s="117"/>
      <c r="R700" s="117"/>
      <c r="S700" s="117"/>
      <c r="T700" s="117"/>
      <c r="U700" s="117"/>
      <c r="V700" s="117"/>
      <c r="W700" s="117"/>
      <c r="X700" s="117"/>
      <c r="Y700" s="117"/>
      <c r="Z700" s="117"/>
    </row>
    <row r="701" ht="12.75" customHeight="1">
      <c r="A701" s="117"/>
      <c r="B701" s="117"/>
      <c r="C701" s="117"/>
      <c r="D701" s="117"/>
      <c r="E701" s="117"/>
      <c r="F701" s="117"/>
      <c r="G701" s="117"/>
      <c r="H701" s="117"/>
      <c r="I701" s="117"/>
      <c r="J701" s="117"/>
      <c r="K701" s="117"/>
      <c r="L701" s="117"/>
      <c r="M701" s="117"/>
      <c r="N701" s="117"/>
      <c r="O701" s="117"/>
      <c r="P701" s="117"/>
      <c r="Q701" s="117"/>
      <c r="R701" s="117"/>
      <c r="S701" s="117"/>
      <c r="T701" s="117"/>
      <c r="U701" s="117"/>
      <c r="V701" s="117"/>
      <c r="W701" s="117"/>
      <c r="X701" s="117"/>
      <c r="Y701" s="117"/>
      <c r="Z701" s="117"/>
    </row>
    <row r="702" ht="12.75" customHeight="1">
      <c r="A702" s="117"/>
      <c r="B702" s="117"/>
      <c r="C702" s="117"/>
      <c r="D702" s="117"/>
      <c r="E702" s="117"/>
      <c r="F702" s="117"/>
      <c r="G702" s="117"/>
      <c r="H702" s="117"/>
      <c r="I702" s="117"/>
      <c r="J702" s="117"/>
      <c r="K702" s="117"/>
      <c r="L702" s="117"/>
      <c r="M702" s="117"/>
      <c r="N702" s="117"/>
      <c r="O702" s="117"/>
      <c r="P702" s="117"/>
      <c r="Q702" s="117"/>
      <c r="R702" s="117"/>
      <c r="S702" s="117"/>
      <c r="T702" s="117"/>
      <c r="U702" s="117"/>
      <c r="V702" s="117"/>
      <c r="W702" s="117"/>
      <c r="X702" s="117"/>
      <c r="Y702" s="117"/>
      <c r="Z702" s="117"/>
    </row>
    <row r="703" ht="12.75" customHeight="1">
      <c r="A703" s="117"/>
      <c r="B703" s="117"/>
      <c r="C703" s="117"/>
      <c r="D703" s="117"/>
      <c r="E703" s="117"/>
      <c r="F703" s="117"/>
      <c r="G703" s="117"/>
      <c r="H703" s="117"/>
      <c r="I703" s="117"/>
      <c r="J703" s="117"/>
      <c r="K703" s="117"/>
      <c r="L703" s="117"/>
      <c r="M703" s="117"/>
      <c r="N703" s="117"/>
      <c r="O703" s="117"/>
      <c r="P703" s="117"/>
      <c r="Q703" s="117"/>
      <c r="R703" s="117"/>
      <c r="S703" s="117"/>
      <c r="T703" s="117"/>
      <c r="U703" s="117"/>
      <c r="V703" s="117"/>
      <c r="W703" s="117"/>
      <c r="X703" s="117"/>
      <c r="Y703" s="117"/>
      <c r="Z703" s="117"/>
    </row>
    <row r="704" ht="12.75" customHeight="1">
      <c r="A704" s="117"/>
      <c r="B704" s="117"/>
      <c r="C704" s="117"/>
      <c r="D704" s="117"/>
      <c r="E704" s="117"/>
      <c r="F704" s="117"/>
      <c r="G704" s="117"/>
      <c r="H704" s="117"/>
      <c r="I704" s="117"/>
      <c r="J704" s="117"/>
      <c r="K704" s="117"/>
      <c r="L704" s="117"/>
      <c r="M704" s="117"/>
      <c r="N704" s="117"/>
      <c r="O704" s="117"/>
      <c r="P704" s="117"/>
      <c r="Q704" s="117"/>
      <c r="R704" s="117"/>
      <c r="S704" s="117"/>
      <c r="T704" s="117"/>
      <c r="U704" s="117"/>
      <c r="V704" s="117"/>
      <c r="W704" s="117"/>
      <c r="X704" s="117"/>
      <c r="Y704" s="117"/>
      <c r="Z704" s="117"/>
    </row>
    <row r="705" ht="12.75" customHeight="1">
      <c r="A705" s="117"/>
      <c r="B705" s="117"/>
      <c r="C705" s="117"/>
      <c r="D705" s="117"/>
      <c r="E705" s="117"/>
      <c r="F705" s="117"/>
      <c r="G705" s="117"/>
      <c r="H705" s="117"/>
      <c r="I705" s="117"/>
      <c r="J705" s="117"/>
      <c r="K705" s="117"/>
      <c r="L705" s="117"/>
      <c r="M705" s="117"/>
      <c r="N705" s="117"/>
      <c r="O705" s="117"/>
      <c r="P705" s="117"/>
      <c r="Q705" s="117"/>
      <c r="R705" s="117"/>
      <c r="S705" s="117"/>
      <c r="T705" s="117"/>
      <c r="U705" s="117"/>
      <c r="V705" s="117"/>
      <c r="W705" s="117"/>
      <c r="X705" s="117"/>
      <c r="Y705" s="117"/>
      <c r="Z705" s="117"/>
    </row>
    <row r="706" ht="12.75" customHeight="1">
      <c r="A706" s="117"/>
      <c r="B706" s="117"/>
      <c r="C706" s="117"/>
      <c r="D706" s="117"/>
      <c r="E706" s="117"/>
      <c r="F706" s="117"/>
      <c r="G706" s="117"/>
      <c r="H706" s="117"/>
      <c r="I706" s="117"/>
      <c r="J706" s="117"/>
      <c r="K706" s="117"/>
      <c r="L706" s="117"/>
      <c r="M706" s="117"/>
      <c r="N706" s="117"/>
      <c r="O706" s="117"/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</row>
    <row r="707" ht="12.75" customHeight="1">
      <c r="A707" s="117"/>
      <c r="B707" s="117"/>
      <c r="C707" s="117"/>
      <c r="D707" s="117"/>
      <c r="E707" s="117"/>
      <c r="F707" s="117"/>
      <c r="G707" s="117"/>
      <c r="H707" s="117"/>
      <c r="I707" s="117"/>
      <c r="J707" s="117"/>
      <c r="K707" s="117"/>
      <c r="L707" s="117"/>
      <c r="M707" s="117"/>
      <c r="N707" s="117"/>
      <c r="O707" s="117"/>
      <c r="P707" s="117"/>
      <c r="Q707" s="117"/>
      <c r="R707" s="117"/>
      <c r="S707" s="117"/>
      <c r="T707" s="117"/>
      <c r="U707" s="117"/>
      <c r="V707" s="117"/>
      <c r="W707" s="117"/>
      <c r="X707" s="117"/>
      <c r="Y707" s="117"/>
      <c r="Z707" s="117"/>
    </row>
    <row r="708" ht="12.75" customHeight="1">
      <c r="A708" s="117"/>
      <c r="B708" s="117"/>
      <c r="C708" s="117"/>
      <c r="D708" s="117"/>
      <c r="E708" s="117"/>
      <c r="F708" s="117"/>
      <c r="G708" s="117"/>
      <c r="H708" s="117"/>
      <c r="I708" s="117"/>
      <c r="J708" s="117"/>
      <c r="K708" s="117"/>
      <c r="L708" s="117"/>
      <c r="M708" s="117"/>
      <c r="N708" s="117"/>
      <c r="O708" s="117"/>
      <c r="P708" s="117"/>
      <c r="Q708" s="117"/>
      <c r="R708" s="117"/>
      <c r="S708" s="117"/>
      <c r="T708" s="117"/>
      <c r="U708" s="117"/>
      <c r="V708" s="117"/>
      <c r="W708" s="117"/>
      <c r="X708" s="117"/>
      <c r="Y708" s="117"/>
      <c r="Z708" s="117"/>
    </row>
    <row r="709" ht="12.75" customHeight="1">
      <c r="A709" s="117"/>
      <c r="B709" s="117"/>
      <c r="C709" s="117"/>
      <c r="D709" s="117"/>
      <c r="E709" s="117"/>
      <c r="F709" s="117"/>
      <c r="G709" s="117"/>
      <c r="H709" s="117"/>
      <c r="I709" s="117"/>
      <c r="J709" s="117"/>
      <c r="K709" s="117"/>
      <c r="L709" s="117"/>
      <c r="M709" s="117"/>
      <c r="N709" s="117"/>
      <c r="O709" s="117"/>
      <c r="P709" s="117"/>
      <c r="Q709" s="117"/>
      <c r="R709" s="117"/>
      <c r="S709" s="117"/>
      <c r="T709" s="117"/>
      <c r="U709" s="117"/>
      <c r="V709" s="117"/>
      <c r="W709" s="117"/>
      <c r="X709" s="117"/>
      <c r="Y709" s="117"/>
      <c r="Z709" s="117"/>
    </row>
    <row r="710" ht="12.75" customHeight="1">
      <c r="A710" s="117"/>
      <c r="B710" s="117"/>
      <c r="C710" s="117"/>
      <c r="D710" s="117"/>
      <c r="E710" s="117"/>
      <c r="F710" s="117"/>
      <c r="G710" s="117"/>
      <c r="H710" s="117"/>
      <c r="I710" s="117"/>
      <c r="J710" s="117"/>
      <c r="K710" s="117"/>
      <c r="L710" s="117"/>
      <c r="M710" s="117"/>
      <c r="N710" s="117"/>
      <c r="O710" s="117"/>
      <c r="P710" s="117"/>
      <c r="Q710" s="117"/>
      <c r="R710" s="117"/>
      <c r="S710" s="117"/>
      <c r="T710" s="117"/>
      <c r="U710" s="117"/>
      <c r="V710" s="117"/>
      <c r="W710" s="117"/>
      <c r="X710" s="117"/>
      <c r="Y710" s="117"/>
      <c r="Z710" s="117"/>
    </row>
    <row r="711" ht="12.75" customHeight="1">
      <c r="A711" s="117"/>
      <c r="B711" s="117"/>
      <c r="C711" s="117"/>
      <c r="D711" s="117"/>
      <c r="E711" s="117"/>
      <c r="F711" s="117"/>
      <c r="G711" s="117"/>
      <c r="H711" s="117"/>
      <c r="I711" s="117"/>
      <c r="J711" s="117"/>
      <c r="K711" s="117"/>
      <c r="L711" s="117"/>
      <c r="M711" s="117"/>
      <c r="N711" s="117"/>
      <c r="O711" s="117"/>
      <c r="P711" s="117"/>
      <c r="Q711" s="117"/>
      <c r="R711" s="117"/>
      <c r="S711" s="117"/>
      <c r="T711" s="117"/>
      <c r="U711" s="117"/>
      <c r="V711" s="117"/>
      <c r="W711" s="117"/>
      <c r="X711" s="117"/>
      <c r="Y711" s="117"/>
      <c r="Z711" s="117"/>
    </row>
    <row r="712" ht="12.75" customHeight="1">
      <c r="A712" s="117"/>
      <c r="B712" s="117"/>
      <c r="C712" s="117"/>
      <c r="D712" s="117"/>
      <c r="E712" s="117"/>
      <c r="F712" s="117"/>
      <c r="G712" s="117"/>
      <c r="H712" s="117"/>
      <c r="I712" s="117"/>
      <c r="J712" s="117"/>
      <c r="K712" s="117"/>
      <c r="L712" s="117"/>
      <c r="M712" s="117"/>
      <c r="N712" s="117"/>
      <c r="O712" s="117"/>
      <c r="P712" s="117"/>
      <c r="Q712" s="117"/>
      <c r="R712" s="117"/>
      <c r="S712" s="117"/>
      <c r="T712" s="117"/>
      <c r="U712" s="117"/>
      <c r="V712" s="117"/>
      <c r="W712" s="117"/>
      <c r="X712" s="117"/>
      <c r="Y712" s="117"/>
      <c r="Z712" s="117"/>
    </row>
    <row r="713" ht="12.75" customHeight="1">
      <c r="A713" s="117"/>
      <c r="B713" s="117"/>
      <c r="C713" s="117"/>
      <c r="D713" s="117"/>
      <c r="E713" s="117"/>
      <c r="F713" s="117"/>
      <c r="G713" s="117"/>
      <c r="H713" s="117"/>
      <c r="I713" s="117"/>
      <c r="J713" s="117"/>
      <c r="K713" s="117"/>
      <c r="L713" s="117"/>
      <c r="M713" s="117"/>
      <c r="N713" s="117"/>
      <c r="O713" s="117"/>
      <c r="P713" s="117"/>
      <c r="Q713" s="117"/>
      <c r="R713" s="117"/>
      <c r="S713" s="117"/>
      <c r="T713" s="117"/>
      <c r="U713" s="117"/>
      <c r="V713" s="117"/>
      <c r="W713" s="117"/>
      <c r="X713" s="117"/>
      <c r="Y713" s="117"/>
      <c r="Z713" s="117"/>
    </row>
    <row r="714" ht="12.75" customHeight="1">
      <c r="A714" s="117"/>
      <c r="B714" s="117"/>
      <c r="C714" s="117"/>
      <c r="D714" s="117"/>
      <c r="E714" s="117"/>
      <c r="F714" s="117"/>
      <c r="G714" s="117"/>
      <c r="H714" s="117"/>
      <c r="I714" s="117"/>
      <c r="J714" s="117"/>
      <c r="K714" s="117"/>
      <c r="L714" s="117"/>
      <c r="M714" s="117"/>
      <c r="N714" s="117"/>
      <c r="O714" s="117"/>
      <c r="P714" s="117"/>
      <c r="Q714" s="117"/>
      <c r="R714" s="117"/>
      <c r="S714" s="117"/>
      <c r="T714" s="117"/>
      <c r="U714" s="117"/>
      <c r="V714" s="117"/>
      <c r="W714" s="117"/>
      <c r="X714" s="117"/>
      <c r="Y714" s="117"/>
      <c r="Z714" s="117"/>
    </row>
    <row r="715" ht="12.75" customHeight="1">
      <c r="A715" s="117"/>
      <c r="B715" s="117"/>
      <c r="C715" s="117"/>
      <c r="D715" s="117"/>
      <c r="E715" s="117"/>
      <c r="F715" s="117"/>
      <c r="G715" s="117"/>
      <c r="H715" s="117"/>
      <c r="I715" s="117"/>
      <c r="J715" s="117"/>
      <c r="K715" s="117"/>
      <c r="L715" s="117"/>
      <c r="M715" s="117"/>
      <c r="N715" s="117"/>
      <c r="O715" s="117"/>
      <c r="P715" s="117"/>
      <c r="Q715" s="117"/>
      <c r="R715" s="117"/>
      <c r="S715" s="117"/>
      <c r="T715" s="117"/>
      <c r="U715" s="117"/>
      <c r="V715" s="117"/>
      <c r="W715" s="117"/>
      <c r="X715" s="117"/>
      <c r="Y715" s="117"/>
      <c r="Z715" s="117"/>
    </row>
    <row r="716" ht="12.75" customHeight="1">
      <c r="A716" s="117"/>
      <c r="B716" s="117"/>
      <c r="C716" s="117"/>
      <c r="D716" s="117"/>
      <c r="E716" s="117"/>
      <c r="F716" s="117"/>
      <c r="G716" s="117"/>
      <c r="H716" s="117"/>
      <c r="I716" s="117"/>
      <c r="J716" s="117"/>
      <c r="K716" s="117"/>
      <c r="L716" s="117"/>
      <c r="M716" s="117"/>
      <c r="N716" s="117"/>
      <c r="O716" s="117"/>
      <c r="P716" s="117"/>
      <c r="Q716" s="117"/>
      <c r="R716" s="117"/>
      <c r="S716" s="117"/>
      <c r="T716" s="117"/>
      <c r="U716" s="117"/>
      <c r="V716" s="117"/>
      <c r="W716" s="117"/>
      <c r="X716" s="117"/>
      <c r="Y716" s="117"/>
      <c r="Z716" s="117"/>
    </row>
    <row r="717" ht="12.75" customHeight="1">
      <c r="A717" s="117"/>
      <c r="B717" s="117"/>
      <c r="C717" s="117"/>
      <c r="D717" s="117"/>
      <c r="E717" s="117"/>
      <c r="F717" s="117"/>
      <c r="G717" s="117"/>
      <c r="H717" s="117"/>
      <c r="I717" s="117"/>
      <c r="J717" s="117"/>
      <c r="K717" s="117"/>
      <c r="L717" s="117"/>
      <c r="M717" s="117"/>
      <c r="N717" s="117"/>
      <c r="O717" s="117"/>
      <c r="P717" s="117"/>
      <c r="Q717" s="117"/>
      <c r="R717" s="117"/>
      <c r="S717" s="117"/>
      <c r="T717" s="117"/>
      <c r="U717" s="117"/>
      <c r="V717" s="117"/>
      <c r="W717" s="117"/>
      <c r="X717" s="117"/>
      <c r="Y717" s="117"/>
      <c r="Z717" s="117"/>
    </row>
    <row r="718" ht="12.75" customHeight="1">
      <c r="A718" s="117"/>
      <c r="B718" s="117"/>
      <c r="C718" s="117"/>
      <c r="D718" s="117"/>
      <c r="E718" s="117"/>
      <c r="F718" s="117"/>
      <c r="G718" s="117"/>
      <c r="H718" s="117"/>
      <c r="I718" s="117"/>
      <c r="J718" s="117"/>
      <c r="K718" s="117"/>
      <c r="L718" s="117"/>
      <c r="M718" s="117"/>
      <c r="N718" s="117"/>
      <c r="O718" s="117"/>
      <c r="P718" s="117"/>
      <c r="Q718" s="117"/>
      <c r="R718" s="117"/>
      <c r="S718" s="117"/>
      <c r="T718" s="117"/>
      <c r="U718" s="117"/>
      <c r="V718" s="117"/>
      <c r="W718" s="117"/>
      <c r="X718" s="117"/>
      <c r="Y718" s="117"/>
      <c r="Z718" s="117"/>
    </row>
    <row r="719" ht="12.75" customHeight="1">
      <c r="A719" s="117"/>
      <c r="B719" s="117"/>
      <c r="C719" s="117"/>
      <c r="D719" s="117"/>
      <c r="E719" s="117"/>
      <c r="F719" s="117"/>
      <c r="G719" s="117"/>
      <c r="H719" s="117"/>
      <c r="I719" s="117"/>
      <c r="J719" s="117"/>
      <c r="K719" s="117"/>
      <c r="L719" s="117"/>
      <c r="M719" s="117"/>
      <c r="N719" s="117"/>
      <c r="O719" s="117"/>
      <c r="P719" s="117"/>
      <c r="Q719" s="117"/>
      <c r="R719" s="117"/>
      <c r="S719" s="117"/>
      <c r="T719" s="117"/>
      <c r="U719" s="117"/>
      <c r="V719" s="117"/>
      <c r="W719" s="117"/>
      <c r="X719" s="117"/>
      <c r="Y719" s="117"/>
      <c r="Z719" s="117"/>
    </row>
    <row r="720" ht="12.75" customHeight="1">
      <c r="A720" s="117"/>
      <c r="B720" s="117"/>
      <c r="C720" s="117"/>
      <c r="D720" s="117"/>
      <c r="E720" s="117"/>
      <c r="F720" s="117"/>
      <c r="G720" s="117"/>
      <c r="H720" s="117"/>
      <c r="I720" s="117"/>
      <c r="J720" s="117"/>
      <c r="K720" s="117"/>
      <c r="L720" s="117"/>
      <c r="M720" s="117"/>
      <c r="N720" s="117"/>
      <c r="O720" s="117"/>
      <c r="P720" s="117"/>
      <c r="Q720" s="117"/>
      <c r="R720" s="117"/>
      <c r="S720" s="117"/>
      <c r="T720" s="117"/>
      <c r="U720" s="117"/>
      <c r="V720" s="117"/>
      <c r="W720" s="117"/>
      <c r="X720" s="117"/>
      <c r="Y720" s="117"/>
      <c r="Z720" s="117"/>
    </row>
    <row r="721" ht="12.75" customHeight="1">
      <c r="A721" s="117"/>
      <c r="B721" s="117"/>
      <c r="C721" s="117"/>
      <c r="D721" s="117"/>
      <c r="E721" s="117"/>
      <c r="F721" s="117"/>
      <c r="G721" s="117"/>
      <c r="H721" s="117"/>
      <c r="I721" s="117"/>
      <c r="J721" s="117"/>
      <c r="K721" s="117"/>
      <c r="L721" s="117"/>
      <c r="M721" s="117"/>
      <c r="N721" s="117"/>
      <c r="O721" s="117"/>
      <c r="P721" s="117"/>
      <c r="Q721" s="117"/>
      <c r="R721" s="117"/>
      <c r="S721" s="117"/>
      <c r="T721" s="117"/>
      <c r="U721" s="117"/>
      <c r="V721" s="117"/>
      <c r="W721" s="117"/>
      <c r="X721" s="117"/>
      <c r="Y721" s="117"/>
      <c r="Z721" s="117"/>
    </row>
    <row r="722" ht="12.75" customHeight="1">
      <c r="A722" s="117"/>
      <c r="B722" s="117"/>
      <c r="C722" s="117"/>
      <c r="D722" s="117"/>
      <c r="E722" s="117"/>
      <c r="F722" s="117"/>
      <c r="G722" s="117"/>
      <c r="H722" s="117"/>
      <c r="I722" s="117"/>
      <c r="J722" s="117"/>
      <c r="K722" s="117"/>
      <c r="L722" s="117"/>
      <c r="M722" s="117"/>
      <c r="N722" s="117"/>
      <c r="O722" s="117"/>
      <c r="P722" s="117"/>
      <c r="Q722" s="117"/>
      <c r="R722" s="117"/>
      <c r="S722" s="117"/>
      <c r="T722" s="117"/>
      <c r="U722" s="117"/>
      <c r="V722" s="117"/>
      <c r="W722" s="117"/>
      <c r="X722" s="117"/>
      <c r="Y722" s="117"/>
      <c r="Z722" s="117"/>
    </row>
    <row r="723" ht="12.75" customHeight="1">
      <c r="A723" s="117"/>
      <c r="B723" s="117"/>
      <c r="C723" s="117"/>
      <c r="D723" s="117"/>
      <c r="E723" s="117"/>
      <c r="F723" s="117"/>
      <c r="G723" s="117"/>
      <c r="H723" s="117"/>
      <c r="I723" s="117"/>
      <c r="J723" s="117"/>
      <c r="K723" s="117"/>
      <c r="L723" s="117"/>
      <c r="M723" s="117"/>
      <c r="N723" s="117"/>
      <c r="O723" s="117"/>
      <c r="P723" s="117"/>
      <c r="Q723" s="117"/>
      <c r="R723" s="117"/>
      <c r="S723" s="117"/>
      <c r="T723" s="117"/>
      <c r="U723" s="117"/>
      <c r="V723" s="117"/>
      <c r="W723" s="117"/>
      <c r="X723" s="117"/>
      <c r="Y723" s="117"/>
      <c r="Z723" s="117"/>
    </row>
    <row r="724" ht="12.75" customHeight="1">
      <c r="A724" s="117"/>
      <c r="B724" s="117"/>
      <c r="C724" s="117"/>
      <c r="D724" s="117"/>
      <c r="E724" s="117"/>
      <c r="F724" s="117"/>
      <c r="G724" s="117"/>
      <c r="H724" s="117"/>
      <c r="I724" s="117"/>
      <c r="J724" s="117"/>
      <c r="K724" s="117"/>
      <c r="L724" s="117"/>
      <c r="M724" s="117"/>
      <c r="N724" s="117"/>
      <c r="O724" s="117"/>
      <c r="P724" s="117"/>
      <c r="Q724" s="117"/>
      <c r="R724" s="117"/>
      <c r="S724" s="117"/>
      <c r="T724" s="117"/>
      <c r="U724" s="117"/>
      <c r="V724" s="117"/>
      <c r="W724" s="117"/>
      <c r="X724" s="117"/>
      <c r="Y724" s="117"/>
      <c r="Z724" s="117"/>
    </row>
    <row r="725" ht="12.75" customHeight="1">
      <c r="A725" s="117"/>
      <c r="B725" s="117"/>
      <c r="C725" s="117"/>
      <c r="D725" s="117"/>
      <c r="E725" s="117"/>
      <c r="F725" s="117"/>
      <c r="G725" s="117"/>
      <c r="H725" s="117"/>
      <c r="I725" s="117"/>
      <c r="J725" s="117"/>
      <c r="K725" s="117"/>
      <c r="L725" s="117"/>
      <c r="M725" s="117"/>
      <c r="N725" s="117"/>
      <c r="O725" s="117"/>
      <c r="P725" s="117"/>
      <c r="Q725" s="117"/>
      <c r="R725" s="117"/>
      <c r="S725" s="117"/>
      <c r="T725" s="117"/>
      <c r="U725" s="117"/>
      <c r="V725" s="117"/>
      <c r="W725" s="117"/>
      <c r="X725" s="117"/>
      <c r="Y725" s="117"/>
      <c r="Z725" s="117"/>
    </row>
    <row r="726" ht="12.75" customHeight="1">
      <c r="A726" s="117"/>
      <c r="B726" s="117"/>
      <c r="C726" s="117"/>
      <c r="D726" s="117"/>
      <c r="E726" s="117"/>
      <c r="F726" s="117"/>
      <c r="G726" s="117"/>
      <c r="H726" s="117"/>
      <c r="I726" s="117"/>
      <c r="J726" s="117"/>
      <c r="K726" s="117"/>
      <c r="L726" s="117"/>
      <c r="M726" s="117"/>
      <c r="N726" s="117"/>
      <c r="O726" s="117"/>
      <c r="P726" s="117"/>
      <c r="Q726" s="117"/>
      <c r="R726" s="117"/>
      <c r="S726" s="117"/>
      <c r="T726" s="117"/>
      <c r="U726" s="117"/>
      <c r="V726" s="117"/>
      <c r="W726" s="117"/>
      <c r="X726" s="117"/>
      <c r="Y726" s="117"/>
      <c r="Z726" s="117"/>
    </row>
    <row r="727" ht="12.75" customHeight="1">
      <c r="A727" s="117"/>
      <c r="B727" s="117"/>
      <c r="C727" s="117"/>
      <c r="D727" s="117"/>
      <c r="E727" s="117"/>
      <c r="F727" s="117"/>
      <c r="G727" s="117"/>
      <c r="H727" s="117"/>
      <c r="I727" s="117"/>
      <c r="J727" s="117"/>
      <c r="K727" s="117"/>
      <c r="L727" s="117"/>
      <c r="M727" s="117"/>
      <c r="N727" s="117"/>
      <c r="O727" s="117"/>
      <c r="P727" s="117"/>
      <c r="Q727" s="117"/>
      <c r="R727" s="117"/>
      <c r="S727" s="117"/>
      <c r="T727" s="117"/>
      <c r="U727" s="117"/>
      <c r="V727" s="117"/>
      <c r="W727" s="117"/>
      <c r="X727" s="117"/>
      <c r="Y727" s="117"/>
      <c r="Z727" s="117"/>
    </row>
    <row r="728" ht="12.75" customHeight="1">
      <c r="A728" s="117"/>
      <c r="B728" s="117"/>
      <c r="C728" s="117"/>
      <c r="D728" s="117"/>
      <c r="E728" s="117"/>
      <c r="F728" s="117"/>
      <c r="G728" s="117"/>
      <c r="H728" s="117"/>
      <c r="I728" s="117"/>
      <c r="J728" s="117"/>
      <c r="K728" s="117"/>
      <c r="L728" s="117"/>
      <c r="M728" s="117"/>
      <c r="N728" s="117"/>
      <c r="O728" s="117"/>
      <c r="P728" s="117"/>
      <c r="Q728" s="117"/>
      <c r="R728" s="117"/>
      <c r="S728" s="117"/>
      <c r="T728" s="117"/>
      <c r="U728" s="117"/>
      <c r="V728" s="117"/>
      <c r="W728" s="117"/>
      <c r="X728" s="117"/>
      <c r="Y728" s="117"/>
      <c r="Z728" s="117"/>
    </row>
    <row r="729" ht="12.75" customHeight="1">
      <c r="A729" s="117"/>
      <c r="B729" s="117"/>
      <c r="C729" s="117"/>
      <c r="D729" s="117"/>
      <c r="E729" s="117"/>
      <c r="F729" s="117"/>
      <c r="G729" s="117"/>
      <c r="H729" s="117"/>
      <c r="I729" s="117"/>
      <c r="J729" s="117"/>
      <c r="K729" s="117"/>
      <c r="L729" s="117"/>
      <c r="M729" s="117"/>
      <c r="N729" s="117"/>
      <c r="O729" s="117"/>
      <c r="P729" s="117"/>
      <c r="Q729" s="117"/>
      <c r="R729" s="117"/>
      <c r="S729" s="117"/>
      <c r="T729" s="117"/>
      <c r="U729" s="117"/>
      <c r="V729" s="117"/>
      <c r="W729" s="117"/>
      <c r="X729" s="117"/>
      <c r="Y729" s="117"/>
      <c r="Z729" s="117"/>
    </row>
    <row r="730" ht="12.75" customHeight="1">
      <c r="A730" s="117"/>
      <c r="B730" s="117"/>
      <c r="C730" s="117"/>
      <c r="D730" s="117"/>
      <c r="E730" s="117"/>
      <c r="F730" s="117"/>
      <c r="G730" s="117"/>
      <c r="H730" s="117"/>
      <c r="I730" s="117"/>
      <c r="J730" s="117"/>
      <c r="K730" s="117"/>
      <c r="L730" s="117"/>
      <c r="M730" s="117"/>
      <c r="N730" s="117"/>
      <c r="O730" s="117"/>
      <c r="P730" s="117"/>
      <c r="Q730" s="117"/>
      <c r="R730" s="117"/>
      <c r="S730" s="117"/>
      <c r="T730" s="117"/>
      <c r="U730" s="117"/>
      <c r="V730" s="117"/>
      <c r="W730" s="117"/>
      <c r="X730" s="117"/>
      <c r="Y730" s="117"/>
      <c r="Z730" s="117"/>
    </row>
    <row r="731" ht="12.75" customHeight="1">
      <c r="A731" s="117"/>
      <c r="B731" s="117"/>
      <c r="C731" s="117"/>
      <c r="D731" s="117"/>
      <c r="E731" s="117"/>
      <c r="F731" s="117"/>
      <c r="G731" s="117"/>
      <c r="H731" s="117"/>
      <c r="I731" s="117"/>
      <c r="J731" s="117"/>
      <c r="K731" s="117"/>
      <c r="L731" s="117"/>
      <c r="M731" s="117"/>
      <c r="N731" s="117"/>
      <c r="O731" s="117"/>
      <c r="P731" s="117"/>
      <c r="Q731" s="117"/>
      <c r="R731" s="117"/>
      <c r="S731" s="117"/>
      <c r="T731" s="117"/>
      <c r="U731" s="117"/>
      <c r="V731" s="117"/>
      <c r="W731" s="117"/>
      <c r="X731" s="117"/>
      <c r="Y731" s="117"/>
      <c r="Z731" s="117"/>
    </row>
    <row r="732" ht="12.75" customHeight="1">
      <c r="A732" s="117"/>
      <c r="B732" s="117"/>
      <c r="C732" s="117"/>
      <c r="D732" s="117"/>
      <c r="E732" s="117"/>
      <c r="F732" s="117"/>
      <c r="G732" s="117"/>
      <c r="H732" s="117"/>
      <c r="I732" s="117"/>
      <c r="J732" s="117"/>
      <c r="K732" s="117"/>
      <c r="L732" s="117"/>
      <c r="M732" s="117"/>
      <c r="N732" s="117"/>
      <c r="O732" s="117"/>
      <c r="P732" s="117"/>
      <c r="Q732" s="117"/>
      <c r="R732" s="117"/>
      <c r="S732" s="117"/>
      <c r="T732" s="117"/>
      <c r="U732" s="117"/>
      <c r="V732" s="117"/>
      <c r="W732" s="117"/>
      <c r="X732" s="117"/>
      <c r="Y732" s="117"/>
      <c r="Z732" s="117"/>
    </row>
    <row r="733" ht="12.75" customHeight="1">
      <c r="A733" s="117"/>
      <c r="B733" s="117"/>
      <c r="C733" s="117"/>
      <c r="D733" s="117"/>
      <c r="E733" s="117"/>
      <c r="F733" s="117"/>
      <c r="G733" s="117"/>
      <c r="H733" s="117"/>
      <c r="I733" s="117"/>
      <c r="J733" s="117"/>
      <c r="K733" s="117"/>
      <c r="L733" s="117"/>
      <c r="M733" s="117"/>
      <c r="N733" s="117"/>
      <c r="O733" s="117"/>
      <c r="P733" s="117"/>
      <c r="Q733" s="117"/>
      <c r="R733" s="117"/>
      <c r="S733" s="117"/>
      <c r="T733" s="117"/>
      <c r="U733" s="117"/>
      <c r="V733" s="117"/>
      <c r="W733" s="117"/>
      <c r="X733" s="117"/>
      <c r="Y733" s="117"/>
      <c r="Z733" s="117"/>
    </row>
    <row r="734" ht="12.75" customHeight="1">
      <c r="A734" s="117"/>
      <c r="B734" s="117"/>
      <c r="C734" s="117"/>
      <c r="D734" s="117"/>
      <c r="E734" s="117"/>
      <c r="F734" s="117"/>
      <c r="G734" s="117"/>
      <c r="H734" s="117"/>
      <c r="I734" s="117"/>
      <c r="J734" s="117"/>
      <c r="K734" s="117"/>
      <c r="L734" s="117"/>
      <c r="M734" s="117"/>
      <c r="N734" s="117"/>
      <c r="O734" s="117"/>
      <c r="P734" s="117"/>
      <c r="Q734" s="117"/>
      <c r="R734" s="117"/>
      <c r="S734" s="117"/>
      <c r="T734" s="117"/>
      <c r="U734" s="117"/>
      <c r="V734" s="117"/>
      <c r="W734" s="117"/>
      <c r="X734" s="117"/>
      <c r="Y734" s="117"/>
      <c r="Z734" s="117"/>
    </row>
    <row r="735" ht="12.75" customHeight="1">
      <c r="A735" s="117"/>
      <c r="B735" s="117"/>
      <c r="C735" s="117"/>
      <c r="D735" s="117"/>
      <c r="E735" s="117"/>
      <c r="F735" s="117"/>
      <c r="G735" s="117"/>
      <c r="H735" s="117"/>
      <c r="I735" s="117"/>
      <c r="J735" s="117"/>
      <c r="K735" s="117"/>
      <c r="L735" s="117"/>
      <c r="M735" s="117"/>
      <c r="N735" s="117"/>
      <c r="O735" s="117"/>
      <c r="P735" s="117"/>
      <c r="Q735" s="117"/>
      <c r="R735" s="117"/>
      <c r="S735" s="117"/>
      <c r="T735" s="117"/>
      <c r="U735" s="117"/>
      <c r="V735" s="117"/>
      <c r="W735" s="117"/>
      <c r="X735" s="117"/>
      <c r="Y735" s="117"/>
      <c r="Z735" s="117"/>
    </row>
    <row r="736" ht="12.75" customHeight="1">
      <c r="A736" s="117"/>
      <c r="B736" s="117"/>
      <c r="C736" s="117"/>
      <c r="D736" s="117"/>
      <c r="E736" s="117"/>
      <c r="F736" s="117"/>
      <c r="G736" s="117"/>
      <c r="H736" s="117"/>
      <c r="I736" s="117"/>
      <c r="J736" s="117"/>
      <c r="K736" s="117"/>
      <c r="L736" s="117"/>
      <c r="M736" s="117"/>
      <c r="N736" s="117"/>
      <c r="O736" s="117"/>
      <c r="P736" s="117"/>
      <c r="Q736" s="117"/>
      <c r="R736" s="117"/>
      <c r="S736" s="117"/>
      <c r="T736" s="117"/>
      <c r="U736" s="117"/>
      <c r="V736" s="117"/>
      <c r="W736" s="117"/>
      <c r="X736" s="117"/>
      <c r="Y736" s="117"/>
      <c r="Z736" s="117"/>
    </row>
    <row r="737" ht="12.75" customHeight="1">
      <c r="A737" s="117"/>
      <c r="B737" s="117"/>
      <c r="C737" s="117"/>
      <c r="D737" s="117"/>
      <c r="E737" s="117"/>
      <c r="F737" s="117"/>
      <c r="G737" s="117"/>
      <c r="H737" s="117"/>
      <c r="I737" s="117"/>
      <c r="J737" s="117"/>
      <c r="K737" s="117"/>
      <c r="L737" s="117"/>
      <c r="M737" s="117"/>
      <c r="N737" s="117"/>
      <c r="O737" s="117"/>
      <c r="P737" s="117"/>
      <c r="Q737" s="117"/>
      <c r="R737" s="117"/>
      <c r="S737" s="117"/>
      <c r="T737" s="117"/>
      <c r="U737" s="117"/>
      <c r="V737" s="117"/>
      <c r="W737" s="117"/>
      <c r="X737" s="117"/>
      <c r="Y737" s="117"/>
      <c r="Z737" s="117"/>
    </row>
    <row r="738" ht="12.75" customHeight="1">
      <c r="A738" s="117"/>
      <c r="B738" s="117"/>
      <c r="C738" s="117"/>
      <c r="D738" s="117"/>
      <c r="E738" s="117"/>
      <c r="F738" s="117"/>
      <c r="G738" s="117"/>
      <c r="H738" s="117"/>
      <c r="I738" s="117"/>
      <c r="J738" s="117"/>
      <c r="K738" s="117"/>
      <c r="L738" s="117"/>
      <c r="M738" s="117"/>
      <c r="N738" s="117"/>
      <c r="O738" s="117"/>
      <c r="P738" s="117"/>
      <c r="Q738" s="117"/>
      <c r="R738" s="117"/>
      <c r="S738" s="117"/>
      <c r="T738" s="117"/>
      <c r="U738" s="117"/>
      <c r="V738" s="117"/>
      <c r="W738" s="117"/>
      <c r="X738" s="117"/>
      <c r="Y738" s="117"/>
      <c r="Z738" s="117"/>
    </row>
    <row r="739" ht="12.75" customHeight="1">
      <c r="A739" s="117"/>
      <c r="B739" s="117"/>
      <c r="C739" s="117"/>
      <c r="D739" s="117"/>
      <c r="E739" s="117"/>
      <c r="F739" s="117"/>
      <c r="G739" s="117"/>
      <c r="H739" s="117"/>
      <c r="I739" s="117"/>
      <c r="J739" s="117"/>
      <c r="K739" s="117"/>
      <c r="L739" s="117"/>
      <c r="M739" s="117"/>
      <c r="N739" s="117"/>
      <c r="O739" s="117"/>
      <c r="P739" s="117"/>
      <c r="Q739" s="117"/>
      <c r="R739" s="117"/>
      <c r="S739" s="117"/>
      <c r="T739" s="117"/>
      <c r="U739" s="117"/>
      <c r="V739" s="117"/>
      <c r="W739" s="117"/>
      <c r="X739" s="117"/>
      <c r="Y739" s="117"/>
      <c r="Z739" s="117"/>
    </row>
    <row r="740" ht="12.75" customHeight="1">
      <c r="A740" s="117"/>
      <c r="B740" s="117"/>
      <c r="C740" s="117"/>
      <c r="D740" s="117"/>
      <c r="E740" s="117"/>
      <c r="F740" s="117"/>
      <c r="G740" s="117"/>
      <c r="H740" s="117"/>
      <c r="I740" s="117"/>
      <c r="J740" s="117"/>
      <c r="K740" s="117"/>
      <c r="L740" s="117"/>
      <c r="M740" s="117"/>
      <c r="N740" s="117"/>
      <c r="O740" s="117"/>
      <c r="P740" s="117"/>
      <c r="Q740" s="117"/>
      <c r="R740" s="117"/>
      <c r="S740" s="117"/>
      <c r="T740" s="117"/>
      <c r="U740" s="117"/>
      <c r="V740" s="117"/>
      <c r="W740" s="117"/>
      <c r="X740" s="117"/>
      <c r="Y740" s="117"/>
      <c r="Z740" s="117"/>
    </row>
    <row r="741" ht="12.75" customHeight="1">
      <c r="A741" s="117"/>
      <c r="B741" s="117"/>
      <c r="C741" s="117"/>
      <c r="D741" s="117"/>
      <c r="E741" s="117"/>
      <c r="F741" s="117"/>
      <c r="G741" s="117"/>
      <c r="H741" s="117"/>
      <c r="I741" s="117"/>
      <c r="J741" s="117"/>
      <c r="K741" s="117"/>
      <c r="L741" s="117"/>
      <c r="M741" s="117"/>
      <c r="N741" s="117"/>
      <c r="O741" s="117"/>
      <c r="P741" s="117"/>
      <c r="Q741" s="117"/>
      <c r="R741" s="117"/>
      <c r="S741" s="117"/>
      <c r="T741" s="117"/>
      <c r="U741" s="117"/>
      <c r="V741" s="117"/>
      <c r="W741" s="117"/>
      <c r="X741" s="117"/>
      <c r="Y741" s="117"/>
      <c r="Z741" s="117"/>
    </row>
    <row r="742" ht="12.75" customHeight="1">
      <c r="A742" s="117"/>
      <c r="B742" s="117"/>
      <c r="C742" s="117"/>
      <c r="D742" s="117"/>
      <c r="E742" s="117"/>
      <c r="F742" s="117"/>
      <c r="G742" s="117"/>
      <c r="H742" s="117"/>
      <c r="I742" s="117"/>
      <c r="J742" s="117"/>
      <c r="K742" s="117"/>
      <c r="L742" s="117"/>
      <c r="M742" s="117"/>
      <c r="N742" s="117"/>
      <c r="O742" s="117"/>
      <c r="P742" s="117"/>
      <c r="Q742" s="117"/>
      <c r="R742" s="117"/>
      <c r="S742" s="117"/>
      <c r="T742" s="117"/>
      <c r="U742" s="117"/>
      <c r="V742" s="117"/>
      <c r="W742" s="117"/>
      <c r="X742" s="117"/>
      <c r="Y742" s="117"/>
      <c r="Z742" s="117"/>
    </row>
    <row r="743" ht="12.75" customHeight="1">
      <c r="A743" s="117"/>
      <c r="B743" s="117"/>
      <c r="C743" s="117"/>
      <c r="D743" s="117"/>
      <c r="E743" s="117"/>
      <c r="F743" s="117"/>
      <c r="G743" s="117"/>
      <c r="H743" s="117"/>
      <c r="I743" s="117"/>
      <c r="J743" s="117"/>
      <c r="K743" s="117"/>
      <c r="L743" s="117"/>
      <c r="M743" s="117"/>
      <c r="N743" s="117"/>
      <c r="O743" s="117"/>
      <c r="P743" s="117"/>
      <c r="Q743" s="117"/>
      <c r="R743" s="117"/>
      <c r="S743" s="117"/>
      <c r="T743" s="117"/>
      <c r="U743" s="117"/>
      <c r="V743" s="117"/>
      <c r="W743" s="117"/>
      <c r="X743" s="117"/>
      <c r="Y743" s="117"/>
      <c r="Z743" s="117"/>
    </row>
    <row r="744" ht="12.75" customHeight="1">
      <c r="A744" s="117"/>
      <c r="B744" s="117"/>
      <c r="C744" s="117"/>
      <c r="D744" s="117"/>
      <c r="E744" s="117"/>
      <c r="F744" s="117"/>
      <c r="G744" s="117"/>
      <c r="H744" s="117"/>
      <c r="I744" s="117"/>
      <c r="J744" s="117"/>
      <c r="K744" s="117"/>
      <c r="L744" s="117"/>
      <c r="M744" s="117"/>
      <c r="N744" s="117"/>
      <c r="O744" s="117"/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</row>
    <row r="745" ht="12.75" customHeight="1">
      <c r="A745" s="117"/>
      <c r="B745" s="117"/>
      <c r="C745" s="117"/>
      <c r="D745" s="117"/>
      <c r="E745" s="117"/>
      <c r="F745" s="117"/>
      <c r="G745" s="117"/>
      <c r="H745" s="117"/>
      <c r="I745" s="117"/>
      <c r="J745" s="117"/>
      <c r="K745" s="117"/>
      <c r="L745" s="117"/>
      <c r="M745" s="117"/>
      <c r="N745" s="117"/>
      <c r="O745" s="117"/>
      <c r="P745" s="117"/>
      <c r="Q745" s="117"/>
      <c r="R745" s="117"/>
      <c r="S745" s="117"/>
      <c r="T745" s="117"/>
      <c r="U745" s="117"/>
      <c r="V745" s="117"/>
      <c r="W745" s="117"/>
      <c r="X745" s="117"/>
      <c r="Y745" s="117"/>
      <c r="Z745" s="117"/>
    </row>
    <row r="746" ht="12.75" customHeight="1">
      <c r="A746" s="117"/>
      <c r="B746" s="117"/>
      <c r="C746" s="117"/>
      <c r="D746" s="117"/>
      <c r="E746" s="117"/>
      <c r="F746" s="117"/>
      <c r="G746" s="117"/>
      <c r="H746" s="117"/>
      <c r="I746" s="117"/>
      <c r="J746" s="117"/>
      <c r="K746" s="117"/>
      <c r="L746" s="117"/>
      <c r="M746" s="117"/>
      <c r="N746" s="117"/>
      <c r="O746" s="117"/>
      <c r="P746" s="117"/>
      <c r="Q746" s="117"/>
      <c r="R746" s="117"/>
      <c r="S746" s="117"/>
      <c r="T746" s="117"/>
      <c r="U746" s="117"/>
      <c r="V746" s="117"/>
      <c r="W746" s="117"/>
      <c r="X746" s="117"/>
      <c r="Y746" s="117"/>
      <c r="Z746" s="117"/>
    </row>
    <row r="747" ht="12.75" customHeight="1">
      <c r="A747" s="117"/>
      <c r="B747" s="117"/>
      <c r="C747" s="117"/>
      <c r="D747" s="117"/>
      <c r="E747" s="117"/>
      <c r="F747" s="117"/>
      <c r="G747" s="117"/>
      <c r="H747" s="117"/>
      <c r="I747" s="117"/>
      <c r="J747" s="117"/>
      <c r="K747" s="117"/>
      <c r="L747" s="117"/>
      <c r="M747" s="117"/>
      <c r="N747" s="117"/>
      <c r="O747" s="117"/>
      <c r="P747" s="117"/>
      <c r="Q747" s="117"/>
      <c r="R747" s="117"/>
      <c r="S747" s="117"/>
      <c r="T747" s="117"/>
      <c r="U747" s="117"/>
      <c r="V747" s="117"/>
      <c r="W747" s="117"/>
      <c r="X747" s="117"/>
      <c r="Y747" s="117"/>
      <c r="Z747" s="117"/>
    </row>
    <row r="748" ht="12.75" customHeight="1">
      <c r="A748" s="117"/>
      <c r="B748" s="117"/>
      <c r="C748" s="117"/>
      <c r="D748" s="117"/>
      <c r="E748" s="117"/>
      <c r="F748" s="117"/>
      <c r="G748" s="117"/>
      <c r="H748" s="117"/>
      <c r="I748" s="117"/>
      <c r="J748" s="117"/>
      <c r="K748" s="117"/>
      <c r="L748" s="117"/>
      <c r="M748" s="117"/>
      <c r="N748" s="117"/>
      <c r="O748" s="117"/>
      <c r="P748" s="117"/>
      <c r="Q748" s="117"/>
      <c r="R748" s="117"/>
      <c r="S748" s="117"/>
      <c r="T748" s="117"/>
      <c r="U748" s="117"/>
      <c r="V748" s="117"/>
      <c r="W748" s="117"/>
      <c r="X748" s="117"/>
      <c r="Y748" s="117"/>
      <c r="Z748" s="117"/>
    </row>
    <row r="749" ht="12.75" customHeight="1">
      <c r="A749" s="117"/>
      <c r="B749" s="117"/>
      <c r="C749" s="117"/>
      <c r="D749" s="117"/>
      <c r="E749" s="117"/>
      <c r="F749" s="117"/>
      <c r="G749" s="117"/>
      <c r="H749" s="117"/>
      <c r="I749" s="117"/>
      <c r="J749" s="117"/>
      <c r="K749" s="117"/>
      <c r="L749" s="117"/>
      <c r="M749" s="117"/>
      <c r="N749" s="117"/>
      <c r="O749" s="117"/>
      <c r="P749" s="117"/>
      <c r="Q749" s="117"/>
      <c r="R749" s="117"/>
      <c r="S749" s="117"/>
      <c r="T749" s="117"/>
      <c r="U749" s="117"/>
      <c r="V749" s="117"/>
      <c r="W749" s="117"/>
      <c r="X749" s="117"/>
      <c r="Y749" s="117"/>
      <c r="Z749" s="117"/>
    </row>
    <row r="750" ht="12.75" customHeight="1">
      <c r="A750" s="117"/>
      <c r="B750" s="117"/>
      <c r="C750" s="117"/>
      <c r="D750" s="117"/>
      <c r="E750" s="117"/>
      <c r="F750" s="117"/>
      <c r="G750" s="117"/>
      <c r="H750" s="117"/>
      <c r="I750" s="117"/>
      <c r="J750" s="117"/>
      <c r="K750" s="117"/>
      <c r="L750" s="117"/>
      <c r="M750" s="117"/>
      <c r="N750" s="117"/>
      <c r="O750" s="117"/>
      <c r="P750" s="117"/>
      <c r="Q750" s="117"/>
      <c r="R750" s="117"/>
      <c r="S750" s="117"/>
      <c r="T750" s="117"/>
      <c r="U750" s="117"/>
      <c r="V750" s="117"/>
      <c r="W750" s="117"/>
      <c r="X750" s="117"/>
      <c r="Y750" s="117"/>
      <c r="Z750" s="117"/>
    </row>
    <row r="751" ht="12.75" customHeight="1">
      <c r="A751" s="117"/>
      <c r="B751" s="117"/>
      <c r="C751" s="117"/>
      <c r="D751" s="117"/>
      <c r="E751" s="117"/>
      <c r="F751" s="117"/>
      <c r="G751" s="117"/>
      <c r="H751" s="117"/>
      <c r="I751" s="117"/>
      <c r="J751" s="117"/>
      <c r="K751" s="117"/>
      <c r="L751" s="117"/>
      <c r="M751" s="117"/>
      <c r="N751" s="117"/>
      <c r="O751" s="117"/>
      <c r="P751" s="117"/>
      <c r="Q751" s="117"/>
      <c r="R751" s="117"/>
      <c r="S751" s="117"/>
      <c r="T751" s="117"/>
      <c r="U751" s="117"/>
      <c r="V751" s="117"/>
      <c r="W751" s="117"/>
      <c r="X751" s="117"/>
      <c r="Y751" s="117"/>
      <c r="Z751" s="117"/>
    </row>
    <row r="752" ht="12.75" customHeight="1">
      <c r="A752" s="117"/>
      <c r="B752" s="117"/>
      <c r="C752" s="117"/>
      <c r="D752" s="117"/>
      <c r="E752" s="117"/>
      <c r="F752" s="117"/>
      <c r="G752" s="117"/>
      <c r="H752" s="117"/>
      <c r="I752" s="117"/>
      <c r="J752" s="117"/>
      <c r="K752" s="117"/>
      <c r="L752" s="117"/>
      <c r="M752" s="117"/>
      <c r="N752" s="117"/>
      <c r="O752" s="117"/>
      <c r="P752" s="117"/>
      <c r="Q752" s="117"/>
      <c r="R752" s="117"/>
      <c r="S752" s="117"/>
      <c r="T752" s="117"/>
      <c r="U752" s="117"/>
      <c r="V752" s="117"/>
      <c r="W752" s="117"/>
      <c r="X752" s="117"/>
      <c r="Y752" s="117"/>
      <c r="Z752" s="117"/>
    </row>
    <row r="753" ht="12.75" customHeight="1">
      <c r="A753" s="117"/>
      <c r="B753" s="117"/>
      <c r="C753" s="117"/>
      <c r="D753" s="117"/>
      <c r="E753" s="117"/>
      <c r="F753" s="117"/>
      <c r="G753" s="117"/>
      <c r="H753" s="117"/>
      <c r="I753" s="117"/>
      <c r="J753" s="117"/>
      <c r="K753" s="117"/>
      <c r="L753" s="117"/>
      <c r="M753" s="117"/>
      <c r="N753" s="117"/>
      <c r="O753" s="117"/>
      <c r="P753" s="117"/>
      <c r="Q753" s="117"/>
      <c r="R753" s="117"/>
      <c r="S753" s="117"/>
      <c r="T753" s="117"/>
      <c r="U753" s="117"/>
      <c r="V753" s="117"/>
      <c r="W753" s="117"/>
      <c r="X753" s="117"/>
      <c r="Y753" s="117"/>
      <c r="Z753" s="117"/>
    </row>
    <row r="754" ht="12.75" customHeight="1">
      <c r="A754" s="117"/>
      <c r="B754" s="117"/>
      <c r="C754" s="117"/>
      <c r="D754" s="117"/>
      <c r="E754" s="117"/>
      <c r="F754" s="117"/>
      <c r="G754" s="117"/>
      <c r="H754" s="117"/>
      <c r="I754" s="117"/>
      <c r="J754" s="117"/>
      <c r="K754" s="117"/>
      <c r="L754" s="117"/>
      <c r="M754" s="117"/>
      <c r="N754" s="117"/>
      <c r="O754" s="117"/>
      <c r="P754" s="117"/>
      <c r="Q754" s="117"/>
      <c r="R754" s="117"/>
      <c r="S754" s="117"/>
      <c r="T754" s="117"/>
      <c r="U754" s="117"/>
      <c r="V754" s="117"/>
      <c r="W754" s="117"/>
      <c r="X754" s="117"/>
      <c r="Y754" s="117"/>
      <c r="Z754" s="117"/>
    </row>
    <row r="755" ht="12.75" customHeight="1">
      <c r="A755" s="117"/>
      <c r="B755" s="117"/>
      <c r="C755" s="117"/>
      <c r="D755" s="117"/>
      <c r="E755" s="117"/>
      <c r="F755" s="117"/>
      <c r="G755" s="117"/>
      <c r="H755" s="117"/>
      <c r="I755" s="117"/>
      <c r="J755" s="117"/>
      <c r="K755" s="117"/>
      <c r="L755" s="117"/>
      <c r="M755" s="117"/>
      <c r="N755" s="117"/>
      <c r="O755" s="117"/>
      <c r="P755" s="117"/>
      <c r="Q755" s="117"/>
      <c r="R755" s="117"/>
      <c r="S755" s="117"/>
      <c r="T755" s="117"/>
      <c r="U755" s="117"/>
      <c r="V755" s="117"/>
      <c r="W755" s="117"/>
      <c r="X755" s="117"/>
      <c r="Y755" s="117"/>
      <c r="Z755" s="117"/>
    </row>
    <row r="756" ht="12.75" customHeight="1">
      <c r="A756" s="117"/>
      <c r="B756" s="117"/>
      <c r="C756" s="117"/>
      <c r="D756" s="117"/>
      <c r="E756" s="117"/>
      <c r="F756" s="117"/>
      <c r="G756" s="117"/>
      <c r="H756" s="117"/>
      <c r="I756" s="117"/>
      <c r="J756" s="117"/>
      <c r="K756" s="117"/>
      <c r="L756" s="117"/>
      <c r="M756" s="117"/>
      <c r="N756" s="117"/>
      <c r="O756" s="117"/>
      <c r="P756" s="117"/>
      <c r="Q756" s="117"/>
      <c r="R756" s="117"/>
      <c r="S756" s="117"/>
      <c r="T756" s="117"/>
      <c r="U756" s="117"/>
      <c r="V756" s="117"/>
      <c r="W756" s="117"/>
      <c r="X756" s="117"/>
      <c r="Y756" s="117"/>
      <c r="Z756" s="117"/>
    </row>
    <row r="757" ht="12.75" customHeight="1">
      <c r="A757" s="117"/>
      <c r="B757" s="117"/>
      <c r="C757" s="117"/>
      <c r="D757" s="117"/>
      <c r="E757" s="117"/>
      <c r="F757" s="117"/>
      <c r="G757" s="117"/>
      <c r="H757" s="117"/>
      <c r="I757" s="117"/>
      <c r="J757" s="117"/>
      <c r="K757" s="117"/>
      <c r="L757" s="117"/>
      <c r="M757" s="117"/>
      <c r="N757" s="117"/>
      <c r="O757" s="117"/>
      <c r="P757" s="117"/>
      <c r="Q757" s="117"/>
      <c r="R757" s="117"/>
      <c r="S757" s="117"/>
      <c r="T757" s="117"/>
      <c r="U757" s="117"/>
      <c r="V757" s="117"/>
      <c r="W757" s="117"/>
      <c r="X757" s="117"/>
      <c r="Y757" s="117"/>
      <c r="Z757" s="117"/>
    </row>
    <row r="758" ht="12.75" customHeight="1">
      <c r="A758" s="117"/>
      <c r="B758" s="117"/>
      <c r="C758" s="117"/>
      <c r="D758" s="117"/>
      <c r="E758" s="117"/>
      <c r="F758" s="117"/>
      <c r="G758" s="117"/>
      <c r="H758" s="117"/>
      <c r="I758" s="117"/>
      <c r="J758" s="117"/>
      <c r="K758" s="117"/>
      <c r="L758" s="117"/>
      <c r="M758" s="117"/>
      <c r="N758" s="117"/>
      <c r="O758" s="117"/>
      <c r="P758" s="117"/>
      <c r="Q758" s="117"/>
      <c r="R758" s="117"/>
      <c r="S758" s="117"/>
      <c r="T758" s="117"/>
      <c r="U758" s="117"/>
      <c r="V758" s="117"/>
      <c r="W758" s="117"/>
      <c r="X758" s="117"/>
      <c r="Y758" s="117"/>
      <c r="Z758" s="117"/>
    </row>
    <row r="759" ht="12.75" customHeight="1">
      <c r="A759" s="117"/>
      <c r="B759" s="117"/>
      <c r="C759" s="117"/>
      <c r="D759" s="117"/>
      <c r="E759" s="117"/>
      <c r="F759" s="117"/>
      <c r="G759" s="117"/>
      <c r="H759" s="117"/>
      <c r="I759" s="117"/>
      <c r="J759" s="117"/>
      <c r="K759" s="117"/>
      <c r="L759" s="117"/>
      <c r="M759" s="117"/>
      <c r="N759" s="117"/>
      <c r="O759" s="117"/>
      <c r="P759" s="117"/>
      <c r="Q759" s="117"/>
      <c r="R759" s="117"/>
      <c r="S759" s="117"/>
      <c r="T759" s="117"/>
      <c r="U759" s="117"/>
      <c r="V759" s="117"/>
      <c r="W759" s="117"/>
      <c r="X759" s="117"/>
      <c r="Y759" s="117"/>
      <c r="Z759" s="117"/>
    </row>
    <row r="760" ht="12.75" customHeight="1">
      <c r="A760" s="117"/>
      <c r="B760" s="117"/>
      <c r="C760" s="117"/>
      <c r="D760" s="117"/>
      <c r="E760" s="117"/>
      <c r="F760" s="117"/>
      <c r="G760" s="117"/>
      <c r="H760" s="117"/>
      <c r="I760" s="117"/>
      <c r="J760" s="117"/>
      <c r="K760" s="117"/>
      <c r="L760" s="117"/>
      <c r="M760" s="117"/>
      <c r="N760" s="117"/>
      <c r="O760" s="117"/>
      <c r="P760" s="117"/>
      <c r="Q760" s="117"/>
      <c r="R760" s="117"/>
      <c r="S760" s="117"/>
      <c r="T760" s="117"/>
      <c r="U760" s="117"/>
      <c r="V760" s="117"/>
      <c r="W760" s="117"/>
      <c r="X760" s="117"/>
      <c r="Y760" s="117"/>
      <c r="Z760" s="117"/>
    </row>
    <row r="761" ht="12.75" customHeight="1">
      <c r="A761" s="117"/>
      <c r="B761" s="117"/>
      <c r="C761" s="117"/>
      <c r="D761" s="117"/>
      <c r="E761" s="117"/>
      <c r="F761" s="117"/>
      <c r="G761" s="117"/>
      <c r="H761" s="117"/>
      <c r="I761" s="117"/>
      <c r="J761" s="117"/>
      <c r="K761" s="117"/>
      <c r="L761" s="117"/>
      <c r="M761" s="117"/>
      <c r="N761" s="117"/>
      <c r="O761" s="117"/>
      <c r="P761" s="117"/>
      <c r="Q761" s="117"/>
      <c r="R761" s="117"/>
      <c r="S761" s="117"/>
      <c r="T761" s="117"/>
      <c r="U761" s="117"/>
      <c r="V761" s="117"/>
      <c r="W761" s="117"/>
      <c r="X761" s="117"/>
      <c r="Y761" s="117"/>
      <c r="Z761" s="117"/>
    </row>
    <row r="762" ht="12.75" customHeight="1">
      <c r="A762" s="117"/>
      <c r="B762" s="117"/>
      <c r="C762" s="117"/>
      <c r="D762" s="117"/>
      <c r="E762" s="117"/>
      <c r="F762" s="117"/>
      <c r="G762" s="117"/>
      <c r="H762" s="117"/>
      <c r="I762" s="117"/>
      <c r="J762" s="117"/>
      <c r="K762" s="117"/>
      <c r="L762" s="117"/>
      <c r="M762" s="117"/>
      <c r="N762" s="117"/>
      <c r="O762" s="117"/>
      <c r="P762" s="117"/>
      <c r="Q762" s="117"/>
      <c r="R762" s="117"/>
      <c r="S762" s="117"/>
      <c r="T762" s="117"/>
      <c r="U762" s="117"/>
      <c r="V762" s="117"/>
      <c r="W762" s="117"/>
      <c r="X762" s="117"/>
      <c r="Y762" s="117"/>
      <c r="Z762" s="117"/>
    </row>
    <row r="763" ht="12.75" customHeight="1">
      <c r="A763" s="117"/>
      <c r="B763" s="117"/>
      <c r="C763" s="117"/>
      <c r="D763" s="117"/>
      <c r="E763" s="117"/>
      <c r="F763" s="117"/>
      <c r="G763" s="117"/>
      <c r="H763" s="117"/>
      <c r="I763" s="117"/>
      <c r="J763" s="117"/>
      <c r="K763" s="117"/>
      <c r="L763" s="117"/>
      <c r="M763" s="117"/>
      <c r="N763" s="117"/>
      <c r="O763" s="117"/>
      <c r="P763" s="117"/>
      <c r="Q763" s="117"/>
      <c r="R763" s="117"/>
      <c r="S763" s="117"/>
      <c r="T763" s="117"/>
      <c r="U763" s="117"/>
      <c r="V763" s="117"/>
      <c r="W763" s="117"/>
      <c r="X763" s="117"/>
      <c r="Y763" s="117"/>
      <c r="Z763" s="117"/>
    </row>
    <row r="764" ht="12.75" customHeight="1">
      <c r="A764" s="117"/>
      <c r="B764" s="117"/>
      <c r="C764" s="117"/>
      <c r="D764" s="117"/>
      <c r="E764" s="117"/>
      <c r="F764" s="117"/>
      <c r="G764" s="117"/>
      <c r="H764" s="117"/>
      <c r="I764" s="117"/>
      <c r="J764" s="117"/>
      <c r="K764" s="117"/>
      <c r="L764" s="117"/>
      <c r="M764" s="117"/>
      <c r="N764" s="117"/>
      <c r="O764" s="117"/>
      <c r="P764" s="117"/>
      <c r="Q764" s="117"/>
      <c r="R764" s="117"/>
      <c r="S764" s="117"/>
      <c r="T764" s="117"/>
      <c r="U764" s="117"/>
      <c r="V764" s="117"/>
      <c r="W764" s="117"/>
      <c r="X764" s="117"/>
      <c r="Y764" s="117"/>
      <c r="Z764" s="117"/>
    </row>
    <row r="765" ht="12.75" customHeight="1">
      <c r="A765" s="117"/>
      <c r="B765" s="117"/>
      <c r="C765" s="117"/>
      <c r="D765" s="117"/>
      <c r="E765" s="117"/>
      <c r="F765" s="117"/>
      <c r="G765" s="117"/>
      <c r="H765" s="117"/>
      <c r="I765" s="117"/>
      <c r="J765" s="117"/>
      <c r="K765" s="117"/>
      <c r="L765" s="117"/>
      <c r="M765" s="117"/>
      <c r="N765" s="117"/>
      <c r="O765" s="117"/>
      <c r="P765" s="117"/>
      <c r="Q765" s="117"/>
      <c r="R765" s="117"/>
      <c r="S765" s="117"/>
      <c r="T765" s="117"/>
      <c r="U765" s="117"/>
      <c r="V765" s="117"/>
      <c r="W765" s="117"/>
      <c r="X765" s="117"/>
      <c r="Y765" s="117"/>
      <c r="Z765" s="117"/>
    </row>
    <row r="766" ht="12.75" customHeight="1">
      <c r="A766" s="117"/>
      <c r="B766" s="117"/>
      <c r="C766" s="117"/>
      <c r="D766" s="117"/>
      <c r="E766" s="117"/>
      <c r="F766" s="117"/>
      <c r="G766" s="117"/>
      <c r="H766" s="117"/>
      <c r="I766" s="117"/>
      <c r="J766" s="117"/>
      <c r="K766" s="117"/>
      <c r="L766" s="117"/>
      <c r="M766" s="117"/>
      <c r="N766" s="117"/>
      <c r="O766" s="117"/>
      <c r="P766" s="117"/>
      <c r="Q766" s="117"/>
      <c r="R766" s="117"/>
      <c r="S766" s="117"/>
      <c r="T766" s="117"/>
      <c r="U766" s="117"/>
      <c r="V766" s="117"/>
      <c r="W766" s="117"/>
      <c r="X766" s="117"/>
      <c r="Y766" s="117"/>
      <c r="Z766" s="117"/>
    </row>
    <row r="767" ht="12.75" customHeight="1">
      <c r="A767" s="117"/>
      <c r="B767" s="117"/>
      <c r="C767" s="117"/>
      <c r="D767" s="117"/>
      <c r="E767" s="117"/>
      <c r="F767" s="117"/>
      <c r="G767" s="117"/>
      <c r="H767" s="117"/>
      <c r="I767" s="117"/>
      <c r="J767" s="117"/>
      <c r="K767" s="117"/>
      <c r="L767" s="117"/>
      <c r="M767" s="117"/>
      <c r="N767" s="117"/>
      <c r="O767" s="117"/>
      <c r="P767" s="117"/>
      <c r="Q767" s="117"/>
      <c r="R767" s="117"/>
      <c r="S767" s="117"/>
      <c r="T767" s="117"/>
      <c r="U767" s="117"/>
      <c r="V767" s="117"/>
      <c r="W767" s="117"/>
      <c r="X767" s="117"/>
      <c r="Y767" s="117"/>
      <c r="Z767" s="117"/>
    </row>
    <row r="768" ht="12.75" customHeight="1">
      <c r="A768" s="117"/>
      <c r="B768" s="117"/>
      <c r="C768" s="117"/>
      <c r="D768" s="117"/>
      <c r="E768" s="117"/>
      <c r="F768" s="117"/>
      <c r="G768" s="117"/>
      <c r="H768" s="117"/>
      <c r="I768" s="117"/>
      <c r="J768" s="117"/>
      <c r="K768" s="117"/>
      <c r="L768" s="117"/>
      <c r="M768" s="117"/>
      <c r="N768" s="117"/>
      <c r="O768" s="117"/>
      <c r="P768" s="117"/>
      <c r="Q768" s="117"/>
      <c r="R768" s="117"/>
      <c r="S768" s="117"/>
      <c r="T768" s="117"/>
      <c r="U768" s="117"/>
      <c r="V768" s="117"/>
      <c r="W768" s="117"/>
      <c r="X768" s="117"/>
      <c r="Y768" s="117"/>
      <c r="Z768" s="117"/>
    </row>
    <row r="769" ht="12.75" customHeight="1">
      <c r="A769" s="117"/>
      <c r="B769" s="117"/>
      <c r="C769" s="117"/>
      <c r="D769" s="117"/>
      <c r="E769" s="117"/>
      <c r="F769" s="117"/>
      <c r="G769" s="117"/>
      <c r="H769" s="117"/>
      <c r="I769" s="117"/>
      <c r="J769" s="117"/>
      <c r="K769" s="117"/>
      <c r="L769" s="117"/>
      <c r="M769" s="117"/>
      <c r="N769" s="117"/>
      <c r="O769" s="117"/>
      <c r="P769" s="117"/>
      <c r="Q769" s="117"/>
      <c r="R769" s="117"/>
      <c r="S769" s="117"/>
      <c r="T769" s="117"/>
      <c r="U769" s="117"/>
      <c r="V769" s="117"/>
      <c r="W769" s="117"/>
      <c r="X769" s="117"/>
      <c r="Y769" s="117"/>
      <c r="Z769" s="117"/>
    </row>
    <row r="770" ht="12.75" customHeight="1">
      <c r="A770" s="117"/>
      <c r="B770" s="117"/>
      <c r="C770" s="117"/>
      <c r="D770" s="117"/>
      <c r="E770" s="117"/>
      <c r="F770" s="117"/>
      <c r="G770" s="117"/>
      <c r="H770" s="117"/>
      <c r="I770" s="117"/>
      <c r="J770" s="117"/>
      <c r="K770" s="117"/>
      <c r="L770" s="117"/>
      <c r="M770" s="117"/>
      <c r="N770" s="117"/>
      <c r="O770" s="117"/>
      <c r="P770" s="117"/>
      <c r="Q770" s="117"/>
      <c r="R770" s="117"/>
      <c r="S770" s="117"/>
      <c r="T770" s="117"/>
      <c r="U770" s="117"/>
      <c r="V770" s="117"/>
      <c r="W770" s="117"/>
      <c r="X770" s="117"/>
      <c r="Y770" s="117"/>
      <c r="Z770" s="117"/>
    </row>
    <row r="771" ht="12.75" customHeight="1">
      <c r="A771" s="117"/>
      <c r="B771" s="117"/>
      <c r="C771" s="117"/>
      <c r="D771" s="117"/>
      <c r="E771" s="117"/>
      <c r="F771" s="117"/>
      <c r="G771" s="117"/>
      <c r="H771" s="117"/>
      <c r="I771" s="117"/>
      <c r="J771" s="117"/>
      <c r="K771" s="117"/>
      <c r="L771" s="117"/>
      <c r="M771" s="117"/>
      <c r="N771" s="117"/>
      <c r="O771" s="117"/>
      <c r="P771" s="117"/>
      <c r="Q771" s="117"/>
      <c r="R771" s="117"/>
      <c r="S771" s="117"/>
      <c r="T771" s="117"/>
      <c r="U771" s="117"/>
      <c r="V771" s="117"/>
      <c r="W771" s="117"/>
      <c r="X771" s="117"/>
      <c r="Y771" s="117"/>
      <c r="Z771" s="117"/>
    </row>
    <row r="772" ht="12.75" customHeight="1">
      <c r="A772" s="117"/>
      <c r="B772" s="117"/>
      <c r="C772" s="117"/>
      <c r="D772" s="117"/>
      <c r="E772" s="117"/>
      <c r="F772" s="117"/>
      <c r="G772" s="117"/>
      <c r="H772" s="117"/>
      <c r="I772" s="117"/>
      <c r="J772" s="117"/>
      <c r="K772" s="117"/>
      <c r="L772" s="117"/>
      <c r="M772" s="117"/>
      <c r="N772" s="117"/>
      <c r="O772" s="117"/>
      <c r="P772" s="117"/>
      <c r="Q772" s="117"/>
      <c r="R772" s="117"/>
      <c r="S772" s="117"/>
      <c r="T772" s="117"/>
      <c r="U772" s="117"/>
      <c r="V772" s="117"/>
      <c r="W772" s="117"/>
      <c r="X772" s="117"/>
      <c r="Y772" s="117"/>
      <c r="Z772" s="117"/>
    </row>
    <row r="773" ht="12.75" customHeight="1">
      <c r="A773" s="117"/>
      <c r="B773" s="117"/>
      <c r="C773" s="117"/>
      <c r="D773" s="117"/>
      <c r="E773" s="117"/>
      <c r="F773" s="117"/>
      <c r="G773" s="117"/>
      <c r="H773" s="117"/>
      <c r="I773" s="117"/>
      <c r="J773" s="117"/>
      <c r="K773" s="117"/>
      <c r="L773" s="117"/>
      <c r="M773" s="117"/>
      <c r="N773" s="117"/>
      <c r="O773" s="117"/>
      <c r="P773" s="117"/>
      <c r="Q773" s="117"/>
      <c r="R773" s="117"/>
      <c r="S773" s="117"/>
      <c r="T773" s="117"/>
      <c r="U773" s="117"/>
      <c r="V773" s="117"/>
      <c r="W773" s="117"/>
      <c r="X773" s="117"/>
      <c r="Y773" s="117"/>
      <c r="Z773" s="117"/>
    </row>
    <row r="774" ht="12.75" customHeight="1">
      <c r="A774" s="117"/>
      <c r="B774" s="117"/>
      <c r="C774" s="117"/>
      <c r="D774" s="117"/>
      <c r="E774" s="117"/>
      <c r="F774" s="117"/>
      <c r="G774" s="117"/>
      <c r="H774" s="117"/>
      <c r="I774" s="117"/>
      <c r="J774" s="117"/>
      <c r="K774" s="117"/>
      <c r="L774" s="117"/>
      <c r="M774" s="117"/>
      <c r="N774" s="117"/>
      <c r="O774" s="117"/>
      <c r="P774" s="117"/>
      <c r="Q774" s="117"/>
      <c r="R774" s="117"/>
      <c r="S774" s="117"/>
      <c r="T774" s="117"/>
      <c r="U774" s="117"/>
      <c r="V774" s="117"/>
      <c r="W774" s="117"/>
      <c r="X774" s="117"/>
      <c r="Y774" s="117"/>
      <c r="Z774" s="117"/>
    </row>
    <row r="775" ht="12.75" customHeight="1">
      <c r="A775" s="117"/>
      <c r="B775" s="117"/>
      <c r="C775" s="117"/>
      <c r="D775" s="117"/>
      <c r="E775" s="117"/>
      <c r="F775" s="117"/>
      <c r="G775" s="117"/>
      <c r="H775" s="117"/>
      <c r="I775" s="117"/>
      <c r="J775" s="117"/>
      <c r="K775" s="117"/>
      <c r="L775" s="117"/>
      <c r="M775" s="117"/>
      <c r="N775" s="117"/>
      <c r="O775" s="117"/>
      <c r="P775" s="117"/>
      <c r="Q775" s="117"/>
      <c r="R775" s="117"/>
      <c r="S775" s="117"/>
      <c r="T775" s="117"/>
      <c r="U775" s="117"/>
      <c r="V775" s="117"/>
      <c r="W775" s="117"/>
      <c r="X775" s="117"/>
      <c r="Y775" s="117"/>
      <c r="Z775" s="117"/>
    </row>
    <row r="776" ht="12.75" customHeight="1">
      <c r="A776" s="117"/>
      <c r="B776" s="117"/>
      <c r="C776" s="117"/>
      <c r="D776" s="117"/>
      <c r="E776" s="117"/>
      <c r="F776" s="117"/>
      <c r="G776" s="117"/>
      <c r="H776" s="117"/>
      <c r="I776" s="117"/>
      <c r="J776" s="117"/>
      <c r="K776" s="117"/>
      <c r="L776" s="117"/>
      <c r="M776" s="117"/>
      <c r="N776" s="117"/>
      <c r="O776" s="117"/>
      <c r="P776" s="117"/>
      <c r="Q776" s="117"/>
      <c r="R776" s="117"/>
      <c r="S776" s="117"/>
      <c r="T776" s="117"/>
      <c r="U776" s="117"/>
      <c r="V776" s="117"/>
      <c r="W776" s="117"/>
      <c r="X776" s="117"/>
      <c r="Y776" s="117"/>
      <c r="Z776" s="117"/>
    </row>
    <row r="777" ht="12.75" customHeight="1">
      <c r="A777" s="117"/>
      <c r="B777" s="117"/>
      <c r="C777" s="117"/>
      <c r="D777" s="117"/>
      <c r="E777" s="117"/>
      <c r="F777" s="117"/>
      <c r="G777" s="117"/>
      <c r="H777" s="117"/>
      <c r="I777" s="117"/>
      <c r="J777" s="117"/>
      <c r="K777" s="117"/>
      <c r="L777" s="117"/>
      <c r="M777" s="117"/>
      <c r="N777" s="117"/>
      <c r="O777" s="117"/>
      <c r="P777" s="117"/>
      <c r="Q777" s="117"/>
      <c r="R777" s="117"/>
      <c r="S777" s="117"/>
      <c r="T777" s="117"/>
      <c r="U777" s="117"/>
      <c r="V777" s="117"/>
      <c r="W777" s="117"/>
      <c r="X777" s="117"/>
      <c r="Y777" s="117"/>
      <c r="Z777" s="117"/>
    </row>
    <row r="778" ht="12.75" customHeight="1">
      <c r="A778" s="117"/>
      <c r="B778" s="117"/>
      <c r="C778" s="117"/>
      <c r="D778" s="117"/>
      <c r="E778" s="117"/>
      <c r="F778" s="117"/>
      <c r="G778" s="117"/>
      <c r="H778" s="117"/>
      <c r="I778" s="117"/>
      <c r="J778" s="117"/>
      <c r="K778" s="117"/>
      <c r="L778" s="117"/>
      <c r="M778" s="117"/>
      <c r="N778" s="117"/>
      <c r="O778" s="117"/>
      <c r="P778" s="117"/>
      <c r="Q778" s="117"/>
      <c r="R778" s="117"/>
      <c r="S778" s="117"/>
      <c r="T778" s="117"/>
      <c r="U778" s="117"/>
      <c r="V778" s="117"/>
      <c r="W778" s="117"/>
      <c r="X778" s="117"/>
      <c r="Y778" s="117"/>
      <c r="Z778" s="117"/>
    </row>
    <row r="779" ht="12.75" customHeight="1">
      <c r="A779" s="117"/>
      <c r="B779" s="117"/>
      <c r="C779" s="117"/>
      <c r="D779" s="117"/>
      <c r="E779" s="117"/>
      <c r="F779" s="117"/>
      <c r="G779" s="117"/>
      <c r="H779" s="117"/>
      <c r="I779" s="117"/>
      <c r="J779" s="117"/>
      <c r="K779" s="117"/>
      <c r="L779" s="117"/>
      <c r="M779" s="117"/>
      <c r="N779" s="117"/>
      <c r="O779" s="117"/>
      <c r="P779" s="117"/>
      <c r="Q779" s="117"/>
      <c r="R779" s="117"/>
      <c r="S779" s="117"/>
      <c r="T779" s="117"/>
      <c r="U779" s="117"/>
      <c r="V779" s="117"/>
      <c r="W779" s="117"/>
      <c r="X779" s="117"/>
      <c r="Y779" s="117"/>
      <c r="Z779" s="117"/>
    </row>
    <row r="780" ht="12.75" customHeight="1">
      <c r="A780" s="117"/>
      <c r="B780" s="117"/>
      <c r="C780" s="117"/>
      <c r="D780" s="117"/>
      <c r="E780" s="117"/>
      <c r="F780" s="117"/>
      <c r="G780" s="117"/>
      <c r="H780" s="117"/>
      <c r="I780" s="117"/>
      <c r="J780" s="117"/>
      <c r="K780" s="117"/>
      <c r="L780" s="117"/>
      <c r="M780" s="117"/>
      <c r="N780" s="117"/>
      <c r="O780" s="117"/>
      <c r="P780" s="117"/>
      <c r="Q780" s="117"/>
      <c r="R780" s="117"/>
      <c r="S780" s="117"/>
      <c r="T780" s="117"/>
      <c r="U780" s="117"/>
      <c r="V780" s="117"/>
      <c r="W780" s="117"/>
      <c r="X780" s="117"/>
      <c r="Y780" s="117"/>
      <c r="Z780" s="117"/>
    </row>
    <row r="781" ht="12.75" customHeight="1">
      <c r="A781" s="117"/>
      <c r="B781" s="117"/>
      <c r="C781" s="117"/>
      <c r="D781" s="117"/>
      <c r="E781" s="117"/>
      <c r="F781" s="117"/>
      <c r="G781" s="117"/>
      <c r="H781" s="117"/>
      <c r="I781" s="117"/>
      <c r="J781" s="117"/>
      <c r="K781" s="117"/>
      <c r="L781" s="117"/>
      <c r="M781" s="117"/>
      <c r="N781" s="117"/>
      <c r="O781" s="117"/>
      <c r="P781" s="117"/>
      <c r="Q781" s="117"/>
      <c r="R781" s="117"/>
      <c r="S781" s="117"/>
      <c r="T781" s="117"/>
      <c r="U781" s="117"/>
      <c r="V781" s="117"/>
      <c r="W781" s="117"/>
      <c r="X781" s="117"/>
      <c r="Y781" s="117"/>
      <c r="Z781" s="117"/>
    </row>
    <row r="782" ht="12.75" customHeight="1">
      <c r="A782" s="117"/>
      <c r="B782" s="117"/>
      <c r="C782" s="117"/>
      <c r="D782" s="117"/>
      <c r="E782" s="117"/>
      <c r="F782" s="117"/>
      <c r="G782" s="117"/>
      <c r="H782" s="117"/>
      <c r="I782" s="117"/>
      <c r="J782" s="117"/>
      <c r="K782" s="117"/>
      <c r="L782" s="117"/>
      <c r="M782" s="117"/>
      <c r="N782" s="117"/>
      <c r="O782" s="117"/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</row>
    <row r="783" ht="12.75" customHeight="1">
      <c r="A783" s="117"/>
      <c r="B783" s="117"/>
      <c r="C783" s="117"/>
      <c r="D783" s="117"/>
      <c r="E783" s="117"/>
      <c r="F783" s="117"/>
      <c r="G783" s="117"/>
      <c r="H783" s="117"/>
      <c r="I783" s="117"/>
      <c r="J783" s="117"/>
      <c r="K783" s="117"/>
      <c r="L783" s="117"/>
      <c r="M783" s="117"/>
      <c r="N783" s="117"/>
      <c r="O783" s="117"/>
      <c r="P783" s="117"/>
      <c r="Q783" s="117"/>
      <c r="R783" s="117"/>
      <c r="S783" s="117"/>
      <c r="T783" s="117"/>
      <c r="U783" s="117"/>
      <c r="V783" s="117"/>
      <c r="W783" s="117"/>
      <c r="X783" s="117"/>
      <c r="Y783" s="117"/>
      <c r="Z783" s="117"/>
    </row>
    <row r="784" ht="12.75" customHeight="1">
      <c r="A784" s="117"/>
      <c r="B784" s="117"/>
      <c r="C784" s="117"/>
      <c r="D784" s="117"/>
      <c r="E784" s="117"/>
      <c r="F784" s="117"/>
      <c r="G784" s="117"/>
      <c r="H784" s="117"/>
      <c r="I784" s="117"/>
      <c r="J784" s="117"/>
      <c r="K784" s="117"/>
      <c r="L784" s="117"/>
      <c r="M784" s="117"/>
      <c r="N784" s="117"/>
      <c r="O784" s="117"/>
      <c r="P784" s="117"/>
      <c r="Q784" s="117"/>
      <c r="R784" s="117"/>
      <c r="S784" s="117"/>
      <c r="T784" s="117"/>
      <c r="U784" s="117"/>
      <c r="V784" s="117"/>
      <c r="W784" s="117"/>
      <c r="X784" s="117"/>
      <c r="Y784" s="117"/>
      <c r="Z784" s="117"/>
    </row>
    <row r="785" ht="12.75" customHeight="1">
      <c r="A785" s="117"/>
      <c r="B785" s="117"/>
      <c r="C785" s="117"/>
      <c r="D785" s="117"/>
      <c r="E785" s="117"/>
      <c r="F785" s="117"/>
      <c r="G785" s="117"/>
      <c r="H785" s="117"/>
      <c r="I785" s="117"/>
      <c r="J785" s="117"/>
      <c r="K785" s="117"/>
      <c r="L785" s="117"/>
      <c r="M785" s="117"/>
      <c r="N785" s="117"/>
      <c r="O785" s="117"/>
      <c r="P785" s="117"/>
      <c r="Q785" s="117"/>
      <c r="R785" s="117"/>
      <c r="S785" s="117"/>
      <c r="T785" s="117"/>
      <c r="U785" s="117"/>
      <c r="V785" s="117"/>
      <c r="W785" s="117"/>
      <c r="X785" s="117"/>
      <c r="Y785" s="117"/>
      <c r="Z785" s="117"/>
    </row>
    <row r="786" ht="12.75" customHeight="1">
      <c r="A786" s="117"/>
      <c r="B786" s="117"/>
      <c r="C786" s="117"/>
      <c r="D786" s="117"/>
      <c r="E786" s="117"/>
      <c r="F786" s="117"/>
      <c r="G786" s="117"/>
      <c r="H786" s="117"/>
      <c r="I786" s="117"/>
      <c r="J786" s="117"/>
      <c r="K786" s="117"/>
      <c r="L786" s="117"/>
      <c r="M786" s="117"/>
      <c r="N786" s="117"/>
      <c r="O786" s="117"/>
      <c r="P786" s="117"/>
      <c r="Q786" s="117"/>
      <c r="R786" s="117"/>
      <c r="S786" s="117"/>
      <c r="T786" s="117"/>
      <c r="U786" s="117"/>
      <c r="V786" s="117"/>
      <c r="W786" s="117"/>
      <c r="X786" s="117"/>
      <c r="Y786" s="117"/>
      <c r="Z786" s="117"/>
    </row>
    <row r="787" ht="12.75" customHeight="1">
      <c r="A787" s="117"/>
      <c r="B787" s="117"/>
      <c r="C787" s="117"/>
      <c r="D787" s="117"/>
      <c r="E787" s="117"/>
      <c r="F787" s="117"/>
      <c r="G787" s="117"/>
      <c r="H787" s="117"/>
      <c r="I787" s="117"/>
      <c r="J787" s="117"/>
      <c r="K787" s="117"/>
      <c r="L787" s="117"/>
      <c r="M787" s="117"/>
      <c r="N787" s="117"/>
      <c r="O787" s="117"/>
      <c r="P787" s="117"/>
      <c r="Q787" s="117"/>
      <c r="R787" s="117"/>
      <c r="S787" s="117"/>
      <c r="T787" s="117"/>
      <c r="U787" s="117"/>
      <c r="V787" s="117"/>
      <c r="W787" s="117"/>
      <c r="X787" s="117"/>
      <c r="Y787" s="117"/>
      <c r="Z787" s="117"/>
    </row>
    <row r="788" ht="12.75" customHeight="1">
      <c r="A788" s="117"/>
      <c r="B788" s="117"/>
      <c r="C788" s="117"/>
      <c r="D788" s="117"/>
      <c r="E788" s="117"/>
      <c r="F788" s="117"/>
      <c r="G788" s="117"/>
      <c r="H788" s="117"/>
      <c r="I788" s="117"/>
      <c r="J788" s="117"/>
      <c r="K788" s="117"/>
      <c r="L788" s="117"/>
      <c r="M788" s="117"/>
      <c r="N788" s="117"/>
      <c r="O788" s="117"/>
      <c r="P788" s="117"/>
      <c r="Q788" s="117"/>
      <c r="R788" s="117"/>
      <c r="S788" s="117"/>
      <c r="T788" s="117"/>
      <c r="U788" s="117"/>
      <c r="V788" s="117"/>
      <c r="W788" s="117"/>
      <c r="X788" s="117"/>
      <c r="Y788" s="117"/>
      <c r="Z788" s="117"/>
    </row>
    <row r="789" ht="12.75" customHeight="1">
      <c r="A789" s="117"/>
      <c r="B789" s="117"/>
      <c r="C789" s="117"/>
      <c r="D789" s="117"/>
      <c r="E789" s="117"/>
      <c r="F789" s="117"/>
      <c r="G789" s="117"/>
      <c r="H789" s="117"/>
      <c r="I789" s="117"/>
      <c r="J789" s="117"/>
      <c r="K789" s="117"/>
      <c r="L789" s="117"/>
      <c r="M789" s="117"/>
      <c r="N789" s="117"/>
      <c r="O789" s="117"/>
      <c r="P789" s="117"/>
      <c r="Q789" s="117"/>
      <c r="R789" s="117"/>
      <c r="S789" s="117"/>
      <c r="T789" s="117"/>
      <c r="U789" s="117"/>
      <c r="V789" s="117"/>
      <c r="W789" s="117"/>
      <c r="X789" s="117"/>
      <c r="Y789" s="117"/>
      <c r="Z789" s="117"/>
    </row>
    <row r="790" ht="12.75" customHeight="1">
      <c r="A790" s="117"/>
      <c r="B790" s="117"/>
      <c r="C790" s="117"/>
      <c r="D790" s="117"/>
      <c r="E790" s="117"/>
      <c r="F790" s="117"/>
      <c r="G790" s="117"/>
      <c r="H790" s="117"/>
      <c r="I790" s="117"/>
      <c r="J790" s="117"/>
      <c r="K790" s="117"/>
      <c r="L790" s="117"/>
      <c r="M790" s="117"/>
      <c r="N790" s="117"/>
      <c r="O790" s="117"/>
      <c r="P790" s="117"/>
      <c r="Q790" s="117"/>
      <c r="R790" s="117"/>
      <c r="S790" s="117"/>
      <c r="T790" s="117"/>
      <c r="U790" s="117"/>
      <c r="V790" s="117"/>
      <c r="W790" s="117"/>
      <c r="X790" s="117"/>
      <c r="Y790" s="117"/>
      <c r="Z790" s="117"/>
    </row>
    <row r="791" ht="12.75" customHeight="1">
      <c r="A791" s="117"/>
      <c r="B791" s="117"/>
      <c r="C791" s="117"/>
      <c r="D791" s="117"/>
      <c r="E791" s="117"/>
      <c r="F791" s="117"/>
      <c r="G791" s="117"/>
      <c r="H791" s="117"/>
      <c r="I791" s="117"/>
      <c r="J791" s="117"/>
      <c r="K791" s="117"/>
      <c r="L791" s="117"/>
      <c r="M791" s="117"/>
      <c r="N791" s="117"/>
      <c r="O791" s="117"/>
      <c r="P791" s="117"/>
      <c r="Q791" s="117"/>
      <c r="R791" s="117"/>
      <c r="S791" s="117"/>
      <c r="T791" s="117"/>
      <c r="U791" s="117"/>
      <c r="V791" s="117"/>
      <c r="W791" s="117"/>
      <c r="X791" s="117"/>
      <c r="Y791" s="117"/>
      <c r="Z791" s="117"/>
    </row>
    <row r="792" ht="12.75" customHeight="1">
      <c r="A792" s="117"/>
      <c r="B792" s="117"/>
      <c r="C792" s="117"/>
      <c r="D792" s="117"/>
      <c r="E792" s="117"/>
      <c r="F792" s="117"/>
      <c r="G792" s="117"/>
      <c r="H792" s="117"/>
      <c r="I792" s="117"/>
      <c r="J792" s="117"/>
      <c r="K792" s="117"/>
      <c r="L792" s="117"/>
      <c r="M792" s="117"/>
      <c r="N792" s="117"/>
      <c r="O792" s="117"/>
      <c r="P792" s="117"/>
      <c r="Q792" s="117"/>
      <c r="R792" s="117"/>
      <c r="S792" s="117"/>
      <c r="T792" s="117"/>
      <c r="U792" s="117"/>
      <c r="V792" s="117"/>
      <c r="W792" s="117"/>
      <c r="X792" s="117"/>
      <c r="Y792" s="117"/>
      <c r="Z792" s="117"/>
    </row>
    <row r="793" ht="12.75" customHeight="1">
      <c r="A793" s="117"/>
      <c r="B793" s="117"/>
      <c r="C793" s="117"/>
      <c r="D793" s="117"/>
      <c r="E793" s="117"/>
      <c r="F793" s="117"/>
      <c r="G793" s="117"/>
      <c r="H793" s="117"/>
      <c r="I793" s="117"/>
      <c r="J793" s="117"/>
      <c r="K793" s="117"/>
      <c r="L793" s="117"/>
      <c r="M793" s="117"/>
      <c r="N793" s="117"/>
      <c r="O793" s="117"/>
      <c r="P793" s="117"/>
      <c r="Q793" s="117"/>
      <c r="R793" s="117"/>
      <c r="S793" s="117"/>
      <c r="T793" s="117"/>
      <c r="U793" s="117"/>
      <c r="V793" s="117"/>
      <c r="W793" s="117"/>
      <c r="X793" s="117"/>
      <c r="Y793" s="117"/>
      <c r="Z793" s="117"/>
    </row>
    <row r="794" ht="12.75" customHeight="1">
      <c r="A794" s="117"/>
      <c r="B794" s="117"/>
      <c r="C794" s="117"/>
      <c r="D794" s="117"/>
      <c r="E794" s="117"/>
      <c r="F794" s="117"/>
      <c r="G794" s="117"/>
      <c r="H794" s="117"/>
      <c r="I794" s="117"/>
      <c r="J794" s="117"/>
      <c r="K794" s="117"/>
      <c r="L794" s="117"/>
      <c r="M794" s="117"/>
      <c r="N794" s="117"/>
      <c r="O794" s="117"/>
      <c r="P794" s="117"/>
      <c r="Q794" s="117"/>
      <c r="R794" s="117"/>
      <c r="S794" s="117"/>
      <c r="T794" s="117"/>
      <c r="U794" s="117"/>
      <c r="V794" s="117"/>
      <c r="W794" s="117"/>
      <c r="X794" s="117"/>
      <c r="Y794" s="117"/>
      <c r="Z794" s="117"/>
    </row>
    <row r="795" ht="12.75" customHeight="1">
      <c r="A795" s="117"/>
      <c r="B795" s="117"/>
      <c r="C795" s="117"/>
      <c r="D795" s="117"/>
      <c r="E795" s="117"/>
      <c r="F795" s="117"/>
      <c r="G795" s="117"/>
      <c r="H795" s="117"/>
      <c r="I795" s="117"/>
      <c r="J795" s="117"/>
      <c r="K795" s="117"/>
      <c r="L795" s="117"/>
      <c r="M795" s="117"/>
      <c r="N795" s="117"/>
      <c r="O795" s="117"/>
      <c r="P795" s="117"/>
      <c r="Q795" s="117"/>
      <c r="R795" s="117"/>
      <c r="S795" s="117"/>
      <c r="T795" s="117"/>
      <c r="U795" s="117"/>
      <c r="V795" s="117"/>
      <c r="W795" s="117"/>
      <c r="X795" s="117"/>
      <c r="Y795" s="117"/>
      <c r="Z795" s="117"/>
    </row>
    <row r="796" ht="12.75" customHeight="1">
      <c r="A796" s="117"/>
      <c r="B796" s="117"/>
      <c r="C796" s="117"/>
      <c r="D796" s="117"/>
      <c r="E796" s="117"/>
      <c r="F796" s="117"/>
      <c r="G796" s="117"/>
      <c r="H796" s="117"/>
      <c r="I796" s="117"/>
      <c r="J796" s="117"/>
      <c r="K796" s="117"/>
      <c r="L796" s="117"/>
      <c r="M796" s="117"/>
      <c r="N796" s="117"/>
      <c r="O796" s="117"/>
      <c r="P796" s="117"/>
      <c r="Q796" s="117"/>
      <c r="R796" s="117"/>
      <c r="S796" s="117"/>
      <c r="T796" s="117"/>
      <c r="U796" s="117"/>
      <c r="V796" s="117"/>
      <c r="W796" s="117"/>
      <c r="X796" s="117"/>
      <c r="Y796" s="117"/>
      <c r="Z796" s="117"/>
    </row>
    <row r="797" ht="12.75" customHeight="1">
      <c r="A797" s="117"/>
      <c r="B797" s="117"/>
      <c r="C797" s="117"/>
      <c r="D797" s="117"/>
      <c r="E797" s="117"/>
      <c r="F797" s="117"/>
      <c r="G797" s="117"/>
      <c r="H797" s="117"/>
      <c r="I797" s="117"/>
      <c r="J797" s="117"/>
      <c r="K797" s="117"/>
      <c r="L797" s="117"/>
      <c r="M797" s="117"/>
      <c r="N797" s="117"/>
      <c r="O797" s="117"/>
      <c r="P797" s="117"/>
      <c r="Q797" s="117"/>
      <c r="R797" s="117"/>
      <c r="S797" s="117"/>
      <c r="T797" s="117"/>
      <c r="U797" s="117"/>
      <c r="V797" s="117"/>
      <c r="W797" s="117"/>
      <c r="X797" s="117"/>
      <c r="Y797" s="117"/>
      <c r="Z797" s="117"/>
    </row>
    <row r="798" ht="12.75" customHeight="1">
      <c r="A798" s="117"/>
      <c r="B798" s="117"/>
      <c r="C798" s="117"/>
      <c r="D798" s="117"/>
      <c r="E798" s="117"/>
      <c r="F798" s="117"/>
      <c r="G798" s="117"/>
      <c r="H798" s="117"/>
      <c r="I798" s="117"/>
      <c r="J798" s="117"/>
      <c r="K798" s="117"/>
      <c r="L798" s="117"/>
      <c r="M798" s="117"/>
      <c r="N798" s="117"/>
      <c r="O798" s="117"/>
      <c r="P798" s="117"/>
      <c r="Q798" s="117"/>
      <c r="R798" s="117"/>
      <c r="S798" s="117"/>
      <c r="T798" s="117"/>
      <c r="U798" s="117"/>
      <c r="V798" s="117"/>
      <c r="W798" s="117"/>
      <c r="X798" s="117"/>
      <c r="Y798" s="117"/>
      <c r="Z798" s="117"/>
    </row>
    <row r="799" ht="12.75" customHeight="1">
      <c r="A799" s="117"/>
      <c r="B799" s="117"/>
      <c r="C799" s="117"/>
      <c r="D799" s="117"/>
      <c r="E799" s="117"/>
      <c r="F799" s="117"/>
      <c r="G799" s="117"/>
      <c r="H799" s="117"/>
      <c r="I799" s="117"/>
      <c r="J799" s="117"/>
      <c r="K799" s="117"/>
      <c r="L799" s="117"/>
      <c r="M799" s="117"/>
      <c r="N799" s="117"/>
      <c r="O799" s="117"/>
      <c r="P799" s="117"/>
      <c r="Q799" s="117"/>
      <c r="R799" s="117"/>
      <c r="S799" s="117"/>
      <c r="T799" s="117"/>
      <c r="U799" s="117"/>
      <c r="V799" s="117"/>
      <c r="W799" s="117"/>
      <c r="X799" s="117"/>
      <c r="Y799" s="117"/>
      <c r="Z799" s="117"/>
    </row>
    <row r="800" ht="12.75" customHeight="1">
      <c r="A800" s="117"/>
      <c r="B800" s="117"/>
      <c r="C800" s="117"/>
      <c r="D800" s="117"/>
      <c r="E800" s="117"/>
      <c r="F800" s="117"/>
      <c r="G800" s="117"/>
      <c r="H800" s="117"/>
      <c r="I800" s="117"/>
      <c r="J800" s="117"/>
      <c r="K800" s="117"/>
      <c r="L800" s="117"/>
      <c r="M800" s="117"/>
      <c r="N800" s="117"/>
      <c r="O800" s="117"/>
      <c r="P800" s="117"/>
      <c r="Q800" s="117"/>
      <c r="R800" s="117"/>
      <c r="S800" s="117"/>
      <c r="T800" s="117"/>
      <c r="U800" s="117"/>
      <c r="V800" s="117"/>
      <c r="W800" s="117"/>
      <c r="X800" s="117"/>
      <c r="Y800" s="117"/>
      <c r="Z800" s="117"/>
    </row>
    <row r="801" ht="12.75" customHeight="1">
      <c r="A801" s="117"/>
      <c r="B801" s="117"/>
      <c r="C801" s="117"/>
      <c r="D801" s="117"/>
      <c r="E801" s="117"/>
      <c r="F801" s="117"/>
      <c r="G801" s="117"/>
      <c r="H801" s="117"/>
      <c r="I801" s="117"/>
      <c r="J801" s="117"/>
      <c r="K801" s="117"/>
      <c r="L801" s="117"/>
      <c r="M801" s="117"/>
      <c r="N801" s="117"/>
      <c r="O801" s="117"/>
      <c r="P801" s="117"/>
      <c r="Q801" s="117"/>
      <c r="R801" s="117"/>
      <c r="S801" s="117"/>
      <c r="T801" s="117"/>
      <c r="U801" s="117"/>
      <c r="V801" s="117"/>
      <c r="W801" s="117"/>
      <c r="X801" s="117"/>
      <c r="Y801" s="117"/>
      <c r="Z801" s="117"/>
    </row>
    <row r="802" ht="12.75" customHeight="1">
      <c r="A802" s="117"/>
      <c r="B802" s="117"/>
      <c r="C802" s="117"/>
      <c r="D802" s="117"/>
      <c r="E802" s="117"/>
      <c r="F802" s="117"/>
      <c r="G802" s="117"/>
      <c r="H802" s="117"/>
      <c r="I802" s="117"/>
      <c r="J802" s="117"/>
      <c r="K802" s="117"/>
      <c r="L802" s="117"/>
      <c r="M802" s="117"/>
      <c r="N802" s="117"/>
      <c r="O802" s="117"/>
      <c r="P802" s="117"/>
      <c r="Q802" s="117"/>
      <c r="R802" s="117"/>
      <c r="S802" s="117"/>
      <c r="T802" s="117"/>
      <c r="U802" s="117"/>
      <c r="V802" s="117"/>
      <c r="W802" s="117"/>
      <c r="X802" s="117"/>
      <c r="Y802" s="117"/>
      <c r="Z802" s="117"/>
    </row>
    <row r="803" ht="12.75" customHeight="1">
      <c r="A803" s="117"/>
      <c r="B803" s="117"/>
      <c r="C803" s="117"/>
      <c r="D803" s="117"/>
      <c r="E803" s="117"/>
      <c r="F803" s="117"/>
      <c r="G803" s="117"/>
      <c r="H803" s="117"/>
      <c r="I803" s="117"/>
      <c r="J803" s="117"/>
      <c r="K803" s="117"/>
      <c r="L803" s="117"/>
      <c r="M803" s="117"/>
      <c r="N803" s="117"/>
      <c r="O803" s="117"/>
      <c r="P803" s="117"/>
      <c r="Q803" s="117"/>
      <c r="R803" s="117"/>
      <c r="S803" s="117"/>
      <c r="T803" s="117"/>
      <c r="U803" s="117"/>
      <c r="V803" s="117"/>
      <c r="W803" s="117"/>
      <c r="X803" s="117"/>
      <c r="Y803" s="117"/>
      <c r="Z803" s="117"/>
    </row>
    <row r="804" ht="12.75" customHeight="1">
      <c r="A804" s="117"/>
      <c r="B804" s="117"/>
      <c r="C804" s="117"/>
      <c r="D804" s="117"/>
      <c r="E804" s="117"/>
      <c r="F804" s="117"/>
      <c r="G804" s="117"/>
      <c r="H804" s="117"/>
      <c r="I804" s="117"/>
      <c r="J804" s="117"/>
      <c r="K804" s="117"/>
      <c r="L804" s="117"/>
      <c r="M804" s="117"/>
      <c r="N804" s="117"/>
      <c r="O804" s="117"/>
      <c r="P804" s="117"/>
      <c r="Q804" s="117"/>
      <c r="R804" s="117"/>
      <c r="S804" s="117"/>
      <c r="T804" s="117"/>
      <c r="U804" s="117"/>
      <c r="V804" s="117"/>
      <c r="W804" s="117"/>
      <c r="X804" s="117"/>
      <c r="Y804" s="117"/>
      <c r="Z804" s="117"/>
    </row>
    <row r="805" ht="12.75" customHeight="1">
      <c r="A805" s="117"/>
      <c r="B805" s="117"/>
      <c r="C805" s="117"/>
      <c r="D805" s="117"/>
      <c r="E805" s="117"/>
      <c r="F805" s="117"/>
      <c r="G805" s="117"/>
      <c r="H805" s="117"/>
      <c r="I805" s="117"/>
      <c r="J805" s="117"/>
      <c r="K805" s="117"/>
      <c r="L805" s="117"/>
      <c r="M805" s="117"/>
      <c r="N805" s="117"/>
      <c r="O805" s="117"/>
      <c r="P805" s="117"/>
      <c r="Q805" s="117"/>
      <c r="R805" s="117"/>
      <c r="S805" s="117"/>
      <c r="T805" s="117"/>
      <c r="U805" s="117"/>
      <c r="V805" s="117"/>
      <c r="W805" s="117"/>
      <c r="X805" s="117"/>
      <c r="Y805" s="117"/>
      <c r="Z805" s="117"/>
    </row>
    <row r="806" ht="12.75" customHeight="1">
      <c r="A806" s="117"/>
      <c r="B806" s="117"/>
      <c r="C806" s="117"/>
      <c r="D806" s="117"/>
      <c r="E806" s="117"/>
      <c r="F806" s="117"/>
      <c r="G806" s="117"/>
      <c r="H806" s="117"/>
      <c r="I806" s="117"/>
      <c r="J806" s="117"/>
      <c r="K806" s="117"/>
      <c r="L806" s="117"/>
      <c r="M806" s="117"/>
      <c r="N806" s="117"/>
      <c r="O806" s="117"/>
      <c r="P806" s="117"/>
      <c r="Q806" s="117"/>
      <c r="R806" s="117"/>
      <c r="S806" s="117"/>
      <c r="T806" s="117"/>
      <c r="U806" s="117"/>
      <c r="V806" s="117"/>
      <c r="W806" s="117"/>
      <c r="X806" s="117"/>
      <c r="Y806" s="117"/>
      <c r="Z806" s="117"/>
    </row>
    <row r="807" ht="12.75" customHeight="1">
      <c r="A807" s="117"/>
      <c r="B807" s="117"/>
      <c r="C807" s="117"/>
      <c r="D807" s="117"/>
      <c r="E807" s="117"/>
      <c r="F807" s="117"/>
      <c r="G807" s="117"/>
      <c r="H807" s="117"/>
      <c r="I807" s="117"/>
      <c r="J807" s="117"/>
      <c r="K807" s="117"/>
      <c r="L807" s="117"/>
      <c r="M807" s="117"/>
      <c r="N807" s="117"/>
      <c r="O807" s="117"/>
      <c r="P807" s="117"/>
      <c r="Q807" s="117"/>
      <c r="R807" s="117"/>
      <c r="S807" s="117"/>
      <c r="T807" s="117"/>
      <c r="U807" s="117"/>
      <c r="V807" s="117"/>
      <c r="W807" s="117"/>
      <c r="X807" s="117"/>
      <c r="Y807" s="117"/>
      <c r="Z807" s="117"/>
    </row>
    <row r="808" ht="12.75" customHeight="1">
      <c r="A808" s="117"/>
      <c r="B808" s="117"/>
      <c r="C808" s="117"/>
      <c r="D808" s="117"/>
      <c r="E808" s="117"/>
      <c r="F808" s="117"/>
      <c r="G808" s="117"/>
      <c r="H808" s="117"/>
      <c r="I808" s="117"/>
      <c r="J808" s="117"/>
      <c r="K808" s="117"/>
      <c r="L808" s="117"/>
      <c r="M808" s="117"/>
      <c r="N808" s="117"/>
      <c r="O808" s="117"/>
      <c r="P808" s="117"/>
      <c r="Q808" s="117"/>
      <c r="R808" s="117"/>
      <c r="S808" s="117"/>
      <c r="T808" s="117"/>
      <c r="U808" s="117"/>
      <c r="V808" s="117"/>
      <c r="W808" s="117"/>
      <c r="X808" s="117"/>
      <c r="Y808" s="117"/>
      <c r="Z808" s="117"/>
    </row>
    <row r="809" ht="12.75" customHeight="1">
      <c r="A809" s="117"/>
      <c r="B809" s="117"/>
      <c r="C809" s="117"/>
      <c r="D809" s="117"/>
      <c r="E809" s="117"/>
      <c r="F809" s="117"/>
      <c r="G809" s="117"/>
      <c r="H809" s="117"/>
      <c r="I809" s="117"/>
      <c r="J809" s="117"/>
      <c r="K809" s="117"/>
      <c r="L809" s="117"/>
      <c r="M809" s="117"/>
      <c r="N809" s="117"/>
      <c r="O809" s="117"/>
      <c r="P809" s="117"/>
      <c r="Q809" s="117"/>
      <c r="R809" s="117"/>
      <c r="S809" s="117"/>
      <c r="T809" s="117"/>
      <c r="U809" s="117"/>
      <c r="V809" s="117"/>
      <c r="W809" s="117"/>
      <c r="X809" s="117"/>
      <c r="Y809" s="117"/>
      <c r="Z809" s="117"/>
    </row>
    <row r="810" ht="12.75" customHeight="1">
      <c r="A810" s="117"/>
      <c r="B810" s="117"/>
      <c r="C810" s="117"/>
      <c r="D810" s="117"/>
      <c r="E810" s="117"/>
      <c r="F810" s="117"/>
      <c r="G810" s="117"/>
      <c r="H810" s="117"/>
      <c r="I810" s="117"/>
      <c r="J810" s="117"/>
      <c r="K810" s="117"/>
      <c r="L810" s="117"/>
      <c r="M810" s="117"/>
      <c r="N810" s="117"/>
      <c r="O810" s="117"/>
      <c r="P810" s="117"/>
      <c r="Q810" s="117"/>
      <c r="R810" s="117"/>
      <c r="S810" s="117"/>
      <c r="T810" s="117"/>
      <c r="U810" s="117"/>
      <c r="V810" s="117"/>
      <c r="W810" s="117"/>
      <c r="X810" s="117"/>
      <c r="Y810" s="117"/>
      <c r="Z810" s="117"/>
    </row>
    <row r="811" ht="12.75" customHeight="1">
      <c r="A811" s="117"/>
      <c r="B811" s="117"/>
      <c r="C811" s="117"/>
      <c r="D811" s="117"/>
      <c r="E811" s="117"/>
      <c r="F811" s="117"/>
      <c r="G811" s="117"/>
      <c r="H811" s="117"/>
      <c r="I811" s="117"/>
      <c r="J811" s="117"/>
      <c r="K811" s="117"/>
      <c r="L811" s="117"/>
      <c r="M811" s="117"/>
      <c r="N811" s="117"/>
      <c r="O811" s="117"/>
      <c r="P811" s="117"/>
      <c r="Q811" s="117"/>
      <c r="R811" s="117"/>
      <c r="S811" s="117"/>
      <c r="T811" s="117"/>
      <c r="U811" s="117"/>
      <c r="V811" s="117"/>
      <c r="W811" s="117"/>
      <c r="X811" s="117"/>
      <c r="Y811" s="117"/>
      <c r="Z811" s="117"/>
    </row>
    <row r="812" ht="12.75" customHeight="1">
      <c r="A812" s="117"/>
      <c r="B812" s="117"/>
      <c r="C812" s="117"/>
      <c r="D812" s="117"/>
      <c r="E812" s="117"/>
      <c r="F812" s="117"/>
      <c r="G812" s="117"/>
      <c r="H812" s="117"/>
      <c r="I812" s="117"/>
      <c r="J812" s="117"/>
      <c r="K812" s="117"/>
      <c r="L812" s="117"/>
      <c r="M812" s="117"/>
      <c r="N812" s="117"/>
      <c r="O812" s="117"/>
      <c r="P812" s="117"/>
      <c r="Q812" s="117"/>
      <c r="R812" s="117"/>
      <c r="S812" s="117"/>
      <c r="T812" s="117"/>
      <c r="U812" s="117"/>
      <c r="V812" s="117"/>
      <c r="W812" s="117"/>
      <c r="X812" s="117"/>
      <c r="Y812" s="117"/>
      <c r="Z812" s="117"/>
    </row>
    <row r="813" ht="12.75" customHeight="1">
      <c r="A813" s="117"/>
      <c r="B813" s="117"/>
      <c r="C813" s="117"/>
      <c r="D813" s="117"/>
      <c r="E813" s="117"/>
      <c r="F813" s="117"/>
      <c r="G813" s="117"/>
      <c r="H813" s="117"/>
      <c r="I813" s="117"/>
      <c r="J813" s="117"/>
      <c r="K813" s="117"/>
      <c r="L813" s="117"/>
      <c r="M813" s="117"/>
      <c r="N813" s="117"/>
      <c r="O813" s="117"/>
      <c r="P813" s="117"/>
      <c r="Q813" s="117"/>
      <c r="R813" s="117"/>
      <c r="S813" s="117"/>
      <c r="T813" s="117"/>
      <c r="U813" s="117"/>
      <c r="V813" s="117"/>
      <c r="W813" s="117"/>
      <c r="X813" s="117"/>
      <c r="Y813" s="117"/>
      <c r="Z813" s="117"/>
    </row>
    <row r="814" ht="12.75" customHeight="1">
      <c r="A814" s="117"/>
      <c r="B814" s="117"/>
      <c r="C814" s="117"/>
      <c r="D814" s="117"/>
      <c r="E814" s="117"/>
      <c r="F814" s="117"/>
      <c r="G814" s="117"/>
      <c r="H814" s="117"/>
      <c r="I814" s="117"/>
      <c r="J814" s="117"/>
      <c r="K814" s="117"/>
      <c r="L814" s="117"/>
      <c r="M814" s="117"/>
      <c r="N814" s="117"/>
      <c r="O814" s="117"/>
      <c r="P814" s="117"/>
      <c r="Q814" s="117"/>
      <c r="R814" s="117"/>
      <c r="S814" s="117"/>
      <c r="T814" s="117"/>
      <c r="U814" s="117"/>
      <c r="V814" s="117"/>
      <c r="W814" s="117"/>
      <c r="X814" s="117"/>
      <c r="Y814" s="117"/>
      <c r="Z814" s="117"/>
    </row>
    <row r="815" ht="12.75" customHeight="1">
      <c r="A815" s="117"/>
      <c r="B815" s="117"/>
      <c r="C815" s="117"/>
      <c r="D815" s="117"/>
      <c r="E815" s="117"/>
      <c r="F815" s="117"/>
      <c r="G815" s="117"/>
      <c r="H815" s="117"/>
      <c r="I815" s="117"/>
      <c r="J815" s="117"/>
      <c r="K815" s="117"/>
      <c r="L815" s="117"/>
      <c r="M815" s="117"/>
      <c r="N815" s="117"/>
      <c r="O815" s="117"/>
      <c r="P815" s="117"/>
      <c r="Q815" s="117"/>
      <c r="R815" s="117"/>
      <c r="S815" s="117"/>
      <c r="T815" s="117"/>
      <c r="U815" s="117"/>
      <c r="V815" s="117"/>
      <c r="W815" s="117"/>
      <c r="X815" s="117"/>
      <c r="Y815" s="117"/>
      <c r="Z815" s="117"/>
    </row>
    <row r="816" ht="12.75" customHeight="1">
      <c r="A816" s="117"/>
      <c r="B816" s="117"/>
      <c r="C816" s="117"/>
      <c r="D816" s="117"/>
      <c r="E816" s="117"/>
      <c r="F816" s="117"/>
      <c r="G816" s="117"/>
      <c r="H816" s="117"/>
      <c r="I816" s="117"/>
      <c r="J816" s="117"/>
      <c r="K816" s="117"/>
      <c r="L816" s="117"/>
      <c r="M816" s="117"/>
      <c r="N816" s="117"/>
      <c r="O816" s="117"/>
      <c r="P816" s="117"/>
      <c r="Q816" s="117"/>
      <c r="R816" s="117"/>
      <c r="S816" s="117"/>
      <c r="T816" s="117"/>
      <c r="U816" s="117"/>
      <c r="V816" s="117"/>
      <c r="W816" s="117"/>
      <c r="X816" s="117"/>
      <c r="Y816" s="117"/>
      <c r="Z816" s="117"/>
    </row>
    <row r="817" ht="12.75" customHeight="1">
      <c r="A817" s="117"/>
      <c r="B817" s="117"/>
      <c r="C817" s="117"/>
      <c r="D817" s="117"/>
      <c r="E817" s="117"/>
      <c r="F817" s="117"/>
      <c r="G817" s="117"/>
      <c r="H817" s="117"/>
      <c r="I817" s="117"/>
      <c r="J817" s="117"/>
      <c r="K817" s="117"/>
      <c r="L817" s="117"/>
      <c r="M817" s="117"/>
      <c r="N817" s="117"/>
      <c r="O817" s="117"/>
      <c r="P817" s="117"/>
      <c r="Q817" s="117"/>
      <c r="R817" s="117"/>
      <c r="S817" s="117"/>
      <c r="T817" s="117"/>
      <c r="U817" s="117"/>
      <c r="V817" s="117"/>
      <c r="W817" s="117"/>
      <c r="X817" s="117"/>
      <c r="Y817" s="117"/>
      <c r="Z817" s="117"/>
    </row>
    <row r="818" ht="12.75" customHeight="1">
      <c r="A818" s="117"/>
      <c r="B818" s="117"/>
      <c r="C818" s="117"/>
      <c r="D818" s="117"/>
      <c r="E818" s="117"/>
      <c r="F818" s="117"/>
      <c r="G818" s="117"/>
      <c r="H818" s="117"/>
      <c r="I818" s="117"/>
      <c r="J818" s="117"/>
      <c r="K818" s="117"/>
      <c r="L818" s="117"/>
      <c r="M818" s="117"/>
      <c r="N818" s="117"/>
      <c r="O818" s="117"/>
      <c r="P818" s="117"/>
      <c r="Q818" s="117"/>
      <c r="R818" s="117"/>
      <c r="S818" s="117"/>
      <c r="T818" s="117"/>
      <c r="U818" s="117"/>
      <c r="V818" s="117"/>
      <c r="W818" s="117"/>
      <c r="X818" s="117"/>
      <c r="Y818" s="117"/>
      <c r="Z818" s="117"/>
    </row>
    <row r="819" ht="12.75" customHeight="1">
      <c r="A819" s="117"/>
      <c r="B819" s="117"/>
      <c r="C819" s="117"/>
      <c r="D819" s="117"/>
      <c r="E819" s="117"/>
      <c r="F819" s="117"/>
      <c r="G819" s="117"/>
      <c r="H819" s="117"/>
      <c r="I819" s="117"/>
      <c r="J819" s="117"/>
      <c r="K819" s="117"/>
      <c r="L819" s="117"/>
      <c r="M819" s="117"/>
      <c r="N819" s="117"/>
      <c r="O819" s="117"/>
      <c r="P819" s="117"/>
      <c r="Q819" s="117"/>
      <c r="R819" s="117"/>
      <c r="S819" s="117"/>
      <c r="T819" s="117"/>
      <c r="U819" s="117"/>
      <c r="V819" s="117"/>
      <c r="W819" s="117"/>
      <c r="X819" s="117"/>
      <c r="Y819" s="117"/>
      <c r="Z819" s="117"/>
    </row>
    <row r="820" ht="12.75" customHeight="1">
      <c r="A820" s="117"/>
      <c r="B820" s="117"/>
      <c r="C820" s="117"/>
      <c r="D820" s="117"/>
      <c r="E820" s="117"/>
      <c r="F820" s="117"/>
      <c r="G820" s="117"/>
      <c r="H820" s="117"/>
      <c r="I820" s="117"/>
      <c r="J820" s="117"/>
      <c r="K820" s="117"/>
      <c r="L820" s="117"/>
      <c r="M820" s="117"/>
      <c r="N820" s="117"/>
      <c r="O820" s="117"/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</row>
    <row r="821" ht="12.75" customHeight="1">
      <c r="A821" s="117"/>
      <c r="B821" s="117"/>
      <c r="C821" s="117"/>
      <c r="D821" s="117"/>
      <c r="E821" s="117"/>
      <c r="F821" s="117"/>
      <c r="G821" s="117"/>
      <c r="H821" s="117"/>
      <c r="I821" s="117"/>
      <c r="J821" s="117"/>
      <c r="K821" s="117"/>
      <c r="L821" s="117"/>
      <c r="M821" s="117"/>
      <c r="N821" s="117"/>
      <c r="O821" s="117"/>
      <c r="P821" s="117"/>
      <c r="Q821" s="117"/>
      <c r="R821" s="117"/>
      <c r="S821" s="117"/>
      <c r="T821" s="117"/>
      <c r="U821" s="117"/>
      <c r="V821" s="117"/>
      <c r="W821" s="117"/>
      <c r="X821" s="117"/>
      <c r="Y821" s="117"/>
      <c r="Z821" s="117"/>
    </row>
    <row r="822" ht="12.75" customHeight="1">
      <c r="A822" s="117"/>
      <c r="B822" s="117"/>
      <c r="C822" s="117"/>
      <c r="D822" s="117"/>
      <c r="E822" s="117"/>
      <c r="F822" s="117"/>
      <c r="G822" s="117"/>
      <c r="H822" s="117"/>
      <c r="I822" s="117"/>
      <c r="J822" s="117"/>
      <c r="K822" s="117"/>
      <c r="L822" s="117"/>
      <c r="M822" s="117"/>
      <c r="N822" s="117"/>
      <c r="O822" s="117"/>
      <c r="P822" s="117"/>
      <c r="Q822" s="117"/>
      <c r="R822" s="117"/>
      <c r="S822" s="117"/>
      <c r="T822" s="117"/>
      <c r="U822" s="117"/>
      <c r="V822" s="117"/>
      <c r="W822" s="117"/>
      <c r="X822" s="117"/>
      <c r="Y822" s="117"/>
      <c r="Z822" s="117"/>
    </row>
    <row r="823" ht="12.75" customHeight="1">
      <c r="A823" s="117"/>
      <c r="B823" s="117"/>
      <c r="C823" s="117"/>
      <c r="D823" s="117"/>
      <c r="E823" s="117"/>
      <c r="F823" s="117"/>
      <c r="G823" s="117"/>
      <c r="H823" s="117"/>
      <c r="I823" s="117"/>
      <c r="J823" s="117"/>
      <c r="K823" s="117"/>
      <c r="L823" s="117"/>
      <c r="M823" s="117"/>
      <c r="N823" s="117"/>
      <c r="O823" s="117"/>
      <c r="P823" s="117"/>
      <c r="Q823" s="117"/>
      <c r="R823" s="117"/>
      <c r="S823" s="117"/>
      <c r="T823" s="117"/>
      <c r="U823" s="117"/>
      <c r="V823" s="117"/>
      <c r="W823" s="117"/>
      <c r="X823" s="117"/>
      <c r="Y823" s="117"/>
      <c r="Z823" s="117"/>
    </row>
    <row r="824" ht="12.75" customHeight="1">
      <c r="A824" s="117"/>
      <c r="B824" s="117"/>
      <c r="C824" s="117"/>
      <c r="D824" s="117"/>
      <c r="E824" s="117"/>
      <c r="F824" s="117"/>
      <c r="G824" s="117"/>
      <c r="H824" s="117"/>
      <c r="I824" s="117"/>
      <c r="J824" s="117"/>
      <c r="K824" s="117"/>
      <c r="L824" s="117"/>
      <c r="M824" s="117"/>
      <c r="N824" s="117"/>
      <c r="O824" s="117"/>
      <c r="P824" s="117"/>
      <c r="Q824" s="117"/>
      <c r="R824" s="117"/>
      <c r="S824" s="117"/>
      <c r="T824" s="117"/>
      <c r="U824" s="117"/>
      <c r="V824" s="117"/>
      <c r="W824" s="117"/>
      <c r="X824" s="117"/>
      <c r="Y824" s="117"/>
      <c r="Z824" s="117"/>
    </row>
    <row r="825" ht="12.75" customHeight="1">
      <c r="A825" s="117"/>
      <c r="B825" s="117"/>
      <c r="C825" s="117"/>
      <c r="D825" s="117"/>
      <c r="E825" s="117"/>
      <c r="F825" s="117"/>
      <c r="G825" s="117"/>
      <c r="H825" s="117"/>
      <c r="I825" s="117"/>
      <c r="J825" s="117"/>
      <c r="K825" s="117"/>
      <c r="L825" s="117"/>
      <c r="M825" s="117"/>
      <c r="N825" s="117"/>
      <c r="O825" s="117"/>
      <c r="P825" s="117"/>
      <c r="Q825" s="117"/>
      <c r="R825" s="117"/>
      <c r="S825" s="117"/>
      <c r="T825" s="117"/>
      <c r="U825" s="117"/>
      <c r="V825" s="117"/>
      <c r="W825" s="117"/>
      <c r="X825" s="117"/>
      <c r="Y825" s="117"/>
      <c r="Z825" s="117"/>
    </row>
    <row r="826" ht="12.75" customHeight="1">
      <c r="A826" s="117"/>
      <c r="B826" s="117"/>
      <c r="C826" s="117"/>
      <c r="D826" s="117"/>
      <c r="E826" s="117"/>
      <c r="F826" s="117"/>
      <c r="G826" s="117"/>
      <c r="H826" s="117"/>
      <c r="I826" s="117"/>
      <c r="J826" s="117"/>
      <c r="K826" s="117"/>
      <c r="L826" s="117"/>
      <c r="M826" s="117"/>
      <c r="N826" s="117"/>
      <c r="O826" s="117"/>
      <c r="P826" s="117"/>
      <c r="Q826" s="117"/>
      <c r="R826" s="117"/>
      <c r="S826" s="117"/>
      <c r="T826" s="117"/>
      <c r="U826" s="117"/>
      <c r="V826" s="117"/>
      <c r="W826" s="117"/>
      <c r="X826" s="117"/>
      <c r="Y826" s="117"/>
      <c r="Z826" s="117"/>
    </row>
    <row r="827" ht="12.75" customHeight="1">
      <c r="A827" s="117"/>
      <c r="B827" s="117"/>
      <c r="C827" s="117"/>
      <c r="D827" s="117"/>
      <c r="E827" s="117"/>
      <c r="F827" s="117"/>
      <c r="G827" s="117"/>
      <c r="H827" s="117"/>
      <c r="I827" s="117"/>
      <c r="J827" s="117"/>
      <c r="K827" s="117"/>
      <c r="L827" s="117"/>
      <c r="M827" s="117"/>
      <c r="N827" s="117"/>
      <c r="O827" s="117"/>
      <c r="P827" s="117"/>
      <c r="Q827" s="117"/>
      <c r="R827" s="117"/>
      <c r="S827" s="117"/>
      <c r="T827" s="117"/>
      <c r="U827" s="117"/>
      <c r="V827" s="117"/>
      <c r="W827" s="117"/>
      <c r="X827" s="117"/>
      <c r="Y827" s="117"/>
      <c r="Z827" s="117"/>
    </row>
    <row r="828" ht="12.75" customHeight="1">
      <c r="A828" s="117"/>
      <c r="B828" s="117"/>
      <c r="C828" s="117"/>
      <c r="D828" s="117"/>
      <c r="E828" s="117"/>
      <c r="F828" s="117"/>
      <c r="G828" s="117"/>
      <c r="H828" s="117"/>
      <c r="I828" s="117"/>
      <c r="J828" s="117"/>
      <c r="K828" s="117"/>
      <c r="L828" s="117"/>
      <c r="M828" s="117"/>
      <c r="N828" s="117"/>
      <c r="O828" s="117"/>
      <c r="P828" s="117"/>
      <c r="Q828" s="117"/>
      <c r="R828" s="117"/>
      <c r="S828" s="117"/>
      <c r="T828" s="117"/>
      <c r="U828" s="117"/>
      <c r="V828" s="117"/>
      <c r="W828" s="117"/>
      <c r="X828" s="117"/>
      <c r="Y828" s="117"/>
      <c r="Z828" s="117"/>
    </row>
    <row r="829" ht="12.75" customHeight="1">
      <c r="A829" s="117"/>
      <c r="B829" s="117"/>
      <c r="C829" s="117"/>
      <c r="D829" s="117"/>
      <c r="E829" s="117"/>
      <c r="F829" s="117"/>
      <c r="G829" s="117"/>
      <c r="H829" s="117"/>
      <c r="I829" s="117"/>
      <c r="J829" s="117"/>
      <c r="K829" s="117"/>
      <c r="L829" s="117"/>
      <c r="M829" s="117"/>
      <c r="N829" s="117"/>
      <c r="O829" s="117"/>
      <c r="P829" s="117"/>
      <c r="Q829" s="117"/>
      <c r="R829" s="117"/>
      <c r="S829" s="117"/>
      <c r="T829" s="117"/>
      <c r="U829" s="117"/>
      <c r="V829" s="117"/>
      <c r="W829" s="117"/>
      <c r="X829" s="117"/>
      <c r="Y829" s="117"/>
      <c r="Z829" s="117"/>
    </row>
    <row r="830" ht="12.75" customHeight="1">
      <c r="A830" s="117"/>
      <c r="B830" s="117"/>
      <c r="C830" s="117"/>
      <c r="D830" s="117"/>
      <c r="E830" s="117"/>
      <c r="F830" s="117"/>
      <c r="G830" s="117"/>
      <c r="H830" s="117"/>
      <c r="I830" s="117"/>
      <c r="J830" s="117"/>
      <c r="K830" s="117"/>
      <c r="L830" s="117"/>
      <c r="M830" s="117"/>
      <c r="N830" s="117"/>
      <c r="O830" s="117"/>
      <c r="P830" s="117"/>
      <c r="Q830" s="117"/>
      <c r="R830" s="117"/>
      <c r="S830" s="117"/>
      <c r="T830" s="117"/>
      <c r="U830" s="117"/>
      <c r="V830" s="117"/>
      <c r="W830" s="117"/>
      <c r="X830" s="117"/>
      <c r="Y830" s="117"/>
      <c r="Z830" s="117"/>
    </row>
    <row r="831" ht="12.75" customHeight="1">
      <c r="A831" s="117"/>
      <c r="B831" s="117"/>
      <c r="C831" s="117"/>
      <c r="D831" s="117"/>
      <c r="E831" s="117"/>
      <c r="F831" s="117"/>
      <c r="G831" s="117"/>
      <c r="H831" s="117"/>
      <c r="I831" s="117"/>
      <c r="J831" s="117"/>
      <c r="K831" s="117"/>
      <c r="L831" s="117"/>
      <c r="M831" s="117"/>
      <c r="N831" s="117"/>
      <c r="O831" s="117"/>
      <c r="P831" s="117"/>
      <c r="Q831" s="117"/>
      <c r="R831" s="117"/>
      <c r="S831" s="117"/>
      <c r="T831" s="117"/>
      <c r="U831" s="117"/>
      <c r="V831" s="117"/>
      <c r="W831" s="117"/>
      <c r="X831" s="117"/>
      <c r="Y831" s="117"/>
      <c r="Z831" s="117"/>
    </row>
    <row r="832" ht="12.75" customHeight="1">
      <c r="A832" s="117"/>
      <c r="B832" s="117"/>
      <c r="C832" s="117"/>
      <c r="D832" s="117"/>
      <c r="E832" s="117"/>
      <c r="F832" s="117"/>
      <c r="G832" s="117"/>
      <c r="H832" s="117"/>
      <c r="I832" s="117"/>
      <c r="J832" s="117"/>
      <c r="K832" s="117"/>
      <c r="L832" s="117"/>
      <c r="M832" s="117"/>
      <c r="N832" s="117"/>
      <c r="O832" s="117"/>
      <c r="P832" s="117"/>
      <c r="Q832" s="117"/>
      <c r="R832" s="117"/>
      <c r="S832" s="117"/>
      <c r="T832" s="117"/>
      <c r="U832" s="117"/>
      <c r="V832" s="117"/>
      <c r="W832" s="117"/>
      <c r="X832" s="117"/>
      <c r="Y832" s="117"/>
      <c r="Z832" s="117"/>
    </row>
    <row r="833" ht="12.75" customHeight="1">
      <c r="A833" s="117"/>
      <c r="B833" s="117"/>
      <c r="C833" s="117"/>
      <c r="D833" s="117"/>
      <c r="E833" s="117"/>
      <c r="F833" s="117"/>
      <c r="G833" s="117"/>
      <c r="H833" s="117"/>
      <c r="I833" s="117"/>
      <c r="J833" s="117"/>
      <c r="K833" s="117"/>
      <c r="L833" s="117"/>
      <c r="M833" s="117"/>
      <c r="N833" s="117"/>
      <c r="O833" s="117"/>
      <c r="P833" s="117"/>
      <c r="Q833" s="117"/>
      <c r="R833" s="117"/>
      <c r="S833" s="117"/>
      <c r="T833" s="117"/>
      <c r="U833" s="117"/>
      <c r="V833" s="117"/>
      <c r="W833" s="117"/>
      <c r="X833" s="117"/>
      <c r="Y833" s="117"/>
      <c r="Z833" s="117"/>
    </row>
    <row r="834" ht="12.75" customHeight="1">
      <c r="A834" s="117"/>
      <c r="B834" s="117"/>
      <c r="C834" s="117"/>
      <c r="D834" s="117"/>
      <c r="E834" s="117"/>
      <c r="F834" s="117"/>
      <c r="G834" s="117"/>
      <c r="H834" s="117"/>
      <c r="I834" s="117"/>
      <c r="J834" s="117"/>
      <c r="K834" s="117"/>
      <c r="L834" s="117"/>
      <c r="M834" s="117"/>
      <c r="N834" s="117"/>
      <c r="O834" s="117"/>
      <c r="P834" s="117"/>
      <c r="Q834" s="117"/>
      <c r="R834" s="117"/>
      <c r="S834" s="117"/>
      <c r="T834" s="117"/>
      <c r="U834" s="117"/>
      <c r="V834" s="117"/>
      <c r="W834" s="117"/>
      <c r="X834" s="117"/>
      <c r="Y834" s="117"/>
      <c r="Z834" s="117"/>
    </row>
    <row r="835" ht="12.75" customHeight="1">
      <c r="A835" s="117"/>
      <c r="B835" s="117"/>
      <c r="C835" s="117"/>
      <c r="D835" s="117"/>
      <c r="E835" s="117"/>
      <c r="F835" s="117"/>
      <c r="G835" s="117"/>
      <c r="H835" s="117"/>
      <c r="I835" s="117"/>
      <c r="J835" s="117"/>
      <c r="K835" s="117"/>
      <c r="L835" s="117"/>
      <c r="M835" s="117"/>
      <c r="N835" s="117"/>
      <c r="O835" s="117"/>
      <c r="P835" s="117"/>
      <c r="Q835" s="117"/>
      <c r="R835" s="117"/>
      <c r="S835" s="117"/>
      <c r="T835" s="117"/>
      <c r="U835" s="117"/>
      <c r="V835" s="117"/>
      <c r="W835" s="117"/>
      <c r="X835" s="117"/>
      <c r="Y835" s="117"/>
      <c r="Z835" s="117"/>
    </row>
    <row r="836" ht="12.75" customHeight="1">
      <c r="A836" s="117"/>
      <c r="B836" s="117"/>
      <c r="C836" s="117"/>
      <c r="D836" s="117"/>
      <c r="E836" s="117"/>
      <c r="F836" s="117"/>
      <c r="G836" s="117"/>
      <c r="H836" s="117"/>
      <c r="I836" s="117"/>
      <c r="J836" s="117"/>
      <c r="K836" s="117"/>
      <c r="L836" s="117"/>
      <c r="M836" s="117"/>
      <c r="N836" s="117"/>
      <c r="O836" s="117"/>
      <c r="P836" s="117"/>
      <c r="Q836" s="117"/>
      <c r="R836" s="117"/>
      <c r="S836" s="117"/>
      <c r="T836" s="117"/>
      <c r="U836" s="117"/>
      <c r="V836" s="117"/>
      <c r="W836" s="117"/>
      <c r="X836" s="117"/>
      <c r="Y836" s="117"/>
      <c r="Z836" s="117"/>
    </row>
    <row r="837" ht="12.75" customHeight="1">
      <c r="A837" s="117"/>
      <c r="B837" s="117"/>
      <c r="C837" s="117"/>
      <c r="D837" s="117"/>
      <c r="E837" s="117"/>
      <c r="F837" s="117"/>
      <c r="G837" s="117"/>
      <c r="H837" s="117"/>
      <c r="I837" s="117"/>
      <c r="J837" s="117"/>
      <c r="K837" s="117"/>
      <c r="L837" s="117"/>
      <c r="M837" s="117"/>
      <c r="N837" s="117"/>
      <c r="O837" s="117"/>
      <c r="P837" s="117"/>
      <c r="Q837" s="117"/>
      <c r="R837" s="117"/>
      <c r="S837" s="117"/>
      <c r="T837" s="117"/>
      <c r="U837" s="117"/>
      <c r="V837" s="117"/>
      <c r="W837" s="117"/>
      <c r="X837" s="117"/>
      <c r="Y837" s="117"/>
      <c r="Z837" s="117"/>
    </row>
    <row r="838" ht="12.75" customHeight="1">
      <c r="A838" s="117"/>
      <c r="B838" s="117"/>
      <c r="C838" s="117"/>
      <c r="D838" s="117"/>
      <c r="E838" s="117"/>
      <c r="F838" s="117"/>
      <c r="G838" s="117"/>
      <c r="H838" s="117"/>
      <c r="I838" s="117"/>
      <c r="J838" s="117"/>
      <c r="K838" s="117"/>
      <c r="L838" s="117"/>
      <c r="M838" s="117"/>
      <c r="N838" s="117"/>
      <c r="O838" s="117"/>
      <c r="P838" s="117"/>
      <c r="Q838" s="117"/>
      <c r="R838" s="117"/>
      <c r="S838" s="117"/>
      <c r="T838" s="117"/>
      <c r="U838" s="117"/>
      <c r="V838" s="117"/>
      <c r="W838" s="117"/>
      <c r="X838" s="117"/>
      <c r="Y838" s="117"/>
      <c r="Z838" s="117"/>
    </row>
    <row r="839" ht="12.75" customHeight="1">
      <c r="A839" s="117"/>
      <c r="B839" s="117"/>
      <c r="C839" s="117"/>
      <c r="D839" s="117"/>
      <c r="E839" s="117"/>
      <c r="F839" s="117"/>
      <c r="G839" s="117"/>
      <c r="H839" s="117"/>
      <c r="I839" s="117"/>
      <c r="J839" s="117"/>
      <c r="K839" s="117"/>
      <c r="L839" s="117"/>
      <c r="M839" s="117"/>
      <c r="N839" s="117"/>
      <c r="O839" s="117"/>
      <c r="P839" s="117"/>
      <c r="Q839" s="117"/>
      <c r="R839" s="117"/>
      <c r="S839" s="117"/>
      <c r="T839" s="117"/>
      <c r="U839" s="117"/>
      <c r="V839" s="117"/>
      <c r="W839" s="117"/>
      <c r="X839" s="117"/>
      <c r="Y839" s="117"/>
      <c r="Z839" s="117"/>
    </row>
    <row r="840" ht="12.75" customHeight="1">
      <c r="A840" s="117"/>
      <c r="B840" s="117"/>
      <c r="C840" s="117"/>
      <c r="D840" s="117"/>
      <c r="E840" s="117"/>
      <c r="F840" s="117"/>
      <c r="G840" s="117"/>
      <c r="H840" s="117"/>
      <c r="I840" s="117"/>
      <c r="J840" s="117"/>
      <c r="K840" s="117"/>
      <c r="L840" s="117"/>
      <c r="M840" s="117"/>
      <c r="N840" s="117"/>
      <c r="O840" s="117"/>
      <c r="P840" s="117"/>
      <c r="Q840" s="117"/>
      <c r="R840" s="117"/>
      <c r="S840" s="117"/>
      <c r="T840" s="117"/>
      <c r="U840" s="117"/>
      <c r="V840" s="117"/>
      <c r="W840" s="117"/>
      <c r="X840" s="117"/>
      <c r="Y840" s="117"/>
      <c r="Z840" s="117"/>
    </row>
    <row r="841" ht="12.75" customHeight="1">
      <c r="A841" s="117"/>
      <c r="B841" s="117"/>
      <c r="C841" s="117"/>
      <c r="D841" s="117"/>
      <c r="E841" s="117"/>
      <c r="F841" s="117"/>
      <c r="G841" s="117"/>
      <c r="H841" s="117"/>
      <c r="I841" s="117"/>
      <c r="J841" s="117"/>
      <c r="K841" s="117"/>
      <c r="L841" s="117"/>
      <c r="M841" s="117"/>
      <c r="N841" s="117"/>
      <c r="O841" s="117"/>
      <c r="P841" s="117"/>
      <c r="Q841" s="117"/>
      <c r="R841" s="117"/>
      <c r="S841" s="117"/>
      <c r="T841" s="117"/>
      <c r="U841" s="117"/>
      <c r="V841" s="117"/>
      <c r="W841" s="117"/>
      <c r="X841" s="117"/>
      <c r="Y841" s="117"/>
      <c r="Z841" s="117"/>
    </row>
    <row r="842" ht="12.75" customHeight="1">
      <c r="A842" s="117"/>
      <c r="B842" s="117"/>
      <c r="C842" s="117"/>
      <c r="D842" s="117"/>
      <c r="E842" s="117"/>
      <c r="F842" s="117"/>
      <c r="G842" s="117"/>
      <c r="H842" s="117"/>
      <c r="I842" s="117"/>
      <c r="J842" s="117"/>
      <c r="K842" s="117"/>
      <c r="L842" s="117"/>
      <c r="M842" s="117"/>
      <c r="N842" s="117"/>
      <c r="O842" s="117"/>
      <c r="P842" s="117"/>
      <c r="Q842" s="117"/>
      <c r="R842" s="117"/>
      <c r="S842" s="117"/>
      <c r="T842" s="117"/>
      <c r="U842" s="117"/>
      <c r="V842" s="117"/>
      <c r="W842" s="117"/>
      <c r="X842" s="117"/>
      <c r="Y842" s="117"/>
      <c r="Z842" s="117"/>
    </row>
    <row r="843" ht="12.75" customHeight="1">
      <c r="A843" s="117"/>
      <c r="B843" s="117"/>
      <c r="C843" s="117"/>
      <c r="D843" s="117"/>
      <c r="E843" s="117"/>
      <c r="F843" s="117"/>
      <c r="G843" s="117"/>
      <c r="H843" s="117"/>
      <c r="I843" s="117"/>
      <c r="J843" s="117"/>
      <c r="K843" s="117"/>
      <c r="L843" s="117"/>
      <c r="M843" s="117"/>
      <c r="N843" s="117"/>
      <c r="O843" s="117"/>
      <c r="P843" s="117"/>
      <c r="Q843" s="117"/>
      <c r="R843" s="117"/>
      <c r="S843" s="117"/>
      <c r="T843" s="117"/>
      <c r="U843" s="117"/>
      <c r="V843" s="117"/>
      <c r="W843" s="117"/>
      <c r="X843" s="117"/>
      <c r="Y843" s="117"/>
      <c r="Z843" s="117"/>
    </row>
    <row r="844" ht="12.75" customHeight="1">
      <c r="A844" s="117"/>
      <c r="B844" s="117"/>
      <c r="C844" s="117"/>
      <c r="D844" s="117"/>
      <c r="E844" s="117"/>
      <c r="F844" s="117"/>
      <c r="G844" s="117"/>
      <c r="H844" s="117"/>
      <c r="I844" s="117"/>
      <c r="J844" s="117"/>
      <c r="K844" s="117"/>
      <c r="L844" s="117"/>
      <c r="M844" s="117"/>
      <c r="N844" s="117"/>
      <c r="O844" s="117"/>
      <c r="P844" s="117"/>
      <c r="Q844" s="117"/>
      <c r="R844" s="117"/>
      <c r="S844" s="117"/>
      <c r="T844" s="117"/>
      <c r="U844" s="117"/>
      <c r="V844" s="117"/>
      <c r="W844" s="117"/>
      <c r="X844" s="117"/>
      <c r="Y844" s="117"/>
      <c r="Z844" s="117"/>
    </row>
    <row r="845" ht="12.75" customHeight="1">
      <c r="A845" s="117"/>
      <c r="B845" s="117"/>
      <c r="C845" s="117"/>
      <c r="D845" s="117"/>
      <c r="E845" s="117"/>
      <c r="F845" s="117"/>
      <c r="G845" s="117"/>
      <c r="H845" s="117"/>
      <c r="I845" s="117"/>
      <c r="J845" s="117"/>
      <c r="K845" s="117"/>
      <c r="L845" s="117"/>
      <c r="M845" s="117"/>
      <c r="N845" s="117"/>
      <c r="O845" s="117"/>
      <c r="P845" s="117"/>
      <c r="Q845" s="117"/>
      <c r="R845" s="117"/>
      <c r="S845" s="117"/>
      <c r="T845" s="117"/>
      <c r="U845" s="117"/>
      <c r="V845" s="117"/>
      <c r="W845" s="117"/>
      <c r="X845" s="117"/>
      <c r="Y845" s="117"/>
      <c r="Z845" s="117"/>
    </row>
    <row r="846" ht="12.75" customHeight="1">
      <c r="A846" s="117"/>
      <c r="B846" s="117"/>
      <c r="C846" s="117"/>
      <c r="D846" s="117"/>
      <c r="E846" s="117"/>
      <c r="F846" s="117"/>
      <c r="G846" s="117"/>
      <c r="H846" s="117"/>
      <c r="I846" s="117"/>
      <c r="J846" s="117"/>
      <c r="K846" s="117"/>
      <c r="L846" s="117"/>
      <c r="M846" s="117"/>
      <c r="N846" s="117"/>
      <c r="O846" s="117"/>
      <c r="P846" s="117"/>
      <c r="Q846" s="117"/>
      <c r="R846" s="117"/>
      <c r="S846" s="117"/>
      <c r="T846" s="117"/>
      <c r="U846" s="117"/>
      <c r="V846" s="117"/>
      <c r="W846" s="117"/>
      <c r="X846" s="117"/>
      <c r="Y846" s="117"/>
      <c r="Z846" s="117"/>
    </row>
    <row r="847" ht="12.75" customHeight="1">
      <c r="A847" s="117"/>
      <c r="B847" s="117"/>
      <c r="C847" s="117"/>
      <c r="D847" s="117"/>
      <c r="E847" s="117"/>
      <c r="F847" s="117"/>
      <c r="G847" s="117"/>
      <c r="H847" s="117"/>
      <c r="I847" s="117"/>
      <c r="J847" s="117"/>
      <c r="K847" s="117"/>
      <c r="L847" s="117"/>
      <c r="M847" s="117"/>
      <c r="N847" s="117"/>
      <c r="O847" s="117"/>
      <c r="P847" s="117"/>
      <c r="Q847" s="117"/>
      <c r="R847" s="117"/>
      <c r="S847" s="117"/>
      <c r="T847" s="117"/>
      <c r="U847" s="117"/>
      <c r="V847" s="117"/>
      <c r="W847" s="117"/>
      <c r="X847" s="117"/>
      <c r="Y847" s="117"/>
      <c r="Z847" s="117"/>
    </row>
    <row r="848" ht="12.75" customHeight="1">
      <c r="A848" s="117"/>
      <c r="B848" s="117"/>
      <c r="C848" s="117"/>
      <c r="D848" s="117"/>
      <c r="E848" s="117"/>
      <c r="F848" s="117"/>
      <c r="G848" s="117"/>
      <c r="H848" s="117"/>
      <c r="I848" s="117"/>
      <c r="J848" s="117"/>
      <c r="K848" s="117"/>
      <c r="L848" s="117"/>
      <c r="M848" s="117"/>
      <c r="N848" s="117"/>
      <c r="O848" s="117"/>
      <c r="P848" s="117"/>
      <c r="Q848" s="117"/>
      <c r="R848" s="117"/>
      <c r="S848" s="117"/>
      <c r="T848" s="117"/>
      <c r="U848" s="117"/>
      <c r="V848" s="117"/>
      <c r="W848" s="117"/>
      <c r="X848" s="117"/>
      <c r="Y848" s="117"/>
      <c r="Z848" s="117"/>
    </row>
    <row r="849" ht="12.75" customHeight="1">
      <c r="A849" s="117"/>
      <c r="B849" s="117"/>
      <c r="C849" s="117"/>
      <c r="D849" s="117"/>
      <c r="E849" s="117"/>
      <c r="F849" s="117"/>
      <c r="G849" s="117"/>
      <c r="H849" s="117"/>
      <c r="I849" s="117"/>
      <c r="J849" s="117"/>
      <c r="K849" s="117"/>
      <c r="L849" s="117"/>
      <c r="M849" s="117"/>
      <c r="N849" s="117"/>
      <c r="O849" s="117"/>
      <c r="P849" s="117"/>
      <c r="Q849" s="117"/>
      <c r="R849" s="117"/>
      <c r="S849" s="117"/>
      <c r="T849" s="117"/>
      <c r="U849" s="117"/>
      <c r="V849" s="117"/>
      <c r="W849" s="117"/>
      <c r="X849" s="117"/>
      <c r="Y849" s="117"/>
      <c r="Z849" s="117"/>
    </row>
    <row r="850" ht="12.75" customHeight="1">
      <c r="A850" s="117"/>
      <c r="B850" s="117"/>
      <c r="C850" s="117"/>
      <c r="D850" s="117"/>
      <c r="E850" s="117"/>
      <c r="F850" s="117"/>
      <c r="G850" s="117"/>
      <c r="H850" s="117"/>
      <c r="I850" s="117"/>
      <c r="J850" s="117"/>
      <c r="K850" s="117"/>
      <c r="L850" s="117"/>
      <c r="M850" s="117"/>
      <c r="N850" s="117"/>
      <c r="O850" s="117"/>
      <c r="P850" s="117"/>
      <c r="Q850" s="117"/>
      <c r="R850" s="117"/>
      <c r="S850" s="117"/>
      <c r="T850" s="117"/>
      <c r="U850" s="117"/>
      <c r="V850" s="117"/>
      <c r="W850" s="117"/>
      <c r="X850" s="117"/>
      <c r="Y850" s="117"/>
      <c r="Z850" s="117"/>
    </row>
    <row r="851" ht="12.75" customHeight="1">
      <c r="A851" s="117"/>
      <c r="B851" s="117"/>
      <c r="C851" s="117"/>
      <c r="D851" s="117"/>
      <c r="E851" s="117"/>
      <c r="F851" s="117"/>
      <c r="G851" s="117"/>
      <c r="H851" s="117"/>
      <c r="I851" s="117"/>
      <c r="J851" s="117"/>
      <c r="K851" s="117"/>
      <c r="L851" s="117"/>
      <c r="M851" s="117"/>
      <c r="N851" s="117"/>
      <c r="O851" s="117"/>
      <c r="P851" s="117"/>
      <c r="Q851" s="117"/>
      <c r="R851" s="117"/>
      <c r="S851" s="117"/>
      <c r="T851" s="117"/>
      <c r="U851" s="117"/>
      <c r="V851" s="117"/>
      <c r="W851" s="117"/>
      <c r="X851" s="117"/>
      <c r="Y851" s="117"/>
      <c r="Z851" s="117"/>
    </row>
    <row r="852" ht="12.75" customHeight="1">
      <c r="A852" s="117"/>
      <c r="B852" s="117"/>
      <c r="C852" s="117"/>
      <c r="D852" s="117"/>
      <c r="E852" s="117"/>
      <c r="F852" s="117"/>
      <c r="G852" s="117"/>
      <c r="H852" s="117"/>
      <c r="I852" s="117"/>
      <c r="J852" s="117"/>
      <c r="K852" s="117"/>
      <c r="L852" s="117"/>
      <c r="M852" s="117"/>
      <c r="N852" s="117"/>
      <c r="O852" s="117"/>
      <c r="P852" s="117"/>
      <c r="Q852" s="117"/>
      <c r="R852" s="117"/>
      <c r="S852" s="117"/>
      <c r="T852" s="117"/>
      <c r="U852" s="117"/>
      <c r="V852" s="117"/>
      <c r="W852" s="117"/>
      <c r="X852" s="117"/>
      <c r="Y852" s="117"/>
      <c r="Z852" s="117"/>
    </row>
    <row r="853" ht="12.75" customHeight="1">
      <c r="A853" s="117"/>
      <c r="B853" s="117"/>
      <c r="C853" s="117"/>
      <c r="D853" s="117"/>
      <c r="E853" s="117"/>
      <c r="F853" s="117"/>
      <c r="G853" s="117"/>
      <c r="H853" s="117"/>
      <c r="I853" s="117"/>
      <c r="J853" s="117"/>
      <c r="K853" s="117"/>
      <c r="L853" s="117"/>
      <c r="M853" s="117"/>
      <c r="N853" s="117"/>
      <c r="O853" s="117"/>
      <c r="P853" s="117"/>
      <c r="Q853" s="117"/>
      <c r="R853" s="117"/>
      <c r="S853" s="117"/>
      <c r="T853" s="117"/>
      <c r="U853" s="117"/>
      <c r="V853" s="117"/>
      <c r="W853" s="117"/>
      <c r="X853" s="117"/>
      <c r="Y853" s="117"/>
      <c r="Z853" s="117"/>
    </row>
    <row r="854" ht="12.75" customHeight="1">
      <c r="A854" s="117"/>
      <c r="B854" s="117"/>
      <c r="C854" s="117"/>
      <c r="D854" s="117"/>
      <c r="E854" s="117"/>
      <c r="F854" s="117"/>
      <c r="G854" s="117"/>
      <c r="H854" s="117"/>
      <c r="I854" s="117"/>
      <c r="J854" s="117"/>
      <c r="K854" s="117"/>
      <c r="L854" s="117"/>
      <c r="M854" s="117"/>
      <c r="N854" s="117"/>
      <c r="O854" s="117"/>
      <c r="P854" s="117"/>
      <c r="Q854" s="117"/>
      <c r="R854" s="117"/>
      <c r="S854" s="117"/>
      <c r="T854" s="117"/>
      <c r="U854" s="117"/>
      <c r="V854" s="117"/>
      <c r="W854" s="117"/>
      <c r="X854" s="117"/>
      <c r="Y854" s="117"/>
      <c r="Z854" s="117"/>
    </row>
    <row r="855" ht="12.75" customHeight="1">
      <c r="A855" s="117"/>
      <c r="B855" s="117"/>
      <c r="C855" s="117"/>
      <c r="D855" s="117"/>
      <c r="E855" s="117"/>
      <c r="F855" s="117"/>
      <c r="G855" s="117"/>
      <c r="H855" s="117"/>
      <c r="I855" s="117"/>
      <c r="J855" s="117"/>
      <c r="K855" s="117"/>
      <c r="L855" s="117"/>
      <c r="M855" s="117"/>
      <c r="N855" s="117"/>
      <c r="O855" s="117"/>
      <c r="P855" s="117"/>
      <c r="Q855" s="117"/>
      <c r="R855" s="117"/>
      <c r="S855" s="117"/>
      <c r="T855" s="117"/>
      <c r="U855" s="117"/>
      <c r="V855" s="117"/>
      <c r="W855" s="117"/>
      <c r="X855" s="117"/>
      <c r="Y855" s="117"/>
      <c r="Z855" s="117"/>
    </row>
    <row r="856" ht="12.75" customHeight="1">
      <c r="A856" s="117"/>
      <c r="B856" s="117"/>
      <c r="C856" s="117"/>
      <c r="D856" s="117"/>
      <c r="E856" s="117"/>
      <c r="F856" s="117"/>
      <c r="G856" s="117"/>
      <c r="H856" s="117"/>
      <c r="I856" s="117"/>
      <c r="J856" s="117"/>
      <c r="K856" s="117"/>
      <c r="L856" s="117"/>
      <c r="M856" s="117"/>
      <c r="N856" s="117"/>
      <c r="O856" s="117"/>
      <c r="P856" s="117"/>
      <c r="Q856" s="117"/>
      <c r="R856" s="117"/>
      <c r="S856" s="117"/>
      <c r="T856" s="117"/>
      <c r="U856" s="117"/>
      <c r="V856" s="117"/>
      <c r="W856" s="117"/>
      <c r="X856" s="117"/>
      <c r="Y856" s="117"/>
      <c r="Z856" s="117"/>
    </row>
    <row r="857" ht="12.75" customHeight="1">
      <c r="A857" s="117"/>
      <c r="B857" s="117"/>
      <c r="C857" s="117"/>
      <c r="D857" s="117"/>
      <c r="E857" s="117"/>
      <c r="F857" s="117"/>
      <c r="G857" s="117"/>
      <c r="H857" s="117"/>
      <c r="I857" s="117"/>
      <c r="J857" s="117"/>
      <c r="K857" s="117"/>
      <c r="L857" s="117"/>
      <c r="M857" s="117"/>
      <c r="N857" s="117"/>
      <c r="O857" s="117"/>
      <c r="P857" s="117"/>
      <c r="Q857" s="117"/>
      <c r="R857" s="117"/>
      <c r="S857" s="117"/>
      <c r="T857" s="117"/>
      <c r="U857" s="117"/>
      <c r="V857" s="117"/>
      <c r="W857" s="117"/>
      <c r="X857" s="117"/>
      <c r="Y857" s="117"/>
      <c r="Z857" s="117"/>
    </row>
    <row r="858" ht="12.75" customHeight="1">
      <c r="A858" s="117"/>
      <c r="B858" s="117"/>
      <c r="C858" s="117"/>
      <c r="D858" s="117"/>
      <c r="E858" s="117"/>
      <c r="F858" s="117"/>
      <c r="G858" s="117"/>
      <c r="H858" s="117"/>
      <c r="I858" s="117"/>
      <c r="J858" s="117"/>
      <c r="K858" s="117"/>
      <c r="L858" s="117"/>
      <c r="M858" s="117"/>
      <c r="N858" s="117"/>
      <c r="O858" s="117"/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</row>
    <row r="859" ht="12.75" customHeight="1">
      <c r="A859" s="117"/>
      <c r="B859" s="117"/>
      <c r="C859" s="117"/>
      <c r="D859" s="117"/>
      <c r="E859" s="117"/>
      <c r="F859" s="117"/>
      <c r="G859" s="117"/>
      <c r="H859" s="117"/>
      <c r="I859" s="117"/>
      <c r="J859" s="117"/>
      <c r="K859" s="117"/>
      <c r="L859" s="117"/>
      <c r="M859" s="117"/>
      <c r="N859" s="117"/>
      <c r="O859" s="117"/>
      <c r="P859" s="117"/>
      <c r="Q859" s="117"/>
      <c r="R859" s="117"/>
      <c r="S859" s="117"/>
      <c r="T859" s="117"/>
      <c r="U859" s="117"/>
      <c r="V859" s="117"/>
      <c r="W859" s="117"/>
      <c r="X859" s="117"/>
      <c r="Y859" s="117"/>
      <c r="Z859" s="117"/>
    </row>
    <row r="860" ht="12.75" customHeight="1">
      <c r="A860" s="117"/>
      <c r="B860" s="117"/>
      <c r="C860" s="117"/>
      <c r="D860" s="117"/>
      <c r="E860" s="117"/>
      <c r="F860" s="117"/>
      <c r="G860" s="117"/>
      <c r="H860" s="117"/>
      <c r="I860" s="117"/>
      <c r="J860" s="117"/>
      <c r="K860" s="117"/>
      <c r="L860" s="117"/>
      <c r="M860" s="117"/>
      <c r="N860" s="117"/>
      <c r="O860" s="117"/>
      <c r="P860" s="117"/>
      <c r="Q860" s="117"/>
      <c r="R860" s="117"/>
      <c r="S860" s="117"/>
      <c r="T860" s="117"/>
      <c r="U860" s="117"/>
      <c r="V860" s="117"/>
      <c r="W860" s="117"/>
      <c r="X860" s="117"/>
      <c r="Y860" s="117"/>
      <c r="Z860" s="117"/>
    </row>
    <row r="861" ht="12.75" customHeight="1">
      <c r="A861" s="117"/>
      <c r="B861" s="117"/>
      <c r="C861" s="117"/>
      <c r="D861" s="117"/>
      <c r="E861" s="117"/>
      <c r="F861" s="117"/>
      <c r="G861" s="117"/>
      <c r="H861" s="117"/>
      <c r="I861" s="117"/>
      <c r="J861" s="117"/>
      <c r="K861" s="117"/>
      <c r="L861" s="117"/>
      <c r="M861" s="117"/>
      <c r="N861" s="117"/>
      <c r="O861" s="117"/>
      <c r="P861" s="117"/>
      <c r="Q861" s="117"/>
      <c r="R861" s="117"/>
      <c r="S861" s="117"/>
      <c r="T861" s="117"/>
      <c r="U861" s="117"/>
      <c r="V861" s="117"/>
      <c r="W861" s="117"/>
      <c r="X861" s="117"/>
      <c r="Y861" s="117"/>
      <c r="Z861" s="117"/>
    </row>
    <row r="862" ht="12.75" customHeight="1">
      <c r="A862" s="117"/>
      <c r="B862" s="117"/>
      <c r="C862" s="117"/>
      <c r="D862" s="117"/>
      <c r="E862" s="117"/>
      <c r="F862" s="117"/>
      <c r="G862" s="117"/>
      <c r="H862" s="117"/>
      <c r="I862" s="117"/>
      <c r="J862" s="117"/>
      <c r="K862" s="117"/>
      <c r="L862" s="117"/>
      <c r="M862" s="117"/>
      <c r="N862" s="117"/>
      <c r="O862" s="117"/>
      <c r="P862" s="117"/>
      <c r="Q862" s="117"/>
      <c r="R862" s="117"/>
      <c r="S862" s="117"/>
      <c r="T862" s="117"/>
      <c r="U862" s="117"/>
      <c r="V862" s="117"/>
      <c r="W862" s="117"/>
      <c r="X862" s="117"/>
      <c r="Y862" s="117"/>
      <c r="Z862" s="117"/>
    </row>
    <row r="863" ht="12.75" customHeight="1">
      <c r="A863" s="117"/>
      <c r="B863" s="117"/>
      <c r="C863" s="117"/>
      <c r="D863" s="117"/>
      <c r="E863" s="117"/>
      <c r="F863" s="117"/>
      <c r="G863" s="117"/>
      <c r="H863" s="117"/>
      <c r="I863" s="117"/>
      <c r="J863" s="117"/>
      <c r="K863" s="117"/>
      <c r="L863" s="117"/>
      <c r="M863" s="117"/>
      <c r="N863" s="117"/>
      <c r="O863" s="117"/>
      <c r="P863" s="117"/>
      <c r="Q863" s="117"/>
      <c r="R863" s="117"/>
      <c r="S863" s="117"/>
      <c r="T863" s="117"/>
      <c r="U863" s="117"/>
      <c r="V863" s="117"/>
      <c r="W863" s="117"/>
      <c r="X863" s="117"/>
      <c r="Y863" s="117"/>
      <c r="Z863" s="117"/>
    </row>
    <row r="864" ht="12.75" customHeight="1">
      <c r="A864" s="117"/>
      <c r="B864" s="117"/>
      <c r="C864" s="117"/>
      <c r="D864" s="117"/>
      <c r="E864" s="117"/>
      <c r="F864" s="117"/>
      <c r="G864" s="117"/>
      <c r="H864" s="117"/>
      <c r="I864" s="117"/>
      <c r="J864" s="117"/>
      <c r="K864" s="117"/>
      <c r="L864" s="117"/>
      <c r="M864" s="117"/>
      <c r="N864" s="117"/>
      <c r="O864" s="117"/>
      <c r="P864" s="117"/>
      <c r="Q864" s="117"/>
      <c r="R864" s="117"/>
      <c r="S864" s="117"/>
      <c r="T864" s="117"/>
      <c r="U864" s="117"/>
      <c r="V864" s="117"/>
      <c r="W864" s="117"/>
      <c r="X864" s="117"/>
      <c r="Y864" s="117"/>
      <c r="Z864" s="117"/>
    </row>
    <row r="865" ht="12.75" customHeight="1">
      <c r="A865" s="117"/>
      <c r="B865" s="117"/>
      <c r="C865" s="117"/>
      <c r="D865" s="117"/>
      <c r="E865" s="117"/>
      <c r="F865" s="117"/>
      <c r="G865" s="117"/>
      <c r="H865" s="117"/>
      <c r="I865" s="117"/>
      <c r="J865" s="117"/>
      <c r="K865" s="117"/>
      <c r="L865" s="117"/>
      <c r="M865" s="117"/>
      <c r="N865" s="117"/>
      <c r="O865" s="117"/>
      <c r="P865" s="117"/>
      <c r="Q865" s="117"/>
      <c r="R865" s="117"/>
      <c r="S865" s="117"/>
      <c r="T865" s="117"/>
      <c r="U865" s="117"/>
      <c r="V865" s="117"/>
      <c r="W865" s="117"/>
      <c r="X865" s="117"/>
      <c r="Y865" s="117"/>
      <c r="Z865" s="117"/>
    </row>
    <row r="866" ht="12.75" customHeight="1">
      <c r="A866" s="117"/>
      <c r="B866" s="117"/>
      <c r="C866" s="117"/>
      <c r="D866" s="117"/>
      <c r="E866" s="117"/>
      <c r="F866" s="117"/>
      <c r="G866" s="117"/>
      <c r="H866" s="117"/>
      <c r="I866" s="117"/>
      <c r="J866" s="117"/>
      <c r="K866" s="117"/>
      <c r="L866" s="117"/>
      <c r="M866" s="117"/>
      <c r="N866" s="117"/>
      <c r="O866" s="117"/>
      <c r="P866" s="117"/>
      <c r="Q866" s="117"/>
      <c r="R866" s="117"/>
      <c r="S866" s="117"/>
      <c r="T866" s="117"/>
      <c r="U866" s="117"/>
      <c r="V866" s="117"/>
      <c r="W866" s="117"/>
      <c r="X866" s="117"/>
      <c r="Y866" s="117"/>
      <c r="Z866" s="117"/>
    </row>
    <row r="867" ht="12.75" customHeight="1">
      <c r="A867" s="117"/>
      <c r="B867" s="117"/>
      <c r="C867" s="117"/>
      <c r="D867" s="117"/>
      <c r="E867" s="117"/>
      <c r="F867" s="117"/>
      <c r="G867" s="117"/>
      <c r="H867" s="117"/>
      <c r="I867" s="117"/>
      <c r="J867" s="117"/>
      <c r="K867" s="117"/>
      <c r="L867" s="117"/>
      <c r="M867" s="117"/>
      <c r="N867" s="117"/>
      <c r="O867" s="117"/>
      <c r="P867" s="117"/>
      <c r="Q867" s="117"/>
      <c r="R867" s="117"/>
      <c r="S867" s="117"/>
      <c r="T867" s="117"/>
      <c r="U867" s="117"/>
      <c r="V867" s="117"/>
      <c r="W867" s="117"/>
      <c r="X867" s="117"/>
      <c r="Y867" s="117"/>
      <c r="Z867" s="117"/>
    </row>
    <row r="868" ht="12.75" customHeight="1">
      <c r="A868" s="117"/>
      <c r="B868" s="117"/>
      <c r="C868" s="117"/>
      <c r="D868" s="117"/>
      <c r="E868" s="117"/>
      <c r="F868" s="117"/>
      <c r="G868" s="117"/>
      <c r="H868" s="117"/>
      <c r="I868" s="117"/>
      <c r="J868" s="117"/>
      <c r="K868" s="117"/>
      <c r="L868" s="117"/>
      <c r="M868" s="117"/>
      <c r="N868" s="117"/>
      <c r="O868" s="117"/>
      <c r="P868" s="117"/>
      <c r="Q868" s="117"/>
      <c r="R868" s="117"/>
      <c r="S868" s="117"/>
      <c r="T868" s="117"/>
      <c r="U868" s="117"/>
      <c r="V868" s="117"/>
      <c r="W868" s="117"/>
      <c r="X868" s="117"/>
      <c r="Y868" s="117"/>
      <c r="Z868" s="117"/>
    </row>
    <row r="869" ht="12.75" customHeight="1">
      <c r="A869" s="117"/>
      <c r="B869" s="117"/>
      <c r="C869" s="117"/>
      <c r="D869" s="117"/>
      <c r="E869" s="117"/>
      <c r="F869" s="117"/>
      <c r="G869" s="117"/>
      <c r="H869" s="117"/>
      <c r="I869" s="117"/>
      <c r="J869" s="117"/>
      <c r="K869" s="117"/>
      <c r="L869" s="117"/>
      <c r="M869" s="117"/>
      <c r="N869" s="117"/>
      <c r="O869" s="117"/>
      <c r="P869" s="117"/>
      <c r="Q869" s="117"/>
      <c r="R869" s="117"/>
      <c r="S869" s="117"/>
      <c r="T869" s="117"/>
      <c r="U869" s="117"/>
      <c r="V869" s="117"/>
      <c r="W869" s="117"/>
      <c r="X869" s="117"/>
      <c r="Y869" s="117"/>
      <c r="Z869" s="117"/>
    </row>
    <row r="870" ht="12.75" customHeight="1">
      <c r="A870" s="117"/>
      <c r="B870" s="117"/>
      <c r="C870" s="117"/>
      <c r="D870" s="117"/>
      <c r="E870" s="117"/>
      <c r="F870" s="117"/>
      <c r="G870" s="117"/>
      <c r="H870" s="117"/>
      <c r="I870" s="117"/>
      <c r="J870" s="117"/>
      <c r="K870" s="117"/>
      <c r="L870" s="117"/>
      <c r="M870" s="117"/>
      <c r="N870" s="117"/>
      <c r="O870" s="117"/>
      <c r="P870" s="117"/>
      <c r="Q870" s="117"/>
      <c r="R870" s="117"/>
      <c r="S870" s="117"/>
      <c r="T870" s="117"/>
      <c r="U870" s="117"/>
      <c r="V870" s="117"/>
      <c r="W870" s="117"/>
      <c r="X870" s="117"/>
      <c r="Y870" s="117"/>
      <c r="Z870" s="117"/>
    </row>
    <row r="871" ht="12.75" customHeight="1">
      <c r="A871" s="117"/>
      <c r="B871" s="117"/>
      <c r="C871" s="117"/>
      <c r="D871" s="117"/>
      <c r="E871" s="117"/>
      <c r="F871" s="117"/>
      <c r="G871" s="117"/>
      <c r="H871" s="117"/>
      <c r="I871" s="117"/>
      <c r="J871" s="117"/>
      <c r="K871" s="117"/>
      <c r="L871" s="117"/>
      <c r="M871" s="117"/>
      <c r="N871" s="117"/>
      <c r="O871" s="117"/>
      <c r="P871" s="117"/>
      <c r="Q871" s="117"/>
      <c r="R871" s="117"/>
      <c r="S871" s="117"/>
      <c r="T871" s="117"/>
      <c r="U871" s="117"/>
      <c r="V871" s="117"/>
      <c r="W871" s="117"/>
      <c r="X871" s="117"/>
      <c r="Y871" s="117"/>
      <c r="Z871" s="117"/>
    </row>
    <row r="872" ht="12.75" customHeight="1">
      <c r="A872" s="117"/>
      <c r="B872" s="117"/>
      <c r="C872" s="117"/>
      <c r="D872" s="117"/>
      <c r="E872" s="117"/>
      <c r="F872" s="117"/>
      <c r="G872" s="117"/>
      <c r="H872" s="117"/>
      <c r="I872" s="117"/>
      <c r="J872" s="117"/>
      <c r="K872" s="117"/>
      <c r="L872" s="117"/>
      <c r="M872" s="117"/>
      <c r="N872" s="117"/>
      <c r="O872" s="117"/>
      <c r="P872" s="117"/>
      <c r="Q872" s="117"/>
      <c r="R872" s="117"/>
      <c r="S872" s="117"/>
      <c r="T872" s="117"/>
      <c r="U872" s="117"/>
      <c r="V872" s="117"/>
      <c r="W872" s="117"/>
      <c r="X872" s="117"/>
      <c r="Y872" s="117"/>
      <c r="Z872" s="117"/>
    </row>
    <row r="873" ht="12.75" customHeight="1">
      <c r="A873" s="117"/>
      <c r="B873" s="117"/>
      <c r="C873" s="117"/>
      <c r="D873" s="117"/>
      <c r="E873" s="117"/>
      <c r="F873" s="117"/>
      <c r="G873" s="117"/>
      <c r="H873" s="117"/>
      <c r="I873" s="117"/>
      <c r="J873" s="117"/>
      <c r="K873" s="117"/>
      <c r="L873" s="117"/>
      <c r="M873" s="117"/>
      <c r="N873" s="117"/>
      <c r="O873" s="117"/>
      <c r="P873" s="117"/>
      <c r="Q873" s="117"/>
      <c r="R873" s="117"/>
      <c r="S873" s="117"/>
      <c r="T873" s="117"/>
      <c r="U873" s="117"/>
      <c r="V873" s="117"/>
      <c r="W873" s="117"/>
      <c r="X873" s="117"/>
      <c r="Y873" s="117"/>
      <c r="Z873" s="117"/>
    </row>
    <row r="874" ht="12.75" customHeight="1">
      <c r="A874" s="117"/>
      <c r="B874" s="117"/>
      <c r="C874" s="117"/>
      <c r="D874" s="117"/>
      <c r="E874" s="117"/>
      <c r="F874" s="117"/>
      <c r="G874" s="117"/>
      <c r="H874" s="117"/>
      <c r="I874" s="117"/>
      <c r="J874" s="117"/>
      <c r="K874" s="117"/>
      <c r="L874" s="117"/>
      <c r="M874" s="117"/>
      <c r="N874" s="117"/>
      <c r="O874" s="117"/>
      <c r="P874" s="117"/>
      <c r="Q874" s="117"/>
      <c r="R874" s="117"/>
      <c r="S874" s="117"/>
      <c r="T874" s="117"/>
      <c r="U874" s="117"/>
      <c r="V874" s="117"/>
      <c r="W874" s="117"/>
      <c r="X874" s="117"/>
      <c r="Y874" s="117"/>
      <c r="Z874" s="117"/>
    </row>
    <row r="875" ht="12.75" customHeight="1">
      <c r="A875" s="117"/>
      <c r="B875" s="117"/>
      <c r="C875" s="117"/>
      <c r="D875" s="117"/>
      <c r="E875" s="117"/>
      <c r="F875" s="117"/>
      <c r="G875" s="117"/>
      <c r="H875" s="117"/>
      <c r="I875" s="117"/>
      <c r="J875" s="117"/>
      <c r="K875" s="117"/>
      <c r="L875" s="117"/>
      <c r="M875" s="117"/>
      <c r="N875" s="117"/>
      <c r="O875" s="117"/>
      <c r="P875" s="117"/>
      <c r="Q875" s="117"/>
      <c r="R875" s="117"/>
      <c r="S875" s="117"/>
      <c r="T875" s="117"/>
      <c r="U875" s="117"/>
      <c r="V875" s="117"/>
      <c r="W875" s="117"/>
      <c r="X875" s="117"/>
      <c r="Y875" s="117"/>
      <c r="Z875" s="117"/>
    </row>
    <row r="876" ht="12.75" customHeight="1">
      <c r="A876" s="117"/>
      <c r="B876" s="117"/>
      <c r="C876" s="117"/>
      <c r="D876" s="117"/>
      <c r="E876" s="117"/>
      <c r="F876" s="117"/>
      <c r="G876" s="117"/>
      <c r="H876" s="117"/>
      <c r="I876" s="117"/>
      <c r="J876" s="117"/>
      <c r="K876" s="117"/>
      <c r="L876" s="117"/>
      <c r="M876" s="117"/>
      <c r="N876" s="117"/>
      <c r="O876" s="117"/>
      <c r="P876" s="117"/>
      <c r="Q876" s="117"/>
      <c r="R876" s="117"/>
      <c r="S876" s="117"/>
      <c r="T876" s="117"/>
      <c r="U876" s="117"/>
      <c r="V876" s="117"/>
      <c r="W876" s="117"/>
      <c r="X876" s="117"/>
      <c r="Y876" s="117"/>
      <c r="Z876" s="117"/>
    </row>
    <row r="877" ht="12.75" customHeight="1">
      <c r="A877" s="117"/>
      <c r="B877" s="117"/>
      <c r="C877" s="117"/>
      <c r="D877" s="117"/>
      <c r="E877" s="117"/>
      <c r="F877" s="117"/>
      <c r="G877" s="117"/>
      <c r="H877" s="117"/>
      <c r="I877" s="117"/>
      <c r="J877" s="117"/>
      <c r="K877" s="117"/>
      <c r="L877" s="117"/>
      <c r="M877" s="117"/>
      <c r="N877" s="117"/>
      <c r="O877" s="117"/>
      <c r="P877" s="117"/>
      <c r="Q877" s="117"/>
      <c r="R877" s="117"/>
      <c r="S877" s="117"/>
      <c r="T877" s="117"/>
      <c r="U877" s="117"/>
      <c r="V877" s="117"/>
      <c r="W877" s="117"/>
      <c r="X877" s="117"/>
      <c r="Y877" s="117"/>
      <c r="Z877" s="117"/>
    </row>
    <row r="878" ht="12.75" customHeight="1">
      <c r="A878" s="117"/>
      <c r="B878" s="117"/>
      <c r="C878" s="117"/>
      <c r="D878" s="117"/>
      <c r="E878" s="117"/>
      <c r="F878" s="117"/>
      <c r="G878" s="117"/>
      <c r="H878" s="117"/>
      <c r="I878" s="117"/>
      <c r="J878" s="117"/>
      <c r="K878" s="117"/>
      <c r="L878" s="117"/>
      <c r="M878" s="117"/>
      <c r="N878" s="117"/>
      <c r="O878" s="117"/>
      <c r="P878" s="117"/>
      <c r="Q878" s="117"/>
      <c r="R878" s="117"/>
      <c r="S878" s="117"/>
      <c r="T878" s="117"/>
      <c r="U878" s="117"/>
      <c r="V878" s="117"/>
      <c r="W878" s="117"/>
      <c r="X878" s="117"/>
      <c r="Y878" s="117"/>
      <c r="Z878" s="117"/>
    </row>
    <row r="879" ht="12.75" customHeight="1">
      <c r="A879" s="117"/>
      <c r="B879" s="117"/>
      <c r="C879" s="117"/>
      <c r="D879" s="117"/>
      <c r="E879" s="117"/>
      <c r="F879" s="117"/>
      <c r="G879" s="117"/>
      <c r="H879" s="117"/>
      <c r="I879" s="117"/>
      <c r="J879" s="117"/>
      <c r="K879" s="117"/>
      <c r="L879" s="117"/>
      <c r="M879" s="117"/>
      <c r="N879" s="117"/>
      <c r="O879" s="117"/>
      <c r="P879" s="117"/>
      <c r="Q879" s="117"/>
      <c r="R879" s="117"/>
      <c r="S879" s="117"/>
      <c r="T879" s="117"/>
      <c r="U879" s="117"/>
      <c r="V879" s="117"/>
      <c r="W879" s="117"/>
      <c r="X879" s="117"/>
      <c r="Y879" s="117"/>
      <c r="Z879" s="117"/>
    </row>
    <row r="880" ht="12.75" customHeight="1">
      <c r="A880" s="117"/>
      <c r="B880" s="117"/>
      <c r="C880" s="117"/>
      <c r="D880" s="117"/>
      <c r="E880" s="117"/>
      <c r="F880" s="117"/>
      <c r="G880" s="117"/>
      <c r="H880" s="117"/>
      <c r="I880" s="117"/>
      <c r="J880" s="117"/>
      <c r="K880" s="117"/>
      <c r="L880" s="117"/>
      <c r="M880" s="117"/>
      <c r="N880" s="117"/>
      <c r="O880" s="117"/>
      <c r="P880" s="117"/>
      <c r="Q880" s="117"/>
      <c r="R880" s="117"/>
      <c r="S880" s="117"/>
      <c r="T880" s="117"/>
      <c r="U880" s="117"/>
      <c r="V880" s="117"/>
      <c r="W880" s="117"/>
      <c r="X880" s="117"/>
      <c r="Y880" s="117"/>
      <c r="Z880" s="117"/>
    </row>
    <row r="881" ht="12.75" customHeight="1">
      <c r="A881" s="117"/>
      <c r="B881" s="117"/>
      <c r="C881" s="117"/>
      <c r="D881" s="117"/>
      <c r="E881" s="117"/>
      <c r="F881" s="117"/>
      <c r="G881" s="117"/>
      <c r="H881" s="117"/>
      <c r="I881" s="117"/>
      <c r="J881" s="117"/>
      <c r="K881" s="117"/>
      <c r="L881" s="117"/>
      <c r="M881" s="117"/>
      <c r="N881" s="117"/>
      <c r="O881" s="117"/>
      <c r="P881" s="117"/>
      <c r="Q881" s="117"/>
      <c r="R881" s="117"/>
      <c r="S881" s="117"/>
      <c r="T881" s="117"/>
      <c r="U881" s="117"/>
      <c r="V881" s="117"/>
      <c r="W881" s="117"/>
      <c r="X881" s="117"/>
      <c r="Y881" s="117"/>
      <c r="Z881" s="117"/>
    </row>
    <row r="882" ht="12.75" customHeight="1">
      <c r="A882" s="117"/>
      <c r="B882" s="117"/>
      <c r="C882" s="117"/>
      <c r="D882" s="117"/>
      <c r="E882" s="117"/>
      <c r="F882" s="117"/>
      <c r="G882" s="117"/>
      <c r="H882" s="117"/>
      <c r="I882" s="117"/>
      <c r="J882" s="117"/>
      <c r="K882" s="117"/>
      <c r="L882" s="117"/>
      <c r="M882" s="117"/>
      <c r="N882" s="117"/>
      <c r="O882" s="117"/>
      <c r="P882" s="117"/>
      <c r="Q882" s="117"/>
      <c r="R882" s="117"/>
      <c r="S882" s="117"/>
      <c r="T882" s="117"/>
      <c r="U882" s="117"/>
      <c r="V882" s="117"/>
      <c r="W882" s="117"/>
      <c r="X882" s="117"/>
      <c r="Y882" s="117"/>
      <c r="Z882" s="117"/>
    </row>
    <row r="883" ht="12.75" customHeight="1">
      <c r="A883" s="117"/>
      <c r="B883" s="117"/>
      <c r="C883" s="117"/>
      <c r="D883" s="117"/>
      <c r="E883" s="117"/>
      <c r="F883" s="117"/>
      <c r="G883" s="117"/>
      <c r="H883" s="117"/>
      <c r="I883" s="117"/>
      <c r="J883" s="117"/>
      <c r="K883" s="117"/>
      <c r="L883" s="117"/>
      <c r="M883" s="117"/>
      <c r="N883" s="117"/>
      <c r="O883" s="117"/>
      <c r="P883" s="117"/>
      <c r="Q883" s="117"/>
      <c r="R883" s="117"/>
      <c r="S883" s="117"/>
      <c r="T883" s="117"/>
      <c r="U883" s="117"/>
      <c r="V883" s="117"/>
      <c r="W883" s="117"/>
      <c r="X883" s="117"/>
      <c r="Y883" s="117"/>
      <c r="Z883" s="117"/>
    </row>
    <row r="884" ht="12.75" customHeight="1">
      <c r="A884" s="117"/>
      <c r="B884" s="117"/>
      <c r="C884" s="117"/>
      <c r="D884" s="117"/>
      <c r="E884" s="117"/>
      <c r="F884" s="117"/>
      <c r="G884" s="117"/>
      <c r="H884" s="117"/>
      <c r="I884" s="117"/>
      <c r="J884" s="117"/>
      <c r="K884" s="117"/>
      <c r="L884" s="117"/>
      <c r="M884" s="117"/>
      <c r="N884" s="117"/>
      <c r="O884" s="117"/>
      <c r="P884" s="117"/>
      <c r="Q884" s="117"/>
      <c r="R884" s="117"/>
      <c r="S884" s="117"/>
      <c r="T884" s="117"/>
      <c r="U884" s="117"/>
      <c r="V884" s="117"/>
      <c r="W884" s="117"/>
      <c r="X884" s="117"/>
      <c r="Y884" s="117"/>
      <c r="Z884" s="117"/>
    </row>
    <row r="885" ht="12.75" customHeight="1">
      <c r="A885" s="117"/>
      <c r="B885" s="117"/>
      <c r="C885" s="117"/>
      <c r="D885" s="117"/>
      <c r="E885" s="117"/>
      <c r="F885" s="117"/>
      <c r="G885" s="117"/>
      <c r="H885" s="117"/>
      <c r="I885" s="117"/>
      <c r="J885" s="117"/>
      <c r="K885" s="117"/>
      <c r="L885" s="117"/>
      <c r="M885" s="117"/>
      <c r="N885" s="117"/>
      <c r="O885" s="117"/>
      <c r="P885" s="117"/>
      <c r="Q885" s="117"/>
      <c r="R885" s="117"/>
      <c r="S885" s="117"/>
      <c r="T885" s="117"/>
      <c r="U885" s="117"/>
      <c r="V885" s="117"/>
      <c r="W885" s="117"/>
      <c r="X885" s="117"/>
      <c r="Y885" s="117"/>
      <c r="Z885" s="117"/>
    </row>
    <row r="886" ht="12.75" customHeight="1">
      <c r="A886" s="117"/>
      <c r="B886" s="117"/>
      <c r="C886" s="117"/>
      <c r="D886" s="117"/>
      <c r="E886" s="117"/>
      <c r="F886" s="117"/>
      <c r="G886" s="117"/>
      <c r="H886" s="117"/>
      <c r="I886" s="117"/>
      <c r="J886" s="117"/>
      <c r="K886" s="117"/>
      <c r="L886" s="117"/>
      <c r="M886" s="117"/>
      <c r="N886" s="117"/>
      <c r="O886" s="117"/>
      <c r="P886" s="117"/>
      <c r="Q886" s="117"/>
      <c r="R886" s="117"/>
      <c r="S886" s="117"/>
      <c r="T886" s="117"/>
      <c r="U886" s="117"/>
      <c r="V886" s="117"/>
      <c r="W886" s="117"/>
      <c r="X886" s="117"/>
      <c r="Y886" s="117"/>
      <c r="Z886" s="117"/>
    </row>
    <row r="887" ht="12.75" customHeight="1">
      <c r="A887" s="117"/>
      <c r="B887" s="117"/>
      <c r="C887" s="117"/>
      <c r="D887" s="117"/>
      <c r="E887" s="117"/>
      <c r="F887" s="117"/>
      <c r="G887" s="117"/>
      <c r="H887" s="117"/>
      <c r="I887" s="117"/>
      <c r="J887" s="117"/>
      <c r="K887" s="117"/>
      <c r="L887" s="117"/>
      <c r="M887" s="117"/>
      <c r="N887" s="117"/>
      <c r="O887" s="117"/>
      <c r="P887" s="117"/>
      <c r="Q887" s="117"/>
      <c r="R887" s="117"/>
      <c r="S887" s="117"/>
      <c r="T887" s="117"/>
      <c r="U887" s="117"/>
      <c r="V887" s="117"/>
      <c r="W887" s="117"/>
      <c r="X887" s="117"/>
      <c r="Y887" s="117"/>
      <c r="Z887" s="117"/>
    </row>
    <row r="888" ht="12.75" customHeight="1">
      <c r="A888" s="117"/>
      <c r="B888" s="117"/>
      <c r="C888" s="117"/>
      <c r="D888" s="117"/>
      <c r="E888" s="117"/>
      <c r="F888" s="117"/>
      <c r="G888" s="117"/>
      <c r="H888" s="117"/>
      <c r="I888" s="117"/>
      <c r="J888" s="117"/>
      <c r="K888" s="117"/>
      <c r="L888" s="117"/>
      <c r="M888" s="117"/>
      <c r="N888" s="117"/>
      <c r="O888" s="117"/>
      <c r="P888" s="117"/>
      <c r="Q888" s="117"/>
      <c r="R888" s="117"/>
      <c r="S888" s="117"/>
      <c r="T888" s="117"/>
      <c r="U888" s="117"/>
      <c r="V888" s="117"/>
      <c r="W888" s="117"/>
      <c r="X888" s="117"/>
      <c r="Y888" s="117"/>
      <c r="Z888" s="117"/>
    </row>
    <row r="889" ht="12.75" customHeight="1">
      <c r="A889" s="117"/>
      <c r="B889" s="117"/>
      <c r="C889" s="117"/>
      <c r="D889" s="117"/>
      <c r="E889" s="117"/>
      <c r="F889" s="117"/>
      <c r="G889" s="117"/>
      <c r="H889" s="117"/>
      <c r="I889" s="117"/>
      <c r="J889" s="117"/>
      <c r="K889" s="117"/>
      <c r="L889" s="117"/>
      <c r="M889" s="117"/>
      <c r="N889" s="117"/>
      <c r="O889" s="117"/>
      <c r="P889" s="117"/>
      <c r="Q889" s="117"/>
      <c r="R889" s="117"/>
      <c r="S889" s="117"/>
      <c r="T889" s="117"/>
      <c r="U889" s="117"/>
      <c r="V889" s="117"/>
      <c r="W889" s="117"/>
      <c r="X889" s="117"/>
      <c r="Y889" s="117"/>
      <c r="Z889" s="117"/>
    </row>
    <row r="890" ht="12.75" customHeight="1">
      <c r="A890" s="117"/>
      <c r="B890" s="117"/>
      <c r="C890" s="117"/>
      <c r="D890" s="117"/>
      <c r="E890" s="117"/>
      <c r="F890" s="117"/>
      <c r="G890" s="117"/>
      <c r="H890" s="117"/>
      <c r="I890" s="117"/>
      <c r="J890" s="117"/>
      <c r="K890" s="117"/>
      <c r="L890" s="117"/>
      <c r="M890" s="117"/>
      <c r="N890" s="117"/>
      <c r="O890" s="117"/>
      <c r="P890" s="117"/>
      <c r="Q890" s="117"/>
      <c r="R890" s="117"/>
      <c r="S890" s="117"/>
      <c r="T890" s="117"/>
      <c r="U890" s="117"/>
      <c r="V890" s="117"/>
      <c r="W890" s="117"/>
      <c r="X890" s="117"/>
      <c r="Y890" s="117"/>
      <c r="Z890" s="117"/>
    </row>
    <row r="891" ht="12.75" customHeight="1">
      <c r="A891" s="117"/>
      <c r="B891" s="117"/>
      <c r="C891" s="117"/>
      <c r="D891" s="117"/>
      <c r="E891" s="117"/>
      <c r="F891" s="117"/>
      <c r="G891" s="117"/>
      <c r="H891" s="117"/>
      <c r="I891" s="117"/>
      <c r="J891" s="117"/>
      <c r="K891" s="117"/>
      <c r="L891" s="117"/>
      <c r="M891" s="117"/>
      <c r="N891" s="117"/>
      <c r="O891" s="117"/>
      <c r="P891" s="117"/>
      <c r="Q891" s="117"/>
      <c r="R891" s="117"/>
      <c r="S891" s="117"/>
      <c r="T891" s="117"/>
      <c r="U891" s="117"/>
      <c r="V891" s="117"/>
      <c r="W891" s="117"/>
      <c r="X891" s="117"/>
      <c r="Y891" s="117"/>
      <c r="Z891" s="117"/>
    </row>
    <row r="892" ht="12.75" customHeight="1">
      <c r="A892" s="117"/>
      <c r="B892" s="117"/>
      <c r="C892" s="117"/>
      <c r="D892" s="117"/>
      <c r="E892" s="117"/>
      <c r="F892" s="117"/>
      <c r="G892" s="117"/>
      <c r="H892" s="117"/>
      <c r="I892" s="117"/>
      <c r="J892" s="117"/>
      <c r="K892" s="117"/>
      <c r="L892" s="117"/>
      <c r="M892" s="117"/>
      <c r="N892" s="117"/>
      <c r="O892" s="117"/>
      <c r="P892" s="117"/>
      <c r="Q892" s="117"/>
      <c r="R892" s="117"/>
      <c r="S892" s="117"/>
      <c r="T892" s="117"/>
      <c r="U892" s="117"/>
      <c r="V892" s="117"/>
      <c r="W892" s="117"/>
      <c r="X892" s="117"/>
      <c r="Y892" s="117"/>
      <c r="Z892" s="117"/>
    </row>
    <row r="893" ht="12.75" customHeight="1">
      <c r="A893" s="117"/>
      <c r="B893" s="117"/>
      <c r="C893" s="117"/>
      <c r="D893" s="117"/>
      <c r="E893" s="117"/>
      <c r="F893" s="117"/>
      <c r="G893" s="117"/>
      <c r="H893" s="117"/>
      <c r="I893" s="117"/>
      <c r="J893" s="117"/>
      <c r="K893" s="117"/>
      <c r="L893" s="117"/>
      <c r="M893" s="117"/>
      <c r="N893" s="117"/>
      <c r="O893" s="117"/>
      <c r="P893" s="117"/>
      <c r="Q893" s="117"/>
      <c r="R893" s="117"/>
      <c r="S893" s="117"/>
      <c r="T893" s="117"/>
      <c r="U893" s="117"/>
      <c r="V893" s="117"/>
      <c r="W893" s="117"/>
      <c r="X893" s="117"/>
      <c r="Y893" s="117"/>
      <c r="Z893" s="117"/>
    </row>
    <row r="894" ht="12.75" customHeight="1">
      <c r="A894" s="117"/>
      <c r="B894" s="117"/>
      <c r="C894" s="117"/>
      <c r="D894" s="117"/>
      <c r="E894" s="117"/>
      <c r="F894" s="117"/>
      <c r="G894" s="117"/>
      <c r="H894" s="117"/>
      <c r="I894" s="117"/>
      <c r="J894" s="117"/>
      <c r="K894" s="117"/>
      <c r="L894" s="117"/>
      <c r="M894" s="117"/>
      <c r="N894" s="117"/>
      <c r="O894" s="117"/>
      <c r="P894" s="117"/>
      <c r="Q894" s="117"/>
      <c r="R894" s="117"/>
      <c r="S894" s="117"/>
      <c r="T894" s="117"/>
      <c r="U894" s="117"/>
      <c r="V894" s="117"/>
      <c r="W894" s="117"/>
      <c r="X894" s="117"/>
      <c r="Y894" s="117"/>
      <c r="Z894" s="117"/>
    </row>
    <row r="895" ht="12.75" customHeight="1">
      <c r="A895" s="117"/>
      <c r="B895" s="117"/>
      <c r="C895" s="117"/>
      <c r="D895" s="117"/>
      <c r="E895" s="117"/>
      <c r="F895" s="117"/>
      <c r="G895" s="117"/>
      <c r="H895" s="117"/>
      <c r="I895" s="117"/>
      <c r="J895" s="117"/>
      <c r="K895" s="117"/>
      <c r="L895" s="117"/>
      <c r="M895" s="117"/>
      <c r="N895" s="117"/>
      <c r="O895" s="117"/>
      <c r="P895" s="117"/>
      <c r="Q895" s="117"/>
      <c r="R895" s="117"/>
      <c r="S895" s="117"/>
      <c r="T895" s="117"/>
      <c r="U895" s="117"/>
      <c r="V895" s="117"/>
      <c r="W895" s="117"/>
      <c r="X895" s="117"/>
      <c r="Y895" s="117"/>
      <c r="Z895" s="117"/>
    </row>
    <row r="896" ht="12.75" customHeight="1">
      <c r="A896" s="117"/>
      <c r="B896" s="117"/>
      <c r="C896" s="117"/>
      <c r="D896" s="117"/>
      <c r="E896" s="117"/>
      <c r="F896" s="117"/>
      <c r="G896" s="117"/>
      <c r="H896" s="117"/>
      <c r="I896" s="117"/>
      <c r="J896" s="117"/>
      <c r="K896" s="117"/>
      <c r="L896" s="117"/>
      <c r="M896" s="117"/>
      <c r="N896" s="117"/>
      <c r="O896" s="117"/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</row>
    <row r="897" ht="12.75" customHeight="1">
      <c r="A897" s="117"/>
      <c r="B897" s="117"/>
      <c r="C897" s="117"/>
      <c r="D897" s="117"/>
      <c r="E897" s="117"/>
      <c r="F897" s="117"/>
      <c r="G897" s="117"/>
      <c r="H897" s="117"/>
      <c r="I897" s="117"/>
      <c r="J897" s="117"/>
      <c r="K897" s="117"/>
      <c r="L897" s="117"/>
      <c r="M897" s="117"/>
      <c r="N897" s="117"/>
      <c r="O897" s="117"/>
      <c r="P897" s="117"/>
      <c r="Q897" s="117"/>
      <c r="R897" s="117"/>
      <c r="S897" s="117"/>
      <c r="T897" s="117"/>
      <c r="U897" s="117"/>
      <c r="V897" s="117"/>
      <c r="W897" s="117"/>
      <c r="X897" s="117"/>
      <c r="Y897" s="117"/>
      <c r="Z897" s="117"/>
    </row>
    <row r="898" ht="12.75" customHeight="1">
      <c r="A898" s="117"/>
      <c r="B898" s="117"/>
      <c r="C898" s="117"/>
      <c r="D898" s="117"/>
      <c r="E898" s="117"/>
      <c r="F898" s="117"/>
      <c r="G898" s="117"/>
      <c r="H898" s="117"/>
      <c r="I898" s="117"/>
      <c r="J898" s="117"/>
      <c r="K898" s="117"/>
      <c r="L898" s="117"/>
      <c r="M898" s="117"/>
      <c r="N898" s="117"/>
      <c r="O898" s="117"/>
      <c r="P898" s="117"/>
      <c r="Q898" s="117"/>
      <c r="R898" s="117"/>
      <c r="S898" s="117"/>
      <c r="T898" s="117"/>
      <c r="U898" s="117"/>
      <c r="V898" s="117"/>
      <c r="W898" s="117"/>
      <c r="X898" s="117"/>
      <c r="Y898" s="117"/>
      <c r="Z898" s="117"/>
    </row>
    <row r="899" ht="12.75" customHeight="1">
      <c r="A899" s="117"/>
      <c r="B899" s="117"/>
      <c r="C899" s="117"/>
      <c r="D899" s="117"/>
      <c r="E899" s="117"/>
      <c r="F899" s="117"/>
      <c r="G899" s="117"/>
      <c r="H899" s="117"/>
      <c r="I899" s="117"/>
      <c r="J899" s="117"/>
      <c r="K899" s="117"/>
      <c r="L899" s="117"/>
      <c r="M899" s="117"/>
      <c r="N899" s="117"/>
      <c r="O899" s="117"/>
      <c r="P899" s="117"/>
      <c r="Q899" s="117"/>
      <c r="R899" s="117"/>
      <c r="S899" s="117"/>
      <c r="T899" s="117"/>
      <c r="U899" s="117"/>
      <c r="V899" s="117"/>
      <c r="W899" s="117"/>
      <c r="X899" s="117"/>
      <c r="Y899" s="117"/>
      <c r="Z899" s="117"/>
    </row>
    <row r="900" ht="12.75" customHeight="1">
      <c r="A900" s="117"/>
      <c r="B900" s="117"/>
      <c r="C900" s="117"/>
      <c r="D900" s="117"/>
      <c r="E900" s="117"/>
      <c r="F900" s="117"/>
      <c r="G900" s="117"/>
      <c r="H900" s="117"/>
      <c r="I900" s="117"/>
      <c r="J900" s="117"/>
      <c r="K900" s="117"/>
      <c r="L900" s="117"/>
      <c r="M900" s="117"/>
      <c r="N900" s="117"/>
      <c r="O900" s="117"/>
      <c r="P900" s="117"/>
      <c r="Q900" s="117"/>
      <c r="R900" s="117"/>
      <c r="S900" s="117"/>
      <c r="T900" s="117"/>
      <c r="U900" s="117"/>
      <c r="V900" s="117"/>
      <c r="W900" s="117"/>
      <c r="X900" s="117"/>
      <c r="Y900" s="117"/>
      <c r="Z900" s="117"/>
    </row>
    <row r="901" ht="12.75" customHeight="1">
      <c r="A901" s="117"/>
      <c r="B901" s="117"/>
      <c r="C901" s="117"/>
      <c r="D901" s="117"/>
      <c r="E901" s="117"/>
      <c r="F901" s="117"/>
      <c r="G901" s="117"/>
      <c r="H901" s="117"/>
      <c r="I901" s="117"/>
      <c r="J901" s="117"/>
      <c r="K901" s="117"/>
      <c r="L901" s="117"/>
      <c r="M901" s="117"/>
      <c r="N901" s="117"/>
      <c r="O901" s="117"/>
      <c r="P901" s="117"/>
      <c r="Q901" s="117"/>
      <c r="R901" s="117"/>
      <c r="S901" s="117"/>
      <c r="T901" s="117"/>
      <c r="U901" s="117"/>
      <c r="V901" s="117"/>
      <c r="W901" s="117"/>
      <c r="X901" s="117"/>
      <c r="Y901" s="117"/>
      <c r="Z901" s="117"/>
    </row>
    <row r="902" ht="12.75" customHeight="1">
      <c r="A902" s="117"/>
      <c r="B902" s="117"/>
      <c r="C902" s="117"/>
      <c r="D902" s="117"/>
      <c r="E902" s="117"/>
      <c r="F902" s="117"/>
      <c r="G902" s="117"/>
      <c r="H902" s="117"/>
      <c r="I902" s="117"/>
      <c r="J902" s="117"/>
      <c r="K902" s="117"/>
      <c r="L902" s="117"/>
      <c r="M902" s="117"/>
      <c r="N902" s="117"/>
      <c r="O902" s="117"/>
      <c r="P902" s="117"/>
      <c r="Q902" s="117"/>
      <c r="R902" s="117"/>
      <c r="S902" s="117"/>
      <c r="T902" s="117"/>
      <c r="U902" s="117"/>
      <c r="V902" s="117"/>
      <c r="W902" s="117"/>
      <c r="X902" s="117"/>
      <c r="Y902" s="117"/>
      <c r="Z902" s="117"/>
    </row>
    <row r="903" ht="12.75" customHeight="1">
      <c r="A903" s="117"/>
      <c r="B903" s="117"/>
      <c r="C903" s="117"/>
      <c r="D903" s="117"/>
      <c r="E903" s="117"/>
      <c r="F903" s="117"/>
      <c r="G903" s="117"/>
      <c r="H903" s="117"/>
      <c r="I903" s="117"/>
      <c r="J903" s="117"/>
      <c r="K903" s="117"/>
      <c r="L903" s="117"/>
      <c r="M903" s="117"/>
      <c r="N903" s="117"/>
      <c r="O903" s="117"/>
      <c r="P903" s="117"/>
      <c r="Q903" s="117"/>
      <c r="R903" s="117"/>
      <c r="S903" s="117"/>
      <c r="T903" s="117"/>
      <c r="U903" s="117"/>
      <c r="V903" s="117"/>
      <c r="W903" s="117"/>
      <c r="X903" s="117"/>
      <c r="Y903" s="117"/>
      <c r="Z903" s="117"/>
    </row>
    <row r="904" ht="12.75" customHeight="1">
      <c r="A904" s="117"/>
      <c r="B904" s="117"/>
      <c r="C904" s="117"/>
      <c r="D904" s="117"/>
      <c r="E904" s="117"/>
      <c r="F904" s="117"/>
      <c r="G904" s="117"/>
      <c r="H904" s="117"/>
      <c r="I904" s="117"/>
      <c r="J904" s="117"/>
      <c r="K904" s="117"/>
      <c r="L904" s="117"/>
      <c r="M904" s="117"/>
      <c r="N904" s="117"/>
      <c r="O904" s="117"/>
      <c r="P904" s="117"/>
      <c r="Q904" s="117"/>
      <c r="R904" s="117"/>
      <c r="S904" s="117"/>
      <c r="T904" s="117"/>
      <c r="U904" s="117"/>
      <c r="V904" s="117"/>
      <c r="W904" s="117"/>
      <c r="X904" s="117"/>
      <c r="Y904" s="117"/>
      <c r="Z904" s="117"/>
    </row>
    <row r="905" ht="12.75" customHeight="1">
      <c r="A905" s="117"/>
      <c r="B905" s="117"/>
      <c r="C905" s="117"/>
      <c r="D905" s="117"/>
      <c r="E905" s="117"/>
      <c r="F905" s="117"/>
      <c r="G905" s="117"/>
      <c r="H905" s="117"/>
      <c r="I905" s="117"/>
      <c r="J905" s="117"/>
      <c r="K905" s="117"/>
      <c r="L905" s="117"/>
      <c r="M905" s="117"/>
      <c r="N905" s="117"/>
      <c r="O905" s="117"/>
      <c r="P905" s="117"/>
      <c r="Q905" s="117"/>
      <c r="R905" s="117"/>
      <c r="S905" s="117"/>
      <c r="T905" s="117"/>
      <c r="U905" s="117"/>
      <c r="V905" s="117"/>
      <c r="W905" s="117"/>
      <c r="X905" s="117"/>
      <c r="Y905" s="117"/>
      <c r="Z905" s="117"/>
    </row>
    <row r="906" ht="12.75" customHeight="1">
      <c r="A906" s="117"/>
      <c r="B906" s="117"/>
      <c r="C906" s="117"/>
      <c r="D906" s="117"/>
      <c r="E906" s="117"/>
      <c r="F906" s="117"/>
      <c r="G906" s="117"/>
      <c r="H906" s="117"/>
      <c r="I906" s="117"/>
      <c r="J906" s="117"/>
      <c r="K906" s="117"/>
      <c r="L906" s="117"/>
      <c r="M906" s="117"/>
      <c r="N906" s="117"/>
      <c r="O906" s="117"/>
      <c r="P906" s="117"/>
      <c r="Q906" s="117"/>
      <c r="R906" s="117"/>
      <c r="S906" s="117"/>
      <c r="T906" s="117"/>
      <c r="U906" s="117"/>
      <c r="V906" s="117"/>
      <c r="W906" s="117"/>
      <c r="X906" s="117"/>
      <c r="Y906" s="117"/>
      <c r="Z906" s="117"/>
    </row>
    <row r="907" ht="12.75" customHeight="1">
      <c r="A907" s="117"/>
      <c r="B907" s="117"/>
      <c r="C907" s="117"/>
      <c r="D907" s="117"/>
      <c r="E907" s="117"/>
      <c r="F907" s="117"/>
      <c r="G907" s="117"/>
      <c r="H907" s="117"/>
      <c r="I907" s="117"/>
      <c r="J907" s="117"/>
      <c r="K907" s="117"/>
      <c r="L907" s="117"/>
      <c r="M907" s="117"/>
      <c r="N907" s="117"/>
      <c r="O907" s="117"/>
      <c r="P907" s="117"/>
      <c r="Q907" s="117"/>
      <c r="R907" s="117"/>
      <c r="S907" s="117"/>
      <c r="T907" s="117"/>
      <c r="U907" s="117"/>
      <c r="V907" s="117"/>
      <c r="W907" s="117"/>
      <c r="X907" s="117"/>
      <c r="Y907" s="117"/>
      <c r="Z907" s="117"/>
    </row>
    <row r="908" ht="12.75" customHeight="1">
      <c r="A908" s="117"/>
      <c r="B908" s="117"/>
      <c r="C908" s="117"/>
      <c r="D908" s="117"/>
      <c r="E908" s="117"/>
      <c r="F908" s="117"/>
      <c r="G908" s="117"/>
      <c r="H908" s="117"/>
      <c r="I908" s="117"/>
      <c r="J908" s="117"/>
      <c r="K908" s="117"/>
      <c r="L908" s="117"/>
      <c r="M908" s="117"/>
      <c r="N908" s="117"/>
      <c r="O908" s="117"/>
      <c r="P908" s="117"/>
      <c r="Q908" s="117"/>
      <c r="R908" s="117"/>
      <c r="S908" s="117"/>
      <c r="T908" s="117"/>
      <c r="U908" s="117"/>
      <c r="V908" s="117"/>
      <c r="W908" s="117"/>
      <c r="X908" s="117"/>
      <c r="Y908" s="117"/>
      <c r="Z908" s="117"/>
    </row>
    <row r="909" ht="12.75" customHeight="1">
      <c r="A909" s="117"/>
      <c r="B909" s="117"/>
      <c r="C909" s="117"/>
      <c r="D909" s="117"/>
      <c r="E909" s="117"/>
      <c r="F909" s="117"/>
      <c r="G909" s="117"/>
      <c r="H909" s="117"/>
      <c r="I909" s="117"/>
      <c r="J909" s="117"/>
      <c r="K909" s="117"/>
      <c r="L909" s="117"/>
      <c r="M909" s="117"/>
      <c r="N909" s="117"/>
      <c r="O909" s="117"/>
      <c r="P909" s="117"/>
      <c r="Q909" s="117"/>
      <c r="R909" s="117"/>
      <c r="S909" s="117"/>
      <c r="T909" s="117"/>
      <c r="U909" s="117"/>
      <c r="V909" s="117"/>
      <c r="W909" s="117"/>
      <c r="X909" s="117"/>
      <c r="Y909" s="117"/>
      <c r="Z909" s="117"/>
    </row>
    <row r="910" ht="12.75" customHeight="1">
      <c r="A910" s="117"/>
      <c r="B910" s="117"/>
      <c r="C910" s="117"/>
      <c r="D910" s="117"/>
      <c r="E910" s="117"/>
      <c r="F910" s="117"/>
      <c r="G910" s="117"/>
      <c r="H910" s="117"/>
      <c r="I910" s="117"/>
      <c r="J910" s="117"/>
      <c r="K910" s="117"/>
      <c r="L910" s="117"/>
      <c r="M910" s="117"/>
      <c r="N910" s="117"/>
      <c r="O910" s="117"/>
      <c r="P910" s="117"/>
      <c r="Q910" s="117"/>
      <c r="R910" s="117"/>
      <c r="S910" s="117"/>
      <c r="T910" s="117"/>
      <c r="U910" s="117"/>
      <c r="V910" s="117"/>
      <c r="W910" s="117"/>
      <c r="X910" s="117"/>
      <c r="Y910" s="117"/>
      <c r="Z910" s="117"/>
    </row>
    <row r="911" ht="12.75" customHeight="1">
      <c r="A911" s="117"/>
      <c r="B911" s="117"/>
      <c r="C911" s="117"/>
      <c r="D911" s="117"/>
      <c r="E911" s="117"/>
      <c r="F911" s="117"/>
      <c r="G911" s="117"/>
      <c r="H911" s="117"/>
      <c r="I911" s="117"/>
      <c r="J911" s="117"/>
      <c r="K911" s="117"/>
      <c r="L911" s="117"/>
      <c r="M911" s="117"/>
      <c r="N911" s="117"/>
      <c r="O911" s="117"/>
      <c r="P911" s="117"/>
      <c r="Q911" s="117"/>
      <c r="R911" s="117"/>
      <c r="S911" s="117"/>
      <c r="T911" s="117"/>
      <c r="U911" s="117"/>
      <c r="V911" s="117"/>
      <c r="W911" s="117"/>
      <c r="X911" s="117"/>
      <c r="Y911" s="117"/>
      <c r="Z911" s="117"/>
    </row>
    <row r="912" ht="12.75" customHeight="1">
      <c r="A912" s="117"/>
      <c r="B912" s="117"/>
      <c r="C912" s="117"/>
      <c r="D912" s="117"/>
      <c r="E912" s="117"/>
      <c r="F912" s="117"/>
      <c r="G912" s="117"/>
      <c r="H912" s="117"/>
      <c r="I912" s="117"/>
      <c r="J912" s="117"/>
      <c r="K912" s="117"/>
      <c r="L912" s="117"/>
      <c r="M912" s="117"/>
      <c r="N912" s="117"/>
      <c r="O912" s="117"/>
      <c r="P912" s="117"/>
      <c r="Q912" s="117"/>
      <c r="R912" s="117"/>
      <c r="S912" s="117"/>
      <c r="T912" s="117"/>
      <c r="U912" s="117"/>
      <c r="V912" s="117"/>
      <c r="W912" s="117"/>
      <c r="X912" s="117"/>
      <c r="Y912" s="117"/>
      <c r="Z912" s="117"/>
    </row>
    <row r="913" ht="12.75" customHeight="1">
      <c r="A913" s="117"/>
      <c r="B913" s="117"/>
      <c r="C913" s="117"/>
      <c r="D913" s="117"/>
      <c r="E913" s="117"/>
      <c r="F913" s="117"/>
      <c r="G913" s="117"/>
      <c r="H913" s="117"/>
      <c r="I913" s="117"/>
      <c r="J913" s="117"/>
      <c r="K913" s="117"/>
      <c r="L913" s="117"/>
      <c r="M913" s="117"/>
      <c r="N913" s="117"/>
      <c r="O913" s="117"/>
      <c r="P913" s="117"/>
      <c r="Q913" s="117"/>
      <c r="R913" s="117"/>
      <c r="S913" s="117"/>
      <c r="T913" s="117"/>
      <c r="U913" s="117"/>
      <c r="V913" s="117"/>
      <c r="W913" s="117"/>
      <c r="X913" s="117"/>
      <c r="Y913" s="117"/>
      <c r="Z913" s="117"/>
    </row>
    <row r="914" ht="12.75" customHeight="1">
      <c r="A914" s="117"/>
      <c r="B914" s="117"/>
      <c r="C914" s="117"/>
      <c r="D914" s="117"/>
      <c r="E914" s="117"/>
      <c r="F914" s="117"/>
      <c r="G914" s="117"/>
      <c r="H914" s="117"/>
      <c r="I914" s="117"/>
      <c r="J914" s="117"/>
      <c r="K914" s="117"/>
      <c r="L914" s="117"/>
      <c r="M914" s="117"/>
      <c r="N914" s="117"/>
      <c r="O914" s="117"/>
      <c r="P914" s="117"/>
      <c r="Q914" s="117"/>
      <c r="R914" s="117"/>
      <c r="S914" s="117"/>
      <c r="T914" s="117"/>
      <c r="U914" s="117"/>
      <c r="V914" s="117"/>
      <c r="W914" s="117"/>
      <c r="X914" s="117"/>
      <c r="Y914" s="117"/>
      <c r="Z914" s="117"/>
    </row>
    <row r="915" ht="12.75" customHeight="1">
      <c r="A915" s="117"/>
      <c r="B915" s="117"/>
      <c r="C915" s="117"/>
      <c r="D915" s="117"/>
      <c r="E915" s="117"/>
      <c r="F915" s="117"/>
      <c r="G915" s="117"/>
      <c r="H915" s="117"/>
      <c r="I915" s="117"/>
      <c r="J915" s="117"/>
      <c r="K915" s="117"/>
      <c r="L915" s="117"/>
      <c r="M915" s="117"/>
      <c r="N915" s="117"/>
      <c r="O915" s="117"/>
      <c r="P915" s="117"/>
      <c r="Q915" s="117"/>
      <c r="R915" s="117"/>
      <c r="S915" s="117"/>
      <c r="T915" s="117"/>
      <c r="U915" s="117"/>
      <c r="V915" s="117"/>
      <c r="W915" s="117"/>
      <c r="X915" s="117"/>
      <c r="Y915" s="117"/>
      <c r="Z915" s="117"/>
    </row>
    <row r="916" ht="12.75" customHeight="1">
      <c r="A916" s="117"/>
      <c r="B916" s="117"/>
      <c r="C916" s="117"/>
      <c r="D916" s="117"/>
      <c r="E916" s="117"/>
      <c r="F916" s="117"/>
      <c r="G916" s="117"/>
      <c r="H916" s="117"/>
      <c r="I916" s="117"/>
      <c r="J916" s="117"/>
      <c r="K916" s="117"/>
      <c r="L916" s="117"/>
      <c r="M916" s="117"/>
      <c r="N916" s="117"/>
      <c r="O916" s="117"/>
      <c r="P916" s="117"/>
      <c r="Q916" s="117"/>
      <c r="R916" s="117"/>
      <c r="S916" s="117"/>
      <c r="T916" s="117"/>
      <c r="U916" s="117"/>
      <c r="V916" s="117"/>
      <c r="W916" s="117"/>
      <c r="X916" s="117"/>
      <c r="Y916" s="117"/>
      <c r="Z916" s="117"/>
    </row>
    <row r="917" ht="12.75" customHeight="1">
      <c r="A917" s="117"/>
      <c r="B917" s="117"/>
      <c r="C917" s="117"/>
      <c r="D917" s="117"/>
      <c r="E917" s="117"/>
      <c r="F917" s="117"/>
      <c r="G917" s="117"/>
      <c r="H917" s="117"/>
      <c r="I917" s="117"/>
      <c r="J917" s="117"/>
      <c r="K917" s="117"/>
      <c r="L917" s="117"/>
      <c r="M917" s="117"/>
      <c r="N917" s="117"/>
      <c r="O917" s="117"/>
      <c r="P917" s="117"/>
      <c r="Q917" s="117"/>
      <c r="R917" s="117"/>
      <c r="S917" s="117"/>
      <c r="T917" s="117"/>
      <c r="U917" s="117"/>
      <c r="V917" s="117"/>
      <c r="W917" s="117"/>
      <c r="X917" s="117"/>
      <c r="Y917" s="117"/>
      <c r="Z917" s="117"/>
    </row>
    <row r="918" ht="12.75" customHeight="1">
      <c r="A918" s="117"/>
      <c r="B918" s="117"/>
      <c r="C918" s="117"/>
      <c r="D918" s="117"/>
      <c r="E918" s="117"/>
      <c r="F918" s="117"/>
      <c r="G918" s="117"/>
      <c r="H918" s="117"/>
      <c r="I918" s="117"/>
      <c r="J918" s="117"/>
      <c r="K918" s="117"/>
      <c r="L918" s="117"/>
      <c r="M918" s="117"/>
      <c r="N918" s="117"/>
      <c r="O918" s="117"/>
      <c r="P918" s="117"/>
      <c r="Q918" s="117"/>
      <c r="R918" s="117"/>
      <c r="S918" s="117"/>
      <c r="T918" s="117"/>
      <c r="U918" s="117"/>
      <c r="V918" s="117"/>
      <c r="W918" s="117"/>
      <c r="X918" s="117"/>
      <c r="Y918" s="117"/>
      <c r="Z918" s="117"/>
    </row>
    <row r="919" ht="12.75" customHeight="1">
      <c r="A919" s="117"/>
      <c r="B919" s="117"/>
      <c r="C919" s="117"/>
      <c r="D919" s="117"/>
      <c r="E919" s="117"/>
      <c r="F919" s="117"/>
      <c r="G919" s="117"/>
      <c r="H919" s="117"/>
      <c r="I919" s="117"/>
      <c r="J919" s="117"/>
      <c r="K919" s="117"/>
      <c r="L919" s="117"/>
      <c r="M919" s="117"/>
      <c r="N919" s="117"/>
      <c r="O919" s="117"/>
      <c r="P919" s="117"/>
      <c r="Q919" s="117"/>
      <c r="R919" s="117"/>
      <c r="S919" s="117"/>
      <c r="T919" s="117"/>
      <c r="U919" s="117"/>
      <c r="V919" s="117"/>
      <c r="W919" s="117"/>
      <c r="X919" s="117"/>
      <c r="Y919" s="117"/>
      <c r="Z919" s="117"/>
    </row>
    <row r="920" ht="12.75" customHeight="1">
      <c r="A920" s="117"/>
      <c r="B920" s="117"/>
      <c r="C920" s="117"/>
      <c r="D920" s="117"/>
      <c r="E920" s="117"/>
      <c r="F920" s="117"/>
      <c r="G920" s="117"/>
      <c r="H920" s="117"/>
      <c r="I920" s="117"/>
      <c r="J920" s="117"/>
      <c r="K920" s="117"/>
      <c r="L920" s="117"/>
      <c r="M920" s="117"/>
      <c r="N920" s="117"/>
      <c r="O920" s="117"/>
      <c r="P920" s="117"/>
      <c r="Q920" s="117"/>
      <c r="R920" s="117"/>
      <c r="S920" s="117"/>
      <c r="T920" s="117"/>
      <c r="U920" s="117"/>
      <c r="V920" s="117"/>
      <c r="W920" s="117"/>
      <c r="X920" s="117"/>
      <c r="Y920" s="117"/>
      <c r="Z920" s="117"/>
    </row>
    <row r="921" ht="12.75" customHeight="1">
      <c r="A921" s="117"/>
      <c r="B921" s="117"/>
      <c r="C921" s="117"/>
      <c r="D921" s="117"/>
      <c r="E921" s="117"/>
      <c r="F921" s="117"/>
      <c r="G921" s="117"/>
      <c r="H921" s="117"/>
      <c r="I921" s="117"/>
      <c r="J921" s="117"/>
      <c r="K921" s="117"/>
      <c r="L921" s="117"/>
      <c r="M921" s="117"/>
      <c r="N921" s="117"/>
      <c r="O921" s="117"/>
      <c r="P921" s="117"/>
      <c r="Q921" s="117"/>
      <c r="R921" s="117"/>
      <c r="S921" s="117"/>
      <c r="T921" s="117"/>
      <c r="U921" s="117"/>
      <c r="V921" s="117"/>
      <c r="W921" s="117"/>
      <c r="X921" s="117"/>
      <c r="Y921" s="117"/>
      <c r="Z921" s="117"/>
    </row>
    <row r="922" ht="12.75" customHeight="1">
      <c r="A922" s="117"/>
      <c r="B922" s="117"/>
      <c r="C922" s="117"/>
      <c r="D922" s="117"/>
      <c r="E922" s="117"/>
      <c r="F922" s="117"/>
      <c r="G922" s="117"/>
      <c r="H922" s="117"/>
      <c r="I922" s="117"/>
      <c r="J922" s="117"/>
      <c r="K922" s="117"/>
      <c r="L922" s="117"/>
      <c r="M922" s="117"/>
      <c r="N922" s="117"/>
      <c r="O922" s="117"/>
      <c r="P922" s="117"/>
      <c r="Q922" s="117"/>
      <c r="R922" s="117"/>
      <c r="S922" s="117"/>
      <c r="T922" s="117"/>
      <c r="U922" s="117"/>
      <c r="V922" s="117"/>
      <c r="W922" s="117"/>
      <c r="X922" s="117"/>
      <c r="Y922" s="117"/>
      <c r="Z922" s="117"/>
    </row>
    <row r="923" ht="12.75" customHeight="1">
      <c r="A923" s="117"/>
      <c r="B923" s="117"/>
      <c r="C923" s="117"/>
      <c r="D923" s="117"/>
      <c r="E923" s="117"/>
      <c r="F923" s="117"/>
      <c r="G923" s="117"/>
      <c r="H923" s="117"/>
      <c r="I923" s="117"/>
      <c r="J923" s="117"/>
      <c r="K923" s="117"/>
      <c r="L923" s="117"/>
      <c r="M923" s="117"/>
      <c r="N923" s="117"/>
      <c r="O923" s="117"/>
      <c r="P923" s="117"/>
      <c r="Q923" s="117"/>
      <c r="R923" s="117"/>
      <c r="S923" s="117"/>
      <c r="T923" s="117"/>
      <c r="U923" s="117"/>
      <c r="V923" s="117"/>
      <c r="W923" s="117"/>
      <c r="X923" s="117"/>
      <c r="Y923" s="117"/>
      <c r="Z923" s="117"/>
    </row>
    <row r="924" ht="12.75" customHeight="1">
      <c r="A924" s="117"/>
      <c r="B924" s="117"/>
      <c r="C924" s="117"/>
      <c r="D924" s="117"/>
      <c r="E924" s="117"/>
      <c r="F924" s="117"/>
      <c r="G924" s="117"/>
      <c r="H924" s="117"/>
      <c r="I924" s="117"/>
      <c r="J924" s="117"/>
      <c r="K924" s="117"/>
      <c r="L924" s="117"/>
      <c r="M924" s="117"/>
      <c r="N924" s="117"/>
      <c r="O924" s="117"/>
      <c r="P924" s="117"/>
      <c r="Q924" s="117"/>
      <c r="R924" s="117"/>
      <c r="S924" s="117"/>
      <c r="T924" s="117"/>
      <c r="U924" s="117"/>
      <c r="V924" s="117"/>
      <c r="W924" s="117"/>
      <c r="X924" s="117"/>
      <c r="Y924" s="117"/>
      <c r="Z924" s="117"/>
    </row>
    <row r="925" ht="12.75" customHeight="1">
      <c r="A925" s="117"/>
      <c r="B925" s="117"/>
      <c r="C925" s="117"/>
      <c r="D925" s="117"/>
      <c r="E925" s="117"/>
      <c r="F925" s="117"/>
      <c r="G925" s="117"/>
      <c r="H925" s="117"/>
      <c r="I925" s="117"/>
      <c r="J925" s="117"/>
      <c r="K925" s="117"/>
      <c r="L925" s="117"/>
      <c r="M925" s="117"/>
      <c r="N925" s="117"/>
      <c r="O925" s="117"/>
      <c r="P925" s="117"/>
      <c r="Q925" s="117"/>
      <c r="R925" s="117"/>
      <c r="S925" s="117"/>
      <c r="T925" s="117"/>
      <c r="U925" s="117"/>
      <c r="V925" s="117"/>
      <c r="W925" s="117"/>
      <c r="X925" s="117"/>
      <c r="Y925" s="117"/>
      <c r="Z925" s="117"/>
    </row>
    <row r="926" ht="12.75" customHeight="1">
      <c r="A926" s="117"/>
      <c r="B926" s="117"/>
      <c r="C926" s="117"/>
      <c r="D926" s="117"/>
      <c r="E926" s="117"/>
      <c r="F926" s="117"/>
      <c r="G926" s="117"/>
      <c r="H926" s="117"/>
      <c r="I926" s="117"/>
      <c r="J926" s="117"/>
      <c r="K926" s="117"/>
      <c r="L926" s="117"/>
      <c r="M926" s="117"/>
      <c r="N926" s="117"/>
      <c r="O926" s="117"/>
      <c r="P926" s="117"/>
      <c r="Q926" s="117"/>
      <c r="R926" s="117"/>
      <c r="S926" s="117"/>
      <c r="T926" s="117"/>
      <c r="U926" s="117"/>
      <c r="V926" s="117"/>
      <c r="W926" s="117"/>
      <c r="X926" s="117"/>
      <c r="Y926" s="117"/>
      <c r="Z926" s="117"/>
    </row>
    <row r="927" ht="12.75" customHeight="1">
      <c r="A927" s="117"/>
      <c r="B927" s="117"/>
      <c r="C927" s="117"/>
      <c r="D927" s="117"/>
      <c r="E927" s="117"/>
      <c r="F927" s="117"/>
      <c r="G927" s="117"/>
      <c r="H927" s="117"/>
      <c r="I927" s="117"/>
      <c r="J927" s="117"/>
      <c r="K927" s="117"/>
      <c r="L927" s="117"/>
      <c r="M927" s="117"/>
      <c r="N927" s="117"/>
      <c r="O927" s="117"/>
      <c r="P927" s="117"/>
      <c r="Q927" s="117"/>
      <c r="R927" s="117"/>
      <c r="S927" s="117"/>
      <c r="T927" s="117"/>
      <c r="U927" s="117"/>
      <c r="V927" s="117"/>
      <c r="W927" s="117"/>
      <c r="X927" s="117"/>
      <c r="Y927" s="117"/>
      <c r="Z927" s="117"/>
    </row>
    <row r="928" ht="12.75" customHeight="1">
      <c r="A928" s="117"/>
      <c r="B928" s="117"/>
      <c r="C928" s="117"/>
      <c r="D928" s="117"/>
      <c r="E928" s="117"/>
      <c r="F928" s="117"/>
      <c r="G928" s="117"/>
      <c r="H928" s="117"/>
      <c r="I928" s="117"/>
      <c r="J928" s="117"/>
      <c r="K928" s="117"/>
      <c r="L928" s="117"/>
      <c r="M928" s="117"/>
      <c r="N928" s="117"/>
      <c r="O928" s="117"/>
      <c r="P928" s="117"/>
      <c r="Q928" s="117"/>
      <c r="R928" s="117"/>
      <c r="S928" s="117"/>
      <c r="T928" s="117"/>
      <c r="U928" s="117"/>
      <c r="V928" s="117"/>
      <c r="W928" s="117"/>
      <c r="X928" s="117"/>
      <c r="Y928" s="117"/>
      <c r="Z928" s="117"/>
    </row>
    <row r="929" ht="12.75" customHeight="1">
      <c r="A929" s="117"/>
      <c r="B929" s="117"/>
      <c r="C929" s="117"/>
      <c r="D929" s="117"/>
      <c r="E929" s="117"/>
      <c r="F929" s="117"/>
      <c r="G929" s="117"/>
      <c r="H929" s="117"/>
      <c r="I929" s="117"/>
      <c r="J929" s="117"/>
      <c r="K929" s="117"/>
      <c r="L929" s="117"/>
      <c r="M929" s="117"/>
      <c r="N929" s="117"/>
      <c r="O929" s="117"/>
      <c r="P929" s="117"/>
      <c r="Q929" s="117"/>
      <c r="R929" s="117"/>
      <c r="S929" s="117"/>
      <c r="T929" s="117"/>
      <c r="U929" s="117"/>
      <c r="V929" s="117"/>
      <c r="W929" s="117"/>
      <c r="X929" s="117"/>
      <c r="Y929" s="117"/>
      <c r="Z929" s="117"/>
    </row>
    <row r="930" ht="12.75" customHeight="1">
      <c r="A930" s="117"/>
      <c r="B930" s="117"/>
      <c r="C930" s="117"/>
      <c r="D930" s="117"/>
      <c r="E930" s="117"/>
      <c r="F930" s="117"/>
      <c r="G930" s="117"/>
      <c r="H930" s="117"/>
      <c r="I930" s="117"/>
      <c r="J930" s="117"/>
      <c r="K930" s="117"/>
      <c r="L930" s="117"/>
      <c r="M930" s="117"/>
      <c r="N930" s="117"/>
      <c r="O930" s="117"/>
      <c r="P930" s="117"/>
      <c r="Q930" s="117"/>
      <c r="R930" s="117"/>
      <c r="S930" s="117"/>
      <c r="T930" s="117"/>
      <c r="U930" s="117"/>
      <c r="V930" s="117"/>
      <c r="W930" s="117"/>
      <c r="X930" s="117"/>
      <c r="Y930" s="117"/>
      <c r="Z930" s="117"/>
    </row>
    <row r="931" ht="12.75" customHeight="1">
      <c r="A931" s="117"/>
      <c r="B931" s="117"/>
      <c r="C931" s="117"/>
      <c r="D931" s="117"/>
      <c r="E931" s="117"/>
      <c r="F931" s="117"/>
      <c r="G931" s="117"/>
      <c r="H931" s="117"/>
      <c r="I931" s="117"/>
      <c r="J931" s="117"/>
      <c r="K931" s="117"/>
      <c r="L931" s="117"/>
      <c r="M931" s="117"/>
      <c r="N931" s="117"/>
      <c r="O931" s="117"/>
      <c r="P931" s="117"/>
      <c r="Q931" s="117"/>
      <c r="R931" s="117"/>
      <c r="S931" s="117"/>
      <c r="T931" s="117"/>
      <c r="U931" s="117"/>
      <c r="V931" s="117"/>
      <c r="W931" s="117"/>
      <c r="X931" s="117"/>
      <c r="Y931" s="117"/>
      <c r="Z931" s="117"/>
    </row>
    <row r="932" ht="12.75" customHeight="1">
      <c r="A932" s="117"/>
      <c r="B932" s="117"/>
      <c r="C932" s="117"/>
      <c r="D932" s="117"/>
      <c r="E932" s="117"/>
      <c r="F932" s="117"/>
      <c r="G932" s="117"/>
      <c r="H932" s="117"/>
      <c r="I932" s="117"/>
      <c r="J932" s="117"/>
      <c r="K932" s="117"/>
      <c r="L932" s="117"/>
      <c r="M932" s="117"/>
      <c r="N932" s="117"/>
      <c r="O932" s="117"/>
      <c r="P932" s="117"/>
      <c r="Q932" s="117"/>
      <c r="R932" s="117"/>
      <c r="S932" s="117"/>
      <c r="T932" s="117"/>
      <c r="U932" s="117"/>
      <c r="V932" s="117"/>
      <c r="W932" s="117"/>
      <c r="X932" s="117"/>
      <c r="Y932" s="117"/>
      <c r="Z932" s="117"/>
    </row>
    <row r="933" ht="12.75" customHeight="1">
      <c r="A933" s="117"/>
      <c r="B933" s="117"/>
      <c r="C933" s="117"/>
      <c r="D933" s="117"/>
      <c r="E933" s="117"/>
      <c r="F933" s="117"/>
      <c r="G933" s="117"/>
      <c r="H933" s="117"/>
      <c r="I933" s="117"/>
      <c r="J933" s="117"/>
      <c r="K933" s="117"/>
      <c r="L933" s="117"/>
      <c r="M933" s="117"/>
      <c r="N933" s="117"/>
      <c r="O933" s="117"/>
      <c r="P933" s="117"/>
      <c r="Q933" s="117"/>
      <c r="R933" s="117"/>
      <c r="S933" s="117"/>
      <c r="T933" s="117"/>
      <c r="U933" s="117"/>
      <c r="V933" s="117"/>
      <c r="W933" s="117"/>
      <c r="X933" s="117"/>
      <c r="Y933" s="117"/>
      <c r="Z933" s="117"/>
    </row>
    <row r="934" ht="12.75" customHeight="1">
      <c r="A934" s="117"/>
      <c r="B934" s="117"/>
      <c r="C934" s="117"/>
      <c r="D934" s="117"/>
      <c r="E934" s="117"/>
      <c r="F934" s="117"/>
      <c r="G934" s="117"/>
      <c r="H934" s="117"/>
      <c r="I934" s="117"/>
      <c r="J934" s="117"/>
      <c r="K934" s="117"/>
      <c r="L934" s="117"/>
      <c r="M934" s="117"/>
      <c r="N934" s="117"/>
      <c r="O934" s="117"/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</row>
    <row r="935" ht="12.75" customHeight="1">
      <c r="A935" s="117"/>
      <c r="B935" s="117"/>
      <c r="C935" s="117"/>
      <c r="D935" s="117"/>
      <c r="E935" s="117"/>
      <c r="F935" s="117"/>
      <c r="G935" s="117"/>
      <c r="H935" s="117"/>
      <c r="I935" s="117"/>
      <c r="J935" s="117"/>
      <c r="K935" s="117"/>
      <c r="L935" s="117"/>
      <c r="M935" s="117"/>
      <c r="N935" s="117"/>
      <c r="O935" s="117"/>
      <c r="P935" s="117"/>
      <c r="Q935" s="117"/>
      <c r="R935" s="117"/>
      <c r="S935" s="117"/>
      <c r="T935" s="117"/>
      <c r="U935" s="117"/>
      <c r="V935" s="117"/>
      <c r="W935" s="117"/>
      <c r="X935" s="117"/>
      <c r="Y935" s="117"/>
      <c r="Z935" s="117"/>
    </row>
    <row r="936" ht="12.75" customHeight="1">
      <c r="A936" s="117"/>
      <c r="B936" s="117"/>
      <c r="C936" s="117"/>
      <c r="D936" s="117"/>
      <c r="E936" s="117"/>
      <c r="F936" s="117"/>
      <c r="G936" s="117"/>
      <c r="H936" s="117"/>
      <c r="I936" s="117"/>
      <c r="J936" s="117"/>
      <c r="K936" s="117"/>
      <c r="L936" s="117"/>
      <c r="M936" s="117"/>
      <c r="N936" s="117"/>
      <c r="O936" s="117"/>
      <c r="P936" s="117"/>
      <c r="Q936" s="117"/>
      <c r="R936" s="117"/>
      <c r="S936" s="117"/>
      <c r="T936" s="117"/>
      <c r="U936" s="117"/>
      <c r="V936" s="117"/>
      <c r="W936" s="117"/>
      <c r="X936" s="117"/>
      <c r="Y936" s="117"/>
      <c r="Z936" s="117"/>
    </row>
    <row r="937" ht="12.75" customHeight="1">
      <c r="A937" s="117"/>
      <c r="B937" s="117"/>
      <c r="C937" s="117"/>
      <c r="D937" s="117"/>
      <c r="E937" s="117"/>
      <c r="F937" s="117"/>
      <c r="G937" s="117"/>
      <c r="H937" s="117"/>
      <c r="I937" s="117"/>
      <c r="J937" s="117"/>
      <c r="K937" s="117"/>
      <c r="L937" s="117"/>
      <c r="M937" s="117"/>
      <c r="N937" s="117"/>
      <c r="O937" s="117"/>
      <c r="P937" s="117"/>
      <c r="Q937" s="117"/>
      <c r="R937" s="117"/>
      <c r="S937" s="117"/>
      <c r="T937" s="117"/>
      <c r="U937" s="117"/>
      <c r="V937" s="117"/>
      <c r="W937" s="117"/>
      <c r="X937" s="117"/>
      <c r="Y937" s="117"/>
      <c r="Z937" s="117"/>
    </row>
    <row r="938" ht="12.75" customHeight="1">
      <c r="A938" s="117"/>
      <c r="B938" s="117"/>
      <c r="C938" s="117"/>
      <c r="D938" s="117"/>
      <c r="E938" s="117"/>
      <c r="F938" s="117"/>
      <c r="G938" s="117"/>
      <c r="H938" s="117"/>
      <c r="I938" s="117"/>
      <c r="J938" s="117"/>
      <c r="K938" s="117"/>
      <c r="L938" s="117"/>
      <c r="M938" s="117"/>
      <c r="N938" s="117"/>
      <c r="O938" s="117"/>
      <c r="P938" s="117"/>
      <c r="Q938" s="117"/>
      <c r="R938" s="117"/>
      <c r="S938" s="117"/>
      <c r="T938" s="117"/>
      <c r="U938" s="117"/>
      <c r="V938" s="117"/>
      <c r="W938" s="117"/>
      <c r="X938" s="117"/>
      <c r="Y938" s="117"/>
      <c r="Z938" s="117"/>
    </row>
    <row r="939" ht="12.75" customHeight="1">
      <c r="A939" s="117"/>
      <c r="B939" s="117"/>
      <c r="C939" s="117"/>
      <c r="D939" s="117"/>
      <c r="E939" s="117"/>
      <c r="F939" s="117"/>
      <c r="G939" s="117"/>
      <c r="H939" s="117"/>
      <c r="I939" s="117"/>
      <c r="J939" s="117"/>
      <c r="K939" s="117"/>
      <c r="L939" s="117"/>
      <c r="M939" s="117"/>
      <c r="N939" s="117"/>
      <c r="O939" s="117"/>
      <c r="P939" s="117"/>
      <c r="Q939" s="117"/>
      <c r="R939" s="117"/>
      <c r="S939" s="117"/>
      <c r="T939" s="117"/>
      <c r="U939" s="117"/>
      <c r="V939" s="117"/>
      <c r="W939" s="117"/>
      <c r="X939" s="117"/>
      <c r="Y939" s="117"/>
      <c r="Z939" s="117"/>
    </row>
    <row r="940" ht="12.75" customHeight="1">
      <c r="A940" s="117"/>
      <c r="B940" s="117"/>
      <c r="C940" s="117"/>
      <c r="D940" s="117"/>
      <c r="E940" s="117"/>
      <c r="F940" s="117"/>
      <c r="G940" s="117"/>
      <c r="H940" s="117"/>
      <c r="I940" s="117"/>
      <c r="J940" s="117"/>
      <c r="K940" s="117"/>
      <c r="L940" s="117"/>
      <c r="M940" s="117"/>
      <c r="N940" s="117"/>
      <c r="O940" s="117"/>
      <c r="P940" s="117"/>
      <c r="Q940" s="117"/>
      <c r="R940" s="117"/>
      <c r="S940" s="117"/>
      <c r="T940" s="117"/>
      <c r="U940" s="117"/>
      <c r="V940" s="117"/>
      <c r="W940" s="117"/>
      <c r="X940" s="117"/>
      <c r="Y940" s="117"/>
      <c r="Z940" s="117"/>
    </row>
    <row r="941" ht="12.75" customHeight="1">
      <c r="A941" s="117"/>
      <c r="B941" s="117"/>
      <c r="C941" s="117"/>
      <c r="D941" s="117"/>
      <c r="E941" s="117"/>
      <c r="F941" s="117"/>
      <c r="G941" s="117"/>
      <c r="H941" s="117"/>
      <c r="I941" s="117"/>
      <c r="J941" s="117"/>
      <c r="K941" s="117"/>
      <c r="L941" s="117"/>
      <c r="M941" s="117"/>
      <c r="N941" s="117"/>
      <c r="O941" s="117"/>
      <c r="P941" s="117"/>
      <c r="Q941" s="117"/>
      <c r="R941" s="117"/>
      <c r="S941" s="117"/>
      <c r="T941" s="117"/>
      <c r="U941" s="117"/>
      <c r="V941" s="117"/>
      <c r="W941" s="117"/>
      <c r="X941" s="117"/>
      <c r="Y941" s="117"/>
      <c r="Z941" s="117"/>
    </row>
    <row r="942" ht="12.75" customHeight="1">
      <c r="A942" s="117"/>
      <c r="B942" s="117"/>
      <c r="C942" s="117"/>
      <c r="D942" s="117"/>
      <c r="E942" s="117"/>
      <c r="F942" s="117"/>
      <c r="G942" s="117"/>
      <c r="H942" s="117"/>
      <c r="I942" s="117"/>
      <c r="J942" s="117"/>
      <c r="K942" s="117"/>
      <c r="L942" s="117"/>
      <c r="M942" s="117"/>
      <c r="N942" s="117"/>
      <c r="O942" s="117"/>
      <c r="P942" s="117"/>
      <c r="Q942" s="117"/>
      <c r="R942" s="117"/>
      <c r="S942" s="117"/>
      <c r="T942" s="117"/>
      <c r="U942" s="117"/>
      <c r="V942" s="117"/>
      <c r="W942" s="117"/>
      <c r="X942" s="117"/>
      <c r="Y942" s="117"/>
      <c r="Z942" s="117"/>
    </row>
    <row r="943" ht="12.75" customHeight="1">
      <c r="A943" s="117"/>
      <c r="B943" s="117"/>
      <c r="C943" s="117"/>
      <c r="D943" s="117"/>
      <c r="E943" s="117"/>
      <c r="F943" s="117"/>
      <c r="G943" s="117"/>
      <c r="H943" s="117"/>
      <c r="I943" s="117"/>
      <c r="J943" s="117"/>
      <c r="K943" s="117"/>
      <c r="L943" s="117"/>
      <c r="M943" s="117"/>
      <c r="N943" s="117"/>
      <c r="O943" s="117"/>
      <c r="P943" s="117"/>
      <c r="Q943" s="117"/>
      <c r="R943" s="117"/>
      <c r="S943" s="117"/>
      <c r="T943" s="117"/>
      <c r="U943" s="117"/>
      <c r="V943" s="117"/>
      <c r="W943" s="117"/>
      <c r="X943" s="117"/>
      <c r="Y943" s="117"/>
      <c r="Z943" s="117"/>
    </row>
    <row r="944" ht="12.75" customHeight="1">
      <c r="A944" s="117"/>
      <c r="B944" s="117"/>
      <c r="C944" s="117"/>
      <c r="D944" s="117"/>
      <c r="E944" s="117"/>
      <c r="F944" s="117"/>
      <c r="G944" s="117"/>
      <c r="H944" s="117"/>
      <c r="I944" s="117"/>
      <c r="J944" s="117"/>
      <c r="K944" s="117"/>
      <c r="L944" s="117"/>
      <c r="M944" s="117"/>
      <c r="N944" s="117"/>
      <c r="O944" s="117"/>
      <c r="P944" s="117"/>
      <c r="Q944" s="117"/>
      <c r="R944" s="117"/>
      <c r="S944" s="117"/>
      <c r="T944" s="117"/>
      <c r="U944" s="117"/>
      <c r="V944" s="117"/>
      <c r="W944" s="117"/>
      <c r="X944" s="117"/>
      <c r="Y944" s="117"/>
      <c r="Z944" s="117"/>
    </row>
    <row r="945" ht="12.75" customHeight="1">
      <c r="A945" s="117"/>
      <c r="B945" s="117"/>
      <c r="C945" s="117"/>
      <c r="D945" s="117"/>
      <c r="E945" s="117"/>
      <c r="F945" s="117"/>
      <c r="G945" s="117"/>
      <c r="H945" s="117"/>
      <c r="I945" s="117"/>
      <c r="J945" s="117"/>
      <c r="K945" s="117"/>
      <c r="L945" s="117"/>
      <c r="M945" s="117"/>
      <c r="N945" s="117"/>
      <c r="O945" s="117"/>
      <c r="P945" s="117"/>
      <c r="Q945" s="117"/>
      <c r="R945" s="117"/>
      <c r="S945" s="117"/>
      <c r="T945" s="117"/>
      <c r="U945" s="117"/>
      <c r="V945" s="117"/>
      <c r="W945" s="117"/>
      <c r="X945" s="117"/>
      <c r="Y945" s="117"/>
      <c r="Z945" s="117"/>
    </row>
    <row r="946" ht="12.75" customHeight="1">
      <c r="A946" s="117"/>
      <c r="B946" s="117"/>
      <c r="C946" s="117"/>
      <c r="D946" s="117"/>
      <c r="E946" s="117"/>
      <c r="F946" s="117"/>
      <c r="G946" s="117"/>
      <c r="H946" s="117"/>
      <c r="I946" s="117"/>
      <c r="J946" s="117"/>
      <c r="K946" s="117"/>
      <c r="L946" s="117"/>
      <c r="M946" s="117"/>
      <c r="N946" s="117"/>
      <c r="O946" s="117"/>
      <c r="P946" s="117"/>
      <c r="Q946" s="117"/>
      <c r="R946" s="117"/>
      <c r="S946" s="117"/>
      <c r="T946" s="117"/>
      <c r="U946" s="117"/>
      <c r="V946" s="117"/>
      <c r="W946" s="117"/>
      <c r="X946" s="117"/>
      <c r="Y946" s="117"/>
      <c r="Z946" s="117"/>
    </row>
    <row r="947" ht="12.75" customHeight="1">
      <c r="A947" s="117"/>
      <c r="B947" s="117"/>
      <c r="C947" s="117"/>
      <c r="D947" s="117"/>
      <c r="E947" s="117"/>
      <c r="F947" s="117"/>
      <c r="G947" s="117"/>
      <c r="H947" s="117"/>
      <c r="I947" s="117"/>
      <c r="J947" s="117"/>
      <c r="K947" s="117"/>
      <c r="L947" s="117"/>
      <c r="M947" s="117"/>
      <c r="N947" s="117"/>
      <c r="O947" s="117"/>
      <c r="P947" s="117"/>
      <c r="Q947" s="117"/>
      <c r="R947" s="117"/>
      <c r="S947" s="117"/>
      <c r="T947" s="117"/>
      <c r="U947" s="117"/>
      <c r="V947" s="117"/>
      <c r="W947" s="117"/>
      <c r="X947" s="117"/>
      <c r="Y947" s="117"/>
      <c r="Z947" s="117"/>
    </row>
    <row r="948" ht="12.75" customHeight="1">
      <c r="A948" s="117"/>
      <c r="B948" s="117"/>
      <c r="C948" s="117"/>
      <c r="D948" s="117"/>
      <c r="E948" s="117"/>
      <c r="F948" s="117"/>
      <c r="G948" s="117"/>
      <c r="H948" s="117"/>
      <c r="I948" s="117"/>
      <c r="J948" s="117"/>
      <c r="K948" s="117"/>
      <c r="L948" s="117"/>
      <c r="M948" s="117"/>
      <c r="N948" s="117"/>
      <c r="O948" s="117"/>
      <c r="P948" s="117"/>
      <c r="Q948" s="117"/>
      <c r="R948" s="117"/>
      <c r="S948" s="117"/>
      <c r="T948" s="117"/>
      <c r="U948" s="117"/>
      <c r="V948" s="117"/>
      <c r="W948" s="117"/>
      <c r="X948" s="117"/>
      <c r="Y948" s="117"/>
      <c r="Z948" s="117"/>
    </row>
    <row r="949" ht="12.75" customHeight="1">
      <c r="A949" s="117"/>
      <c r="B949" s="117"/>
      <c r="C949" s="117"/>
      <c r="D949" s="117"/>
      <c r="E949" s="117"/>
      <c r="F949" s="117"/>
      <c r="G949" s="117"/>
      <c r="H949" s="117"/>
      <c r="I949" s="117"/>
      <c r="J949" s="117"/>
      <c r="K949" s="117"/>
      <c r="L949" s="117"/>
      <c r="M949" s="117"/>
      <c r="N949" s="117"/>
      <c r="O949" s="117"/>
      <c r="P949" s="117"/>
      <c r="Q949" s="117"/>
      <c r="R949" s="117"/>
      <c r="S949" s="117"/>
      <c r="T949" s="117"/>
      <c r="U949" s="117"/>
      <c r="V949" s="117"/>
      <c r="W949" s="117"/>
      <c r="X949" s="117"/>
      <c r="Y949" s="117"/>
      <c r="Z949" s="117"/>
    </row>
    <row r="950" ht="12.75" customHeight="1">
      <c r="A950" s="117"/>
      <c r="B950" s="117"/>
      <c r="C950" s="117"/>
      <c r="D950" s="117"/>
      <c r="E950" s="117"/>
      <c r="F950" s="117"/>
      <c r="G950" s="117"/>
      <c r="H950" s="117"/>
      <c r="I950" s="117"/>
      <c r="J950" s="117"/>
      <c r="K950" s="117"/>
      <c r="L950" s="117"/>
      <c r="M950" s="117"/>
      <c r="N950" s="117"/>
      <c r="O950" s="117"/>
      <c r="P950" s="117"/>
      <c r="Q950" s="117"/>
      <c r="R950" s="117"/>
      <c r="S950" s="117"/>
      <c r="T950" s="117"/>
      <c r="U950" s="117"/>
      <c r="V950" s="117"/>
      <c r="W950" s="117"/>
      <c r="X950" s="117"/>
      <c r="Y950" s="117"/>
      <c r="Z950" s="117"/>
    </row>
    <row r="951" ht="12.75" customHeight="1">
      <c r="A951" s="117"/>
      <c r="B951" s="117"/>
      <c r="C951" s="117"/>
      <c r="D951" s="117"/>
      <c r="E951" s="117"/>
      <c r="F951" s="117"/>
      <c r="G951" s="117"/>
      <c r="H951" s="117"/>
      <c r="I951" s="117"/>
      <c r="J951" s="117"/>
      <c r="K951" s="117"/>
      <c r="L951" s="117"/>
      <c r="M951" s="117"/>
      <c r="N951" s="117"/>
      <c r="O951" s="117"/>
      <c r="P951" s="117"/>
      <c r="Q951" s="117"/>
      <c r="R951" s="117"/>
      <c r="S951" s="117"/>
      <c r="T951" s="117"/>
      <c r="U951" s="117"/>
      <c r="V951" s="117"/>
      <c r="W951" s="117"/>
      <c r="X951" s="117"/>
      <c r="Y951" s="117"/>
      <c r="Z951" s="117"/>
    </row>
    <row r="952" ht="12.75" customHeight="1">
      <c r="A952" s="117"/>
      <c r="B952" s="117"/>
      <c r="C952" s="117"/>
      <c r="D952" s="117"/>
      <c r="E952" s="117"/>
      <c r="F952" s="117"/>
      <c r="G952" s="117"/>
      <c r="H952" s="117"/>
      <c r="I952" s="117"/>
      <c r="J952" s="117"/>
      <c r="K952" s="117"/>
      <c r="L952" s="117"/>
      <c r="M952" s="117"/>
      <c r="N952" s="117"/>
      <c r="O952" s="117"/>
      <c r="P952" s="117"/>
      <c r="Q952" s="117"/>
      <c r="R952" s="117"/>
      <c r="S952" s="117"/>
      <c r="T952" s="117"/>
      <c r="U952" s="117"/>
      <c r="V952" s="117"/>
      <c r="W952" s="117"/>
      <c r="X952" s="117"/>
      <c r="Y952" s="117"/>
      <c r="Z952" s="117"/>
    </row>
    <row r="953" ht="12.75" customHeight="1">
      <c r="A953" s="117"/>
      <c r="B953" s="117"/>
      <c r="C953" s="117"/>
      <c r="D953" s="117"/>
      <c r="E953" s="117"/>
      <c r="F953" s="117"/>
      <c r="G953" s="117"/>
      <c r="H953" s="117"/>
      <c r="I953" s="117"/>
      <c r="J953" s="117"/>
      <c r="K953" s="117"/>
      <c r="L953" s="117"/>
      <c r="M953" s="117"/>
      <c r="N953" s="117"/>
      <c r="O953" s="117"/>
      <c r="P953" s="117"/>
      <c r="Q953" s="117"/>
      <c r="R953" s="117"/>
      <c r="S953" s="117"/>
      <c r="T953" s="117"/>
      <c r="U953" s="117"/>
      <c r="V953" s="117"/>
      <c r="W953" s="117"/>
      <c r="X953" s="117"/>
      <c r="Y953" s="117"/>
      <c r="Z953" s="117"/>
    </row>
    <row r="954" ht="12.75" customHeight="1">
      <c r="A954" s="117"/>
      <c r="B954" s="117"/>
      <c r="C954" s="117"/>
      <c r="D954" s="117"/>
      <c r="E954" s="117"/>
      <c r="F954" s="117"/>
      <c r="G954" s="117"/>
      <c r="H954" s="117"/>
      <c r="I954" s="117"/>
      <c r="J954" s="117"/>
      <c r="K954" s="117"/>
      <c r="L954" s="117"/>
      <c r="M954" s="117"/>
      <c r="N954" s="117"/>
      <c r="O954" s="117"/>
      <c r="P954" s="117"/>
      <c r="Q954" s="117"/>
      <c r="R954" s="117"/>
      <c r="S954" s="117"/>
      <c r="T954" s="117"/>
      <c r="U954" s="117"/>
      <c r="V954" s="117"/>
      <c r="W954" s="117"/>
      <c r="X954" s="117"/>
      <c r="Y954" s="117"/>
      <c r="Z954" s="117"/>
    </row>
    <row r="955" ht="12.75" customHeight="1">
      <c r="A955" s="117"/>
      <c r="B955" s="117"/>
      <c r="C955" s="117"/>
      <c r="D955" s="117"/>
      <c r="E955" s="117"/>
      <c r="F955" s="117"/>
      <c r="G955" s="117"/>
      <c r="H955" s="117"/>
      <c r="I955" s="117"/>
      <c r="J955" s="117"/>
      <c r="K955" s="117"/>
      <c r="L955" s="117"/>
      <c r="M955" s="117"/>
      <c r="N955" s="117"/>
      <c r="O955" s="117"/>
      <c r="P955" s="117"/>
      <c r="Q955" s="117"/>
      <c r="R955" s="117"/>
      <c r="S955" s="117"/>
      <c r="T955" s="117"/>
      <c r="U955" s="117"/>
      <c r="V955" s="117"/>
      <c r="W955" s="117"/>
      <c r="X955" s="117"/>
      <c r="Y955" s="117"/>
      <c r="Z955" s="117"/>
    </row>
    <row r="956" ht="12.75" customHeight="1">
      <c r="A956" s="117"/>
      <c r="B956" s="117"/>
      <c r="C956" s="117"/>
      <c r="D956" s="117"/>
      <c r="E956" s="117"/>
      <c r="F956" s="117"/>
      <c r="G956" s="117"/>
      <c r="H956" s="117"/>
      <c r="I956" s="117"/>
      <c r="J956" s="117"/>
      <c r="K956" s="117"/>
      <c r="L956" s="117"/>
      <c r="M956" s="117"/>
      <c r="N956" s="117"/>
      <c r="O956" s="117"/>
      <c r="P956" s="117"/>
      <c r="Q956" s="117"/>
      <c r="R956" s="117"/>
      <c r="S956" s="117"/>
      <c r="T956" s="117"/>
      <c r="U956" s="117"/>
      <c r="V956" s="117"/>
      <c r="W956" s="117"/>
      <c r="X956" s="117"/>
      <c r="Y956" s="117"/>
      <c r="Z956" s="117"/>
    </row>
    <row r="957" ht="12.75" customHeight="1">
      <c r="A957" s="117"/>
      <c r="B957" s="117"/>
      <c r="C957" s="117"/>
      <c r="D957" s="117"/>
      <c r="E957" s="117"/>
      <c r="F957" s="117"/>
      <c r="G957" s="117"/>
      <c r="H957" s="117"/>
      <c r="I957" s="117"/>
      <c r="J957" s="117"/>
      <c r="K957" s="117"/>
      <c r="L957" s="117"/>
      <c r="M957" s="117"/>
      <c r="N957" s="117"/>
      <c r="O957" s="117"/>
      <c r="P957" s="117"/>
      <c r="Q957" s="117"/>
      <c r="R957" s="117"/>
      <c r="S957" s="117"/>
      <c r="T957" s="117"/>
      <c r="U957" s="117"/>
      <c r="V957" s="117"/>
      <c r="W957" s="117"/>
      <c r="X957" s="117"/>
      <c r="Y957" s="117"/>
      <c r="Z957" s="117"/>
    </row>
    <row r="958" ht="12.75" customHeight="1">
      <c r="A958" s="117"/>
      <c r="B958" s="117"/>
      <c r="C958" s="117"/>
      <c r="D958" s="117"/>
      <c r="E958" s="117"/>
      <c r="F958" s="117"/>
      <c r="G958" s="117"/>
      <c r="H958" s="117"/>
      <c r="I958" s="117"/>
      <c r="J958" s="117"/>
      <c r="K958" s="117"/>
      <c r="L958" s="117"/>
      <c r="M958" s="117"/>
      <c r="N958" s="117"/>
      <c r="O958" s="117"/>
      <c r="P958" s="117"/>
      <c r="Q958" s="117"/>
      <c r="R958" s="117"/>
      <c r="S958" s="117"/>
      <c r="T958" s="117"/>
      <c r="U958" s="117"/>
      <c r="V958" s="117"/>
      <c r="W958" s="117"/>
      <c r="X958" s="117"/>
      <c r="Y958" s="117"/>
      <c r="Z958" s="117"/>
    </row>
    <row r="959" ht="12.75" customHeight="1">
      <c r="A959" s="117"/>
      <c r="B959" s="117"/>
      <c r="C959" s="117"/>
      <c r="D959" s="117"/>
      <c r="E959" s="117"/>
      <c r="F959" s="117"/>
      <c r="G959" s="117"/>
      <c r="H959" s="117"/>
      <c r="I959" s="117"/>
      <c r="J959" s="117"/>
      <c r="K959" s="117"/>
      <c r="L959" s="117"/>
      <c r="M959" s="117"/>
      <c r="N959" s="117"/>
      <c r="O959" s="117"/>
      <c r="P959" s="117"/>
      <c r="Q959" s="117"/>
      <c r="R959" s="117"/>
      <c r="S959" s="117"/>
      <c r="T959" s="117"/>
      <c r="U959" s="117"/>
      <c r="V959" s="117"/>
      <c r="W959" s="117"/>
      <c r="X959" s="117"/>
      <c r="Y959" s="117"/>
      <c r="Z959" s="117"/>
    </row>
    <row r="960" ht="12.75" customHeight="1">
      <c r="A960" s="117"/>
      <c r="B960" s="117"/>
      <c r="C960" s="117"/>
      <c r="D960" s="117"/>
      <c r="E960" s="117"/>
      <c r="F960" s="117"/>
      <c r="G960" s="117"/>
      <c r="H960" s="117"/>
      <c r="I960" s="117"/>
      <c r="J960" s="117"/>
      <c r="K960" s="117"/>
      <c r="L960" s="117"/>
      <c r="M960" s="117"/>
      <c r="N960" s="117"/>
      <c r="O960" s="117"/>
      <c r="P960" s="117"/>
      <c r="Q960" s="117"/>
      <c r="R960" s="117"/>
      <c r="S960" s="117"/>
      <c r="T960" s="117"/>
      <c r="U960" s="117"/>
      <c r="V960" s="117"/>
      <c r="W960" s="117"/>
      <c r="X960" s="117"/>
      <c r="Y960" s="117"/>
      <c r="Z960" s="117"/>
    </row>
    <row r="961" ht="12.75" customHeight="1">
      <c r="A961" s="117"/>
      <c r="B961" s="117"/>
      <c r="C961" s="117"/>
      <c r="D961" s="117"/>
      <c r="E961" s="117"/>
      <c r="F961" s="117"/>
      <c r="G961" s="117"/>
      <c r="H961" s="117"/>
      <c r="I961" s="117"/>
      <c r="J961" s="117"/>
      <c r="K961" s="117"/>
      <c r="L961" s="117"/>
      <c r="M961" s="117"/>
      <c r="N961" s="117"/>
      <c r="O961" s="117"/>
      <c r="P961" s="117"/>
      <c r="Q961" s="117"/>
      <c r="R961" s="117"/>
      <c r="S961" s="117"/>
      <c r="T961" s="117"/>
      <c r="U961" s="117"/>
      <c r="V961" s="117"/>
      <c r="W961" s="117"/>
      <c r="X961" s="117"/>
      <c r="Y961" s="117"/>
      <c r="Z961" s="117"/>
    </row>
    <row r="962" ht="12.75" customHeight="1">
      <c r="A962" s="117"/>
      <c r="B962" s="117"/>
      <c r="C962" s="117"/>
      <c r="D962" s="117"/>
      <c r="E962" s="117"/>
      <c r="F962" s="117"/>
      <c r="G962" s="117"/>
      <c r="H962" s="117"/>
      <c r="I962" s="117"/>
      <c r="J962" s="117"/>
      <c r="K962" s="117"/>
      <c r="L962" s="117"/>
      <c r="M962" s="117"/>
      <c r="N962" s="117"/>
      <c r="O962" s="117"/>
      <c r="P962" s="117"/>
      <c r="Q962" s="117"/>
      <c r="R962" s="117"/>
      <c r="S962" s="117"/>
      <c r="T962" s="117"/>
      <c r="U962" s="117"/>
      <c r="V962" s="117"/>
      <c r="W962" s="117"/>
      <c r="X962" s="117"/>
      <c r="Y962" s="117"/>
      <c r="Z962" s="117"/>
    </row>
    <row r="963" ht="12.75" customHeight="1">
      <c r="A963" s="117"/>
      <c r="B963" s="117"/>
      <c r="C963" s="117"/>
      <c r="D963" s="117"/>
      <c r="E963" s="117"/>
      <c r="F963" s="117"/>
      <c r="G963" s="117"/>
      <c r="H963" s="117"/>
      <c r="I963" s="117"/>
      <c r="J963" s="117"/>
      <c r="K963" s="117"/>
      <c r="L963" s="117"/>
      <c r="M963" s="117"/>
      <c r="N963" s="117"/>
      <c r="O963" s="117"/>
      <c r="P963" s="117"/>
      <c r="Q963" s="117"/>
      <c r="R963" s="117"/>
      <c r="S963" s="117"/>
      <c r="T963" s="117"/>
      <c r="U963" s="117"/>
      <c r="V963" s="117"/>
      <c r="W963" s="117"/>
      <c r="X963" s="117"/>
      <c r="Y963" s="117"/>
      <c r="Z963" s="117"/>
    </row>
    <row r="964" ht="12.75" customHeight="1">
      <c r="A964" s="117"/>
      <c r="B964" s="117"/>
      <c r="C964" s="117"/>
      <c r="D964" s="117"/>
      <c r="E964" s="117"/>
      <c r="F964" s="117"/>
      <c r="G964" s="117"/>
      <c r="H964" s="117"/>
      <c r="I964" s="117"/>
      <c r="J964" s="117"/>
      <c r="K964" s="117"/>
      <c r="L964" s="117"/>
      <c r="M964" s="117"/>
      <c r="N964" s="117"/>
      <c r="O964" s="117"/>
      <c r="P964" s="117"/>
      <c r="Q964" s="117"/>
      <c r="R964" s="117"/>
      <c r="S964" s="117"/>
      <c r="T964" s="117"/>
      <c r="U964" s="117"/>
      <c r="V964" s="117"/>
      <c r="W964" s="117"/>
      <c r="X964" s="117"/>
      <c r="Y964" s="117"/>
      <c r="Z964" s="117"/>
    </row>
    <row r="965" ht="12.75" customHeight="1">
      <c r="A965" s="117"/>
      <c r="B965" s="117"/>
      <c r="C965" s="117"/>
      <c r="D965" s="117"/>
      <c r="E965" s="117"/>
      <c r="F965" s="117"/>
      <c r="G965" s="117"/>
      <c r="H965" s="117"/>
      <c r="I965" s="117"/>
      <c r="J965" s="117"/>
      <c r="K965" s="117"/>
      <c r="L965" s="117"/>
      <c r="M965" s="117"/>
      <c r="N965" s="117"/>
      <c r="O965" s="117"/>
      <c r="P965" s="117"/>
      <c r="Q965" s="117"/>
      <c r="R965" s="117"/>
      <c r="S965" s="117"/>
      <c r="T965" s="117"/>
      <c r="U965" s="117"/>
      <c r="V965" s="117"/>
      <c r="W965" s="117"/>
      <c r="X965" s="117"/>
      <c r="Y965" s="117"/>
      <c r="Z965" s="117"/>
    </row>
    <row r="966" ht="12.75" customHeight="1">
      <c r="A966" s="117"/>
      <c r="B966" s="117"/>
      <c r="C966" s="117"/>
      <c r="D966" s="117"/>
      <c r="E966" s="117"/>
      <c r="F966" s="117"/>
      <c r="G966" s="117"/>
      <c r="H966" s="117"/>
      <c r="I966" s="117"/>
      <c r="J966" s="117"/>
      <c r="K966" s="117"/>
      <c r="L966" s="117"/>
      <c r="M966" s="117"/>
      <c r="N966" s="117"/>
      <c r="O966" s="117"/>
      <c r="P966" s="117"/>
      <c r="Q966" s="117"/>
      <c r="R966" s="117"/>
      <c r="S966" s="117"/>
      <c r="T966" s="117"/>
      <c r="U966" s="117"/>
      <c r="V966" s="117"/>
      <c r="W966" s="117"/>
      <c r="X966" s="117"/>
      <c r="Y966" s="117"/>
      <c r="Z966" s="117"/>
    </row>
    <row r="967" ht="12.75" customHeight="1">
      <c r="A967" s="117"/>
      <c r="B967" s="117"/>
      <c r="C967" s="117"/>
      <c r="D967" s="117"/>
      <c r="E967" s="117"/>
      <c r="F967" s="117"/>
      <c r="G967" s="117"/>
      <c r="H967" s="117"/>
      <c r="I967" s="117"/>
      <c r="J967" s="117"/>
      <c r="K967" s="117"/>
      <c r="L967" s="117"/>
      <c r="M967" s="117"/>
      <c r="N967" s="117"/>
      <c r="O967" s="117"/>
      <c r="P967" s="117"/>
      <c r="Q967" s="117"/>
      <c r="R967" s="117"/>
      <c r="S967" s="117"/>
      <c r="T967" s="117"/>
      <c r="U967" s="117"/>
      <c r="V967" s="117"/>
      <c r="W967" s="117"/>
      <c r="X967" s="117"/>
      <c r="Y967" s="117"/>
      <c r="Z967" s="117"/>
    </row>
    <row r="968" ht="12.75" customHeight="1">
      <c r="A968" s="117"/>
      <c r="B968" s="117"/>
      <c r="C968" s="117"/>
      <c r="D968" s="117"/>
      <c r="E968" s="117"/>
      <c r="F968" s="117"/>
      <c r="G968" s="117"/>
      <c r="H968" s="117"/>
      <c r="I968" s="117"/>
      <c r="J968" s="117"/>
      <c r="K968" s="117"/>
      <c r="L968" s="117"/>
      <c r="M968" s="117"/>
      <c r="N968" s="117"/>
      <c r="O968" s="117"/>
      <c r="P968" s="117"/>
      <c r="Q968" s="117"/>
      <c r="R968" s="117"/>
      <c r="S968" s="117"/>
      <c r="T968" s="117"/>
      <c r="U968" s="117"/>
      <c r="V968" s="117"/>
      <c r="W968" s="117"/>
      <c r="X968" s="117"/>
      <c r="Y968" s="117"/>
      <c r="Z968" s="117"/>
    </row>
    <row r="969" ht="12.75" customHeight="1">
      <c r="A969" s="117"/>
      <c r="B969" s="117"/>
      <c r="C969" s="117"/>
      <c r="D969" s="117"/>
      <c r="E969" s="117"/>
      <c r="F969" s="117"/>
      <c r="G969" s="117"/>
      <c r="H969" s="117"/>
      <c r="I969" s="117"/>
      <c r="J969" s="117"/>
      <c r="K969" s="117"/>
      <c r="L969" s="117"/>
      <c r="M969" s="117"/>
      <c r="N969" s="117"/>
      <c r="O969" s="117"/>
      <c r="P969" s="117"/>
      <c r="Q969" s="117"/>
      <c r="R969" s="117"/>
      <c r="S969" s="117"/>
      <c r="T969" s="117"/>
      <c r="U969" s="117"/>
      <c r="V969" s="117"/>
      <c r="W969" s="117"/>
      <c r="X969" s="117"/>
      <c r="Y969" s="117"/>
      <c r="Z969" s="117"/>
    </row>
    <row r="970" ht="12.75" customHeight="1">
      <c r="A970" s="117"/>
      <c r="B970" s="117"/>
      <c r="C970" s="117"/>
      <c r="D970" s="117"/>
      <c r="E970" s="117"/>
      <c r="F970" s="117"/>
      <c r="G970" s="117"/>
      <c r="H970" s="117"/>
      <c r="I970" s="117"/>
      <c r="J970" s="117"/>
      <c r="K970" s="117"/>
      <c r="L970" s="117"/>
      <c r="M970" s="117"/>
      <c r="N970" s="117"/>
      <c r="O970" s="117"/>
      <c r="P970" s="117"/>
      <c r="Q970" s="117"/>
      <c r="R970" s="117"/>
      <c r="S970" s="117"/>
      <c r="T970" s="117"/>
      <c r="U970" s="117"/>
      <c r="V970" s="117"/>
      <c r="W970" s="117"/>
      <c r="X970" s="117"/>
      <c r="Y970" s="117"/>
      <c r="Z970" s="117"/>
    </row>
    <row r="971" ht="12.75" customHeight="1">
      <c r="A971" s="117"/>
      <c r="B971" s="117"/>
      <c r="C971" s="117"/>
      <c r="D971" s="117"/>
      <c r="E971" s="117"/>
      <c r="F971" s="117"/>
      <c r="G971" s="117"/>
      <c r="H971" s="117"/>
      <c r="I971" s="117"/>
      <c r="J971" s="117"/>
      <c r="K971" s="117"/>
      <c r="L971" s="117"/>
      <c r="M971" s="117"/>
      <c r="N971" s="117"/>
      <c r="O971" s="117"/>
      <c r="P971" s="117"/>
      <c r="Q971" s="117"/>
      <c r="R971" s="117"/>
      <c r="S971" s="117"/>
      <c r="T971" s="117"/>
      <c r="U971" s="117"/>
      <c r="V971" s="117"/>
      <c r="W971" s="117"/>
      <c r="X971" s="117"/>
      <c r="Y971" s="117"/>
      <c r="Z971" s="117"/>
    </row>
    <row r="972" ht="12.75" customHeight="1">
      <c r="A972" s="117"/>
      <c r="B972" s="117"/>
      <c r="C972" s="117"/>
      <c r="D972" s="117"/>
      <c r="E972" s="117"/>
      <c r="F972" s="117"/>
      <c r="G972" s="117"/>
      <c r="H972" s="117"/>
      <c r="I972" s="117"/>
      <c r="J972" s="117"/>
      <c r="K972" s="117"/>
      <c r="L972" s="117"/>
      <c r="M972" s="117"/>
      <c r="N972" s="117"/>
      <c r="O972" s="117"/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</row>
    <row r="973" ht="12.75" customHeight="1">
      <c r="A973" s="117"/>
      <c r="B973" s="117"/>
      <c r="C973" s="117"/>
      <c r="D973" s="117"/>
      <c r="E973" s="117"/>
      <c r="F973" s="117"/>
      <c r="G973" s="117"/>
      <c r="H973" s="117"/>
      <c r="I973" s="117"/>
      <c r="J973" s="117"/>
      <c r="K973" s="117"/>
      <c r="L973" s="117"/>
      <c r="M973" s="117"/>
      <c r="N973" s="117"/>
      <c r="O973" s="117"/>
      <c r="P973" s="117"/>
      <c r="Q973" s="117"/>
      <c r="R973" s="117"/>
      <c r="S973" s="117"/>
      <c r="T973" s="117"/>
      <c r="U973" s="117"/>
      <c r="V973" s="117"/>
      <c r="W973" s="117"/>
      <c r="X973" s="117"/>
      <c r="Y973" s="117"/>
      <c r="Z973" s="117"/>
    </row>
    <row r="974" ht="12.75" customHeight="1">
      <c r="A974" s="117"/>
      <c r="B974" s="117"/>
      <c r="C974" s="117"/>
      <c r="D974" s="117"/>
      <c r="E974" s="117"/>
      <c r="F974" s="117"/>
      <c r="G974" s="117"/>
      <c r="H974" s="117"/>
      <c r="I974" s="117"/>
      <c r="J974" s="117"/>
      <c r="K974" s="117"/>
      <c r="L974" s="117"/>
      <c r="M974" s="117"/>
      <c r="N974" s="117"/>
      <c r="O974" s="117"/>
      <c r="P974" s="117"/>
      <c r="Q974" s="117"/>
      <c r="R974" s="117"/>
      <c r="S974" s="117"/>
      <c r="T974" s="117"/>
      <c r="U974" s="117"/>
      <c r="V974" s="117"/>
      <c r="W974" s="117"/>
      <c r="X974" s="117"/>
      <c r="Y974" s="117"/>
      <c r="Z974" s="117"/>
    </row>
    <row r="975" ht="12.75" customHeight="1">
      <c r="A975" s="117"/>
      <c r="B975" s="117"/>
      <c r="C975" s="117"/>
      <c r="D975" s="117"/>
      <c r="E975" s="117"/>
      <c r="F975" s="117"/>
      <c r="G975" s="117"/>
      <c r="H975" s="117"/>
      <c r="I975" s="117"/>
      <c r="J975" s="117"/>
      <c r="K975" s="117"/>
      <c r="L975" s="117"/>
      <c r="M975" s="117"/>
      <c r="N975" s="117"/>
      <c r="O975" s="117"/>
      <c r="P975" s="117"/>
      <c r="Q975" s="117"/>
      <c r="R975" s="117"/>
      <c r="S975" s="117"/>
      <c r="T975" s="117"/>
      <c r="U975" s="117"/>
      <c r="V975" s="117"/>
      <c r="W975" s="117"/>
      <c r="X975" s="117"/>
      <c r="Y975" s="117"/>
      <c r="Z975" s="117"/>
    </row>
    <row r="976" ht="12.75" customHeight="1">
      <c r="A976" s="117"/>
      <c r="B976" s="117"/>
      <c r="C976" s="117"/>
      <c r="D976" s="117"/>
      <c r="E976" s="117"/>
      <c r="F976" s="117"/>
      <c r="G976" s="117"/>
      <c r="H976" s="117"/>
      <c r="I976" s="117"/>
      <c r="J976" s="117"/>
      <c r="K976" s="117"/>
      <c r="L976" s="117"/>
      <c r="M976" s="117"/>
      <c r="N976" s="117"/>
      <c r="O976" s="117"/>
      <c r="P976" s="117"/>
      <c r="Q976" s="117"/>
      <c r="R976" s="117"/>
      <c r="S976" s="117"/>
      <c r="T976" s="117"/>
      <c r="U976" s="117"/>
      <c r="V976" s="117"/>
      <c r="W976" s="117"/>
      <c r="X976" s="117"/>
      <c r="Y976" s="117"/>
      <c r="Z976" s="117"/>
    </row>
    <row r="977" ht="12.75" customHeight="1">
      <c r="A977" s="117"/>
      <c r="B977" s="117"/>
      <c r="C977" s="117"/>
      <c r="D977" s="117"/>
      <c r="E977" s="117"/>
      <c r="F977" s="117"/>
      <c r="G977" s="117"/>
      <c r="H977" s="117"/>
      <c r="I977" s="117"/>
      <c r="J977" s="117"/>
      <c r="K977" s="117"/>
      <c r="L977" s="117"/>
      <c r="M977" s="117"/>
      <c r="N977" s="117"/>
      <c r="O977" s="117"/>
      <c r="P977" s="117"/>
      <c r="Q977" s="117"/>
      <c r="R977" s="117"/>
      <c r="S977" s="117"/>
      <c r="T977" s="117"/>
      <c r="U977" s="117"/>
      <c r="V977" s="117"/>
      <c r="W977" s="117"/>
      <c r="X977" s="117"/>
      <c r="Y977" s="117"/>
      <c r="Z977" s="117"/>
    </row>
    <row r="978" ht="12.75" customHeight="1">
      <c r="A978" s="117"/>
      <c r="B978" s="117"/>
      <c r="C978" s="117"/>
      <c r="D978" s="117"/>
      <c r="E978" s="117"/>
      <c r="F978" s="117"/>
      <c r="G978" s="117"/>
      <c r="H978" s="117"/>
      <c r="I978" s="117"/>
      <c r="J978" s="117"/>
      <c r="K978" s="117"/>
      <c r="L978" s="117"/>
      <c r="M978" s="117"/>
      <c r="N978" s="117"/>
      <c r="O978" s="117"/>
      <c r="P978" s="117"/>
      <c r="Q978" s="117"/>
      <c r="R978" s="117"/>
      <c r="S978" s="117"/>
      <c r="T978" s="117"/>
      <c r="U978" s="117"/>
      <c r="V978" s="117"/>
      <c r="W978" s="117"/>
      <c r="X978" s="117"/>
      <c r="Y978" s="117"/>
      <c r="Z978" s="117"/>
    </row>
    <row r="979" ht="12.75" customHeight="1">
      <c r="A979" s="117"/>
      <c r="B979" s="117"/>
      <c r="C979" s="117"/>
      <c r="D979" s="117"/>
      <c r="E979" s="117"/>
      <c r="F979" s="117"/>
      <c r="G979" s="117"/>
      <c r="H979" s="117"/>
      <c r="I979" s="117"/>
      <c r="J979" s="117"/>
      <c r="K979" s="117"/>
      <c r="L979" s="117"/>
      <c r="M979" s="117"/>
      <c r="N979" s="117"/>
      <c r="O979" s="117"/>
      <c r="P979" s="117"/>
      <c r="Q979" s="117"/>
      <c r="R979" s="117"/>
      <c r="S979" s="117"/>
      <c r="T979" s="117"/>
      <c r="U979" s="117"/>
      <c r="V979" s="117"/>
      <c r="W979" s="117"/>
      <c r="X979" s="117"/>
      <c r="Y979" s="117"/>
      <c r="Z979" s="117"/>
    </row>
    <row r="980" ht="12.75" customHeight="1">
      <c r="A980" s="117"/>
      <c r="B980" s="117"/>
      <c r="C980" s="117"/>
      <c r="D980" s="117"/>
      <c r="E980" s="117"/>
      <c r="F980" s="117"/>
      <c r="G980" s="117"/>
      <c r="H980" s="117"/>
      <c r="I980" s="117"/>
      <c r="J980" s="117"/>
      <c r="K980" s="117"/>
      <c r="L980" s="117"/>
      <c r="M980" s="117"/>
      <c r="N980" s="117"/>
      <c r="O980" s="117"/>
      <c r="P980" s="117"/>
      <c r="Q980" s="117"/>
      <c r="R980" s="117"/>
      <c r="S980" s="117"/>
      <c r="T980" s="117"/>
      <c r="U980" s="117"/>
      <c r="V980" s="117"/>
      <c r="W980" s="117"/>
      <c r="X980" s="117"/>
      <c r="Y980" s="117"/>
      <c r="Z980" s="117"/>
    </row>
    <row r="981" ht="12.75" customHeight="1">
      <c r="A981" s="117"/>
      <c r="B981" s="117"/>
      <c r="C981" s="117"/>
      <c r="D981" s="117"/>
      <c r="E981" s="117"/>
      <c r="F981" s="117"/>
      <c r="G981" s="117"/>
      <c r="H981" s="117"/>
      <c r="I981" s="117"/>
      <c r="J981" s="117"/>
      <c r="K981" s="117"/>
      <c r="L981" s="117"/>
      <c r="M981" s="117"/>
      <c r="N981" s="117"/>
      <c r="O981" s="117"/>
      <c r="P981" s="117"/>
      <c r="Q981" s="117"/>
      <c r="R981" s="117"/>
      <c r="S981" s="117"/>
      <c r="T981" s="117"/>
      <c r="U981" s="117"/>
      <c r="V981" s="117"/>
      <c r="W981" s="117"/>
      <c r="X981" s="117"/>
      <c r="Y981" s="117"/>
      <c r="Z981" s="117"/>
    </row>
    <row r="982" ht="12.75" customHeight="1">
      <c r="A982" s="117"/>
      <c r="B982" s="117"/>
      <c r="C982" s="117"/>
      <c r="D982" s="117"/>
      <c r="E982" s="117"/>
      <c r="F982" s="117"/>
      <c r="G982" s="117"/>
      <c r="H982" s="117"/>
      <c r="I982" s="117"/>
      <c r="J982" s="117"/>
      <c r="K982" s="117"/>
      <c r="L982" s="117"/>
      <c r="M982" s="117"/>
      <c r="N982" s="117"/>
      <c r="O982" s="117"/>
      <c r="P982" s="117"/>
      <c r="Q982" s="117"/>
      <c r="R982" s="117"/>
      <c r="S982" s="117"/>
      <c r="T982" s="117"/>
      <c r="U982" s="117"/>
      <c r="V982" s="117"/>
      <c r="W982" s="117"/>
      <c r="X982" s="117"/>
      <c r="Y982" s="117"/>
      <c r="Z982" s="117"/>
    </row>
    <row r="983" ht="12.75" customHeight="1">
      <c r="A983" s="117"/>
      <c r="B983" s="117"/>
      <c r="C983" s="117"/>
      <c r="D983" s="117"/>
      <c r="E983" s="117"/>
      <c r="F983" s="117"/>
      <c r="G983" s="117"/>
      <c r="H983" s="117"/>
      <c r="I983" s="117"/>
      <c r="J983" s="117"/>
      <c r="K983" s="117"/>
      <c r="L983" s="117"/>
      <c r="M983" s="117"/>
      <c r="N983" s="117"/>
      <c r="O983" s="117"/>
      <c r="P983" s="117"/>
      <c r="Q983" s="117"/>
      <c r="R983" s="117"/>
      <c r="S983" s="117"/>
      <c r="T983" s="117"/>
      <c r="U983" s="117"/>
      <c r="V983" s="117"/>
      <c r="W983" s="117"/>
      <c r="X983" s="117"/>
      <c r="Y983" s="117"/>
      <c r="Z983" s="117"/>
    </row>
    <row r="984" ht="12.75" customHeight="1">
      <c r="A984" s="117"/>
      <c r="B984" s="117"/>
      <c r="C984" s="117"/>
      <c r="D984" s="117"/>
      <c r="E984" s="117"/>
      <c r="F984" s="117"/>
      <c r="G984" s="117"/>
      <c r="H984" s="117"/>
      <c r="I984" s="117"/>
      <c r="J984" s="117"/>
      <c r="K984" s="117"/>
      <c r="L984" s="117"/>
      <c r="M984" s="117"/>
      <c r="N984" s="117"/>
      <c r="O984" s="117"/>
      <c r="P984" s="117"/>
      <c r="Q984" s="117"/>
      <c r="R984" s="117"/>
      <c r="S984" s="117"/>
      <c r="T984" s="117"/>
      <c r="U984" s="117"/>
      <c r="V984" s="117"/>
      <c r="W984" s="117"/>
      <c r="X984" s="117"/>
      <c r="Y984" s="117"/>
      <c r="Z984" s="117"/>
    </row>
    <row r="985" ht="12.75" customHeight="1">
      <c r="A985" s="117"/>
      <c r="B985" s="117"/>
      <c r="C985" s="117"/>
      <c r="D985" s="117"/>
      <c r="E985" s="117"/>
      <c r="F985" s="117"/>
      <c r="G985" s="117"/>
      <c r="H985" s="117"/>
      <c r="I985" s="117"/>
      <c r="J985" s="117"/>
      <c r="K985" s="117"/>
      <c r="L985" s="117"/>
      <c r="M985" s="117"/>
      <c r="N985" s="117"/>
      <c r="O985" s="117"/>
      <c r="P985" s="117"/>
      <c r="Q985" s="117"/>
      <c r="R985" s="117"/>
      <c r="S985" s="117"/>
      <c r="T985" s="117"/>
      <c r="U985" s="117"/>
      <c r="V985" s="117"/>
      <c r="W985" s="117"/>
      <c r="X985" s="117"/>
      <c r="Y985" s="117"/>
      <c r="Z985" s="117"/>
    </row>
    <row r="986" ht="12.75" customHeight="1">
      <c r="A986" s="117"/>
      <c r="B986" s="117"/>
      <c r="C986" s="117"/>
      <c r="D986" s="117"/>
      <c r="E986" s="117"/>
      <c r="F986" s="117"/>
      <c r="G986" s="117"/>
      <c r="H986" s="117"/>
      <c r="I986" s="117"/>
      <c r="J986" s="117"/>
      <c r="K986" s="117"/>
      <c r="L986" s="117"/>
      <c r="M986" s="117"/>
      <c r="N986" s="117"/>
      <c r="O986" s="117"/>
      <c r="P986" s="117"/>
      <c r="Q986" s="117"/>
      <c r="R986" s="117"/>
      <c r="S986" s="117"/>
      <c r="T986" s="117"/>
      <c r="U986" s="117"/>
      <c r="V986" s="117"/>
      <c r="W986" s="117"/>
      <c r="X986" s="117"/>
      <c r="Y986" s="117"/>
      <c r="Z986" s="117"/>
    </row>
    <row r="987" ht="12.75" customHeight="1">
      <c r="A987" s="117"/>
      <c r="B987" s="117"/>
      <c r="C987" s="117"/>
      <c r="D987" s="117"/>
      <c r="E987" s="117"/>
      <c r="F987" s="117"/>
      <c r="G987" s="117"/>
      <c r="H987" s="117"/>
      <c r="I987" s="117"/>
      <c r="J987" s="117"/>
      <c r="K987" s="117"/>
      <c r="L987" s="117"/>
      <c r="M987" s="117"/>
      <c r="N987" s="117"/>
      <c r="O987" s="117"/>
      <c r="P987" s="117"/>
      <c r="Q987" s="117"/>
      <c r="R987" s="117"/>
      <c r="S987" s="117"/>
      <c r="T987" s="117"/>
      <c r="U987" s="117"/>
      <c r="V987" s="117"/>
      <c r="W987" s="117"/>
      <c r="X987" s="117"/>
      <c r="Y987" s="117"/>
      <c r="Z987" s="117"/>
    </row>
    <row r="988" ht="12.75" customHeight="1">
      <c r="A988" s="117"/>
      <c r="B988" s="117"/>
      <c r="C988" s="117"/>
      <c r="D988" s="117"/>
      <c r="E988" s="117"/>
      <c r="F988" s="117"/>
      <c r="G988" s="117"/>
      <c r="H988" s="117"/>
      <c r="I988" s="117"/>
      <c r="J988" s="117"/>
      <c r="K988" s="117"/>
      <c r="L988" s="117"/>
      <c r="M988" s="117"/>
      <c r="N988" s="117"/>
      <c r="O988" s="117"/>
      <c r="P988" s="117"/>
      <c r="Q988" s="117"/>
      <c r="R988" s="117"/>
      <c r="S988" s="117"/>
      <c r="T988" s="117"/>
      <c r="U988" s="117"/>
      <c r="V988" s="117"/>
      <c r="W988" s="117"/>
      <c r="X988" s="117"/>
      <c r="Y988" s="117"/>
      <c r="Z988" s="117"/>
    </row>
    <row r="989" ht="12.75" customHeight="1">
      <c r="A989" s="117"/>
      <c r="B989" s="117"/>
      <c r="C989" s="117"/>
      <c r="D989" s="117"/>
      <c r="E989" s="117"/>
      <c r="F989" s="117"/>
      <c r="G989" s="117"/>
      <c r="H989" s="117"/>
      <c r="I989" s="117"/>
      <c r="J989" s="117"/>
      <c r="K989" s="117"/>
      <c r="L989" s="117"/>
      <c r="M989" s="117"/>
      <c r="N989" s="117"/>
      <c r="O989" s="117"/>
      <c r="P989" s="117"/>
      <c r="Q989" s="117"/>
      <c r="R989" s="117"/>
      <c r="S989" s="117"/>
      <c r="T989" s="117"/>
      <c r="U989" s="117"/>
      <c r="V989" s="117"/>
      <c r="W989" s="117"/>
      <c r="X989" s="117"/>
      <c r="Y989" s="117"/>
      <c r="Z989" s="117"/>
    </row>
    <row r="990" ht="12.75" customHeight="1">
      <c r="A990" s="117"/>
      <c r="B990" s="117"/>
      <c r="C990" s="117"/>
      <c r="D990" s="117"/>
      <c r="E990" s="117"/>
      <c r="F990" s="117"/>
      <c r="G990" s="117"/>
      <c r="H990" s="117"/>
      <c r="I990" s="117"/>
      <c r="J990" s="117"/>
      <c r="K990" s="117"/>
      <c r="L990" s="117"/>
      <c r="M990" s="117"/>
      <c r="N990" s="117"/>
      <c r="O990" s="117"/>
      <c r="P990" s="117"/>
      <c r="Q990" s="117"/>
      <c r="R990" s="117"/>
      <c r="S990" s="117"/>
      <c r="T990" s="117"/>
      <c r="U990" s="117"/>
      <c r="V990" s="117"/>
      <c r="W990" s="117"/>
      <c r="X990" s="117"/>
      <c r="Y990" s="117"/>
      <c r="Z990" s="117"/>
    </row>
    <row r="991" ht="12.75" customHeight="1">
      <c r="A991" s="117"/>
      <c r="B991" s="117"/>
      <c r="C991" s="117"/>
      <c r="D991" s="117"/>
      <c r="E991" s="117"/>
      <c r="F991" s="117"/>
      <c r="G991" s="117"/>
      <c r="H991" s="117"/>
      <c r="I991" s="117"/>
      <c r="J991" s="117"/>
      <c r="K991" s="117"/>
      <c r="L991" s="117"/>
      <c r="M991" s="117"/>
      <c r="N991" s="117"/>
      <c r="O991" s="117"/>
      <c r="P991" s="117"/>
      <c r="Q991" s="117"/>
      <c r="R991" s="117"/>
      <c r="S991" s="117"/>
      <c r="T991" s="117"/>
      <c r="U991" s="117"/>
      <c r="V991" s="117"/>
      <c r="W991" s="117"/>
      <c r="X991" s="117"/>
      <c r="Y991" s="117"/>
      <c r="Z991" s="117"/>
    </row>
    <row r="992" ht="12.75" customHeight="1">
      <c r="A992" s="117"/>
      <c r="B992" s="117"/>
      <c r="C992" s="117"/>
      <c r="D992" s="117"/>
      <c r="E992" s="117"/>
      <c r="F992" s="117"/>
      <c r="G992" s="117"/>
      <c r="H992" s="117"/>
      <c r="I992" s="117"/>
      <c r="J992" s="117"/>
      <c r="K992" s="117"/>
      <c r="L992" s="117"/>
      <c r="M992" s="117"/>
      <c r="N992" s="117"/>
      <c r="O992" s="117"/>
      <c r="P992" s="117"/>
      <c r="Q992" s="117"/>
      <c r="R992" s="117"/>
      <c r="S992" s="117"/>
      <c r="T992" s="117"/>
      <c r="U992" s="117"/>
      <c r="V992" s="117"/>
      <c r="W992" s="117"/>
      <c r="X992" s="117"/>
      <c r="Y992" s="117"/>
      <c r="Z992" s="117"/>
    </row>
    <row r="993" ht="12.75" customHeight="1">
      <c r="A993" s="117"/>
      <c r="B993" s="117"/>
      <c r="C993" s="117"/>
      <c r="D993" s="117"/>
      <c r="E993" s="117"/>
      <c r="F993" s="117"/>
      <c r="G993" s="117"/>
      <c r="H993" s="117"/>
      <c r="I993" s="117"/>
      <c r="J993" s="117"/>
      <c r="K993" s="117"/>
      <c r="L993" s="117"/>
      <c r="M993" s="117"/>
      <c r="N993" s="117"/>
      <c r="O993" s="117"/>
      <c r="P993" s="117"/>
      <c r="Q993" s="117"/>
      <c r="R993" s="117"/>
      <c r="S993" s="117"/>
      <c r="T993" s="117"/>
      <c r="U993" s="117"/>
      <c r="V993" s="117"/>
      <c r="W993" s="117"/>
      <c r="X993" s="117"/>
      <c r="Y993" s="117"/>
      <c r="Z993" s="117"/>
    </row>
    <row r="994" ht="12.75" customHeight="1">
      <c r="A994" s="117"/>
      <c r="B994" s="117"/>
      <c r="C994" s="117"/>
      <c r="D994" s="117"/>
      <c r="E994" s="117"/>
      <c r="F994" s="117"/>
      <c r="G994" s="117"/>
      <c r="H994" s="117"/>
      <c r="I994" s="117"/>
      <c r="J994" s="117"/>
      <c r="K994" s="117"/>
      <c r="L994" s="117"/>
      <c r="M994" s="117"/>
      <c r="N994" s="117"/>
      <c r="O994" s="117"/>
      <c r="P994" s="117"/>
      <c r="Q994" s="117"/>
      <c r="R994" s="117"/>
      <c r="S994" s="117"/>
      <c r="T994" s="117"/>
      <c r="U994" s="117"/>
      <c r="V994" s="117"/>
      <c r="W994" s="117"/>
      <c r="X994" s="117"/>
      <c r="Y994" s="117"/>
      <c r="Z994" s="117"/>
    </row>
    <row r="995" ht="12.75" customHeight="1">
      <c r="A995" s="117"/>
      <c r="B995" s="117"/>
      <c r="C995" s="117"/>
      <c r="D995" s="117"/>
      <c r="E995" s="117"/>
      <c r="F995" s="117"/>
      <c r="G995" s="117"/>
      <c r="H995" s="117"/>
      <c r="I995" s="117"/>
      <c r="J995" s="117"/>
      <c r="K995" s="117"/>
      <c r="L995" s="117"/>
      <c r="M995" s="117"/>
      <c r="N995" s="117"/>
      <c r="O995" s="117"/>
      <c r="P995" s="117"/>
      <c r="Q995" s="117"/>
      <c r="R995" s="117"/>
      <c r="S995" s="117"/>
      <c r="T995" s="117"/>
      <c r="U995" s="117"/>
      <c r="V995" s="117"/>
      <c r="W995" s="117"/>
      <c r="X995" s="117"/>
      <c r="Y995" s="117"/>
      <c r="Z995" s="117"/>
    </row>
    <row r="996" ht="12.75" customHeight="1">
      <c r="A996" s="117"/>
      <c r="B996" s="117"/>
      <c r="C996" s="117"/>
      <c r="D996" s="117"/>
      <c r="E996" s="117"/>
      <c r="F996" s="117"/>
      <c r="G996" s="117"/>
      <c r="H996" s="117"/>
      <c r="I996" s="117"/>
      <c r="J996" s="117"/>
      <c r="K996" s="117"/>
      <c r="L996" s="117"/>
      <c r="M996" s="117"/>
      <c r="N996" s="117"/>
      <c r="O996" s="117"/>
      <c r="P996" s="117"/>
      <c r="Q996" s="117"/>
      <c r="R996" s="117"/>
      <c r="S996" s="117"/>
      <c r="T996" s="117"/>
      <c r="U996" s="117"/>
      <c r="V996" s="117"/>
      <c r="W996" s="117"/>
      <c r="X996" s="117"/>
      <c r="Y996" s="117"/>
      <c r="Z996" s="117"/>
    </row>
    <row r="997" ht="12.75" customHeight="1">
      <c r="A997" s="117"/>
      <c r="B997" s="117"/>
      <c r="C997" s="117"/>
      <c r="D997" s="117"/>
      <c r="E997" s="117"/>
      <c r="F997" s="117"/>
      <c r="G997" s="117"/>
      <c r="H997" s="117"/>
      <c r="I997" s="117"/>
      <c r="J997" s="117"/>
      <c r="K997" s="117"/>
      <c r="L997" s="117"/>
      <c r="M997" s="117"/>
      <c r="N997" s="117"/>
      <c r="O997" s="117"/>
      <c r="P997" s="117"/>
      <c r="Q997" s="117"/>
      <c r="R997" s="117"/>
      <c r="S997" s="117"/>
      <c r="T997" s="117"/>
      <c r="U997" s="117"/>
      <c r="V997" s="117"/>
      <c r="W997" s="117"/>
      <c r="X997" s="117"/>
      <c r="Y997" s="117"/>
      <c r="Z997" s="117"/>
    </row>
    <row r="998" ht="12.75" customHeight="1">
      <c r="A998" s="117"/>
      <c r="B998" s="117"/>
      <c r="C998" s="117"/>
      <c r="D998" s="117"/>
      <c r="E998" s="117"/>
      <c r="F998" s="117"/>
      <c r="G998" s="117"/>
      <c r="H998" s="117"/>
      <c r="I998" s="117"/>
      <c r="J998" s="117"/>
      <c r="K998" s="117"/>
      <c r="L998" s="117"/>
      <c r="M998" s="117"/>
      <c r="N998" s="117"/>
      <c r="O998" s="117"/>
      <c r="P998" s="117"/>
      <c r="Q998" s="117"/>
      <c r="R998" s="117"/>
      <c r="S998" s="117"/>
      <c r="T998" s="117"/>
      <c r="U998" s="117"/>
      <c r="V998" s="117"/>
      <c r="W998" s="117"/>
      <c r="X998" s="117"/>
      <c r="Y998" s="117"/>
      <c r="Z998" s="117"/>
    </row>
    <row r="999" ht="12.75" customHeight="1">
      <c r="A999" s="117"/>
      <c r="B999" s="117"/>
      <c r="C999" s="117"/>
      <c r="D999" s="117"/>
      <c r="E999" s="117"/>
      <c r="F999" s="117"/>
      <c r="G999" s="117"/>
      <c r="H999" s="117"/>
      <c r="I999" s="117"/>
      <c r="J999" s="117"/>
      <c r="K999" s="117"/>
      <c r="L999" s="117"/>
      <c r="M999" s="117"/>
      <c r="N999" s="117"/>
      <c r="O999" s="117"/>
      <c r="P999" s="117"/>
      <c r="Q999" s="117"/>
      <c r="R999" s="117"/>
      <c r="S999" s="117"/>
      <c r="T999" s="117"/>
      <c r="U999" s="117"/>
      <c r="V999" s="117"/>
      <c r="W999" s="117"/>
      <c r="X999" s="117"/>
      <c r="Y999" s="117"/>
      <c r="Z999" s="117"/>
    </row>
    <row r="1000" ht="12.75" customHeight="1">
      <c r="A1000" s="117"/>
      <c r="B1000" s="117"/>
      <c r="C1000" s="117"/>
      <c r="D1000" s="117"/>
      <c r="E1000" s="117"/>
      <c r="F1000" s="117"/>
      <c r="G1000" s="117"/>
      <c r="H1000" s="117"/>
      <c r="I1000" s="117"/>
      <c r="J1000" s="117"/>
      <c r="K1000" s="117"/>
      <c r="L1000" s="117"/>
      <c r="M1000" s="117"/>
      <c r="N1000" s="117"/>
      <c r="O1000" s="117"/>
      <c r="P1000" s="117"/>
      <c r="Q1000" s="117"/>
      <c r="R1000" s="117"/>
      <c r="S1000" s="117"/>
      <c r="T1000" s="117"/>
      <c r="U1000" s="117"/>
      <c r="V1000" s="117"/>
      <c r="W1000" s="117"/>
      <c r="X1000" s="117"/>
      <c r="Y1000" s="117"/>
      <c r="Z1000" s="117"/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10.13"/>
    <col customWidth="1" min="2" max="5" width="8.63"/>
    <col customWidth="1" min="6" max="6" width="20.63"/>
    <col customWidth="1" min="7" max="9" width="8.63"/>
    <col customWidth="1" min="10" max="10" width="10.63"/>
    <col customWidth="1" min="11" max="11" width="18.63"/>
    <col customWidth="1" min="12" max="12" width="12.88"/>
    <col customWidth="1" min="13" max="13" width="11.38"/>
    <col customWidth="1" min="14" max="26" width="8.63"/>
  </cols>
  <sheetData>
    <row r="1" ht="12.75" customHeight="1"/>
    <row r="2" ht="12.75" customHeight="1">
      <c r="A2" s="985" t="s">
        <v>1129</v>
      </c>
      <c r="B2" s="985" t="s">
        <v>1130</v>
      </c>
    </row>
    <row r="3" ht="12.75" customHeight="1">
      <c r="A3" s="986">
        <v>43102.0</v>
      </c>
      <c r="B3" s="987">
        <v>3.457</v>
      </c>
      <c r="J3" s="988" t="s">
        <v>1131</v>
      </c>
      <c r="K3" s="989"/>
      <c r="L3" s="989"/>
      <c r="M3" s="990"/>
    </row>
    <row r="4" ht="12.75" customHeight="1">
      <c r="A4" s="986">
        <v>43103.0</v>
      </c>
      <c r="B4" s="987">
        <v>3.46</v>
      </c>
      <c r="J4" s="991" t="s">
        <v>1132</v>
      </c>
      <c r="K4" s="991" t="s">
        <v>1133</v>
      </c>
      <c r="L4" s="992" t="s">
        <v>1134</v>
      </c>
      <c r="M4" s="991" t="s">
        <v>1135</v>
      </c>
      <c r="N4" s="515" t="s">
        <v>191</v>
      </c>
      <c r="O4" s="515" t="s">
        <v>1136</v>
      </c>
    </row>
    <row r="5" ht="12.75" customHeight="1">
      <c r="A5" s="986">
        <v>43104.0</v>
      </c>
      <c r="B5" s="987">
        <v>3.448</v>
      </c>
      <c r="F5" s="993" t="s">
        <v>1137</v>
      </c>
      <c r="J5" s="994">
        <v>10002.0</v>
      </c>
      <c r="K5" s="995">
        <v>2067629.0</v>
      </c>
      <c r="L5" s="995">
        <f>K5*(B247-B3)</f>
        <v>601680.039</v>
      </c>
      <c r="M5" s="995">
        <v>589952.0</v>
      </c>
      <c r="N5" s="633">
        <f>L5-M5</f>
        <v>11728.039</v>
      </c>
      <c r="O5" s="996">
        <f>N5/L5</f>
        <v>0.01949215237</v>
      </c>
      <c r="P5" s="515" t="s">
        <v>1138</v>
      </c>
    </row>
    <row r="6" ht="12.75" customHeight="1">
      <c r="A6" s="986">
        <v>43105.0</v>
      </c>
      <c r="B6" s="987">
        <v>3.446</v>
      </c>
      <c r="F6" s="997">
        <v>3.536</v>
      </c>
      <c r="J6" s="994"/>
      <c r="K6" s="994"/>
      <c r="L6" s="995"/>
      <c r="M6" s="994"/>
    </row>
    <row r="7" ht="12.75" customHeight="1">
      <c r="A7" s="986">
        <v>43108.0</v>
      </c>
      <c r="B7" s="987">
        <v>3.441</v>
      </c>
      <c r="J7" s="994"/>
      <c r="K7" s="994"/>
      <c r="L7" s="994"/>
      <c r="M7" s="994"/>
    </row>
    <row r="8" ht="12.75" customHeight="1">
      <c r="A8" s="986">
        <v>43109.0</v>
      </c>
      <c r="B8" s="987">
        <v>3.444</v>
      </c>
    </row>
    <row r="9" ht="12.75" customHeight="1">
      <c r="A9" s="986">
        <v>43110.0</v>
      </c>
      <c r="B9" s="987">
        <v>3.429</v>
      </c>
    </row>
    <row r="10" ht="12.75" customHeight="1">
      <c r="A10" s="986">
        <v>43111.0</v>
      </c>
      <c r="B10" s="987">
        <v>3.423</v>
      </c>
    </row>
    <row r="11" ht="12.75" customHeight="1">
      <c r="A11" s="986">
        <v>43112.0</v>
      </c>
      <c r="B11" s="987">
        <v>3.415</v>
      </c>
    </row>
    <row r="12" ht="12.75" customHeight="1">
      <c r="A12" s="986">
        <v>43115.0</v>
      </c>
      <c r="B12" s="987">
        <v>3.4</v>
      </c>
    </row>
    <row r="13" ht="12.75" customHeight="1">
      <c r="A13" s="986">
        <v>43116.0</v>
      </c>
      <c r="B13" s="987">
        <v>3.41</v>
      </c>
    </row>
    <row r="14" ht="12.75" customHeight="1">
      <c r="A14" s="986">
        <v>43117.0</v>
      </c>
      <c r="B14" s="987">
        <v>3.452</v>
      </c>
    </row>
    <row r="15" ht="12.75" customHeight="1">
      <c r="A15" s="986">
        <v>43118.0</v>
      </c>
      <c r="B15" s="987">
        <v>3.427</v>
      </c>
    </row>
    <row r="16" ht="12.75" customHeight="1">
      <c r="A16" s="986">
        <v>43119.0</v>
      </c>
      <c r="B16" s="987">
        <v>3.406</v>
      </c>
    </row>
    <row r="17" ht="12.75" customHeight="1">
      <c r="A17" s="986">
        <v>43122.0</v>
      </c>
      <c r="B17" s="987">
        <v>3.421</v>
      </c>
    </row>
    <row r="18" ht="12.75" customHeight="1">
      <c r="A18" s="986">
        <v>43123.0</v>
      </c>
      <c r="B18" s="987">
        <v>3.422</v>
      </c>
    </row>
    <row r="19" ht="12.75" customHeight="1">
      <c r="A19" s="986">
        <v>43124.0</v>
      </c>
      <c r="B19" s="987">
        <v>3.406</v>
      </c>
    </row>
    <row r="20" ht="12.75" customHeight="1">
      <c r="A20" s="986">
        <v>43125.0</v>
      </c>
      <c r="B20" s="987">
        <v>3.403</v>
      </c>
    </row>
    <row r="21" ht="12.75" customHeight="1">
      <c r="A21" s="986">
        <v>43126.0</v>
      </c>
      <c r="B21" s="987">
        <v>3.388</v>
      </c>
    </row>
    <row r="22" ht="12.75" customHeight="1">
      <c r="A22" s="986">
        <v>43129.0</v>
      </c>
      <c r="B22" s="987">
        <v>3.409</v>
      </c>
    </row>
    <row r="23" ht="12.75" customHeight="1">
      <c r="A23" s="986">
        <v>43130.0</v>
      </c>
      <c r="B23" s="987">
        <v>3.399</v>
      </c>
    </row>
    <row r="24" ht="12.75" customHeight="1">
      <c r="A24" s="986">
        <v>43131.0</v>
      </c>
      <c r="B24" s="987">
        <v>3.405</v>
      </c>
    </row>
    <row r="25" ht="12.75" customHeight="1">
      <c r="A25" s="986">
        <v>43132.0</v>
      </c>
      <c r="B25" s="987">
        <v>3.427</v>
      </c>
    </row>
    <row r="26" ht="12.75" customHeight="1">
      <c r="A26" s="986">
        <v>43133.0</v>
      </c>
      <c r="B26" s="987">
        <v>3.43</v>
      </c>
    </row>
    <row r="27" ht="12.75" customHeight="1">
      <c r="A27" s="986">
        <v>43136.0</v>
      </c>
      <c r="B27" s="987">
        <v>3.442</v>
      </c>
    </row>
    <row r="28" ht="12.75" customHeight="1">
      <c r="A28" s="986">
        <v>43137.0</v>
      </c>
      <c r="B28" s="987">
        <v>3.485</v>
      </c>
    </row>
    <row r="29" ht="12.75" customHeight="1">
      <c r="A29" s="986">
        <v>43138.0</v>
      </c>
      <c r="B29" s="987">
        <v>3.486</v>
      </c>
    </row>
    <row r="30" ht="12.75" customHeight="1">
      <c r="A30" s="986">
        <v>43139.0</v>
      </c>
      <c r="B30" s="987">
        <v>3.499</v>
      </c>
    </row>
    <row r="31" ht="12.75" customHeight="1">
      <c r="A31" s="986">
        <v>43140.0</v>
      </c>
      <c r="B31" s="987">
        <v>3.516</v>
      </c>
    </row>
    <row r="32" ht="12.75" customHeight="1">
      <c r="A32" s="986">
        <v>43143.0</v>
      </c>
      <c r="B32" s="987">
        <v>3.524</v>
      </c>
    </row>
    <row r="33" ht="12.75" customHeight="1">
      <c r="A33" s="986">
        <v>43144.0</v>
      </c>
      <c r="B33" s="987">
        <v>3.527</v>
      </c>
    </row>
    <row r="34" ht="12.75" customHeight="1">
      <c r="A34" s="986">
        <v>43145.0</v>
      </c>
      <c r="B34" s="987">
        <v>3.533</v>
      </c>
    </row>
    <row r="35" ht="12.75" customHeight="1">
      <c r="A35" s="986">
        <v>43146.0</v>
      </c>
      <c r="B35" s="987">
        <v>3.525</v>
      </c>
    </row>
    <row r="36" ht="12.75" customHeight="1">
      <c r="A36" s="986">
        <v>43147.0</v>
      </c>
      <c r="B36" s="987">
        <v>3.535</v>
      </c>
    </row>
    <row r="37" ht="12.75" customHeight="1">
      <c r="A37" s="986">
        <v>43150.0</v>
      </c>
      <c r="B37" s="987">
        <v>3.521</v>
      </c>
    </row>
    <row r="38" ht="12.75" customHeight="1">
      <c r="A38" s="986">
        <v>43151.0</v>
      </c>
      <c r="B38" s="987">
        <v>3.498</v>
      </c>
    </row>
    <row r="39" ht="12.75" customHeight="1">
      <c r="A39" s="986">
        <v>43152.0</v>
      </c>
      <c r="B39" s="987">
        <v>3.501</v>
      </c>
    </row>
    <row r="40" ht="12.75" customHeight="1">
      <c r="A40" s="986">
        <v>43153.0</v>
      </c>
      <c r="B40" s="987">
        <v>3.497</v>
      </c>
    </row>
    <row r="41" ht="12.75" customHeight="1">
      <c r="A41" s="986">
        <v>43154.0</v>
      </c>
      <c r="B41" s="987">
        <v>3.485</v>
      </c>
    </row>
    <row r="42" ht="12.75" customHeight="1">
      <c r="A42" s="986">
        <v>43157.0</v>
      </c>
      <c r="B42" s="987">
        <v>3.494</v>
      </c>
    </row>
    <row r="43" ht="12.75" customHeight="1">
      <c r="A43" s="986">
        <v>43158.0</v>
      </c>
      <c r="B43" s="987">
        <v>3.478</v>
      </c>
    </row>
    <row r="44" ht="12.75" customHeight="1">
      <c r="A44" s="986">
        <v>43159.0</v>
      </c>
      <c r="B44" s="987">
        <v>3.485</v>
      </c>
    </row>
    <row r="45" ht="12.75" customHeight="1">
      <c r="A45" s="986">
        <v>43164.0</v>
      </c>
      <c r="B45" s="987">
        <v>3.456</v>
      </c>
    </row>
    <row r="46" ht="12.75" customHeight="1">
      <c r="A46" s="986">
        <v>43165.0</v>
      </c>
      <c r="B46" s="987">
        <v>3.469</v>
      </c>
    </row>
    <row r="47" ht="12.75" customHeight="1">
      <c r="A47" s="986">
        <v>43166.0</v>
      </c>
      <c r="B47" s="987">
        <v>3.466</v>
      </c>
    </row>
    <row r="48" ht="12.75" customHeight="1">
      <c r="A48" s="986">
        <v>43167.0</v>
      </c>
      <c r="B48" s="987">
        <v>3.459</v>
      </c>
    </row>
    <row r="49" ht="12.75" customHeight="1">
      <c r="A49" s="986">
        <v>43168.0</v>
      </c>
      <c r="B49" s="987">
        <v>3.453</v>
      </c>
    </row>
    <row r="50" ht="12.75" customHeight="1">
      <c r="A50" s="986">
        <v>43171.0</v>
      </c>
      <c r="B50" s="987">
        <v>3.44</v>
      </c>
    </row>
    <row r="51" ht="12.75" customHeight="1">
      <c r="A51" s="986">
        <v>43172.0</v>
      </c>
      <c r="B51" s="987">
        <v>3.444</v>
      </c>
    </row>
    <row r="52" ht="12.75" customHeight="1">
      <c r="A52" s="986">
        <v>43173.0</v>
      </c>
      <c r="B52" s="987">
        <v>3.431</v>
      </c>
    </row>
    <row r="53" ht="12.75" customHeight="1">
      <c r="A53" s="986">
        <v>43174.0</v>
      </c>
      <c r="B53" s="987">
        <v>3.434</v>
      </c>
    </row>
    <row r="54" ht="12.75" customHeight="1">
      <c r="A54" s="986">
        <v>43175.0</v>
      </c>
      <c r="B54" s="987">
        <v>3.452</v>
      </c>
    </row>
    <row r="55" ht="12.75" customHeight="1">
      <c r="A55" s="986">
        <v>43178.0</v>
      </c>
      <c r="B55" s="987">
        <v>3.468</v>
      </c>
    </row>
    <row r="56" ht="12.75" customHeight="1">
      <c r="A56" s="986">
        <v>43179.0</v>
      </c>
      <c r="B56" s="987">
        <v>3.479</v>
      </c>
    </row>
    <row r="57" ht="12.75" customHeight="1">
      <c r="A57" s="986">
        <v>43180.0</v>
      </c>
      <c r="B57" s="987">
        <v>3.495</v>
      </c>
    </row>
    <row r="58" ht="12.75" customHeight="1">
      <c r="A58" s="986">
        <v>43181.0</v>
      </c>
      <c r="B58" s="987">
        <v>3.48</v>
      </c>
    </row>
    <row r="59" ht="12.75" customHeight="1">
      <c r="A59" s="986">
        <v>43182.0</v>
      </c>
      <c r="B59" s="987">
        <v>3.491</v>
      </c>
    </row>
    <row r="60" ht="12.75" customHeight="1">
      <c r="A60" s="986">
        <v>43185.0</v>
      </c>
      <c r="B60" s="987">
        <v>3.491</v>
      </c>
    </row>
    <row r="61" ht="12.75" customHeight="1">
      <c r="A61" s="986">
        <v>43186.0</v>
      </c>
      <c r="B61" s="987">
        <v>3.487</v>
      </c>
    </row>
    <row r="62" ht="12.75" customHeight="1">
      <c r="A62" s="986">
        <v>43187.0</v>
      </c>
      <c r="B62" s="987">
        <v>3.499</v>
      </c>
    </row>
    <row r="63" ht="12.75" customHeight="1">
      <c r="A63" s="986">
        <v>43188.0</v>
      </c>
      <c r="B63" s="987">
        <v>3.514</v>
      </c>
    </row>
    <row r="64" ht="12.75" customHeight="1">
      <c r="A64" s="986">
        <v>43193.0</v>
      </c>
      <c r="B64" s="987">
        <v>3.518</v>
      </c>
    </row>
    <row r="65" ht="12.75" customHeight="1">
      <c r="A65" s="986">
        <v>43194.0</v>
      </c>
      <c r="B65" s="987">
        <v>3.528</v>
      </c>
    </row>
    <row r="66" ht="12.75" customHeight="1">
      <c r="A66" s="986">
        <v>43195.0</v>
      </c>
      <c r="B66" s="987">
        <v>3.537</v>
      </c>
    </row>
    <row r="67" ht="12.75" customHeight="1">
      <c r="A67" s="986">
        <v>43199.0</v>
      </c>
      <c r="B67" s="987">
        <v>3.532</v>
      </c>
    </row>
    <row r="68" ht="12.75" customHeight="1">
      <c r="A68" s="986">
        <v>43200.0</v>
      </c>
      <c r="B68" s="987">
        <v>3.506</v>
      </c>
    </row>
    <row r="69" ht="12.75" customHeight="1">
      <c r="A69" s="986">
        <v>43201.0</v>
      </c>
      <c r="B69" s="987">
        <v>3.518</v>
      </c>
    </row>
    <row r="70" ht="12.75" customHeight="1">
      <c r="A70" s="986">
        <v>43202.0</v>
      </c>
      <c r="B70" s="987">
        <v>3.518</v>
      </c>
    </row>
    <row r="71" ht="12.75" customHeight="1">
      <c r="A71" s="986">
        <v>43203.0</v>
      </c>
      <c r="B71" s="987">
        <v>3.506</v>
      </c>
    </row>
    <row r="72" ht="12.75" customHeight="1">
      <c r="A72" s="986">
        <v>43206.0</v>
      </c>
      <c r="B72" s="987">
        <v>3.503</v>
      </c>
    </row>
    <row r="73" ht="12.75" customHeight="1">
      <c r="A73" s="986">
        <v>43207.0</v>
      </c>
      <c r="B73" s="987">
        <v>3.527</v>
      </c>
    </row>
    <row r="74" ht="12.75" customHeight="1">
      <c r="A74" s="986">
        <v>43208.0</v>
      </c>
      <c r="B74" s="987">
        <v>3.519</v>
      </c>
    </row>
    <row r="75" ht="12.75" customHeight="1">
      <c r="A75" s="986">
        <v>43210.0</v>
      </c>
      <c r="B75" s="987">
        <v>3.523</v>
      </c>
    </row>
    <row r="76" ht="12.75" customHeight="1">
      <c r="A76" s="986">
        <v>43213.0</v>
      </c>
      <c r="B76" s="987">
        <v>3.544</v>
      </c>
    </row>
    <row r="77" ht="12.75" customHeight="1">
      <c r="A77" s="986">
        <v>43214.0</v>
      </c>
      <c r="B77" s="987">
        <v>3.561</v>
      </c>
    </row>
    <row r="78" ht="12.75" customHeight="1">
      <c r="A78" s="986">
        <v>43215.0</v>
      </c>
      <c r="B78" s="987">
        <v>3.59</v>
      </c>
    </row>
    <row r="79" ht="12.75" customHeight="1">
      <c r="A79" s="986">
        <v>43216.0</v>
      </c>
      <c r="B79" s="987">
        <v>3.579</v>
      </c>
    </row>
    <row r="80" ht="12.75" customHeight="1">
      <c r="A80" s="986">
        <v>43217.0</v>
      </c>
      <c r="B80" s="987">
        <v>3.597</v>
      </c>
    </row>
    <row r="81" ht="12.75" customHeight="1">
      <c r="A81" s="986">
        <v>43220.0</v>
      </c>
      <c r="B81" s="987">
        <v>3.588</v>
      </c>
    </row>
    <row r="82" ht="12.75" customHeight="1">
      <c r="A82" s="986">
        <v>43221.0</v>
      </c>
      <c r="B82" s="987">
        <v>3.616</v>
      </c>
    </row>
    <row r="83" ht="12.75" customHeight="1">
      <c r="A83" s="986">
        <v>43222.0</v>
      </c>
      <c r="B83" s="987">
        <v>3.61</v>
      </c>
    </row>
    <row r="84" ht="12.75" customHeight="1">
      <c r="A84" s="986">
        <v>43223.0</v>
      </c>
      <c r="B84" s="987">
        <v>3.632</v>
      </c>
    </row>
    <row r="85" ht="12.75" customHeight="1">
      <c r="A85" s="986">
        <v>43224.0</v>
      </c>
      <c r="B85" s="987">
        <v>3.622</v>
      </c>
    </row>
    <row r="86" ht="12.75" customHeight="1">
      <c r="A86" s="986">
        <v>43227.0</v>
      </c>
      <c r="B86" s="987">
        <v>3.625</v>
      </c>
    </row>
    <row r="87" ht="12.75" customHeight="1">
      <c r="A87" s="986">
        <v>43228.0</v>
      </c>
      <c r="B87" s="987">
        <v>3.602</v>
      </c>
    </row>
    <row r="88" ht="12.75" customHeight="1">
      <c r="A88" s="986">
        <v>43229.0</v>
      </c>
      <c r="B88" s="987">
        <v>3.6</v>
      </c>
    </row>
    <row r="89" ht="12.75" customHeight="1">
      <c r="A89" s="986">
        <v>43230.0</v>
      </c>
      <c r="B89" s="987">
        <v>3.583</v>
      </c>
    </row>
    <row r="90" ht="12.75" customHeight="1">
      <c r="A90" s="986">
        <v>43231.0</v>
      </c>
      <c r="B90" s="987">
        <v>3.569</v>
      </c>
    </row>
    <row r="91" ht="12.75" customHeight="1">
      <c r="A91" s="986">
        <v>43234.0</v>
      </c>
      <c r="B91" s="987">
        <v>3.574</v>
      </c>
    </row>
    <row r="92" ht="12.75" customHeight="1">
      <c r="A92" s="986">
        <v>43235.0</v>
      </c>
      <c r="B92" s="987">
        <v>3.599</v>
      </c>
    </row>
    <row r="93" ht="12.75" customHeight="1">
      <c r="A93" s="986">
        <v>43236.0</v>
      </c>
      <c r="B93" s="987">
        <v>3.593</v>
      </c>
    </row>
    <row r="94" ht="12.75" customHeight="1">
      <c r="A94" s="986">
        <v>43237.0</v>
      </c>
      <c r="B94" s="987">
        <v>3.587</v>
      </c>
    </row>
    <row r="95" ht="12.75" customHeight="1">
      <c r="A95" s="986">
        <v>43238.0</v>
      </c>
      <c r="B95" s="987">
        <v>3.589</v>
      </c>
    </row>
    <row r="96" ht="12.75" customHeight="1">
      <c r="A96" s="986">
        <v>43241.0</v>
      </c>
      <c r="B96" s="987">
        <v>3.584</v>
      </c>
    </row>
    <row r="97" ht="12.75" customHeight="1">
      <c r="A97" s="986">
        <v>43242.0</v>
      </c>
      <c r="B97" s="987">
        <v>3.564</v>
      </c>
    </row>
    <row r="98" ht="12.75" customHeight="1">
      <c r="A98" s="986">
        <v>43243.0</v>
      </c>
      <c r="B98" s="987">
        <v>3.58</v>
      </c>
    </row>
    <row r="99" ht="12.75" customHeight="1">
      <c r="A99" s="986">
        <v>43244.0</v>
      </c>
      <c r="B99" s="987">
        <v>3.569</v>
      </c>
    </row>
    <row r="100" ht="12.75" customHeight="1">
      <c r="A100" s="986">
        <v>43245.0</v>
      </c>
      <c r="B100" s="987">
        <v>3.568</v>
      </c>
    </row>
    <row r="101" ht="12.75" customHeight="1">
      <c r="A101" s="986">
        <v>43249.0</v>
      </c>
      <c r="B101" s="987">
        <v>3.594</v>
      </c>
    </row>
    <row r="102" ht="12.75" customHeight="1">
      <c r="A102" s="986">
        <v>43250.0</v>
      </c>
      <c r="B102" s="987">
        <v>3.577</v>
      </c>
    </row>
    <row r="103" ht="12.75" customHeight="1">
      <c r="A103" s="986">
        <v>43251.0</v>
      </c>
      <c r="B103" s="987">
        <v>3.566</v>
      </c>
    </row>
    <row r="104" ht="12.75" customHeight="1">
      <c r="A104" s="986">
        <v>43252.0</v>
      </c>
      <c r="B104" s="987">
        <v>3.565</v>
      </c>
    </row>
    <row r="105" ht="12.75" customHeight="1">
      <c r="A105" s="986">
        <v>43255.0</v>
      </c>
      <c r="B105" s="987">
        <v>3.566</v>
      </c>
    </row>
    <row r="106" ht="12.75" customHeight="1">
      <c r="A106" s="986">
        <v>43256.0</v>
      </c>
      <c r="B106" s="987">
        <v>3.575</v>
      </c>
    </row>
    <row r="107" ht="12.75" customHeight="1">
      <c r="A107" s="986">
        <v>43257.0</v>
      </c>
      <c r="B107" s="987">
        <v>3.566</v>
      </c>
    </row>
    <row r="108" ht="12.75" customHeight="1">
      <c r="A108" s="986">
        <v>43258.0</v>
      </c>
      <c r="B108" s="987">
        <v>3.57</v>
      </c>
    </row>
    <row r="109" ht="12.75" customHeight="1">
      <c r="A109" s="986">
        <v>43259.0</v>
      </c>
      <c r="B109" s="987">
        <v>3.574</v>
      </c>
    </row>
    <row r="110" ht="12.75" customHeight="1">
      <c r="A110" s="986">
        <v>43262.0</v>
      </c>
      <c r="B110" s="987">
        <v>3.572</v>
      </c>
    </row>
    <row r="111" ht="12.75" customHeight="1">
      <c r="A111" s="986">
        <v>43263.0</v>
      </c>
      <c r="B111" s="987">
        <v>3.578</v>
      </c>
    </row>
    <row r="112" ht="12.75" customHeight="1">
      <c r="A112" s="986">
        <v>43264.0</v>
      </c>
      <c r="B112" s="987">
        <v>3.587</v>
      </c>
    </row>
    <row r="113" ht="12.75" customHeight="1">
      <c r="A113" s="986">
        <v>43265.0</v>
      </c>
      <c r="B113" s="987">
        <v>3.596</v>
      </c>
    </row>
    <row r="114" ht="12.75" customHeight="1">
      <c r="A114" s="986">
        <v>43266.0</v>
      </c>
      <c r="B114" s="987">
        <v>3.605</v>
      </c>
    </row>
    <row r="115" ht="12.75" customHeight="1">
      <c r="A115" s="986">
        <v>43269.0</v>
      </c>
      <c r="B115" s="987">
        <v>3.626</v>
      </c>
    </row>
    <row r="116" ht="12.75" customHeight="1">
      <c r="A116" s="986">
        <v>43270.0</v>
      </c>
      <c r="B116" s="987">
        <v>3.644</v>
      </c>
    </row>
    <row r="117" ht="12.75" customHeight="1">
      <c r="A117" s="986">
        <v>43271.0</v>
      </c>
      <c r="B117" s="987">
        <v>3.639</v>
      </c>
    </row>
    <row r="118" ht="12.75" customHeight="1">
      <c r="A118" s="986">
        <v>43272.0</v>
      </c>
      <c r="B118" s="987">
        <v>3.623</v>
      </c>
    </row>
    <row r="119" ht="12.75" customHeight="1">
      <c r="A119" s="986">
        <v>43273.0</v>
      </c>
      <c r="B119" s="987">
        <v>3.617</v>
      </c>
    </row>
    <row r="120" ht="12.75" customHeight="1">
      <c r="A120" s="986">
        <v>43276.0</v>
      </c>
      <c r="B120" s="987">
        <v>3.616</v>
      </c>
    </row>
    <row r="121" ht="12.75" customHeight="1">
      <c r="A121" s="986">
        <v>43277.0</v>
      </c>
      <c r="B121" s="987">
        <v>3.631</v>
      </c>
    </row>
    <row r="122" ht="12.75" customHeight="1">
      <c r="A122" s="986">
        <v>43278.0</v>
      </c>
      <c r="B122" s="987">
        <v>3.646</v>
      </c>
    </row>
    <row r="123" ht="12.75" customHeight="1">
      <c r="A123" s="986">
        <v>43279.0</v>
      </c>
      <c r="B123" s="987">
        <v>3.649</v>
      </c>
    </row>
    <row r="124" ht="12.75" customHeight="1">
      <c r="A124" s="986">
        <v>43280.0</v>
      </c>
      <c r="B124" s="987">
        <v>3.65</v>
      </c>
    </row>
    <row r="125" ht="12.75" customHeight="1">
      <c r="A125" s="986">
        <v>43283.0</v>
      </c>
      <c r="B125" s="987">
        <v>3.661</v>
      </c>
    </row>
    <row r="126" ht="12.75" customHeight="1">
      <c r="A126" s="986">
        <v>43284.0</v>
      </c>
      <c r="B126" s="987">
        <v>3.655</v>
      </c>
    </row>
    <row r="127" ht="12.75" customHeight="1">
      <c r="A127" s="986">
        <v>43285.0</v>
      </c>
      <c r="B127" s="987">
        <v>3.657</v>
      </c>
    </row>
    <row r="128" ht="12.75" customHeight="1">
      <c r="A128" s="986">
        <v>43286.0</v>
      </c>
      <c r="B128" s="987">
        <v>3.626</v>
      </c>
    </row>
    <row r="129" ht="12.75" customHeight="1">
      <c r="A129" s="986">
        <v>43287.0</v>
      </c>
      <c r="B129" s="987">
        <v>3.636</v>
      </c>
    </row>
    <row r="130" ht="12.75" customHeight="1">
      <c r="A130" s="986">
        <v>43290.0</v>
      </c>
      <c r="B130" s="987">
        <v>3.618</v>
      </c>
    </row>
    <row r="131" ht="12.75" customHeight="1">
      <c r="A131" s="986">
        <v>43291.0</v>
      </c>
      <c r="B131" s="987">
        <v>3.642</v>
      </c>
    </row>
    <row r="132" ht="12.75" customHeight="1">
      <c r="A132" s="986">
        <v>43292.0</v>
      </c>
      <c r="B132" s="987">
        <v>3.638</v>
      </c>
    </row>
    <row r="133" ht="12.75" customHeight="1">
      <c r="A133" s="986">
        <v>43293.0</v>
      </c>
      <c r="B133" s="987">
        <v>3.652</v>
      </c>
    </row>
    <row r="134" ht="12.75" customHeight="1">
      <c r="A134" s="986">
        <v>43294.0</v>
      </c>
      <c r="B134" s="987">
        <v>3.643</v>
      </c>
    </row>
    <row r="135" ht="12.75" customHeight="1">
      <c r="A135" s="986">
        <v>43297.0</v>
      </c>
      <c r="B135" s="987">
        <v>3.641</v>
      </c>
    </row>
    <row r="136" ht="12.75" customHeight="1">
      <c r="A136" s="986">
        <v>43298.0</v>
      </c>
      <c r="B136" s="987">
        <v>3.631</v>
      </c>
    </row>
    <row r="137" ht="12.75" customHeight="1">
      <c r="A137" s="986">
        <v>43299.0</v>
      </c>
      <c r="B137" s="987">
        <v>3.642</v>
      </c>
    </row>
    <row r="138" ht="12.75" customHeight="1">
      <c r="A138" s="986">
        <v>43300.0</v>
      </c>
      <c r="B138" s="987">
        <v>3.649</v>
      </c>
    </row>
    <row r="139" ht="12.75" customHeight="1">
      <c r="A139" s="986">
        <v>43301.0</v>
      </c>
      <c r="B139" s="987">
        <v>3.647</v>
      </c>
    </row>
    <row r="140" ht="12.75" customHeight="1">
      <c r="A140" s="986">
        <v>43304.0</v>
      </c>
      <c r="B140" s="987">
        <v>3.633</v>
      </c>
    </row>
    <row r="141" ht="12.75" customHeight="1">
      <c r="A141" s="986">
        <v>43305.0</v>
      </c>
      <c r="B141" s="987">
        <v>3.649</v>
      </c>
    </row>
    <row r="142" ht="12.75" customHeight="1">
      <c r="A142" s="986">
        <v>43306.0</v>
      </c>
      <c r="B142" s="987">
        <v>3.641</v>
      </c>
    </row>
    <row r="143" ht="12.75" customHeight="1">
      <c r="A143" s="986">
        <v>43307.0</v>
      </c>
      <c r="B143" s="987">
        <v>3.638</v>
      </c>
    </row>
    <row r="144" ht="12.75" customHeight="1">
      <c r="A144" s="986">
        <v>43308.0</v>
      </c>
      <c r="B144" s="987">
        <v>3.667</v>
      </c>
    </row>
    <row r="145" ht="12.75" customHeight="1">
      <c r="A145" s="986">
        <v>43311.0</v>
      </c>
      <c r="B145" s="987">
        <v>3.667</v>
      </c>
    </row>
    <row r="146" ht="12.75" customHeight="1">
      <c r="A146" s="986">
        <v>43312.0</v>
      </c>
      <c r="B146" s="987">
        <v>3.664</v>
      </c>
    </row>
    <row r="147" ht="12.75" customHeight="1">
      <c r="A147" s="986">
        <v>43313.0</v>
      </c>
      <c r="B147" s="987">
        <v>3.677</v>
      </c>
    </row>
    <row r="148" ht="12.75" customHeight="1">
      <c r="A148" s="986">
        <v>43314.0</v>
      </c>
      <c r="B148" s="987">
        <v>3.689</v>
      </c>
    </row>
    <row r="149" ht="12.75" customHeight="1">
      <c r="A149" s="986">
        <v>43315.0</v>
      </c>
      <c r="B149" s="987">
        <v>3.7</v>
      </c>
    </row>
    <row r="150" ht="12.75" customHeight="1">
      <c r="A150" s="986">
        <v>43318.0</v>
      </c>
      <c r="B150" s="987">
        <v>3.71</v>
      </c>
    </row>
    <row r="151" ht="12.75" customHeight="1">
      <c r="A151" s="986">
        <v>43319.0</v>
      </c>
      <c r="B151" s="987">
        <v>3.695</v>
      </c>
    </row>
    <row r="152" ht="12.75" customHeight="1">
      <c r="A152" s="986">
        <v>43320.0</v>
      </c>
      <c r="B152" s="987">
        <v>3.684</v>
      </c>
    </row>
    <row r="153" ht="12.75" customHeight="1">
      <c r="A153" s="986">
        <v>43321.0</v>
      </c>
      <c r="B153" s="987">
        <v>3.683</v>
      </c>
    </row>
    <row r="154" ht="12.75" customHeight="1">
      <c r="A154" s="986">
        <v>43322.0</v>
      </c>
      <c r="B154" s="987">
        <v>3.694</v>
      </c>
    </row>
    <row r="155" ht="12.75" customHeight="1">
      <c r="A155" s="986">
        <v>43325.0</v>
      </c>
      <c r="B155" s="987">
        <v>3.709</v>
      </c>
    </row>
    <row r="156" ht="12.75" customHeight="1">
      <c r="A156" s="986">
        <v>43326.0</v>
      </c>
      <c r="B156" s="987">
        <v>3.691</v>
      </c>
    </row>
    <row r="157" ht="12.75" customHeight="1">
      <c r="A157" s="986">
        <v>43327.0</v>
      </c>
      <c r="B157" s="987">
        <v>3.693</v>
      </c>
    </row>
    <row r="158" ht="12.75" customHeight="1">
      <c r="A158" s="986">
        <v>43328.0</v>
      </c>
      <c r="B158" s="987">
        <v>3.688</v>
      </c>
    </row>
    <row r="159" ht="12.75" customHeight="1">
      <c r="A159" s="986">
        <v>43329.0</v>
      </c>
      <c r="B159" s="987">
        <v>3.669</v>
      </c>
    </row>
    <row r="160" ht="12.75" customHeight="1">
      <c r="A160" s="986">
        <v>43332.0</v>
      </c>
      <c r="B160" s="987">
        <v>3.662</v>
      </c>
    </row>
    <row r="161" ht="12.75" customHeight="1">
      <c r="A161" s="986">
        <v>43333.0</v>
      </c>
      <c r="B161" s="987">
        <v>3.655</v>
      </c>
    </row>
    <row r="162" ht="12.75" customHeight="1">
      <c r="A162" s="986">
        <v>43334.0</v>
      </c>
      <c r="B162" s="987">
        <v>3.635</v>
      </c>
    </row>
    <row r="163" ht="12.75" customHeight="1">
      <c r="A163" s="986">
        <v>43335.0</v>
      </c>
      <c r="B163" s="987">
        <v>3.635</v>
      </c>
    </row>
    <row r="164" ht="12.75" customHeight="1">
      <c r="A164" s="986">
        <v>43336.0</v>
      </c>
      <c r="B164" s="987">
        <v>3.639</v>
      </c>
    </row>
    <row r="165" ht="12.75" customHeight="1">
      <c r="A165" s="986">
        <v>43339.0</v>
      </c>
      <c r="B165" s="987">
        <v>3.639</v>
      </c>
    </row>
    <row r="166" ht="12.75" customHeight="1">
      <c r="A166" s="986">
        <v>43340.0</v>
      </c>
      <c r="B166" s="987">
        <v>3.624</v>
      </c>
    </row>
    <row r="167" ht="12.75" customHeight="1">
      <c r="A167" s="986">
        <v>43341.0</v>
      </c>
      <c r="B167" s="987">
        <v>3.643</v>
      </c>
    </row>
    <row r="168" ht="12.75" customHeight="1">
      <c r="A168" s="986">
        <v>43342.0</v>
      </c>
      <c r="B168" s="987">
        <v>3.61</v>
      </c>
    </row>
    <row r="169" ht="12.75" customHeight="1">
      <c r="A169" s="986">
        <v>43343.0</v>
      </c>
      <c r="B169" s="987">
        <v>3.604</v>
      </c>
    </row>
    <row r="170" ht="12.75" customHeight="1">
      <c r="A170" s="986">
        <v>43346.0</v>
      </c>
      <c r="B170" s="987">
        <v>3.615</v>
      </c>
    </row>
    <row r="171" ht="12.75" customHeight="1">
      <c r="A171" s="986">
        <v>43347.0</v>
      </c>
      <c r="B171" s="987">
        <v>3.625</v>
      </c>
    </row>
    <row r="172" ht="12.75" customHeight="1">
      <c r="A172" s="986">
        <v>43348.0</v>
      </c>
      <c r="B172" s="987">
        <v>3.619</v>
      </c>
    </row>
    <row r="173" ht="12.75" customHeight="1">
      <c r="A173" s="986">
        <v>43349.0</v>
      </c>
      <c r="B173" s="987">
        <v>3.595</v>
      </c>
    </row>
    <row r="174" ht="12.75" customHeight="1">
      <c r="A174" s="986">
        <v>43350.0</v>
      </c>
      <c r="B174" s="987">
        <v>3.581</v>
      </c>
    </row>
    <row r="175" ht="12.75" customHeight="1">
      <c r="A175" s="986">
        <v>43355.0</v>
      </c>
      <c r="B175" s="987">
        <v>3.588</v>
      </c>
    </row>
    <row r="176" ht="12.75" customHeight="1">
      <c r="A176" s="986">
        <v>43356.0</v>
      </c>
      <c r="B176" s="987">
        <v>3.575</v>
      </c>
    </row>
    <row r="177" ht="12.75" customHeight="1">
      <c r="A177" s="986">
        <v>43357.0</v>
      </c>
      <c r="B177" s="987">
        <v>3.564</v>
      </c>
    </row>
    <row r="178" ht="12.75" customHeight="1">
      <c r="A178" s="986">
        <v>43360.0</v>
      </c>
      <c r="B178" s="987">
        <v>3.583</v>
      </c>
    </row>
    <row r="179" ht="12.75" customHeight="1">
      <c r="A179" s="986">
        <v>43363.0</v>
      </c>
      <c r="B179" s="987">
        <v>3.583</v>
      </c>
    </row>
    <row r="180" ht="12.75" customHeight="1">
      <c r="A180" s="986">
        <v>43364.0</v>
      </c>
      <c r="B180" s="987">
        <v>3.573</v>
      </c>
    </row>
    <row r="181" ht="12.75" customHeight="1">
      <c r="A181" s="986">
        <v>43368.0</v>
      </c>
      <c r="B181" s="987">
        <v>3.582</v>
      </c>
    </row>
    <row r="182" ht="12.75" customHeight="1">
      <c r="A182" s="986">
        <v>43369.0</v>
      </c>
      <c r="B182" s="987">
        <v>3.579</v>
      </c>
    </row>
    <row r="183" ht="12.75" customHeight="1">
      <c r="A183" s="986">
        <v>43370.0</v>
      </c>
      <c r="B183" s="987">
        <v>3.599</v>
      </c>
    </row>
    <row r="184" ht="12.75" customHeight="1">
      <c r="A184" s="986">
        <v>43371.0</v>
      </c>
      <c r="B184" s="987">
        <v>3.627</v>
      </c>
    </row>
    <row r="185" ht="12.75" customHeight="1">
      <c r="A185" s="986">
        <v>43375.0</v>
      </c>
      <c r="B185" s="987">
        <v>3.65</v>
      </c>
    </row>
    <row r="186" ht="12.75" customHeight="1">
      <c r="A186" s="986">
        <v>43376.0</v>
      </c>
      <c r="B186" s="987">
        <v>3.64</v>
      </c>
    </row>
    <row r="187" ht="12.75" customHeight="1">
      <c r="A187" s="986">
        <v>43377.0</v>
      </c>
      <c r="B187" s="987">
        <v>3.64</v>
      </c>
    </row>
    <row r="188" ht="12.75" customHeight="1">
      <c r="A188" s="986">
        <v>43378.0</v>
      </c>
      <c r="B188" s="987">
        <v>3.633</v>
      </c>
    </row>
    <row r="189" ht="12.75" customHeight="1">
      <c r="A189" s="986">
        <v>43381.0</v>
      </c>
      <c r="B189" s="987">
        <v>3.62</v>
      </c>
    </row>
    <row r="190" ht="12.75" customHeight="1">
      <c r="A190" s="986">
        <v>43382.0</v>
      </c>
      <c r="B190" s="987">
        <v>3.642</v>
      </c>
    </row>
    <row r="191" ht="12.75" customHeight="1">
      <c r="A191" s="986">
        <v>43383.0</v>
      </c>
      <c r="B191" s="987">
        <v>3.626</v>
      </c>
    </row>
    <row r="192" ht="12.75" customHeight="1">
      <c r="A192" s="986">
        <v>43384.0</v>
      </c>
      <c r="B192" s="987">
        <v>3.635</v>
      </c>
    </row>
    <row r="193" ht="12.75" customHeight="1">
      <c r="A193" s="986">
        <v>43385.0</v>
      </c>
      <c r="B193" s="987">
        <v>3.628</v>
      </c>
    </row>
    <row r="194" ht="12.75" customHeight="1">
      <c r="A194" s="986">
        <v>43388.0</v>
      </c>
      <c r="B194" s="987">
        <v>3.628</v>
      </c>
    </row>
    <row r="195" ht="12.75" customHeight="1">
      <c r="A195" s="986">
        <v>43389.0</v>
      </c>
      <c r="B195" s="987">
        <v>3.645</v>
      </c>
    </row>
    <row r="196" ht="12.75" customHeight="1">
      <c r="A196" s="986">
        <v>43390.0</v>
      </c>
      <c r="B196" s="987">
        <v>3.649</v>
      </c>
    </row>
    <row r="197" ht="12.75" customHeight="1">
      <c r="A197" s="986">
        <v>43391.0</v>
      </c>
      <c r="B197" s="987">
        <v>3.652</v>
      </c>
    </row>
    <row r="198" ht="12.75" customHeight="1">
      <c r="A198" s="986">
        <v>43392.0</v>
      </c>
      <c r="B198" s="987">
        <v>3.667</v>
      </c>
    </row>
    <row r="199" ht="12.75" customHeight="1">
      <c r="A199" s="986">
        <v>43395.0</v>
      </c>
      <c r="B199" s="987">
        <v>3.651</v>
      </c>
    </row>
    <row r="200" ht="12.75" customHeight="1">
      <c r="A200" s="986">
        <v>43396.0</v>
      </c>
      <c r="B200" s="987">
        <v>3.67</v>
      </c>
    </row>
    <row r="201" ht="12.75" customHeight="1">
      <c r="A201" s="986">
        <v>43397.0</v>
      </c>
      <c r="B201" s="987">
        <v>3.68</v>
      </c>
    </row>
    <row r="202" ht="12.75" customHeight="1">
      <c r="A202" s="986">
        <v>43398.0</v>
      </c>
      <c r="B202" s="987">
        <v>3.693</v>
      </c>
    </row>
    <row r="203" ht="12.75" customHeight="1">
      <c r="A203" s="986">
        <v>43399.0</v>
      </c>
      <c r="B203" s="987">
        <v>3.701</v>
      </c>
    </row>
    <row r="204" ht="12.75" customHeight="1">
      <c r="A204" s="986">
        <v>43402.0</v>
      </c>
      <c r="B204" s="987">
        <v>3.704</v>
      </c>
    </row>
    <row r="205" ht="12.75" customHeight="1">
      <c r="A205" s="986">
        <v>43404.0</v>
      </c>
      <c r="B205" s="987">
        <v>3.721</v>
      </c>
    </row>
    <row r="206" ht="12.75" customHeight="1">
      <c r="A206" s="986">
        <v>43405.0</v>
      </c>
      <c r="B206" s="987">
        <v>3.706</v>
      </c>
    </row>
    <row r="207" ht="12.75" customHeight="1">
      <c r="A207" s="986">
        <v>43406.0</v>
      </c>
      <c r="B207" s="987">
        <v>3.691</v>
      </c>
    </row>
    <row r="208" ht="12.75" customHeight="1">
      <c r="A208" s="986">
        <v>43409.0</v>
      </c>
      <c r="B208" s="987">
        <v>3.7</v>
      </c>
    </row>
    <row r="209" ht="12.75" customHeight="1">
      <c r="A209" s="986">
        <v>43410.0</v>
      </c>
      <c r="B209" s="987">
        <v>3.691</v>
      </c>
    </row>
    <row r="210" ht="12.75" customHeight="1">
      <c r="A210" s="986">
        <v>43411.0</v>
      </c>
      <c r="B210" s="987">
        <v>3.668</v>
      </c>
    </row>
    <row r="211" ht="12.75" customHeight="1">
      <c r="A211" s="986">
        <v>43412.0</v>
      </c>
      <c r="B211" s="987">
        <v>3.673</v>
      </c>
    </row>
    <row r="212" ht="12.75" customHeight="1">
      <c r="A212" s="986">
        <v>43413.0</v>
      </c>
      <c r="B212" s="987">
        <v>3.683</v>
      </c>
    </row>
    <row r="213" ht="12.75" customHeight="1">
      <c r="A213" s="986">
        <v>43416.0</v>
      </c>
      <c r="B213" s="987">
        <v>3.676</v>
      </c>
    </row>
    <row r="214" ht="12.75" customHeight="1">
      <c r="A214" s="986">
        <v>43417.0</v>
      </c>
      <c r="B214" s="987">
        <v>3.689</v>
      </c>
    </row>
    <row r="215" ht="12.75" customHeight="1">
      <c r="A215" s="986">
        <v>43418.0</v>
      </c>
      <c r="B215" s="987">
        <v>3.698</v>
      </c>
    </row>
    <row r="216" ht="12.75" customHeight="1">
      <c r="A216" s="986">
        <v>43419.0</v>
      </c>
      <c r="B216" s="987">
        <v>3.695</v>
      </c>
    </row>
    <row r="217" ht="12.75" customHeight="1">
      <c r="A217" s="986">
        <v>43420.0</v>
      </c>
      <c r="B217" s="987">
        <v>3.717</v>
      </c>
    </row>
    <row r="218" ht="12.75" customHeight="1">
      <c r="A218" s="986">
        <v>43423.0</v>
      </c>
      <c r="B218" s="987">
        <v>3.708</v>
      </c>
    </row>
    <row r="219" ht="12.75" customHeight="1">
      <c r="A219" s="986">
        <v>43424.0</v>
      </c>
      <c r="B219" s="987">
        <v>3.716</v>
      </c>
    </row>
    <row r="220" ht="12.75" customHeight="1">
      <c r="A220" s="986">
        <v>43425.0</v>
      </c>
      <c r="B220" s="987">
        <v>3.743</v>
      </c>
    </row>
    <row r="221" ht="12.75" customHeight="1">
      <c r="A221" s="986">
        <v>43426.0</v>
      </c>
      <c r="B221" s="987">
        <v>3.728</v>
      </c>
    </row>
    <row r="222" ht="12.75" customHeight="1">
      <c r="A222" s="986">
        <v>43427.0</v>
      </c>
      <c r="B222" s="987">
        <v>3.737</v>
      </c>
    </row>
    <row r="223" ht="12.75" customHeight="1">
      <c r="A223" s="986">
        <v>43430.0</v>
      </c>
      <c r="B223" s="987">
        <v>3.729</v>
      </c>
    </row>
    <row r="224" ht="12.75" customHeight="1">
      <c r="A224" s="986">
        <v>43431.0</v>
      </c>
      <c r="B224" s="987">
        <v>3.728</v>
      </c>
    </row>
    <row r="225" ht="12.75" customHeight="1">
      <c r="A225" s="986">
        <v>43432.0</v>
      </c>
      <c r="B225" s="987">
        <v>3.733</v>
      </c>
    </row>
    <row r="226" ht="12.75" customHeight="1">
      <c r="A226" s="986">
        <v>43433.0</v>
      </c>
      <c r="B226" s="987">
        <v>3.71</v>
      </c>
    </row>
    <row r="227" ht="12.75" customHeight="1">
      <c r="A227" s="986">
        <v>43434.0</v>
      </c>
      <c r="B227" s="987">
        <v>3.701</v>
      </c>
    </row>
    <row r="228" ht="12.75" customHeight="1">
      <c r="A228" s="986">
        <v>43437.0</v>
      </c>
      <c r="B228" s="987">
        <v>3.718</v>
      </c>
    </row>
    <row r="229" ht="12.75" customHeight="1">
      <c r="A229" s="986">
        <v>43438.0</v>
      </c>
      <c r="B229" s="987">
        <v>3.727</v>
      </c>
    </row>
    <row r="230" ht="12.75" customHeight="1">
      <c r="A230" s="986">
        <v>43439.0</v>
      </c>
      <c r="B230" s="987">
        <v>3.724</v>
      </c>
    </row>
    <row r="231" ht="12.75" customHeight="1">
      <c r="A231" s="986">
        <v>43440.0</v>
      </c>
      <c r="B231" s="987">
        <v>3.731</v>
      </c>
    </row>
    <row r="232" ht="12.75" customHeight="1">
      <c r="A232" s="986">
        <v>43441.0</v>
      </c>
      <c r="B232" s="987">
        <v>3.738</v>
      </c>
    </row>
    <row r="233" ht="12.75" customHeight="1">
      <c r="A233" s="986">
        <v>43444.0</v>
      </c>
      <c r="B233" s="987">
        <v>3.727</v>
      </c>
    </row>
    <row r="234" ht="12.75" customHeight="1">
      <c r="A234" s="986">
        <v>43445.0</v>
      </c>
      <c r="B234" s="987">
        <v>3.748</v>
      </c>
    </row>
    <row r="235" ht="12.75" customHeight="1">
      <c r="A235" s="986">
        <v>43446.0</v>
      </c>
      <c r="B235" s="987">
        <v>3.746</v>
      </c>
    </row>
    <row r="236" ht="12.75" customHeight="1">
      <c r="A236" s="986">
        <v>43447.0</v>
      </c>
      <c r="B236" s="987">
        <v>3.753</v>
      </c>
    </row>
    <row r="237" ht="12.75" customHeight="1">
      <c r="A237" s="986">
        <v>43448.0</v>
      </c>
      <c r="B237" s="987">
        <v>3.771</v>
      </c>
    </row>
    <row r="238" ht="12.75" customHeight="1">
      <c r="A238" s="986">
        <v>43451.0</v>
      </c>
      <c r="B238" s="987">
        <v>3.778</v>
      </c>
    </row>
    <row r="239" ht="12.75" customHeight="1">
      <c r="A239" s="986">
        <v>43452.0</v>
      </c>
      <c r="B239" s="987">
        <v>3.763</v>
      </c>
    </row>
    <row r="240" ht="12.75" customHeight="1">
      <c r="A240" s="986">
        <v>43453.0</v>
      </c>
      <c r="B240" s="987">
        <v>3.756</v>
      </c>
    </row>
    <row r="241" ht="12.75" customHeight="1">
      <c r="A241" s="986">
        <v>43454.0</v>
      </c>
      <c r="B241" s="987">
        <v>3.757</v>
      </c>
    </row>
    <row r="242" ht="12.75" customHeight="1">
      <c r="A242" s="986">
        <v>43455.0</v>
      </c>
      <c r="B242" s="987">
        <v>3.773</v>
      </c>
    </row>
    <row r="243" ht="12.75" customHeight="1">
      <c r="A243" s="986">
        <v>43458.0</v>
      </c>
      <c r="B243" s="987">
        <v>3.774</v>
      </c>
    </row>
    <row r="244" ht="12.75" customHeight="1">
      <c r="A244" s="986">
        <v>43460.0</v>
      </c>
      <c r="B244" s="987">
        <v>3.774</v>
      </c>
    </row>
    <row r="245" ht="12.75" customHeight="1">
      <c r="A245" s="986">
        <v>43461.0</v>
      </c>
      <c r="B245" s="987">
        <v>3.781</v>
      </c>
    </row>
    <row r="246" ht="12.75" customHeight="1">
      <c r="A246" s="986">
        <v>43462.0</v>
      </c>
      <c r="B246" s="987">
        <v>3.771</v>
      </c>
    </row>
    <row r="247" ht="12.75" customHeight="1">
      <c r="A247" s="986">
        <v>43465.0</v>
      </c>
      <c r="B247" s="987">
        <v>3.748</v>
      </c>
    </row>
    <row r="248" ht="12.75" customHeight="1">
      <c r="A248" s="515" t="s">
        <v>1139</v>
      </c>
      <c r="B248" s="495">
        <v>3.597</v>
      </c>
    </row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J3:M3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FFCC"/>
    <pageSetUpPr/>
  </sheetPr>
  <sheetViews>
    <sheetView rightToLeft="1" workbookViewId="0"/>
  </sheetViews>
  <sheetFormatPr customHeight="1" defaultColWidth="12.63" defaultRowHeight="15.0"/>
  <cols>
    <col customWidth="1" min="1" max="1" width="10.13"/>
    <col customWidth="1" min="2" max="2" width="15.63"/>
    <col customWidth="1" min="3" max="26" width="8.63"/>
  </cols>
  <sheetData>
    <row r="1" ht="12.75" customHeight="1">
      <c r="A1" s="896" t="s">
        <v>1140</v>
      </c>
    </row>
    <row r="2" ht="12.75" customHeight="1">
      <c r="A2" s="897" t="s">
        <v>1141</v>
      </c>
    </row>
    <row r="3" ht="12.75" customHeight="1">
      <c r="A3" s="897" t="s">
        <v>1142</v>
      </c>
    </row>
    <row r="4" ht="12.75" customHeight="1"/>
    <row r="5" ht="12.75" customHeight="1">
      <c r="A5" s="985" t="s">
        <v>1129</v>
      </c>
      <c r="B5" s="985" t="s">
        <v>1130</v>
      </c>
    </row>
    <row r="6" ht="12.75" customHeight="1">
      <c r="A6" s="986">
        <v>43102.0</v>
      </c>
      <c r="B6" s="987">
        <v>3.457</v>
      </c>
    </row>
    <row r="7" ht="12.75" customHeight="1">
      <c r="A7" s="986">
        <v>43103.0</v>
      </c>
      <c r="B7" s="987">
        <v>3.46</v>
      </c>
    </row>
    <row r="8" ht="12.75" customHeight="1">
      <c r="A8" s="986">
        <v>43104.0</v>
      </c>
      <c r="B8" s="987">
        <v>3.448</v>
      </c>
    </row>
    <row r="9" ht="12.75" customHeight="1">
      <c r="A9" s="986">
        <v>43105.0</v>
      </c>
      <c r="B9" s="987">
        <v>3.446</v>
      </c>
    </row>
    <row r="10" ht="12.75" customHeight="1">
      <c r="A10" s="986">
        <v>43108.0</v>
      </c>
      <c r="B10" s="987">
        <v>3.441</v>
      </c>
    </row>
    <row r="11" ht="12.75" customHeight="1">
      <c r="A11" s="986">
        <v>43109.0</v>
      </c>
      <c r="B11" s="987">
        <v>3.444</v>
      </c>
    </row>
    <row r="12" ht="12.75" customHeight="1">
      <c r="A12" s="986">
        <v>43110.0</v>
      </c>
      <c r="B12" s="987">
        <v>3.429</v>
      </c>
    </row>
    <row r="13" ht="12.75" customHeight="1">
      <c r="A13" s="986">
        <v>43111.0</v>
      </c>
      <c r="B13" s="987">
        <v>3.423</v>
      </c>
    </row>
    <row r="14" ht="12.75" customHeight="1">
      <c r="A14" s="986">
        <v>43112.0</v>
      </c>
      <c r="B14" s="987">
        <v>3.415</v>
      </c>
    </row>
    <row r="15" ht="12.75" customHeight="1">
      <c r="A15" s="986">
        <v>43115.0</v>
      </c>
      <c r="B15" s="987">
        <v>3.4</v>
      </c>
    </row>
    <row r="16" ht="12.75" customHeight="1">
      <c r="A16" s="986">
        <v>43116.0</v>
      </c>
      <c r="B16" s="987">
        <v>3.41</v>
      </c>
    </row>
    <row r="17" ht="12.75" customHeight="1">
      <c r="A17" s="986">
        <v>43117.0</v>
      </c>
      <c r="B17" s="987">
        <v>3.452</v>
      </c>
    </row>
    <row r="18" ht="12.75" customHeight="1">
      <c r="A18" s="986">
        <v>43118.0</v>
      </c>
      <c r="B18" s="987">
        <v>3.427</v>
      </c>
    </row>
    <row r="19" ht="12.75" customHeight="1">
      <c r="A19" s="986">
        <v>43119.0</v>
      </c>
      <c r="B19" s="987">
        <v>3.406</v>
      </c>
    </row>
    <row r="20" ht="12.75" customHeight="1">
      <c r="A20" s="986">
        <v>43122.0</v>
      </c>
      <c r="B20" s="987">
        <v>3.421</v>
      </c>
    </row>
    <row r="21" ht="12.75" customHeight="1">
      <c r="A21" s="986">
        <v>43123.0</v>
      </c>
      <c r="B21" s="987">
        <v>3.422</v>
      </c>
    </row>
    <row r="22" ht="12.75" customHeight="1">
      <c r="A22" s="986">
        <v>43124.0</v>
      </c>
      <c r="B22" s="987">
        <v>3.406</v>
      </c>
    </row>
    <row r="23" ht="12.75" customHeight="1">
      <c r="A23" s="986">
        <v>43125.0</v>
      </c>
      <c r="B23" s="987">
        <v>3.403</v>
      </c>
    </row>
    <row r="24" ht="12.75" customHeight="1">
      <c r="A24" s="986">
        <v>43126.0</v>
      </c>
      <c r="B24" s="987">
        <v>3.388</v>
      </c>
    </row>
    <row r="25" ht="12.75" customHeight="1">
      <c r="A25" s="986">
        <v>43129.0</v>
      </c>
      <c r="B25" s="987">
        <v>3.409</v>
      </c>
    </row>
    <row r="26" ht="12.75" customHeight="1">
      <c r="A26" s="986">
        <v>43130.0</v>
      </c>
      <c r="B26" s="987">
        <v>3.399</v>
      </c>
    </row>
    <row r="27" ht="12.75" customHeight="1">
      <c r="A27" s="986">
        <v>43131.0</v>
      </c>
      <c r="B27" s="987">
        <v>3.405</v>
      </c>
    </row>
    <row r="28" ht="12.75" customHeight="1">
      <c r="A28" s="986">
        <v>43132.0</v>
      </c>
      <c r="B28" s="987">
        <v>3.427</v>
      </c>
    </row>
    <row r="29" ht="12.75" customHeight="1">
      <c r="A29" s="986">
        <v>43133.0</v>
      </c>
      <c r="B29" s="987">
        <v>3.43</v>
      </c>
    </row>
    <row r="30" ht="12.75" customHeight="1">
      <c r="A30" s="986">
        <v>43136.0</v>
      </c>
      <c r="B30" s="987">
        <v>3.442</v>
      </c>
    </row>
    <row r="31" ht="12.75" customHeight="1">
      <c r="A31" s="986">
        <v>43137.0</v>
      </c>
      <c r="B31" s="987">
        <v>3.485</v>
      </c>
    </row>
    <row r="32" ht="12.75" customHeight="1">
      <c r="A32" s="986">
        <v>43138.0</v>
      </c>
      <c r="B32" s="987">
        <v>3.486</v>
      </c>
    </row>
    <row r="33" ht="12.75" customHeight="1">
      <c r="A33" s="986">
        <v>43139.0</v>
      </c>
      <c r="B33" s="987">
        <v>3.499</v>
      </c>
    </row>
    <row r="34" ht="12.75" customHeight="1">
      <c r="A34" s="986">
        <v>43140.0</v>
      </c>
      <c r="B34" s="987">
        <v>3.516</v>
      </c>
    </row>
    <row r="35" ht="12.75" customHeight="1">
      <c r="A35" s="986">
        <v>43143.0</v>
      </c>
      <c r="B35" s="987">
        <v>3.524</v>
      </c>
    </row>
    <row r="36" ht="12.75" customHeight="1">
      <c r="A36" s="986">
        <v>43144.0</v>
      </c>
      <c r="B36" s="987">
        <v>3.527</v>
      </c>
    </row>
    <row r="37" ht="12.75" customHeight="1">
      <c r="A37" s="986">
        <v>43145.0</v>
      </c>
      <c r="B37" s="987">
        <v>3.533</v>
      </c>
    </row>
    <row r="38" ht="12.75" customHeight="1">
      <c r="A38" s="986">
        <v>43146.0</v>
      </c>
      <c r="B38" s="987">
        <v>3.525</v>
      </c>
    </row>
    <row r="39" ht="12.75" customHeight="1">
      <c r="A39" s="986">
        <v>43147.0</v>
      </c>
      <c r="B39" s="987">
        <v>3.535</v>
      </c>
    </row>
    <row r="40" ht="12.75" customHeight="1">
      <c r="A40" s="986">
        <v>43150.0</v>
      </c>
      <c r="B40" s="987">
        <v>3.521</v>
      </c>
    </row>
    <row r="41" ht="12.75" customHeight="1">
      <c r="A41" s="986">
        <v>43151.0</v>
      </c>
      <c r="B41" s="987">
        <v>3.498</v>
      </c>
    </row>
    <row r="42" ht="12.75" customHeight="1">
      <c r="A42" s="986">
        <v>43152.0</v>
      </c>
      <c r="B42" s="987">
        <v>3.501</v>
      </c>
    </row>
    <row r="43" ht="12.75" customHeight="1">
      <c r="A43" s="986">
        <v>43153.0</v>
      </c>
      <c r="B43" s="987">
        <v>3.497</v>
      </c>
    </row>
    <row r="44" ht="12.75" customHeight="1">
      <c r="A44" s="986">
        <v>43154.0</v>
      </c>
      <c r="B44" s="987">
        <v>3.485</v>
      </c>
    </row>
    <row r="45" ht="12.75" customHeight="1">
      <c r="A45" s="986">
        <v>43157.0</v>
      </c>
      <c r="B45" s="987">
        <v>3.494</v>
      </c>
    </row>
    <row r="46" ht="12.75" customHeight="1">
      <c r="A46" s="986">
        <v>43158.0</v>
      </c>
      <c r="B46" s="987">
        <v>3.478</v>
      </c>
    </row>
    <row r="47" ht="12.75" customHeight="1">
      <c r="A47" s="986">
        <v>43159.0</v>
      </c>
      <c r="B47" s="987">
        <v>3.485</v>
      </c>
    </row>
    <row r="48" ht="12.75" customHeight="1">
      <c r="A48" s="986">
        <v>43164.0</v>
      </c>
      <c r="B48" s="987">
        <v>3.456</v>
      </c>
    </row>
    <row r="49" ht="12.75" customHeight="1">
      <c r="A49" s="986">
        <v>43165.0</v>
      </c>
      <c r="B49" s="987">
        <v>3.469</v>
      </c>
    </row>
    <row r="50" ht="12.75" customHeight="1">
      <c r="A50" s="986">
        <v>43166.0</v>
      </c>
      <c r="B50" s="987">
        <v>3.466</v>
      </c>
    </row>
    <row r="51" ht="12.75" customHeight="1">
      <c r="A51" s="986">
        <v>43167.0</v>
      </c>
      <c r="B51" s="987">
        <v>3.459</v>
      </c>
    </row>
    <row r="52" ht="12.75" customHeight="1">
      <c r="A52" s="986">
        <v>43168.0</v>
      </c>
      <c r="B52" s="987">
        <v>3.453</v>
      </c>
    </row>
    <row r="53" ht="12.75" customHeight="1">
      <c r="A53" s="986">
        <v>43171.0</v>
      </c>
      <c r="B53" s="987">
        <v>3.44</v>
      </c>
    </row>
    <row r="54" ht="12.75" customHeight="1">
      <c r="A54" s="986">
        <v>43172.0</v>
      </c>
      <c r="B54" s="987">
        <v>3.444</v>
      </c>
    </row>
    <row r="55" ht="12.75" customHeight="1">
      <c r="A55" s="986">
        <v>43173.0</v>
      </c>
      <c r="B55" s="987">
        <v>3.431</v>
      </c>
    </row>
    <row r="56" ht="12.75" customHeight="1">
      <c r="A56" s="986">
        <v>43174.0</v>
      </c>
      <c r="B56" s="987">
        <v>3.434</v>
      </c>
    </row>
    <row r="57" ht="12.75" customHeight="1">
      <c r="A57" s="986">
        <v>43175.0</v>
      </c>
      <c r="B57" s="987">
        <v>3.452</v>
      </c>
    </row>
    <row r="58" ht="12.75" customHeight="1">
      <c r="A58" s="986">
        <v>43178.0</v>
      </c>
      <c r="B58" s="987">
        <v>3.468</v>
      </c>
    </row>
    <row r="59" ht="12.75" customHeight="1">
      <c r="A59" s="986">
        <v>43179.0</v>
      </c>
      <c r="B59" s="987">
        <v>3.479</v>
      </c>
    </row>
    <row r="60" ht="12.75" customHeight="1">
      <c r="A60" s="986">
        <v>43180.0</v>
      </c>
      <c r="B60" s="987">
        <v>3.495</v>
      </c>
    </row>
    <row r="61" ht="12.75" customHeight="1">
      <c r="A61" s="986">
        <v>43181.0</v>
      </c>
      <c r="B61" s="987">
        <v>3.48</v>
      </c>
    </row>
    <row r="62" ht="12.75" customHeight="1">
      <c r="A62" s="986">
        <v>43182.0</v>
      </c>
      <c r="B62" s="987">
        <v>3.491</v>
      </c>
    </row>
    <row r="63" ht="12.75" customHeight="1">
      <c r="A63" s="986">
        <v>43185.0</v>
      </c>
      <c r="B63" s="987">
        <v>3.491</v>
      </c>
    </row>
    <row r="64" ht="12.75" customHeight="1">
      <c r="A64" s="986">
        <v>43186.0</v>
      </c>
      <c r="B64" s="987">
        <v>3.487</v>
      </c>
    </row>
    <row r="65" ht="12.75" customHeight="1">
      <c r="A65" s="986">
        <v>43187.0</v>
      </c>
      <c r="B65" s="987">
        <v>3.499</v>
      </c>
    </row>
    <row r="66" ht="12.75" customHeight="1">
      <c r="A66" s="986">
        <v>43188.0</v>
      </c>
      <c r="B66" s="987">
        <v>3.514</v>
      </c>
    </row>
    <row r="67" ht="12.75" customHeight="1">
      <c r="A67" s="986">
        <v>43193.0</v>
      </c>
      <c r="B67" s="987">
        <v>3.518</v>
      </c>
    </row>
    <row r="68" ht="12.75" customHeight="1">
      <c r="A68" s="986">
        <v>43194.0</v>
      </c>
      <c r="B68" s="987">
        <v>3.528</v>
      </c>
    </row>
    <row r="69" ht="12.75" customHeight="1">
      <c r="A69" s="986">
        <v>43195.0</v>
      </c>
      <c r="B69" s="987">
        <v>3.537</v>
      </c>
    </row>
    <row r="70" ht="12.75" customHeight="1">
      <c r="A70" s="986">
        <v>43199.0</v>
      </c>
      <c r="B70" s="987">
        <v>3.532</v>
      </c>
    </row>
    <row r="71" ht="12.75" customHeight="1">
      <c r="A71" s="986">
        <v>43200.0</v>
      </c>
      <c r="B71" s="987">
        <v>3.506</v>
      </c>
    </row>
    <row r="72" ht="12.75" customHeight="1">
      <c r="A72" s="986">
        <v>43201.0</v>
      </c>
      <c r="B72" s="987">
        <v>3.518</v>
      </c>
    </row>
    <row r="73" ht="12.75" customHeight="1">
      <c r="A73" s="986">
        <v>43202.0</v>
      </c>
      <c r="B73" s="987">
        <v>3.518</v>
      </c>
    </row>
    <row r="74" ht="12.75" customHeight="1">
      <c r="A74" s="986">
        <v>43203.0</v>
      </c>
      <c r="B74" s="987">
        <v>3.506</v>
      </c>
    </row>
    <row r="75" ht="12.75" customHeight="1">
      <c r="A75" s="986">
        <v>43206.0</v>
      </c>
      <c r="B75" s="987">
        <v>3.503</v>
      </c>
    </row>
    <row r="76" ht="12.75" customHeight="1">
      <c r="A76" s="986">
        <v>43207.0</v>
      </c>
      <c r="B76" s="987">
        <v>3.527</v>
      </c>
    </row>
    <row r="77" ht="12.75" customHeight="1">
      <c r="A77" s="986">
        <v>43208.0</v>
      </c>
      <c r="B77" s="987">
        <v>3.519</v>
      </c>
    </row>
    <row r="78" ht="12.75" customHeight="1">
      <c r="A78" s="986">
        <v>43210.0</v>
      </c>
      <c r="B78" s="987">
        <v>3.523</v>
      </c>
    </row>
    <row r="79" ht="12.75" customHeight="1">
      <c r="A79" s="986">
        <v>43213.0</v>
      </c>
      <c r="B79" s="987">
        <v>3.544</v>
      </c>
    </row>
    <row r="80" ht="12.75" customHeight="1">
      <c r="A80" s="986">
        <v>43214.0</v>
      </c>
      <c r="B80" s="987">
        <v>3.561</v>
      </c>
    </row>
    <row r="81" ht="12.75" customHeight="1">
      <c r="A81" s="986">
        <v>43215.0</v>
      </c>
      <c r="B81" s="987">
        <v>3.59</v>
      </c>
    </row>
    <row r="82" ht="12.75" customHeight="1">
      <c r="A82" s="986">
        <v>43216.0</v>
      </c>
      <c r="B82" s="987">
        <v>3.579</v>
      </c>
    </row>
    <row r="83" ht="12.75" customHeight="1">
      <c r="A83" s="986">
        <v>43217.0</v>
      </c>
      <c r="B83" s="987">
        <v>3.597</v>
      </c>
    </row>
    <row r="84" ht="12.75" customHeight="1">
      <c r="A84" s="986">
        <v>43220.0</v>
      </c>
      <c r="B84" s="987">
        <v>3.588</v>
      </c>
    </row>
    <row r="85" ht="12.75" customHeight="1">
      <c r="A85" s="986">
        <v>43221.0</v>
      </c>
      <c r="B85" s="987">
        <v>3.616</v>
      </c>
    </row>
    <row r="86" ht="12.75" customHeight="1">
      <c r="A86" s="986">
        <v>43222.0</v>
      </c>
      <c r="B86" s="987">
        <v>3.61</v>
      </c>
    </row>
    <row r="87" ht="12.75" customHeight="1">
      <c r="A87" s="986">
        <v>43223.0</v>
      </c>
      <c r="B87" s="987">
        <v>3.632</v>
      </c>
    </row>
    <row r="88" ht="12.75" customHeight="1">
      <c r="A88" s="986">
        <v>43224.0</v>
      </c>
      <c r="B88" s="987">
        <v>3.622</v>
      </c>
    </row>
    <row r="89" ht="12.75" customHeight="1">
      <c r="A89" s="986">
        <v>43227.0</v>
      </c>
      <c r="B89" s="987">
        <v>3.625</v>
      </c>
    </row>
    <row r="90" ht="12.75" customHeight="1">
      <c r="A90" s="986">
        <v>43228.0</v>
      </c>
      <c r="B90" s="987">
        <v>3.602</v>
      </c>
    </row>
    <row r="91" ht="12.75" customHeight="1">
      <c r="A91" s="986">
        <v>43229.0</v>
      </c>
      <c r="B91" s="987">
        <v>3.6</v>
      </c>
    </row>
    <row r="92" ht="12.75" customHeight="1">
      <c r="A92" s="986">
        <v>43230.0</v>
      </c>
      <c r="B92" s="987">
        <v>3.583</v>
      </c>
    </row>
    <row r="93" ht="12.75" customHeight="1">
      <c r="A93" s="986">
        <v>43231.0</v>
      </c>
      <c r="B93" s="987">
        <v>3.569</v>
      </c>
    </row>
    <row r="94" ht="12.75" customHeight="1">
      <c r="A94" s="986">
        <v>43234.0</v>
      </c>
      <c r="B94" s="987">
        <v>3.574</v>
      </c>
    </row>
    <row r="95" ht="12.75" customHeight="1">
      <c r="A95" s="986">
        <v>43235.0</v>
      </c>
      <c r="B95" s="987">
        <v>3.599</v>
      </c>
    </row>
    <row r="96" ht="12.75" customHeight="1">
      <c r="A96" s="986">
        <v>43236.0</v>
      </c>
      <c r="B96" s="987">
        <v>3.593</v>
      </c>
    </row>
    <row r="97" ht="12.75" customHeight="1">
      <c r="A97" s="986">
        <v>43237.0</v>
      </c>
      <c r="B97" s="987">
        <v>3.587</v>
      </c>
    </row>
    <row r="98" ht="12.75" customHeight="1">
      <c r="A98" s="986">
        <v>43238.0</v>
      </c>
      <c r="B98" s="987">
        <v>3.589</v>
      </c>
    </row>
    <row r="99" ht="12.75" customHeight="1">
      <c r="A99" s="986">
        <v>43241.0</v>
      </c>
      <c r="B99" s="987">
        <v>3.584</v>
      </c>
    </row>
    <row r="100" ht="12.75" customHeight="1">
      <c r="A100" s="986">
        <v>43242.0</v>
      </c>
      <c r="B100" s="987">
        <v>3.564</v>
      </c>
    </row>
    <row r="101" ht="12.75" customHeight="1">
      <c r="A101" s="986">
        <v>43243.0</v>
      </c>
      <c r="B101" s="987">
        <v>3.58</v>
      </c>
    </row>
    <row r="102" ht="12.75" customHeight="1">
      <c r="A102" s="986">
        <v>43244.0</v>
      </c>
      <c r="B102" s="987">
        <v>3.569</v>
      </c>
    </row>
    <row r="103" ht="12.75" customHeight="1">
      <c r="A103" s="986">
        <v>43245.0</v>
      </c>
      <c r="B103" s="987">
        <v>3.568</v>
      </c>
    </row>
    <row r="104" ht="12.75" customHeight="1">
      <c r="A104" s="986">
        <v>43249.0</v>
      </c>
      <c r="B104" s="987">
        <v>3.594</v>
      </c>
    </row>
    <row r="105" ht="12.75" customHeight="1">
      <c r="A105" s="986">
        <v>43250.0</v>
      </c>
      <c r="B105" s="987">
        <v>3.577</v>
      </c>
    </row>
    <row r="106" ht="12.75" customHeight="1">
      <c r="A106" s="986">
        <v>43251.0</v>
      </c>
      <c r="B106" s="987">
        <v>3.566</v>
      </c>
    </row>
    <row r="107" ht="12.75" customHeight="1">
      <c r="A107" s="986">
        <v>43252.0</v>
      </c>
      <c r="B107" s="987">
        <v>3.565</v>
      </c>
    </row>
    <row r="108" ht="12.75" customHeight="1">
      <c r="A108" s="986">
        <v>43255.0</v>
      </c>
      <c r="B108" s="987">
        <v>3.566</v>
      </c>
    </row>
    <row r="109" ht="12.75" customHeight="1">
      <c r="A109" s="986">
        <v>43256.0</v>
      </c>
      <c r="B109" s="987">
        <v>3.575</v>
      </c>
    </row>
    <row r="110" ht="12.75" customHeight="1">
      <c r="A110" s="986">
        <v>43257.0</v>
      </c>
      <c r="B110" s="987">
        <v>3.566</v>
      </c>
    </row>
    <row r="111" ht="12.75" customHeight="1">
      <c r="A111" s="986">
        <v>43258.0</v>
      </c>
      <c r="B111" s="987">
        <v>3.57</v>
      </c>
    </row>
    <row r="112" ht="12.75" customHeight="1">
      <c r="A112" s="986">
        <v>43259.0</v>
      </c>
      <c r="B112" s="987">
        <v>3.574</v>
      </c>
    </row>
    <row r="113" ht="12.75" customHeight="1">
      <c r="A113" s="986">
        <v>43262.0</v>
      </c>
      <c r="B113" s="987">
        <v>3.572</v>
      </c>
    </row>
    <row r="114" ht="12.75" customHeight="1">
      <c r="A114" s="986">
        <v>43263.0</v>
      </c>
      <c r="B114" s="987">
        <v>3.578</v>
      </c>
    </row>
    <row r="115" ht="12.75" customHeight="1">
      <c r="A115" s="986">
        <v>43264.0</v>
      </c>
      <c r="B115" s="987">
        <v>3.587</v>
      </c>
    </row>
    <row r="116" ht="12.75" customHeight="1">
      <c r="A116" s="986">
        <v>43265.0</v>
      </c>
      <c r="B116" s="987">
        <v>3.596</v>
      </c>
    </row>
    <row r="117" ht="12.75" customHeight="1">
      <c r="A117" s="986">
        <v>43266.0</v>
      </c>
      <c r="B117" s="987">
        <v>3.605</v>
      </c>
    </row>
    <row r="118" ht="12.75" customHeight="1">
      <c r="A118" s="986">
        <v>43269.0</v>
      </c>
      <c r="B118" s="987">
        <v>3.626</v>
      </c>
    </row>
    <row r="119" ht="12.75" customHeight="1">
      <c r="A119" s="986">
        <v>43270.0</v>
      </c>
      <c r="B119" s="987">
        <v>3.644</v>
      </c>
    </row>
    <row r="120" ht="12.75" customHeight="1">
      <c r="A120" s="986">
        <v>43271.0</v>
      </c>
      <c r="B120" s="987">
        <v>3.639</v>
      </c>
    </row>
    <row r="121" ht="12.75" customHeight="1">
      <c r="A121" s="986">
        <v>43272.0</v>
      </c>
      <c r="B121" s="987">
        <v>3.623</v>
      </c>
    </row>
    <row r="122" ht="12.75" customHeight="1">
      <c r="A122" s="986">
        <v>43273.0</v>
      </c>
      <c r="B122" s="987">
        <v>3.617</v>
      </c>
    </row>
    <row r="123" ht="12.75" customHeight="1">
      <c r="A123" s="986">
        <v>43276.0</v>
      </c>
      <c r="B123" s="987">
        <v>3.616</v>
      </c>
    </row>
    <row r="124" ht="12.75" customHeight="1">
      <c r="A124" s="986">
        <v>43277.0</v>
      </c>
      <c r="B124" s="987">
        <v>3.631</v>
      </c>
    </row>
    <row r="125" ht="12.75" customHeight="1">
      <c r="A125" s="986">
        <v>43278.0</v>
      </c>
      <c r="B125" s="987">
        <v>3.646</v>
      </c>
    </row>
    <row r="126" ht="12.75" customHeight="1">
      <c r="A126" s="986">
        <v>43279.0</v>
      </c>
      <c r="B126" s="987">
        <v>3.649</v>
      </c>
    </row>
    <row r="127" ht="12.75" customHeight="1">
      <c r="A127" s="986">
        <v>43280.0</v>
      </c>
      <c r="B127" s="987">
        <v>3.65</v>
      </c>
    </row>
    <row r="128" ht="12.75" customHeight="1">
      <c r="A128" s="986">
        <v>43283.0</v>
      </c>
      <c r="B128" s="987">
        <v>3.661</v>
      </c>
    </row>
    <row r="129" ht="12.75" customHeight="1">
      <c r="A129" s="986">
        <v>43284.0</v>
      </c>
      <c r="B129" s="987">
        <v>3.655</v>
      </c>
    </row>
    <row r="130" ht="12.75" customHeight="1">
      <c r="A130" s="986">
        <v>43285.0</v>
      </c>
      <c r="B130" s="987">
        <v>3.657</v>
      </c>
    </row>
    <row r="131" ht="12.75" customHeight="1">
      <c r="A131" s="986">
        <v>43286.0</v>
      </c>
      <c r="B131" s="987">
        <v>3.626</v>
      </c>
    </row>
    <row r="132" ht="12.75" customHeight="1">
      <c r="A132" s="986">
        <v>43287.0</v>
      </c>
      <c r="B132" s="987">
        <v>3.636</v>
      </c>
    </row>
    <row r="133" ht="12.75" customHeight="1">
      <c r="A133" s="986">
        <v>43290.0</v>
      </c>
      <c r="B133" s="987">
        <v>3.618</v>
      </c>
    </row>
    <row r="134" ht="12.75" customHeight="1">
      <c r="A134" s="986">
        <v>43291.0</v>
      </c>
      <c r="B134" s="987">
        <v>3.642</v>
      </c>
    </row>
    <row r="135" ht="12.75" customHeight="1">
      <c r="A135" s="986">
        <v>43292.0</v>
      </c>
      <c r="B135" s="987">
        <v>3.638</v>
      </c>
    </row>
    <row r="136" ht="12.75" customHeight="1">
      <c r="A136" s="986">
        <v>43293.0</v>
      </c>
      <c r="B136" s="987">
        <v>3.652</v>
      </c>
    </row>
    <row r="137" ht="12.75" customHeight="1">
      <c r="A137" s="986">
        <v>43294.0</v>
      </c>
      <c r="B137" s="987">
        <v>3.643</v>
      </c>
    </row>
    <row r="138" ht="12.75" customHeight="1">
      <c r="A138" s="986">
        <v>43297.0</v>
      </c>
      <c r="B138" s="987">
        <v>3.641</v>
      </c>
    </row>
    <row r="139" ht="12.75" customHeight="1">
      <c r="A139" s="986">
        <v>43298.0</v>
      </c>
      <c r="B139" s="987">
        <v>3.631</v>
      </c>
    </row>
    <row r="140" ht="12.75" customHeight="1">
      <c r="A140" s="986">
        <v>43299.0</v>
      </c>
      <c r="B140" s="987">
        <v>3.642</v>
      </c>
    </row>
    <row r="141" ht="12.75" customHeight="1">
      <c r="A141" s="986">
        <v>43300.0</v>
      </c>
      <c r="B141" s="987">
        <v>3.649</v>
      </c>
    </row>
    <row r="142" ht="12.75" customHeight="1">
      <c r="A142" s="986">
        <v>43301.0</v>
      </c>
      <c r="B142" s="987">
        <v>3.647</v>
      </c>
    </row>
    <row r="143" ht="12.75" customHeight="1">
      <c r="A143" s="986">
        <v>43304.0</v>
      </c>
      <c r="B143" s="987">
        <v>3.633</v>
      </c>
    </row>
    <row r="144" ht="12.75" customHeight="1">
      <c r="A144" s="986">
        <v>43305.0</v>
      </c>
      <c r="B144" s="987">
        <v>3.649</v>
      </c>
    </row>
    <row r="145" ht="12.75" customHeight="1">
      <c r="A145" s="986">
        <v>43306.0</v>
      </c>
      <c r="B145" s="987">
        <v>3.641</v>
      </c>
    </row>
    <row r="146" ht="12.75" customHeight="1">
      <c r="A146" s="986">
        <v>43307.0</v>
      </c>
      <c r="B146" s="987">
        <v>3.638</v>
      </c>
    </row>
    <row r="147" ht="12.75" customHeight="1">
      <c r="A147" s="986">
        <v>43308.0</v>
      </c>
      <c r="B147" s="987">
        <v>3.667</v>
      </c>
    </row>
    <row r="148" ht="12.75" customHeight="1">
      <c r="A148" s="986">
        <v>43311.0</v>
      </c>
      <c r="B148" s="987">
        <v>3.667</v>
      </c>
    </row>
    <row r="149" ht="12.75" customHeight="1">
      <c r="A149" s="986">
        <v>43312.0</v>
      </c>
      <c r="B149" s="987">
        <v>3.664</v>
      </c>
    </row>
    <row r="150" ht="12.75" customHeight="1">
      <c r="A150" s="986">
        <v>43313.0</v>
      </c>
      <c r="B150" s="987">
        <v>3.677</v>
      </c>
    </row>
    <row r="151" ht="12.75" customHeight="1">
      <c r="A151" s="986">
        <v>43314.0</v>
      </c>
      <c r="B151" s="987">
        <v>3.689</v>
      </c>
    </row>
    <row r="152" ht="12.75" customHeight="1">
      <c r="A152" s="986">
        <v>43315.0</v>
      </c>
      <c r="B152" s="987">
        <v>3.7</v>
      </c>
    </row>
    <row r="153" ht="12.75" customHeight="1">
      <c r="A153" s="986">
        <v>43318.0</v>
      </c>
      <c r="B153" s="987">
        <v>3.71</v>
      </c>
    </row>
    <row r="154" ht="12.75" customHeight="1">
      <c r="A154" s="986">
        <v>43319.0</v>
      </c>
      <c r="B154" s="987">
        <v>3.695</v>
      </c>
    </row>
    <row r="155" ht="12.75" customHeight="1">
      <c r="A155" s="986">
        <v>43320.0</v>
      </c>
      <c r="B155" s="987">
        <v>3.684</v>
      </c>
    </row>
    <row r="156" ht="12.75" customHeight="1">
      <c r="A156" s="986">
        <v>43321.0</v>
      </c>
      <c r="B156" s="987">
        <v>3.683</v>
      </c>
    </row>
    <row r="157" ht="12.75" customHeight="1">
      <c r="A157" s="986">
        <v>43322.0</v>
      </c>
      <c r="B157" s="987">
        <v>3.694</v>
      </c>
    </row>
    <row r="158" ht="12.75" customHeight="1">
      <c r="A158" s="986">
        <v>43325.0</v>
      </c>
      <c r="B158" s="987">
        <v>3.709</v>
      </c>
    </row>
    <row r="159" ht="12.75" customHeight="1">
      <c r="A159" s="986">
        <v>43326.0</v>
      </c>
      <c r="B159" s="987">
        <v>3.691</v>
      </c>
    </row>
    <row r="160" ht="12.75" customHeight="1">
      <c r="A160" s="986">
        <v>43327.0</v>
      </c>
      <c r="B160" s="987">
        <v>3.693</v>
      </c>
    </row>
    <row r="161" ht="12.75" customHeight="1">
      <c r="A161" s="986">
        <v>43328.0</v>
      </c>
      <c r="B161" s="987">
        <v>3.688</v>
      </c>
    </row>
    <row r="162" ht="12.75" customHeight="1">
      <c r="A162" s="986">
        <v>43329.0</v>
      </c>
      <c r="B162" s="987">
        <v>3.669</v>
      </c>
    </row>
    <row r="163" ht="12.75" customHeight="1">
      <c r="A163" s="986">
        <v>43332.0</v>
      </c>
      <c r="B163" s="987">
        <v>3.662</v>
      </c>
    </row>
    <row r="164" ht="12.75" customHeight="1">
      <c r="A164" s="986">
        <v>43333.0</v>
      </c>
      <c r="B164" s="987">
        <v>3.655</v>
      </c>
    </row>
    <row r="165" ht="12.75" customHeight="1">
      <c r="A165" s="986">
        <v>43334.0</v>
      </c>
      <c r="B165" s="987">
        <v>3.635</v>
      </c>
    </row>
    <row r="166" ht="12.75" customHeight="1">
      <c r="A166" s="986">
        <v>43335.0</v>
      </c>
      <c r="B166" s="987">
        <v>3.635</v>
      </c>
    </row>
    <row r="167" ht="12.75" customHeight="1">
      <c r="A167" s="986">
        <v>43336.0</v>
      </c>
      <c r="B167" s="987">
        <v>3.639</v>
      </c>
    </row>
    <row r="168" ht="12.75" customHeight="1">
      <c r="A168" s="986">
        <v>43339.0</v>
      </c>
      <c r="B168" s="987">
        <v>3.639</v>
      </c>
    </row>
    <row r="169" ht="12.75" customHeight="1">
      <c r="A169" s="986">
        <v>43340.0</v>
      </c>
      <c r="B169" s="987">
        <v>3.624</v>
      </c>
    </row>
    <row r="170" ht="12.75" customHeight="1">
      <c r="A170" s="986">
        <v>43341.0</v>
      </c>
      <c r="B170" s="987">
        <v>3.643</v>
      </c>
    </row>
    <row r="171" ht="12.75" customHeight="1">
      <c r="A171" s="986">
        <v>43342.0</v>
      </c>
      <c r="B171" s="987">
        <v>3.61</v>
      </c>
    </row>
    <row r="172" ht="12.75" customHeight="1">
      <c r="A172" s="986">
        <v>43343.0</v>
      </c>
      <c r="B172" s="987">
        <v>3.604</v>
      </c>
    </row>
    <row r="173" ht="12.75" customHeight="1">
      <c r="A173" s="986">
        <v>43346.0</v>
      </c>
      <c r="B173" s="987">
        <v>3.615</v>
      </c>
    </row>
    <row r="174" ht="12.75" customHeight="1">
      <c r="A174" s="986">
        <v>43347.0</v>
      </c>
      <c r="B174" s="987">
        <v>3.625</v>
      </c>
    </row>
    <row r="175" ht="12.75" customHeight="1">
      <c r="A175" s="986">
        <v>43348.0</v>
      </c>
      <c r="B175" s="987">
        <v>3.619</v>
      </c>
    </row>
    <row r="176" ht="12.75" customHeight="1">
      <c r="A176" s="986">
        <v>43349.0</v>
      </c>
      <c r="B176" s="987">
        <v>3.595</v>
      </c>
    </row>
    <row r="177" ht="12.75" customHeight="1">
      <c r="A177" s="986">
        <v>43350.0</v>
      </c>
      <c r="B177" s="987">
        <v>3.581</v>
      </c>
    </row>
    <row r="178" ht="12.75" customHeight="1">
      <c r="A178" s="986">
        <v>43355.0</v>
      </c>
      <c r="B178" s="987">
        <v>3.588</v>
      </c>
    </row>
    <row r="179" ht="12.75" customHeight="1">
      <c r="A179" s="986">
        <v>43356.0</v>
      </c>
      <c r="B179" s="987">
        <v>3.575</v>
      </c>
    </row>
    <row r="180" ht="12.75" customHeight="1">
      <c r="A180" s="986">
        <v>43357.0</v>
      </c>
      <c r="B180" s="987">
        <v>3.564</v>
      </c>
    </row>
    <row r="181" ht="12.75" customHeight="1">
      <c r="A181" s="986">
        <v>43360.0</v>
      </c>
      <c r="B181" s="987">
        <v>3.583</v>
      </c>
    </row>
    <row r="182" ht="12.75" customHeight="1">
      <c r="A182" s="986">
        <v>43363.0</v>
      </c>
      <c r="B182" s="987">
        <v>3.583</v>
      </c>
    </row>
    <row r="183" ht="12.75" customHeight="1">
      <c r="A183" s="986">
        <v>43364.0</v>
      </c>
      <c r="B183" s="987">
        <v>3.573</v>
      </c>
    </row>
    <row r="184" ht="12.75" customHeight="1">
      <c r="A184" s="986">
        <v>43368.0</v>
      </c>
      <c r="B184" s="987">
        <v>3.582</v>
      </c>
    </row>
    <row r="185" ht="12.75" customHeight="1">
      <c r="A185" s="986">
        <v>43369.0</v>
      </c>
      <c r="B185" s="987">
        <v>3.579</v>
      </c>
    </row>
    <row r="186" ht="12.75" customHeight="1">
      <c r="A186" s="986">
        <v>43370.0</v>
      </c>
      <c r="B186" s="987">
        <v>3.599</v>
      </c>
    </row>
    <row r="187" ht="12.75" customHeight="1">
      <c r="A187" s="986">
        <v>43371.0</v>
      </c>
      <c r="B187" s="987">
        <v>3.627</v>
      </c>
    </row>
    <row r="188" ht="12.75" customHeight="1">
      <c r="A188" s="986">
        <v>43375.0</v>
      </c>
      <c r="B188" s="987">
        <v>3.65</v>
      </c>
    </row>
    <row r="189" ht="12.75" customHeight="1">
      <c r="A189" s="986">
        <v>43376.0</v>
      </c>
      <c r="B189" s="987">
        <v>3.64</v>
      </c>
    </row>
    <row r="190" ht="12.75" customHeight="1">
      <c r="A190" s="986">
        <v>43377.0</v>
      </c>
      <c r="B190" s="987">
        <v>3.64</v>
      </c>
    </row>
    <row r="191" ht="12.75" customHeight="1">
      <c r="A191" s="986">
        <v>43378.0</v>
      </c>
      <c r="B191" s="987">
        <v>3.633</v>
      </c>
    </row>
    <row r="192" ht="12.75" customHeight="1">
      <c r="A192" s="986">
        <v>43381.0</v>
      </c>
      <c r="B192" s="987">
        <v>3.62</v>
      </c>
    </row>
    <row r="193" ht="12.75" customHeight="1">
      <c r="A193" s="986">
        <v>43382.0</v>
      </c>
      <c r="B193" s="987">
        <v>3.642</v>
      </c>
    </row>
    <row r="194" ht="12.75" customHeight="1">
      <c r="A194" s="986">
        <v>43383.0</v>
      </c>
      <c r="B194" s="987">
        <v>3.626</v>
      </c>
    </row>
    <row r="195" ht="12.75" customHeight="1">
      <c r="A195" s="986">
        <v>43384.0</v>
      </c>
      <c r="B195" s="987">
        <v>3.635</v>
      </c>
    </row>
    <row r="196" ht="12.75" customHeight="1">
      <c r="A196" s="986">
        <v>43385.0</v>
      </c>
      <c r="B196" s="987">
        <v>3.628</v>
      </c>
    </row>
    <row r="197" ht="12.75" customHeight="1">
      <c r="A197" s="986">
        <v>43388.0</v>
      </c>
      <c r="B197" s="987">
        <v>3.628</v>
      </c>
    </row>
    <row r="198" ht="12.75" customHeight="1">
      <c r="A198" s="986">
        <v>43389.0</v>
      </c>
      <c r="B198" s="987">
        <v>3.645</v>
      </c>
    </row>
    <row r="199" ht="12.75" customHeight="1">
      <c r="A199" s="986">
        <v>43390.0</v>
      </c>
      <c r="B199" s="987">
        <v>3.649</v>
      </c>
    </row>
    <row r="200" ht="12.75" customHeight="1">
      <c r="A200" s="986">
        <v>43391.0</v>
      </c>
      <c r="B200" s="987">
        <v>3.652</v>
      </c>
    </row>
    <row r="201" ht="12.75" customHeight="1">
      <c r="A201" s="986">
        <v>43392.0</v>
      </c>
      <c r="B201" s="987">
        <v>3.667</v>
      </c>
    </row>
    <row r="202" ht="12.75" customHeight="1">
      <c r="A202" s="986">
        <v>43395.0</v>
      </c>
      <c r="B202" s="987">
        <v>3.651</v>
      </c>
    </row>
    <row r="203" ht="12.75" customHeight="1">
      <c r="A203" s="986">
        <v>43396.0</v>
      </c>
      <c r="B203" s="987">
        <v>3.67</v>
      </c>
    </row>
    <row r="204" ht="12.75" customHeight="1">
      <c r="A204" s="986">
        <v>43397.0</v>
      </c>
      <c r="B204" s="987">
        <v>3.68</v>
      </c>
    </row>
    <row r="205" ht="12.75" customHeight="1">
      <c r="A205" s="986">
        <v>43398.0</v>
      </c>
      <c r="B205" s="987">
        <v>3.693</v>
      </c>
    </row>
    <row r="206" ht="12.75" customHeight="1">
      <c r="A206" s="986">
        <v>43399.0</v>
      </c>
      <c r="B206" s="987">
        <v>3.701</v>
      </c>
    </row>
    <row r="207" ht="12.75" customHeight="1">
      <c r="A207" s="986">
        <v>43402.0</v>
      </c>
      <c r="B207" s="987">
        <v>3.704</v>
      </c>
    </row>
    <row r="208" ht="12.75" customHeight="1">
      <c r="A208" s="986">
        <v>43404.0</v>
      </c>
      <c r="B208" s="987">
        <v>3.721</v>
      </c>
    </row>
    <row r="209" ht="12.75" customHeight="1">
      <c r="A209" s="986">
        <v>43405.0</v>
      </c>
      <c r="B209" s="987">
        <v>3.706</v>
      </c>
    </row>
    <row r="210" ht="12.75" customHeight="1">
      <c r="A210" s="986">
        <v>43406.0</v>
      </c>
      <c r="B210" s="987">
        <v>3.691</v>
      </c>
    </row>
    <row r="211" ht="12.75" customHeight="1">
      <c r="A211" s="986">
        <v>43409.0</v>
      </c>
      <c r="B211" s="987">
        <v>3.7</v>
      </c>
    </row>
    <row r="212" ht="12.75" customHeight="1">
      <c r="A212" s="986">
        <v>43410.0</v>
      </c>
      <c r="B212" s="987">
        <v>3.691</v>
      </c>
    </row>
    <row r="213" ht="12.75" customHeight="1">
      <c r="A213" s="986">
        <v>43411.0</v>
      </c>
      <c r="B213" s="987">
        <v>3.668</v>
      </c>
    </row>
    <row r="214" ht="12.75" customHeight="1">
      <c r="A214" s="986">
        <v>43412.0</v>
      </c>
      <c r="B214" s="987">
        <v>3.673</v>
      </c>
    </row>
    <row r="215" ht="12.75" customHeight="1">
      <c r="A215" s="986">
        <v>43413.0</v>
      </c>
      <c r="B215" s="987">
        <v>3.683</v>
      </c>
    </row>
    <row r="216" ht="12.75" customHeight="1">
      <c r="A216" s="986">
        <v>43416.0</v>
      </c>
      <c r="B216" s="987">
        <v>3.676</v>
      </c>
    </row>
    <row r="217" ht="12.75" customHeight="1">
      <c r="A217" s="986">
        <v>43417.0</v>
      </c>
      <c r="B217" s="987">
        <v>3.689</v>
      </c>
    </row>
    <row r="218" ht="12.75" customHeight="1">
      <c r="A218" s="986">
        <v>43418.0</v>
      </c>
      <c r="B218" s="987">
        <v>3.698</v>
      </c>
    </row>
    <row r="219" ht="12.75" customHeight="1">
      <c r="A219" s="986">
        <v>43419.0</v>
      </c>
      <c r="B219" s="987">
        <v>3.695</v>
      </c>
    </row>
    <row r="220" ht="12.75" customHeight="1">
      <c r="A220" s="986">
        <v>43420.0</v>
      </c>
      <c r="B220" s="987">
        <v>3.717</v>
      </c>
    </row>
    <row r="221" ht="12.75" customHeight="1">
      <c r="A221" s="986">
        <v>43423.0</v>
      </c>
      <c r="B221" s="987">
        <v>3.708</v>
      </c>
    </row>
    <row r="222" ht="12.75" customHeight="1">
      <c r="A222" s="986">
        <v>43424.0</v>
      </c>
      <c r="B222" s="987">
        <v>3.716</v>
      </c>
    </row>
    <row r="223" ht="12.75" customHeight="1">
      <c r="A223" s="986">
        <v>43425.0</v>
      </c>
      <c r="B223" s="987">
        <v>3.743</v>
      </c>
    </row>
    <row r="224" ht="12.75" customHeight="1">
      <c r="A224" s="986">
        <v>43426.0</v>
      </c>
      <c r="B224" s="987">
        <v>3.728</v>
      </c>
    </row>
    <row r="225" ht="12.75" customHeight="1">
      <c r="A225" s="986">
        <v>43427.0</v>
      </c>
      <c r="B225" s="987">
        <v>3.737</v>
      </c>
    </row>
    <row r="226" ht="12.75" customHeight="1">
      <c r="A226" s="986">
        <v>43430.0</v>
      </c>
      <c r="B226" s="987">
        <v>3.729</v>
      </c>
    </row>
    <row r="227" ht="12.75" customHeight="1">
      <c r="A227" s="986">
        <v>43431.0</v>
      </c>
      <c r="B227" s="987">
        <v>3.728</v>
      </c>
    </row>
    <row r="228" ht="12.75" customHeight="1">
      <c r="A228" s="986">
        <v>43432.0</v>
      </c>
      <c r="B228" s="987">
        <v>3.733</v>
      </c>
    </row>
    <row r="229" ht="12.75" customHeight="1">
      <c r="A229" s="986">
        <v>43433.0</v>
      </c>
      <c r="B229" s="987">
        <v>3.71</v>
      </c>
    </row>
    <row r="230" ht="12.75" customHeight="1">
      <c r="A230" s="986">
        <v>43434.0</v>
      </c>
      <c r="B230" s="987">
        <v>3.701</v>
      </c>
    </row>
    <row r="231" ht="12.75" customHeight="1">
      <c r="A231" s="986">
        <v>43437.0</v>
      </c>
      <c r="B231" s="987">
        <v>3.718</v>
      </c>
    </row>
    <row r="232" ht="12.75" customHeight="1">
      <c r="A232" s="986">
        <v>43438.0</v>
      </c>
      <c r="B232" s="987">
        <v>3.727</v>
      </c>
    </row>
    <row r="233" ht="12.75" customHeight="1">
      <c r="A233" s="986">
        <v>43439.0</v>
      </c>
      <c r="B233" s="987">
        <v>3.724</v>
      </c>
    </row>
    <row r="234" ht="12.75" customHeight="1">
      <c r="A234" s="986">
        <v>43440.0</v>
      </c>
      <c r="B234" s="987">
        <v>3.731</v>
      </c>
    </row>
    <row r="235" ht="12.75" customHeight="1">
      <c r="A235" s="986">
        <v>43441.0</v>
      </c>
      <c r="B235" s="987">
        <v>3.738</v>
      </c>
    </row>
    <row r="236" ht="12.75" customHeight="1">
      <c r="A236" s="986">
        <v>43444.0</v>
      </c>
      <c r="B236" s="987">
        <v>3.727</v>
      </c>
    </row>
    <row r="237" ht="12.75" customHeight="1">
      <c r="A237" s="986">
        <v>43445.0</v>
      </c>
      <c r="B237" s="987">
        <v>3.748</v>
      </c>
    </row>
    <row r="238" ht="12.75" customHeight="1">
      <c r="A238" s="986">
        <v>43446.0</v>
      </c>
      <c r="B238" s="987">
        <v>3.746</v>
      </c>
    </row>
    <row r="239" ht="12.75" customHeight="1">
      <c r="A239" s="986">
        <v>43447.0</v>
      </c>
      <c r="B239" s="987">
        <v>3.753</v>
      </c>
    </row>
    <row r="240" ht="12.75" customHeight="1">
      <c r="A240" s="986">
        <v>43448.0</v>
      </c>
      <c r="B240" s="987">
        <v>3.771</v>
      </c>
    </row>
    <row r="241" ht="12.75" customHeight="1">
      <c r="A241" s="986">
        <v>43451.0</v>
      </c>
      <c r="B241" s="987">
        <v>3.778</v>
      </c>
    </row>
    <row r="242" ht="12.75" customHeight="1">
      <c r="A242" s="986">
        <v>43452.0</v>
      </c>
      <c r="B242" s="987">
        <v>3.763</v>
      </c>
    </row>
    <row r="243" ht="12.75" customHeight="1">
      <c r="A243" s="986">
        <v>43453.0</v>
      </c>
      <c r="B243" s="987">
        <v>3.756</v>
      </c>
    </row>
    <row r="244" ht="12.75" customHeight="1">
      <c r="A244" s="986">
        <v>43454.0</v>
      </c>
      <c r="B244" s="987">
        <v>3.757</v>
      </c>
    </row>
    <row r="245" ht="12.75" customHeight="1">
      <c r="A245" s="986">
        <v>43455.0</v>
      </c>
      <c r="B245" s="987">
        <v>3.773</v>
      </c>
    </row>
    <row r="246" ht="12.75" customHeight="1">
      <c r="A246" s="986">
        <v>43458.0</v>
      </c>
      <c r="B246" s="987">
        <v>3.774</v>
      </c>
    </row>
    <row r="247" ht="12.75" customHeight="1">
      <c r="A247" s="986">
        <v>43460.0</v>
      </c>
      <c r="B247" s="987">
        <v>3.774</v>
      </c>
    </row>
    <row r="248" ht="12.75" customHeight="1">
      <c r="A248" s="986">
        <v>43461.0</v>
      </c>
      <c r="B248" s="987">
        <v>3.781</v>
      </c>
    </row>
    <row r="249" ht="12.75" customHeight="1">
      <c r="A249" s="986">
        <v>43462.0</v>
      </c>
      <c r="B249" s="987">
        <v>3.771</v>
      </c>
    </row>
    <row r="250" ht="12.75" customHeight="1">
      <c r="A250" s="986">
        <v>43465.0</v>
      </c>
      <c r="B250" s="987">
        <v>3.748</v>
      </c>
    </row>
    <row r="251" ht="12.75" customHeight="1">
      <c r="A251" s="986">
        <v>43467.0</v>
      </c>
      <c r="B251" s="987">
        <v>3.746</v>
      </c>
    </row>
    <row r="252" ht="12.75" customHeight="1">
      <c r="A252" s="986">
        <v>43468.0</v>
      </c>
      <c r="B252" s="987">
        <v>3.742</v>
      </c>
    </row>
    <row r="253" ht="12.75" customHeight="1">
      <c r="A253" s="986">
        <v>43469.0</v>
      </c>
      <c r="B253" s="987">
        <v>3.72</v>
      </c>
    </row>
    <row r="254" ht="12.75" customHeight="1">
      <c r="A254" s="986">
        <v>43472.0</v>
      </c>
      <c r="B254" s="987">
        <v>3.694</v>
      </c>
    </row>
    <row r="255" ht="12.75" customHeight="1">
      <c r="A255" s="986">
        <v>43473.0</v>
      </c>
      <c r="B255" s="987">
        <v>3.699</v>
      </c>
    </row>
    <row r="256" ht="12.75" customHeight="1">
      <c r="A256" s="986">
        <v>43474.0</v>
      </c>
      <c r="B256" s="987">
        <v>3.682</v>
      </c>
    </row>
    <row r="257" ht="12.75" customHeight="1">
      <c r="A257" s="986">
        <v>43475.0</v>
      </c>
      <c r="B257" s="987">
        <v>3.664</v>
      </c>
    </row>
    <row r="258" ht="12.75" customHeight="1">
      <c r="A258" s="986">
        <v>43476.0</v>
      </c>
      <c r="B258" s="987">
        <v>3.673</v>
      </c>
    </row>
    <row r="259" ht="12.75" customHeight="1">
      <c r="A259" s="986">
        <v>43479.0</v>
      </c>
      <c r="B259" s="987">
        <v>3.657</v>
      </c>
    </row>
    <row r="260" ht="12.75" customHeight="1">
      <c r="A260" s="986">
        <v>43480.0</v>
      </c>
      <c r="B260" s="987">
        <v>3.67</v>
      </c>
    </row>
    <row r="261" ht="12.75" customHeight="1">
      <c r="A261" s="986">
        <v>43481.0</v>
      </c>
      <c r="B261" s="987">
        <v>3.678</v>
      </c>
    </row>
    <row r="262" ht="12.75" customHeight="1">
      <c r="A262" s="986">
        <v>43482.0</v>
      </c>
      <c r="B262" s="987">
        <v>3.688</v>
      </c>
    </row>
    <row r="263" ht="12.75" customHeight="1">
      <c r="A263" s="986">
        <v>43483.0</v>
      </c>
      <c r="B263" s="987">
        <v>3.692</v>
      </c>
    </row>
    <row r="264" ht="12.75" customHeight="1">
      <c r="A264" s="986">
        <v>43486.0</v>
      </c>
      <c r="B264" s="987">
        <v>3.698</v>
      </c>
    </row>
    <row r="265" ht="12.75" customHeight="1">
      <c r="A265" s="986">
        <v>43487.0</v>
      </c>
      <c r="B265" s="987">
        <v>3.69</v>
      </c>
    </row>
    <row r="266" ht="12.75" customHeight="1">
      <c r="A266" s="986">
        <v>43488.0</v>
      </c>
      <c r="B266" s="987">
        <v>3.683</v>
      </c>
    </row>
    <row r="267" ht="12.75" customHeight="1">
      <c r="A267" s="986">
        <v>43489.0</v>
      </c>
      <c r="B267" s="987">
        <v>3.683</v>
      </c>
    </row>
    <row r="268" ht="12.75" customHeight="1">
      <c r="A268" s="986">
        <v>43490.0</v>
      </c>
      <c r="B268" s="987">
        <v>3.685</v>
      </c>
    </row>
    <row r="269" ht="12.75" customHeight="1">
      <c r="A269" s="986">
        <v>43493.0</v>
      </c>
      <c r="B269" s="987">
        <v>3.68</v>
      </c>
    </row>
    <row r="270" ht="12.75" customHeight="1">
      <c r="A270" s="986">
        <v>43494.0</v>
      </c>
      <c r="B270" s="987">
        <v>3.678</v>
      </c>
    </row>
    <row r="271" ht="12.75" customHeight="1">
      <c r="A271" s="986">
        <v>43495.0</v>
      </c>
      <c r="B271" s="987">
        <v>3.671</v>
      </c>
    </row>
    <row r="272" ht="12.75" customHeight="1">
      <c r="A272" s="986">
        <v>43496.0</v>
      </c>
      <c r="B272" s="987">
        <v>3.642</v>
      </c>
    </row>
    <row r="273" ht="12.75" customHeight="1">
      <c r="A273" s="986">
        <v>43497.0</v>
      </c>
      <c r="B273" s="987">
        <v>3.633</v>
      </c>
    </row>
    <row r="274" ht="12.75" customHeight="1">
      <c r="A274" s="986">
        <v>43500.0</v>
      </c>
      <c r="B274" s="987">
        <v>3.627</v>
      </c>
    </row>
    <row r="275" ht="12.75" customHeight="1">
      <c r="A275" s="986">
        <v>43501.0</v>
      </c>
      <c r="B275" s="987">
        <v>3.61</v>
      </c>
    </row>
    <row r="276" ht="12.75" customHeight="1">
      <c r="A276" s="986">
        <v>43502.0</v>
      </c>
      <c r="B276" s="987">
        <v>3.619</v>
      </c>
    </row>
    <row r="277" ht="12.75" customHeight="1">
      <c r="A277" s="986">
        <v>43503.0</v>
      </c>
      <c r="B277" s="987">
        <v>3.627</v>
      </c>
    </row>
    <row r="278" ht="12.75" customHeight="1">
      <c r="A278" s="986">
        <v>43504.0</v>
      </c>
      <c r="B278" s="987">
        <v>3.634</v>
      </c>
    </row>
    <row r="279" ht="12.75" customHeight="1">
      <c r="A279" s="986">
        <v>43507.0</v>
      </c>
      <c r="B279" s="987">
        <v>3.643</v>
      </c>
    </row>
    <row r="280" ht="12.75" customHeight="1">
      <c r="A280" s="986">
        <v>43508.0</v>
      </c>
      <c r="B280" s="987">
        <v>3.643</v>
      </c>
    </row>
    <row r="281" ht="12.75" customHeight="1">
      <c r="A281" s="986">
        <v>43509.0</v>
      </c>
      <c r="B281" s="987">
        <v>3.637</v>
      </c>
    </row>
    <row r="282" ht="12.75" customHeight="1">
      <c r="A282" s="986">
        <v>43510.0</v>
      </c>
      <c r="B282" s="987">
        <v>3.662</v>
      </c>
    </row>
    <row r="283" ht="12.75" customHeight="1">
      <c r="A283" s="986">
        <v>43511.0</v>
      </c>
      <c r="B283" s="987">
        <v>3.641</v>
      </c>
    </row>
    <row r="284" ht="12.75" customHeight="1">
      <c r="A284" s="986">
        <v>43514.0</v>
      </c>
      <c r="B284" s="987">
        <v>3.62</v>
      </c>
    </row>
    <row r="285" ht="12.75" customHeight="1">
      <c r="A285" s="986">
        <v>43515.0</v>
      </c>
      <c r="B285" s="987">
        <v>3.631</v>
      </c>
    </row>
    <row r="286" ht="12.75" customHeight="1">
      <c r="A286" s="986">
        <v>43516.0</v>
      </c>
      <c r="B286" s="987">
        <v>3.617</v>
      </c>
    </row>
    <row r="287" ht="12.75" customHeight="1">
      <c r="A287" s="986">
        <v>43517.0</v>
      </c>
      <c r="B287" s="987">
        <v>3.617</v>
      </c>
    </row>
    <row r="288" ht="12.75" customHeight="1">
      <c r="A288" s="986">
        <v>43518.0</v>
      </c>
      <c r="B288" s="987">
        <v>3.613</v>
      </c>
    </row>
    <row r="289" ht="12.75" customHeight="1">
      <c r="A289" s="986">
        <v>43521.0</v>
      </c>
      <c r="B289" s="987">
        <v>3.605</v>
      </c>
    </row>
    <row r="290" ht="12.75" customHeight="1">
      <c r="A290" s="986">
        <v>43522.0</v>
      </c>
      <c r="B290" s="987">
        <v>3.624</v>
      </c>
    </row>
    <row r="291" ht="12.75" customHeight="1">
      <c r="A291" s="986">
        <v>43523.0</v>
      </c>
      <c r="B291" s="987">
        <v>3.619</v>
      </c>
    </row>
    <row r="292" ht="12.75" customHeight="1">
      <c r="A292" s="986">
        <v>43524.0</v>
      </c>
      <c r="B292" s="987">
        <v>3.604</v>
      </c>
    </row>
    <row r="293" ht="12.75" customHeight="1">
      <c r="A293" s="986">
        <v>43525.0</v>
      </c>
      <c r="B293" s="987">
        <v>3.624</v>
      </c>
    </row>
    <row r="294" ht="12.75" customHeight="1">
      <c r="A294" s="986">
        <v>43528.0</v>
      </c>
      <c r="B294" s="987">
        <v>3.625</v>
      </c>
    </row>
    <row r="295" ht="12.75" customHeight="1">
      <c r="A295" s="986">
        <v>43529.0</v>
      </c>
      <c r="B295" s="987">
        <v>3.619</v>
      </c>
    </row>
    <row r="296" ht="12.75" customHeight="1">
      <c r="A296" s="986">
        <v>43530.0</v>
      </c>
      <c r="B296" s="987">
        <v>3.616</v>
      </c>
    </row>
    <row r="297" ht="12.75" customHeight="1">
      <c r="A297" s="986">
        <v>43531.0</v>
      </c>
      <c r="B297" s="987">
        <v>3.616</v>
      </c>
    </row>
    <row r="298" ht="12.75" customHeight="1">
      <c r="A298" s="986">
        <v>43532.0</v>
      </c>
      <c r="B298" s="987">
        <v>3.631</v>
      </c>
    </row>
    <row r="299" ht="12.75" customHeight="1">
      <c r="A299" s="986">
        <v>43535.0</v>
      </c>
      <c r="B299" s="987">
        <v>3.621</v>
      </c>
    </row>
    <row r="300" ht="12.75" customHeight="1">
      <c r="A300" s="986">
        <v>43536.0</v>
      </c>
      <c r="B300" s="987">
        <v>3.623</v>
      </c>
    </row>
    <row r="301" ht="12.75" customHeight="1">
      <c r="A301" s="986">
        <v>43537.0</v>
      </c>
      <c r="B301" s="987">
        <v>3.617</v>
      </c>
    </row>
    <row r="302" ht="12.75" customHeight="1">
      <c r="A302" s="986">
        <v>43538.0</v>
      </c>
      <c r="B302" s="987">
        <v>3.6</v>
      </c>
    </row>
    <row r="303" ht="12.75" customHeight="1">
      <c r="A303" s="986">
        <v>43539.0</v>
      </c>
      <c r="B303" s="987">
        <v>3.604</v>
      </c>
    </row>
    <row r="304" ht="12.75" customHeight="1">
      <c r="A304" s="986">
        <v>43542.0</v>
      </c>
      <c r="B304" s="987">
        <v>3.601</v>
      </c>
    </row>
    <row r="305" ht="12.75" customHeight="1">
      <c r="A305" s="986">
        <v>43543.0</v>
      </c>
      <c r="B305" s="987">
        <v>3.606</v>
      </c>
    </row>
    <row r="306" ht="12.75" customHeight="1">
      <c r="A306" s="986">
        <v>43544.0</v>
      </c>
      <c r="B306" s="987">
        <v>3.608</v>
      </c>
    </row>
    <row r="307" ht="12.75" customHeight="1">
      <c r="A307" s="986">
        <v>43549.0</v>
      </c>
      <c r="B307" s="987">
        <v>3.623</v>
      </c>
    </row>
    <row r="308" ht="12.75" customHeight="1">
      <c r="A308" s="986">
        <v>43550.0</v>
      </c>
      <c r="B308" s="987">
        <v>3.617</v>
      </c>
    </row>
    <row r="309" ht="12.75" customHeight="1">
      <c r="A309" s="986">
        <v>43551.0</v>
      </c>
      <c r="B309" s="987">
        <v>3.635</v>
      </c>
    </row>
    <row r="310" ht="12.75" customHeight="1">
      <c r="A310" s="986">
        <v>43552.0</v>
      </c>
      <c r="B310" s="987">
        <v>3.636</v>
      </c>
    </row>
    <row r="311" ht="12.75" customHeight="1">
      <c r="A311" s="986">
        <v>43553.0</v>
      </c>
      <c r="B311" s="987">
        <v>3.632</v>
      </c>
    </row>
    <row r="312" ht="12.75" customHeight="1">
      <c r="A312" s="986">
        <v>43556.0</v>
      </c>
      <c r="B312" s="987">
        <v>3.626</v>
      </c>
    </row>
    <row r="313" ht="12.75" customHeight="1">
      <c r="A313" s="986">
        <v>43557.0</v>
      </c>
      <c r="B313" s="987">
        <v>3.624</v>
      </c>
    </row>
    <row r="314" ht="12.75" customHeight="1">
      <c r="A314" s="986">
        <v>43558.0</v>
      </c>
      <c r="B314" s="987">
        <v>3.6</v>
      </c>
    </row>
    <row r="315" ht="12.75" customHeight="1">
      <c r="A315" s="986">
        <v>43559.0</v>
      </c>
      <c r="B315" s="987">
        <v>3.603</v>
      </c>
    </row>
    <row r="316" ht="12.75" customHeight="1">
      <c r="A316" s="986">
        <v>43560.0</v>
      </c>
      <c r="B316" s="987">
        <v>3.587</v>
      </c>
    </row>
    <row r="317" ht="12.75" customHeight="1">
      <c r="A317" s="986">
        <v>43563.0</v>
      </c>
      <c r="B317" s="987">
        <v>3.58</v>
      </c>
    </row>
    <row r="318" ht="12.75" customHeight="1">
      <c r="A318" s="986">
        <v>43565.0</v>
      </c>
      <c r="B318" s="987">
        <v>3.578</v>
      </c>
    </row>
    <row r="319" ht="12.75" customHeight="1">
      <c r="A319" s="986">
        <v>43566.0</v>
      </c>
      <c r="B319" s="987">
        <v>3.583</v>
      </c>
    </row>
    <row r="320" ht="12.75" customHeight="1">
      <c r="A320" s="986">
        <v>43567.0</v>
      </c>
      <c r="B320" s="987">
        <v>3.578</v>
      </c>
    </row>
    <row r="321" ht="12.75" customHeight="1">
      <c r="A321" s="986">
        <v>43570.0</v>
      </c>
      <c r="B321" s="987">
        <v>3.561</v>
      </c>
    </row>
    <row r="322" ht="12.75" customHeight="1">
      <c r="A322" s="986">
        <v>43571.0</v>
      </c>
      <c r="B322" s="987">
        <v>3.558</v>
      </c>
    </row>
    <row r="323" ht="12.75" customHeight="1">
      <c r="A323" s="986">
        <v>43572.0</v>
      </c>
      <c r="B323" s="987">
        <v>3.575</v>
      </c>
    </row>
    <row r="324" ht="12.75" customHeight="1">
      <c r="A324" s="986">
        <v>43573.0</v>
      </c>
      <c r="B324" s="987">
        <v>3.589</v>
      </c>
    </row>
    <row r="325" ht="12.75" customHeight="1">
      <c r="A325" s="986">
        <v>43578.0</v>
      </c>
      <c r="B325" s="987">
        <v>3.593</v>
      </c>
    </row>
    <row r="326" ht="12.75" customHeight="1">
      <c r="A326" s="986">
        <v>43579.0</v>
      </c>
      <c r="B326" s="987">
        <v>3.614</v>
      </c>
    </row>
    <row r="327" ht="12.75" customHeight="1">
      <c r="A327" s="986">
        <v>43580.0</v>
      </c>
      <c r="B327" s="987">
        <v>3.628</v>
      </c>
    </row>
    <row r="328" ht="12.75" customHeight="1">
      <c r="A328" s="986">
        <v>43584.0</v>
      </c>
      <c r="B328" s="987">
        <v>3.618</v>
      </c>
    </row>
    <row r="329" ht="12.75" customHeight="1">
      <c r="A329" s="986">
        <v>43585.0</v>
      </c>
      <c r="B329" s="987">
        <v>3.608</v>
      </c>
    </row>
    <row r="330" ht="12.75" customHeight="1">
      <c r="A330" s="986">
        <v>43586.0</v>
      </c>
      <c r="B330" s="987">
        <v>3.586</v>
      </c>
    </row>
    <row r="331" ht="12.75" customHeight="1">
      <c r="A331" s="986">
        <v>43587.0</v>
      </c>
      <c r="B331" s="987">
        <v>3.598</v>
      </c>
    </row>
    <row r="332" ht="12.75" customHeight="1">
      <c r="A332" s="986">
        <v>43588.0</v>
      </c>
      <c r="B332" s="987">
        <v>3.601</v>
      </c>
    </row>
    <row r="333" ht="12.75" customHeight="1">
      <c r="A333" s="986">
        <v>43591.0</v>
      </c>
      <c r="B333" s="987">
        <v>3.591</v>
      </c>
    </row>
    <row r="334" ht="12.75" customHeight="1">
      <c r="A334" s="986">
        <v>43592.0</v>
      </c>
      <c r="B334" s="987">
        <v>3.585</v>
      </c>
    </row>
    <row r="335" ht="12.75" customHeight="1">
      <c r="A335" s="986">
        <v>43593.0</v>
      </c>
      <c r="B335" s="987">
        <v>3.584</v>
      </c>
    </row>
    <row r="336" ht="12.75" customHeight="1">
      <c r="A336" s="986">
        <v>43595.0</v>
      </c>
      <c r="B336" s="987">
        <v>3.567</v>
      </c>
    </row>
    <row r="337" ht="12.75" customHeight="1">
      <c r="A337" s="986">
        <v>43598.0</v>
      </c>
      <c r="B337" s="987">
        <v>3.568</v>
      </c>
    </row>
    <row r="338" ht="12.75" customHeight="1">
      <c r="A338" s="986">
        <v>43599.0</v>
      </c>
      <c r="B338" s="987">
        <v>3.577</v>
      </c>
    </row>
    <row r="339" ht="12.75" customHeight="1">
      <c r="A339" s="986">
        <v>43600.0</v>
      </c>
      <c r="B339" s="987">
        <v>3.571</v>
      </c>
    </row>
    <row r="340" ht="12.75" customHeight="1">
      <c r="A340" s="986">
        <v>43601.0</v>
      </c>
      <c r="B340" s="987">
        <v>3.568</v>
      </c>
    </row>
    <row r="341" ht="12.75" customHeight="1">
      <c r="A341" s="986">
        <v>43602.0</v>
      </c>
      <c r="B341" s="987">
        <v>3.575</v>
      </c>
    </row>
    <row r="342" ht="12.75" customHeight="1">
      <c r="A342" s="986">
        <v>43605.0</v>
      </c>
      <c r="B342" s="987">
        <v>3.573</v>
      </c>
    </row>
    <row r="343" ht="12.75" customHeight="1">
      <c r="A343" s="986">
        <v>43606.0</v>
      </c>
      <c r="B343" s="987">
        <v>3.598</v>
      </c>
    </row>
    <row r="344" ht="12.75" customHeight="1">
      <c r="A344" s="986">
        <v>43607.0</v>
      </c>
      <c r="B344" s="987">
        <v>3.611</v>
      </c>
    </row>
    <row r="345" ht="12.75" customHeight="1">
      <c r="A345" s="986">
        <v>43608.0</v>
      </c>
      <c r="B345" s="987">
        <v>3.615</v>
      </c>
    </row>
    <row r="346" ht="12.75" customHeight="1">
      <c r="A346" s="986">
        <v>43609.0</v>
      </c>
      <c r="B346" s="987">
        <v>3.605</v>
      </c>
    </row>
    <row r="347" ht="12.75" customHeight="1">
      <c r="A347" s="986">
        <v>43613.0</v>
      </c>
      <c r="B347" s="987">
        <v>3.614</v>
      </c>
    </row>
    <row r="348" ht="12.75" customHeight="1">
      <c r="A348" s="986">
        <v>43614.0</v>
      </c>
      <c r="B348" s="987">
        <v>3.617</v>
      </c>
    </row>
    <row r="349" ht="12.75" customHeight="1">
      <c r="A349" s="986">
        <v>43615.0</v>
      </c>
      <c r="B349" s="987">
        <v>3.62</v>
      </c>
    </row>
    <row r="350" ht="12.75" customHeight="1">
      <c r="A350" s="986">
        <v>43616.0</v>
      </c>
      <c r="B350" s="987">
        <v>3.634</v>
      </c>
    </row>
    <row r="351" ht="12.75" customHeight="1">
      <c r="A351" s="986">
        <v>43619.0</v>
      </c>
      <c r="B351" s="987">
        <v>3.633</v>
      </c>
    </row>
    <row r="352" ht="12.75" customHeight="1">
      <c r="A352" s="986">
        <v>43620.0</v>
      </c>
      <c r="B352" s="987">
        <v>3.612</v>
      </c>
    </row>
    <row r="353" ht="12.75" customHeight="1">
      <c r="A353" s="986">
        <v>43621.0</v>
      </c>
      <c r="B353" s="987">
        <v>3.61</v>
      </c>
    </row>
    <row r="354" ht="12.75" customHeight="1">
      <c r="A354" s="986">
        <v>43622.0</v>
      </c>
      <c r="B354" s="987">
        <v>3.601</v>
      </c>
    </row>
    <row r="355" ht="12.75" customHeight="1">
      <c r="A355" s="986">
        <v>43623.0</v>
      </c>
      <c r="B355" s="987">
        <v>3.601</v>
      </c>
    </row>
    <row r="356" ht="12.75" customHeight="1">
      <c r="A356" s="986">
        <v>43626.0</v>
      </c>
      <c r="B356" s="987">
        <v>3.585</v>
      </c>
    </row>
    <row r="357" ht="12.75" customHeight="1">
      <c r="A357" s="986">
        <v>43627.0</v>
      </c>
      <c r="B357" s="987">
        <v>3.581</v>
      </c>
    </row>
    <row r="358" ht="12.75" customHeight="1">
      <c r="A358" s="986">
        <v>43628.0</v>
      </c>
      <c r="B358" s="987">
        <v>3.582</v>
      </c>
    </row>
    <row r="359" ht="12.75" customHeight="1">
      <c r="A359" s="986">
        <v>43629.0</v>
      </c>
      <c r="B359" s="987">
        <v>3.592</v>
      </c>
    </row>
    <row r="360" ht="12.75" customHeight="1">
      <c r="A360" s="986">
        <v>43630.0</v>
      </c>
      <c r="B360" s="987">
        <v>3.6</v>
      </c>
    </row>
    <row r="361" ht="12.75" customHeight="1">
      <c r="A361" s="986">
        <v>43633.0</v>
      </c>
      <c r="B361" s="987">
        <v>3.61</v>
      </c>
    </row>
    <row r="362" ht="12.75" customHeight="1">
      <c r="A362" s="986">
        <v>43634.0</v>
      </c>
      <c r="B362" s="987">
        <v>3.612</v>
      </c>
    </row>
    <row r="363" ht="12.75" customHeight="1">
      <c r="A363" s="986">
        <v>43635.0</v>
      </c>
      <c r="B363" s="987">
        <v>3.609</v>
      </c>
    </row>
    <row r="364" ht="12.75" customHeight="1">
      <c r="A364" s="986">
        <v>43636.0</v>
      </c>
      <c r="B364" s="987">
        <v>3.579</v>
      </c>
    </row>
    <row r="365" ht="12.75" customHeight="1">
      <c r="A365" s="986">
        <v>43637.0</v>
      </c>
      <c r="B365" s="987">
        <v>3.594</v>
      </c>
    </row>
    <row r="366" ht="12.75" customHeight="1">
      <c r="A366" s="986">
        <v>43640.0</v>
      </c>
      <c r="B366" s="987">
        <v>3.604</v>
      </c>
    </row>
    <row r="367" ht="12.75" customHeight="1">
      <c r="A367" s="986">
        <v>43641.0</v>
      </c>
      <c r="B367" s="987">
        <v>3.602</v>
      </c>
    </row>
    <row r="368" ht="12.75" customHeight="1">
      <c r="A368" s="986">
        <v>43642.0</v>
      </c>
      <c r="B368" s="987">
        <v>3.591</v>
      </c>
    </row>
    <row r="369" ht="12.75" customHeight="1">
      <c r="A369" s="986">
        <v>43643.0</v>
      </c>
      <c r="B369" s="987">
        <v>3.582</v>
      </c>
    </row>
    <row r="370" ht="12.75" customHeight="1">
      <c r="A370" s="986">
        <v>43644.0</v>
      </c>
      <c r="B370" s="987">
        <v>3.566</v>
      </c>
    </row>
    <row r="371" ht="12.75" customHeight="1">
      <c r="A371" s="986">
        <v>43647.0</v>
      </c>
      <c r="B371" s="987">
        <v>3.574</v>
      </c>
    </row>
    <row r="372" ht="12.75" customHeight="1">
      <c r="A372" s="986">
        <v>43648.0</v>
      </c>
      <c r="B372" s="987">
        <v>3.575</v>
      </c>
    </row>
    <row r="373" ht="12.75" customHeight="1">
      <c r="A373" s="986">
        <v>43649.0</v>
      </c>
      <c r="B373" s="987">
        <v>3.572</v>
      </c>
    </row>
    <row r="374" ht="12.75" customHeight="1">
      <c r="A374" s="986">
        <v>43650.0</v>
      </c>
      <c r="B374" s="987">
        <v>3.567</v>
      </c>
    </row>
    <row r="375" ht="12.75" customHeight="1">
      <c r="A375" s="986">
        <v>43651.0</v>
      </c>
      <c r="B375" s="987">
        <v>3.562</v>
      </c>
    </row>
    <row r="376" ht="12.75" customHeight="1">
      <c r="A376" s="986">
        <v>43654.0</v>
      </c>
      <c r="B376" s="987">
        <v>3.573</v>
      </c>
    </row>
    <row r="377" ht="12.75" customHeight="1">
      <c r="A377" s="986">
        <v>43655.0</v>
      </c>
      <c r="B377" s="987">
        <v>3.568</v>
      </c>
    </row>
    <row r="378" ht="12.75" customHeight="1">
      <c r="A378" s="986">
        <v>43656.0</v>
      </c>
      <c r="B378" s="987">
        <v>3.573</v>
      </c>
    </row>
    <row r="379" ht="12.75" customHeight="1">
      <c r="A379" s="986">
        <v>43657.0</v>
      </c>
      <c r="B379" s="987">
        <v>3.547</v>
      </c>
    </row>
    <row r="380" ht="12.75" customHeight="1">
      <c r="A380" s="986">
        <v>43658.0</v>
      </c>
      <c r="B380" s="987">
        <v>3.551</v>
      </c>
    </row>
    <row r="381" ht="12.75" customHeight="1">
      <c r="A381" s="986">
        <v>43661.0</v>
      </c>
      <c r="B381" s="987">
        <v>3.539</v>
      </c>
    </row>
    <row r="382" ht="12.75" customHeight="1">
      <c r="A382" s="986">
        <v>43662.0</v>
      </c>
      <c r="B382" s="987">
        <v>3.542</v>
      </c>
    </row>
    <row r="383" ht="12.75" customHeight="1">
      <c r="A383" s="986">
        <v>43663.0</v>
      </c>
      <c r="B383" s="987">
        <v>3.541</v>
      </c>
    </row>
    <row r="384" ht="12.75" customHeight="1">
      <c r="A384" s="986">
        <v>43664.0</v>
      </c>
      <c r="B384" s="987">
        <v>3.543</v>
      </c>
    </row>
    <row r="385" ht="12.75" customHeight="1">
      <c r="A385" s="986">
        <v>43665.0</v>
      </c>
      <c r="B385" s="987">
        <v>3.535</v>
      </c>
    </row>
    <row r="386" ht="12.75" customHeight="1">
      <c r="A386" s="986">
        <v>43668.0</v>
      </c>
      <c r="B386" s="987">
        <v>3.534</v>
      </c>
    </row>
    <row r="387" ht="12.75" customHeight="1">
      <c r="A387" s="986">
        <v>43669.0</v>
      </c>
      <c r="B387" s="987">
        <v>3.537</v>
      </c>
    </row>
    <row r="388" ht="12.75" customHeight="1">
      <c r="A388" s="986">
        <v>43670.0</v>
      </c>
      <c r="B388" s="987">
        <v>3.521</v>
      </c>
    </row>
    <row r="389" ht="12.75" customHeight="1">
      <c r="A389" s="986">
        <v>43671.0</v>
      </c>
      <c r="B389" s="987">
        <v>3.523</v>
      </c>
    </row>
    <row r="390" ht="12.75" customHeight="1">
      <c r="A390" s="986">
        <v>43672.0</v>
      </c>
      <c r="B390" s="987">
        <v>3.526</v>
      </c>
    </row>
    <row r="391" ht="12.75" customHeight="1">
      <c r="A391" s="986">
        <v>43675.0</v>
      </c>
      <c r="B391" s="987">
        <v>3.525</v>
      </c>
    </row>
    <row r="392" ht="12.75" customHeight="1">
      <c r="A392" s="986">
        <v>43676.0</v>
      </c>
      <c r="B392" s="987">
        <v>3.5</v>
      </c>
    </row>
    <row r="393" ht="12.75" customHeight="1">
      <c r="A393" s="986">
        <v>43677.0</v>
      </c>
      <c r="B393" s="987">
        <v>3.499</v>
      </c>
    </row>
    <row r="394" ht="12.75" customHeight="1">
      <c r="A394" s="986">
        <v>43678.0</v>
      </c>
      <c r="B394" s="987">
        <v>3.524</v>
      </c>
    </row>
    <row r="395" ht="12.75" customHeight="1">
      <c r="A395" s="986">
        <v>43679.0</v>
      </c>
      <c r="B395" s="987">
        <v>3.509</v>
      </c>
    </row>
    <row r="396" ht="12.75" customHeight="1">
      <c r="A396" s="986">
        <v>43682.0</v>
      </c>
      <c r="B396" s="987">
        <v>3.494</v>
      </c>
    </row>
    <row r="397" ht="12.75" customHeight="1">
      <c r="A397" s="986">
        <v>43683.0</v>
      </c>
      <c r="B397" s="987">
        <v>3.494</v>
      </c>
    </row>
    <row r="398" ht="12.75" customHeight="1">
      <c r="A398" s="986">
        <v>43684.0</v>
      </c>
      <c r="B398" s="987">
        <v>3.487</v>
      </c>
    </row>
    <row r="399" ht="12.75" customHeight="1">
      <c r="A399" s="986">
        <v>43685.0</v>
      </c>
      <c r="B399" s="987">
        <v>3.483</v>
      </c>
    </row>
    <row r="400" ht="12.75" customHeight="1">
      <c r="A400" s="986">
        <v>43686.0</v>
      </c>
      <c r="B400" s="987">
        <v>3.479</v>
      </c>
    </row>
    <row r="401" ht="12.75" customHeight="1">
      <c r="A401" s="986">
        <v>43689.0</v>
      </c>
      <c r="B401" s="987">
        <v>3.484</v>
      </c>
    </row>
    <row r="402" ht="12.75" customHeight="1">
      <c r="A402" s="986">
        <v>43690.0</v>
      </c>
      <c r="B402" s="987">
        <v>3.493</v>
      </c>
    </row>
    <row r="403" ht="12.75" customHeight="1">
      <c r="A403" s="986">
        <v>43691.0</v>
      </c>
      <c r="B403" s="987">
        <v>3.489</v>
      </c>
    </row>
    <row r="404" ht="12.75" customHeight="1">
      <c r="A404" s="986">
        <v>43692.0</v>
      </c>
      <c r="B404" s="987">
        <v>3.519</v>
      </c>
    </row>
    <row r="405" ht="12.75" customHeight="1">
      <c r="A405" s="986">
        <v>43693.0</v>
      </c>
      <c r="B405" s="987">
        <v>3.541</v>
      </c>
    </row>
    <row r="406" ht="12.75" customHeight="1">
      <c r="A406" s="986">
        <v>43696.0</v>
      </c>
      <c r="B406" s="987">
        <v>3.545</v>
      </c>
    </row>
    <row r="407" ht="12.75" customHeight="1">
      <c r="A407" s="986">
        <v>43697.0</v>
      </c>
      <c r="B407" s="987">
        <v>3.524</v>
      </c>
    </row>
    <row r="408" ht="12.75" customHeight="1">
      <c r="A408" s="986">
        <v>43698.0</v>
      </c>
      <c r="B408" s="987">
        <v>3.527</v>
      </c>
    </row>
    <row r="409" ht="12.75" customHeight="1">
      <c r="A409" s="986">
        <v>43699.0</v>
      </c>
      <c r="B409" s="987">
        <v>3.525</v>
      </c>
    </row>
    <row r="410" ht="12.75" customHeight="1">
      <c r="A410" s="986">
        <v>43700.0</v>
      </c>
      <c r="B410" s="987">
        <v>3.511</v>
      </c>
    </row>
    <row r="411" ht="12.75" customHeight="1">
      <c r="A411" s="986">
        <v>43703.0</v>
      </c>
      <c r="B411" s="987">
        <v>3.519</v>
      </c>
    </row>
    <row r="412" ht="12.75" customHeight="1">
      <c r="A412" s="986">
        <v>43704.0</v>
      </c>
      <c r="B412" s="987">
        <v>3.52</v>
      </c>
    </row>
    <row r="413" ht="12.75" customHeight="1">
      <c r="A413" s="986">
        <v>43705.0</v>
      </c>
      <c r="B413" s="987">
        <v>3.524</v>
      </c>
    </row>
    <row r="414" ht="12.75" customHeight="1">
      <c r="A414" s="986">
        <v>43706.0</v>
      </c>
      <c r="B414" s="987">
        <v>3.521</v>
      </c>
    </row>
    <row r="415" ht="12.75" customHeight="1">
      <c r="A415" s="986">
        <v>43707.0</v>
      </c>
      <c r="B415" s="987">
        <v>3.535</v>
      </c>
    </row>
    <row r="416" ht="12.75" customHeight="1">
      <c r="A416" s="986">
        <v>43710.0</v>
      </c>
      <c r="B416" s="987">
        <v>3.538</v>
      </c>
    </row>
    <row r="417" ht="12.75" customHeight="1">
      <c r="A417" s="986">
        <v>43711.0</v>
      </c>
      <c r="B417" s="987">
        <v>3.549</v>
      </c>
    </row>
    <row r="418" ht="12.75" customHeight="1">
      <c r="A418" s="986">
        <v>43712.0</v>
      </c>
      <c r="B418" s="987">
        <v>3.527</v>
      </c>
    </row>
    <row r="419" ht="12.75" customHeight="1">
      <c r="A419" s="986">
        <v>43713.0</v>
      </c>
      <c r="B419" s="987">
        <v>3.512</v>
      </c>
    </row>
    <row r="420" ht="12.75" customHeight="1">
      <c r="A420" s="986">
        <v>43714.0</v>
      </c>
      <c r="B420" s="987">
        <v>3.517</v>
      </c>
    </row>
    <row r="421" ht="12.75" customHeight="1">
      <c r="A421" s="986">
        <v>43717.0</v>
      </c>
      <c r="B421" s="987">
        <v>3.527</v>
      </c>
    </row>
    <row r="422" ht="12.75" customHeight="1">
      <c r="A422" s="986">
        <v>43718.0</v>
      </c>
      <c r="B422" s="987">
        <v>3.538</v>
      </c>
    </row>
    <row r="423" ht="12.75" customHeight="1">
      <c r="A423" s="986">
        <v>43719.0</v>
      </c>
      <c r="B423" s="987">
        <v>3.544</v>
      </c>
    </row>
    <row r="424" ht="12.75" customHeight="1">
      <c r="A424" s="986">
        <v>43720.0</v>
      </c>
      <c r="B424" s="987">
        <v>3.541</v>
      </c>
    </row>
    <row r="425" ht="12.75" customHeight="1">
      <c r="A425" s="986">
        <v>43721.0</v>
      </c>
      <c r="B425" s="987">
        <v>3.527</v>
      </c>
    </row>
    <row r="426" ht="12.75" customHeight="1">
      <c r="A426" s="986">
        <v>43724.0</v>
      </c>
      <c r="B426" s="987">
        <v>3.538</v>
      </c>
    </row>
    <row r="427" ht="12.75" customHeight="1">
      <c r="A427" s="986">
        <v>43726.0</v>
      </c>
      <c r="B427" s="987">
        <v>3.541</v>
      </c>
    </row>
    <row r="428" ht="12.75" customHeight="1">
      <c r="A428" s="986">
        <v>43727.0</v>
      </c>
      <c r="B428" s="987">
        <v>3.521</v>
      </c>
    </row>
    <row r="429" ht="12.75" customHeight="1">
      <c r="A429" s="986">
        <v>43728.0</v>
      </c>
      <c r="B429" s="987">
        <v>3.513</v>
      </c>
    </row>
    <row r="430" ht="12.75" customHeight="1">
      <c r="A430" s="986">
        <v>43731.0</v>
      </c>
      <c r="B430" s="987">
        <v>3.517</v>
      </c>
    </row>
    <row r="431" ht="12.75" customHeight="1">
      <c r="A431" s="986">
        <v>43732.0</v>
      </c>
      <c r="B431" s="987">
        <v>3.507</v>
      </c>
    </row>
    <row r="432" ht="12.75" customHeight="1">
      <c r="A432" s="986">
        <v>43733.0</v>
      </c>
      <c r="B432" s="987">
        <v>3.501</v>
      </c>
    </row>
    <row r="433" ht="12.75" customHeight="1">
      <c r="A433" s="986">
        <v>43734.0</v>
      </c>
      <c r="B433" s="987">
        <v>3.517</v>
      </c>
    </row>
    <row r="434" ht="12.75" customHeight="1">
      <c r="A434" s="986">
        <v>43735.0</v>
      </c>
      <c r="B434" s="987">
        <v>3.482</v>
      </c>
    </row>
    <row r="435" ht="12.75" customHeight="1">
      <c r="A435" s="986">
        <v>43740.0</v>
      </c>
      <c r="B435" s="987">
        <v>3.485</v>
      </c>
    </row>
    <row r="436" ht="12.75" customHeight="1">
      <c r="A436" s="986">
        <v>43741.0</v>
      </c>
      <c r="B436" s="987">
        <v>3.493</v>
      </c>
    </row>
    <row r="437" ht="12.75" customHeight="1">
      <c r="A437" s="986">
        <v>43742.0</v>
      </c>
      <c r="B437" s="987">
        <v>3.481</v>
      </c>
    </row>
    <row r="438" ht="12.75" customHeight="1">
      <c r="A438" s="986">
        <v>43745.0</v>
      </c>
      <c r="B438" s="987">
        <v>3.493</v>
      </c>
    </row>
    <row r="439" ht="12.75" customHeight="1">
      <c r="A439" s="986">
        <v>43748.0</v>
      </c>
      <c r="B439" s="987">
        <v>3.504</v>
      </c>
    </row>
    <row r="440" ht="12.75" customHeight="1">
      <c r="A440" s="986">
        <v>43749.0</v>
      </c>
      <c r="B440" s="987">
        <v>3.51</v>
      </c>
    </row>
    <row r="441" ht="12.75" customHeight="1">
      <c r="A441" s="986">
        <v>43753.0</v>
      </c>
      <c r="B441" s="987">
        <v>3.513</v>
      </c>
    </row>
    <row r="442" ht="12.75" customHeight="1">
      <c r="A442" s="986">
        <v>43754.0</v>
      </c>
      <c r="B442" s="987">
        <v>3.536</v>
      </c>
    </row>
    <row r="443" ht="12.75" customHeight="1">
      <c r="A443" s="986">
        <v>43755.0</v>
      </c>
      <c r="B443" s="987">
        <v>3.545</v>
      </c>
    </row>
    <row r="444" ht="12.75" customHeight="1">
      <c r="A444" s="986">
        <v>43756.0</v>
      </c>
      <c r="B444" s="987">
        <v>3.533</v>
      </c>
    </row>
    <row r="445" ht="12.75" customHeight="1">
      <c r="A445" s="986">
        <v>43760.0</v>
      </c>
      <c r="B445" s="987">
        <v>3.537</v>
      </c>
    </row>
    <row r="446" ht="12.75" customHeight="1">
      <c r="A446" s="986">
        <v>43761.0</v>
      </c>
      <c r="B446" s="987">
        <v>3.538</v>
      </c>
    </row>
    <row r="447" ht="12.75" customHeight="1">
      <c r="A447" s="986">
        <v>43762.0</v>
      </c>
      <c r="B447" s="987">
        <v>3.523</v>
      </c>
    </row>
    <row r="448" ht="12.75" customHeight="1">
      <c r="A448" s="986">
        <v>43763.0</v>
      </c>
      <c r="B448" s="987">
        <v>3.539</v>
      </c>
    </row>
    <row r="449" ht="12.75" customHeight="1">
      <c r="A449" s="986">
        <v>43766.0</v>
      </c>
      <c r="B449" s="987">
        <v>3.529</v>
      </c>
    </row>
    <row r="450" ht="12.75" customHeight="1">
      <c r="A450" s="986">
        <v>43767.0</v>
      </c>
      <c r="B450" s="987">
        <v>3.53</v>
      </c>
    </row>
    <row r="451" ht="12.75" customHeight="1">
      <c r="A451" s="986">
        <v>43768.0</v>
      </c>
      <c r="B451" s="987">
        <v>3.528</v>
      </c>
    </row>
    <row r="452" ht="12.75" customHeight="1">
      <c r="A452" s="986">
        <v>43769.0</v>
      </c>
      <c r="B452" s="987">
        <v>3.529</v>
      </c>
    </row>
    <row r="453" ht="12.75" customHeight="1">
      <c r="A453" s="986">
        <v>43770.0</v>
      </c>
      <c r="B453" s="987">
        <v>3.521</v>
      </c>
    </row>
    <row r="454" ht="12.75" customHeight="1">
      <c r="A454" s="986">
        <v>43773.0</v>
      </c>
      <c r="B454" s="987">
        <v>3.522</v>
      </c>
    </row>
    <row r="455" ht="12.75" customHeight="1">
      <c r="A455" s="986">
        <v>43774.0</v>
      </c>
      <c r="B455" s="987">
        <v>3.501</v>
      </c>
    </row>
    <row r="456" ht="12.75" customHeight="1">
      <c r="A456" s="986">
        <v>43775.0</v>
      </c>
      <c r="B456" s="987">
        <v>3.49</v>
      </c>
    </row>
    <row r="457" ht="12.75" customHeight="1">
      <c r="A457" s="986">
        <v>43776.0</v>
      </c>
      <c r="B457" s="987">
        <v>3.487</v>
      </c>
    </row>
    <row r="458" ht="12.75" customHeight="1">
      <c r="A458" s="986">
        <v>43777.0</v>
      </c>
      <c r="B458" s="987">
        <v>3.495</v>
      </c>
    </row>
    <row r="459" ht="12.75" customHeight="1">
      <c r="A459" s="986">
        <v>43780.0</v>
      </c>
      <c r="B459" s="987">
        <v>3.499</v>
      </c>
    </row>
    <row r="460" ht="12.75" customHeight="1">
      <c r="A460" s="986">
        <v>43781.0</v>
      </c>
      <c r="B460" s="987">
        <v>3.511</v>
      </c>
    </row>
    <row r="461" ht="12.75" customHeight="1">
      <c r="A461" s="986">
        <v>43782.0</v>
      </c>
      <c r="B461" s="987">
        <v>3.495</v>
      </c>
    </row>
    <row r="462" ht="12.75" customHeight="1">
      <c r="A462" s="986">
        <v>43783.0</v>
      </c>
      <c r="B462" s="987">
        <v>3.488</v>
      </c>
    </row>
    <row r="463" ht="12.75" customHeight="1">
      <c r="A463" s="986">
        <v>43784.0</v>
      </c>
      <c r="B463" s="987">
        <v>3.478</v>
      </c>
    </row>
    <row r="464" ht="12.75" customHeight="1">
      <c r="A464" s="986">
        <v>43787.0</v>
      </c>
      <c r="B464" s="987">
        <v>3.463</v>
      </c>
    </row>
    <row r="465" ht="12.75" customHeight="1">
      <c r="A465" s="986">
        <v>43788.0</v>
      </c>
      <c r="B465" s="987">
        <v>3.457</v>
      </c>
    </row>
    <row r="466" ht="12.75" customHeight="1">
      <c r="A466" s="986">
        <v>43789.0</v>
      </c>
      <c r="B466" s="987">
        <v>3.471</v>
      </c>
    </row>
    <row r="467" ht="12.75" customHeight="1">
      <c r="A467" s="986">
        <v>43790.0</v>
      </c>
      <c r="B467" s="987">
        <v>3.455</v>
      </c>
    </row>
    <row r="468" ht="12.75" customHeight="1">
      <c r="A468" s="986">
        <v>43791.0</v>
      </c>
      <c r="B468" s="987">
        <v>3.46</v>
      </c>
    </row>
    <row r="469" ht="12.75" customHeight="1">
      <c r="A469" s="986">
        <v>43794.0</v>
      </c>
      <c r="B469" s="987">
        <v>3.461</v>
      </c>
    </row>
    <row r="470" ht="12.75" customHeight="1">
      <c r="A470" s="986">
        <v>43795.0</v>
      </c>
      <c r="B470" s="987">
        <v>3.463</v>
      </c>
    </row>
    <row r="471" ht="12.75" customHeight="1">
      <c r="A471" s="986">
        <v>43796.0</v>
      </c>
      <c r="B471" s="987">
        <v>3.471</v>
      </c>
    </row>
    <row r="472" ht="12.75" customHeight="1">
      <c r="A472" s="986">
        <v>43797.0</v>
      </c>
      <c r="B472" s="987">
        <v>3.471</v>
      </c>
    </row>
    <row r="473" ht="12.75" customHeight="1">
      <c r="A473" s="986">
        <v>43798.0</v>
      </c>
      <c r="B473" s="987">
        <v>3.476</v>
      </c>
    </row>
    <row r="474" ht="12.75" customHeight="1">
      <c r="A474" s="986">
        <v>43801.0</v>
      </c>
      <c r="B474" s="987">
        <v>3.474</v>
      </c>
    </row>
    <row r="475" ht="12.75" customHeight="1">
      <c r="A475" s="986">
        <v>43802.0</v>
      </c>
      <c r="B475" s="987">
        <v>3.481</v>
      </c>
    </row>
    <row r="476" ht="12.75" customHeight="1">
      <c r="A476" s="986">
        <v>43803.0</v>
      </c>
      <c r="B476" s="987">
        <v>3.471</v>
      </c>
    </row>
    <row r="477" ht="12.75" customHeight="1">
      <c r="A477" s="986">
        <v>43804.0</v>
      </c>
      <c r="B477" s="987">
        <v>3.467</v>
      </c>
    </row>
    <row r="478" ht="12.75" customHeight="1">
      <c r="A478" s="986">
        <v>43805.0</v>
      </c>
      <c r="B478" s="987">
        <v>3.463</v>
      </c>
    </row>
    <row r="479" ht="12.75" customHeight="1">
      <c r="A479" s="986">
        <v>43808.0</v>
      </c>
      <c r="B479" s="987">
        <v>3.471</v>
      </c>
    </row>
    <row r="480" ht="12.75" customHeight="1">
      <c r="A480" s="986">
        <v>43809.0</v>
      </c>
      <c r="B480" s="987">
        <v>3.465</v>
      </c>
    </row>
    <row r="481" ht="12.75" customHeight="1">
      <c r="A481" s="986">
        <v>43810.0</v>
      </c>
      <c r="B481" s="987">
        <v>3.477</v>
      </c>
    </row>
    <row r="482" ht="12.75" customHeight="1">
      <c r="A482" s="986">
        <v>43811.0</v>
      </c>
      <c r="B482" s="987">
        <v>3.481</v>
      </c>
    </row>
    <row r="483" ht="12.75" customHeight="1">
      <c r="A483" s="986">
        <v>43812.0</v>
      </c>
      <c r="B483" s="987">
        <v>3.476</v>
      </c>
    </row>
    <row r="484" ht="12.75" customHeight="1">
      <c r="A484" s="986">
        <v>43815.0</v>
      </c>
      <c r="B484" s="987">
        <v>3.498</v>
      </c>
    </row>
    <row r="485" ht="12.75" customHeight="1">
      <c r="A485" s="986">
        <v>43816.0</v>
      </c>
      <c r="B485" s="987">
        <v>3.492</v>
      </c>
    </row>
    <row r="486" ht="12.75" customHeight="1">
      <c r="A486" s="986">
        <v>43817.0</v>
      </c>
      <c r="B486" s="987">
        <v>3.501</v>
      </c>
    </row>
    <row r="487" ht="12.75" customHeight="1">
      <c r="A487" s="986">
        <v>43818.0</v>
      </c>
      <c r="B487" s="987">
        <v>3.493</v>
      </c>
    </row>
    <row r="488" ht="12.75" customHeight="1">
      <c r="A488" s="986">
        <v>43819.0</v>
      </c>
      <c r="B488" s="987">
        <v>3.477</v>
      </c>
    </row>
    <row r="489" ht="12.75" customHeight="1">
      <c r="A489" s="986">
        <v>43822.0</v>
      </c>
      <c r="B489" s="987">
        <v>3.472</v>
      </c>
    </row>
    <row r="490" ht="12.75" customHeight="1">
      <c r="A490" s="986">
        <v>43823.0</v>
      </c>
      <c r="B490" s="987">
        <v>3.466</v>
      </c>
    </row>
    <row r="491" ht="12.75" customHeight="1">
      <c r="A491" s="986">
        <v>43825.0</v>
      </c>
      <c r="B491" s="987">
        <v>3.472</v>
      </c>
    </row>
    <row r="492" ht="12.75" customHeight="1">
      <c r="A492" s="986">
        <v>43826.0</v>
      </c>
      <c r="B492" s="987">
        <v>3.468</v>
      </c>
    </row>
    <row r="493" ht="12.75" customHeight="1">
      <c r="A493" s="986">
        <v>43829.0</v>
      </c>
      <c r="B493" s="987">
        <v>3.463</v>
      </c>
    </row>
    <row r="494" ht="12.75" customHeight="1">
      <c r="A494" s="986">
        <v>43830.0</v>
      </c>
      <c r="B494" s="987">
        <v>3.456</v>
      </c>
    </row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18.88"/>
    <col customWidth="1" min="3" max="8" width="18.13"/>
    <col customWidth="1" min="9" max="10" width="10.88"/>
    <col customWidth="1" min="11" max="11" width="13.88"/>
    <col customWidth="1" min="12" max="12" width="18.88"/>
    <col customWidth="1" min="13" max="18" width="18.13"/>
    <col customWidth="1" min="19" max="26" width="10.88"/>
  </cols>
  <sheetData>
    <row r="1">
      <c r="A1" s="998"/>
      <c r="B1" s="998"/>
      <c r="C1" s="998"/>
      <c r="D1" s="998"/>
      <c r="E1" s="998"/>
      <c r="F1" s="998"/>
      <c r="G1" s="998"/>
      <c r="H1" s="998"/>
      <c r="I1" s="998"/>
      <c r="J1" s="998"/>
      <c r="K1" s="998"/>
      <c r="L1" s="998"/>
      <c r="M1" s="998"/>
      <c r="N1" s="998"/>
      <c r="O1" s="998"/>
      <c r="P1" s="998"/>
      <c r="Q1" s="998"/>
      <c r="R1" s="998"/>
      <c r="S1" s="998"/>
      <c r="T1" s="998"/>
      <c r="U1" s="998"/>
      <c r="V1" s="998"/>
      <c r="W1" s="998"/>
      <c r="X1" s="998"/>
      <c r="Y1" s="998"/>
      <c r="Z1" s="998"/>
    </row>
    <row r="2">
      <c r="A2" s="999" t="s">
        <v>1143</v>
      </c>
      <c r="B2" s="271"/>
      <c r="C2" s="271"/>
      <c r="D2" s="271"/>
      <c r="E2" s="271"/>
      <c r="F2" s="271"/>
      <c r="G2" s="271"/>
      <c r="H2" s="272"/>
      <c r="I2" s="998"/>
      <c r="J2" s="998"/>
      <c r="K2" s="1000" t="s">
        <v>1144</v>
      </c>
      <c r="L2" s="271"/>
      <c r="M2" s="271"/>
      <c r="N2" s="271"/>
      <c r="O2" s="271"/>
      <c r="P2" s="271"/>
      <c r="Q2" s="271"/>
      <c r="R2" s="272"/>
      <c r="S2" s="998"/>
      <c r="T2" s="998"/>
      <c r="U2" s="998"/>
      <c r="V2" s="998"/>
      <c r="W2" s="998"/>
      <c r="X2" s="998"/>
      <c r="Y2" s="998"/>
      <c r="Z2" s="998"/>
    </row>
    <row r="3">
      <c r="A3" s="998"/>
      <c r="B3" s="998"/>
      <c r="C3" s="1001" t="s">
        <v>1145</v>
      </c>
      <c r="D3" s="1001" t="s">
        <v>1146</v>
      </c>
      <c r="E3" s="1001" t="s">
        <v>1147</v>
      </c>
      <c r="F3" s="1001" t="s">
        <v>1148</v>
      </c>
      <c r="G3" s="1001" t="s">
        <v>1149</v>
      </c>
      <c r="H3" s="1002" t="s">
        <v>1150</v>
      </c>
      <c r="I3" s="998"/>
      <c r="J3" s="998"/>
      <c r="K3" s="998"/>
      <c r="L3" s="998"/>
      <c r="M3" s="1001" t="s">
        <v>1145</v>
      </c>
      <c r="N3" s="1001" t="s">
        <v>1146</v>
      </c>
      <c r="O3" s="1001" t="s">
        <v>1147</v>
      </c>
      <c r="P3" s="1001" t="s">
        <v>1148</v>
      </c>
      <c r="Q3" s="1001" t="s">
        <v>1149</v>
      </c>
      <c r="R3" s="1002" t="s">
        <v>1150</v>
      </c>
      <c r="S3" s="998"/>
      <c r="T3" s="998"/>
      <c r="U3" s="998"/>
      <c r="V3" s="998"/>
      <c r="W3" s="998"/>
      <c r="X3" s="998"/>
      <c r="Y3" s="998"/>
      <c r="Z3" s="998"/>
    </row>
    <row r="4">
      <c r="A4" s="1003" t="s">
        <v>1151</v>
      </c>
      <c r="B4" s="1004" t="s">
        <v>1152</v>
      </c>
      <c r="C4" s="1005"/>
      <c r="D4" s="1005"/>
      <c r="E4" s="1005">
        <v>100000.0</v>
      </c>
      <c r="F4" s="1006">
        <v>0.1791524023834967</v>
      </c>
      <c r="G4" s="1005">
        <v>100000.0</v>
      </c>
      <c r="H4" s="1007">
        <v>0.1752027466029354</v>
      </c>
      <c r="I4" s="998"/>
      <c r="J4" s="998"/>
      <c r="K4" s="1003" t="s">
        <v>1151</v>
      </c>
      <c r="L4" s="1004" t="s">
        <v>1152</v>
      </c>
      <c r="M4" s="1005"/>
      <c r="N4" s="1005"/>
      <c r="O4" s="1005">
        <v>100000.0</v>
      </c>
      <c r="P4" s="1006">
        <v>0.12054321965662494</v>
      </c>
      <c r="Q4" s="1005">
        <v>100000.0</v>
      </c>
      <c r="R4" s="1008">
        <v>0.11874209735387799</v>
      </c>
      <c r="S4" s="998"/>
      <c r="T4" s="998"/>
      <c r="U4" s="998"/>
      <c r="V4" s="998"/>
      <c r="W4" s="998"/>
      <c r="X4" s="998"/>
      <c r="Y4" s="998"/>
      <c r="Z4" s="998"/>
    </row>
    <row r="5">
      <c r="A5" s="1009"/>
      <c r="B5" s="1010" t="s">
        <v>1153</v>
      </c>
      <c r="C5" s="1011"/>
      <c r="D5" s="1011"/>
      <c r="E5" s="1012">
        <v>100000.0</v>
      </c>
      <c r="F5" s="1013">
        <v>0.1791524023834967</v>
      </c>
      <c r="G5" s="1012">
        <v>100000.0</v>
      </c>
      <c r="H5" s="1014">
        <v>0.1752027466029354</v>
      </c>
      <c r="I5" s="998"/>
      <c r="J5" s="998"/>
      <c r="K5" s="1009"/>
      <c r="L5" s="1010" t="s">
        <v>1153</v>
      </c>
      <c r="M5" s="1011"/>
      <c r="N5" s="1011"/>
      <c r="O5" s="1012">
        <v>100000.0</v>
      </c>
      <c r="P5" s="1013">
        <v>0.12054321965662494</v>
      </c>
      <c r="Q5" s="1012">
        <v>100000.0</v>
      </c>
      <c r="R5" s="1008">
        <v>0.11874209735387799</v>
      </c>
      <c r="S5" s="998"/>
      <c r="T5" s="998"/>
      <c r="U5" s="998"/>
      <c r="V5" s="998"/>
      <c r="W5" s="998"/>
      <c r="X5" s="998"/>
      <c r="Y5" s="998"/>
      <c r="Z5" s="998"/>
    </row>
    <row r="6">
      <c r="A6" s="1009"/>
      <c r="B6" s="1015" t="s">
        <v>1154</v>
      </c>
      <c r="C6" s="1011"/>
      <c r="D6" s="1011"/>
      <c r="E6" s="1012">
        <v>100000.0</v>
      </c>
      <c r="F6" s="1013">
        <v>0.1791524023834967</v>
      </c>
      <c r="G6" s="1012">
        <v>100000.0</v>
      </c>
      <c r="H6" s="1014">
        <v>0.1752027466029354</v>
      </c>
      <c r="I6" s="998"/>
      <c r="J6" s="998"/>
      <c r="K6" s="1009"/>
      <c r="L6" s="1015" t="s">
        <v>1154</v>
      </c>
      <c r="M6" s="1011"/>
      <c r="N6" s="1011"/>
      <c r="O6" s="1012">
        <v>100000.0</v>
      </c>
      <c r="P6" s="1013">
        <v>0.12054321965662494</v>
      </c>
      <c r="Q6" s="1012">
        <v>100000.0</v>
      </c>
      <c r="R6" s="1008">
        <v>0.11874209735387799</v>
      </c>
      <c r="S6" s="998"/>
      <c r="T6" s="998"/>
      <c r="U6" s="998"/>
      <c r="V6" s="998"/>
      <c r="W6" s="998"/>
      <c r="X6" s="998"/>
      <c r="Y6" s="998"/>
      <c r="Z6" s="998"/>
    </row>
    <row r="7">
      <c r="A7" s="1016"/>
      <c r="B7" s="1017" t="s">
        <v>1155</v>
      </c>
      <c r="C7" s="1018"/>
      <c r="D7" s="1018"/>
      <c r="E7" s="1019">
        <v>100000.0</v>
      </c>
      <c r="F7" s="1020">
        <v>0.1791524023834967</v>
      </c>
      <c r="G7" s="1019">
        <v>100000.0</v>
      </c>
      <c r="H7" s="1021">
        <v>0.1752027466029354</v>
      </c>
      <c r="I7" s="998"/>
      <c r="J7" s="998"/>
      <c r="K7" s="1016"/>
      <c r="L7" s="1017" t="s">
        <v>1155</v>
      </c>
      <c r="M7" s="1018"/>
      <c r="N7" s="1018"/>
      <c r="O7" s="1019">
        <v>100000.0</v>
      </c>
      <c r="P7" s="1020">
        <v>0.12054321965662494</v>
      </c>
      <c r="Q7" s="1019">
        <v>100000.0</v>
      </c>
      <c r="R7" s="1022">
        <v>0.11874209735387799</v>
      </c>
      <c r="S7" s="998"/>
      <c r="T7" s="998"/>
      <c r="U7" s="998"/>
      <c r="V7" s="998"/>
      <c r="W7" s="998"/>
      <c r="X7" s="998"/>
      <c r="Y7" s="998"/>
      <c r="Z7" s="998"/>
    </row>
    <row r="8">
      <c r="A8" s="1023" t="s">
        <v>1156</v>
      </c>
      <c r="B8" s="1015" t="s">
        <v>1157</v>
      </c>
      <c r="C8" s="1012"/>
      <c r="D8" s="1012"/>
      <c r="E8" s="1012"/>
      <c r="F8" s="1024"/>
      <c r="G8" s="1012">
        <v>0.0</v>
      </c>
      <c r="H8" s="1014">
        <v>0.0</v>
      </c>
      <c r="I8" s="998"/>
      <c r="J8" s="998"/>
      <c r="K8" s="1023" t="s">
        <v>1156</v>
      </c>
      <c r="L8" s="1015" t="s">
        <v>1157</v>
      </c>
      <c r="M8" s="1012"/>
      <c r="N8" s="1012"/>
      <c r="O8" s="1012"/>
      <c r="P8" s="1024"/>
      <c r="Q8" s="1012">
        <v>0.0</v>
      </c>
      <c r="R8" s="1025">
        <v>0.0</v>
      </c>
      <c r="S8" s="998"/>
      <c r="T8" s="998"/>
      <c r="U8" s="998"/>
      <c r="V8" s="998"/>
      <c r="W8" s="998"/>
      <c r="X8" s="998"/>
      <c r="Y8" s="998"/>
      <c r="Z8" s="998"/>
    </row>
    <row r="9">
      <c r="A9" s="1009"/>
      <c r="B9" s="1026" t="s">
        <v>1158</v>
      </c>
      <c r="C9" s="1011"/>
      <c r="D9" s="1011"/>
      <c r="E9" s="1012"/>
      <c r="F9" s="1024"/>
      <c r="G9" s="1012">
        <v>500.0</v>
      </c>
      <c r="H9" s="1014">
        <v>8.76013733014677E-4</v>
      </c>
      <c r="I9" s="998"/>
      <c r="J9" s="998"/>
      <c r="K9" s="1009"/>
      <c r="L9" s="1026" t="s">
        <v>1158</v>
      </c>
      <c r="M9" s="1011"/>
      <c r="N9" s="1011"/>
      <c r="O9" s="1012"/>
      <c r="P9" s="1024"/>
      <c r="Q9" s="1012">
        <v>500.0</v>
      </c>
      <c r="R9" s="1027">
        <v>5.937104867693899E-4</v>
      </c>
      <c r="S9" s="998"/>
      <c r="T9" s="998"/>
      <c r="U9" s="998"/>
      <c r="V9" s="998"/>
      <c r="W9" s="998"/>
      <c r="X9" s="998"/>
      <c r="Y9" s="998"/>
      <c r="Z9" s="998"/>
    </row>
    <row r="10">
      <c r="A10" s="1009"/>
      <c r="B10" s="1026" t="s">
        <v>1159</v>
      </c>
      <c r="C10" s="1011"/>
      <c r="D10" s="1011"/>
      <c r="E10" s="1012"/>
      <c r="F10" s="1024"/>
      <c r="G10" s="1012">
        <v>400.0</v>
      </c>
      <c r="H10" s="1014">
        <v>7.008109864117415E-4</v>
      </c>
      <c r="I10" s="998"/>
      <c r="J10" s="998"/>
      <c r="K10" s="1009"/>
      <c r="L10" s="1026" t="s">
        <v>1159</v>
      </c>
      <c r="M10" s="1011"/>
      <c r="N10" s="1011"/>
      <c r="O10" s="1012"/>
      <c r="P10" s="1024"/>
      <c r="Q10" s="1012">
        <v>400.0</v>
      </c>
      <c r="R10" s="1027">
        <v>4.749683894155119E-4</v>
      </c>
      <c r="S10" s="998"/>
      <c r="T10" s="998"/>
      <c r="U10" s="998"/>
      <c r="V10" s="998"/>
      <c r="W10" s="998"/>
      <c r="X10" s="998"/>
      <c r="Y10" s="998"/>
      <c r="Z10" s="998"/>
    </row>
    <row r="11">
      <c r="A11" s="1009"/>
      <c r="B11" s="1026" t="s">
        <v>1160</v>
      </c>
      <c r="C11" s="1011"/>
      <c r="D11" s="1011"/>
      <c r="E11" s="1012"/>
      <c r="F11" s="1012"/>
      <c r="G11" s="1012">
        <v>750.0</v>
      </c>
      <c r="H11" s="1014">
        <v>0.0013140205995220155</v>
      </c>
      <c r="I11" s="998"/>
      <c r="J11" s="998"/>
      <c r="K11" s="1009"/>
      <c r="L11" s="1026" t="s">
        <v>1160</v>
      </c>
      <c r="M11" s="1011"/>
      <c r="N11" s="1011"/>
      <c r="O11" s="1012"/>
      <c r="P11" s="1024"/>
      <c r="Q11" s="1012">
        <v>750.0</v>
      </c>
      <c r="R11" s="1027">
        <v>8.905657301540849E-4</v>
      </c>
      <c r="S11" s="998"/>
      <c r="T11" s="998"/>
      <c r="U11" s="998"/>
      <c r="V11" s="998"/>
      <c r="W11" s="998"/>
      <c r="X11" s="998"/>
      <c r="Y11" s="998"/>
      <c r="Z11" s="998"/>
    </row>
    <row r="12">
      <c r="A12" s="1009"/>
      <c r="B12" s="1026" t="s">
        <v>1161</v>
      </c>
      <c r="C12" s="1028"/>
      <c r="D12" s="1028"/>
      <c r="E12" s="1012"/>
      <c r="F12" s="1012"/>
      <c r="G12" s="1012">
        <v>4000.0</v>
      </c>
      <c r="H12" s="1014">
        <v>0.007008109864117416</v>
      </c>
      <c r="I12" s="998"/>
      <c r="J12" s="998"/>
      <c r="K12" s="1009"/>
      <c r="L12" s="1026" t="s">
        <v>1161</v>
      </c>
      <c r="M12" s="1028"/>
      <c r="N12" s="1028"/>
      <c r="O12" s="1029"/>
      <c r="P12" s="1030"/>
      <c r="Q12" s="1012">
        <v>4000.0</v>
      </c>
      <c r="R12" s="1027">
        <v>0.004749683894155119</v>
      </c>
      <c r="S12" s="998"/>
      <c r="T12" s="998"/>
      <c r="U12" s="998"/>
      <c r="V12" s="998"/>
      <c r="W12" s="998"/>
      <c r="X12" s="998"/>
      <c r="Y12" s="998"/>
      <c r="Z12" s="998"/>
    </row>
    <row r="13">
      <c r="A13" s="1009"/>
      <c r="B13" s="1026" t="s">
        <v>1162</v>
      </c>
      <c r="C13" s="1028"/>
      <c r="D13" s="1028"/>
      <c r="E13" s="1012"/>
      <c r="F13" s="1012"/>
      <c r="G13" s="1012">
        <v>0.0</v>
      </c>
      <c r="H13" s="1014">
        <v>0.0</v>
      </c>
      <c r="I13" s="998"/>
      <c r="J13" s="998"/>
      <c r="K13" s="1009"/>
      <c r="L13" s="1026" t="s">
        <v>1162</v>
      </c>
      <c r="M13" s="1028"/>
      <c r="N13" s="1028"/>
      <c r="O13" s="1029"/>
      <c r="P13" s="1030"/>
      <c r="Q13" s="1012">
        <v>0.0</v>
      </c>
      <c r="R13" s="1027">
        <v>0.0</v>
      </c>
      <c r="S13" s="998"/>
      <c r="T13" s="998"/>
      <c r="U13" s="998"/>
      <c r="V13" s="998"/>
      <c r="W13" s="998"/>
      <c r="X13" s="998"/>
      <c r="Y13" s="998"/>
      <c r="Z13" s="998"/>
    </row>
    <row r="14">
      <c r="A14" s="1009"/>
      <c r="B14" s="1026" t="s">
        <v>1163</v>
      </c>
      <c r="C14" s="1028"/>
      <c r="D14" s="1028"/>
      <c r="E14" s="1012"/>
      <c r="F14" s="1012"/>
      <c r="G14" s="1029">
        <v>0.0</v>
      </c>
      <c r="H14" s="1031">
        <v>0.0</v>
      </c>
      <c r="I14" s="998"/>
      <c r="J14" s="998"/>
      <c r="K14" s="1009"/>
      <c r="L14" s="1026" t="s">
        <v>1163</v>
      </c>
      <c r="M14" s="1028"/>
      <c r="N14" s="1028"/>
      <c r="O14" s="1029"/>
      <c r="P14" s="1030"/>
      <c r="Q14" s="1029">
        <v>0.0</v>
      </c>
      <c r="R14" s="1032">
        <v>0.0</v>
      </c>
      <c r="S14" s="998"/>
      <c r="T14" s="998"/>
      <c r="U14" s="998"/>
      <c r="V14" s="998"/>
      <c r="W14" s="998"/>
      <c r="X14" s="998"/>
      <c r="Y14" s="998"/>
      <c r="Z14" s="998"/>
    </row>
    <row r="15">
      <c r="A15" s="1003" t="s">
        <v>1164</v>
      </c>
      <c r="B15" s="1004" t="s">
        <v>1165</v>
      </c>
      <c r="C15" s="1005"/>
      <c r="D15" s="1005"/>
      <c r="E15" s="1005"/>
      <c r="F15" s="1025"/>
      <c r="G15" s="1005">
        <v>2000.0</v>
      </c>
      <c r="H15" s="1007">
        <v>0.003504054932058708</v>
      </c>
      <c r="I15" s="998"/>
      <c r="J15" s="998"/>
      <c r="K15" s="1003" t="s">
        <v>1164</v>
      </c>
      <c r="L15" s="1004" t="s">
        <v>1165</v>
      </c>
      <c r="M15" s="1005"/>
      <c r="N15" s="1005"/>
      <c r="O15" s="1005"/>
      <c r="P15" s="1025"/>
      <c r="Q15" s="1005">
        <v>2000.0</v>
      </c>
      <c r="R15" s="1025">
        <v>0.0023748419470775595</v>
      </c>
      <c r="S15" s="998"/>
      <c r="T15" s="998"/>
      <c r="U15" s="998"/>
      <c r="V15" s="998"/>
      <c r="W15" s="998"/>
      <c r="X15" s="998"/>
      <c r="Y15" s="998"/>
      <c r="Z15" s="998"/>
    </row>
    <row r="16">
      <c r="A16" s="1009"/>
      <c r="B16" s="1026" t="s">
        <v>1166</v>
      </c>
      <c r="C16" s="1011"/>
      <c r="D16" s="1011"/>
      <c r="E16" s="1012"/>
      <c r="F16" s="1024"/>
      <c r="G16" s="1012">
        <v>1333.3333333333333</v>
      </c>
      <c r="H16" s="1014">
        <v>0.002336036621372472</v>
      </c>
      <c r="I16" s="998"/>
      <c r="J16" s="998"/>
      <c r="K16" s="1009"/>
      <c r="L16" s="1026" t="s">
        <v>1166</v>
      </c>
      <c r="M16" s="1011"/>
      <c r="N16" s="1011"/>
      <c r="O16" s="1012"/>
      <c r="P16" s="1024"/>
      <c r="Q16" s="1012">
        <v>1333.3333333333333</v>
      </c>
      <c r="R16" s="1027">
        <v>0.001583227964718373</v>
      </c>
      <c r="S16" s="998"/>
      <c r="T16" s="998"/>
      <c r="U16" s="998"/>
      <c r="V16" s="998"/>
      <c r="W16" s="998"/>
      <c r="X16" s="998"/>
      <c r="Y16" s="998"/>
      <c r="Z16" s="998"/>
    </row>
    <row r="17">
      <c r="A17" s="1009"/>
      <c r="B17" s="1026" t="s">
        <v>1167</v>
      </c>
      <c r="C17" s="1011"/>
      <c r="D17" s="1011"/>
      <c r="E17" s="1012"/>
      <c r="F17" s="1024"/>
      <c r="G17" s="1012">
        <v>1200.0</v>
      </c>
      <c r="H17" s="1014">
        <v>0.0021024329592352247</v>
      </c>
      <c r="I17" s="998"/>
      <c r="J17" s="998"/>
      <c r="K17" s="1009"/>
      <c r="L17" s="1026" t="s">
        <v>1167</v>
      </c>
      <c r="M17" s="1011"/>
      <c r="N17" s="1011"/>
      <c r="O17" s="1012"/>
      <c r="P17" s="1024"/>
      <c r="Q17" s="1012">
        <v>1200.0</v>
      </c>
      <c r="R17" s="1027">
        <v>0.0014249051682465358</v>
      </c>
      <c r="S17" s="998"/>
      <c r="T17" s="998"/>
      <c r="U17" s="998"/>
      <c r="V17" s="998"/>
      <c r="W17" s="998"/>
      <c r="X17" s="998"/>
      <c r="Y17" s="998"/>
      <c r="Z17" s="998"/>
    </row>
    <row r="18">
      <c r="A18" s="1009"/>
      <c r="B18" s="1026" t="s">
        <v>1168</v>
      </c>
      <c r="C18" s="1011"/>
      <c r="D18" s="1011"/>
      <c r="E18" s="1012"/>
      <c r="F18" s="1024"/>
      <c r="G18" s="1012">
        <v>1200.0</v>
      </c>
      <c r="H18" s="1014">
        <v>0.0021024329592352247</v>
      </c>
      <c r="I18" s="998"/>
      <c r="J18" s="998"/>
      <c r="K18" s="1009"/>
      <c r="L18" s="1026" t="s">
        <v>1168</v>
      </c>
      <c r="M18" s="1011"/>
      <c r="N18" s="1011"/>
      <c r="O18" s="1012"/>
      <c r="P18" s="1024"/>
      <c r="Q18" s="1012">
        <v>1200.0</v>
      </c>
      <c r="R18" s="1027">
        <v>0.0014249051682465358</v>
      </c>
      <c r="S18" s="998"/>
      <c r="T18" s="998"/>
      <c r="U18" s="998"/>
      <c r="V18" s="998"/>
      <c r="W18" s="998"/>
      <c r="X18" s="998"/>
      <c r="Y18" s="998"/>
      <c r="Z18" s="998"/>
    </row>
    <row r="19">
      <c r="A19" s="1016"/>
      <c r="B19" s="1017" t="s">
        <v>1169</v>
      </c>
      <c r="C19" s="1018"/>
      <c r="D19" s="1018"/>
      <c r="E19" s="1019"/>
      <c r="F19" s="1033"/>
      <c r="G19" s="1019">
        <v>1200.0</v>
      </c>
      <c r="H19" s="1021">
        <v>0.0021024329592352247</v>
      </c>
      <c r="I19" s="998"/>
      <c r="J19" s="998"/>
      <c r="K19" s="1009"/>
      <c r="L19" s="1026" t="s">
        <v>1169</v>
      </c>
      <c r="M19" s="1028"/>
      <c r="N19" s="1028"/>
      <c r="O19" s="1029"/>
      <c r="P19" s="1030"/>
      <c r="Q19" s="1029">
        <v>1200.0</v>
      </c>
      <c r="R19" s="1032">
        <v>0.0014249051682465358</v>
      </c>
      <c r="S19" s="998"/>
      <c r="T19" s="998"/>
      <c r="U19" s="998"/>
      <c r="V19" s="998"/>
      <c r="W19" s="998"/>
      <c r="X19" s="998"/>
      <c r="Y19" s="998"/>
      <c r="Z19" s="998"/>
    </row>
    <row r="20">
      <c r="A20" s="1034" t="s">
        <v>1170</v>
      </c>
      <c r="B20" s="1035" t="s">
        <v>1171</v>
      </c>
      <c r="C20" s="1036">
        <v>100000.0</v>
      </c>
      <c r="D20" s="1005"/>
      <c r="E20" s="1005">
        <v>0.0</v>
      </c>
      <c r="F20" s="1006">
        <v>0.0</v>
      </c>
      <c r="G20" s="1005">
        <v>0.0</v>
      </c>
      <c r="H20" s="1007">
        <v>0.0</v>
      </c>
      <c r="I20" s="998"/>
      <c r="J20" s="998"/>
      <c r="K20" s="1034" t="s">
        <v>1170</v>
      </c>
      <c r="L20" s="1037" t="s">
        <v>1171</v>
      </c>
      <c r="M20" s="1005"/>
      <c r="N20" s="1038"/>
      <c r="O20" s="1038">
        <v>0.0</v>
      </c>
      <c r="P20" s="1007">
        <v>0.0</v>
      </c>
      <c r="Q20" s="1005">
        <v>0.0</v>
      </c>
      <c r="R20" s="1007">
        <v>0.0</v>
      </c>
      <c r="S20" s="998"/>
      <c r="T20" s="998"/>
      <c r="U20" s="998"/>
      <c r="V20" s="998"/>
      <c r="W20" s="998"/>
      <c r="X20" s="998"/>
      <c r="Y20" s="998"/>
      <c r="Z20" s="998"/>
    </row>
    <row r="21" ht="15.75" customHeight="1">
      <c r="A21" s="1039"/>
      <c r="B21" s="1040" t="s">
        <v>1172</v>
      </c>
      <c r="C21" s="1011">
        <v>500000.0</v>
      </c>
      <c r="D21" s="1012">
        <v>43939.97447966282</v>
      </c>
      <c r="E21" s="1012">
        <v>87879.97447966282</v>
      </c>
      <c r="F21" s="1012">
        <v>0.1554808947541775</v>
      </c>
      <c r="G21" s="1012">
        <v>87879.97447966282</v>
      </c>
      <c r="H21" s="1014">
        <v>0.15396812900232795</v>
      </c>
      <c r="I21" s="998"/>
      <c r="J21" s="998"/>
      <c r="K21" s="1039"/>
      <c r="L21" s="1040" t="s">
        <v>1172</v>
      </c>
      <c r="M21" s="1011"/>
      <c r="N21" s="1041"/>
      <c r="O21" s="1041">
        <v>87879.97447966282</v>
      </c>
      <c r="P21" s="1008">
        <v>0.1059333506712059</v>
      </c>
      <c r="Q21" s="1011">
        <v>87879.97447966282</v>
      </c>
      <c r="R21" s="1008">
        <v>0.10435052485120436</v>
      </c>
      <c r="S21" s="998"/>
      <c r="T21" s="998"/>
      <c r="U21" s="998"/>
      <c r="V21" s="998"/>
      <c r="W21" s="998"/>
      <c r="X21" s="998"/>
      <c r="Y21" s="998"/>
      <c r="Z21" s="998"/>
    </row>
    <row r="22" ht="15.75" customHeight="1">
      <c r="A22" s="1039"/>
      <c r="B22" s="1040" t="s">
        <v>1173</v>
      </c>
      <c r="C22" s="1028">
        <v>90000.0</v>
      </c>
      <c r="D22" s="1012">
        <v>0.0</v>
      </c>
      <c r="E22" s="1012">
        <v>15818.0</v>
      </c>
      <c r="F22" s="1012">
        <v>0.027985861486461094</v>
      </c>
      <c r="G22" s="1012">
        <v>15818.0</v>
      </c>
      <c r="H22" s="1014">
        <v>0.02771357045765232</v>
      </c>
      <c r="I22" s="998"/>
      <c r="J22" s="998"/>
      <c r="K22" s="1039"/>
      <c r="L22" s="1040" t="s">
        <v>1173</v>
      </c>
      <c r="M22" s="1011"/>
      <c r="N22" s="1041"/>
      <c r="O22" s="1041">
        <v>15818.0</v>
      </c>
      <c r="P22" s="1008">
        <v>0.019067526485284935</v>
      </c>
      <c r="Q22" s="1011">
        <v>15818.0</v>
      </c>
      <c r="R22" s="1008">
        <v>0.01878262495943642</v>
      </c>
      <c r="S22" s="998"/>
      <c r="T22" s="998"/>
      <c r="U22" s="998"/>
      <c r="V22" s="998"/>
      <c r="W22" s="998"/>
      <c r="X22" s="998"/>
      <c r="Y22" s="998"/>
      <c r="Z22" s="998"/>
    </row>
    <row r="23" ht="15.75" customHeight="1">
      <c r="A23" s="1039"/>
      <c r="B23" s="1040" t="s">
        <v>1174</v>
      </c>
      <c r="C23" s="1028">
        <v>10000.0</v>
      </c>
      <c r="D23" s="1012">
        <v>0.0</v>
      </c>
      <c r="E23" s="1012">
        <v>1758.0</v>
      </c>
      <c r="F23" s="1012">
        <v>0.0031103264947021495</v>
      </c>
      <c r="G23" s="1012">
        <v>1758.0</v>
      </c>
      <c r="H23" s="1014">
        <v>0.003080064285279604</v>
      </c>
      <c r="I23" s="998"/>
      <c r="J23" s="998"/>
      <c r="K23" s="1039"/>
      <c r="L23" s="1040" t="s">
        <v>1174</v>
      </c>
      <c r="M23" s="1011"/>
      <c r="N23" s="1041"/>
      <c r="O23" s="1041">
        <v>1758.0</v>
      </c>
      <c r="P23" s="1008">
        <v>0.0021191498015634665</v>
      </c>
      <c r="Q23" s="1011">
        <v>1758.0</v>
      </c>
      <c r="R23" s="1008">
        <v>0.002087486071481175</v>
      </c>
      <c r="S23" s="998"/>
      <c r="T23" s="998"/>
      <c r="U23" s="998"/>
      <c r="V23" s="998"/>
      <c r="W23" s="998"/>
      <c r="X23" s="998"/>
      <c r="Y23" s="998"/>
      <c r="Z23" s="998"/>
    </row>
    <row r="24" ht="15.75" customHeight="1">
      <c r="A24" s="1039"/>
      <c r="B24" s="1042" t="s">
        <v>1175</v>
      </c>
      <c r="C24" s="1043">
        <v>150000.0</v>
      </c>
      <c r="D24" s="1012">
        <v>0.0</v>
      </c>
      <c r="E24" s="1012">
        <v>26364.0</v>
      </c>
      <c r="F24" s="1012">
        <v>0.04664428197174487</v>
      </c>
      <c r="G24" s="1012">
        <v>26364.0</v>
      </c>
      <c r="H24" s="1014">
        <v>0.04619045211439789</v>
      </c>
      <c r="I24" s="998"/>
      <c r="J24" s="998"/>
      <c r="K24" s="1039"/>
      <c r="L24" s="1040" t="s">
        <v>1175</v>
      </c>
      <c r="M24" s="1011"/>
      <c r="N24" s="1041"/>
      <c r="O24" s="1041">
        <v>26364.0</v>
      </c>
      <c r="P24" s="1008">
        <v>0.0317800144302726</v>
      </c>
      <c r="Q24" s="1011">
        <v>26364.0</v>
      </c>
      <c r="R24" s="1008">
        <v>0.03130516654637639</v>
      </c>
      <c r="S24" s="998"/>
      <c r="T24" s="998"/>
      <c r="U24" s="998"/>
      <c r="V24" s="998"/>
      <c r="W24" s="998"/>
      <c r="X24" s="998"/>
      <c r="Y24" s="998"/>
      <c r="Z24" s="998"/>
    </row>
    <row r="25" ht="15.75" customHeight="1">
      <c r="A25" s="1044"/>
      <c r="B25" s="1045" t="s">
        <v>1176</v>
      </c>
      <c r="C25" s="1046">
        <v>150000.0</v>
      </c>
      <c r="D25" s="1019">
        <v>0.0</v>
      </c>
      <c r="E25" s="1019">
        <v>26364.0</v>
      </c>
      <c r="F25" s="1019">
        <v>0.04664428197174487</v>
      </c>
      <c r="G25" s="1019">
        <v>26364.0</v>
      </c>
      <c r="H25" s="1021">
        <v>0.04619045211439789</v>
      </c>
      <c r="I25" s="998"/>
      <c r="J25" s="998"/>
      <c r="K25" s="1039"/>
      <c r="L25" s="1040" t="s">
        <v>1176</v>
      </c>
      <c r="M25" s="1011"/>
      <c r="N25" s="1041"/>
      <c r="O25" s="1041">
        <v>26364.0</v>
      </c>
      <c r="P25" s="1008">
        <v>0.0317800144302726</v>
      </c>
      <c r="Q25" s="1011">
        <v>26364.0</v>
      </c>
      <c r="R25" s="1008">
        <v>0.03130516654637639</v>
      </c>
      <c r="S25" s="998"/>
      <c r="T25" s="998"/>
      <c r="U25" s="998"/>
      <c r="V25" s="998"/>
      <c r="W25" s="998"/>
      <c r="X25" s="998"/>
      <c r="Y25" s="998"/>
      <c r="Z25" s="998"/>
    </row>
    <row r="26" ht="15.75" customHeight="1">
      <c r="A26" s="1047"/>
      <c r="B26" s="1048" t="s">
        <v>1177</v>
      </c>
      <c r="C26" s="1049">
        <v>1000000.0</v>
      </c>
      <c r="D26" s="1049">
        <v>43939.97447966282</v>
      </c>
      <c r="E26" s="1049">
        <v>558183.9744796628</v>
      </c>
      <c r="F26" s="1050">
        <v>0.9964752562128172</v>
      </c>
      <c r="G26" s="1049">
        <v>570767.3078129962</v>
      </c>
      <c r="H26" s="1051">
        <v>0.9999999999999998</v>
      </c>
      <c r="I26" s="998"/>
      <c r="J26" s="998"/>
      <c r="K26" s="1039"/>
      <c r="L26" s="1040"/>
      <c r="M26" s="1011">
        <v>2500000.0</v>
      </c>
      <c r="N26" s="1041">
        <v>90465.0</v>
      </c>
      <c r="O26" s="1041">
        <v>90465.0</v>
      </c>
      <c r="P26" s="1008">
        <v>0.10904942366236575</v>
      </c>
      <c r="Q26" s="1011">
        <v>90465.0</v>
      </c>
      <c r="R26" s="1008">
        <v>0.10742003837118572</v>
      </c>
      <c r="S26" s="998"/>
      <c r="T26" s="998"/>
      <c r="U26" s="998"/>
      <c r="V26" s="998"/>
      <c r="W26" s="998"/>
      <c r="X26" s="998"/>
      <c r="Y26" s="998"/>
      <c r="Z26" s="998"/>
    </row>
    <row r="27" ht="15.75" customHeight="1">
      <c r="A27" s="998"/>
      <c r="B27" s="998"/>
      <c r="C27" s="1052"/>
      <c r="D27" s="788"/>
      <c r="E27" s="788"/>
      <c r="F27" s="788"/>
      <c r="G27" s="1047"/>
      <c r="H27" s="1047"/>
      <c r="I27" s="998"/>
      <c r="J27" s="998"/>
      <c r="K27" s="1044"/>
      <c r="L27" s="1053"/>
      <c r="M27" s="1018">
        <v>5000000.0</v>
      </c>
      <c r="N27" s="1054">
        <v>180929.0</v>
      </c>
      <c r="O27" s="1054">
        <v>180929.0</v>
      </c>
      <c r="P27" s="1055">
        <v>0.21809764189253494</v>
      </c>
      <c r="Q27" s="1018">
        <v>180929.0</v>
      </c>
      <c r="R27" s="1055">
        <v>0.21483888932139789</v>
      </c>
      <c r="S27" s="998"/>
      <c r="T27" s="998"/>
      <c r="U27" s="998"/>
      <c r="V27" s="998"/>
      <c r="W27" s="998"/>
      <c r="X27" s="998"/>
      <c r="Y27" s="998"/>
      <c r="Z27" s="998"/>
    </row>
    <row r="28" ht="15.75" customHeight="1">
      <c r="A28" s="998"/>
      <c r="B28" s="998"/>
      <c r="C28" s="1056"/>
      <c r="D28" s="1056"/>
      <c r="E28" s="1056"/>
      <c r="F28" s="1056"/>
      <c r="G28" s="1047"/>
      <c r="H28" s="1047"/>
      <c r="I28" s="998"/>
      <c r="J28" s="998"/>
      <c r="K28" s="998"/>
      <c r="L28" s="1048" t="s">
        <v>1177</v>
      </c>
      <c r="M28" s="1049">
        <v>7500000.0</v>
      </c>
      <c r="N28" s="1057">
        <v>271394.0</v>
      </c>
      <c r="O28" s="1057">
        <v>829577.9744796628</v>
      </c>
      <c r="P28" s="1051">
        <v>1.0</v>
      </c>
      <c r="Q28" s="1049">
        <v>842161.3078129962</v>
      </c>
      <c r="R28" s="1051">
        <v>1.0</v>
      </c>
      <c r="S28" s="998"/>
      <c r="T28" s="998"/>
      <c r="U28" s="998"/>
      <c r="V28" s="998"/>
      <c r="W28" s="998"/>
      <c r="X28" s="998"/>
      <c r="Y28" s="998"/>
      <c r="Z28" s="998"/>
    </row>
    <row r="29" ht="15.75" customHeight="1">
      <c r="A29" s="998"/>
      <c r="B29" s="998"/>
      <c r="C29" s="1047"/>
      <c r="D29" s="1047"/>
      <c r="E29" s="1047"/>
      <c r="F29" s="1047"/>
      <c r="G29" s="1047"/>
      <c r="H29" s="1047"/>
      <c r="I29" s="998"/>
      <c r="J29" s="998"/>
      <c r="K29" s="998"/>
      <c r="L29" s="998"/>
      <c r="M29" s="1058"/>
      <c r="N29" s="2"/>
      <c r="O29" s="2"/>
      <c r="P29" s="2"/>
      <c r="Q29" s="1047"/>
      <c r="R29" s="1047"/>
      <c r="S29" s="998"/>
      <c r="T29" s="998"/>
      <c r="U29" s="998"/>
      <c r="V29" s="998"/>
      <c r="W29" s="998"/>
      <c r="X29" s="998"/>
      <c r="Y29" s="998"/>
      <c r="Z29" s="998"/>
    </row>
    <row r="30" ht="15.75" customHeight="1">
      <c r="A30" s="998"/>
      <c r="B30" s="998"/>
      <c r="C30" s="1059" t="s">
        <v>1178</v>
      </c>
      <c r="D30" s="1060">
        <v>2500000.0</v>
      </c>
      <c r="E30" s="1047"/>
      <c r="F30" s="1059" t="s">
        <v>1179</v>
      </c>
      <c r="G30" s="1061">
        <v>0.2771426679740556</v>
      </c>
      <c r="H30" s="1047"/>
      <c r="I30" s="998"/>
      <c r="J30" s="998"/>
      <c r="K30" s="998"/>
      <c r="L30" s="998"/>
      <c r="M30" s="1056"/>
      <c r="N30" s="1056"/>
      <c r="O30" s="1056"/>
      <c r="P30" s="1056"/>
      <c r="Q30" s="1047"/>
      <c r="R30" s="1047"/>
      <c r="S30" s="998"/>
      <c r="T30" s="998"/>
      <c r="U30" s="998"/>
      <c r="V30" s="998"/>
      <c r="W30" s="998"/>
      <c r="X30" s="998"/>
      <c r="Y30" s="998"/>
      <c r="Z30" s="998"/>
    </row>
    <row r="31" ht="15.75" customHeight="1">
      <c r="A31" s="998"/>
      <c r="B31" s="998"/>
      <c r="C31" s="1059" t="s">
        <v>1180</v>
      </c>
      <c r="D31" s="1062">
        <v>1000000.0</v>
      </c>
      <c r="E31" s="1047"/>
      <c r="F31" s="1059" t="s">
        <v>1181</v>
      </c>
      <c r="G31" s="1061">
        <v>0.0220463456142027</v>
      </c>
      <c r="H31" s="1047"/>
      <c r="I31" s="998"/>
      <c r="J31" s="998"/>
      <c r="K31" s="998"/>
      <c r="L31" s="998"/>
      <c r="M31" s="1047"/>
      <c r="N31" s="1047"/>
      <c r="O31" s="1047"/>
      <c r="P31" s="1047"/>
      <c r="Q31" s="1047"/>
      <c r="R31" s="1047"/>
      <c r="S31" s="998"/>
      <c r="T31" s="998"/>
      <c r="U31" s="998"/>
      <c r="V31" s="998"/>
      <c r="W31" s="998"/>
      <c r="X31" s="998"/>
      <c r="Y31" s="998"/>
      <c r="Z31" s="998"/>
    </row>
    <row r="32" ht="15.75" customHeight="1">
      <c r="A32" s="998"/>
      <c r="B32" s="998"/>
      <c r="C32" s="1059" t="s">
        <v>1182</v>
      </c>
      <c r="D32" s="1060">
        <v>3500000.0</v>
      </c>
      <c r="E32" s="1047"/>
      <c r="F32" s="1059" t="s">
        <v>1183</v>
      </c>
      <c r="G32" s="1061">
        <v>0.29918901358825833</v>
      </c>
      <c r="H32" s="1047"/>
      <c r="I32" s="998"/>
      <c r="J32" s="998"/>
      <c r="K32" s="998"/>
      <c r="L32" s="998"/>
      <c r="M32" s="1063" t="s">
        <v>1178</v>
      </c>
      <c r="N32" s="1064">
        <v>1.7E7</v>
      </c>
      <c r="O32" s="1047"/>
      <c r="P32" s="1063" t="s">
        <v>1179</v>
      </c>
      <c r="Q32" s="1065">
        <v>0.3222589276925836</v>
      </c>
      <c r="R32" s="1047"/>
      <c r="S32" s="998"/>
      <c r="T32" s="998"/>
      <c r="U32" s="998"/>
      <c r="V32" s="998"/>
      <c r="W32" s="998"/>
      <c r="X32" s="998"/>
      <c r="Y32" s="998"/>
      <c r="Z32" s="998"/>
    </row>
    <row r="33" ht="15.75" customHeight="1">
      <c r="A33" s="998"/>
      <c r="B33" s="998"/>
      <c r="C33" s="1059" t="s">
        <v>1184</v>
      </c>
      <c r="D33" s="1066">
        <v>5.68958</v>
      </c>
      <c r="E33" s="1047"/>
      <c r="F33" s="998"/>
      <c r="G33" s="998"/>
      <c r="H33" s="1047"/>
      <c r="I33" s="998"/>
      <c r="J33" s="998"/>
      <c r="K33" s="998"/>
      <c r="L33" s="998"/>
      <c r="M33" s="1063" t="s">
        <v>1180</v>
      </c>
      <c r="N33" s="1067">
        <v>7500000.0</v>
      </c>
      <c r="O33" s="1047"/>
      <c r="P33" s="998"/>
      <c r="Q33" s="998"/>
      <c r="R33" s="1047"/>
      <c r="S33" s="998"/>
      <c r="T33" s="998"/>
      <c r="U33" s="998"/>
      <c r="V33" s="998"/>
      <c r="W33" s="998"/>
      <c r="X33" s="998"/>
      <c r="Y33" s="998"/>
      <c r="Z33" s="998"/>
    </row>
    <row r="34" ht="15.75" customHeight="1">
      <c r="A34" s="998"/>
      <c r="B34" s="998"/>
      <c r="C34" s="998"/>
      <c r="D34" s="998"/>
      <c r="E34" s="998"/>
      <c r="F34" s="998"/>
      <c r="G34" s="998"/>
      <c r="H34" s="998"/>
      <c r="I34" s="998"/>
      <c r="J34" s="998"/>
      <c r="K34" s="998"/>
      <c r="L34" s="998"/>
      <c r="M34" s="1063" t="s">
        <v>1182</v>
      </c>
      <c r="N34" s="1064">
        <v>2.45E7</v>
      </c>
      <c r="O34" s="1047"/>
      <c r="P34" s="998"/>
      <c r="Q34" s="998"/>
      <c r="R34" s="1047"/>
      <c r="S34" s="998"/>
      <c r="T34" s="998"/>
      <c r="U34" s="998"/>
      <c r="V34" s="998"/>
      <c r="W34" s="998"/>
      <c r="X34" s="998"/>
      <c r="Y34" s="998"/>
      <c r="Z34" s="998"/>
    </row>
    <row r="35" ht="15.75" customHeight="1">
      <c r="A35" s="998"/>
      <c r="B35" s="998"/>
      <c r="C35" s="1068"/>
      <c r="D35" s="1069"/>
      <c r="E35" s="998"/>
      <c r="F35" s="998"/>
      <c r="G35" s="998"/>
      <c r="H35" s="998"/>
      <c r="I35" s="998"/>
      <c r="J35" s="998"/>
      <c r="K35" s="998"/>
      <c r="L35" s="998"/>
      <c r="M35" s="1063" t="s">
        <v>1184</v>
      </c>
      <c r="N35" s="1070">
        <v>27.635102857142858</v>
      </c>
      <c r="O35" s="1047"/>
      <c r="P35" s="998"/>
      <c r="Q35" s="998"/>
      <c r="R35" s="1047"/>
      <c r="S35" s="998"/>
      <c r="T35" s="998"/>
      <c r="U35" s="998"/>
      <c r="V35" s="998"/>
      <c r="W35" s="998"/>
      <c r="X35" s="998"/>
      <c r="Y35" s="998"/>
      <c r="Z35" s="998"/>
    </row>
    <row r="36" ht="15.75" customHeight="1">
      <c r="A36" s="998"/>
      <c r="B36" s="998"/>
      <c r="C36" s="998"/>
      <c r="D36" s="998"/>
      <c r="E36" s="998"/>
      <c r="F36" s="998"/>
      <c r="G36" s="998"/>
      <c r="H36" s="998"/>
      <c r="I36" s="998"/>
      <c r="J36" s="998"/>
      <c r="K36" s="998"/>
      <c r="L36" s="998"/>
      <c r="M36" s="998"/>
      <c r="N36" s="998"/>
      <c r="O36" s="998"/>
      <c r="P36" s="998"/>
      <c r="Q36" s="998"/>
      <c r="R36" s="998"/>
      <c r="S36" s="998"/>
      <c r="T36" s="998"/>
      <c r="U36" s="998"/>
      <c r="V36" s="998"/>
      <c r="W36" s="998"/>
      <c r="X36" s="998"/>
      <c r="Y36" s="998"/>
      <c r="Z36" s="998"/>
    </row>
    <row r="37" ht="15.75" customHeight="1">
      <c r="A37" s="998"/>
      <c r="B37" s="998"/>
      <c r="C37" s="998"/>
      <c r="D37" s="998"/>
      <c r="E37" s="998"/>
      <c r="F37" s="998"/>
      <c r="G37" s="998"/>
      <c r="H37" s="998"/>
      <c r="I37" s="998"/>
      <c r="J37" s="998"/>
      <c r="K37" s="998"/>
      <c r="L37" s="998"/>
      <c r="M37" s="998"/>
      <c r="N37" s="998"/>
      <c r="O37" s="998"/>
      <c r="P37" s="998"/>
      <c r="Q37" s="998"/>
      <c r="R37" s="998"/>
      <c r="S37" s="998"/>
      <c r="T37" s="998"/>
      <c r="U37" s="998"/>
      <c r="V37" s="998"/>
      <c r="W37" s="998"/>
      <c r="X37" s="998"/>
      <c r="Y37" s="998"/>
      <c r="Z37" s="998"/>
    </row>
    <row r="38" ht="15.75" customHeight="1">
      <c r="A38" s="998"/>
      <c r="B38" s="998"/>
      <c r="C38" s="998"/>
      <c r="D38" s="998"/>
      <c r="E38" s="998"/>
      <c r="F38" s="998"/>
      <c r="G38" s="998"/>
      <c r="H38" s="998"/>
      <c r="I38" s="998"/>
      <c r="J38" s="998"/>
      <c r="K38" s="998"/>
      <c r="L38" s="998"/>
      <c r="M38" s="998"/>
      <c r="N38" s="998"/>
      <c r="O38" s="998"/>
      <c r="P38" s="998"/>
      <c r="Q38" s="998"/>
      <c r="R38" s="998"/>
      <c r="S38" s="998"/>
      <c r="T38" s="998"/>
      <c r="U38" s="998"/>
      <c r="V38" s="998"/>
      <c r="W38" s="998"/>
      <c r="X38" s="998"/>
      <c r="Y38" s="998"/>
      <c r="Z38" s="998"/>
    </row>
    <row r="39" ht="15.75" customHeight="1">
      <c r="A39" s="998"/>
      <c r="B39" s="998"/>
      <c r="C39" s="998"/>
      <c r="D39" s="998"/>
      <c r="E39" s="998"/>
      <c r="F39" s="998"/>
      <c r="G39" s="998"/>
      <c r="H39" s="998"/>
      <c r="I39" s="998"/>
      <c r="J39" s="998"/>
      <c r="K39" s="998"/>
      <c r="L39" s="998"/>
      <c r="M39" s="998"/>
      <c r="N39" s="998"/>
      <c r="O39" s="998"/>
      <c r="P39" s="998"/>
      <c r="Q39" s="998"/>
      <c r="R39" s="998"/>
      <c r="S39" s="998"/>
      <c r="T39" s="998"/>
      <c r="U39" s="998"/>
      <c r="V39" s="998"/>
      <c r="W39" s="998"/>
      <c r="X39" s="998"/>
      <c r="Y39" s="998"/>
      <c r="Z39" s="998"/>
    </row>
    <row r="40" ht="15.75" customHeight="1">
      <c r="A40" s="998"/>
      <c r="B40" s="998"/>
      <c r="C40" s="998"/>
      <c r="D40" s="998"/>
      <c r="E40" s="998"/>
      <c r="F40" s="998"/>
      <c r="G40" s="998"/>
      <c r="H40" s="998"/>
      <c r="I40" s="998"/>
      <c r="J40" s="998"/>
      <c r="K40" s="998"/>
      <c r="L40" s="998"/>
      <c r="M40" s="998"/>
      <c r="N40" s="998"/>
      <c r="O40" s="998"/>
      <c r="P40" s="998"/>
      <c r="Q40" s="998"/>
      <c r="R40" s="998"/>
      <c r="S40" s="998"/>
      <c r="T40" s="998"/>
      <c r="U40" s="998"/>
      <c r="V40" s="998"/>
      <c r="W40" s="998"/>
      <c r="X40" s="998"/>
      <c r="Y40" s="998"/>
      <c r="Z40" s="998"/>
    </row>
    <row r="41" ht="15.75" customHeight="1">
      <c r="A41" s="998"/>
      <c r="B41" s="998"/>
      <c r="C41" s="998"/>
      <c r="D41" s="998"/>
      <c r="E41" s="998"/>
      <c r="F41" s="998"/>
      <c r="G41" s="998"/>
      <c r="H41" s="998"/>
      <c r="I41" s="998"/>
      <c r="J41" s="998"/>
      <c r="K41" s="998"/>
      <c r="L41" s="998"/>
      <c r="M41" s="998"/>
      <c r="N41" s="998"/>
      <c r="O41" s="998"/>
      <c r="P41" s="998"/>
      <c r="Q41" s="998"/>
      <c r="R41" s="998"/>
      <c r="S41" s="998"/>
      <c r="T41" s="998"/>
      <c r="U41" s="998"/>
      <c r="V41" s="998"/>
      <c r="W41" s="998"/>
      <c r="X41" s="998"/>
      <c r="Y41" s="998"/>
      <c r="Z41" s="998"/>
    </row>
    <row r="42" ht="15.75" customHeight="1">
      <c r="A42" s="998"/>
      <c r="B42" s="998"/>
      <c r="C42" s="998"/>
      <c r="D42" s="998"/>
      <c r="E42" s="998"/>
      <c r="F42" s="998"/>
      <c r="G42" s="998"/>
      <c r="H42" s="998"/>
      <c r="I42" s="998"/>
      <c r="J42" s="998"/>
      <c r="K42" s="998"/>
      <c r="L42" s="998"/>
      <c r="M42" s="998"/>
      <c r="N42" s="998"/>
      <c r="O42" s="998"/>
      <c r="P42" s="998"/>
      <c r="Q42" s="998"/>
      <c r="R42" s="998"/>
      <c r="S42" s="998"/>
      <c r="T42" s="998"/>
      <c r="U42" s="998"/>
      <c r="V42" s="998"/>
      <c r="W42" s="998"/>
      <c r="X42" s="998"/>
      <c r="Y42" s="998"/>
      <c r="Z42" s="998"/>
    </row>
    <row r="43" ht="15.75" customHeight="1">
      <c r="A43" s="998"/>
      <c r="B43" s="998"/>
      <c r="C43" s="998"/>
      <c r="D43" s="998"/>
      <c r="E43" s="998"/>
      <c r="F43" s="998"/>
      <c r="G43" s="998"/>
      <c r="H43" s="998"/>
      <c r="I43" s="998"/>
      <c r="J43" s="998"/>
      <c r="K43" s="998"/>
      <c r="L43" s="998"/>
      <c r="M43" s="998"/>
      <c r="N43" s="998"/>
      <c r="O43" s="998"/>
      <c r="P43" s="998"/>
      <c r="Q43" s="998"/>
      <c r="R43" s="998"/>
      <c r="S43" s="998"/>
      <c r="T43" s="998"/>
      <c r="U43" s="998"/>
      <c r="V43" s="998"/>
      <c r="W43" s="998"/>
      <c r="X43" s="998"/>
      <c r="Y43" s="998"/>
      <c r="Z43" s="998"/>
    </row>
    <row r="44" ht="15.75" customHeight="1">
      <c r="A44" s="998"/>
      <c r="B44" s="998"/>
      <c r="C44" s="998"/>
      <c r="D44" s="998"/>
      <c r="E44" s="998"/>
      <c r="F44" s="998"/>
      <c r="G44" s="998"/>
      <c r="H44" s="998"/>
      <c r="I44" s="998"/>
      <c r="J44" s="998"/>
      <c r="K44" s="998"/>
      <c r="L44" s="998"/>
      <c r="M44" s="998"/>
      <c r="N44" s="998"/>
      <c r="O44" s="998"/>
      <c r="P44" s="998"/>
      <c r="Q44" s="998"/>
      <c r="R44" s="998"/>
      <c r="S44" s="998"/>
      <c r="T44" s="998"/>
      <c r="U44" s="998"/>
      <c r="V44" s="998"/>
      <c r="W44" s="998"/>
      <c r="X44" s="998"/>
      <c r="Y44" s="998"/>
      <c r="Z44" s="998"/>
    </row>
    <row r="45" ht="15.75" customHeight="1">
      <c r="A45" s="998"/>
      <c r="B45" s="998"/>
      <c r="C45" s="998"/>
      <c r="D45" s="998"/>
      <c r="E45" s="998"/>
      <c r="F45" s="998"/>
      <c r="G45" s="998"/>
      <c r="H45" s="998"/>
      <c r="I45" s="998"/>
      <c r="J45" s="998"/>
      <c r="K45" s="998"/>
      <c r="L45" s="998"/>
      <c r="M45" s="998"/>
      <c r="N45" s="998"/>
      <c r="O45" s="998"/>
      <c r="P45" s="998"/>
      <c r="Q45" s="998"/>
      <c r="R45" s="998"/>
      <c r="S45" s="998"/>
      <c r="T45" s="998"/>
      <c r="U45" s="998"/>
      <c r="V45" s="998"/>
      <c r="W45" s="998"/>
      <c r="X45" s="998"/>
      <c r="Y45" s="998"/>
      <c r="Z45" s="998"/>
    </row>
    <row r="46" ht="15.75" customHeight="1">
      <c r="A46" s="998"/>
      <c r="B46" s="998"/>
      <c r="C46" s="998"/>
      <c r="D46" s="998"/>
      <c r="E46" s="998"/>
      <c r="F46" s="998"/>
      <c r="G46" s="998"/>
      <c r="H46" s="998"/>
      <c r="I46" s="998"/>
      <c r="J46" s="998"/>
      <c r="K46" s="998"/>
      <c r="L46" s="998"/>
      <c r="M46" s="998"/>
      <c r="N46" s="998"/>
      <c r="O46" s="998"/>
      <c r="P46" s="998"/>
      <c r="Q46" s="998"/>
      <c r="R46" s="998"/>
      <c r="S46" s="998"/>
      <c r="T46" s="998"/>
      <c r="U46" s="998"/>
      <c r="V46" s="998"/>
      <c r="W46" s="998"/>
      <c r="X46" s="998"/>
      <c r="Y46" s="998"/>
      <c r="Z46" s="998"/>
    </row>
    <row r="47" ht="15.75" customHeight="1">
      <c r="A47" s="998"/>
      <c r="B47" s="998"/>
      <c r="C47" s="998"/>
      <c r="D47" s="998"/>
      <c r="E47" s="998"/>
      <c r="F47" s="998"/>
      <c r="G47" s="998"/>
      <c r="H47" s="998"/>
      <c r="I47" s="998"/>
      <c r="J47" s="998"/>
      <c r="K47" s="998"/>
      <c r="L47" s="998"/>
      <c r="M47" s="998"/>
      <c r="N47" s="998"/>
      <c r="O47" s="998"/>
      <c r="P47" s="998"/>
      <c r="Q47" s="998"/>
      <c r="R47" s="998"/>
      <c r="S47" s="998"/>
      <c r="T47" s="998"/>
      <c r="U47" s="998"/>
      <c r="V47" s="998"/>
      <c r="W47" s="998"/>
      <c r="X47" s="998"/>
      <c r="Y47" s="998"/>
      <c r="Z47" s="998"/>
    </row>
    <row r="48" ht="15.75" customHeight="1">
      <c r="A48" s="998"/>
      <c r="B48" s="998"/>
      <c r="C48" s="998"/>
      <c r="D48" s="998"/>
      <c r="E48" s="998"/>
      <c r="F48" s="998"/>
      <c r="G48" s="998"/>
      <c r="H48" s="998"/>
      <c r="I48" s="998"/>
      <c r="J48" s="998"/>
      <c r="K48" s="998"/>
      <c r="L48" s="998"/>
      <c r="M48" s="998"/>
      <c r="N48" s="998"/>
      <c r="O48" s="998"/>
      <c r="P48" s="998"/>
      <c r="Q48" s="998"/>
      <c r="R48" s="998"/>
      <c r="S48" s="998"/>
      <c r="T48" s="998"/>
      <c r="U48" s="998"/>
      <c r="V48" s="998"/>
      <c r="W48" s="998"/>
      <c r="X48" s="998"/>
      <c r="Y48" s="998"/>
      <c r="Z48" s="998"/>
    </row>
    <row r="49" ht="15.75" customHeight="1">
      <c r="A49" s="998"/>
      <c r="B49" s="998"/>
      <c r="C49" s="998"/>
      <c r="D49" s="998"/>
      <c r="E49" s="998"/>
      <c r="F49" s="998"/>
      <c r="G49" s="998"/>
      <c r="H49" s="998"/>
      <c r="I49" s="998"/>
      <c r="J49" s="998"/>
      <c r="K49" s="998"/>
      <c r="L49" s="998"/>
      <c r="M49" s="998"/>
      <c r="N49" s="998"/>
      <c r="O49" s="998"/>
      <c r="P49" s="998"/>
      <c r="Q49" s="998"/>
      <c r="R49" s="998"/>
      <c r="S49" s="998"/>
      <c r="T49" s="998"/>
      <c r="U49" s="998"/>
      <c r="V49" s="998"/>
      <c r="W49" s="998"/>
      <c r="X49" s="998"/>
      <c r="Y49" s="998"/>
      <c r="Z49" s="998"/>
    </row>
    <row r="50" ht="15.75" customHeight="1">
      <c r="A50" s="998"/>
      <c r="B50" s="998"/>
      <c r="C50" s="998"/>
      <c r="D50" s="998"/>
      <c r="E50" s="998"/>
      <c r="F50" s="998"/>
      <c r="G50" s="998"/>
      <c r="H50" s="998"/>
      <c r="I50" s="998"/>
      <c r="J50" s="998"/>
      <c r="K50" s="998"/>
      <c r="L50" s="998"/>
      <c r="M50" s="998"/>
      <c r="N50" s="998"/>
      <c r="O50" s="998"/>
      <c r="P50" s="998"/>
      <c r="Q50" s="998"/>
      <c r="R50" s="998"/>
      <c r="S50" s="998"/>
      <c r="T50" s="998"/>
      <c r="U50" s="998"/>
      <c r="V50" s="998"/>
      <c r="W50" s="998"/>
      <c r="X50" s="998"/>
      <c r="Y50" s="998"/>
      <c r="Z50" s="998"/>
    </row>
    <row r="51" ht="15.75" customHeight="1">
      <c r="A51" s="998"/>
      <c r="B51" s="998"/>
      <c r="C51" s="998"/>
      <c r="D51" s="998"/>
      <c r="E51" s="998"/>
      <c r="F51" s="998"/>
      <c r="G51" s="998"/>
      <c r="H51" s="998"/>
      <c r="I51" s="998"/>
      <c r="J51" s="998"/>
      <c r="K51" s="998"/>
      <c r="L51" s="998"/>
      <c r="M51" s="998"/>
      <c r="N51" s="998"/>
      <c r="O51" s="998"/>
      <c r="P51" s="998"/>
      <c r="Q51" s="998"/>
      <c r="R51" s="998"/>
      <c r="S51" s="998"/>
      <c r="T51" s="998"/>
      <c r="U51" s="998"/>
      <c r="V51" s="998"/>
      <c r="W51" s="998"/>
      <c r="X51" s="998"/>
      <c r="Y51" s="998"/>
      <c r="Z51" s="998"/>
    </row>
    <row r="52" ht="15.75" customHeight="1">
      <c r="A52" s="998"/>
      <c r="B52" s="998"/>
      <c r="C52" s="998"/>
      <c r="D52" s="998"/>
      <c r="E52" s="998"/>
      <c r="F52" s="998"/>
      <c r="G52" s="998"/>
      <c r="H52" s="998"/>
      <c r="I52" s="998"/>
      <c r="J52" s="998"/>
      <c r="K52" s="998"/>
      <c r="L52" s="998"/>
      <c r="M52" s="998"/>
      <c r="N52" s="998"/>
      <c r="O52" s="998"/>
      <c r="P52" s="998"/>
      <c r="Q52" s="998"/>
      <c r="R52" s="998"/>
      <c r="S52" s="998"/>
      <c r="T52" s="998"/>
      <c r="U52" s="998"/>
      <c r="V52" s="998"/>
      <c r="W52" s="998"/>
      <c r="X52" s="998"/>
      <c r="Y52" s="998"/>
      <c r="Z52" s="998"/>
    </row>
    <row r="53" ht="15.75" customHeight="1">
      <c r="A53" s="998"/>
      <c r="B53" s="998"/>
      <c r="C53" s="998"/>
      <c r="D53" s="998"/>
      <c r="E53" s="998"/>
      <c r="F53" s="998"/>
      <c r="G53" s="998"/>
      <c r="H53" s="998"/>
      <c r="I53" s="998"/>
      <c r="J53" s="998"/>
      <c r="K53" s="998"/>
      <c r="L53" s="998"/>
      <c r="M53" s="998"/>
      <c r="N53" s="998"/>
      <c r="O53" s="998"/>
      <c r="P53" s="998"/>
      <c r="Q53" s="998"/>
      <c r="R53" s="998"/>
      <c r="S53" s="998"/>
      <c r="T53" s="998"/>
      <c r="U53" s="998"/>
      <c r="V53" s="998"/>
      <c r="W53" s="998"/>
      <c r="X53" s="998"/>
      <c r="Y53" s="998"/>
      <c r="Z53" s="998"/>
    </row>
    <row r="54" ht="15.75" customHeight="1">
      <c r="A54" s="998"/>
      <c r="B54" s="998"/>
      <c r="C54" s="998"/>
      <c r="D54" s="998"/>
      <c r="E54" s="998"/>
      <c r="F54" s="998"/>
      <c r="G54" s="998"/>
      <c r="H54" s="998"/>
      <c r="I54" s="998"/>
      <c r="J54" s="998"/>
      <c r="K54" s="998"/>
      <c r="L54" s="998"/>
      <c r="M54" s="998"/>
      <c r="N54" s="998"/>
      <c r="O54" s="998"/>
      <c r="P54" s="998"/>
      <c r="Q54" s="998"/>
      <c r="R54" s="998"/>
      <c r="S54" s="998"/>
      <c r="T54" s="998"/>
      <c r="U54" s="998"/>
      <c r="V54" s="998"/>
      <c r="W54" s="998"/>
      <c r="X54" s="998"/>
      <c r="Y54" s="998"/>
      <c r="Z54" s="998"/>
    </row>
    <row r="55" ht="15.75" customHeight="1">
      <c r="A55" s="998"/>
      <c r="B55" s="998"/>
      <c r="C55" s="998"/>
      <c r="D55" s="998"/>
      <c r="E55" s="998"/>
      <c r="F55" s="998"/>
      <c r="G55" s="998"/>
      <c r="H55" s="998"/>
      <c r="I55" s="998"/>
      <c r="J55" s="998"/>
      <c r="K55" s="998"/>
      <c r="L55" s="998"/>
      <c r="M55" s="998"/>
      <c r="N55" s="998"/>
      <c r="O55" s="998"/>
      <c r="P55" s="998"/>
      <c r="Q55" s="998"/>
      <c r="R55" s="998"/>
      <c r="S55" s="998"/>
      <c r="T55" s="998"/>
      <c r="U55" s="998"/>
      <c r="V55" s="998"/>
      <c r="W55" s="998"/>
      <c r="X55" s="998"/>
      <c r="Y55" s="998"/>
      <c r="Z55" s="998"/>
    </row>
    <row r="56" ht="15.75" customHeight="1">
      <c r="A56" s="998"/>
      <c r="B56" s="998"/>
      <c r="C56" s="998"/>
      <c r="D56" s="998"/>
      <c r="E56" s="998"/>
      <c r="F56" s="998"/>
      <c r="G56" s="998"/>
      <c r="H56" s="998"/>
      <c r="I56" s="998"/>
      <c r="J56" s="998"/>
      <c r="K56" s="998"/>
      <c r="L56" s="998"/>
      <c r="M56" s="998"/>
      <c r="N56" s="998"/>
      <c r="O56" s="998"/>
      <c r="P56" s="998"/>
      <c r="Q56" s="998"/>
      <c r="R56" s="998"/>
      <c r="S56" s="998"/>
      <c r="T56" s="998"/>
      <c r="U56" s="998"/>
      <c r="V56" s="998"/>
      <c r="W56" s="998"/>
      <c r="X56" s="998"/>
      <c r="Y56" s="998"/>
      <c r="Z56" s="998"/>
    </row>
    <row r="57" ht="15.75" customHeight="1">
      <c r="A57" s="998"/>
      <c r="B57" s="998"/>
      <c r="C57" s="998"/>
      <c r="D57" s="998"/>
      <c r="E57" s="998"/>
      <c r="F57" s="998"/>
      <c r="G57" s="998"/>
      <c r="H57" s="998"/>
      <c r="I57" s="998"/>
      <c r="J57" s="998"/>
      <c r="K57" s="998"/>
      <c r="L57" s="998"/>
      <c r="M57" s="998"/>
      <c r="N57" s="998"/>
      <c r="O57" s="998"/>
      <c r="P57" s="998"/>
      <c r="Q57" s="998"/>
      <c r="R57" s="998"/>
      <c r="S57" s="998"/>
      <c r="T57" s="998"/>
      <c r="U57" s="998"/>
      <c r="V57" s="998"/>
      <c r="W57" s="998"/>
      <c r="X57" s="998"/>
      <c r="Y57" s="998"/>
      <c r="Z57" s="998"/>
    </row>
    <row r="58" ht="15.75" customHeight="1">
      <c r="A58" s="998"/>
      <c r="B58" s="998"/>
      <c r="C58" s="998"/>
      <c r="D58" s="998"/>
      <c r="E58" s="998"/>
      <c r="F58" s="998"/>
      <c r="G58" s="998"/>
      <c r="H58" s="998"/>
      <c r="I58" s="998"/>
      <c r="J58" s="998"/>
      <c r="K58" s="998"/>
      <c r="L58" s="998"/>
      <c r="M58" s="998"/>
      <c r="N58" s="998"/>
      <c r="O58" s="998"/>
      <c r="P58" s="998"/>
      <c r="Q58" s="998"/>
      <c r="R58" s="998"/>
      <c r="S58" s="998"/>
      <c r="T58" s="998"/>
      <c r="U58" s="998"/>
      <c r="V58" s="998"/>
      <c r="W58" s="998"/>
      <c r="X58" s="998"/>
      <c r="Y58" s="998"/>
      <c r="Z58" s="998"/>
    </row>
    <row r="59" ht="15.75" customHeight="1">
      <c r="A59" s="998"/>
      <c r="B59" s="998"/>
      <c r="C59" s="998"/>
      <c r="D59" s="998"/>
      <c r="E59" s="998"/>
      <c r="F59" s="998"/>
      <c r="G59" s="998"/>
      <c r="H59" s="998"/>
      <c r="I59" s="998"/>
      <c r="J59" s="998"/>
      <c r="K59" s="998"/>
      <c r="L59" s="998"/>
      <c r="M59" s="998"/>
      <c r="N59" s="998"/>
      <c r="O59" s="998"/>
      <c r="P59" s="998"/>
      <c r="Q59" s="998"/>
      <c r="R59" s="998"/>
      <c r="S59" s="998"/>
      <c r="T59" s="998"/>
      <c r="U59" s="998"/>
      <c r="V59" s="998"/>
      <c r="W59" s="998"/>
      <c r="X59" s="998"/>
      <c r="Y59" s="998"/>
      <c r="Z59" s="998"/>
    </row>
    <row r="60" ht="15.75" customHeight="1">
      <c r="A60" s="998"/>
      <c r="B60" s="998"/>
      <c r="C60" s="998"/>
      <c r="D60" s="998"/>
      <c r="E60" s="998"/>
      <c r="F60" s="998"/>
      <c r="G60" s="998"/>
      <c r="H60" s="998"/>
      <c r="I60" s="998"/>
      <c r="J60" s="998"/>
      <c r="K60" s="998"/>
      <c r="L60" s="998"/>
      <c r="M60" s="998"/>
      <c r="N60" s="998"/>
      <c r="O60" s="998"/>
      <c r="P60" s="998"/>
      <c r="Q60" s="998"/>
      <c r="R60" s="998"/>
      <c r="S60" s="998"/>
      <c r="T60" s="998"/>
      <c r="U60" s="998"/>
      <c r="V60" s="998"/>
      <c r="W60" s="998"/>
      <c r="X60" s="998"/>
      <c r="Y60" s="998"/>
      <c r="Z60" s="998"/>
    </row>
    <row r="61" ht="15.75" customHeight="1">
      <c r="A61" s="998"/>
      <c r="B61" s="998"/>
      <c r="C61" s="998"/>
      <c r="D61" s="998"/>
      <c r="E61" s="998"/>
      <c r="F61" s="998"/>
      <c r="G61" s="998"/>
      <c r="H61" s="998"/>
      <c r="I61" s="998"/>
      <c r="J61" s="998"/>
      <c r="K61" s="998"/>
      <c r="L61" s="998"/>
      <c r="M61" s="998"/>
      <c r="N61" s="998"/>
      <c r="O61" s="998"/>
      <c r="P61" s="998"/>
      <c r="Q61" s="998"/>
      <c r="R61" s="998"/>
      <c r="S61" s="998"/>
      <c r="T61" s="998"/>
      <c r="U61" s="998"/>
      <c r="V61" s="998"/>
      <c r="W61" s="998"/>
      <c r="X61" s="998"/>
      <c r="Y61" s="998"/>
      <c r="Z61" s="998"/>
    </row>
    <row r="62" ht="15.75" customHeight="1">
      <c r="A62" s="998"/>
      <c r="B62" s="998"/>
      <c r="C62" s="998"/>
      <c r="D62" s="998"/>
      <c r="E62" s="998"/>
      <c r="F62" s="998"/>
      <c r="G62" s="998"/>
      <c r="H62" s="998"/>
      <c r="I62" s="998"/>
      <c r="J62" s="998"/>
      <c r="K62" s="998"/>
      <c r="L62" s="998"/>
      <c r="M62" s="998"/>
      <c r="N62" s="998"/>
      <c r="O62" s="998"/>
      <c r="P62" s="998"/>
      <c r="Q62" s="998"/>
      <c r="R62" s="998"/>
      <c r="S62" s="998"/>
      <c r="T62" s="998"/>
      <c r="U62" s="998"/>
      <c r="V62" s="998"/>
      <c r="W62" s="998"/>
      <c r="X62" s="998"/>
      <c r="Y62" s="998"/>
      <c r="Z62" s="998"/>
    </row>
    <row r="63" ht="15.75" customHeight="1">
      <c r="A63" s="998"/>
      <c r="B63" s="998"/>
      <c r="C63" s="998"/>
      <c r="D63" s="998"/>
      <c r="E63" s="998"/>
      <c r="F63" s="998"/>
      <c r="G63" s="998"/>
      <c r="H63" s="998"/>
      <c r="I63" s="998"/>
      <c r="J63" s="998"/>
      <c r="K63" s="998"/>
      <c r="L63" s="998"/>
      <c r="M63" s="998"/>
      <c r="N63" s="998"/>
      <c r="O63" s="998"/>
      <c r="P63" s="998"/>
      <c r="Q63" s="998"/>
      <c r="R63" s="998"/>
      <c r="S63" s="998"/>
      <c r="T63" s="998"/>
      <c r="U63" s="998"/>
      <c r="V63" s="998"/>
      <c r="W63" s="998"/>
      <c r="X63" s="998"/>
      <c r="Y63" s="998"/>
      <c r="Z63" s="998"/>
    </row>
    <row r="64" ht="15.75" customHeight="1">
      <c r="A64" s="998"/>
      <c r="B64" s="998"/>
      <c r="C64" s="998"/>
      <c r="D64" s="998"/>
      <c r="E64" s="998"/>
      <c r="F64" s="998"/>
      <c r="G64" s="998"/>
      <c r="H64" s="998"/>
      <c r="I64" s="998"/>
      <c r="J64" s="998"/>
      <c r="K64" s="998"/>
      <c r="L64" s="998"/>
      <c r="M64" s="998"/>
      <c r="N64" s="998"/>
      <c r="O64" s="998"/>
      <c r="P64" s="998"/>
      <c r="Q64" s="998"/>
      <c r="R64" s="998"/>
      <c r="S64" s="998"/>
      <c r="T64" s="998"/>
      <c r="U64" s="998"/>
      <c r="V64" s="998"/>
      <c r="W64" s="998"/>
      <c r="X64" s="998"/>
      <c r="Y64" s="998"/>
      <c r="Z64" s="998"/>
    </row>
    <row r="65" ht="15.75" customHeight="1">
      <c r="A65" s="998"/>
      <c r="B65" s="998"/>
      <c r="C65" s="998"/>
      <c r="D65" s="998"/>
      <c r="E65" s="998"/>
      <c r="F65" s="998"/>
      <c r="G65" s="998"/>
      <c r="H65" s="998"/>
      <c r="I65" s="998"/>
      <c r="J65" s="998"/>
      <c r="K65" s="998"/>
      <c r="L65" s="998"/>
      <c r="M65" s="998"/>
      <c r="N65" s="998"/>
      <c r="O65" s="998"/>
      <c r="P65" s="998"/>
      <c r="Q65" s="998"/>
      <c r="R65" s="998"/>
      <c r="S65" s="998"/>
      <c r="T65" s="998"/>
      <c r="U65" s="998"/>
      <c r="V65" s="998"/>
      <c r="W65" s="998"/>
      <c r="X65" s="998"/>
      <c r="Y65" s="998"/>
      <c r="Z65" s="998"/>
    </row>
    <row r="66" ht="15.75" customHeight="1">
      <c r="A66" s="998"/>
      <c r="B66" s="998"/>
      <c r="C66" s="998"/>
      <c r="D66" s="998"/>
      <c r="E66" s="998"/>
      <c r="F66" s="998"/>
      <c r="G66" s="998"/>
      <c r="H66" s="998"/>
      <c r="I66" s="998"/>
      <c r="J66" s="998"/>
      <c r="K66" s="998"/>
      <c r="L66" s="998"/>
      <c r="M66" s="998"/>
      <c r="N66" s="998"/>
      <c r="O66" s="998"/>
      <c r="P66" s="998"/>
      <c r="Q66" s="998"/>
      <c r="R66" s="998"/>
      <c r="S66" s="998"/>
      <c r="T66" s="998"/>
      <c r="U66" s="998"/>
      <c r="V66" s="998"/>
      <c r="W66" s="998"/>
      <c r="X66" s="998"/>
      <c r="Y66" s="998"/>
      <c r="Z66" s="998"/>
    </row>
    <row r="67" ht="15.75" customHeight="1">
      <c r="A67" s="998"/>
      <c r="B67" s="998"/>
      <c r="C67" s="998"/>
      <c r="D67" s="998"/>
      <c r="E67" s="998"/>
      <c r="F67" s="998"/>
      <c r="G67" s="998"/>
      <c r="H67" s="998"/>
      <c r="I67" s="998"/>
      <c r="J67" s="998"/>
      <c r="K67" s="998"/>
      <c r="L67" s="998"/>
      <c r="M67" s="998"/>
      <c r="N67" s="998"/>
      <c r="O67" s="998"/>
      <c r="P67" s="998"/>
      <c r="Q67" s="998"/>
      <c r="R67" s="998"/>
      <c r="S67" s="998"/>
      <c r="T67" s="998"/>
      <c r="U67" s="998"/>
      <c r="V67" s="998"/>
      <c r="W67" s="998"/>
      <c r="X67" s="998"/>
      <c r="Y67" s="998"/>
      <c r="Z67" s="998"/>
    </row>
    <row r="68" ht="15.75" customHeight="1">
      <c r="A68" s="998"/>
      <c r="B68" s="998"/>
      <c r="C68" s="998"/>
      <c r="D68" s="998"/>
      <c r="E68" s="998"/>
      <c r="F68" s="998"/>
      <c r="G68" s="998"/>
      <c r="H68" s="998"/>
      <c r="I68" s="998"/>
      <c r="J68" s="998"/>
      <c r="K68" s="998"/>
      <c r="L68" s="998"/>
      <c r="M68" s="998"/>
      <c r="N68" s="998"/>
      <c r="O68" s="998"/>
      <c r="P68" s="998"/>
      <c r="Q68" s="998"/>
      <c r="R68" s="998"/>
      <c r="S68" s="998"/>
      <c r="T68" s="998"/>
      <c r="U68" s="998"/>
      <c r="V68" s="998"/>
      <c r="W68" s="998"/>
      <c r="X68" s="998"/>
      <c r="Y68" s="998"/>
      <c r="Z68" s="998"/>
    </row>
    <row r="69" ht="15.75" customHeight="1">
      <c r="A69" s="998"/>
      <c r="B69" s="998"/>
      <c r="C69" s="998"/>
      <c r="D69" s="998"/>
      <c r="E69" s="998"/>
      <c r="F69" s="998"/>
      <c r="G69" s="998"/>
      <c r="H69" s="998"/>
      <c r="I69" s="998"/>
      <c r="J69" s="998"/>
      <c r="K69" s="998"/>
      <c r="L69" s="998"/>
      <c r="M69" s="998"/>
      <c r="N69" s="998"/>
      <c r="O69" s="998"/>
      <c r="P69" s="998"/>
      <c r="Q69" s="998"/>
      <c r="R69" s="998"/>
      <c r="S69" s="998"/>
      <c r="T69" s="998"/>
      <c r="U69" s="998"/>
      <c r="V69" s="998"/>
      <c r="W69" s="998"/>
      <c r="X69" s="998"/>
      <c r="Y69" s="998"/>
      <c r="Z69" s="998"/>
    </row>
    <row r="70" ht="15.75" customHeight="1">
      <c r="A70" s="998"/>
      <c r="B70" s="998"/>
      <c r="C70" s="998"/>
      <c r="D70" s="998"/>
      <c r="E70" s="998"/>
      <c r="F70" s="998"/>
      <c r="G70" s="998"/>
      <c r="H70" s="998"/>
      <c r="I70" s="998"/>
      <c r="J70" s="998"/>
      <c r="K70" s="998"/>
      <c r="L70" s="998"/>
      <c r="M70" s="998"/>
      <c r="N70" s="998"/>
      <c r="O70" s="998"/>
      <c r="P70" s="998"/>
      <c r="Q70" s="998"/>
      <c r="R70" s="998"/>
      <c r="S70" s="998"/>
      <c r="T70" s="998"/>
      <c r="U70" s="998"/>
      <c r="V70" s="998"/>
      <c r="W70" s="998"/>
      <c r="X70" s="998"/>
      <c r="Y70" s="998"/>
      <c r="Z70" s="998"/>
    </row>
    <row r="71" ht="15.75" customHeight="1">
      <c r="A71" s="998"/>
      <c r="B71" s="998"/>
      <c r="C71" s="998"/>
      <c r="D71" s="998"/>
      <c r="E71" s="998"/>
      <c r="F71" s="998"/>
      <c r="G71" s="998"/>
      <c r="H71" s="998"/>
      <c r="I71" s="998"/>
      <c r="J71" s="998"/>
      <c r="K71" s="998"/>
      <c r="L71" s="998"/>
      <c r="M71" s="998"/>
      <c r="N71" s="998"/>
      <c r="O71" s="998"/>
      <c r="P71" s="998"/>
      <c r="Q71" s="998"/>
      <c r="R71" s="998"/>
      <c r="S71" s="998"/>
      <c r="T71" s="998"/>
      <c r="U71" s="998"/>
      <c r="V71" s="998"/>
      <c r="W71" s="998"/>
      <c r="X71" s="998"/>
      <c r="Y71" s="998"/>
      <c r="Z71" s="998"/>
    </row>
    <row r="72" ht="15.75" customHeight="1">
      <c r="A72" s="998"/>
      <c r="B72" s="998"/>
      <c r="C72" s="998"/>
      <c r="D72" s="998"/>
      <c r="E72" s="998"/>
      <c r="F72" s="998"/>
      <c r="G72" s="998"/>
      <c r="H72" s="998"/>
      <c r="I72" s="998"/>
      <c r="J72" s="998"/>
      <c r="K72" s="998"/>
      <c r="L72" s="998"/>
      <c r="M72" s="998"/>
      <c r="N72" s="998"/>
      <c r="O72" s="998"/>
      <c r="P72" s="998"/>
      <c r="Q72" s="998"/>
      <c r="R72" s="998"/>
      <c r="S72" s="998"/>
      <c r="T72" s="998"/>
      <c r="U72" s="998"/>
      <c r="V72" s="998"/>
      <c r="W72" s="998"/>
      <c r="X72" s="998"/>
      <c r="Y72" s="998"/>
      <c r="Z72" s="998"/>
    </row>
    <row r="73" ht="15.75" customHeight="1">
      <c r="A73" s="998"/>
      <c r="B73" s="998"/>
      <c r="C73" s="998"/>
      <c r="D73" s="998"/>
      <c r="E73" s="998"/>
      <c r="F73" s="998"/>
      <c r="G73" s="998"/>
      <c r="H73" s="998"/>
      <c r="I73" s="998"/>
      <c r="J73" s="998"/>
      <c r="K73" s="998"/>
      <c r="L73" s="998"/>
      <c r="M73" s="998"/>
      <c r="N73" s="998"/>
      <c r="O73" s="998"/>
      <c r="P73" s="998"/>
      <c r="Q73" s="998"/>
      <c r="R73" s="998"/>
      <c r="S73" s="998"/>
      <c r="T73" s="998"/>
      <c r="U73" s="998"/>
      <c r="V73" s="998"/>
      <c r="W73" s="998"/>
      <c r="X73" s="998"/>
      <c r="Y73" s="998"/>
      <c r="Z73" s="998"/>
    </row>
    <row r="74" ht="15.75" customHeight="1">
      <c r="A74" s="998"/>
      <c r="B74" s="998"/>
      <c r="C74" s="998"/>
      <c r="D74" s="998"/>
      <c r="E74" s="998"/>
      <c r="F74" s="998"/>
      <c r="G74" s="998"/>
      <c r="H74" s="998"/>
      <c r="I74" s="998"/>
      <c r="J74" s="998"/>
      <c r="K74" s="998"/>
      <c r="L74" s="998"/>
      <c r="M74" s="998"/>
      <c r="N74" s="998"/>
      <c r="O74" s="998"/>
      <c r="P74" s="998"/>
      <c r="Q74" s="998"/>
      <c r="R74" s="998"/>
      <c r="S74" s="998"/>
      <c r="T74" s="998"/>
      <c r="U74" s="998"/>
      <c r="V74" s="998"/>
      <c r="W74" s="998"/>
      <c r="X74" s="998"/>
      <c r="Y74" s="998"/>
      <c r="Z74" s="998"/>
    </row>
    <row r="75" ht="15.75" customHeight="1">
      <c r="A75" s="998"/>
      <c r="B75" s="998"/>
      <c r="C75" s="998"/>
      <c r="D75" s="998"/>
      <c r="E75" s="998"/>
      <c r="F75" s="998"/>
      <c r="G75" s="998"/>
      <c r="H75" s="998"/>
      <c r="I75" s="998"/>
      <c r="J75" s="998"/>
      <c r="K75" s="998"/>
      <c r="L75" s="998"/>
      <c r="M75" s="998"/>
      <c r="N75" s="998"/>
      <c r="O75" s="998"/>
      <c r="P75" s="998"/>
      <c r="Q75" s="998"/>
      <c r="R75" s="998"/>
      <c r="S75" s="998"/>
      <c r="T75" s="998"/>
      <c r="U75" s="998"/>
      <c r="V75" s="998"/>
      <c r="W75" s="998"/>
      <c r="X75" s="998"/>
      <c r="Y75" s="998"/>
      <c r="Z75" s="998"/>
    </row>
    <row r="76" ht="15.75" customHeight="1">
      <c r="A76" s="998"/>
      <c r="B76" s="998"/>
      <c r="C76" s="998"/>
      <c r="D76" s="998"/>
      <c r="E76" s="998"/>
      <c r="F76" s="998"/>
      <c r="G76" s="998"/>
      <c r="H76" s="998"/>
      <c r="I76" s="998"/>
      <c r="J76" s="998"/>
      <c r="K76" s="998"/>
      <c r="L76" s="998"/>
      <c r="M76" s="998"/>
      <c r="N76" s="998"/>
      <c r="O76" s="998"/>
      <c r="P76" s="998"/>
      <c r="Q76" s="998"/>
      <c r="R76" s="998"/>
      <c r="S76" s="998"/>
      <c r="T76" s="998"/>
      <c r="U76" s="998"/>
      <c r="V76" s="998"/>
      <c r="W76" s="998"/>
      <c r="X76" s="998"/>
      <c r="Y76" s="998"/>
      <c r="Z76" s="998"/>
    </row>
    <row r="77" ht="15.75" customHeight="1">
      <c r="A77" s="998"/>
      <c r="B77" s="998"/>
      <c r="C77" s="998"/>
      <c r="D77" s="998"/>
      <c r="E77" s="998"/>
      <c r="F77" s="998"/>
      <c r="G77" s="998"/>
      <c r="H77" s="998"/>
      <c r="I77" s="998"/>
      <c r="J77" s="998"/>
      <c r="K77" s="998"/>
      <c r="L77" s="998"/>
      <c r="M77" s="998"/>
      <c r="N77" s="998"/>
      <c r="O77" s="998"/>
      <c r="P77" s="998"/>
      <c r="Q77" s="998"/>
      <c r="R77" s="998"/>
      <c r="S77" s="998"/>
      <c r="T77" s="998"/>
      <c r="U77" s="998"/>
      <c r="V77" s="998"/>
      <c r="W77" s="998"/>
      <c r="X77" s="998"/>
      <c r="Y77" s="998"/>
      <c r="Z77" s="998"/>
    </row>
    <row r="78" ht="15.75" customHeight="1">
      <c r="A78" s="998"/>
      <c r="B78" s="998"/>
      <c r="C78" s="998"/>
      <c r="D78" s="998"/>
      <c r="E78" s="998"/>
      <c r="F78" s="998"/>
      <c r="G78" s="998"/>
      <c r="H78" s="998"/>
      <c r="I78" s="998"/>
      <c r="J78" s="998"/>
      <c r="K78" s="998"/>
      <c r="L78" s="998"/>
      <c r="M78" s="998"/>
      <c r="N78" s="998"/>
      <c r="O78" s="998"/>
      <c r="P78" s="998"/>
      <c r="Q78" s="998"/>
      <c r="R78" s="998"/>
      <c r="S78" s="998"/>
      <c r="T78" s="998"/>
      <c r="U78" s="998"/>
      <c r="V78" s="998"/>
      <c r="W78" s="998"/>
      <c r="X78" s="998"/>
      <c r="Y78" s="998"/>
      <c r="Z78" s="998"/>
    </row>
    <row r="79" ht="15.75" customHeight="1">
      <c r="A79" s="998"/>
      <c r="B79" s="998"/>
      <c r="C79" s="998"/>
      <c r="D79" s="998"/>
      <c r="E79" s="998"/>
      <c r="F79" s="998"/>
      <c r="G79" s="998"/>
      <c r="H79" s="998"/>
      <c r="I79" s="998"/>
      <c r="J79" s="998"/>
      <c r="K79" s="998"/>
      <c r="L79" s="998"/>
      <c r="M79" s="998"/>
      <c r="N79" s="998"/>
      <c r="O79" s="998"/>
      <c r="P79" s="998"/>
      <c r="Q79" s="998"/>
      <c r="R79" s="998"/>
      <c r="S79" s="998"/>
      <c r="T79" s="998"/>
      <c r="U79" s="998"/>
      <c r="V79" s="998"/>
      <c r="W79" s="998"/>
      <c r="X79" s="998"/>
      <c r="Y79" s="998"/>
      <c r="Z79" s="998"/>
    </row>
    <row r="80" ht="15.75" customHeight="1">
      <c r="A80" s="998"/>
      <c r="B80" s="998"/>
      <c r="C80" s="998"/>
      <c r="D80" s="998"/>
      <c r="E80" s="998"/>
      <c r="F80" s="998"/>
      <c r="G80" s="998"/>
      <c r="H80" s="998"/>
      <c r="I80" s="998"/>
      <c r="J80" s="998"/>
      <c r="K80" s="998"/>
      <c r="L80" s="998"/>
      <c r="M80" s="998"/>
      <c r="N80" s="998"/>
      <c r="O80" s="998"/>
      <c r="P80" s="998"/>
      <c r="Q80" s="998"/>
      <c r="R80" s="998"/>
      <c r="S80" s="998"/>
      <c r="T80" s="998"/>
      <c r="U80" s="998"/>
      <c r="V80" s="998"/>
      <c r="W80" s="998"/>
      <c r="X80" s="998"/>
      <c r="Y80" s="998"/>
      <c r="Z80" s="998"/>
    </row>
    <row r="81" ht="15.75" customHeight="1">
      <c r="A81" s="998"/>
      <c r="B81" s="998"/>
      <c r="C81" s="998"/>
      <c r="D81" s="998"/>
      <c r="E81" s="998"/>
      <c r="F81" s="998"/>
      <c r="G81" s="998"/>
      <c r="H81" s="998"/>
      <c r="I81" s="998"/>
      <c r="J81" s="998"/>
      <c r="K81" s="998"/>
      <c r="L81" s="998"/>
      <c r="M81" s="998"/>
      <c r="N81" s="998"/>
      <c r="O81" s="998"/>
      <c r="P81" s="998"/>
      <c r="Q81" s="998"/>
      <c r="R81" s="998"/>
      <c r="S81" s="998"/>
      <c r="T81" s="998"/>
      <c r="U81" s="998"/>
      <c r="V81" s="998"/>
      <c r="W81" s="998"/>
      <c r="X81" s="998"/>
      <c r="Y81" s="998"/>
      <c r="Z81" s="998"/>
    </row>
    <row r="82" ht="15.75" customHeight="1">
      <c r="A82" s="998"/>
      <c r="B82" s="998"/>
      <c r="C82" s="998"/>
      <c r="D82" s="998"/>
      <c r="E82" s="998"/>
      <c r="F82" s="998"/>
      <c r="G82" s="998"/>
      <c r="H82" s="998"/>
      <c r="I82" s="998"/>
      <c r="J82" s="998"/>
      <c r="K82" s="998"/>
      <c r="L82" s="998"/>
      <c r="M82" s="998"/>
      <c r="N82" s="998"/>
      <c r="O82" s="998"/>
      <c r="P82" s="998"/>
      <c r="Q82" s="998"/>
      <c r="R82" s="998"/>
      <c r="S82" s="998"/>
      <c r="T82" s="998"/>
      <c r="U82" s="998"/>
      <c r="V82" s="998"/>
      <c r="W82" s="998"/>
      <c r="X82" s="998"/>
      <c r="Y82" s="998"/>
      <c r="Z82" s="998"/>
    </row>
    <row r="83" ht="15.75" customHeight="1">
      <c r="A83" s="998"/>
      <c r="B83" s="998"/>
      <c r="C83" s="998"/>
      <c r="D83" s="998"/>
      <c r="E83" s="998"/>
      <c r="F83" s="998"/>
      <c r="G83" s="998"/>
      <c r="H83" s="998"/>
      <c r="I83" s="998"/>
      <c r="J83" s="998"/>
      <c r="K83" s="998"/>
      <c r="L83" s="998"/>
      <c r="M83" s="998"/>
      <c r="N83" s="998"/>
      <c r="O83" s="998"/>
      <c r="P83" s="998"/>
      <c r="Q83" s="998"/>
      <c r="R83" s="998"/>
      <c r="S83" s="998"/>
      <c r="T83" s="998"/>
      <c r="U83" s="998"/>
      <c r="V83" s="998"/>
      <c r="W83" s="998"/>
      <c r="X83" s="998"/>
      <c r="Y83" s="998"/>
      <c r="Z83" s="998"/>
    </row>
    <row r="84" ht="15.75" customHeight="1">
      <c r="A84" s="998"/>
      <c r="B84" s="998"/>
      <c r="C84" s="998"/>
      <c r="D84" s="998"/>
      <c r="E84" s="998"/>
      <c r="F84" s="998"/>
      <c r="G84" s="998"/>
      <c r="H84" s="998"/>
      <c r="I84" s="998"/>
      <c r="J84" s="998"/>
      <c r="K84" s="998"/>
      <c r="L84" s="998"/>
      <c r="M84" s="998"/>
      <c r="N84" s="998"/>
      <c r="O84" s="998"/>
      <c r="P84" s="998"/>
      <c r="Q84" s="998"/>
      <c r="R84" s="998"/>
      <c r="S84" s="998"/>
      <c r="T84" s="998"/>
      <c r="U84" s="998"/>
      <c r="V84" s="998"/>
      <c r="W84" s="998"/>
      <c r="X84" s="998"/>
      <c r="Y84" s="998"/>
      <c r="Z84" s="998"/>
    </row>
    <row r="85" ht="15.75" customHeight="1">
      <c r="A85" s="998"/>
      <c r="B85" s="998"/>
      <c r="C85" s="998"/>
      <c r="D85" s="998"/>
      <c r="E85" s="998"/>
      <c r="F85" s="998"/>
      <c r="G85" s="998"/>
      <c r="H85" s="998"/>
      <c r="I85" s="998"/>
      <c r="J85" s="998"/>
      <c r="K85" s="998"/>
      <c r="L85" s="998"/>
      <c r="M85" s="998"/>
      <c r="N85" s="998"/>
      <c r="O85" s="998"/>
      <c r="P85" s="998"/>
      <c r="Q85" s="998"/>
      <c r="R85" s="998"/>
      <c r="S85" s="998"/>
      <c r="T85" s="998"/>
      <c r="U85" s="998"/>
      <c r="V85" s="998"/>
      <c r="W85" s="998"/>
      <c r="X85" s="998"/>
      <c r="Y85" s="998"/>
      <c r="Z85" s="998"/>
    </row>
    <row r="86" ht="15.75" customHeight="1">
      <c r="A86" s="998"/>
      <c r="B86" s="998"/>
      <c r="C86" s="998"/>
      <c r="D86" s="998"/>
      <c r="E86" s="998"/>
      <c r="F86" s="998"/>
      <c r="G86" s="998"/>
      <c r="H86" s="998"/>
      <c r="I86" s="998"/>
      <c r="J86" s="998"/>
      <c r="K86" s="998"/>
      <c r="L86" s="998"/>
      <c r="M86" s="998"/>
      <c r="N86" s="998"/>
      <c r="O86" s="998"/>
      <c r="P86" s="998"/>
      <c r="Q86" s="998"/>
      <c r="R86" s="998"/>
      <c r="S86" s="998"/>
      <c r="T86" s="998"/>
      <c r="U86" s="998"/>
      <c r="V86" s="998"/>
      <c r="W86" s="998"/>
      <c r="X86" s="998"/>
      <c r="Y86" s="998"/>
      <c r="Z86" s="998"/>
    </row>
    <row r="87" ht="15.75" customHeight="1">
      <c r="A87" s="998"/>
      <c r="B87" s="998"/>
      <c r="C87" s="998"/>
      <c r="D87" s="998"/>
      <c r="E87" s="998"/>
      <c r="F87" s="998"/>
      <c r="G87" s="998"/>
      <c r="H87" s="998"/>
      <c r="I87" s="998"/>
      <c r="J87" s="998"/>
      <c r="K87" s="998"/>
      <c r="L87" s="998"/>
      <c r="M87" s="998"/>
      <c r="N87" s="998"/>
      <c r="O87" s="998"/>
      <c r="P87" s="998"/>
      <c r="Q87" s="998"/>
      <c r="R87" s="998"/>
      <c r="S87" s="998"/>
      <c r="T87" s="998"/>
      <c r="U87" s="998"/>
      <c r="V87" s="998"/>
      <c r="W87" s="998"/>
      <c r="X87" s="998"/>
      <c r="Y87" s="998"/>
      <c r="Z87" s="998"/>
    </row>
    <row r="88" ht="15.75" customHeight="1">
      <c r="A88" s="998"/>
      <c r="B88" s="998"/>
      <c r="C88" s="998"/>
      <c r="D88" s="998"/>
      <c r="E88" s="998"/>
      <c r="F88" s="998"/>
      <c r="G88" s="998"/>
      <c r="H88" s="998"/>
      <c r="I88" s="998"/>
      <c r="J88" s="998"/>
      <c r="K88" s="998"/>
      <c r="L88" s="998"/>
      <c r="M88" s="998"/>
      <c r="N88" s="998"/>
      <c r="O88" s="998"/>
      <c r="P88" s="998"/>
      <c r="Q88" s="998"/>
      <c r="R88" s="998"/>
      <c r="S88" s="998"/>
      <c r="T88" s="998"/>
      <c r="U88" s="998"/>
      <c r="V88" s="998"/>
      <c r="W88" s="998"/>
      <c r="X88" s="998"/>
      <c r="Y88" s="998"/>
      <c r="Z88" s="998"/>
    </row>
    <row r="89" ht="15.75" customHeight="1">
      <c r="A89" s="998"/>
      <c r="B89" s="998"/>
      <c r="C89" s="998"/>
      <c r="D89" s="998"/>
      <c r="E89" s="998"/>
      <c r="F89" s="998"/>
      <c r="G89" s="998"/>
      <c r="H89" s="998"/>
      <c r="I89" s="998"/>
      <c r="J89" s="998"/>
      <c r="K89" s="998"/>
      <c r="L89" s="998"/>
      <c r="M89" s="998"/>
      <c r="N89" s="998"/>
      <c r="O89" s="998"/>
      <c r="P89" s="998"/>
      <c r="Q89" s="998"/>
      <c r="R89" s="998"/>
      <c r="S89" s="998"/>
      <c r="T89" s="998"/>
      <c r="U89" s="998"/>
      <c r="V89" s="998"/>
      <c r="W89" s="998"/>
      <c r="X89" s="998"/>
      <c r="Y89" s="998"/>
      <c r="Z89" s="998"/>
    </row>
    <row r="90" ht="15.75" customHeight="1">
      <c r="A90" s="998"/>
      <c r="B90" s="998"/>
      <c r="C90" s="998"/>
      <c r="D90" s="998"/>
      <c r="E90" s="998"/>
      <c r="F90" s="998"/>
      <c r="G90" s="998"/>
      <c r="H90" s="998"/>
      <c r="I90" s="998"/>
      <c r="J90" s="998"/>
      <c r="K90" s="998"/>
      <c r="L90" s="998"/>
      <c r="M90" s="998"/>
      <c r="N90" s="998"/>
      <c r="O90" s="998"/>
      <c r="P90" s="998"/>
      <c r="Q90" s="998"/>
      <c r="R90" s="998"/>
      <c r="S90" s="998"/>
      <c r="T90" s="998"/>
      <c r="U90" s="998"/>
      <c r="V90" s="998"/>
      <c r="W90" s="998"/>
      <c r="X90" s="998"/>
      <c r="Y90" s="998"/>
      <c r="Z90" s="998"/>
    </row>
    <row r="91" ht="15.75" customHeight="1">
      <c r="A91" s="998"/>
      <c r="B91" s="998"/>
      <c r="C91" s="998"/>
      <c r="D91" s="998"/>
      <c r="E91" s="998"/>
      <c r="F91" s="998"/>
      <c r="G91" s="998"/>
      <c r="H91" s="998"/>
      <c r="I91" s="998"/>
      <c r="J91" s="998"/>
      <c r="K91" s="998"/>
      <c r="L91" s="998"/>
      <c r="M91" s="998"/>
      <c r="N91" s="998"/>
      <c r="O91" s="998"/>
      <c r="P91" s="998"/>
      <c r="Q91" s="998"/>
      <c r="R91" s="998"/>
      <c r="S91" s="998"/>
      <c r="T91" s="998"/>
      <c r="U91" s="998"/>
      <c r="V91" s="998"/>
      <c r="W91" s="998"/>
      <c r="X91" s="998"/>
      <c r="Y91" s="998"/>
      <c r="Z91" s="998"/>
    </row>
    <row r="92" ht="15.75" customHeight="1">
      <c r="A92" s="998"/>
      <c r="B92" s="998"/>
      <c r="C92" s="998"/>
      <c r="D92" s="998"/>
      <c r="E92" s="998"/>
      <c r="F92" s="998"/>
      <c r="G92" s="998"/>
      <c r="H92" s="998"/>
      <c r="I92" s="998"/>
      <c r="J92" s="998"/>
      <c r="K92" s="998"/>
      <c r="L92" s="998"/>
      <c r="M92" s="998"/>
      <c r="N92" s="998"/>
      <c r="O92" s="998"/>
      <c r="P92" s="998"/>
      <c r="Q92" s="998"/>
      <c r="R92" s="998"/>
      <c r="S92" s="998"/>
      <c r="T92" s="998"/>
      <c r="U92" s="998"/>
      <c r="V92" s="998"/>
      <c r="W92" s="998"/>
      <c r="X92" s="998"/>
      <c r="Y92" s="998"/>
      <c r="Z92" s="998"/>
    </row>
    <row r="93" ht="15.75" customHeight="1">
      <c r="A93" s="998"/>
      <c r="B93" s="998"/>
      <c r="C93" s="998"/>
      <c r="D93" s="998"/>
      <c r="E93" s="998"/>
      <c r="F93" s="998"/>
      <c r="G93" s="998"/>
      <c r="H93" s="998"/>
      <c r="I93" s="998"/>
      <c r="J93" s="998"/>
      <c r="K93" s="998"/>
      <c r="L93" s="998"/>
      <c r="M93" s="998"/>
      <c r="N93" s="998"/>
      <c r="O93" s="998"/>
      <c r="P93" s="998"/>
      <c r="Q93" s="998"/>
      <c r="R93" s="998"/>
      <c r="S93" s="998"/>
      <c r="T93" s="998"/>
      <c r="U93" s="998"/>
      <c r="V93" s="998"/>
      <c r="W93" s="998"/>
      <c r="X93" s="998"/>
      <c r="Y93" s="998"/>
      <c r="Z93" s="998"/>
    </row>
    <row r="94" ht="15.75" customHeight="1">
      <c r="A94" s="998"/>
      <c r="B94" s="998"/>
      <c r="C94" s="998"/>
      <c r="D94" s="998"/>
      <c r="E94" s="998"/>
      <c r="F94" s="998"/>
      <c r="G94" s="998"/>
      <c r="H94" s="998"/>
      <c r="I94" s="998"/>
      <c r="J94" s="998"/>
      <c r="K94" s="998"/>
      <c r="L94" s="998"/>
      <c r="M94" s="998"/>
      <c r="N94" s="998"/>
      <c r="O94" s="998"/>
      <c r="P94" s="998"/>
      <c r="Q94" s="998"/>
      <c r="R94" s="998"/>
      <c r="S94" s="998"/>
      <c r="T94" s="998"/>
      <c r="U94" s="998"/>
      <c r="V94" s="998"/>
      <c r="W94" s="998"/>
      <c r="X94" s="998"/>
      <c r="Y94" s="998"/>
      <c r="Z94" s="998"/>
    </row>
    <row r="95" ht="15.75" customHeight="1">
      <c r="A95" s="998"/>
      <c r="B95" s="998"/>
      <c r="C95" s="998"/>
      <c r="D95" s="998"/>
      <c r="E95" s="998"/>
      <c r="F95" s="998"/>
      <c r="G95" s="998"/>
      <c r="H95" s="998"/>
      <c r="I95" s="998"/>
      <c r="J95" s="998"/>
      <c r="K95" s="998"/>
      <c r="L95" s="998"/>
      <c r="M95" s="998"/>
      <c r="N95" s="998"/>
      <c r="O95" s="998"/>
      <c r="P95" s="998"/>
      <c r="Q95" s="998"/>
      <c r="R95" s="998"/>
      <c r="S95" s="998"/>
      <c r="T95" s="998"/>
      <c r="U95" s="998"/>
      <c r="V95" s="998"/>
      <c r="W95" s="998"/>
      <c r="X95" s="998"/>
      <c r="Y95" s="998"/>
      <c r="Z95" s="998"/>
    </row>
    <row r="96" ht="15.75" customHeight="1">
      <c r="A96" s="998"/>
      <c r="B96" s="998"/>
      <c r="C96" s="998"/>
      <c r="D96" s="998"/>
      <c r="E96" s="998"/>
      <c r="F96" s="998"/>
      <c r="G96" s="998"/>
      <c r="H96" s="998"/>
      <c r="I96" s="998"/>
      <c r="J96" s="998"/>
      <c r="K96" s="998"/>
      <c r="L96" s="998"/>
      <c r="M96" s="998"/>
      <c r="N96" s="998"/>
      <c r="O96" s="998"/>
      <c r="P96" s="998"/>
      <c r="Q96" s="998"/>
      <c r="R96" s="998"/>
      <c r="S96" s="998"/>
      <c r="T96" s="998"/>
      <c r="U96" s="998"/>
      <c r="V96" s="998"/>
      <c r="W96" s="998"/>
      <c r="X96" s="998"/>
      <c r="Y96" s="998"/>
      <c r="Z96" s="998"/>
    </row>
    <row r="97" ht="15.75" customHeight="1">
      <c r="A97" s="998"/>
      <c r="B97" s="998"/>
      <c r="C97" s="998"/>
      <c r="D97" s="998"/>
      <c r="E97" s="998"/>
      <c r="F97" s="998"/>
      <c r="G97" s="998"/>
      <c r="H97" s="998"/>
      <c r="I97" s="998"/>
      <c r="J97" s="998"/>
      <c r="K97" s="998"/>
      <c r="L97" s="998"/>
      <c r="M97" s="998"/>
      <c r="N97" s="998"/>
      <c r="O97" s="998"/>
      <c r="P97" s="998"/>
      <c r="Q97" s="998"/>
      <c r="R97" s="998"/>
      <c r="S97" s="998"/>
      <c r="T97" s="998"/>
      <c r="U97" s="998"/>
      <c r="V97" s="998"/>
      <c r="W97" s="998"/>
      <c r="X97" s="998"/>
      <c r="Y97" s="998"/>
      <c r="Z97" s="998"/>
    </row>
    <row r="98" ht="15.75" customHeight="1">
      <c r="A98" s="998"/>
      <c r="B98" s="998"/>
      <c r="C98" s="998"/>
      <c r="D98" s="998"/>
      <c r="E98" s="998"/>
      <c r="F98" s="998"/>
      <c r="G98" s="998"/>
      <c r="H98" s="998"/>
      <c r="I98" s="998"/>
      <c r="J98" s="998"/>
      <c r="K98" s="998"/>
      <c r="L98" s="998"/>
      <c r="M98" s="998"/>
      <c r="N98" s="998"/>
      <c r="O98" s="998"/>
      <c r="P98" s="998"/>
      <c r="Q98" s="998"/>
      <c r="R98" s="998"/>
      <c r="S98" s="998"/>
      <c r="T98" s="998"/>
      <c r="U98" s="998"/>
      <c r="V98" s="998"/>
      <c r="W98" s="998"/>
      <c r="X98" s="998"/>
      <c r="Y98" s="998"/>
      <c r="Z98" s="998"/>
    </row>
    <row r="99" ht="15.75" customHeight="1">
      <c r="A99" s="998"/>
      <c r="B99" s="998"/>
      <c r="C99" s="998"/>
      <c r="D99" s="998"/>
      <c r="E99" s="998"/>
      <c r="F99" s="998"/>
      <c r="G99" s="998"/>
      <c r="H99" s="998"/>
      <c r="I99" s="998"/>
      <c r="J99" s="998"/>
      <c r="K99" s="998"/>
      <c r="L99" s="998"/>
      <c r="M99" s="998"/>
      <c r="N99" s="998"/>
      <c r="O99" s="998"/>
      <c r="P99" s="998"/>
      <c r="Q99" s="998"/>
      <c r="R99" s="998"/>
      <c r="S99" s="998"/>
      <c r="T99" s="998"/>
      <c r="U99" s="998"/>
      <c r="V99" s="998"/>
      <c r="W99" s="998"/>
      <c r="X99" s="998"/>
      <c r="Y99" s="998"/>
      <c r="Z99" s="998"/>
    </row>
    <row r="100" ht="15.75" customHeight="1">
      <c r="A100" s="998"/>
      <c r="B100" s="998"/>
      <c r="C100" s="998"/>
      <c r="D100" s="998"/>
      <c r="E100" s="998"/>
      <c r="F100" s="998"/>
      <c r="G100" s="998"/>
      <c r="H100" s="998"/>
      <c r="I100" s="998"/>
      <c r="J100" s="998"/>
      <c r="K100" s="998"/>
      <c r="L100" s="998"/>
      <c r="M100" s="998"/>
      <c r="N100" s="998"/>
      <c r="O100" s="998"/>
      <c r="P100" s="998"/>
      <c r="Q100" s="998"/>
      <c r="R100" s="998"/>
      <c r="S100" s="998"/>
      <c r="T100" s="998"/>
      <c r="U100" s="998"/>
      <c r="V100" s="998"/>
      <c r="W100" s="998"/>
      <c r="X100" s="998"/>
      <c r="Y100" s="998"/>
      <c r="Z100" s="998"/>
    </row>
    <row r="101" ht="15.75" customHeight="1">
      <c r="A101" s="998"/>
      <c r="B101" s="998"/>
      <c r="C101" s="998"/>
      <c r="D101" s="998"/>
      <c r="E101" s="998"/>
      <c r="F101" s="998"/>
      <c r="G101" s="998"/>
      <c r="H101" s="998"/>
      <c r="I101" s="998"/>
      <c r="J101" s="998"/>
      <c r="K101" s="998"/>
      <c r="L101" s="998"/>
      <c r="M101" s="998"/>
      <c r="N101" s="998"/>
      <c r="O101" s="998"/>
      <c r="P101" s="998"/>
      <c r="Q101" s="998"/>
      <c r="R101" s="998"/>
      <c r="S101" s="998"/>
      <c r="T101" s="998"/>
      <c r="U101" s="998"/>
      <c r="V101" s="998"/>
      <c r="W101" s="998"/>
      <c r="X101" s="998"/>
      <c r="Y101" s="998"/>
      <c r="Z101" s="998"/>
    </row>
    <row r="102" ht="15.75" customHeight="1">
      <c r="A102" s="998"/>
      <c r="B102" s="998"/>
      <c r="C102" s="998"/>
      <c r="D102" s="998"/>
      <c r="E102" s="998"/>
      <c r="F102" s="998"/>
      <c r="G102" s="998"/>
      <c r="H102" s="998"/>
      <c r="I102" s="998"/>
      <c r="J102" s="998"/>
      <c r="K102" s="998"/>
      <c r="L102" s="998"/>
      <c r="M102" s="998"/>
      <c r="N102" s="998"/>
      <c r="O102" s="998"/>
      <c r="P102" s="998"/>
      <c r="Q102" s="998"/>
      <c r="R102" s="998"/>
      <c r="S102" s="998"/>
      <c r="T102" s="998"/>
      <c r="U102" s="998"/>
      <c r="V102" s="998"/>
      <c r="W102" s="998"/>
      <c r="X102" s="998"/>
      <c r="Y102" s="998"/>
      <c r="Z102" s="998"/>
    </row>
    <row r="103" ht="15.75" customHeight="1">
      <c r="A103" s="998"/>
      <c r="B103" s="998"/>
      <c r="C103" s="998"/>
      <c r="D103" s="998"/>
      <c r="E103" s="998"/>
      <c r="F103" s="998"/>
      <c r="G103" s="998"/>
      <c r="H103" s="998"/>
      <c r="I103" s="998"/>
      <c r="J103" s="998"/>
      <c r="K103" s="998"/>
      <c r="L103" s="998"/>
      <c r="M103" s="998"/>
      <c r="N103" s="998"/>
      <c r="O103" s="998"/>
      <c r="P103" s="998"/>
      <c r="Q103" s="998"/>
      <c r="R103" s="998"/>
      <c r="S103" s="998"/>
      <c r="T103" s="998"/>
      <c r="U103" s="998"/>
      <c r="V103" s="998"/>
      <c r="W103" s="998"/>
      <c r="X103" s="998"/>
      <c r="Y103" s="998"/>
      <c r="Z103" s="998"/>
    </row>
    <row r="104" ht="15.75" customHeight="1">
      <c r="A104" s="998"/>
      <c r="B104" s="998"/>
      <c r="C104" s="998"/>
      <c r="D104" s="998"/>
      <c r="E104" s="998"/>
      <c r="F104" s="998"/>
      <c r="G104" s="998"/>
      <c r="H104" s="998"/>
      <c r="I104" s="998"/>
      <c r="J104" s="998"/>
      <c r="K104" s="998"/>
      <c r="L104" s="998"/>
      <c r="M104" s="998"/>
      <c r="N104" s="998"/>
      <c r="O104" s="998"/>
      <c r="P104" s="998"/>
      <c r="Q104" s="998"/>
      <c r="R104" s="998"/>
      <c r="S104" s="998"/>
      <c r="T104" s="998"/>
      <c r="U104" s="998"/>
      <c r="V104" s="998"/>
      <c r="W104" s="998"/>
      <c r="X104" s="998"/>
      <c r="Y104" s="998"/>
      <c r="Z104" s="998"/>
    </row>
    <row r="105" ht="15.75" customHeight="1">
      <c r="A105" s="998"/>
      <c r="B105" s="998"/>
      <c r="C105" s="998"/>
      <c r="D105" s="998"/>
      <c r="E105" s="998"/>
      <c r="F105" s="998"/>
      <c r="G105" s="998"/>
      <c r="H105" s="998"/>
      <c r="I105" s="998"/>
      <c r="J105" s="998"/>
      <c r="K105" s="998"/>
      <c r="L105" s="998"/>
      <c r="M105" s="998"/>
      <c r="N105" s="998"/>
      <c r="O105" s="998"/>
      <c r="P105" s="998"/>
      <c r="Q105" s="998"/>
      <c r="R105" s="998"/>
      <c r="S105" s="998"/>
      <c r="T105" s="998"/>
      <c r="U105" s="998"/>
      <c r="V105" s="998"/>
      <c r="W105" s="998"/>
      <c r="X105" s="998"/>
      <c r="Y105" s="998"/>
      <c r="Z105" s="998"/>
    </row>
    <row r="106" ht="15.75" customHeight="1">
      <c r="A106" s="998"/>
      <c r="B106" s="998"/>
      <c r="C106" s="998"/>
      <c r="D106" s="998"/>
      <c r="E106" s="998"/>
      <c r="F106" s="998"/>
      <c r="G106" s="998"/>
      <c r="H106" s="998"/>
      <c r="I106" s="998"/>
      <c r="J106" s="998"/>
      <c r="K106" s="998"/>
      <c r="L106" s="998"/>
      <c r="M106" s="998"/>
      <c r="N106" s="998"/>
      <c r="O106" s="998"/>
      <c r="P106" s="998"/>
      <c r="Q106" s="998"/>
      <c r="R106" s="998"/>
      <c r="S106" s="998"/>
      <c r="T106" s="998"/>
      <c r="U106" s="998"/>
      <c r="V106" s="998"/>
      <c r="W106" s="998"/>
      <c r="X106" s="998"/>
      <c r="Y106" s="998"/>
      <c r="Z106" s="998"/>
    </row>
    <row r="107" ht="15.75" customHeight="1">
      <c r="A107" s="998"/>
      <c r="B107" s="998"/>
      <c r="C107" s="998"/>
      <c r="D107" s="998"/>
      <c r="E107" s="998"/>
      <c r="F107" s="998"/>
      <c r="G107" s="998"/>
      <c r="H107" s="998"/>
      <c r="I107" s="998"/>
      <c r="J107" s="998"/>
      <c r="K107" s="998"/>
      <c r="L107" s="998"/>
      <c r="M107" s="998"/>
      <c r="N107" s="998"/>
      <c r="O107" s="998"/>
      <c r="P107" s="998"/>
      <c r="Q107" s="998"/>
      <c r="R107" s="998"/>
      <c r="S107" s="998"/>
      <c r="T107" s="998"/>
      <c r="U107" s="998"/>
      <c r="V107" s="998"/>
      <c r="W107" s="998"/>
      <c r="X107" s="998"/>
      <c r="Y107" s="998"/>
      <c r="Z107" s="998"/>
    </row>
    <row r="108" ht="15.75" customHeight="1">
      <c r="A108" s="998"/>
      <c r="B108" s="998"/>
      <c r="C108" s="998"/>
      <c r="D108" s="998"/>
      <c r="E108" s="998"/>
      <c r="F108" s="998"/>
      <c r="G108" s="998"/>
      <c r="H108" s="998"/>
      <c r="I108" s="998"/>
      <c r="J108" s="998"/>
      <c r="K108" s="998"/>
      <c r="L108" s="998"/>
      <c r="M108" s="998"/>
      <c r="N108" s="998"/>
      <c r="O108" s="998"/>
      <c r="P108" s="998"/>
      <c r="Q108" s="998"/>
      <c r="R108" s="998"/>
      <c r="S108" s="998"/>
      <c r="T108" s="998"/>
      <c r="U108" s="998"/>
      <c r="V108" s="998"/>
      <c r="W108" s="998"/>
      <c r="X108" s="998"/>
      <c r="Y108" s="998"/>
      <c r="Z108" s="998"/>
    </row>
    <row r="109" ht="15.75" customHeight="1">
      <c r="A109" s="998"/>
      <c r="B109" s="998"/>
      <c r="C109" s="998"/>
      <c r="D109" s="998"/>
      <c r="E109" s="998"/>
      <c r="F109" s="998"/>
      <c r="G109" s="998"/>
      <c r="H109" s="998"/>
      <c r="I109" s="998"/>
      <c r="J109" s="998"/>
      <c r="K109" s="998"/>
      <c r="L109" s="998"/>
      <c r="M109" s="998"/>
      <c r="N109" s="998"/>
      <c r="O109" s="998"/>
      <c r="P109" s="998"/>
      <c r="Q109" s="998"/>
      <c r="R109" s="998"/>
      <c r="S109" s="998"/>
      <c r="T109" s="998"/>
      <c r="U109" s="998"/>
      <c r="V109" s="998"/>
      <c r="W109" s="998"/>
      <c r="X109" s="998"/>
      <c r="Y109" s="998"/>
      <c r="Z109" s="998"/>
    </row>
    <row r="110" ht="15.75" customHeight="1">
      <c r="A110" s="998"/>
      <c r="B110" s="998"/>
      <c r="C110" s="998"/>
      <c r="D110" s="998"/>
      <c r="E110" s="998"/>
      <c r="F110" s="998"/>
      <c r="G110" s="998"/>
      <c r="H110" s="998"/>
      <c r="I110" s="998"/>
      <c r="J110" s="998"/>
      <c r="K110" s="998"/>
      <c r="L110" s="998"/>
      <c r="M110" s="998"/>
      <c r="N110" s="998"/>
      <c r="O110" s="998"/>
      <c r="P110" s="998"/>
      <c r="Q110" s="998"/>
      <c r="R110" s="998"/>
      <c r="S110" s="998"/>
      <c r="T110" s="998"/>
      <c r="U110" s="998"/>
      <c r="V110" s="998"/>
      <c r="W110" s="998"/>
      <c r="X110" s="998"/>
      <c r="Y110" s="998"/>
      <c r="Z110" s="998"/>
    </row>
    <row r="111" ht="15.75" customHeight="1">
      <c r="A111" s="998"/>
      <c r="B111" s="998"/>
      <c r="C111" s="998"/>
      <c r="D111" s="998"/>
      <c r="E111" s="998"/>
      <c r="F111" s="998"/>
      <c r="G111" s="998"/>
      <c r="H111" s="998"/>
      <c r="I111" s="998"/>
      <c r="J111" s="998"/>
      <c r="K111" s="998"/>
      <c r="L111" s="998"/>
      <c r="M111" s="998"/>
      <c r="N111" s="998"/>
      <c r="O111" s="998"/>
      <c r="P111" s="998"/>
      <c r="Q111" s="998"/>
      <c r="R111" s="998"/>
      <c r="S111" s="998"/>
      <c r="T111" s="998"/>
      <c r="U111" s="998"/>
      <c r="V111" s="998"/>
      <c r="W111" s="998"/>
      <c r="X111" s="998"/>
      <c r="Y111" s="998"/>
      <c r="Z111" s="998"/>
    </row>
    <row r="112" ht="15.75" customHeight="1">
      <c r="A112" s="998"/>
      <c r="B112" s="998"/>
      <c r="C112" s="998"/>
      <c r="D112" s="998"/>
      <c r="E112" s="998"/>
      <c r="F112" s="998"/>
      <c r="G112" s="998"/>
      <c r="H112" s="998"/>
      <c r="I112" s="998"/>
      <c r="J112" s="998"/>
      <c r="K112" s="998"/>
      <c r="L112" s="998"/>
      <c r="M112" s="998"/>
      <c r="N112" s="998"/>
      <c r="O112" s="998"/>
      <c r="P112" s="998"/>
      <c r="Q112" s="998"/>
      <c r="R112" s="998"/>
      <c r="S112" s="998"/>
      <c r="T112" s="998"/>
      <c r="U112" s="998"/>
      <c r="V112" s="998"/>
      <c r="W112" s="998"/>
      <c r="X112" s="998"/>
      <c r="Y112" s="998"/>
      <c r="Z112" s="998"/>
    </row>
    <row r="113" ht="15.75" customHeight="1">
      <c r="A113" s="998"/>
      <c r="B113" s="998"/>
      <c r="C113" s="998"/>
      <c r="D113" s="998"/>
      <c r="E113" s="998"/>
      <c r="F113" s="998"/>
      <c r="G113" s="998"/>
      <c r="H113" s="998"/>
      <c r="I113" s="998"/>
      <c r="J113" s="998"/>
      <c r="K113" s="998"/>
      <c r="L113" s="998"/>
      <c r="M113" s="998"/>
      <c r="N113" s="998"/>
      <c r="O113" s="998"/>
      <c r="P113" s="998"/>
      <c r="Q113" s="998"/>
      <c r="R113" s="998"/>
      <c r="S113" s="998"/>
      <c r="T113" s="998"/>
      <c r="U113" s="998"/>
      <c r="V113" s="998"/>
      <c r="W113" s="998"/>
      <c r="X113" s="998"/>
      <c r="Y113" s="998"/>
      <c r="Z113" s="998"/>
    </row>
    <row r="114" ht="15.75" customHeight="1">
      <c r="A114" s="998"/>
      <c r="B114" s="998"/>
      <c r="C114" s="998"/>
      <c r="D114" s="998"/>
      <c r="E114" s="998"/>
      <c r="F114" s="998"/>
      <c r="G114" s="998"/>
      <c r="H114" s="998"/>
      <c r="I114" s="998"/>
      <c r="J114" s="998"/>
      <c r="K114" s="998"/>
      <c r="L114" s="998"/>
      <c r="M114" s="998"/>
      <c r="N114" s="998"/>
      <c r="O114" s="998"/>
      <c r="P114" s="998"/>
      <c r="Q114" s="998"/>
      <c r="R114" s="998"/>
      <c r="S114" s="998"/>
      <c r="T114" s="998"/>
      <c r="U114" s="998"/>
      <c r="V114" s="998"/>
      <c r="W114" s="998"/>
      <c r="X114" s="998"/>
      <c r="Y114" s="998"/>
      <c r="Z114" s="998"/>
    </row>
    <row r="115" ht="15.75" customHeight="1">
      <c r="A115" s="998"/>
      <c r="B115" s="998"/>
      <c r="C115" s="998"/>
      <c r="D115" s="998"/>
      <c r="E115" s="998"/>
      <c r="F115" s="998"/>
      <c r="G115" s="998"/>
      <c r="H115" s="998"/>
      <c r="I115" s="998"/>
      <c r="J115" s="998"/>
      <c r="K115" s="998"/>
      <c r="L115" s="998"/>
      <c r="M115" s="998"/>
      <c r="N115" s="998"/>
      <c r="O115" s="998"/>
      <c r="P115" s="998"/>
      <c r="Q115" s="998"/>
      <c r="R115" s="998"/>
      <c r="S115" s="998"/>
      <c r="T115" s="998"/>
      <c r="U115" s="998"/>
      <c r="V115" s="998"/>
      <c r="W115" s="998"/>
      <c r="X115" s="998"/>
      <c r="Y115" s="998"/>
      <c r="Z115" s="998"/>
    </row>
    <row r="116" ht="15.75" customHeight="1">
      <c r="A116" s="998"/>
      <c r="B116" s="998"/>
      <c r="C116" s="998"/>
      <c r="D116" s="998"/>
      <c r="E116" s="998"/>
      <c r="F116" s="998"/>
      <c r="G116" s="998"/>
      <c r="H116" s="998"/>
      <c r="I116" s="998"/>
      <c r="J116" s="998"/>
      <c r="K116" s="998"/>
      <c r="L116" s="998"/>
      <c r="M116" s="998"/>
      <c r="N116" s="998"/>
      <c r="O116" s="998"/>
      <c r="P116" s="998"/>
      <c r="Q116" s="998"/>
      <c r="R116" s="998"/>
      <c r="S116" s="998"/>
      <c r="T116" s="998"/>
      <c r="U116" s="998"/>
      <c r="V116" s="998"/>
      <c r="W116" s="998"/>
      <c r="X116" s="998"/>
      <c r="Y116" s="998"/>
      <c r="Z116" s="998"/>
    </row>
    <row r="117" ht="15.75" customHeight="1">
      <c r="A117" s="998"/>
      <c r="B117" s="998"/>
      <c r="C117" s="998"/>
      <c r="D117" s="998"/>
      <c r="E117" s="998"/>
      <c r="F117" s="998"/>
      <c r="G117" s="998"/>
      <c r="H117" s="998"/>
      <c r="I117" s="998"/>
      <c r="J117" s="998"/>
      <c r="K117" s="998"/>
      <c r="L117" s="998"/>
      <c r="M117" s="998"/>
      <c r="N117" s="998"/>
      <c r="O117" s="998"/>
      <c r="P117" s="998"/>
      <c r="Q117" s="998"/>
      <c r="R117" s="998"/>
      <c r="S117" s="998"/>
      <c r="T117" s="998"/>
      <c r="U117" s="998"/>
      <c r="V117" s="998"/>
      <c r="W117" s="998"/>
      <c r="X117" s="998"/>
      <c r="Y117" s="998"/>
      <c r="Z117" s="998"/>
    </row>
    <row r="118" ht="15.75" customHeight="1">
      <c r="A118" s="998"/>
      <c r="B118" s="998"/>
      <c r="C118" s="998"/>
      <c r="D118" s="998"/>
      <c r="E118" s="998"/>
      <c r="F118" s="998"/>
      <c r="G118" s="998"/>
      <c r="H118" s="998"/>
      <c r="I118" s="998"/>
      <c r="J118" s="998"/>
      <c r="K118" s="998"/>
      <c r="L118" s="998"/>
      <c r="M118" s="998"/>
      <c r="N118" s="998"/>
      <c r="O118" s="998"/>
      <c r="P118" s="998"/>
      <c r="Q118" s="998"/>
      <c r="R118" s="998"/>
      <c r="S118" s="998"/>
      <c r="T118" s="998"/>
      <c r="U118" s="998"/>
      <c r="V118" s="998"/>
      <c r="W118" s="998"/>
      <c r="X118" s="998"/>
      <c r="Y118" s="998"/>
      <c r="Z118" s="998"/>
    </row>
    <row r="119" ht="15.75" customHeight="1">
      <c r="A119" s="998"/>
      <c r="B119" s="998"/>
      <c r="C119" s="998"/>
      <c r="D119" s="998"/>
      <c r="E119" s="998"/>
      <c r="F119" s="998"/>
      <c r="G119" s="998"/>
      <c r="H119" s="998"/>
      <c r="I119" s="998"/>
      <c r="J119" s="998"/>
      <c r="K119" s="998"/>
      <c r="L119" s="998"/>
      <c r="M119" s="998"/>
      <c r="N119" s="998"/>
      <c r="O119" s="998"/>
      <c r="P119" s="998"/>
      <c r="Q119" s="998"/>
      <c r="R119" s="998"/>
      <c r="S119" s="998"/>
      <c r="T119" s="998"/>
      <c r="U119" s="998"/>
      <c r="V119" s="998"/>
      <c r="W119" s="998"/>
      <c r="X119" s="998"/>
      <c r="Y119" s="998"/>
      <c r="Z119" s="998"/>
    </row>
    <row r="120" ht="15.75" customHeight="1">
      <c r="A120" s="998"/>
      <c r="B120" s="998"/>
      <c r="C120" s="998"/>
      <c r="D120" s="998"/>
      <c r="E120" s="998"/>
      <c r="F120" s="998"/>
      <c r="G120" s="998"/>
      <c r="H120" s="998"/>
      <c r="I120" s="998"/>
      <c r="J120" s="998"/>
      <c r="K120" s="998"/>
      <c r="L120" s="998"/>
      <c r="M120" s="998"/>
      <c r="N120" s="998"/>
      <c r="O120" s="998"/>
      <c r="P120" s="998"/>
      <c r="Q120" s="998"/>
      <c r="R120" s="998"/>
      <c r="S120" s="998"/>
      <c r="T120" s="998"/>
      <c r="U120" s="998"/>
      <c r="V120" s="998"/>
      <c r="W120" s="998"/>
      <c r="X120" s="998"/>
      <c r="Y120" s="998"/>
      <c r="Z120" s="998"/>
    </row>
    <row r="121" ht="15.75" customHeight="1">
      <c r="A121" s="998"/>
      <c r="B121" s="998"/>
      <c r="C121" s="998"/>
      <c r="D121" s="998"/>
      <c r="E121" s="998"/>
      <c r="F121" s="998"/>
      <c r="G121" s="998"/>
      <c r="H121" s="998"/>
      <c r="I121" s="998"/>
      <c r="J121" s="998"/>
      <c r="K121" s="998"/>
      <c r="L121" s="998"/>
      <c r="M121" s="998"/>
      <c r="N121" s="998"/>
      <c r="O121" s="998"/>
      <c r="P121" s="998"/>
      <c r="Q121" s="998"/>
      <c r="R121" s="998"/>
      <c r="S121" s="998"/>
      <c r="T121" s="998"/>
      <c r="U121" s="998"/>
      <c r="V121" s="998"/>
      <c r="W121" s="998"/>
      <c r="X121" s="998"/>
      <c r="Y121" s="998"/>
      <c r="Z121" s="998"/>
    </row>
    <row r="122" ht="15.75" customHeight="1">
      <c r="A122" s="998"/>
      <c r="B122" s="998"/>
      <c r="C122" s="998"/>
      <c r="D122" s="998"/>
      <c r="E122" s="998"/>
      <c r="F122" s="998"/>
      <c r="G122" s="998"/>
      <c r="H122" s="998"/>
      <c r="I122" s="998"/>
      <c r="J122" s="998"/>
      <c r="K122" s="998"/>
      <c r="L122" s="998"/>
      <c r="M122" s="998"/>
      <c r="N122" s="998"/>
      <c r="O122" s="998"/>
      <c r="P122" s="998"/>
      <c r="Q122" s="998"/>
      <c r="R122" s="998"/>
      <c r="S122" s="998"/>
      <c r="T122" s="998"/>
      <c r="U122" s="998"/>
      <c r="V122" s="998"/>
      <c r="W122" s="998"/>
      <c r="X122" s="998"/>
      <c r="Y122" s="998"/>
      <c r="Z122" s="998"/>
    </row>
    <row r="123" ht="15.75" customHeight="1">
      <c r="A123" s="998"/>
      <c r="B123" s="998"/>
      <c r="C123" s="998"/>
      <c r="D123" s="998"/>
      <c r="E123" s="998"/>
      <c r="F123" s="998"/>
      <c r="G123" s="998"/>
      <c r="H123" s="998"/>
      <c r="I123" s="998"/>
      <c r="J123" s="998"/>
      <c r="K123" s="998"/>
      <c r="L123" s="998"/>
      <c r="M123" s="998"/>
      <c r="N123" s="998"/>
      <c r="O123" s="998"/>
      <c r="P123" s="998"/>
      <c r="Q123" s="998"/>
      <c r="R123" s="998"/>
      <c r="S123" s="998"/>
      <c r="T123" s="998"/>
      <c r="U123" s="998"/>
      <c r="V123" s="998"/>
      <c r="W123" s="998"/>
      <c r="X123" s="998"/>
      <c r="Y123" s="998"/>
      <c r="Z123" s="998"/>
    </row>
    <row r="124" ht="15.75" customHeight="1">
      <c r="A124" s="998"/>
      <c r="B124" s="998"/>
      <c r="C124" s="998"/>
      <c r="D124" s="998"/>
      <c r="E124" s="998"/>
      <c r="F124" s="998"/>
      <c r="G124" s="998"/>
      <c r="H124" s="998"/>
      <c r="I124" s="998"/>
      <c r="J124" s="998"/>
      <c r="K124" s="998"/>
      <c r="L124" s="998"/>
      <c r="M124" s="998"/>
      <c r="N124" s="998"/>
      <c r="O124" s="998"/>
      <c r="P124" s="998"/>
      <c r="Q124" s="998"/>
      <c r="R124" s="998"/>
      <c r="S124" s="998"/>
      <c r="T124" s="998"/>
      <c r="U124" s="998"/>
      <c r="V124" s="998"/>
      <c r="W124" s="998"/>
      <c r="X124" s="998"/>
      <c r="Y124" s="998"/>
      <c r="Z124" s="998"/>
    </row>
    <row r="125" ht="15.75" customHeight="1">
      <c r="A125" s="998"/>
      <c r="B125" s="998"/>
      <c r="C125" s="998"/>
      <c r="D125" s="998"/>
      <c r="E125" s="998"/>
      <c r="F125" s="998"/>
      <c r="G125" s="998"/>
      <c r="H125" s="998"/>
      <c r="I125" s="998"/>
      <c r="J125" s="998"/>
      <c r="K125" s="998"/>
      <c r="L125" s="998"/>
      <c r="M125" s="998"/>
      <c r="N125" s="998"/>
      <c r="O125" s="998"/>
      <c r="P125" s="998"/>
      <c r="Q125" s="998"/>
      <c r="R125" s="998"/>
      <c r="S125" s="998"/>
      <c r="T125" s="998"/>
      <c r="U125" s="998"/>
      <c r="V125" s="998"/>
      <c r="W125" s="998"/>
      <c r="X125" s="998"/>
      <c r="Y125" s="998"/>
      <c r="Z125" s="998"/>
    </row>
    <row r="126" ht="15.75" customHeight="1">
      <c r="A126" s="998"/>
      <c r="B126" s="998"/>
      <c r="C126" s="998"/>
      <c r="D126" s="998"/>
      <c r="E126" s="998"/>
      <c r="F126" s="998"/>
      <c r="G126" s="998"/>
      <c r="H126" s="998"/>
      <c r="I126" s="998"/>
      <c r="J126" s="998"/>
      <c r="K126" s="998"/>
      <c r="L126" s="998"/>
      <c r="M126" s="998"/>
      <c r="N126" s="998"/>
      <c r="O126" s="998"/>
      <c r="P126" s="998"/>
      <c r="Q126" s="998"/>
      <c r="R126" s="998"/>
      <c r="S126" s="998"/>
      <c r="T126" s="998"/>
      <c r="U126" s="998"/>
      <c r="V126" s="998"/>
      <c r="W126" s="998"/>
      <c r="X126" s="998"/>
      <c r="Y126" s="998"/>
      <c r="Z126" s="998"/>
    </row>
    <row r="127" ht="15.75" customHeight="1">
      <c r="A127" s="998"/>
      <c r="B127" s="998"/>
      <c r="C127" s="998"/>
      <c r="D127" s="998"/>
      <c r="E127" s="998"/>
      <c r="F127" s="998"/>
      <c r="G127" s="998"/>
      <c r="H127" s="998"/>
      <c r="I127" s="998"/>
      <c r="J127" s="998"/>
      <c r="K127" s="998"/>
      <c r="L127" s="998"/>
      <c r="M127" s="998"/>
      <c r="N127" s="998"/>
      <c r="O127" s="998"/>
      <c r="P127" s="998"/>
      <c r="Q127" s="998"/>
      <c r="R127" s="998"/>
      <c r="S127" s="998"/>
      <c r="T127" s="998"/>
      <c r="U127" s="998"/>
      <c r="V127" s="998"/>
      <c r="W127" s="998"/>
      <c r="X127" s="998"/>
      <c r="Y127" s="998"/>
      <c r="Z127" s="998"/>
    </row>
    <row r="128" ht="15.75" customHeight="1">
      <c r="A128" s="998"/>
      <c r="B128" s="998"/>
      <c r="C128" s="998"/>
      <c r="D128" s="998"/>
      <c r="E128" s="998"/>
      <c r="F128" s="998"/>
      <c r="G128" s="998"/>
      <c r="H128" s="998"/>
      <c r="I128" s="998"/>
      <c r="J128" s="998"/>
      <c r="K128" s="998"/>
      <c r="L128" s="998"/>
      <c r="M128" s="998"/>
      <c r="N128" s="998"/>
      <c r="O128" s="998"/>
      <c r="P128" s="998"/>
      <c r="Q128" s="998"/>
      <c r="R128" s="998"/>
      <c r="S128" s="998"/>
      <c r="T128" s="998"/>
      <c r="U128" s="998"/>
      <c r="V128" s="998"/>
      <c r="W128" s="998"/>
      <c r="X128" s="998"/>
      <c r="Y128" s="998"/>
      <c r="Z128" s="998"/>
    </row>
    <row r="129" ht="15.75" customHeight="1">
      <c r="A129" s="998"/>
      <c r="B129" s="998"/>
      <c r="C129" s="998"/>
      <c r="D129" s="998"/>
      <c r="E129" s="998"/>
      <c r="F129" s="998"/>
      <c r="G129" s="998"/>
      <c r="H129" s="998"/>
      <c r="I129" s="998"/>
      <c r="J129" s="998"/>
      <c r="K129" s="998"/>
      <c r="L129" s="998"/>
      <c r="M129" s="998"/>
      <c r="N129" s="998"/>
      <c r="O129" s="998"/>
      <c r="P129" s="998"/>
      <c r="Q129" s="998"/>
      <c r="R129" s="998"/>
      <c r="S129" s="998"/>
      <c r="T129" s="998"/>
      <c r="U129" s="998"/>
      <c r="V129" s="998"/>
      <c r="W129" s="998"/>
      <c r="X129" s="998"/>
      <c r="Y129" s="998"/>
      <c r="Z129" s="998"/>
    </row>
    <row r="130" ht="15.75" customHeight="1">
      <c r="A130" s="998"/>
      <c r="B130" s="998"/>
      <c r="C130" s="998"/>
      <c r="D130" s="998"/>
      <c r="E130" s="998"/>
      <c r="F130" s="998"/>
      <c r="G130" s="998"/>
      <c r="H130" s="998"/>
      <c r="I130" s="998"/>
      <c r="J130" s="998"/>
      <c r="K130" s="998"/>
      <c r="L130" s="998"/>
      <c r="M130" s="998"/>
      <c r="N130" s="998"/>
      <c r="O130" s="998"/>
      <c r="P130" s="998"/>
      <c r="Q130" s="998"/>
      <c r="R130" s="998"/>
      <c r="S130" s="998"/>
      <c r="T130" s="998"/>
      <c r="U130" s="998"/>
      <c r="V130" s="998"/>
      <c r="W130" s="998"/>
      <c r="X130" s="998"/>
      <c r="Y130" s="998"/>
      <c r="Z130" s="998"/>
    </row>
    <row r="131" ht="15.75" customHeight="1">
      <c r="A131" s="998"/>
      <c r="B131" s="998"/>
      <c r="C131" s="998"/>
      <c r="D131" s="998"/>
      <c r="E131" s="998"/>
      <c r="F131" s="998"/>
      <c r="G131" s="998"/>
      <c r="H131" s="998"/>
      <c r="I131" s="998"/>
      <c r="J131" s="998"/>
      <c r="K131" s="998"/>
      <c r="L131" s="998"/>
      <c r="M131" s="998"/>
      <c r="N131" s="998"/>
      <c r="O131" s="998"/>
      <c r="P131" s="998"/>
      <c r="Q131" s="998"/>
      <c r="R131" s="998"/>
      <c r="S131" s="998"/>
      <c r="T131" s="998"/>
      <c r="U131" s="998"/>
      <c r="V131" s="998"/>
      <c r="W131" s="998"/>
      <c r="X131" s="998"/>
      <c r="Y131" s="998"/>
      <c r="Z131" s="998"/>
    </row>
    <row r="132" ht="15.75" customHeight="1">
      <c r="A132" s="998"/>
      <c r="B132" s="998"/>
      <c r="C132" s="998"/>
      <c r="D132" s="998"/>
      <c r="E132" s="998"/>
      <c r="F132" s="998"/>
      <c r="G132" s="998"/>
      <c r="H132" s="998"/>
      <c r="I132" s="998"/>
      <c r="J132" s="998"/>
      <c r="K132" s="998"/>
      <c r="L132" s="998"/>
      <c r="M132" s="998"/>
      <c r="N132" s="998"/>
      <c r="O132" s="998"/>
      <c r="P132" s="998"/>
      <c r="Q132" s="998"/>
      <c r="R132" s="998"/>
      <c r="S132" s="998"/>
      <c r="T132" s="998"/>
      <c r="U132" s="998"/>
      <c r="V132" s="998"/>
      <c r="W132" s="998"/>
      <c r="X132" s="998"/>
      <c r="Y132" s="998"/>
      <c r="Z132" s="998"/>
    </row>
    <row r="133" ht="15.75" customHeight="1">
      <c r="A133" s="998"/>
      <c r="B133" s="998"/>
      <c r="C133" s="998"/>
      <c r="D133" s="998"/>
      <c r="E133" s="998"/>
      <c r="F133" s="998"/>
      <c r="G133" s="998"/>
      <c r="H133" s="998"/>
      <c r="I133" s="998"/>
      <c r="J133" s="998"/>
      <c r="K133" s="998"/>
      <c r="L133" s="998"/>
      <c r="M133" s="998"/>
      <c r="N133" s="998"/>
      <c r="O133" s="998"/>
      <c r="P133" s="998"/>
      <c r="Q133" s="998"/>
      <c r="R133" s="998"/>
      <c r="S133" s="998"/>
      <c r="T133" s="998"/>
      <c r="U133" s="998"/>
      <c r="V133" s="998"/>
      <c r="W133" s="998"/>
      <c r="X133" s="998"/>
      <c r="Y133" s="998"/>
      <c r="Z133" s="998"/>
    </row>
    <row r="134" ht="15.75" customHeight="1">
      <c r="A134" s="998"/>
      <c r="B134" s="998"/>
      <c r="C134" s="998"/>
      <c r="D134" s="998"/>
      <c r="E134" s="998"/>
      <c r="F134" s="998"/>
      <c r="G134" s="998"/>
      <c r="H134" s="998"/>
      <c r="I134" s="998"/>
      <c r="J134" s="998"/>
      <c r="K134" s="998"/>
      <c r="L134" s="998"/>
      <c r="M134" s="998"/>
      <c r="N134" s="998"/>
      <c r="O134" s="998"/>
      <c r="P134" s="998"/>
      <c r="Q134" s="998"/>
      <c r="R134" s="998"/>
      <c r="S134" s="998"/>
      <c r="T134" s="998"/>
      <c r="U134" s="998"/>
      <c r="V134" s="998"/>
      <c r="W134" s="998"/>
      <c r="X134" s="998"/>
      <c r="Y134" s="998"/>
      <c r="Z134" s="998"/>
    </row>
    <row r="135" ht="15.75" customHeight="1">
      <c r="A135" s="998"/>
      <c r="B135" s="998"/>
      <c r="C135" s="998"/>
      <c r="D135" s="998"/>
      <c r="E135" s="998"/>
      <c r="F135" s="998"/>
      <c r="G135" s="998"/>
      <c r="H135" s="998"/>
      <c r="I135" s="998"/>
      <c r="J135" s="998"/>
      <c r="K135" s="998"/>
      <c r="L135" s="998"/>
      <c r="M135" s="998"/>
      <c r="N135" s="998"/>
      <c r="O135" s="998"/>
      <c r="P135" s="998"/>
      <c r="Q135" s="998"/>
      <c r="R135" s="998"/>
      <c r="S135" s="998"/>
      <c r="T135" s="998"/>
      <c r="U135" s="998"/>
      <c r="V135" s="998"/>
      <c r="W135" s="998"/>
      <c r="X135" s="998"/>
      <c r="Y135" s="998"/>
      <c r="Z135" s="998"/>
    </row>
    <row r="136" ht="15.75" customHeight="1">
      <c r="A136" s="998"/>
      <c r="B136" s="998"/>
      <c r="C136" s="998"/>
      <c r="D136" s="998"/>
      <c r="E136" s="998"/>
      <c r="F136" s="998"/>
      <c r="G136" s="998"/>
      <c r="H136" s="998"/>
      <c r="I136" s="998"/>
      <c r="J136" s="998"/>
      <c r="K136" s="998"/>
      <c r="L136" s="998"/>
      <c r="M136" s="998"/>
      <c r="N136" s="998"/>
      <c r="O136" s="998"/>
      <c r="P136" s="998"/>
      <c r="Q136" s="998"/>
      <c r="R136" s="998"/>
      <c r="S136" s="998"/>
      <c r="T136" s="998"/>
      <c r="U136" s="998"/>
      <c r="V136" s="998"/>
      <c r="W136" s="998"/>
      <c r="X136" s="998"/>
      <c r="Y136" s="998"/>
      <c r="Z136" s="998"/>
    </row>
    <row r="137" ht="15.75" customHeight="1">
      <c r="A137" s="998"/>
      <c r="B137" s="998"/>
      <c r="C137" s="998"/>
      <c r="D137" s="998"/>
      <c r="E137" s="998"/>
      <c r="F137" s="998"/>
      <c r="G137" s="998"/>
      <c r="H137" s="998"/>
      <c r="I137" s="998"/>
      <c r="J137" s="998"/>
      <c r="K137" s="998"/>
      <c r="L137" s="998"/>
      <c r="M137" s="998"/>
      <c r="N137" s="998"/>
      <c r="O137" s="998"/>
      <c r="P137" s="998"/>
      <c r="Q137" s="998"/>
      <c r="R137" s="998"/>
      <c r="S137" s="998"/>
      <c r="T137" s="998"/>
      <c r="U137" s="998"/>
      <c r="V137" s="998"/>
      <c r="W137" s="998"/>
      <c r="X137" s="998"/>
      <c r="Y137" s="998"/>
      <c r="Z137" s="998"/>
    </row>
    <row r="138" ht="15.75" customHeight="1">
      <c r="A138" s="998"/>
      <c r="B138" s="998"/>
      <c r="C138" s="998"/>
      <c r="D138" s="998"/>
      <c r="E138" s="998"/>
      <c r="F138" s="998"/>
      <c r="G138" s="998"/>
      <c r="H138" s="998"/>
      <c r="I138" s="998"/>
      <c r="J138" s="998"/>
      <c r="K138" s="998"/>
      <c r="L138" s="998"/>
      <c r="M138" s="998"/>
      <c r="N138" s="998"/>
      <c r="O138" s="998"/>
      <c r="P138" s="998"/>
      <c r="Q138" s="998"/>
      <c r="R138" s="998"/>
      <c r="S138" s="998"/>
      <c r="T138" s="998"/>
      <c r="U138" s="998"/>
      <c r="V138" s="998"/>
      <c r="W138" s="998"/>
      <c r="X138" s="998"/>
      <c r="Y138" s="998"/>
      <c r="Z138" s="998"/>
    </row>
    <row r="139" ht="15.75" customHeight="1">
      <c r="A139" s="998"/>
      <c r="B139" s="998"/>
      <c r="C139" s="998"/>
      <c r="D139" s="998"/>
      <c r="E139" s="998"/>
      <c r="F139" s="998"/>
      <c r="G139" s="998"/>
      <c r="H139" s="998"/>
      <c r="I139" s="998"/>
      <c r="J139" s="998"/>
      <c r="K139" s="998"/>
      <c r="L139" s="998"/>
      <c r="M139" s="998"/>
      <c r="N139" s="998"/>
      <c r="O139" s="998"/>
      <c r="P139" s="998"/>
      <c r="Q139" s="998"/>
      <c r="R139" s="998"/>
      <c r="S139" s="998"/>
      <c r="T139" s="998"/>
      <c r="U139" s="998"/>
      <c r="V139" s="998"/>
      <c r="W139" s="998"/>
      <c r="X139" s="998"/>
      <c r="Y139" s="998"/>
      <c r="Z139" s="998"/>
    </row>
    <row r="140" ht="15.75" customHeight="1">
      <c r="A140" s="998"/>
      <c r="B140" s="998"/>
      <c r="C140" s="998"/>
      <c r="D140" s="998"/>
      <c r="E140" s="998"/>
      <c r="F140" s="998"/>
      <c r="G140" s="998"/>
      <c r="H140" s="998"/>
      <c r="I140" s="998"/>
      <c r="J140" s="998"/>
      <c r="K140" s="998"/>
      <c r="L140" s="998"/>
      <c r="M140" s="998"/>
      <c r="N140" s="998"/>
      <c r="O140" s="998"/>
      <c r="P140" s="998"/>
      <c r="Q140" s="998"/>
      <c r="R140" s="998"/>
      <c r="S140" s="998"/>
      <c r="T140" s="998"/>
      <c r="U140" s="998"/>
      <c r="V140" s="998"/>
      <c r="W140" s="998"/>
      <c r="X140" s="998"/>
      <c r="Y140" s="998"/>
      <c r="Z140" s="998"/>
    </row>
    <row r="141" ht="15.75" customHeight="1">
      <c r="A141" s="998"/>
      <c r="B141" s="998"/>
      <c r="C141" s="998"/>
      <c r="D141" s="998"/>
      <c r="E141" s="998"/>
      <c r="F141" s="998"/>
      <c r="G141" s="998"/>
      <c r="H141" s="998"/>
      <c r="I141" s="998"/>
      <c r="J141" s="998"/>
      <c r="K141" s="998"/>
      <c r="L141" s="998"/>
      <c r="M141" s="998"/>
      <c r="N141" s="998"/>
      <c r="O141" s="998"/>
      <c r="P141" s="998"/>
      <c r="Q141" s="998"/>
      <c r="R141" s="998"/>
      <c r="S141" s="998"/>
      <c r="T141" s="998"/>
      <c r="U141" s="998"/>
      <c r="V141" s="998"/>
      <c r="W141" s="998"/>
      <c r="X141" s="998"/>
      <c r="Y141" s="998"/>
      <c r="Z141" s="998"/>
    </row>
    <row r="142" ht="15.75" customHeight="1">
      <c r="A142" s="998"/>
      <c r="B142" s="998"/>
      <c r="C142" s="998"/>
      <c r="D142" s="998"/>
      <c r="E142" s="998"/>
      <c r="F142" s="998"/>
      <c r="G142" s="998"/>
      <c r="H142" s="998"/>
      <c r="I142" s="998"/>
      <c r="J142" s="998"/>
      <c r="K142" s="998"/>
      <c r="L142" s="998"/>
      <c r="M142" s="998"/>
      <c r="N142" s="998"/>
      <c r="O142" s="998"/>
      <c r="P142" s="998"/>
      <c r="Q142" s="998"/>
      <c r="R142" s="998"/>
      <c r="S142" s="998"/>
      <c r="T142" s="998"/>
      <c r="U142" s="998"/>
      <c r="V142" s="998"/>
      <c r="W142" s="998"/>
      <c r="X142" s="998"/>
      <c r="Y142" s="998"/>
      <c r="Z142" s="998"/>
    </row>
    <row r="143" ht="15.75" customHeight="1">
      <c r="A143" s="998"/>
      <c r="B143" s="998"/>
      <c r="C143" s="998"/>
      <c r="D143" s="998"/>
      <c r="E143" s="998"/>
      <c r="F143" s="998"/>
      <c r="G143" s="998"/>
      <c r="H143" s="998"/>
      <c r="I143" s="998"/>
      <c r="J143" s="998"/>
      <c r="K143" s="998"/>
      <c r="L143" s="998"/>
      <c r="M143" s="998"/>
      <c r="N143" s="998"/>
      <c r="O143" s="998"/>
      <c r="P143" s="998"/>
      <c r="Q143" s="998"/>
      <c r="R143" s="998"/>
      <c r="S143" s="998"/>
      <c r="T143" s="998"/>
      <c r="U143" s="998"/>
      <c r="V143" s="998"/>
      <c r="W143" s="998"/>
      <c r="X143" s="998"/>
      <c r="Y143" s="998"/>
      <c r="Z143" s="998"/>
    </row>
    <row r="144" ht="15.75" customHeight="1">
      <c r="A144" s="998"/>
      <c r="B144" s="998"/>
      <c r="C144" s="998"/>
      <c r="D144" s="998"/>
      <c r="E144" s="998"/>
      <c r="F144" s="998"/>
      <c r="G144" s="998"/>
      <c r="H144" s="998"/>
      <c r="I144" s="998"/>
      <c r="J144" s="998"/>
      <c r="K144" s="998"/>
      <c r="L144" s="998"/>
      <c r="M144" s="998"/>
      <c r="N144" s="998"/>
      <c r="O144" s="998"/>
      <c r="P144" s="998"/>
      <c r="Q144" s="998"/>
      <c r="R144" s="998"/>
      <c r="S144" s="998"/>
      <c r="T144" s="998"/>
      <c r="U144" s="998"/>
      <c r="V144" s="998"/>
      <c r="W144" s="998"/>
      <c r="X144" s="998"/>
      <c r="Y144" s="998"/>
      <c r="Z144" s="998"/>
    </row>
    <row r="145" ht="15.75" customHeight="1">
      <c r="A145" s="998"/>
      <c r="B145" s="998"/>
      <c r="C145" s="998"/>
      <c r="D145" s="998"/>
      <c r="E145" s="998"/>
      <c r="F145" s="998"/>
      <c r="G145" s="998"/>
      <c r="H145" s="998"/>
      <c r="I145" s="998"/>
      <c r="J145" s="998"/>
      <c r="K145" s="998"/>
      <c r="L145" s="998"/>
      <c r="M145" s="998"/>
      <c r="N145" s="998"/>
      <c r="O145" s="998"/>
      <c r="P145" s="998"/>
      <c r="Q145" s="998"/>
      <c r="R145" s="998"/>
      <c r="S145" s="998"/>
      <c r="T145" s="998"/>
      <c r="U145" s="998"/>
      <c r="V145" s="998"/>
      <c r="W145" s="998"/>
      <c r="X145" s="998"/>
      <c r="Y145" s="998"/>
      <c r="Z145" s="998"/>
    </row>
    <row r="146" ht="15.75" customHeight="1">
      <c r="A146" s="998"/>
      <c r="B146" s="998"/>
      <c r="C146" s="998"/>
      <c r="D146" s="998"/>
      <c r="E146" s="998"/>
      <c r="F146" s="998"/>
      <c r="G146" s="998"/>
      <c r="H146" s="998"/>
      <c r="I146" s="998"/>
      <c r="J146" s="998"/>
      <c r="K146" s="998"/>
      <c r="L146" s="998"/>
      <c r="M146" s="998"/>
      <c r="N146" s="998"/>
      <c r="O146" s="998"/>
      <c r="P146" s="998"/>
      <c r="Q146" s="998"/>
      <c r="R146" s="998"/>
      <c r="S146" s="998"/>
      <c r="T146" s="998"/>
      <c r="U146" s="998"/>
      <c r="V146" s="998"/>
      <c r="W146" s="998"/>
      <c r="X146" s="998"/>
      <c r="Y146" s="998"/>
      <c r="Z146" s="998"/>
    </row>
    <row r="147" ht="15.75" customHeight="1">
      <c r="A147" s="998"/>
      <c r="B147" s="998"/>
      <c r="C147" s="998"/>
      <c r="D147" s="998"/>
      <c r="E147" s="998"/>
      <c r="F147" s="998"/>
      <c r="G147" s="998"/>
      <c r="H147" s="998"/>
      <c r="I147" s="998"/>
      <c r="J147" s="998"/>
      <c r="K147" s="998"/>
      <c r="L147" s="998"/>
      <c r="M147" s="998"/>
      <c r="N147" s="998"/>
      <c r="O147" s="998"/>
      <c r="P147" s="998"/>
      <c r="Q147" s="998"/>
      <c r="R147" s="998"/>
      <c r="S147" s="998"/>
      <c r="T147" s="998"/>
      <c r="U147" s="998"/>
      <c r="V147" s="998"/>
      <c r="W147" s="998"/>
      <c r="X147" s="998"/>
      <c r="Y147" s="998"/>
      <c r="Z147" s="998"/>
    </row>
    <row r="148" ht="15.75" customHeight="1">
      <c r="A148" s="998"/>
      <c r="B148" s="998"/>
      <c r="C148" s="998"/>
      <c r="D148" s="998"/>
      <c r="E148" s="998"/>
      <c r="F148" s="998"/>
      <c r="G148" s="998"/>
      <c r="H148" s="998"/>
      <c r="I148" s="998"/>
      <c r="J148" s="998"/>
      <c r="K148" s="998"/>
      <c r="L148" s="998"/>
      <c r="M148" s="998"/>
      <c r="N148" s="998"/>
      <c r="O148" s="998"/>
      <c r="P148" s="998"/>
      <c r="Q148" s="998"/>
      <c r="R148" s="998"/>
      <c r="S148" s="998"/>
      <c r="T148" s="998"/>
      <c r="U148" s="998"/>
      <c r="V148" s="998"/>
      <c r="W148" s="998"/>
      <c r="X148" s="998"/>
      <c r="Y148" s="998"/>
      <c r="Z148" s="998"/>
    </row>
    <row r="149" ht="15.75" customHeight="1">
      <c r="A149" s="998"/>
      <c r="B149" s="998"/>
      <c r="C149" s="998"/>
      <c r="D149" s="998"/>
      <c r="E149" s="998"/>
      <c r="F149" s="998"/>
      <c r="G149" s="998"/>
      <c r="H149" s="998"/>
      <c r="I149" s="998"/>
      <c r="J149" s="998"/>
      <c r="K149" s="998"/>
      <c r="L149" s="998"/>
      <c r="M149" s="998"/>
      <c r="N149" s="998"/>
      <c r="O149" s="998"/>
      <c r="P149" s="998"/>
      <c r="Q149" s="998"/>
      <c r="R149" s="998"/>
      <c r="S149" s="998"/>
      <c r="T149" s="998"/>
      <c r="U149" s="998"/>
      <c r="V149" s="998"/>
      <c r="W149" s="998"/>
      <c r="X149" s="998"/>
      <c r="Y149" s="998"/>
      <c r="Z149" s="998"/>
    </row>
    <row r="150" ht="15.75" customHeight="1">
      <c r="A150" s="998"/>
      <c r="B150" s="998"/>
      <c r="C150" s="998"/>
      <c r="D150" s="998"/>
      <c r="E150" s="998"/>
      <c r="F150" s="998"/>
      <c r="G150" s="998"/>
      <c r="H150" s="998"/>
      <c r="I150" s="998"/>
      <c r="J150" s="998"/>
      <c r="K150" s="998"/>
      <c r="L150" s="998"/>
      <c r="M150" s="998"/>
      <c r="N150" s="998"/>
      <c r="O150" s="998"/>
      <c r="P150" s="998"/>
      <c r="Q150" s="998"/>
      <c r="R150" s="998"/>
      <c r="S150" s="998"/>
      <c r="T150" s="998"/>
      <c r="U150" s="998"/>
      <c r="V150" s="998"/>
      <c r="W150" s="998"/>
      <c r="X150" s="998"/>
      <c r="Y150" s="998"/>
      <c r="Z150" s="998"/>
    </row>
    <row r="151" ht="15.75" customHeight="1">
      <c r="A151" s="998"/>
      <c r="B151" s="998"/>
      <c r="C151" s="998"/>
      <c r="D151" s="998"/>
      <c r="E151" s="998"/>
      <c r="F151" s="998"/>
      <c r="G151" s="998"/>
      <c r="H151" s="998"/>
      <c r="I151" s="998"/>
      <c r="J151" s="998"/>
      <c r="K151" s="998"/>
      <c r="L151" s="998"/>
      <c r="M151" s="998"/>
      <c r="N151" s="998"/>
      <c r="O151" s="998"/>
      <c r="P151" s="998"/>
      <c r="Q151" s="998"/>
      <c r="R151" s="998"/>
      <c r="S151" s="998"/>
      <c r="T151" s="998"/>
      <c r="U151" s="998"/>
      <c r="V151" s="998"/>
      <c r="W151" s="998"/>
      <c r="X151" s="998"/>
      <c r="Y151" s="998"/>
      <c r="Z151" s="998"/>
    </row>
    <row r="152" ht="15.75" customHeight="1">
      <c r="A152" s="998"/>
      <c r="B152" s="998"/>
      <c r="C152" s="998"/>
      <c r="D152" s="998"/>
      <c r="E152" s="998"/>
      <c r="F152" s="998"/>
      <c r="G152" s="998"/>
      <c r="H152" s="998"/>
      <c r="I152" s="998"/>
      <c r="J152" s="998"/>
      <c r="K152" s="998"/>
      <c r="L152" s="998"/>
      <c r="M152" s="998"/>
      <c r="N152" s="998"/>
      <c r="O152" s="998"/>
      <c r="P152" s="998"/>
      <c r="Q152" s="998"/>
      <c r="R152" s="998"/>
      <c r="S152" s="998"/>
      <c r="T152" s="998"/>
      <c r="U152" s="998"/>
      <c r="V152" s="998"/>
      <c r="W152" s="998"/>
      <c r="X152" s="998"/>
      <c r="Y152" s="998"/>
      <c r="Z152" s="998"/>
    </row>
    <row r="153" ht="15.75" customHeight="1">
      <c r="A153" s="998"/>
      <c r="B153" s="998"/>
      <c r="C153" s="998"/>
      <c r="D153" s="998"/>
      <c r="E153" s="998"/>
      <c r="F153" s="998"/>
      <c r="G153" s="998"/>
      <c r="H153" s="998"/>
      <c r="I153" s="998"/>
      <c r="J153" s="998"/>
      <c r="K153" s="998"/>
      <c r="L153" s="998"/>
      <c r="M153" s="998"/>
      <c r="N153" s="998"/>
      <c r="O153" s="998"/>
      <c r="P153" s="998"/>
      <c r="Q153" s="998"/>
      <c r="R153" s="998"/>
      <c r="S153" s="998"/>
      <c r="T153" s="998"/>
      <c r="U153" s="998"/>
      <c r="V153" s="998"/>
      <c r="W153" s="998"/>
      <c r="X153" s="998"/>
      <c r="Y153" s="998"/>
      <c r="Z153" s="998"/>
    </row>
    <row r="154" ht="15.75" customHeight="1">
      <c r="A154" s="998"/>
      <c r="B154" s="998"/>
      <c r="C154" s="998"/>
      <c r="D154" s="998"/>
      <c r="E154" s="998"/>
      <c r="F154" s="998"/>
      <c r="G154" s="998"/>
      <c r="H154" s="998"/>
      <c r="I154" s="998"/>
      <c r="J154" s="998"/>
      <c r="K154" s="998"/>
      <c r="L154" s="998"/>
      <c r="M154" s="998"/>
      <c r="N154" s="998"/>
      <c r="O154" s="998"/>
      <c r="P154" s="998"/>
      <c r="Q154" s="998"/>
      <c r="R154" s="998"/>
      <c r="S154" s="998"/>
      <c r="T154" s="998"/>
      <c r="U154" s="998"/>
      <c r="V154" s="998"/>
      <c r="W154" s="998"/>
      <c r="X154" s="998"/>
      <c r="Y154" s="998"/>
      <c r="Z154" s="998"/>
    </row>
    <row r="155" ht="15.75" customHeight="1">
      <c r="A155" s="998"/>
      <c r="B155" s="998"/>
      <c r="C155" s="998"/>
      <c r="D155" s="998"/>
      <c r="E155" s="998"/>
      <c r="F155" s="998"/>
      <c r="G155" s="998"/>
      <c r="H155" s="998"/>
      <c r="I155" s="998"/>
      <c r="J155" s="998"/>
      <c r="K155" s="998"/>
      <c r="L155" s="998"/>
      <c r="M155" s="998"/>
      <c r="N155" s="998"/>
      <c r="O155" s="998"/>
      <c r="P155" s="998"/>
      <c r="Q155" s="998"/>
      <c r="R155" s="998"/>
      <c r="S155" s="998"/>
      <c r="T155" s="998"/>
      <c r="U155" s="998"/>
      <c r="V155" s="998"/>
      <c r="W155" s="998"/>
      <c r="X155" s="998"/>
      <c r="Y155" s="998"/>
      <c r="Z155" s="998"/>
    </row>
    <row r="156" ht="15.75" customHeight="1">
      <c r="A156" s="998"/>
      <c r="B156" s="998"/>
      <c r="C156" s="998"/>
      <c r="D156" s="998"/>
      <c r="E156" s="998"/>
      <c r="F156" s="998"/>
      <c r="G156" s="998"/>
      <c r="H156" s="998"/>
      <c r="I156" s="998"/>
      <c r="J156" s="998"/>
      <c r="K156" s="998"/>
      <c r="L156" s="998"/>
      <c r="M156" s="998"/>
      <c r="N156" s="998"/>
      <c r="O156" s="998"/>
      <c r="P156" s="998"/>
      <c r="Q156" s="998"/>
      <c r="R156" s="998"/>
      <c r="S156" s="998"/>
      <c r="T156" s="998"/>
      <c r="U156" s="998"/>
      <c r="V156" s="998"/>
      <c r="W156" s="998"/>
      <c r="X156" s="998"/>
      <c r="Y156" s="998"/>
      <c r="Z156" s="998"/>
    </row>
    <row r="157" ht="15.75" customHeight="1">
      <c r="A157" s="998"/>
      <c r="B157" s="998"/>
      <c r="C157" s="998"/>
      <c r="D157" s="998"/>
      <c r="E157" s="998"/>
      <c r="F157" s="998"/>
      <c r="G157" s="998"/>
      <c r="H157" s="998"/>
      <c r="I157" s="998"/>
      <c r="J157" s="998"/>
      <c r="K157" s="998"/>
      <c r="L157" s="998"/>
      <c r="M157" s="998"/>
      <c r="N157" s="998"/>
      <c r="O157" s="998"/>
      <c r="P157" s="998"/>
      <c r="Q157" s="998"/>
      <c r="R157" s="998"/>
      <c r="S157" s="998"/>
      <c r="T157" s="998"/>
      <c r="U157" s="998"/>
      <c r="V157" s="998"/>
      <c r="W157" s="998"/>
      <c r="X157" s="998"/>
      <c r="Y157" s="998"/>
      <c r="Z157" s="998"/>
    </row>
    <row r="158" ht="15.75" customHeight="1">
      <c r="A158" s="998"/>
      <c r="B158" s="998"/>
      <c r="C158" s="998"/>
      <c r="D158" s="998"/>
      <c r="E158" s="998"/>
      <c r="F158" s="998"/>
      <c r="G158" s="998"/>
      <c r="H158" s="998"/>
      <c r="I158" s="998"/>
      <c r="J158" s="998"/>
      <c r="K158" s="998"/>
      <c r="L158" s="998"/>
      <c r="M158" s="998"/>
      <c r="N158" s="998"/>
      <c r="O158" s="998"/>
      <c r="P158" s="998"/>
      <c r="Q158" s="998"/>
      <c r="R158" s="998"/>
      <c r="S158" s="998"/>
      <c r="T158" s="998"/>
      <c r="U158" s="998"/>
      <c r="V158" s="998"/>
      <c r="W158" s="998"/>
      <c r="X158" s="998"/>
      <c r="Y158" s="998"/>
      <c r="Z158" s="998"/>
    </row>
    <row r="159" ht="15.75" customHeight="1">
      <c r="A159" s="998"/>
      <c r="B159" s="998"/>
      <c r="C159" s="998"/>
      <c r="D159" s="998"/>
      <c r="E159" s="998"/>
      <c r="F159" s="998"/>
      <c r="G159" s="998"/>
      <c r="H159" s="998"/>
      <c r="I159" s="998"/>
      <c r="J159" s="998"/>
      <c r="K159" s="998"/>
      <c r="L159" s="998"/>
      <c r="M159" s="998"/>
      <c r="N159" s="998"/>
      <c r="O159" s="998"/>
      <c r="P159" s="998"/>
      <c r="Q159" s="998"/>
      <c r="R159" s="998"/>
      <c r="S159" s="998"/>
      <c r="T159" s="998"/>
      <c r="U159" s="998"/>
      <c r="V159" s="998"/>
      <c r="W159" s="998"/>
      <c r="X159" s="998"/>
      <c r="Y159" s="998"/>
      <c r="Z159" s="998"/>
    </row>
    <row r="160" ht="15.75" customHeight="1">
      <c r="A160" s="998"/>
      <c r="B160" s="998"/>
      <c r="C160" s="998"/>
      <c r="D160" s="998"/>
      <c r="E160" s="998"/>
      <c r="F160" s="998"/>
      <c r="G160" s="998"/>
      <c r="H160" s="998"/>
      <c r="I160" s="998"/>
      <c r="J160" s="998"/>
      <c r="K160" s="998"/>
      <c r="L160" s="998"/>
      <c r="M160" s="998"/>
      <c r="N160" s="998"/>
      <c r="O160" s="998"/>
      <c r="P160" s="998"/>
      <c r="Q160" s="998"/>
      <c r="R160" s="998"/>
      <c r="S160" s="998"/>
      <c r="T160" s="998"/>
      <c r="U160" s="998"/>
      <c r="V160" s="998"/>
      <c r="W160" s="998"/>
      <c r="X160" s="998"/>
      <c r="Y160" s="998"/>
      <c r="Z160" s="998"/>
    </row>
    <row r="161" ht="15.75" customHeight="1">
      <c r="A161" s="998"/>
      <c r="B161" s="998"/>
      <c r="C161" s="998"/>
      <c r="D161" s="998"/>
      <c r="E161" s="998"/>
      <c r="F161" s="998"/>
      <c r="G161" s="998"/>
      <c r="H161" s="998"/>
      <c r="I161" s="998"/>
      <c r="J161" s="998"/>
      <c r="K161" s="998"/>
      <c r="L161" s="998"/>
      <c r="M161" s="998"/>
      <c r="N161" s="998"/>
      <c r="O161" s="998"/>
      <c r="P161" s="998"/>
      <c r="Q161" s="998"/>
      <c r="R161" s="998"/>
      <c r="S161" s="998"/>
      <c r="T161" s="998"/>
      <c r="U161" s="998"/>
      <c r="V161" s="998"/>
      <c r="W161" s="998"/>
      <c r="X161" s="998"/>
      <c r="Y161" s="998"/>
      <c r="Z161" s="998"/>
    </row>
    <row r="162" ht="15.75" customHeight="1">
      <c r="A162" s="998"/>
      <c r="B162" s="998"/>
      <c r="C162" s="998"/>
      <c r="D162" s="998"/>
      <c r="E162" s="998"/>
      <c r="F162" s="998"/>
      <c r="G162" s="998"/>
      <c r="H162" s="998"/>
      <c r="I162" s="998"/>
      <c r="J162" s="998"/>
      <c r="K162" s="998"/>
      <c r="L162" s="998"/>
      <c r="M162" s="998"/>
      <c r="N162" s="998"/>
      <c r="O162" s="998"/>
      <c r="P162" s="998"/>
      <c r="Q162" s="998"/>
      <c r="R162" s="998"/>
      <c r="S162" s="998"/>
      <c r="T162" s="998"/>
      <c r="U162" s="998"/>
      <c r="V162" s="998"/>
      <c r="W162" s="998"/>
      <c r="X162" s="998"/>
      <c r="Y162" s="998"/>
      <c r="Z162" s="998"/>
    </row>
    <row r="163" ht="15.75" customHeight="1">
      <c r="A163" s="998"/>
      <c r="B163" s="998"/>
      <c r="C163" s="998"/>
      <c r="D163" s="998"/>
      <c r="E163" s="998"/>
      <c r="F163" s="998"/>
      <c r="G163" s="998"/>
      <c r="H163" s="998"/>
      <c r="I163" s="998"/>
      <c r="J163" s="998"/>
      <c r="K163" s="998"/>
      <c r="L163" s="998"/>
      <c r="M163" s="998"/>
      <c r="N163" s="998"/>
      <c r="O163" s="998"/>
      <c r="P163" s="998"/>
      <c r="Q163" s="998"/>
      <c r="R163" s="998"/>
      <c r="S163" s="998"/>
      <c r="T163" s="998"/>
      <c r="U163" s="998"/>
      <c r="V163" s="998"/>
      <c r="W163" s="998"/>
      <c r="X163" s="998"/>
      <c r="Y163" s="998"/>
      <c r="Z163" s="998"/>
    </row>
    <row r="164" ht="15.75" customHeight="1">
      <c r="A164" s="998"/>
      <c r="B164" s="998"/>
      <c r="C164" s="998"/>
      <c r="D164" s="998"/>
      <c r="E164" s="998"/>
      <c r="F164" s="998"/>
      <c r="G164" s="998"/>
      <c r="H164" s="998"/>
      <c r="I164" s="998"/>
      <c r="J164" s="998"/>
      <c r="K164" s="998"/>
      <c r="L164" s="998"/>
      <c r="M164" s="998"/>
      <c r="N164" s="998"/>
      <c r="O164" s="998"/>
      <c r="P164" s="998"/>
      <c r="Q164" s="998"/>
      <c r="R164" s="998"/>
      <c r="S164" s="998"/>
      <c r="T164" s="998"/>
      <c r="U164" s="998"/>
      <c r="V164" s="998"/>
      <c r="W164" s="998"/>
      <c r="X164" s="998"/>
      <c r="Y164" s="998"/>
      <c r="Z164" s="998"/>
    </row>
    <row r="165" ht="15.75" customHeight="1">
      <c r="A165" s="998"/>
      <c r="B165" s="998"/>
      <c r="C165" s="998"/>
      <c r="D165" s="998"/>
      <c r="E165" s="998"/>
      <c r="F165" s="998"/>
      <c r="G165" s="998"/>
      <c r="H165" s="998"/>
      <c r="I165" s="998"/>
      <c r="J165" s="998"/>
      <c r="K165" s="998"/>
      <c r="L165" s="998"/>
      <c r="M165" s="998"/>
      <c r="N165" s="998"/>
      <c r="O165" s="998"/>
      <c r="P165" s="998"/>
      <c r="Q165" s="998"/>
      <c r="R165" s="998"/>
      <c r="S165" s="998"/>
      <c r="T165" s="998"/>
      <c r="U165" s="998"/>
      <c r="V165" s="998"/>
      <c r="W165" s="998"/>
      <c r="X165" s="998"/>
      <c r="Y165" s="998"/>
      <c r="Z165" s="998"/>
    </row>
    <row r="166" ht="15.75" customHeight="1">
      <c r="A166" s="998"/>
      <c r="B166" s="998"/>
      <c r="C166" s="998"/>
      <c r="D166" s="998"/>
      <c r="E166" s="998"/>
      <c r="F166" s="998"/>
      <c r="G166" s="998"/>
      <c r="H166" s="998"/>
      <c r="I166" s="998"/>
      <c r="J166" s="998"/>
      <c r="K166" s="998"/>
      <c r="L166" s="998"/>
      <c r="M166" s="998"/>
      <c r="N166" s="998"/>
      <c r="O166" s="998"/>
      <c r="P166" s="998"/>
      <c r="Q166" s="998"/>
      <c r="R166" s="998"/>
      <c r="S166" s="998"/>
      <c r="T166" s="998"/>
      <c r="U166" s="998"/>
      <c r="V166" s="998"/>
      <c r="W166" s="998"/>
      <c r="X166" s="998"/>
      <c r="Y166" s="998"/>
      <c r="Z166" s="998"/>
    </row>
    <row r="167" ht="15.75" customHeight="1">
      <c r="A167" s="998"/>
      <c r="B167" s="998"/>
      <c r="C167" s="998"/>
      <c r="D167" s="998"/>
      <c r="E167" s="998"/>
      <c r="F167" s="998"/>
      <c r="G167" s="998"/>
      <c r="H167" s="998"/>
      <c r="I167" s="998"/>
      <c r="J167" s="998"/>
      <c r="K167" s="998"/>
      <c r="L167" s="998"/>
      <c r="M167" s="998"/>
      <c r="N167" s="998"/>
      <c r="O167" s="998"/>
      <c r="P167" s="998"/>
      <c r="Q167" s="998"/>
      <c r="R167" s="998"/>
      <c r="S167" s="998"/>
      <c r="T167" s="998"/>
      <c r="U167" s="998"/>
      <c r="V167" s="998"/>
      <c r="W167" s="998"/>
      <c r="X167" s="998"/>
      <c r="Y167" s="998"/>
      <c r="Z167" s="998"/>
    </row>
    <row r="168" ht="15.75" customHeight="1">
      <c r="A168" s="998"/>
      <c r="B168" s="998"/>
      <c r="C168" s="998"/>
      <c r="D168" s="998"/>
      <c r="E168" s="998"/>
      <c r="F168" s="998"/>
      <c r="G168" s="998"/>
      <c r="H168" s="998"/>
      <c r="I168" s="998"/>
      <c r="J168" s="998"/>
      <c r="K168" s="998"/>
      <c r="L168" s="998"/>
      <c r="M168" s="998"/>
      <c r="N168" s="998"/>
      <c r="O168" s="998"/>
      <c r="P168" s="998"/>
      <c r="Q168" s="998"/>
      <c r="R168" s="998"/>
      <c r="S168" s="998"/>
      <c r="T168" s="998"/>
      <c r="U168" s="998"/>
      <c r="V168" s="998"/>
      <c r="W168" s="998"/>
      <c r="X168" s="998"/>
      <c r="Y168" s="998"/>
      <c r="Z168" s="998"/>
    </row>
    <row r="169" ht="15.75" customHeight="1">
      <c r="A169" s="998"/>
      <c r="B169" s="998"/>
      <c r="C169" s="998"/>
      <c r="D169" s="998"/>
      <c r="E169" s="998"/>
      <c r="F169" s="998"/>
      <c r="G169" s="998"/>
      <c r="H169" s="998"/>
      <c r="I169" s="998"/>
      <c r="J169" s="998"/>
      <c r="K169" s="998"/>
      <c r="L169" s="998"/>
      <c r="M169" s="998"/>
      <c r="N169" s="998"/>
      <c r="O169" s="998"/>
      <c r="P169" s="998"/>
      <c r="Q169" s="998"/>
      <c r="R169" s="998"/>
      <c r="S169" s="998"/>
      <c r="T169" s="998"/>
      <c r="U169" s="998"/>
      <c r="V169" s="998"/>
      <c r="W169" s="998"/>
      <c r="X169" s="998"/>
      <c r="Y169" s="998"/>
      <c r="Z169" s="998"/>
    </row>
    <row r="170" ht="15.75" customHeight="1">
      <c r="A170" s="998"/>
      <c r="B170" s="998"/>
      <c r="C170" s="998"/>
      <c r="D170" s="998"/>
      <c r="E170" s="998"/>
      <c r="F170" s="998"/>
      <c r="G170" s="998"/>
      <c r="H170" s="998"/>
      <c r="I170" s="998"/>
      <c r="J170" s="998"/>
      <c r="K170" s="998"/>
      <c r="L170" s="998"/>
      <c r="M170" s="998"/>
      <c r="N170" s="998"/>
      <c r="O170" s="998"/>
      <c r="P170" s="998"/>
      <c r="Q170" s="998"/>
      <c r="R170" s="998"/>
      <c r="S170" s="998"/>
      <c r="T170" s="998"/>
      <c r="U170" s="998"/>
      <c r="V170" s="998"/>
      <c r="W170" s="998"/>
      <c r="X170" s="998"/>
      <c r="Y170" s="998"/>
      <c r="Z170" s="998"/>
    </row>
    <row r="171" ht="15.75" customHeight="1">
      <c r="A171" s="998"/>
      <c r="B171" s="998"/>
      <c r="C171" s="998"/>
      <c r="D171" s="998"/>
      <c r="E171" s="998"/>
      <c r="F171" s="998"/>
      <c r="G171" s="998"/>
      <c r="H171" s="998"/>
      <c r="I171" s="998"/>
      <c r="J171" s="998"/>
      <c r="K171" s="998"/>
      <c r="L171" s="998"/>
      <c r="M171" s="998"/>
      <c r="N171" s="998"/>
      <c r="O171" s="998"/>
      <c r="P171" s="998"/>
      <c r="Q171" s="998"/>
      <c r="R171" s="998"/>
      <c r="S171" s="998"/>
      <c r="T171" s="998"/>
      <c r="U171" s="998"/>
      <c r="V171" s="998"/>
      <c r="W171" s="998"/>
      <c r="X171" s="998"/>
      <c r="Y171" s="998"/>
      <c r="Z171" s="998"/>
    </row>
    <row r="172" ht="15.75" customHeight="1">
      <c r="A172" s="998"/>
      <c r="B172" s="998"/>
      <c r="C172" s="998"/>
      <c r="D172" s="998"/>
      <c r="E172" s="998"/>
      <c r="F172" s="998"/>
      <c r="G172" s="998"/>
      <c r="H172" s="998"/>
      <c r="I172" s="998"/>
      <c r="J172" s="998"/>
      <c r="K172" s="998"/>
      <c r="L172" s="998"/>
      <c r="M172" s="998"/>
      <c r="N172" s="998"/>
      <c r="O172" s="998"/>
      <c r="P172" s="998"/>
      <c r="Q172" s="998"/>
      <c r="R172" s="998"/>
      <c r="S172" s="998"/>
      <c r="T172" s="998"/>
      <c r="U172" s="998"/>
      <c r="V172" s="998"/>
      <c r="W172" s="998"/>
      <c r="X172" s="998"/>
      <c r="Y172" s="998"/>
      <c r="Z172" s="998"/>
    </row>
    <row r="173" ht="15.75" customHeight="1">
      <c r="A173" s="998"/>
      <c r="B173" s="998"/>
      <c r="C173" s="998"/>
      <c r="D173" s="998"/>
      <c r="E173" s="998"/>
      <c r="F173" s="998"/>
      <c r="G173" s="998"/>
      <c r="H173" s="998"/>
      <c r="I173" s="998"/>
      <c r="J173" s="998"/>
      <c r="K173" s="998"/>
      <c r="L173" s="998"/>
      <c r="M173" s="998"/>
      <c r="N173" s="998"/>
      <c r="O173" s="998"/>
      <c r="P173" s="998"/>
      <c r="Q173" s="998"/>
      <c r="R173" s="998"/>
      <c r="S173" s="998"/>
      <c r="T173" s="998"/>
      <c r="U173" s="998"/>
      <c r="V173" s="998"/>
      <c r="W173" s="998"/>
      <c r="X173" s="998"/>
      <c r="Y173" s="998"/>
      <c r="Z173" s="998"/>
    </row>
    <row r="174" ht="15.75" customHeight="1">
      <c r="A174" s="998"/>
      <c r="B174" s="998"/>
      <c r="C174" s="998"/>
      <c r="D174" s="998"/>
      <c r="E174" s="998"/>
      <c r="F174" s="998"/>
      <c r="G174" s="998"/>
      <c r="H174" s="998"/>
      <c r="I174" s="998"/>
      <c r="J174" s="998"/>
      <c r="K174" s="998"/>
      <c r="L174" s="998"/>
      <c r="M174" s="998"/>
      <c r="N174" s="998"/>
      <c r="O174" s="998"/>
      <c r="P174" s="998"/>
      <c r="Q174" s="998"/>
      <c r="R174" s="998"/>
      <c r="S174" s="998"/>
      <c r="T174" s="998"/>
      <c r="U174" s="998"/>
      <c r="V174" s="998"/>
      <c r="W174" s="998"/>
      <c r="X174" s="998"/>
      <c r="Y174" s="998"/>
      <c r="Z174" s="998"/>
    </row>
    <row r="175" ht="15.75" customHeight="1">
      <c r="A175" s="998"/>
      <c r="B175" s="998"/>
      <c r="C175" s="998"/>
      <c r="D175" s="998"/>
      <c r="E175" s="998"/>
      <c r="F175" s="998"/>
      <c r="G175" s="998"/>
      <c r="H175" s="998"/>
      <c r="I175" s="998"/>
      <c r="J175" s="998"/>
      <c r="K175" s="998"/>
      <c r="L175" s="998"/>
      <c r="M175" s="998"/>
      <c r="N175" s="998"/>
      <c r="O175" s="998"/>
      <c r="P175" s="998"/>
      <c r="Q175" s="998"/>
      <c r="R175" s="998"/>
      <c r="S175" s="998"/>
      <c r="T175" s="998"/>
      <c r="U175" s="998"/>
      <c r="V175" s="998"/>
      <c r="W175" s="998"/>
      <c r="X175" s="998"/>
      <c r="Y175" s="998"/>
      <c r="Z175" s="998"/>
    </row>
    <row r="176" ht="15.75" customHeight="1">
      <c r="A176" s="998"/>
      <c r="B176" s="998"/>
      <c r="C176" s="998"/>
      <c r="D176" s="998"/>
      <c r="E176" s="998"/>
      <c r="F176" s="998"/>
      <c r="G176" s="998"/>
      <c r="H176" s="998"/>
      <c r="I176" s="998"/>
      <c r="J176" s="998"/>
      <c r="K176" s="998"/>
      <c r="L176" s="998"/>
      <c r="M176" s="998"/>
      <c r="N176" s="998"/>
      <c r="O176" s="998"/>
      <c r="P176" s="998"/>
      <c r="Q176" s="998"/>
      <c r="R176" s="998"/>
      <c r="S176" s="998"/>
      <c r="T176" s="998"/>
      <c r="U176" s="998"/>
      <c r="V176" s="998"/>
      <c r="W176" s="998"/>
      <c r="X176" s="998"/>
      <c r="Y176" s="998"/>
      <c r="Z176" s="998"/>
    </row>
    <row r="177" ht="15.75" customHeight="1">
      <c r="A177" s="998"/>
      <c r="B177" s="998"/>
      <c r="C177" s="998"/>
      <c r="D177" s="998"/>
      <c r="E177" s="998"/>
      <c r="F177" s="998"/>
      <c r="G177" s="998"/>
      <c r="H177" s="998"/>
      <c r="I177" s="998"/>
      <c r="J177" s="998"/>
      <c r="K177" s="998"/>
      <c r="L177" s="998"/>
      <c r="M177" s="998"/>
      <c r="N177" s="998"/>
      <c r="O177" s="998"/>
      <c r="P177" s="998"/>
      <c r="Q177" s="998"/>
      <c r="R177" s="998"/>
      <c r="S177" s="998"/>
      <c r="T177" s="998"/>
      <c r="U177" s="998"/>
      <c r="V177" s="998"/>
      <c r="W177" s="998"/>
      <c r="X177" s="998"/>
      <c r="Y177" s="998"/>
      <c r="Z177" s="998"/>
    </row>
    <row r="178" ht="15.75" customHeight="1">
      <c r="A178" s="998"/>
      <c r="B178" s="998"/>
      <c r="C178" s="998"/>
      <c r="D178" s="998"/>
      <c r="E178" s="998"/>
      <c r="F178" s="998"/>
      <c r="G178" s="998"/>
      <c r="H178" s="998"/>
      <c r="I178" s="998"/>
      <c r="J178" s="998"/>
      <c r="K178" s="998"/>
      <c r="L178" s="998"/>
      <c r="M178" s="998"/>
      <c r="N178" s="998"/>
      <c r="O178" s="998"/>
      <c r="P178" s="998"/>
      <c r="Q178" s="998"/>
      <c r="R178" s="998"/>
      <c r="S178" s="998"/>
      <c r="T178" s="998"/>
      <c r="U178" s="998"/>
      <c r="V178" s="998"/>
      <c r="W178" s="998"/>
      <c r="X178" s="998"/>
      <c r="Y178" s="998"/>
      <c r="Z178" s="998"/>
    </row>
    <row r="179" ht="15.75" customHeight="1">
      <c r="A179" s="998"/>
      <c r="B179" s="998"/>
      <c r="C179" s="998"/>
      <c r="D179" s="998"/>
      <c r="E179" s="998"/>
      <c r="F179" s="998"/>
      <c r="G179" s="998"/>
      <c r="H179" s="998"/>
      <c r="I179" s="998"/>
      <c r="J179" s="998"/>
      <c r="K179" s="998"/>
      <c r="L179" s="998"/>
      <c r="M179" s="998"/>
      <c r="N179" s="998"/>
      <c r="O179" s="998"/>
      <c r="P179" s="998"/>
      <c r="Q179" s="998"/>
      <c r="R179" s="998"/>
      <c r="S179" s="998"/>
      <c r="T179" s="998"/>
      <c r="U179" s="998"/>
      <c r="V179" s="998"/>
      <c r="W179" s="998"/>
      <c r="X179" s="998"/>
      <c r="Y179" s="998"/>
      <c r="Z179" s="998"/>
    </row>
    <row r="180" ht="15.75" customHeight="1">
      <c r="A180" s="998"/>
      <c r="B180" s="998"/>
      <c r="C180" s="998"/>
      <c r="D180" s="998"/>
      <c r="E180" s="998"/>
      <c r="F180" s="998"/>
      <c r="G180" s="998"/>
      <c r="H180" s="998"/>
      <c r="I180" s="998"/>
      <c r="J180" s="998"/>
      <c r="K180" s="998"/>
      <c r="L180" s="998"/>
      <c r="M180" s="998"/>
      <c r="N180" s="998"/>
      <c r="O180" s="998"/>
      <c r="P180" s="998"/>
      <c r="Q180" s="998"/>
      <c r="R180" s="998"/>
      <c r="S180" s="998"/>
      <c r="T180" s="998"/>
      <c r="U180" s="998"/>
      <c r="V180" s="998"/>
      <c r="W180" s="998"/>
      <c r="X180" s="998"/>
      <c r="Y180" s="998"/>
      <c r="Z180" s="998"/>
    </row>
    <row r="181" ht="15.75" customHeight="1">
      <c r="A181" s="998"/>
      <c r="B181" s="998"/>
      <c r="C181" s="998"/>
      <c r="D181" s="998"/>
      <c r="E181" s="998"/>
      <c r="F181" s="998"/>
      <c r="G181" s="998"/>
      <c r="H181" s="998"/>
      <c r="I181" s="998"/>
      <c r="J181" s="998"/>
      <c r="K181" s="998"/>
      <c r="L181" s="998"/>
      <c r="M181" s="998"/>
      <c r="N181" s="998"/>
      <c r="O181" s="998"/>
      <c r="P181" s="998"/>
      <c r="Q181" s="998"/>
      <c r="R181" s="998"/>
      <c r="S181" s="998"/>
      <c r="T181" s="998"/>
      <c r="U181" s="998"/>
      <c r="V181" s="998"/>
      <c r="W181" s="998"/>
      <c r="X181" s="998"/>
      <c r="Y181" s="998"/>
      <c r="Z181" s="998"/>
    </row>
    <row r="182" ht="15.75" customHeight="1">
      <c r="A182" s="998"/>
      <c r="B182" s="998"/>
      <c r="C182" s="998"/>
      <c r="D182" s="998"/>
      <c r="E182" s="998"/>
      <c r="F182" s="998"/>
      <c r="G182" s="998"/>
      <c r="H182" s="998"/>
      <c r="I182" s="998"/>
      <c r="J182" s="998"/>
      <c r="K182" s="998"/>
      <c r="L182" s="998"/>
      <c r="M182" s="998"/>
      <c r="N182" s="998"/>
      <c r="O182" s="998"/>
      <c r="P182" s="998"/>
      <c r="Q182" s="998"/>
      <c r="R182" s="998"/>
      <c r="S182" s="998"/>
      <c r="T182" s="998"/>
      <c r="U182" s="998"/>
      <c r="V182" s="998"/>
      <c r="W182" s="998"/>
      <c r="X182" s="998"/>
      <c r="Y182" s="998"/>
      <c r="Z182" s="998"/>
    </row>
    <row r="183" ht="15.75" customHeight="1">
      <c r="A183" s="998"/>
      <c r="B183" s="998"/>
      <c r="C183" s="998"/>
      <c r="D183" s="998"/>
      <c r="E183" s="998"/>
      <c r="F183" s="998"/>
      <c r="G183" s="998"/>
      <c r="H183" s="998"/>
      <c r="I183" s="998"/>
      <c r="J183" s="998"/>
      <c r="K183" s="998"/>
      <c r="L183" s="998"/>
      <c r="M183" s="998"/>
      <c r="N183" s="998"/>
      <c r="O183" s="998"/>
      <c r="P183" s="998"/>
      <c r="Q183" s="998"/>
      <c r="R183" s="998"/>
      <c r="S183" s="998"/>
      <c r="T183" s="998"/>
      <c r="U183" s="998"/>
      <c r="V183" s="998"/>
      <c r="W183" s="998"/>
      <c r="X183" s="998"/>
      <c r="Y183" s="998"/>
      <c r="Z183" s="998"/>
    </row>
    <row r="184" ht="15.75" customHeight="1">
      <c r="A184" s="998"/>
      <c r="B184" s="998"/>
      <c r="C184" s="998"/>
      <c r="D184" s="998"/>
      <c r="E184" s="998"/>
      <c r="F184" s="998"/>
      <c r="G184" s="998"/>
      <c r="H184" s="998"/>
      <c r="I184" s="998"/>
      <c r="J184" s="998"/>
      <c r="K184" s="998"/>
      <c r="L184" s="998"/>
      <c r="M184" s="998"/>
      <c r="N184" s="998"/>
      <c r="O184" s="998"/>
      <c r="P184" s="998"/>
      <c r="Q184" s="998"/>
      <c r="R184" s="998"/>
      <c r="S184" s="998"/>
      <c r="T184" s="998"/>
      <c r="U184" s="998"/>
      <c r="V184" s="998"/>
      <c r="W184" s="998"/>
      <c r="X184" s="998"/>
      <c r="Y184" s="998"/>
      <c r="Z184" s="998"/>
    </row>
    <row r="185" ht="15.75" customHeight="1">
      <c r="A185" s="998"/>
      <c r="B185" s="998"/>
      <c r="C185" s="998"/>
      <c r="D185" s="998"/>
      <c r="E185" s="998"/>
      <c r="F185" s="998"/>
      <c r="G185" s="998"/>
      <c r="H185" s="998"/>
      <c r="I185" s="998"/>
      <c r="J185" s="998"/>
      <c r="K185" s="998"/>
      <c r="L185" s="998"/>
      <c r="M185" s="998"/>
      <c r="N185" s="998"/>
      <c r="O185" s="998"/>
      <c r="P185" s="998"/>
      <c r="Q185" s="998"/>
      <c r="R185" s="998"/>
      <c r="S185" s="998"/>
      <c r="T185" s="998"/>
      <c r="U185" s="998"/>
      <c r="V185" s="998"/>
      <c r="W185" s="998"/>
      <c r="X185" s="998"/>
      <c r="Y185" s="998"/>
      <c r="Z185" s="998"/>
    </row>
    <row r="186" ht="15.75" customHeight="1">
      <c r="A186" s="998"/>
      <c r="B186" s="998"/>
      <c r="C186" s="998"/>
      <c r="D186" s="998"/>
      <c r="E186" s="998"/>
      <c r="F186" s="998"/>
      <c r="G186" s="998"/>
      <c r="H186" s="998"/>
      <c r="I186" s="998"/>
      <c r="J186" s="998"/>
      <c r="K186" s="998"/>
      <c r="L186" s="998"/>
      <c r="M186" s="998"/>
      <c r="N186" s="998"/>
      <c r="O186" s="998"/>
      <c r="P186" s="998"/>
      <c r="Q186" s="998"/>
      <c r="R186" s="998"/>
      <c r="S186" s="998"/>
      <c r="T186" s="998"/>
      <c r="U186" s="998"/>
      <c r="V186" s="998"/>
      <c r="W186" s="998"/>
      <c r="X186" s="998"/>
      <c r="Y186" s="998"/>
      <c r="Z186" s="998"/>
    </row>
    <row r="187" ht="15.75" customHeight="1">
      <c r="A187" s="998"/>
      <c r="B187" s="998"/>
      <c r="C187" s="998"/>
      <c r="D187" s="998"/>
      <c r="E187" s="998"/>
      <c r="F187" s="998"/>
      <c r="G187" s="998"/>
      <c r="H187" s="998"/>
      <c r="I187" s="998"/>
      <c r="J187" s="998"/>
      <c r="K187" s="998"/>
      <c r="L187" s="998"/>
      <c r="M187" s="998"/>
      <c r="N187" s="998"/>
      <c r="O187" s="998"/>
      <c r="P187" s="998"/>
      <c r="Q187" s="998"/>
      <c r="R187" s="998"/>
      <c r="S187" s="998"/>
      <c r="T187" s="998"/>
      <c r="U187" s="998"/>
      <c r="V187" s="998"/>
      <c r="W187" s="998"/>
      <c r="X187" s="998"/>
      <c r="Y187" s="998"/>
      <c r="Z187" s="998"/>
    </row>
    <row r="188" ht="15.75" customHeight="1">
      <c r="A188" s="998"/>
      <c r="B188" s="998"/>
      <c r="C188" s="998"/>
      <c r="D188" s="998"/>
      <c r="E188" s="998"/>
      <c r="F188" s="998"/>
      <c r="G188" s="998"/>
      <c r="H188" s="998"/>
      <c r="I188" s="998"/>
      <c r="J188" s="998"/>
      <c r="K188" s="998"/>
      <c r="L188" s="998"/>
      <c r="M188" s="998"/>
      <c r="N188" s="998"/>
      <c r="O188" s="998"/>
      <c r="P188" s="998"/>
      <c r="Q188" s="998"/>
      <c r="R188" s="998"/>
      <c r="S188" s="998"/>
      <c r="T188" s="998"/>
      <c r="U188" s="998"/>
      <c r="V188" s="998"/>
      <c r="W188" s="998"/>
      <c r="X188" s="998"/>
      <c r="Y188" s="998"/>
      <c r="Z188" s="998"/>
    </row>
    <row r="189" ht="15.75" customHeight="1">
      <c r="A189" s="998"/>
      <c r="B189" s="998"/>
      <c r="C189" s="998"/>
      <c r="D189" s="998"/>
      <c r="E189" s="998"/>
      <c r="F189" s="998"/>
      <c r="G189" s="998"/>
      <c r="H189" s="998"/>
      <c r="I189" s="998"/>
      <c r="J189" s="998"/>
      <c r="K189" s="998"/>
      <c r="L189" s="998"/>
      <c r="M189" s="998"/>
      <c r="N189" s="998"/>
      <c r="O189" s="998"/>
      <c r="P189" s="998"/>
      <c r="Q189" s="998"/>
      <c r="R189" s="998"/>
      <c r="S189" s="998"/>
      <c r="T189" s="998"/>
      <c r="U189" s="998"/>
      <c r="V189" s="998"/>
      <c r="W189" s="998"/>
      <c r="X189" s="998"/>
      <c r="Y189" s="998"/>
      <c r="Z189" s="998"/>
    </row>
    <row r="190" ht="15.75" customHeight="1">
      <c r="A190" s="998"/>
      <c r="B190" s="998"/>
      <c r="C190" s="998"/>
      <c r="D190" s="998"/>
      <c r="E190" s="998"/>
      <c r="F190" s="998"/>
      <c r="G190" s="998"/>
      <c r="H190" s="998"/>
      <c r="I190" s="998"/>
      <c r="J190" s="998"/>
      <c r="K190" s="998"/>
      <c r="L190" s="998"/>
      <c r="M190" s="998"/>
      <c r="N190" s="998"/>
      <c r="O190" s="998"/>
      <c r="P190" s="998"/>
      <c r="Q190" s="998"/>
      <c r="R190" s="998"/>
      <c r="S190" s="998"/>
      <c r="T190" s="998"/>
      <c r="U190" s="998"/>
      <c r="V190" s="998"/>
      <c r="W190" s="998"/>
      <c r="X190" s="998"/>
      <c r="Y190" s="998"/>
      <c r="Z190" s="998"/>
    </row>
    <row r="191" ht="15.75" customHeight="1">
      <c r="A191" s="998"/>
      <c r="B191" s="998"/>
      <c r="C191" s="998"/>
      <c r="D191" s="998"/>
      <c r="E191" s="998"/>
      <c r="F191" s="998"/>
      <c r="G191" s="998"/>
      <c r="H191" s="998"/>
      <c r="I191" s="998"/>
      <c r="J191" s="998"/>
      <c r="K191" s="998"/>
      <c r="L191" s="998"/>
      <c r="M191" s="998"/>
      <c r="N191" s="998"/>
      <c r="O191" s="998"/>
      <c r="P191" s="998"/>
      <c r="Q191" s="998"/>
      <c r="R191" s="998"/>
      <c r="S191" s="998"/>
      <c r="T191" s="998"/>
      <c r="U191" s="998"/>
      <c r="V191" s="998"/>
      <c r="W191" s="998"/>
      <c r="X191" s="998"/>
      <c r="Y191" s="998"/>
      <c r="Z191" s="998"/>
    </row>
    <row r="192" ht="15.75" customHeight="1">
      <c r="A192" s="998"/>
      <c r="B192" s="998"/>
      <c r="C192" s="998"/>
      <c r="D192" s="998"/>
      <c r="E192" s="998"/>
      <c r="F192" s="998"/>
      <c r="G192" s="998"/>
      <c r="H192" s="998"/>
      <c r="I192" s="998"/>
      <c r="J192" s="998"/>
      <c r="K192" s="998"/>
      <c r="L192" s="998"/>
      <c r="M192" s="998"/>
      <c r="N192" s="998"/>
      <c r="O192" s="998"/>
      <c r="P192" s="998"/>
      <c r="Q192" s="998"/>
      <c r="R192" s="998"/>
      <c r="S192" s="998"/>
      <c r="T192" s="998"/>
      <c r="U192" s="998"/>
      <c r="V192" s="998"/>
      <c r="W192" s="998"/>
      <c r="X192" s="998"/>
      <c r="Y192" s="998"/>
      <c r="Z192" s="998"/>
    </row>
    <row r="193" ht="15.75" customHeight="1">
      <c r="A193" s="998"/>
      <c r="B193" s="998"/>
      <c r="C193" s="998"/>
      <c r="D193" s="998"/>
      <c r="E193" s="998"/>
      <c r="F193" s="998"/>
      <c r="G193" s="998"/>
      <c r="H193" s="998"/>
      <c r="I193" s="998"/>
      <c r="J193" s="998"/>
      <c r="K193" s="998"/>
      <c r="L193" s="998"/>
      <c r="M193" s="998"/>
      <c r="N193" s="998"/>
      <c r="O193" s="998"/>
      <c r="P193" s="998"/>
      <c r="Q193" s="998"/>
      <c r="R193" s="998"/>
      <c r="S193" s="998"/>
      <c r="T193" s="998"/>
      <c r="U193" s="998"/>
      <c r="V193" s="998"/>
      <c r="W193" s="998"/>
      <c r="X193" s="998"/>
      <c r="Y193" s="998"/>
      <c r="Z193" s="998"/>
    </row>
    <row r="194" ht="15.75" customHeight="1">
      <c r="A194" s="998"/>
      <c r="B194" s="998"/>
      <c r="C194" s="998"/>
      <c r="D194" s="998"/>
      <c r="E194" s="998"/>
      <c r="F194" s="998"/>
      <c r="G194" s="998"/>
      <c r="H194" s="998"/>
      <c r="I194" s="998"/>
      <c r="J194" s="998"/>
      <c r="K194" s="998"/>
      <c r="L194" s="998"/>
      <c r="M194" s="998"/>
      <c r="N194" s="998"/>
      <c r="O194" s="998"/>
      <c r="P194" s="998"/>
      <c r="Q194" s="998"/>
      <c r="R194" s="998"/>
      <c r="S194" s="998"/>
      <c r="T194" s="998"/>
      <c r="U194" s="998"/>
      <c r="V194" s="998"/>
      <c r="W194" s="998"/>
      <c r="X194" s="998"/>
      <c r="Y194" s="998"/>
      <c r="Z194" s="998"/>
    </row>
    <row r="195" ht="15.75" customHeight="1">
      <c r="A195" s="998"/>
      <c r="B195" s="998"/>
      <c r="C195" s="998"/>
      <c r="D195" s="998"/>
      <c r="E195" s="998"/>
      <c r="F195" s="998"/>
      <c r="G195" s="998"/>
      <c r="H195" s="998"/>
      <c r="I195" s="998"/>
      <c r="J195" s="998"/>
      <c r="K195" s="998"/>
      <c r="L195" s="998"/>
      <c r="M195" s="998"/>
      <c r="N195" s="998"/>
      <c r="O195" s="998"/>
      <c r="P195" s="998"/>
      <c r="Q195" s="998"/>
      <c r="R195" s="998"/>
      <c r="S195" s="998"/>
      <c r="T195" s="998"/>
      <c r="U195" s="998"/>
      <c r="V195" s="998"/>
      <c r="W195" s="998"/>
      <c r="X195" s="998"/>
      <c r="Y195" s="998"/>
      <c r="Z195" s="998"/>
    </row>
    <row r="196" ht="15.75" customHeight="1">
      <c r="A196" s="998"/>
      <c r="B196" s="998"/>
      <c r="C196" s="998"/>
      <c r="D196" s="998"/>
      <c r="E196" s="998"/>
      <c r="F196" s="998"/>
      <c r="G196" s="998"/>
      <c r="H196" s="998"/>
      <c r="I196" s="998"/>
      <c r="J196" s="998"/>
      <c r="K196" s="998"/>
      <c r="L196" s="998"/>
      <c r="M196" s="998"/>
      <c r="N196" s="998"/>
      <c r="O196" s="998"/>
      <c r="P196" s="998"/>
      <c r="Q196" s="998"/>
      <c r="R196" s="998"/>
      <c r="S196" s="998"/>
      <c r="T196" s="998"/>
      <c r="U196" s="998"/>
      <c r="V196" s="998"/>
      <c r="W196" s="998"/>
      <c r="X196" s="998"/>
      <c r="Y196" s="998"/>
      <c r="Z196" s="998"/>
    </row>
    <row r="197" ht="15.75" customHeight="1">
      <c r="A197" s="998"/>
      <c r="B197" s="998"/>
      <c r="C197" s="998"/>
      <c r="D197" s="998"/>
      <c r="E197" s="998"/>
      <c r="F197" s="998"/>
      <c r="G197" s="998"/>
      <c r="H197" s="998"/>
      <c r="I197" s="998"/>
      <c r="J197" s="998"/>
      <c r="K197" s="998"/>
      <c r="L197" s="998"/>
      <c r="M197" s="998"/>
      <c r="N197" s="998"/>
      <c r="O197" s="998"/>
      <c r="P197" s="998"/>
      <c r="Q197" s="998"/>
      <c r="R197" s="998"/>
      <c r="S197" s="998"/>
      <c r="T197" s="998"/>
      <c r="U197" s="998"/>
      <c r="V197" s="998"/>
      <c r="W197" s="998"/>
      <c r="X197" s="998"/>
      <c r="Y197" s="998"/>
      <c r="Z197" s="998"/>
    </row>
    <row r="198" ht="15.75" customHeight="1">
      <c r="A198" s="998"/>
      <c r="B198" s="998"/>
      <c r="C198" s="998"/>
      <c r="D198" s="998"/>
      <c r="E198" s="998"/>
      <c r="F198" s="998"/>
      <c r="G198" s="998"/>
      <c r="H198" s="998"/>
      <c r="I198" s="998"/>
      <c r="J198" s="998"/>
      <c r="K198" s="998"/>
      <c r="L198" s="998"/>
      <c r="M198" s="998"/>
      <c r="N198" s="998"/>
      <c r="O198" s="998"/>
      <c r="P198" s="998"/>
      <c r="Q198" s="998"/>
      <c r="R198" s="998"/>
      <c r="S198" s="998"/>
      <c r="T198" s="998"/>
      <c r="U198" s="998"/>
      <c r="V198" s="998"/>
      <c r="W198" s="998"/>
      <c r="X198" s="998"/>
      <c r="Y198" s="998"/>
      <c r="Z198" s="998"/>
    </row>
    <row r="199" ht="15.75" customHeight="1">
      <c r="A199" s="998"/>
      <c r="B199" s="998"/>
      <c r="C199" s="998"/>
      <c r="D199" s="998"/>
      <c r="E199" s="998"/>
      <c r="F199" s="998"/>
      <c r="G199" s="998"/>
      <c r="H199" s="998"/>
      <c r="I199" s="998"/>
      <c r="J199" s="998"/>
      <c r="K199" s="998"/>
      <c r="L199" s="998"/>
      <c r="M199" s="998"/>
      <c r="N199" s="998"/>
      <c r="O199" s="998"/>
      <c r="P199" s="998"/>
      <c r="Q199" s="998"/>
      <c r="R199" s="998"/>
      <c r="S199" s="998"/>
      <c r="T199" s="998"/>
      <c r="U199" s="998"/>
      <c r="V199" s="998"/>
      <c r="W199" s="998"/>
      <c r="X199" s="998"/>
      <c r="Y199" s="998"/>
      <c r="Z199" s="998"/>
    </row>
    <row r="200" ht="15.75" customHeight="1">
      <c r="A200" s="998"/>
      <c r="B200" s="998"/>
      <c r="C200" s="998"/>
      <c r="D200" s="998"/>
      <c r="E200" s="998"/>
      <c r="F200" s="998"/>
      <c r="G200" s="998"/>
      <c r="H200" s="998"/>
      <c r="I200" s="998"/>
      <c r="J200" s="998"/>
      <c r="K200" s="998"/>
      <c r="L200" s="998"/>
      <c r="M200" s="998"/>
      <c r="N200" s="998"/>
      <c r="O200" s="998"/>
      <c r="P200" s="998"/>
      <c r="Q200" s="998"/>
      <c r="R200" s="998"/>
      <c r="S200" s="998"/>
      <c r="T200" s="998"/>
      <c r="U200" s="998"/>
      <c r="V200" s="998"/>
      <c r="W200" s="998"/>
      <c r="X200" s="998"/>
      <c r="Y200" s="998"/>
      <c r="Z200" s="998"/>
    </row>
    <row r="201" ht="15.75" customHeight="1">
      <c r="A201" s="998"/>
      <c r="B201" s="998"/>
      <c r="C201" s="998"/>
      <c r="D201" s="998"/>
      <c r="E201" s="998"/>
      <c r="F201" s="998"/>
      <c r="G201" s="998"/>
      <c r="H201" s="998"/>
      <c r="I201" s="998"/>
      <c r="J201" s="998"/>
      <c r="K201" s="998"/>
      <c r="L201" s="998"/>
      <c r="M201" s="998"/>
      <c r="N201" s="998"/>
      <c r="O201" s="998"/>
      <c r="P201" s="998"/>
      <c r="Q201" s="998"/>
      <c r="R201" s="998"/>
      <c r="S201" s="998"/>
      <c r="T201" s="998"/>
      <c r="U201" s="998"/>
      <c r="V201" s="998"/>
      <c r="W201" s="998"/>
      <c r="X201" s="998"/>
      <c r="Y201" s="998"/>
      <c r="Z201" s="998"/>
    </row>
    <row r="202" ht="15.75" customHeight="1">
      <c r="A202" s="998"/>
      <c r="B202" s="998"/>
      <c r="C202" s="998"/>
      <c r="D202" s="998"/>
      <c r="E202" s="998"/>
      <c r="F202" s="998"/>
      <c r="G202" s="998"/>
      <c r="H202" s="998"/>
      <c r="I202" s="998"/>
      <c r="J202" s="998"/>
      <c r="K202" s="998"/>
      <c r="L202" s="998"/>
      <c r="M202" s="998"/>
      <c r="N202" s="998"/>
      <c r="O202" s="998"/>
      <c r="P202" s="998"/>
      <c r="Q202" s="998"/>
      <c r="R202" s="998"/>
      <c r="S202" s="998"/>
      <c r="T202" s="998"/>
      <c r="U202" s="998"/>
      <c r="V202" s="998"/>
      <c r="W202" s="998"/>
      <c r="X202" s="998"/>
      <c r="Y202" s="998"/>
      <c r="Z202" s="998"/>
    </row>
    <row r="203" ht="15.75" customHeight="1">
      <c r="A203" s="998"/>
      <c r="B203" s="998"/>
      <c r="C203" s="998"/>
      <c r="D203" s="998"/>
      <c r="E203" s="998"/>
      <c r="F203" s="998"/>
      <c r="G203" s="998"/>
      <c r="H203" s="998"/>
      <c r="I203" s="998"/>
      <c r="J203" s="998"/>
      <c r="K203" s="998"/>
      <c r="L203" s="998"/>
      <c r="M203" s="998"/>
      <c r="N203" s="998"/>
      <c r="O203" s="998"/>
      <c r="P203" s="998"/>
      <c r="Q203" s="998"/>
      <c r="R203" s="998"/>
      <c r="S203" s="998"/>
      <c r="T203" s="998"/>
      <c r="U203" s="998"/>
      <c r="V203" s="998"/>
      <c r="W203" s="998"/>
      <c r="X203" s="998"/>
      <c r="Y203" s="998"/>
      <c r="Z203" s="998"/>
    </row>
    <row r="204" ht="15.75" customHeight="1">
      <c r="A204" s="998"/>
      <c r="B204" s="998"/>
      <c r="C204" s="998"/>
      <c r="D204" s="998"/>
      <c r="E204" s="998"/>
      <c r="F204" s="998"/>
      <c r="G204" s="998"/>
      <c r="H204" s="998"/>
      <c r="I204" s="998"/>
      <c r="J204" s="998"/>
      <c r="K204" s="998"/>
      <c r="L204" s="998"/>
      <c r="M204" s="998"/>
      <c r="N204" s="998"/>
      <c r="O204" s="998"/>
      <c r="P204" s="998"/>
      <c r="Q204" s="998"/>
      <c r="R204" s="998"/>
      <c r="S204" s="998"/>
      <c r="T204" s="998"/>
      <c r="U204" s="998"/>
      <c r="V204" s="998"/>
      <c r="W204" s="998"/>
      <c r="X204" s="998"/>
      <c r="Y204" s="998"/>
      <c r="Z204" s="998"/>
    </row>
    <row r="205" ht="15.75" customHeight="1">
      <c r="A205" s="998"/>
      <c r="B205" s="998"/>
      <c r="C205" s="998"/>
      <c r="D205" s="998"/>
      <c r="E205" s="998"/>
      <c r="F205" s="998"/>
      <c r="G205" s="998"/>
      <c r="H205" s="998"/>
      <c r="I205" s="998"/>
      <c r="J205" s="998"/>
      <c r="K205" s="998"/>
      <c r="L205" s="998"/>
      <c r="M205" s="998"/>
      <c r="N205" s="998"/>
      <c r="O205" s="998"/>
      <c r="P205" s="998"/>
      <c r="Q205" s="998"/>
      <c r="R205" s="998"/>
      <c r="S205" s="998"/>
      <c r="T205" s="998"/>
      <c r="U205" s="998"/>
      <c r="V205" s="998"/>
      <c r="W205" s="998"/>
      <c r="X205" s="998"/>
      <c r="Y205" s="998"/>
      <c r="Z205" s="998"/>
    </row>
    <row r="206" ht="15.75" customHeight="1">
      <c r="A206" s="998"/>
      <c r="B206" s="998"/>
      <c r="C206" s="998"/>
      <c r="D206" s="998"/>
      <c r="E206" s="998"/>
      <c r="F206" s="998"/>
      <c r="G206" s="998"/>
      <c r="H206" s="998"/>
      <c r="I206" s="998"/>
      <c r="J206" s="998"/>
      <c r="K206" s="998"/>
      <c r="L206" s="998"/>
      <c r="M206" s="998"/>
      <c r="N206" s="998"/>
      <c r="O206" s="998"/>
      <c r="P206" s="998"/>
      <c r="Q206" s="998"/>
      <c r="R206" s="998"/>
      <c r="S206" s="998"/>
      <c r="T206" s="998"/>
      <c r="U206" s="998"/>
      <c r="V206" s="998"/>
      <c r="W206" s="998"/>
      <c r="X206" s="998"/>
      <c r="Y206" s="998"/>
      <c r="Z206" s="998"/>
    </row>
    <row r="207" ht="15.75" customHeight="1">
      <c r="A207" s="998"/>
      <c r="B207" s="998"/>
      <c r="C207" s="998"/>
      <c r="D207" s="998"/>
      <c r="E207" s="998"/>
      <c r="F207" s="998"/>
      <c r="G207" s="998"/>
      <c r="H207" s="998"/>
      <c r="I207" s="998"/>
      <c r="J207" s="998"/>
      <c r="K207" s="998"/>
      <c r="L207" s="998"/>
      <c r="M207" s="998"/>
      <c r="N207" s="998"/>
      <c r="O207" s="998"/>
      <c r="P207" s="998"/>
      <c r="Q207" s="998"/>
      <c r="R207" s="998"/>
      <c r="S207" s="998"/>
      <c r="T207" s="998"/>
      <c r="U207" s="998"/>
      <c r="V207" s="998"/>
      <c r="W207" s="998"/>
      <c r="X207" s="998"/>
      <c r="Y207" s="998"/>
      <c r="Z207" s="998"/>
    </row>
    <row r="208" ht="15.75" customHeight="1">
      <c r="A208" s="998"/>
      <c r="B208" s="998"/>
      <c r="C208" s="998"/>
      <c r="D208" s="998"/>
      <c r="E208" s="998"/>
      <c r="F208" s="998"/>
      <c r="G208" s="998"/>
      <c r="H208" s="998"/>
      <c r="I208" s="998"/>
      <c r="J208" s="998"/>
      <c r="K208" s="998"/>
      <c r="L208" s="998"/>
      <c r="M208" s="998"/>
      <c r="N208" s="998"/>
      <c r="O208" s="998"/>
      <c r="P208" s="998"/>
      <c r="Q208" s="998"/>
      <c r="R208" s="998"/>
      <c r="S208" s="998"/>
      <c r="T208" s="998"/>
      <c r="U208" s="998"/>
      <c r="V208" s="998"/>
      <c r="W208" s="998"/>
      <c r="X208" s="998"/>
      <c r="Y208" s="998"/>
      <c r="Z208" s="998"/>
    </row>
    <row r="209" ht="15.75" customHeight="1">
      <c r="A209" s="998"/>
      <c r="B209" s="998"/>
      <c r="C209" s="998"/>
      <c r="D209" s="998"/>
      <c r="E209" s="998"/>
      <c r="F209" s="998"/>
      <c r="G209" s="998"/>
      <c r="H209" s="998"/>
      <c r="I209" s="998"/>
      <c r="J209" s="998"/>
      <c r="K209" s="998"/>
      <c r="L209" s="998"/>
      <c r="M209" s="998"/>
      <c r="N209" s="998"/>
      <c r="O209" s="998"/>
      <c r="P209" s="998"/>
      <c r="Q209" s="998"/>
      <c r="R209" s="998"/>
      <c r="S209" s="998"/>
      <c r="T209" s="998"/>
      <c r="U209" s="998"/>
      <c r="V209" s="998"/>
      <c r="W209" s="998"/>
      <c r="X209" s="998"/>
      <c r="Y209" s="998"/>
      <c r="Z209" s="998"/>
    </row>
    <row r="210" ht="15.75" customHeight="1">
      <c r="A210" s="998"/>
      <c r="B210" s="998"/>
      <c r="C210" s="998"/>
      <c r="D210" s="998"/>
      <c r="E210" s="998"/>
      <c r="F210" s="998"/>
      <c r="G210" s="998"/>
      <c r="H210" s="998"/>
      <c r="I210" s="998"/>
      <c r="J210" s="998"/>
      <c r="K210" s="998"/>
      <c r="L210" s="998"/>
      <c r="M210" s="998"/>
      <c r="N210" s="998"/>
      <c r="O210" s="998"/>
      <c r="P210" s="998"/>
      <c r="Q210" s="998"/>
      <c r="R210" s="998"/>
      <c r="S210" s="998"/>
      <c r="T210" s="998"/>
      <c r="U210" s="998"/>
      <c r="V210" s="998"/>
      <c r="W210" s="998"/>
      <c r="X210" s="998"/>
      <c r="Y210" s="998"/>
      <c r="Z210" s="998"/>
    </row>
    <row r="211" ht="15.75" customHeight="1">
      <c r="A211" s="998"/>
      <c r="B211" s="998"/>
      <c r="C211" s="998"/>
      <c r="D211" s="998"/>
      <c r="E211" s="998"/>
      <c r="F211" s="998"/>
      <c r="G211" s="998"/>
      <c r="H211" s="998"/>
      <c r="I211" s="998"/>
      <c r="J211" s="998"/>
      <c r="K211" s="998"/>
      <c r="L211" s="998"/>
      <c r="M211" s="998"/>
      <c r="N211" s="998"/>
      <c r="O211" s="998"/>
      <c r="P211" s="998"/>
      <c r="Q211" s="998"/>
      <c r="R211" s="998"/>
      <c r="S211" s="998"/>
      <c r="T211" s="998"/>
      <c r="U211" s="998"/>
      <c r="V211" s="998"/>
      <c r="W211" s="998"/>
      <c r="X211" s="998"/>
      <c r="Y211" s="998"/>
      <c r="Z211" s="998"/>
    </row>
    <row r="212" ht="15.75" customHeight="1">
      <c r="A212" s="998"/>
      <c r="B212" s="998"/>
      <c r="C212" s="998"/>
      <c r="D212" s="998"/>
      <c r="E212" s="998"/>
      <c r="F212" s="998"/>
      <c r="G212" s="998"/>
      <c r="H212" s="998"/>
      <c r="I212" s="998"/>
      <c r="J212" s="998"/>
      <c r="K212" s="998"/>
      <c r="L212" s="998"/>
      <c r="M212" s="998"/>
      <c r="N212" s="998"/>
      <c r="O212" s="998"/>
      <c r="P212" s="998"/>
      <c r="Q212" s="998"/>
      <c r="R212" s="998"/>
      <c r="S212" s="998"/>
      <c r="T212" s="998"/>
      <c r="U212" s="998"/>
      <c r="V212" s="998"/>
      <c r="W212" s="998"/>
      <c r="X212" s="998"/>
      <c r="Y212" s="998"/>
      <c r="Z212" s="998"/>
    </row>
    <row r="213" ht="15.75" customHeight="1">
      <c r="A213" s="998"/>
      <c r="B213" s="998"/>
      <c r="C213" s="998"/>
      <c r="D213" s="998"/>
      <c r="E213" s="998"/>
      <c r="F213" s="998"/>
      <c r="G213" s="998"/>
      <c r="H213" s="998"/>
      <c r="I213" s="998"/>
      <c r="J213" s="998"/>
      <c r="K213" s="998"/>
      <c r="L213" s="998"/>
      <c r="M213" s="998"/>
      <c r="N213" s="998"/>
      <c r="O213" s="998"/>
      <c r="P213" s="998"/>
      <c r="Q213" s="998"/>
      <c r="R213" s="998"/>
      <c r="S213" s="998"/>
      <c r="T213" s="998"/>
      <c r="U213" s="998"/>
      <c r="V213" s="998"/>
      <c r="W213" s="998"/>
      <c r="X213" s="998"/>
      <c r="Y213" s="998"/>
      <c r="Z213" s="998"/>
    </row>
    <row r="214" ht="15.75" customHeight="1">
      <c r="A214" s="998"/>
      <c r="B214" s="998"/>
      <c r="C214" s="998"/>
      <c r="D214" s="998"/>
      <c r="E214" s="998"/>
      <c r="F214" s="998"/>
      <c r="G214" s="998"/>
      <c r="H214" s="998"/>
      <c r="I214" s="998"/>
      <c r="J214" s="998"/>
      <c r="K214" s="998"/>
      <c r="L214" s="998"/>
      <c r="M214" s="998"/>
      <c r="N214" s="998"/>
      <c r="O214" s="998"/>
      <c r="P214" s="998"/>
      <c r="Q214" s="998"/>
      <c r="R214" s="998"/>
      <c r="S214" s="998"/>
      <c r="T214" s="998"/>
      <c r="U214" s="998"/>
      <c r="V214" s="998"/>
      <c r="W214" s="998"/>
      <c r="X214" s="998"/>
      <c r="Y214" s="998"/>
      <c r="Z214" s="998"/>
    </row>
    <row r="215" ht="15.75" customHeight="1">
      <c r="A215" s="998"/>
      <c r="B215" s="998"/>
      <c r="C215" s="998"/>
      <c r="D215" s="998"/>
      <c r="E215" s="998"/>
      <c r="F215" s="998"/>
      <c r="G215" s="998"/>
      <c r="H215" s="998"/>
      <c r="I215" s="998"/>
      <c r="J215" s="998"/>
      <c r="K215" s="998"/>
      <c r="L215" s="998"/>
      <c r="M215" s="998"/>
      <c r="N215" s="998"/>
      <c r="O215" s="998"/>
      <c r="P215" s="998"/>
      <c r="Q215" s="998"/>
      <c r="R215" s="998"/>
      <c r="S215" s="998"/>
      <c r="T215" s="998"/>
      <c r="U215" s="998"/>
      <c r="V215" s="998"/>
      <c r="W215" s="998"/>
      <c r="X215" s="998"/>
      <c r="Y215" s="998"/>
      <c r="Z215" s="998"/>
    </row>
    <row r="216" ht="15.75" customHeight="1">
      <c r="A216" s="998"/>
      <c r="B216" s="998"/>
      <c r="C216" s="998"/>
      <c r="D216" s="998"/>
      <c r="E216" s="998"/>
      <c r="F216" s="998"/>
      <c r="G216" s="998"/>
      <c r="H216" s="998"/>
      <c r="I216" s="998"/>
      <c r="J216" s="998"/>
      <c r="K216" s="998"/>
      <c r="L216" s="998"/>
      <c r="M216" s="998"/>
      <c r="N216" s="998"/>
      <c r="O216" s="998"/>
      <c r="P216" s="998"/>
      <c r="Q216" s="998"/>
      <c r="R216" s="998"/>
      <c r="S216" s="998"/>
      <c r="T216" s="998"/>
      <c r="U216" s="998"/>
      <c r="V216" s="998"/>
      <c r="W216" s="998"/>
      <c r="X216" s="998"/>
      <c r="Y216" s="998"/>
      <c r="Z216" s="998"/>
    </row>
    <row r="217" ht="15.75" customHeight="1">
      <c r="A217" s="998"/>
      <c r="B217" s="998"/>
      <c r="C217" s="998"/>
      <c r="D217" s="998"/>
      <c r="E217" s="998"/>
      <c r="F217" s="998"/>
      <c r="G217" s="998"/>
      <c r="H217" s="998"/>
      <c r="I217" s="998"/>
      <c r="J217" s="998"/>
      <c r="K217" s="998"/>
      <c r="L217" s="998"/>
      <c r="M217" s="998"/>
      <c r="N217" s="998"/>
      <c r="O217" s="998"/>
      <c r="P217" s="998"/>
      <c r="Q217" s="998"/>
      <c r="R217" s="998"/>
      <c r="S217" s="998"/>
      <c r="T217" s="998"/>
      <c r="U217" s="998"/>
      <c r="V217" s="998"/>
      <c r="W217" s="998"/>
      <c r="X217" s="998"/>
      <c r="Y217" s="998"/>
      <c r="Z217" s="998"/>
    </row>
    <row r="218" ht="15.75" customHeight="1">
      <c r="A218" s="998"/>
      <c r="B218" s="998"/>
      <c r="C218" s="998"/>
      <c r="D218" s="998"/>
      <c r="E218" s="998"/>
      <c r="F218" s="998"/>
      <c r="G218" s="998"/>
      <c r="H218" s="998"/>
      <c r="I218" s="998"/>
      <c r="J218" s="998"/>
      <c r="K218" s="998"/>
      <c r="L218" s="998"/>
      <c r="M218" s="998"/>
      <c r="N218" s="998"/>
      <c r="O218" s="998"/>
      <c r="P218" s="998"/>
      <c r="Q218" s="998"/>
      <c r="R218" s="998"/>
      <c r="S218" s="998"/>
      <c r="T218" s="998"/>
      <c r="U218" s="998"/>
      <c r="V218" s="998"/>
      <c r="W218" s="998"/>
      <c r="X218" s="998"/>
      <c r="Y218" s="998"/>
      <c r="Z218" s="998"/>
    </row>
    <row r="219" ht="15.75" customHeight="1">
      <c r="A219" s="998"/>
      <c r="B219" s="998"/>
      <c r="C219" s="998"/>
      <c r="D219" s="998"/>
      <c r="E219" s="998"/>
      <c r="F219" s="998"/>
      <c r="G219" s="998"/>
      <c r="H219" s="998"/>
      <c r="I219" s="998"/>
      <c r="J219" s="998"/>
      <c r="K219" s="998"/>
      <c r="L219" s="998"/>
      <c r="M219" s="998"/>
      <c r="N219" s="998"/>
      <c r="O219" s="998"/>
      <c r="P219" s="998"/>
      <c r="Q219" s="998"/>
      <c r="R219" s="998"/>
      <c r="S219" s="998"/>
      <c r="T219" s="998"/>
      <c r="U219" s="998"/>
      <c r="V219" s="998"/>
      <c r="W219" s="998"/>
      <c r="X219" s="998"/>
      <c r="Y219" s="998"/>
      <c r="Z219" s="998"/>
    </row>
    <row r="220" ht="15.75" customHeight="1">
      <c r="A220" s="998"/>
      <c r="B220" s="998"/>
      <c r="C220" s="998"/>
      <c r="D220" s="998"/>
      <c r="E220" s="998"/>
      <c r="F220" s="998"/>
      <c r="G220" s="998"/>
      <c r="H220" s="998"/>
      <c r="I220" s="998"/>
      <c r="J220" s="998"/>
      <c r="K220" s="998"/>
      <c r="L220" s="998"/>
      <c r="M220" s="998"/>
      <c r="N220" s="998"/>
      <c r="O220" s="998"/>
      <c r="P220" s="998"/>
      <c r="Q220" s="998"/>
      <c r="R220" s="998"/>
      <c r="S220" s="998"/>
      <c r="T220" s="998"/>
      <c r="U220" s="998"/>
      <c r="V220" s="998"/>
      <c r="W220" s="998"/>
      <c r="X220" s="998"/>
      <c r="Y220" s="998"/>
      <c r="Z220" s="998"/>
    </row>
    <row r="221" ht="15.75" customHeight="1">
      <c r="A221" s="998"/>
      <c r="B221" s="998"/>
      <c r="C221" s="998"/>
      <c r="D221" s="998"/>
      <c r="E221" s="998"/>
      <c r="F221" s="998"/>
      <c r="G221" s="998"/>
      <c r="H221" s="998"/>
      <c r="I221" s="998"/>
      <c r="J221" s="998"/>
      <c r="K221" s="998"/>
      <c r="L221" s="998"/>
      <c r="M221" s="998"/>
      <c r="N221" s="998"/>
      <c r="O221" s="998"/>
      <c r="P221" s="998"/>
      <c r="Q221" s="998"/>
      <c r="R221" s="998"/>
      <c r="S221" s="998"/>
      <c r="T221" s="998"/>
      <c r="U221" s="998"/>
      <c r="V221" s="998"/>
      <c r="W221" s="998"/>
      <c r="X221" s="998"/>
      <c r="Y221" s="998"/>
      <c r="Z221" s="998"/>
    </row>
    <row r="222" ht="15.75" customHeight="1">
      <c r="A222" s="998"/>
      <c r="B222" s="998"/>
      <c r="C222" s="998"/>
      <c r="D222" s="998"/>
      <c r="E222" s="998"/>
      <c r="F222" s="998"/>
      <c r="G222" s="998"/>
      <c r="H222" s="998"/>
      <c r="I222" s="998"/>
      <c r="J222" s="998"/>
      <c r="K222" s="998"/>
      <c r="L222" s="998"/>
      <c r="M222" s="998"/>
      <c r="N222" s="998"/>
      <c r="O222" s="998"/>
      <c r="P222" s="998"/>
      <c r="Q222" s="998"/>
      <c r="R222" s="998"/>
      <c r="S222" s="998"/>
      <c r="T222" s="998"/>
      <c r="U222" s="998"/>
      <c r="V222" s="998"/>
      <c r="W222" s="998"/>
      <c r="X222" s="998"/>
      <c r="Y222" s="998"/>
      <c r="Z222" s="998"/>
    </row>
    <row r="223" ht="15.75" customHeight="1">
      <c r="A223" s="998"/>
      <c r="B223" s="998"/>
      <c r="C223" s="998"/>
      <c r="D223" s="998"/>
      <c r="E223" s="998"/>
      <c r="F223" s="998"/>
      <c r="G223" s="998"/>
      <c r="H223" s="998"/>
      <c r="I223" s="998"/>
      <c r="J223" s="998"/>
      <c r="K223" s="998"/>
      <c r="L223" s="998"/>
      <c r="M223" s="998"/>
      <c r="N223" s="998"/>
      <c r="O223" s="998"/>
      <c r="P223" s="998"/>
      <c r="Q223" s="998"/>
      <c r="R223" s="998"/>
      <c r="S223" s="998"/>
      <c r="T223" s="998"/>
      <c r="U223" s="998"/>
      <c r="V223" s="998"/>
      <c r="W223" s="998"/>
      <c r="X223" s="998"/>
      <c r="Y223" s="998"/>
      <c r="Z223" s="998"/>
    </row>
    <row r="224" ht="15.75" customHeight="1">
      <c r="A224" s="998"/>
      <c r="B224" s="998"/>
      <c r="C224" s="998"/>
      <c r="D224" s="998"/>
      <c r="E224" s="998"/>
      <c r="F224" s="998"/>
      <c r="G224" s="998"/>
      <c r="H224" s="998"/>
      <c r="I224" s="998"/>
      <c r="J224" s="998"/>
      <c r="K224" s="998"/>
      <c r="L224" s="998"/>
      <c r="M224" s="998"/>
      <c r="N224" s="998"/>
      <c r="O224" s="998"/>
      <c r="P224" s="998"/>
      <c r="Q224" s="998"/>
      <c r="R224" s="998"/>
      <c r="S224" s="998"/>
      <c r="T224" s="998"/>
      <c r="U224" s="998"/>
      <c r="V224" s="998"/>
      <c r="W224" s="998"/>
      <c r="X224" s="998"/>
      <c r="Y224" s="998"/>
      <c r="Z224" s="998"/>
    </row>
    <row r="225" ht="15.75" customHeight="1">
      <c r="A225" s="998"/>
      <c r="B225" s="998"/>
      <c r="C225" s="998"/>
      <c r="D225" s="998"/>
      <c r="E225" s="998"/>
      <c r="F225" s="998"/>
      <c r="G225" s="998"/>
      <c r="H225" s="998"/>
      <c r="I225" s="998"/>
      <c r="J225" s="998"/>
      <c r="K225" s="998"/>
      <c r="L225" s="998"/>
      <c r="M225" s="998"/>
      <c r="N225" s="998"/>
      <c r="O225" s="998"/>
      <c r="P225" s="998"/>
      <c r="Q225" s="998"/>
      <c r="R225" s="998"/>
      <c r="S225" s="998"/>
      <c r="T225" s="998"/>
      <c r="U225" s="998"/>
      <c r="V225" s="998"/>
      <c r="W225" s="998"/>
      <c r="X225" s="998"/>
      <c r="Y225" s="998"/>
      <c r="Z225" s="998"/>
    </row>
    <row r="226" ht="15.75" customHeight="1">
      <c r="A226" s="998"/>
      <c r="B226" s="998"/>
      <c r="C226" s="998"/>
      <c r="D226" s="998"/>
      <c r="E226" s="998"/>
      <c r="F226" s="998"/>
      <c r="G226" s="998"/>
      <c r="H226" s="998"/>
      <c r="I226" s="998"/>
      <c r="J226" s="998"/>
      <c r="K226" s="998"/>
      <c r="L226" s="998"/>
      <c r="M226" s="998"/>
      <c r="N226" s="998"/>
      <c r="O226" s="998"/>
      <c r="P226" s="998"/>
      <c r="Q226" s="998"/>
      <c r="R226" s="998"/>
      <c r="S226" s="998"/>
      <c r="T226" s="998"/>
      <c r="U226" s="998"/>
      <c r="V226" s="998"/>
      <c r="W226" s="998"/>
      <c r="X226" s="998"/>
      <c r="Y226" s="998"/>
      <c r="Z226" s="998"/>
    </row>
    <row r="227" ht="15.75" customHeight="1">
      <c r="A227" s="998"/>
      <c r="B227" s="998"/>
      <c r="C227" s="998"/>
      <c r="D227" s="998"/>
      <c r="E227" s="998"/>
      <c r="F227" s="998"/>
      <c r="G227" s="998"/>
      <c r="H227" s="998"/>
      <c r="I227" s="998"/>
      <c r="J227" s="998"/>
      <c r="K227" s="998"/>
      <c r="L227" s="998"/>
      <c r="M227" s="998"/>
      <c r="N227" s="998"/>
      <c r="O227" s="998"/>
      <c r="P227" s="998"/>
      <c r="Q227" s="998"/>
      <c r="R227" s="998"/>
      <c r="S227" s="998"/>
      <c r="T227" s="998"/>
      <c r="U227" s="998"/>
      <c r="V227" s="998"/>
      <c r="W227" s="998"/>
      <c r="X227" s="998"/>
      <c r="Y227" s="998"/>
      <c r="Z227" s="998"/>
    </row>
    <row r="228" ht="15.75" customHeight="1">
      <c r="A228" s="998"/>
      <c r="B228" s="998"/>
      <c r="C228" s="998"/>
      <c r="D228" s="998"/>
      <c r="E228" s="998"/>
      <c r="F228" s="998"/>
      <c r="G228" s="998"/>
      <c r="H228" s="998"/>
      <c r="I228" s="998"/>
      <c r="J228" s="998"/>
      <c r="K228" s="998"/>
      <c r="L228" s="998"/>
      <c r="M228" s="998"/>
      <c r="N228" s="998"/>
      <c r="O228" s="998"/>
      <c r="P228" s="998"/>
      <c r="Q228" s="998"/>
      <c r="R228" s="998"/>
      <c r="S228" s="998"/>
      <c r="T228" s="998"/>
      <c r="U228" s="998"/>
      <c r="V228" s="998"/>
      <c r="W228" s="998"/>
      <c r="X228" s="998"/>
      <c r="Y228" s="998"/>
      <c r="Z228" s="998"/>
    </row>
    <row r="229" ht="15.75" customHeight="1">
      <c r="A229" s="998"/>
      <c r="B229" s="998"/>
      <c r="C229" s="998"/>
      <c r="D229" s="998"/>
      <c r="E229" s="998"/>
      <c r="F229" s="998"/>
      <c r="G229" s="998"/>
      <c r="H229" s="998"/>
      <c r="I229" s="998"/>
      <c r="J229" s="998"/>
      <c r="K229" s="998"/>
      <c r="L229" s="998"/>
      <c r="M229" s="998"/>
      <c r="N229" s="998"/>
      <c r="O229" s="998"/>
      <c r="P229" s="998"/>
      <c r="Q229" s="998"/>
      <c r="R229" s="998"/>
      <c r="S229" s="998"/>
      <c r="T229" s="998"/>
      <c r="U229" s="998"/>
      <c r="V229" s="998"/>
      <c r="W229" s="998"/>
      <c r="X229" s="998"/>
      <c r="Y229" s="998"/>
      <c r="Z229" s="998"/>
    </row>
    <row r="230" ht="15.75" customHeight="1">
      <c r="A230" s="998"/>
      <c r="B230" s="998"/>
      <c r="C230" s="998"/>
      <c r="D230" s="998"/>
      <c r="E230" s="998"/>
      <c r="F230" s="998"/>
      <c r="G230" s="998"/>
      <c r="H230" s="998"/>
      <c r="I230" s="998"/>
      <c r="J230" s="998"/>
      <c r="K230" s="998"/>
      <c r="L230" s="998"/>
      <c r="M230" s="998"/>
      <c r="N230" s="998"/>
      <c r="O230" s="998"/>
      <c r="P230" s="998"/>
      <c r="Q230" s="998"/>
      <c r="R230" s="998"/>
      <c r="S230" s="998"/>
      <c r="T230" s="998"/>
      <c r="U230" s="998"/>
      <c r="V230" s="998"/>
      <c r="W230" s="998"/>
      <c r="X230" s="998"/>
      <c r="Y230" s="998"/>
      <c r="Z230" s="998"/>
    </row>
    <row r="231" ht="15.75" customHeight="1">
      <c r="A231" s="998"/>
      <c r="B231" s="998"/>
      <c r="C231" s="998"/>
      <c r="D231" s="998"/>
      <c r="E231" s="998"/>
      <c r="F231" s="998"/>
      <c r="G231" s="998"/>
      <c r="H231" s="998"/>
      <c r="I231" s="998"/>
      <c r="J231" s="998"/>
      <c r="K231" s="998"/>
      <c r="L231" s="998"/>
      <c r="M231" s="998"/>
      <c r="N231" s="998"/>
      <c r="O231" s="998"/>
      <c r="P231" s="998"/>
      <c r="Q231" s="998"/>
      <c r="R231" s="998"/>
      <c r="S231" s="998"/>
      <c r="T231" s="998"/>
      <c r="U231" s="998"/>
      <c r="V231" s="998"/>
      <c r="W231" s="998"/>
      <c r="X231" s="998"/>
      <c r="Y231" s="998"/>
      <c r="Z231" s="998"/>
    </row>
    <row r="232" ht="15.75" customHeight="1">
      <c r="A232" s="998"/>
      <c r="B232" s="998"/>
      <c r="C232" s="998"/>
      <c r="D232" s="998"/>
      <c r="E232" s="998"/>
      <c r="F232" s="998"/>
      <c r="G232" s="998"/>
      <c r="H232" s="998"/>
      <c r="I232" s="998"/>
      <c r="J232" s="998"/>
      <c r="K232" s="998"/>
      <c r="L232" s="998"/>
      <c r="M232" s="998"/>
      <c r="N232" s="998"/>
      <c r="O232" s="998"/>
      <c r="P232" s="998"/>
      <c r="Q232" s="998"/>
      <c r="R232" s="998"/>
      <c r="S232" s="998"/>
      <c r="T232" s="998"/>
      <c r="U232" s="998"/>
      <c r="V232" s="998"/>
      <c r="W232" s="998"/>
      <c r="X232" s="998"/>
      <c r="Y232" s="998"/>
      <c r="Z232" s="998"/>
    </row>
    <row r="233" ht="15.75" customHeight="1">
      <c r="A233" s="998"/>
      <c r="B233" s="998"/>
      <c r="C233" s="998"/>
      <c r="D233" s="998"/>
      <c r="E233" s="998"/>
      <c r="F233" s="998"/>
      <c r="G233" s="998"/>
      <c r="H233" s="998"/>
      <c r="I233" s="998"/>
      <c r="J233" s="998"/>
      <c r="K233" s="998"/>
      <c r="L233" s="998"/>
      <c r="M233" s="998"/>
      <c r="N233" s="998"/>
      <c r="O233" s="998"/>
      <c r="P233" s="998"/>
      <c r="Q233" s="998"/>
      <c r="R233" s="998"/>
      <c r="S233" s="998"/>
      <c r="T233" s="998"/>
      <c r="U233" s="998"/>
      <c r="V233" s="998"/>
      <c r="W233" s="998"/>
      <c r="X233" s="998"/>
      <c r="Y233" s="998"/>
      <c r="Z233" s="998"/>
    </row>
    <row r="234" ht="15.75" customHeight="1">
      <c r="A234" s="998"/>
      <c r="B234" s="998"/>
      <c r="C234" s="998"/>
      <c r="D234" s="998"/>
      <c r="E234" s="998"/>
      <c r="F234" s="998"/>
      <c r="G234" s="998"/>
      <c r="H234" s="998"/>
      <c r="I234" s="998"/>
      <c r="J234" s="998"/>
      <c r="K234" s="998"/>
      <c r="L234" s="998"/>
      <c r="M234" s="998"/>
      <c r="N234" s="998"/>
      <c r="O234" s="998"/>
      <c r="P234" s="998"/>
      <c r="Q234" s="998"/>
      <c r="R234" s="998"/>
      <c r="S234" s="998"/>
      <c r="T234" s="998"/>
      <c r="U234" s="998"/>
      <c r="V234" s="998"/>
      <c r="W234" s="998"/>
      <c r="X234" s="998"/>
      <c r="Y234" s="998"/>
      <c r="Z234" s="998"/>
    </row>
    <row r="235" ht="15.75" customHeight="1">
      <c r="A235" s="998"/>
      <c r="B235" s="998"/>
      <c r="C235" s="998"/>
      <c r="D235" s="998"/>
      <c r="E235" s="998"/>
      <c r="F235" s="998"/>
      <c r="G235" s="998"/>
      <c r="H235" s="998"/>
      <c r="I235" s="998"/>
      <c r="J235" s="998"/>
      <c r="K235" s="998"/>
      <c r="L235" s="998"/>
      <c r="M235" s="998"/>
      <c r="N235" s="998"/>
      <c r="O235" s="998"/>
      <c r="P235" s="998"/>
      <c r="Q235" s="998"/>
      <c r="R235" s="998"/>
      <c r="S235" s="998"/>
      <c r="T235" s="998"/>
      <c r="U235" s="998"/>
      <c r="V235" s="998"/>
      <c r="W235" s="998"/>
      <c r="X235" s="998"/>
      <c r="Y235" s="998"/>
      <c r="Z235" s="998"/>
    </row>
    <row r="236" ht="15.75" customHeight="1">
      <c r="A236" s="998"/>
      <c r="B236" s="998"/>
      <c r="C236" s="998"/>
      <c r="D236" s="998"/>
      <c r="E236" s="998"/>
      <c r="F236" s="998"/>
      <c r="G236" s="998"/>
      <c r="H236" s="998"/>
      <c r="I236" s="998"/>
      <c r="J236" s="998"/>
      <c r="K236" s="998"/>
      <c r="L236" s="998"/>
      <c r="M236" s="998"/>
      <c r="N236" s="998"/>
      <c r="O236" s="998"/>
      <c r="P236" s="998"/>
      <c r="Q236" s="998"/>
      <c r="R236" s="998"/>
      <c r="S236" s="998"/>
      <c r="T236" s="998"/>
      <c r="U236" s="998"/>
      <c r="V236" s="998"/>
      <c r="W236" s="998"/>
      <c r="X236" s="998"/>
      <c r="Y236" s="998"/>
      <c r="Z236" s="998"/>
    </row>
    <row r="237" ht="15.75" customHeight="1">
      <c r="A237" s="998"/>
      <c r="B237" s="998"/>
      <c r="C237" s="998"/>
      <c r="D237" s="998"/>
      <c r="E237" s="998"/>
      <c r="F237" s="998"/>
      <c r="G237" s="998"/>
      <c r="H237" s="998"/>
      <c r="I237" s="998"/>
      <c r="J237" s="998"/>
      <c r="K237" s="998"/>
      <c r="L237" s="998"/>
      <c r="M237" s="998"/>
      <c r="N237" s="998"/>
      <c r="O237" s="998"/>
      <c r="P237" s="998"/>
      <c r="Q237" s="998"/>
      <c r="R237" s="998"/>
      <c r="S237" s="998"/>
      <c r="T237" s="998"/>
      <c r="U237" s="998"/>
      <c r="V237" s="998"/>
      <c r="W237" s="998"/>
      <c r="X237" s="998"/>
      <c r="Y237" s="998"/>
      <c r="Z237" s="998"/>
    </row>
    <row r="238" ht="15.75" customHeight="1">
      <c r="A238" s="998"/>
      <c r="B238" s="998"/>
      <c r="C238" s="998"/>
      <c r="D238" s="998"/>
      <c r="E238" s="998"/>
      <c r="F238" s="998"/>
      <c r="G238" s="998"/>
      <c r="H238" s="998"/>
      <c r="I238" s="998"/>
      <c r="J238" s="998"/>
      <c r="K238" s="998"/>
      <c r="L238" s="998"/>
      <c r="M238" s="998"/>
      <c r="N238" s="998"/>
      <c r="O238" s="998"/>
      <c r="P238" s="998"/>
      <c r="Q238" s="998"/>
      <c r="R238" s="998"/>
      <c r="S238" s="998"/>
      <c r="T238" s="998"/>
      <c r="U238" s="998"/>
      <c r="V238" s="998"/>
      <c r="W238" s="998"/>
      <c r="X238" s="998"/>
      <c r="Y238" s="998"/>
      <c r="Z238" s="998"/>
    </row>
    <row r="239" ht="15.75" customHeight="1">
      <c r="A239" s="998"/>
      <c r="B239" s="998"/>
      <c r="C239" s="998"/>
      <c r="D239" s="998"/>
      <c r="E239" s="998"/>
      <c r="F239" s="998"/>
      <c r="G239" s="998"/>
      <c r="H239" s="998"/>
      <c r="I239" s="998"/>
      <c r="J239" s="998"/>
      <c r="K239" s="998"/>
      <c r="L239" s="998"/>
      <c r="M239" s="998"/>
      <c r="N239" s="998"/>
      <c r="O239" s="998"/>
      <c r="P239" s="998"/>
      <c r="Q239" s="998"/>
      <c r="R239" s="998"/>
      <c r="S239" s="998"/>
      <c r="T239" s="998"/>
      <c r="U239" s="998"/>
      <c r="V239" s="998"/>
      <c r="W239" s="998"/>
      <c r="X239" s="998"/>
      <c r="Y239" s="998"/>
      <c r="Z239" s="998"/>
    </row>
    <row r="240" ht="15.75" customHeight="1">
      <c r="A240" s="998"/>
      <c r="B240" s="998"/>
      <c r="C240" s="998"/>
      <c r="D240" s="998"/>
      <c r="E240" s="998"/>
      <c r="F240" s="998"/>
      <c r="G240" s="998"/>
      <c r="H240" s="998"/>
      <c r="I240" s="998"/>
      <c r="J240" s="998"/>
      <c r="K240" s="998"/>
      <c r="L240" s="998"/>
      <c r="M240" s="998"/>
      <c r="N240" s="998"/>
      <c r="O240" s="998"/>
      <c r="P240" s="998"/>
      <c r="Q240" s="998"/>
      <c r="R240" s="998"/>
      <c r="S240" s="998"/>
      <c r="T240" s="998"/>
      <c r="U240" s="998"/>
      <c r="V240" s="998"/>
      <c r="W240" s="998"/>
      <c r="X240" s="998"/>
      <c r="Y240" s="998"/>
      <c r="Z240" s="998"/>
    </row>
    <row r="241" ht="15.75" customHeight="1">
      <c r="A241" s="998"/>
      <c r="B241" s="998"/>
      <c r="C241" s="998"/>
      <c r="D241" s="998"/>
      <c r="E241" s="998"/>
      <c r="F241" s="998"/>
      <c r="G241" s="998"/>
      <c r="H241" s="998"/>
      <c r="I241" s="998"/>
      <c r="J241" s="998"/>
      <c r="K241" s="998"/>
      <c r="L241" s="998"/>
      <c r="M241" s="998"/>
      <c r="N241" s="998"/>
      <c r="O241" s="998"/>
      <c r="P241" s="998"/>
      <c r="Q241" s="998"/>
      <c r="R241" s="998"/>
      <c r="S241" s="998"/>
      <c r="T241" s="998"/>
      <c r="U241" s="998"/>
      <c r="V241" s="998"/>
      <c r="W241" s="998"/>
      <c r="X241" s="998"/>
      <c r="Y241" s="998"/>
      <c r="Z241" s="998"/>
    </row>
    <row r="242" ht="15.75" customHeight="1">
      <c r="A242" s="998"/>
      <c r="B242" s="998"/>
      <c r="C242" s="998"/>
      <c r="D242" s="998"/>
      <c r="E242" s="998"/>
      <c r="F242" s="998"/>
      <c r="G242" s="998"/>
      <c r="H242" s="998"/>
      <c r="I242" s="998"/>
      <c r="J242" s="998"/>
      <c r="K242" s="998"/>
      <c r="L242" s="998"/>
      <c r="M242" s="998"/>
      <c r="N242" s="998"/>
      <c r="O242" s="998"/>
      <c r="P242" s="998"/>
      <c r="Q242" s="998"/>
      <c r="R242" s="998"/>
      <c r="S242" s="998"/>
      <c r="T242" s="998"/>
      <c r="U242" s="998"/>
      <c r="V242" s="998"/>
      <c r="W242" s="998"/>
      <c r="X242" s="998"/>
      <c r="Y242" s="998"/>
      <c r="Z242" s="998"/>
    </row>
    <row r="243" ht="15.75" customHeight="1">
      <c r="A243" s="998"/>
      <c r="B243" s="998"/>
      <c r="C243" s="998"/>
      <c r="D243" s="998"/>
      <c r="E243" s="998"/>
      <c r="F243" s="998"/>
      <c r="G243" s="998"/>
      <c r="H243" s="998"/>
      <c r="I243" s="998"/>
      <c r="J243" s="998"/>
      <c r="K243" s="998"/>
      <c r="L243" s="998"/>
      <c r="M243" s="998"/>
      <c r="N243" s="998"/>
      <c r="O243" s="998"/>
      <c r="P243" s="998"/>
      <c r="Q243" s="998"/>
      <c r="R243" s="998"/>
      <c r="S243" s="998"/>
      <c r="T243" s="998"/>
      <c r="U243" s="998"/>
      <c r="V243" s="998"/>
      <c r="W243" s="998"/>
      <c r="X243" s="998"/>
      <c r="Y243" s="998"/>
      <c r="Z243" s="998"/>
    </row>
    <row r="244" ht="15.75" customHeight="1">
      <c r="A244" s="998"/>
      <c r="B244" s="998"/>
      <c r="C244" s="998"/>
      <c r="D244" s="998"/>
      <c r="E244" s="998"/>
      <c r="F244" s="998"/>
      <c r="G244" s="998"/>
      <c r="H244" s="998"/>
      <c r="I244" s="998"/>
      <c r="J244" s="998"/>
      <c r="K244" s="998"/>
      <c r="L244" s="998"/>
      <c r="M244" s="998"/>
      <c r="N244" s="998"/>
      <c r="O244" s="998"/>
      <c r="P244" s="998"/>
      <c r="Q244" s="998"/>
      <c r="R244" s="998"/>
      <c r="S244" s="998"/>
      <c r="T244" s="998"/>
      <c r="U244" s="998"/>
      <c r="V244" s="998"/>
      <c r="W244" s="998"/>
      <c r="X244" s="998"/>
      <c r="Y244" s="998"/>
      <c r="Z244" s="998"/>
    </row>
    <row r="245" ht="15.75" customHeight="1">
      <c r="A245" s="998"/>
      <c r="B245" s="998"/>
      <c r="C245" s="998"/>
      <c r="D245" s="998"/>
      <c r="E245" s="998"/>
      <c r="F245" s="998"/>
      <c r="G245" s="998"/>
      <c r="H245" s="998"/>
      <c r="I245" s="998"/>
      <c r="J245" s="998"/>
      <c r="K245" s="998"/>
      <c r="L245" s="998"/>
      <c r="M245" s="998"/>
      <c r="N245" s="998"/>
      <c r="O245" s="998"/>
      <c r="P245" s="998"/>
      <c r="Q245" s="998"/>
      <c r="R245" s="998"/>
      <c r="S245" s="998"/>
      <c r="T245" s="998"/>
      <c r="U245" s="998"/>
      <c r="V245" s="998"/>
      <c r="W245" s="998"/>
      <c r="X245" s="998"/>
      <c r="Y245" s="998"/>
      <c r="Z245" s="998"/>
    </row>
    <row r="246" ht="15.75" customHeight="1">
      <c r="A246" s="998"/>
      <c r="B246" s="998"/>
      <c r="C246" s="998"/>
      <c r="D246" s="998"/>
      <c r="E246" s="998"/>
      <c r="F246" s="998"/>
      <c r="G246" s="998"/>
      <c r="H246" s="998"/>
      <c r="I246" s="998"/>
      <c r="J246" s="998"/>
      <c r="K246" s="998"/>
      <c r="L246" s="998"/>
      <c r="M246" s="998"/>
      <c r="N246" s="998"/>
      <c r="O246" s="998"/>
      <c r="P246" s="998"/>
      <c r="Q246" s="998"/>
      <c r="R246" s="998"/>
      <c r="S246" s="998"/>
      <c r="T246" s="998"/>
      <c r="U246" s="998"/>
      <c r="V246" s="998"/>
      <c r="W246" s="998"/>
      <c r="X246" s="998"/>
      <c r="Y246" s="998"/>
      <c r="Z246" s="998"/>
    </row>
    <row r="247" ht="15.75" customHeight="1">
      <c r="A247" s="998"/>
      <c r="B247" s="998"/>
      <c r="C247" s="998"/>
      <c r="D247" s="998"/>
      <c r="E247" s="998"/>
      <c r="F247" s="998"/>
      <c r="G247" s="998"/>
      <c r="H247" s="998"/>
      <c r="I247" s="998"/>
      <c r="J247" s="998"/>
      <c r="K247" s="998"/>
      <c r="L247" s="998"/>
      <c r="M247" s="998"/>
      <c r="N247" s="998"/>
      <c r="O247" s="998"/>
      <c r="P247" s="998"/>
      <c r="Q247" s="998"/>
      <c r="R247" s="998"/>
      <c r="S247" s="998"/>
      <c r="T247" s="998"/>
      <c r="U247" s="998"/>
      <c r="V247" s="998"/>
      <c r="W247" s="998"/>
      <c r="X247" s="998"/>
      <c r="Y247" s="998"/>
      <c r="Z247" s="998"/>
    </row>
    <row r="248" ht="15.75" customHeight="1">
      <c r="A248" s="998"/>
      <c r="B248" s="998"/>
      <c r="C248" s="998"/>
      <c r="D248" s="998"/>
      <c r="E248" s="998"/>
      <c r="F248" s="998"/>
      <c r="G248" s="998"/>
      <c r="H248" s="998"/>
      <c r="I248" s="998"/>
      <c r="J248" s="998"/>
      <c r="K248" s="998"/>
      <c r="L248" s="998"/>
      <c r="M248" s="998"/>
      <c r="N248" s="998"/>
      <c r="O248" s="998"/>
      <c r="P248" s="998"/>
      <c r="Q248" s="998"/>
      <c r="R248" s="998"/>
      <c r="S248" s="998"/>
      <c r="T248" s="998"/>
      <c r="U248" s="998"/>
      <c r="V248" s="998"/>
      <c r="W248" s="998"/>
      <c r="X248" s="998"/>
      <c r="Y248" s="998"/>
      <c r="Z248" s="998"/>
    </row>
    <row r="249" ht="15.75" customHeight="1">
      <c r="A249" s="998"/>
      <c r="B249" s="998"/>
      <c r="C249" s="998"/>
      <c r="D249" s="998"/>
      <c r="E249" s="998"/>
      <c r="F249" s="998"/>
      <c r="G249" s="998"/>
      <c r="H249" s="998"/>
      <c r="I249" s="998"/>
      <c r="J249" s="998"/>
      <c r="K249" s="998"/>
      <c r="L249" s="998"/>
      <c r="M249" s="998"/>
      <c r="N249" s="998"/>
      <c r="O249" s="998"/>
      <c r="P249" s="998"/>
      <c r="Q249" s="998"/>
      <c r="R249" s="998"/>
      <c r="S249" s="998"/>
      <c r="T249" s="998"/>
      <c r="U249" s="998"/>
      <c r="V249" s="998"/>
      <c r="W249" s="998"/>
      <c r="X249" s="998"/>
      <c r="Y249" s="998"/>
      <c r="Z249" s="998"/>
    </row>
    <row r="250" ht="15.75" customHeight="1">
      <c r="A250" s="998"/>
      <c r="B250" s="998"/>
      <c r="C250" s="998"/>
      <c r="D250" s="998"/>
      <c r="E250" s="998"/>
      <c r="F250" s="998"/>
      <c r="G250" s="998"/>
      <c r="H250" s="998"/>
      <c r="I250" s="998"/>
      <c r="J250" s="998"/>
      <c r="K250" s="998"/>
      <c r="L250" s="998"/>
      <c r="M250" s="998"/>
      <c r="N250" s="998"/>
      <c r="O250" s="998"/>
      <c r="P250" s="998"/>
      <c r="Q250" s="998"/>
      <c r="R250" s="998"/>
      <c r="S250" s="998"/>
      <c r="T250" s="998"/>
      <c r="U250" s="998"/>
      <c r="V250" s="998"/>
      <c r="W250" s="998"/>
      <c r="X250" s="998"/>
      <c r="Y250" s="998"/>
      <c r="Z250" s="998"/>
    </row>
    <row r="251" ht="15.75" customHeight="1">
      <c r="A251" s="998"/>
      <c r="B251" s="998"/>
      <c r="C251" s="998"/>
      <c r="D251" s="998"/>
      <c r="E251" s="998"/>
      <c r="F251" s="998"/>
      <c r="G251" s="998"/>
      <c r="H251" s="998"/>
      <c r="I251" s="998"/>
      <c r="J251" s="998"/>
      <c r="K251" s="998"/>
      <c r="L251" s="998"/>
      <c r="M251" s="998"/>
      <c r="N251" s="998"/>
      <c r="O251" s="998"/>
      <c r="P251" s="998"/>
      <c r="Q251" s="998"/>
      <c r="R251" s="998"/>
      <c r="S251" s="998"/>
      <c r="T251" s="998"/>
      <c r="U251" s="998"/>
      <c r="V251" s="998"/>
      <c r="W251" s="998"/>
      <c r="X251" s="998"/>
      <c r="Y251" s="998"/>
      <c r="Z251" s="998"/>
    </row>
    <row r="252" ht="15.75" customHeight="1">
      <c r="A252" s="998"/>
      <c r="B252" s="998"/>
      <c r="C252" s="998"/>
      <c r="D252" s="998"/>
      <c r="E252" s="998"/>
      <c r="F252" s="998"/>
      <c r="G252" s="998"/>
      <c r="H252" s="998"/>
      <c r="I252" s="998"/>
      <c r="J252" s="998"/>
      <c r="K252" s="998"/>
      <c r="L252" s="998"/>
      <c r="M252" s="998"/>
      <c r="N252" s="998"/>
      <c r="O252" s="998"/>
      <c r="P252" s="998"/>
      <c r="Q252" s="998"/>
      <c r="R252" s="998"/>
      <c r="S252" s="998"/>
      <c r="T252" s="998"/>
      <c r="U252" s="998"/>
      <c r="V252" s="998"/>
      <c r="W252" s="998"/>
      <c r="X252" s="998"/>
      <c r="Y252" s="998"/>
      <c r="Z252" s="998"/>
    </row>
    <row r="253" ht="15.75" customHeight="1">
      <c r="A253" s="998"/>
      <c r="B253" s="998"/>
      <c r="C253" s="998"/>
      <c r="D253" s="998"/>
      <c r="E253" s="998"/>
      <c r="F253" s="998"/>
      <c r="G253" s="998"/>
      <c r="H253" s="998"/>
      <c r="I253" s="998"/>
      <c r="J253" s="998"/>
      <c r="K253" s="998"/>
      <c r="L253" s="998"/>
      <c r="M253" s="998"/>
      <c r="N253" s="998"/>
      <c r="O253" s="998"/>
      <c r="P253" s="998"/>
      <c r="Q253" s="998"/>
      <c r="R253" s="998"/>
      <c r="S253" s="998"/>
      <c r="T253" s="998"/>
      <c r="U253" s="998"/>
      <c r="V253" s="998"/>
      <c r="W253" s="998"/>
      <c r="X253" s="998"/>
      <c r="Y253" s="998"/>
      <c r="Z253" s="998"/>
    </row>
    <row r="254" ht="15.75" customHeight="1">
      <c r="A254" s="998"/>
      <c r="B254" s="998"/>
      <c r="C254" s="998"/>
      <c r="D254" s="998"/>
      <c r="E254" s="998"/>
      <c r="F254" s="998"/>
      <c r="G254" s="998"/>
      <c r="H254" s="998"/>
      <c r="I254" s="998"/>
      <c r="J254" s="998"/>
      <c r="K254" s="998"/>
      <c r="L254" s="998"/>
      <c r="M254" s="998"/>
      <c r="N254" s="998"/>
      <c r="O254" s="998"/>
      <c r="P254" s="998"/>
      <c r="Q254" s="998"/>
      <c r="R254" s="998"/>
      <c r="S254" s="998"/>
      <c r="T254" s="998"/>
      <c r="U254" s="998"/>
      <c r="V254" s="998"/>
      <c r="W254" s="998"/>
      <c r="X254" s="998"/>
      <c r="Y254" s="998"/>
      <c r="Z254" s="998"/>
    </row>
    <row r="255" ht="15.75" customHeight="1">
      <c r="A255" s="998"/>
      <c r="B255" s="998"/>
      <c r="C255" s="998"/>
      <c r="D255" s="998"/>
      <c r="E255" s="998"/>
      <c r="F255" s="998"/>
      <c r="G255" s="998"/>
      <c r="H255" s="998"/>
      <c r="I255" s="998"/>
      <c r="J255" s="998"/>
      <c r="K255" s="998"/>
      <c r="L255" s="998"/>
      <c r="M255" s="998"/>
      <c r="N255" s="998"/>
      <c r="O255" s="998"/>
      <c r="P255" s="998"/>
      <c r="Q255" s="998"/>
      <c r="R255" s="998"/>
      <c r="S255" s="998"/>
      <c r="T255" s="998"/>
      <c r="U255" s="998"/>
      <c r="V255" s="998"/>
      <c r="W255" s="998"/>
      <c r="X255" s="998"/>
      <c r="Y255" s="998"/>
      <c r="Z255" s="998"/>
    </row>
    <row r="256" ht="15.75" customHeight="1">
      <c r="A256" s="998"/>
      <c r="B256" s="998"/>
      <c r="C256" s="998"/>
      <c r="D256" s="998"/>
      <c r="E256" s="998"/>
      <c r="F256" s="998"/>
      <c r="G256" s="998"/>
      <c r="H256" s="998"/>
      <c r="I256" s="998"/>
      <c r="J256" s="998"/>
      <c r="K256" s="998"/>
      <c r="L256" s="998"/>
      <c r="M256" s="998"/>
      <c r="N256" s="998"/>
      <c r="O256" s="998"/>
      <c r="P256" s="998"/>
      <c r="Q256" s="998"/>
      <c r="R256" s="998"/>
      <c r="S256" s="998"/>
      <c r="T256" s="998"/>
      <c r="U256" s="998"/>
      <c r="V256" s="998"/>
      <c r="W256" s="998"/>
      <c r="X256" s="998"/>
      <c r="Y256" s="998"/>
      <c r="Z256" s="998"/>
    </row>
    <row r="257" ht="15.75" customHeight="1">
      <c r="A257" s="998"/>
      <c r="B257" s="998"/>
      <c r="C257" s="998"/>
      <c r="D257" s="998"/>
      <c r="E257" s="998"/>
      <c r="F257" s="998"/>
      <c r="G257" s="998"/>
      <c r="H257" s="998"/>
      <c r="I257" s="998"/>
      <c r="J257" s="998"/>
      <c r="K257" s="998"/>
      <c r="L257" s="998"/>
      <c r="M257" s="998"/>
      <c r="N257" s="998"/>
      <c r="O257" s="998"/>
      <c r="P257" s="998"/>
      <c r="Q257" s="998"/>
      <c r="R257" s="998"/>
      <c r="S257" s="998"/>
      <c r="T257" s="998"/>
      <c r="U257" s="998"/>
      <c r="V257" s="998"/>
      <c r="W257" s="998"/>
      <c r="X257" s="998"/>
      <c r="Y257" s="998"/>
      <c r="Z257" s="998"/>
    </row>
    <row r="258" ht="15.75" customHeight="1">
      <c r="A258" s="998"/>
      <c r="B258" s="998"/>
      <c r="C258" s="998"/>
      <c r="D258" s="998"/>
      <c r="E258" s="998"/>
      <c r="F258" s="998"/>
      <c r="G258" s="998"/>
      <c r="H258" s="998"/>
      <c r="I258" s="998"/>
      <c r="J258" s="998"/>
      <c r="K258" s="998"/>
      <c r="L258" s="998"/>
      <c r="M258" s="998"/>
      <c r="N258" s="998"/>
      <c r="O258" s="998"/>
      <c r="P258" s="998"/>
      <c r="Q258" s="998"/>
      <c r="R258" s="998"/>
      <c r="S258" s="998"/>
      <c r="T258" s="998"/>
      <c r="U258" s="998"/>
      <c r="V258" s="998"/>
      <c r="W258" s="998"/>
      <c r="X258" s="998"/>
      <c r="Y258" s="998"/>
      <c r="Z258" s="998"/>
    </row>
    <row r="259" ht="15.75" customHeight="1">
      <c r="A259" s="998"/>
      <c r="B259" s="998"/>
      <c r="C259" s="998"/>
      <c r="D259" s="998"/>
      <c r="E259" s="998"/>
      <c r="F259" s="998"/>
      <c r="G259" s="998"/>
      <c r="H259" s="998"/>
      <c r="I259" s="998"/>
      <c r="J259" s="998"/>
      <c r="K259" s="998"/>
      <c r="L259" s="998"/>
      <c r="M259" s="998"/>
      <c r="N259" s="998"/>
      <c r="O259" s="998"/>
      <c r="P259" s="998"/>
      <c r="Q259" s="998"/>
      <c r="R259" s="998"/>
      <c r="S259" s="998"/>
      <c r="T259" s="998"/>
      <c r="U259" s="998"/>
      <c r="V259" s="998"/>
      <c r="W259" s="998"/>
      <c r="X259" s="998"/>
      <c r="Y259" s="998"/>
      <c r="Z259" s="998"/>
    </row>
    <row r="260" ht="15.75" customHeight="1">
      <c r="A260" s="998"/>
      <c r="B260" s="998"/>
      <c r="C260" s="998"/>
      <c r="D260" s="998"/>
      <c r="E260" s="998"/>
      <c r="F260" s="998"/>
      <c r="G260" s="998"/>
      <c r="H260" s="998"/>
      <c r="I260" s="998"/>
      <c r="J260" s="998"/>
      <c r="K260" s="998"/>
      <c r="L260" s="998"/>
      <c r="M260" s="998"/>
      <c r="N260" s="998"/>
      <c r="O260" s="998"/>
      <c r="P260" s="998"/>
      <c r="Q260" s="998"/>
      <c r="R260" s="998"/>
      <c r="S260" s="998"/>
      <c r="T260" s="998"/>
      <c r="U260" s="998"/>
      <c r="V260" s="998"/>
      <c r="W260" s="998"/>
      <c r="X260" s="998"/>
      <c r="Y260" s="998"/>
      <c r="Z260" s="998"/>
    </row>
    <row r="261" ht="15.75" customHeight="1">
      <c r="A261" s="998"/>
      <c r="B261" s="998"/>
      <c r="C261" s="998"/>
      <c r="D261" s="998"/>
      <c r="E261" s="998"/>
      <c r="F261" s="998"/>
      <c r="G261" s="998"/>
      <c r="H261" s="998"/>
      <c r="I261" s="998"/>
      <c r="J261" s="998"/>
      <c r="K261" s="998"/>
      <c r="L261" s="998"/>
      <c r="M261" s="998"/>
      <c r="N261" s="998"/>
      <c r="O261" s="998"/>
      <c r="P261" s="998"/>
      <c r="Q261" s="998"/>
      <c r="R261" s="998"/>
      <c r="S261" s="998"/>
      <c r="T261" s="998"/>
      <c r="U261" s="998"/>
      <c r="V261" s="998"/>
      <c r="W261" s="998"/>
      <c r="X261" s="998"/>
      <c r="Y261" s="998"/>
      <c r="Z261" s="998"/>
    </row>
    <row r="262" ht="15.75" customHeight="1">
      <c r="A262" s="998"/>
      <c r="B262" s="998"/>
      <c r="C262" s="998"/>
      <c r="D262" s="998"/>
      <c r="E262" s="998"/>
      <c r="F262" s="998"/>
      <c r="G262" s="998"/>
      <c r="H262" s="998"/>
      <c r="I262" s="998"/>
      <c r="J262" s="998"/>
      <c r="K262" s="998"/>
      <c r="L262" s="998"/>
      <c r="M262" s="998"/>
      <c r="N262" s="998"/>
      <c r="O262" s="998"/>
      <c r="P262" s="998"/>
      <c r="Q262" s="998"/>
      <c r="R262" s="998"/>
      <c r="S262" s="998"/>
      <c r="T262" s="998"/>
      <c r="U262" s="998"/>
      <c r="V262" s="998"/>
      <c r="W262" s="998"/>
      <c r="X262" s="998"/>
      <c r="Y262" s="998"/>
      <c r="Z262" s="998"/>
    </row>
    <row r="263" ht="15.75" customHeight="1">
      <c r="A263" s="998"/>
      <c r="B263" s="998"/>
      <c r="C263" s="998"/>
      <c r="D263" s="998"/>
      <c r="E263" s="998"/>
      <c r="F263" s="998"/>
      <c r="G263" s="998"/>
      <c r="H263" s="998"/>
      <c r="I263" s="998"/>
      <c r="J263" s="998"/>
      <c r="K263" s="998"/>
      <c r="L263" s="998"/>
      <c r="M263" s="998"/>
      <c r="N263" s="998"/>
      <c r="O263" s="998"/>
      <c r="P263" s="998"/>
      <c r="Q263" s="998"/>
      <c r="R263" s="998"/>
      <c r="S263" s="998"/>
      <c r="T263" s="998"/>
      <c r="U263" s="998"/>
      <c r="V263" s="998"/>
      <c r="W263" s="998"/>
      <c r="X263" s="998"/>
      <c r="Y263" s="998"/>
      <c r="Z263" s="998"/>
    </row>
    <row r="264" ht="15.75" customHeight="1">
      <c r="A264" s="998"/>
      <c r="B264" s="998"/>
      <c r="C264" s="998"/>
      <c r="D264" s="998"/>
      <c r="E264" s="998"/>
      <c r="F264" s="998"/>
      <c r="G264" s="998"/>
      <c r="H264" s="998"/>
      <c r="I264" s="998"/>
      <c r="J264" s="998"/>
      <c r="K264" s="998"/>
      <c r="L264" s="998"/>
      <c r="M264" s="998"/>
      <c r="N264" s="998"/>
      <c r="O264" s="998"/>
      <c r="P264" s="998"/>
      <c r="Q264" s="998"/>
      <c r="R264" s="998"/>
      <c r="S264" s="998"/>
      <c r="T264" s="998"/>
      <c r="U264" s="998"/>
      <c r="V264" s="998"/>
      <c r="W264" s="998"/>
      <c r="X264" s="998"/>
      <c r="Y264" s="998"/>
      <c r="Z264" s="998"/>
    </row>
    <row r="265" ht="15.75" customHeight="1">
      <c r="A265" s="998"/>
      <c r="B265" s="998"/>
      <c r="C265" s="998"/>
      <c r="D265" s="998"/>
      <c r="E265" s="998"/>
      <c r="F265" s="998"/>
      <c r="G265" s="998"/>
      <c r="H265" s="998"/>
      <c r="I265" s="998"/>
      <c r="J265" s="998"/>
      <c r="K265" s="998"/>
      <c r="L265" s="998"/>
      <c r="M265" s="998"/>
      <c r="N265" s="998"/>
      <c r="O265" s="998"/>
      <c r="P265" s="998"/>
      <c r="Q265" s="998"/>
      <c r="R265" s="998"/>
      <c r="S265" s="998"/>
      <c r="T265" s="998"/>
      <c r="U265" s="998"/>
      <c r="V265" s="998"/>
      <c r="W265" s="998"/>
      <c r="X265" s="998"/>
      <c r="Y265" s="998"/>
      <c r="Z265" s="998"/>
    </row>
    <row r="266" ht="15.75" customHeight="1">
      <c r="A266" s="998"/>
      <c r="B266" s="998"/>
      <c r="C266" s="998"/>
      <c r="D266" s="998"/>
      <c r="E266" s="998"/>
      <c r="F266" s="998"/>
      <c r="G266" s="998"/>
      <c r="H266" s="998"/>
      <c r="I266" s="998"/>
      <c r="J266" s="998"/>
      <c r="K266" s="998"/>
      <c r="L266" s="998"/>
      <c r="M266" s="998"/>
      <c r="N266" s="998"/>
      <c r="O266" s="998"/>
      <c r="P266" s="998"/>
      <c r="Q266" s="998"/>
      <c r="R266" s="998"/>
      <c r="S266" s="998"/>
      <c r="T266" s="998"/>
      <c r="U266" s="998"/>
      <c r="V266" s="998"/>
      <c r="W266" s="998"/>
      <c r="X266" s="998"/>
      <c r="Y266" s="998"/>
      <c r="Z266" s="998"/>
    </row>
    <row r="267" ht="15.75" customHeight="1">
      <c r="A267" s="998"/>
      <c r="B267" s="998"/>
      <c r="C267" s="998"/>
      <c r="D267" s="998"/>
      <c r="E267" s="998"/>
      <c r="F267" s="998"/>
      <c r="G267" s="998"/>
      <c r="H267" s="998"/>
      <c r="I267" s="998"/>
      <c r="J267" s="998"/>
      <c r="K267" s="998"/>
      <c r="L267" s="998"/>
      <c r="M267" s="998"/>
      <c r="N267" s="998"/>
      <c r="O267" s="998"/>
      <c r="P267" s="998"/>
      <c r="Q267" s="998"/>
      <c r="R267" s="998"/>
      <c r="S267" s="998"/>
      <c r="T267" s="998"/>
      <c r="U267" s="998"/>
      <c r="V267" s="998"/>
      <c r="W267" s="998"/>
      <c r="X267" s="998"/>
      <c r="Y267" s="998"/>
      <c r="Z267" s="998"/>
    </row>
    <row r="268" ht="15.75" customHeight="1">
      <c r="A268" s="998"/>
      <c r="B268" s="998"/>
      <c r="C268" s="998"/>
      <c r="D268" s="998"/>
      <c r="E268" s="998"/>
      <c r="F268" s="998"/>
      <c r="G268" s="998"/>
      <c r="H268" s="998"/>
      <c r="I268" s="998"/>
      <c r="J268" s="998"/>
      <c r="K268" s="998"/>
      <c r="L268" s="998"/>
      <c r="M268" s="998"/>
      <c r="N268" s="998"/>
      <c r="O268" s="998"/>
      <c r="P268" s="998"/>
      <c r="Q268" s="998"/>
      <c r="R268" s="998"/>
      <c r="S268" s="998"/>
      <c r="T268" s="998"/>
      <c r="U268" s="998"/>
      <c r="V268" s="998"/>
      <c r="W268" s="998"/>
      <c r="X268" s="998"/>
      <c r="Y268" s="998"/>
      <c r="Z268" s="998"/>
    </row>
    <row r="269" ht="15.75" customHeight="1">
      <c r="A269" s="998"/>
      <c r="B269" s="998"/>
      <c r="C269" s="998"/>
      <c r="D269" s="998"/>
      <c r="E269" s="998"/>
      <c r="F269" s="998"/>
      <c r="G269" s="998"/>
      <c r="H269" s="998"/>
      <c r="I269" s="998"/>
      <c r="J269" s="998"/>
      <c r="K269" s="998"/>
      <c r="L269" s="998"/>
      <c r="M269" s="998"/>
      <c r="N269" s="998"/>
      <c r="O269" s="998"/>
      <c r="P269" s="998"/>
      <c r="Q269" s="998"/>
      <c r="R269" s="998"/>
      <c r="S269" s="998"/>
      <c r="T269" s="998"/>
      <c r="U269" s="998"/>
      <c r="V269" s="998"/>
      <c r="W269" s="998"/>
      <c r="X269" s="998"/>
      <c r="Y269" s="998"/>
      <c r="Z269" s="998"/>
    </row>
    <row r="270" ht="15.75" customHeight="1">
      <c r="A270" s="998"/>
      <c r="B270" s="998"/>
      <c r="C270" s="998"/>
      <c r="D270" s="998"/>
      <c r="E270" s="998"/>
      <c r="F270" s="998"/>
      <c r="G270" s="998"/>
      <c r="H270" s="998"/>
      <c r="I270" s="998"/>
      <c r="J270" s="998"/>
      <c r="K270" s="998"/>
      <c r="L270" s="998"/>
      <c r="M270" s="998"/>
      <c r="N270" s="998"/>
      <c r="O270" s="998"/>
      <c r="P270" s="998"/>
      <c r="Q270" s="998"/>
      <c r="R270" s="998"/>
      <c r="S270" s="998"/>
      <c r="T270" s="998"/>
      <c r="U270" s="998"/>
      <c r="V270" s="998"/>
      <c r="W270" s="998"/>
      <c r="X270" s="998"/>
      <c r="Y270" s="998"/>
      <c r="Z270" s="998"/>
    </row>
    <row r="271" ht="15.75" customHeight="1">
      <c r="A271" s="998"/>
      <c r="B271" s="998"/>
      <c r="C271" s="998"/>
      <c r="D271" s="998"/>
      <c r="E271" s="998"/>
      <c r="F271" s="998"/>
      <c r="G271" s="998"/>
      <c r="H271" s="998"/>
      <c r="I271" s="998"/>
      <c r="J271" s="998"/>
      <c r="K271" s="998"/>
      <c r="L271" s="998"/>
      <c r="M271" s="998"/>
      <c r="N271" s="998"/>
      <c r="O271" s="998"/>
      <c r="P271" s="998"/>
      <c r="Q271" s="998"/>
      <c r="R271" s="998"/>
      <c r="S271" s="998"/>
      <c r="T271" s="998"/>
      <c r="U271" s="998"/>
      <c r="V271" s="998"/>
      <c r="W271" s="998"/>
      <c r="X271" s="998"/>
      <c r="Y271" s="998"/>
      <c r="Z271" s="998"/>
    </row>
    <row r="272" ht="15.75" customHeight="1">
      <c r="A272" s="998"/>
      <c r="B272" s="998"/>
      <c r="C272" s="998"/>
      <c r="D272" s="998"/>
      <c r="E272" s="998"/>
      <c r="F272" s="998"/>
      <c r="G272" s="998"/>
      <c r="H272" s="998"/>
      <c r="I272" s="998"/>
      <c r="J272" s="998"/>
      <c r="K272" s="998"/>
      <c r="L272" s="998"/>
      <c r="M272" s="998"/>
      <c r="N272" s="998"/>
      <c r="O272" s="998"/>
      <c r="P272" s="998"/>
      <c r="Q272" s="998"/>
      <c r="R272" s="998"/>
      <c r="S272" s="998"/>
      <c r="T272" s="998"/>
      <c r="U272" s="998"/>
      <c r="V272" s="998"/>
      <c r="W272" s="998"/>
      <c r="X272" s="998"/>
      <c r="Y272" s="998"/>
      <c r="Z272" s="998"/>
    </row>
    <row r="273" ht="15.75" customHeight="1">
      <c r="A273" s="998"/>
      <c r="B273" s="998"/>
      <c r="C273" s="998"/>
      <c r="D273" s="998"/>
      <c r="E273" s="998"/>
      <c r="F273" s="998"/>
      <c r="G273" s="998"/>
      <c r="H273" s="998"/>
      <c r="I273" s="998"/>
      <c r="J273" s="998"/>
      <c r="K273" s="998"/>
      <c r="L273" s="998"/>
      <c r="M273" s="998"/>
      <c r="N273" s="998"/>
      <c r="O273" s="998"/>
      <c r="P273" s="998"/>
      <c r="Q273" s="998"/>
      <c r="R273" s="998"/>
      <c r="S273" s="998"/>
      <c r="T273" s="998"/>
      <c r="U273" s="998"/>
      <c r="V273" s="998"/>
      <c r="W273" s="998"/>
      <c r="X273" s="998"/>
      <c r="Y273" s="998"/>
      <c r="Z273" s="998"/>
    </row>
    <row r="274" ht="15.75" customHeight="1">
      <c r="A274" s="998"/>
      <c r="B274" s="998"/>
      <c r="C274" s="998"/>
      <c r="D274" s="998"/>
      <c r="E274" s="998"/>
      <c r="F274" s="998"/>
      <c r="G274" s="998"/>
      <c r="H274" s="998"/>
      <c r="I274" s="998"/>
      <c r="J274" s="998"/>
      <c r="K274" s="998"/>
      <c r="L274" s="998"/>
      <c r="M274" s="998"/>
      <c r="N274" s="998"/>
      <c r="O274" s="998"/>
      <c r="P274" s="998"/>
      <c r="Q274" s="998"/>
      <c r="R274" s="998"/>
      <c r="S274" s="998"/>
      <c r="T274" s="998"/>
      <c r="U274" s="998"/>
      <c r="V274" s="998"/>
      <c r="W274" s="998"/>
      <c r="X274" s="998"/>
      <c r="Y274" s="998"/>
      <c r="Z274" s="998"/>
    </row>
    <row r="275" ht="15.75" customHeight="1">
      <c r="A275" s="998"/>
      <c r="B275" s="998"/>
      <c r="C275" s="998"/>
      <c r="D275" s="998"/>
      <c r="E275" s="998"/>
      <c r="F275" s="998"/>
      <c r="G275" s="998"/>
      <c r="H275" s="998"/>
      <c r="I275" s="998"/>
      <c r="J275" s="998"/>
      <c r="K275" s="998"/>
      <c r="L275" s="998"/>
      <c r="M275" s="998"/>
      <c r="N275" s="998"/>
      <c r="O275" s="998"/>
      <c r="P275" s="998"/>
      <c r="Q275" s="998"/>
      <c r="R275" s="998"/>
      <c r="S275" s="998"/>
      <c r="T275" s="998"/>
      <c r="U275" s="998"/>
      <c r="V275" s="998"/>
      <c r="W275" s="998"/>
      <c r="X275" s="998"/>
      <c r="Y275" s="998"/>
      <c r="Z275" s="998"/>
    </row>
    <row r="276" ht="15.75" customHeight="1">
      <c r="A276" s="998"/>
      <c r="B276" s="998"/>
      <c r="C276" s="998"/>
      <c r="D276" s="998"/>
      <c r="E276" s="998"/>
      <c r="F276" s="998"/>
      <c r="G276" s="998"/>
      <c r="H276" s="998"/>
      <c r="I276" s="998"/>
      <c r="J276" s="998"/>
      <c r="K276" s="998"/>
      <c r="L276" s="998"/>
      <c r="M276" s="998"/>
      <c r="N276" s="998"/>
      <c r="O276" s="998"/>
      <c r="P276" s="998"/>
      <c r="Q276" s="998"/>
      <c r="R276" s="998"/>
      <c r="S276" s="998"/>
      <c r="T276" s="998"/>
      <c r="U276" s="998"/>
      <c r="V276" s="998"/>
      <c r="W276" s="998"/>
      <c r="X276" s="998"/>
      <c r="Y276" s="998"/>
      <c r="Z276" s="998"/>
    </row>
    <row r="277" ht="15.75" customHeight="1">
      <c r="A277" s="998"/>
      <c r="B277" s="998"/>
      <c r="C277" s="998"/>
      <c r="D277" s="998"/>
      <c r="E277" s="998"/>
      <c r="F277" s="998"/>
      <c r="G277" s="998"/>
      <c r="H277" s="998"/>
      <c r="I277" s="998"/>
      <c r="J277" s="998"/>
      <c r="K277" s="998"/>
      <c r="L277" s="998"/>
      <c r="M277" s="998"/>
      <c r="N277" s="998"/>
      <c r="O277" s="998"/>
      <c r="P277" s="998"/>
      <c r="Q277" s="998"/>
      <c r="R277" s="998"/>
      <c r="S277" s="998"/>
      <c r="T277" s="998"/>
      <c r="U277" s="998"/>
      <c r="V277" s="998"/>
      <c r="W277" s="998"/>
      <c r="X277" s="998"/>
      <c r="Y277" s="998"/>
      <c r="Z277" s="998"/>
    </row>
    <row r="278" ht="15.75" customHeight="1">
      <c r="A278" s="998"/>
      <c r="B278" s="998"/>
      <c r="C278" s="998"/>
      <c r="D278" s="998"/>
      <c r="E278" s="998"/>
      <c r="F278" s="998"/>
      <c r="G278" s="998"/>
      <c r="H278" s="998"/>
      <c r="I278" s="998"/>
      <c r="J278" s="998"/>
      <c r="K278" s="998"/>
      <c r="L278" s="998"/>
      <c r="M278" s="998"/>
      <c r="N278" s="998"/>
      <c r="O278" s="998"/>
      <c r="P278" s="998"/>
      <c r="Q278" s="998"/>
      <c r="R278" s="998"/>
      <c r="S278" s="998"/>
      <c r="T278" s="998"/>
      <c r="U278" s="998"/>
      <c r="V278" s="998"/>
      <c r="W278" s="998"/>
      <c r="X278" s="998"/>
      <c r="Y278" s="998"/>
      <c r="Z278" s="998"/>
    </row>
    <row r="279" ht="15.75" customHeight="1">
      <c r="A279" s="998"/>
      <c r="B279" s="998"/>
      <c r="C279" s="998"/>
      <c r="D279" s="998"/>
      <c r="E279" s="998"/>
      <c r="F279" s="998"/>
      <c r="G279" s="998"/>
      <c r="H279" s="998"/>
      <c r="I279" s="998"/>
      <c r="J279" s="998"/>
      <c r="K279" s="998"/>
      <c r="L279" s="998"/>
      <c r="M279" s="998"/>
      <c r="N279" s="998"/>
      <c r="O279" s="998"/>
      <c r="P279" s="998"/>
      <c r="Q279" s="998"/>
      <c r="R279" s="998"/>
      <c r="S279" s="998"/>
      <c r="T279" s="998"/>
      <c r="U279" s="998"/>
      <c r="V279" s="998"/>
      <c r="W279" s="998"/>
      <c r="X279" s="998"/>
      <c r="Y279" s="998"/>
      <c r="Z279" s="998"/>
    </row>
    <row r="280" ht="15.75" customHeight="1">
      <c r="A280" s="998"/>
      <c r="B280" s="998"/>
      <c r="C280" s="998"/>
      <c r="D280" s="998"/>
      <c r="E280" s="998"/>
      <c r="F280" s="998"/>
      <c r="G280" s="998"/>
      <c r="H280" s="998"/>
      <c r="I280" s="998"/>
      <c r="J280" s="998"/>
      <c r="K280" s="998"/>
      <c r="L280" s="998"/>
      <c r="M280" s="998"/>
      <c r="N280" s="998"/>
      <c r="O280" s="998"/>
      <c r="P280" s="998"/>
      <c r="Q280" s="998"/>
      <c r="R280" s="998"/>
      <c r="S280" s="998"/>
      <c r="T280" s="998"/>
      <c r="U280" s="998"/>
      <c r="V280" s="998"/>
      <c r="W280" s="998"/>
      <c r="X280" s="998"/>
      <c r="Y280" s="998"/>
      <c r="Z280" s="998"/>
    </row>
    <row r="281" ht="15.75" customHeight="1">
      <c r="A281" s="998"/>
      <c r="B281" s="998"/>
      <c r="C281" s="998"/>
      <c r="D281" s="998"/>
      <c r="E281" s="998"/>
      <c r="F281" s="998"/>
      <c r="G281" s="998"/>
      <c r="H281" s="998"/>
      <c r="I281" s="998"/>
      <c r="J281" s="998"/>
      <c r="K281" s="998"/>
      <c r="L281" s="998"/>
      <c r="M281" s="998"/>
      <c r="N281" s="998"/>
      <c r="O281" s="998"/>
      <c r="P281" s="998"/>
      <c r="Q281" s="998"/>
      <c r="R281" s="998"/>
      <c r="S281" s="998"/>
      <c r="T281" s="998"/>
      <c r="U281" s="998"/>
      <c r="V281" s="998"/>
      <c r="W281" s="998"/>
      <c r="X281" s="998"/>
      <c r="Y281" s="998"/>
      <c r="Z281" s="998"/>
    </row>
    <row r="282" ht="15.75" customHeight="1">
      <c r="A282" s="998"/>
      <c r="B282" s="998"/>
      <c r="C282" s="998"/>
      <c r="D282" s="998"/>
      <c r="E282" s="998"/>
      <c r="F282" s="998"/>
      <c r="G282" s="998"/>
      <c r="H282" s="998"/>
      <c r="I282" s="998"/>
      <c r="J282" s="998"/>
      <c r="K282" s="998"/>
      <c r="L282" s="998"/>
      <c r="M282" s="998"/>
      <c r="N282" s="998"/>
      <c r="O282" s="998"/>
      <c r="P282" s="998"/>
      <c r="Q282" s="998"/>
      <c r="R282" s="998"/>
      <c r="S282" s="998"/>
      <c r="T282" s="998"/>
      <c r="U282" s="998"/>
      <c r="V282" s="998"/>
      <c r="W282" s="998"/>
      <c r="X282" s="998"/>
      <c r="Y282" s="998"/>
      <c r="Z282" s="998"/>
    </row>
    <row r="283" ht="15.75" customHeight="1">
      <c r="A283" s="998"/>
      <c r="B283" s="998"/>
      <c r="C283" s="998"/>
      <c r="D283" s="998"/>
      <c r="E283" s="998"/>
      <c r="F283" s="998"/>
      <c r="G283" s="998"/>
      <c r="H283" s="998"/>
      <c r="I283" s="998"/>
      <c r="J283" s="998"/>
      <c r="K283" s="998"/>
      <c r="L283" s="998"/>
      <c r="M283" s="998"/>
      <c r="N283" s="998"/>
      <c r="O283" s="998"/>
      <c r="P283" s="998"/>
      <c r="Q283" s="998"/>
      <c r="R283" s="998"/>
      <c r="S283" s="998"/>
      <c r="T283" s="998"/>
      <c r="U283" s="998"/>
      <c r="V283" s="998"/>
      <c r="W283" s="998"/>
      <c r="X283" s="998"/>
      <c r="Y283" s="998"/>
      <c r="Z283" s="998"/>
    </row>
    <row r="284" ht="15.75" customHeight="1">
      <c r="A284" s="998"/>
      <c r="B284" s="998"/>
      <c r="C284" s="998"/>
      <c r="D284" s="998"/>
      <c r="E284" s="998"/>
      <c r="F284" s="998"/>
      <c r="G284" s="998"/>
      <c r="H284" s="998"/>
      <c r="I284" s="998"/>
      <c r="J284" s="998"/>
      <c r="K284" s="998"/>
      <c r="L284" s="998"/>
      <c r="M284" s="998"/>
      <c r="N284" s="998"/>
      <c r="O284" s="998"/>
      <c r="P284" s="998"/>
      <c r="Q284" s="998"/>
      <c r="R284" s="998"/>
      <c r="S284" s="998"/>
      <c r="T284" s="998"/>
      <c r="U284" s="998"/>
      <c r="V284" s="998"/>
      <c r="W284" s="998"/>
      <c r="X284" s="998"/>
      <c r="Y284" s="998"/>
      <c r="Z284" s="998"/>
    </row>
    <row r="285" ht="15.75" customHeight="1">
      <c r="A285" s="998"/>
      <c r="B285" s="998"/>
      <c r="C285" s="998"/>
      <c r="D285" s="998"/>
      <c r="E285" s="998"/>
      <c r="F285" s="998"/>
      <c r="G285" s="998"/>
      <c r="H285" s="998"/>
      <c r="I285" s="998"/>
      <c r="J285" s="998"/>
      <c r="K285" s="998"/>
      <c r="L285" s="998"/>
      <c r="M285" s="998"/>
      <c r="N285" s="998"/>
      <c r="O285" s="998"/>
      <c r="P285" s="998"/>
      <c r="Q285" s="998"/>
      <c r="R285" s="998"/>
      <c r="S285" s="998"/>
      <c r="T285" s="998"/>
      <c r="U285" s="998"/>
      <c r="V285" s="998"/>
      <c r="W285" s="998"/>
      <c r="X285" s="998"/>
      <c r="Y285" s="998"/>
      <c r="Z285" s="998"/>
    </row>
    <row r="286" ht="15.75" customHeight="1">
      <c r="A286" s="998"/>
      <c r="B286" s="998"/>
      <c r="C286" s="998"/>
      <c r="D286" s="998"/>
      <c r="E286" s="998"/>
      <c r="F286" s="998"/>
      <c r="G286" s="998"/>
      <c r="H286" s="998"/>
      <c r="I286" s="998"/>
      <c r="J286" s="998"/>
      <c r="K286" s="998"/>
      <c r="L286" s="998"/>
      <c r="M286" s="998"/>
      <c r="N286" s="998"/>
      <c r="O286" s="998"/>
      <c r="P286" s="998"/>
      <c r="Q286" s="998"/>
      <c r="R286" s="998"/>
      <c r="S286" s="998"/>
      <c r="T286" s="998"/>
      <c r="U286" s="998"/>
      <c r="V286" s="998"/>
      <c r="W286" s="998"/>
      <c r="X286" s="998"/>
      <c r="Y286" s="998"/>
      <c r="Z286" s="998"/>
    </row>
    <row r="287" ht="15.75" customHeight="1">
      <c r="A287" s="998"/>
      <c r="B287" s="998"/>
      <c r="C287" s="998"/>
      <c r="D287" s="998"/>
      <c r="E287" s="998"/>
      <c r="F287" s="998"/>
      <c r="G287" s="998"/>
      <c r="H287" s="998"/>
      <c r="I287" s="998"/>
      <c r="J287" s="998"/>
      <c r="K287" s="998"/>
      <c r="L287" s="998"/>
      <c r="M287" s="998"/>
      <c r="N287" s="998"/>
      <c r="O287" s="998"/>
      <c r="P287" s="998"/>
      <c r="Q287" s="998"/>
      <c r="R287" s="998"/>
      <c r="S287" s="998"/>
      <c r="T287" s="998"/>
      <c r="U287" s="998"/>
      <c r="V287" s="998"/>
      <c r="W287" s="998"/>
      <c r="X287" s="998"/>
      <c r="Y287" s="998"/>
      <c r="Z287" s="998"/>
    </row>
    <row r="288" ht="15.75" customHeight="1">
      <c r="A288" s="998"/>
      <c r="B288" s="998"/>
      <c r="C288" s="998"/>
      <c r="D288" s="998"/>
      <c r="E288" s="998"/>
      <c r="F288" s="998"/>
      <c r="G288" s="998"/>
      <c r="H288" s="998"/>
      <c r="I288" s="998"/>
      <c r="J288" s="998"/>
      <c r="K288" s="998"/>
      <c r="L288" s="998"/>
      <c r="M288" s="998"/>
      <c r="N288" s="998"/>
      <c r="O288" s="998"/>
      <c r="P288" s="998"/>
      <c r="Q288" s="998"/>
      <c r="R288" s="998"/>
      <c r="S288" s="998"/>
      <c r="T288" s="998"/>
      <c r="U288" s="998"/>
      <c r="V288" s="998"/>
      <c r="W288" s="998"/>
      <c r="X288" s="998"/>
      <c r="Y288" s="998"/>
      <c r="Z288" s="998"/>
    </row>
    <row r="289" ht="15.75" customHeight="1">
      <c r="A289" s="998"/>
      <c r="B289" s="998"/>
      <c r="C289" s="998"/>
      <c r="D289" s="998"/>
      <c r="E289" s="998"/>
      <c r="F289" s="998"/>
      <c r="G289" s="998"/>
      <c r="H289" s="998"/>
      <c r="I289" s="998"/>
      <c r="J289" s="998"/>
      <c r="K289" s="998"/>
      <c r="L289" s="998"/>
      <c r="M289" s="998"/>
      <c r="N289" s="998"/>
      <c r="O289" s="998"/>
      <c r="P289" s="998"/>
      <c r="Q289" s="998"/>
      <c r="R289" s="998"/>
      <c r="S289" s="998"/>
      <c r="T289" s="998"/>
      <c r="U289" s="998"/>
      <c r="V289" s="998"/>
      <c r="W289" s="998"/>
      <c r="X289" s="998"/>
      <c r="Y289" s="998"/>
      <c r="Z289" s="998"/>
    </row>
    <row r="290" ht="15.75" customHeight="1">
      <c r="A290" s="998"/>
      <c r="B290" s="998"/>
      <c r="C290" s="998"/>
      <c r="D290" s="998"/>
      <c r="E290" s="998"/>
      <c r="F290" s="998"/>
      <c r="G290" s="998"/>
      <c r="H290" s="998"/>
      <c r="I290" s="998"/>
      <c r="J290" s="998"/>
      <c r="K290" s="998"/>
      <c r="L290" s="998"/>
      <c r="M290" s="998"/>
      <c r="N290" s="998"/>
      <c r="O290" s="998"/>
      <c r="P290" s="998"/>
      <c r="Q290" s="998"/>
      <c r="R290" s="998"/>
      <c r="S290" s="998"/>
      <c r="T290" s="998"/>
      <c r="U290" s="998"/>
      <c r="V290" s="998"/>
      <c r="W290" s="998"/>
      <c r="X290" s="998"/>
      <c r="Y290" s="998"/>
      <c r="Z290" s="998"/>
    </row>
    <row r="291" ht="15.75" customHeight="1">
      <c r="A291" s="998"/>
      <c r="B291" s="998"/>
      <c r="C291" s="998"/>
      <c r="D291" s="998"/>
      <c r="E291" s="998"/>
      <c r="F291" s="998"/>
      <c r="G291" s="998"/>
      <c r="H291" s="998"/>
      <c r="I291" s="998"/>
      <c r="J291" s="998"/>
      <c r="K291" s="998"/>
      <c r="L291" s="998"/>
      <c r="M291" s="998"/>
      <c r="N291" s="998"/>
      <c r="O291" s="998"/>
      <c r="P291" s="998"/>
      <c r="Q291" s="998"/>
      <c r="R291" s="998"/>
      <c r="S291" s="998"/>
      <c r="T291" s="998"/>
      <c r="U291" s="998"/>
      <c r="V291" s="998"/>
      <c r="W291" s="998"/>
      <c r="X291" s="998"/>
      <c r="Y291" s="998"/>
      <c r="Z291" s="998"/>
    </row>
    <row r="292" ht="15.75" customHeight="1">
      <c r="A292" s="998"/>
      <c r="B292" s="998"/>
      <c r="C292" s="998"/>
      <c r="D292" s="998"/>
      <c r="E292" s="998"/>
      <c r="F292" s="998"/>
      <c r="G292" s="998"/>
      <c r="H292" s="998"/>
      <c r="I292" s="998"/>
      <c r="J292" s="998"/>
      <c r="K292" s="998"/>
      <c r="L292" s="998"/>
      <c r="M292" s="998"/>
      <c r="N292" s="998"/>
      <c r="O292" s="998"/>
      <c r="P292" s="998"/>
      <c r="Q292" s="998"/>
      <c r="R292" s="998"/>
      <c r="S292" s="998"/>
      <c r="T292" s="998"/>
      <c r="U292" s="998"/>
      <c r="V292" s="998"/>
      <c r="W292" s="998"/>
      <c r="X292" s="998"/>
      <c r="Y292" s="998"/>
      <c r="Z292" s="998"/>
    </row>
    <row r="293" ht="15.75" customHeight="1">
      <c r="A293" s="998"/>
      <c r="B293" s="998"/>
      <c r="C293" s="998"/>
      <c r="D293" s="998"/>
      <c r="E293" s="998"/>
      <c r="F293" s="998"/>
      <c r="G293" s="998"/>
      <c r="H293" s="998"/>
      <c r="I293" s="998"/>
      <c r="J293" s="998"/>
      <c r="K293" s="998"/>
      <c r="L293" s="998"/>
      <c r="M293" s="998"/>
      <c r="N293" s="998"/>
      <c r="O293" s="998"/>
      <c r="P293" s="998"/>
      <c r="Q293" s="998"/>
      <c r="R293" s="998"/>
      <c r="S293" s="998"/>
      <c r="T293" s="998"/>
      <c r="U293" s="998"/>
      <c r="V293" s="998"/>
      <c r="W293" s="998"/>
      <c r="X293" s="998"/>
      <c r="Y293" s="998"/>
      <c r="Z293" s="998"/>
    </row>
    <row r="294" ht="15.75" customHeight="1">
      <c r="A294" s="998"/>
      <c r="B294" s="998"/>
      <c r="C294" s="998"/>
      <c r="D294" s="998"/>
      <c r="E294" s="998"/>
      <c r="F294" s="998"/>
      <c r="G294" s="998"/>
      <c r="H294" s="998"/>
      <c r="I294" s="998"/>
      <c r="J294" s="998"/>
      <c r="K294" s="998"/>
      <c r="L294" s="998"/>
      <c r="M294" s="998"/>
      <c r="N294" s="998"/>
      <c r="O294" s="998"/>
      <c r="P294" s="998"/>
      <c r="Q294" s="998"/>
      <c r="R294" s="998"/>
      <c r="S294" s="998"/>
      <c r="T294" s="998"/>
      <c r="U294" s="998"/>
      <c r="V294" s="998"/>
      <c r="W294" s="998"/>
      <c r="X294" s="998"/>
      <c r="Y294" s="998"/>
      <c r="Z294" s="998"/>
    </row>
    <row r="295" ht="15.75" customHeight="1">
      <c r="A295" s="998"/>
      <c r="B295" s="998"/>
      <c r="C295" s="998"/>
      <c r="D295" s="998"/>
      <c r="E295" s="998"/>
      <c r="F295" s="998"/>
      <c r="G295" s="998"/>
      <c r="H295" s="998"/>
      <c r="I295" s="998"/>
      <c r="J295" s="998"/>
      <c r="K295" s="998"/>
      <c r="L295" s="998"/>
      <c r="M295" s="998"/>
      <c r="N295" s="998"/>
      <c r="O295" s="998"/>
      <c r="P295" s="998"/>
      <c r="Q295" s="998"/>
      <c r="R295" s="998"/>
      <c r="S295" s="998"/>
      <c r="T295" s="998"/>
      <c r="U295" s="998"/>
      <c r="V295" s="998"/>
      <c r="W295" s="998"/>
      <c r="X295" s="998"/>
      <c r="Y295" s="998"/>
      <c r="Z295" s="998"/>
    </row>
    <row r="296" ht="15.75" customHeight="1">
      <c r="A296" s="998"/>
      <c r="B296" s="998"/>
      <c r="C296" s="998"/>
      <c r="D296" s="998"/>
      <c r="E296" s="998"/>
      <c r="F296" s="998"/>
      <c r="G296" s="998"/>
      <c r="H296" s="998"/>
      <c r="I296" s="998"/>
      <c r="J296" s="998"/>
      <c r="K296" s="998"/>
      <c r="L296" s="998"/>
      <c r="M296" s="998"/>
      <c r="N296" s="998"/>
      <c r="O296" s="998"/>
      <c r="P296" s="998"/>
      <c r="Q296" s="998"/>
      <c r="R296" s="998"/>
      <c r="S296" s="998"/>
      <c r="T296" s="998"/>
      <c r="U296" s="998"/>
      <c r="V296" s="998"/>
      <c r="W296" s="998"/>
      <c r="X296" s="998"/>
      <c r="Y296" s="998"/>
      <c r="Z296" s="998"/>
    </row>
    <row r="297" ht="15.75" customHeight="1">
      <c r="A297" s="998"/>
      <c r="B297" s="998"/>
      <c r="C297" s="998"/>
      <c r="D297" s="998"/>
      <c r="E297" s="998"/>
      <c r="F297" s="998"/>
      <c r="G297" s="998"/>
      <c r="H297" s="998"/>
      <c r="I297" s="998"/>
      <c r="J297" s="998"/>
      <c r="K297" s="998"/>
      <c r="L297" s="998"/>
      <c r="M297" s="998"/>
      <c r="N297" s="998"/>
      <c r="O297" s="998"/>
      <c r="P297" s="998"/>
      <c r="Q297" s="998"/>
      <c r="R297" s="998"/>
      <c r="S297" s="998"/>
      <c r="T297" s="998"/>
      <c r="U297" s="998"/>
      <c r="V297" s="998"/>
      <c r="W297" s="998"/>
      <c r="X297" s="998"/>
      <c r="Y297" s="998"/>
      <c r="Z297" s="998"/>
    </row>
    <row r="298" ht="15.75" customHeight="1">
      <c r="A298" s="998"/>
      <c r="B298" s="998"/>
      <c r="C298" s="998"/>
      <c r="D298" s="998"/>
      <c r="E298" s="998"/>
      <c r="F298" s="998"/>
      <c r="G298" s="998"/>
      <c r="H298" s="998"/>
      <c r="I298" s="998"/>
      <c r="J298" s="998"/>
      <c r="K298" s="998"/>
      <c r="L298" s="998"/>
      <c r="M298" s="998"/>
      <c r="N298" s="998"/>
      <c r="O298" s="998"/>
      <c r="P298" s="998"/>
      <c r="Q298" s="998"/>
      <c r="R298" s="998"/>
      <c r="S298" s="998"/>
      <c r="T298" s="998"/>
      <c r="U298" s="998"/>
      <c r="V298" s="998"/>
      <c r="W298" s="998"/>
      <c r="X298" s="998"/>
      <c r="Y298" s="998"/>
      <c r="Z298" s="998"/>
    </row>
    <row r="299" ht="15.75" customHeight="1">
      <c r="A299" s="998"/>
      <c r="B299" s="998"/>
      <c r="C299" s="998"/>
      <c r="D299" s="998"/>
      <c r="E299" s="998"/>
      <c r="F299" s="998"/>
      <c r="G299" s="998"/>
      <c r="H299" s="998"/>
      <c r="I299" s="998"/>
      <c r="J299" s="998"/>
      <c r="K299" s="998"/>
      <c r="L299" s="998"/>
      <c r="M299" s="998"/>
      <c r="N299" s="998"/>
      <c r="O299" s="998"/>
      <c r="P299" s="998"/>
      <c r="Q299" s="998"/>
      <c r="R299" s="998"/>
      <c r="S299" s="998"/>
      <c r="T299" s="998"/>
      <c r="U299" s="998"/>
      <c r="V299" s="998"/>
      <c r="W299" s="998"/>
      <c r="X299" s="998"/>
      <c r="Y299" s="998"/>
      <c r="Z299" s="998"/>
    </row>
    <row r="300" ht="15.75" customHeight="1">
      <c r="A300" s="998"/>
      <c r="B300" s="998"/>
      <c r="C300" s="998"/>
      <c r="D300" s="998"/>
      <c r="E300" s="998"/>
      <c r="F300" s="998"/>
      <c r="G300" s="998"/>
      <c r="H300" s="998"/>
      <c r="I300" s="998"/>
      <c r="J300" s="998"/>
      <c r="K300" s="998"/>
      <c r="L300" s="998"/>
      <c r="M300" s="998"/>
      <c r="N300" s="998"/>
      <c r="O300" s="998"/>
      <c r="P300" s="998"/>
      <c r="Q300" s="998"/>
      <c r="R300" s="998"/>
      <c r="S300" s="998"/>
      <c r="T300" s="998"/>
      <c r="U300" s="998"/>
      <c r="V300" s="998"/>
      <c r="W300" s="998"/>
      <c r="X300" s="998"/>
      <c r="Y300" s="998"/>
      <c r="Z300" s="998"/>
    </row>
    <row r="301" ht="15.75" customHeight="1">
      <c r="A301" s="998"/>
      <c r="B301" s="998"/>
      <c r="C301" s="998"/>
      <c r="D301" s="998"/>
      <c r="E301" s="998"/>
      <c r="F301" s="998"/>
      <c r="G301" s="998"/>
      <c r="H301" s="998"/>
      <c r="I301" s="998"/>
      <c r="J301" s="998"/>
      <c r="K301" s="998"/>
      <c r="L301" s="998"/>
      <c r="M301" s="998"/>
      <c r="N301" s="998"/>
      <c r="O301" s="998"/>
      <c r="P301" s="998"/>
      <c r="Q301" s="998"/>
      <c r="R301" s="998"/>
      <c r="S301" s="998"/>
      <c r="T301" s="998"/>
      <c r="U301" s="998"/>
      <c r="V301" s="998"/>
      <c r="W301" s="998"/>
      <c r="X301" s="998"/>
      <c r="Y301" s="998"/>
      <c r="Z301" s="998"/>
    </row>
    <row r="302" ht="15.75" customHeight="1">
      <c r="A302" s="998"/>
      <c r="B302" s="998"/>
      <c r="C302" s="998"/>
      <c r="D302" s="998"/>
      <c r="E302" s="998"/>
      <c r="F302" s="998"/>
      <c r="G302" s="998"/>
      <c r="H302" s="998"/>
      <c r="I302" s="998"/>
      <c r="J302" s="998"/>
      <c r="K302" s="998"/>
      <c r="L302" s="998"/>
      <c r="M302" s="998"/>
      <c r="N302" s="998"/>
      <c r="O302" s="998"/>
      <c r="P302" s="998"/>
      <c r="Q302" s="998"/>
      <c r="R302" s="998"/>
      <c r="S302" s="998"/>
      <c r="T302" s="998"/>
      <c r="U302" s="998"/>
      <c r="V302" s="998"/>
      <c r="W302" s="998"/>
      <c r="X302" s="998"/>
      <c r="Y302" s="998"/>
      <c r="Z302" s="998"/>
    </row>
    <row r="303" ht="15.75" customHeight="1">
      <c r="A303" s="998"/>
      <c r="B303" s="998"/>
      <c r="C303" s="998"/>
      <c r="D303" s="998"/>
      <c r="E303" s="998"/>
      <c r="F303" s="998"/>
      <c r="G303" s="998"/>
      <c r="H303" s="998"/>
      <c r="I303" s="998"/>
      <c r="J303" s="998"/>
      <c r="K303" s="998"/>
      <c r="L303" s="998"/>
      <c r="M303" s="998"/>
      <c r="N303" s="998"/>
      <c r="O303" s="998"/>
      <c r="P303" s="998"/>
      <c r="Q303" s="998"/>
      <c r="R303" s="998"/>
      <c r="S303" s="998"/>
      <c r="T303" s="998"/>
      <c r="U303" s="998"/>
      <c r="V303" s="998"/>
      <c r="W303" s="998"/>
      <c r="X303" s="998"/>
      <c r="Y303" s="998"/>
      <c r="Z303" s="998"/>
    </row>
    <row r="304" ht="15.75" customHeight="1">
      <c r="A304" s="998"/>
      <c r="B304" s="998"/>
      <c r="C304" s="998"/>
      <c r="D304" s="998"/>
      <c r="E304" s="998"/>
      <c r="F304" s="998"/>
      <c r="G304" s="998"/>
      <c r="H304" s="998"/>
      <c r="I304" s="998"/>
      <c r="J304" s="998"/>
      <c r="K304" s="998"/>
      <c r="L304" s="998"/>
      <c r="M304" s="998"/>
      <c r="N304" s="998"/>
      <c r="O304" s="998"/>
      <c r="P304" s="998"/>
      <c r="Q304" s="998"/>
      <c r="R304" s="998"/>
      <c r="S304" s="998"/>
      <c r="T304" s="998"/>
      <c r="U304" s="998"/>
      <c r="V304" s="998"/>
      <c r="W304" s="998"/>
      <c r="X304" s="998"/>
      <c r="Y304" s="998"/>
      <c r="Z304" s="998"/>
    </row>
    <row r="305" ht="15.75" customHeight="1">
      <c r="A305" s="998"/>
      <c r="B305" s="998"/>
      <c r="C305" s="998"/>
      <c r="D305" s="998"/>
      <c r="E305" s="998"/>
      <c r="F305" s="998"/>
      <c r="G305" s="998"/>
      <c r="H305" s="998"/>
      <c r="I305" s="998"/>
      <c r="J305" s="998"/>
      <c r="K305" s="998"/>
      <c r="L305" s="998"/>
      <c r="M305" s="998"/>
      <c r="N305" s="998"/>
      <c r="O305" s="998"/>
      <c r="P305" s="998"/>
      <c r="Q305" s="998"/>
      <c r="R305" s="998"/>
      <c r="S305" s="998"/>
      <c r="T305" s="998"/>
      <c r="U305" s="998"/>
      <c r="V305" s="998"/>
      <c r="W305" s="998"/>
      <c r="X305" s="998"/>
      <c r="Y305" s="998"/>
      <c r="Z305" s="998"/>
    </row>
    <row r="306" ht="15.75" customHeight="1">
      <c r="A306" s="998"/>
      <c r="B306" s="998"/>
      <c r="C306" s="998"/>
      <c r="D306" s="998"/>
      <c r="E306" s="998"/>
      <c r="F306" s="998"/>
      <c r="G306" s="998"/>
      <c r="H306" s="998"/>
      <c r="I306" s="998"/>
      <c r="J306" s="998"/>
      <c r="K306" s="998"/>
      <c r="L306" s="998"/>
      <c r="M306" s="998"/>
      <c r="N306" s="998"/>
      <c r="O306" s="998"/>
      <c r="P306" s="998"/>
      <c r="Q306" s="998"/>
      <c r="R306" s="998"/>
      <c r="S306" s="998"/>
      <c r="T306" s="998"/>
      <c r="U306" s="998"/>
      <c r="V306" s="998"/>
      <c r="W306" s="998"/>
      <c r="X306" s="998"/>
      <c r="Y306" s="998"/>
      <c r="Z306" s="998"/>
    </row>
    <row r="307" ht="15.75" customHeight="1">
      <c r="A307" s="998"/>
      <c r="B307" s="998"/>
      <c r="C307" s="998"/>
      <c r="D307" s="998"/>
      <c r="E307" s="998"/>
      <c r="F307" s="998"/>
      <c r="G307" s="998"/>
      <c r="H307" s="998"/>
      <c r="I307" s="998"/>
      <c r="J307" s="998"/>
      <c r="K307" s="998"/>
      <c r="L307" s="998"/>
      <c r="M307" s="998"/>
      <c r="N307" s="998"/>
      <c r="O307" s="998"/>
      <c r="P307" s="998"/>
      <c r="Q307" s="998"/>
      <c r="R307" s="998"/>
      <c r="S307" s="998"/>
      <c r="T307" s="998"/>
      <c r="U307" s="998"/>
      <c r="V307" s="998"/>
      <c r="W307" s="998"/>
      <c r="X307" s="998"/>
      <c r="Y307" s="998"/>
      <c r="Z307" s="998"/>
    </row>
    <row r="308" ht="15.75" customHeight="1">
      <c r="A308" s="998"/>
      <c r="B308" s="998"/>
      <c r="C308" s="998"/>
      <c r="D308" s="998"/>
      <c r="E308" s="998"/>
      <c r="F308" s="998"/>
      <c r="G308" s="998"/>
      <c r="H308" s="998"/>
      <c r="I308" s="998"/>
      <c r="J308" s="998"/>
      <c r="K308" s="998"/>
      <c r="L308" s="998"/>
      <c r="M308" s="998"/>
      <c r="N308" s="998"/>
      <c r="O308" s="998"/>
      <c r="P308" s="998"/>
      <c r="Q308" s="998"/>
      <c r="R308" s="998"/>
      <c r="S308" s="998"/>
      <c r="T308" s="998"/>
      <c r="U308" s="998"/>
      <c r="V308" s="998"/>
      <c r="W308" s="998"/>
      <c r="X308" s="998"/>
      <c r="Y308" s="998"/>
      <c r="Z308" s="998"/>
    </row>
    <row r="309" ht="15.75" customHeight="1">
      <c r="A309" s="998"/>
      <c r="B309" s="998"/>
      <c r="C309" s="998"/>
      <c r="D309" s="998"/>
      <c r="E309" s="998"/>
      <c r="F309" s="998"/>
      <c r="G309" s="998"/>
      <c r="H309" s="998"/>
      <c r="I309" s="998"/>
      <c r="J309" s="998"/>
      <c r="K309" s="998"/>
      <c r="L309" s="998"/>
      <c r="M309" s="998"/>
      <c r="N309" s="998"/>
      <c r="O309" s="998"/>
      <c r="P309" s="998"/>
      <c r="Q309" s="998"/>
      <c r="R309" s="998"/>
      <c r="S309" s="998"/>
      <c r="T309" s="998"/>
      <c r="U309" s="998"/>
      <c r="V309" s="998"/>
      <c r="W309" s="998"/>
      <c r="X309" s="998"/>
      <c r="Y309" s="998"/>
      <c r="Z309" s="998"/>
    </row>
    <row r="310" ht="15.75" customHeight="1">
      <c r="A310" s="998"/>
      <c r="B310" s="998"/>
      <c r="C310" s="998"/>
      <c r="D310" s="998"/>
      <c r="E310" s="998"/>
      <c r="F310" s="998"/>
      <c r="G310" s="998"/>
      <c r="H310" s="998"/>
      <c r="I310" s="998"/>
      <c r="J310" s="998"/>
      <c r="K310" s="998"/>
      <c r="L310" s="998"/>
      <c r="M310" s="998"/>
      <c r="N310" s="998"/>
      <c r="O310" s="998"/>
      <c r="P310" s="998"/>
      <c r="Q310" s="998"/>
      <c r="R310" s="998"/>
      <c r="S310" s="998"/>
      <c r="T310" s="998"/>
      <c r="U310" s="998"/>
      <c r="V310" s="998"/>
      <c r="W310" s="998"/>
      <c r="X310" s="998"/>
      <c r="Y310" s="998"/>
      <c r="Z310" s="998"/>
    </row>
    <row r="311" ht="15.75" customHeight="1">
      <c r="A311" s="998"/>
      <c r="B311" s="998"/>
      <c r="C311" s="998"/>
      <c r="D311" s="998"/>
      <c r="E311" s="998"/>
      <c r="F311" s="998"/>
      <c r="G311" s="998"/>
      <c r="H311" s="998"/>
      <c r="I311" s="998"/>
      <c r="J311" s="998"/>
      <c r="K311" s="998"/>
      <c r="L311" s="998"/>
      <c r="M311" s="998"/>
      <c r="N311" s="998"/>
      <c r="O311" s="998"/>
      <c r="P311" s="998"/>
      <c r="Q311" s="998"/>
      <c r="R311" s="998"/>
      <c r="S311" s="998"/>
      <c r="T311" s="998"/>
      <c r="U311" s="998"/>
      <c r="V311" s="998"/>
      <c r="W311" s="998"/>
      <c r="X311" s="998"/>
      <c r="Y311" s="998"/>
      <c r="Z311" s="998"/>
    </row>
    <row r="312" ht="15.75" customHeight="1">
      <c r="A312" s="998"/>
      <c r="B312" s="998"/>
      <c r="C312" s="998"/>
      <c r="D312" s="998"/>
      <c r="E312" s="998"/>
      <c r="F312" s="998"/>
      <c r="G312" s="998"/>
      <c r="H312" s="998"/>
      <c r="I312" s="998"/>
      <c r="J312" s="998"/>
      <c r="K312" s="998"/>
      <c r="L312" s="998"/>
      <c r="M312" s="998"/>
      <c r="N312" s="998"/>
      <c r="O312" s="998"/>
      <c r="P312" s="998"/>
      <c r="Q312" s="998"/>
      <c r="R312" s="998"/>
      <c r="S312" s="998"/>
      <c r="T312" s="998"/>
      <c r="U312" s="998"/>
      <c r="V312" s="998"/>
      <c r="W312" s="998"/>
      <c r="X312" s="998"/>
      <c r="Y312" s="998"/>
      <c r="Z312" s="998"/>
    </row>
    <row r="313" ht="15.75" customHeight="1">
      <c r="A313" s="998"/>
      <c r="B313" s="998"/>
      <c r="C313" s="998"/>
      <c r="D313" s="998"/>
      <c r="E313" s="998"/>
      <c r="F313" s="998"/>
      <c r="G313" s="998"/>
      <c r="H313" s="998"/>
      <c r="I313" s="998"/>
      <c r="J313" s="998"/>
      <c r="K313" s="998"/>
      <c r="L313" s="998"/>
      <c r="M313" s="998"/>
      <c r="N313" s="998"/>
      <c r="O313" s="998"/>
      <c r="P313" s="998"/>
      <c r="Q313" s="998"/>
      <c r="R313" s="998"/>
      <c r="S313" s="998"/>
      <c r="T313" s="998"/>
      <c r="U313" s="998"/>
      <c r="V313" s="998"/>
      <c r="W313" s="998"/>
      <c r="X313" s="998"/>
      <c r="Y313" s="998"/>
      <c r="Z313" s="998"/>
    </row>
    <row r="314" ht="15.75" customHeight="1">
      <c r="A314" s="998"/>
      <c r="B314" s="998"/>
      <c r="C314" s="998"/>
      <c r="D314" s="998"/>
      <c r="E314" s="998"/>
      <c r="F314" s="998"/>
      <c r="G314" s="998"/>
      <c r="H314" s="998"/>
      <c r="I314" s="998"/>
      <c r="J314" s="998"/>
      <c r="K314" s="998"/>
      <c r="L314" s="998"/>
      <c r="M314" s="998"/>
      <c r="N314" s="998"/>
      <c r="O314" s="998"/>
      <c r="P314" s="998"/>
      <c r="Q314" s="998"/>
      <c r="R314" s="998"/>
      <c r="S314" s="998"/>
      <c r="T314" s="998"/>
      <c r="U314" s="998"/>
      <c r="V314" s="998"/>
      <c r="W314" s="998"/>
      <c r="X314" s="998"/>
      <c r="Y314" s="998"/>
      <c r="Z314" s="998"/>
    </row>
    <row r="315" ht="15.75" customHeight="1">
      <c r="A315" s="998"/>
      <c r="B315" s="998"/>
      <c r="C315" s="998"/>
      <c r="D315" s="998"/>
      <c r="E315" s="998"/>
      <c r="F315" s="998"/>
      <c r="G315" s="998"/>
      <c r="H315" s="998"/>
      <c r="I315" s="998"/>
      <c r="J315" s="998"/>
      <c r="K315" s="998"/>
      <c r="L315" s="998"/>
      <c r="M315" s="998"/>
      <c r="N315" s="998"/>
      <c r="O315" s="998"/>
      <c r="P315" s="998"/>
      <c r="Q315" s="998"/>
      <c r="R315" s="998"/>
      <c r="S315" s="998"/>
      <c r="T315" s="998"/>
      <c r="U315" s="998"/>
      <c r="V315" s="998"/>
      <c r="W315" s="998"/>
      <c r="X315" s="998"/>
      <c r="Y315" s="998"/>
      <c r="Z315" s="998"/>
    </row>
    <row r="316" ht="15.75" customHeight="1">
      <c r="A316" s="998"/>
      <c r="B316" s="998"/>
      <c r="C316" s="998"/>
      <c r="D316" s="998"/>
      <c r="E316" s="998"/>
      <c r="F316" s="998"/>
      <c r="G316" s="998"/>
      <c r="H316" s="998"/>
      <c r="I316" s="998"/>
      <c r="J316" s="998"/>
      <c r="K316" s="998"/>
      <c r="L316" s="998"/>
      <c r="M316" s="998"/>
      <c r="N316" s="998"/>
      <c r="O316" s="998"/>
      <c r="P316" s="998"/>
      <c r="Q316" s="998"/>
      <c r="R316" s="998"/>
      <c r="S316" s="998"/>
      <c r="T316" s="998"/>
      <c r="U316" s="998"/>
      <c r="V316" s="998"/>
      <c r="W316" s="998"/>
      <c r="X316" s="998"/>
      <c r="Y316" s="998"/>
      <c r="Z316" s="998"/>
    </row>
    <row r="317" ht="15.75" customHeight="1">
      <c r="A317" s="998"/>
      <c r="B317" s="998"/>
      <c r="C317" s="998"/>
      <c r="D317" s="998"/>
      <c r="E317" s="998"/>
      <c r="F317" s="998"/>
      <c r="G317" s="998"/>
      <c r="H317" s="998"/>
      <c r="I317" s="998"/>
      <c r="J317" s="998"/>
      <c r="K317" s="998"/>
      <c r="L317" s="998"/>
      <c r="M317" s="998"/>
      <c r="N317" s="998"/>
      <c r="O317" s="998"/>
      <c r="P317" s="998"/>
      <c r="Q317" s="998"/>
      <c r="R317" s="998"/>
      <c r="S317" s="998"/>
      <c r="T317" s="998"/>
      <c r="U317" s="998"/>
      <c r="V317" s="998"/>
      <c r="W317" s="998"/>
      <c r="X317" s="998"/>
      <c r="Y317" s="998"/>
      <c r="Z317" s="998"/>
    </row>
    <row r="318" ht="15.75" customHeight="1">
      <c r="A318" s="998"/>
      <c r="B318" s="998"/>
      <c r="C318" s="998"/>
      <c r="D318" s="998"/>
      <c r="E318" s="998"/>
      <c r="F318" s="998"/>
      <c r="G318" s="998"/>
      <c r="H318" s="998"/>
      <c r="I318" s="998"/>
      <c r="J318" s="998"/>
      <c r="K318" s="998"/>
      <c r="L318" s="998"/>
      <c r="M318" s="998"/>
      <c r="N318" s="998"/>
      <c r="O318" s="998"/>
      <c r="P318" s="998"/>
      <c r="Q318" s="998"/>
      <c r="R318" s="998"/>
      <c r="S318" s="998"/>
      <c r="T318" s="998"/>
      <c r="U318" s="998"/>
      <c r="V318" s="998"/>
      <c r="W318" s="998"/>
      <c r="X318" s="998"/>
      <c r="Y318" s="998"/>
      <c r="Z318" s="998"/>
    </row>
    <row r="319" ht="15.75" customHeight="1">
      <c r="A319" s="998"/>
      <c r="B319" s="998"/>
      <c r="C319" s="998"/>
      <c r="D319" s="998"/>
      <c r="E319" s="998"/>
      <c r="F319" s="998"/>
      <c r="G319" s="998"/>
      <c r="H319" s="998"/>
      <c r="I319" s="998"/>
      <c r="J319" s="998"/>
      <c r="K319" s="998"/>
      <c r="L319" s="998"/>
      <c r="M319" s="998"/>
      <c r="N319" s="998"/>
      <c r="O319" s="998"/>
      <c r="P319" s="998"/>
      <c r="Q319" s="998"/>
      <c r="R319" s="998"/>
      <c r="S319" s="998"/>
      <c r="T319" s="998"/>
      <c r="U319" s="998"/>
      <c r="V319" s="998"/>
      <c r="W319" s="998"/>
      <c r="X319" s="998"/>
      <c r="Y319" s="998"/>
      <c r="Z319" s="998"/>
    </row>
    <row r="320" ht="15.75" customHeight="1">
      <c r="A320" s="998"/>
      <c r="B320" s="998"/>
      <c r="C320" s="998"/>
      <c r="D320" s="998"/>
      <c r="E320" s="998"/>
      <c r="F320" s="998"/>
      <c r="G320" s="998"/>
      <c r="H320" s="998"/>
      <c r="I320" s="998"/>
      <c r="J320" s="998"/>
      <c r="K320" s="998"/>
      <c r="L320" s="998"/>
      <c r="M320" s="998"/>
      <c r="N320" s="998"/>
      <c r="O320" s="998"/>
      <c r="P320" s="998"/>
      <c r="Q320" s="998"/>
      <c r="R320" s="998"/>
      <c r="S320" s="998"/>
      <c r="T320" s="998"/>
      <c r="U320" s="998"/>
      <c r="V320" s="998"/>
      <c r="W320" s="998"/>
      <c r="X320" s="998"/>
      <c r="Y320" s="998"/>
      <c r="Z320" s="998"/>
    </row>
    <row r="321" ht="15.75" customHeight="1">
      <c r="A321" s="998"/>
      <c r="B321" s="998"/>
      <c r="C321" s="998"/>
      <c r="D321" s="998"/>
      <c r="E321" s="998"/>
      <c r="F321" s="998"/>
      <c r="G321" s="998"/>
      <c r="H321" s="998"/>
      <c r="I321" s="998"/>
      <c r="J321" s="998"/>
      <c r="K321" s="998"/>
      <c r="L321" s="998"/>
      <c r="M321" s="998"/>
      <c r="N321" s="998"/>
      <c r="O321" s="998"/>
      <c r="P321" s="998"/>
      <c r="Q321" s="998"/>
      <c r="R321" s="998"/>
      <c r="S321" s="998"/>
      <c r="T321" s="998"/>
      <c r="U321" s="998"/>
      <c r="V321" s="998"/>
      <c r="W321" s="998"/>
      <c r="X321" s="998"/>
      <c r="Y321" s="998"/>
      <c r="Z321" s="998"/>
    </row>
    <row r="322" ht="15.75" customHeight="1">
      <c r="A322" s="998"/>
      <c r="B322" s="998"/>
      <c r="C322" s="998"/>
      <c r="D322" s="998"/>
      <c r="E322" s="998"/>
      <c r="F322" s="998"/>
      <c r="G322" s="998"/>
      <c r="H322" s="998"/>
      <c r="I322" s="998"/>
      <c r="J322" s="998"/>
      <c r="K322" s="998"/>
      <c r="L322" s="998"/>
      <c r="M322" s="998"/>
      <c r="N322" s="998"/>
      <c r="O322" s="998"/>
      <c r="P322" s="998"/>
      <c r="Q322" s="998"/>
      <c r="R322" s="998"/>
      <c r="S322" s="998"/>
      <c r="T322" s="998"/>
      <c r="U322" s="998"/>
      <c r="V322" s="998"/>
      <c r="W322" s="998"/>
      <c r="X322" s="998"/>
      <c r="Y322" s="998"/>
      <c r="Z322" s="998"/>
    </row>
    <row r="323" ht="15.75" customHeight="1">
      <c r="A323" s="998"/>
      <c r="B323" s="998"/>
      <c r="C323" s="998"/>
      <c r="D323" s="998"/>
      <c r="E323" s="998"/>
      <c r="F323" s="998"/>
      <c r="G323" s="998"/>
      <c r="H323" s="998"/>
      <c r="I323" s="998"/>
      <c r="J323" s="998"/>
      <c r="K323" s="998"/>
      <c r="L323" s="998"/>
      <c r="M323" s="998"/>
      <c r="N323" s="998"/>
      <c r="O323" s="998"/>
      <c r="P323" s="998"/>
      <c r="Q323" s="998"/>
      <c r="R323" s="998"/>
      <c r="S323" s="998"/>
      <c r="T323" s="998"/>
      <c r="U323" s="998"/>
      <c r="V323" s="998"/>
      <c r="W323" s="998"/>
      <c r="X323" s="998"/>
      <c r="Y323" s="998"/>
      <c r="Z323" s="998"/>
    </row>
    <row r="324" ht="15.75" customHeight="1">
      <c r="A324" s="998"/>
      <c r="B324" s="998"/>
      <c r="C324" s="998"/>
      <c r="D324" s="998"/>
      <c r="E324" s="998"/>
      <c r="F324" s="998"/>
      <c r="G324" s="998"/>
      <c r="H324" s="998"/>
      <c r="I324" s="998"/>
      <c r="J324" s="998"/>
      <c r="K324" s="998"/>
      <c r="L324" s="998"/>
      <c r="M324" s="998"/>
      <c r="N324" s="998"/>
      <c r="O324" s="998"/>
      <c r="P324" s="998"/>
      <c r="Q324" s="998"/>
      <c r="R324" s="998"/>
      <c r="S324" s="998"/>
      <c r="T324" s="998"/>
      <c r="U324" s="998"/>
      <c r="V324" s="998"/>
      <c r="W324" s="998"/>
      <c r="X324" s="998"/>
      <c r="Y324" s="998"/>
      <c r="Z324" s="998"/>
    </row>
    <row r="325" ht="15.75" customHeight="1">
      <c r="A325" s="998"/>
      <c r="B325" s="998"/>
      <c r="C325" s="998"/>
      <c r="D325" s="998"/>
      <c r="E325" s="998"/>
      <c r="F325" s="998"/>
      <c r="G325" s="998"/>
      <c r="H325" s="998"/>
      <c r="I325" s="998"/>
      <c r="J325" s="998"/>
      <c r="K325" s="998"/>
      <c r="L325" s="998"/>
      <c r="M325" s="998"/>
      <c r="N325" s="998"/>
      <c r="O325" s="998"/>
      <c r="P325" s="998"/>
      <c r="Q325" s="998"/>
      <c r="R325" s="998"/>
      <c r="S325" s="998"/>
      <c r="T325" s="998"/>
      <c r="U325" s="998"/>
      <c r="V325" s="998"/>
      <c r="W325" s="998"/>
      <c r="X325" s="998"/>
      <c r="Y325" s="998"/>
      <c r="Z325" s="998"/>
    </row>
    <row r="326" ht="15.75" customHeight="1">
      <c r="A326" s="998"/>
      <c r="B326" s="998"/>
      <c r="C326" s="998"/>
      <c r="D326" s="998"/>
      <c r="E326" s="998"/>
      <c r="F326" s="998"/>
      <c r="G326" s="998"/>
      <c r="H326" s="998"/>
      <c r="I326" s="998"/>
      <c r="J326" s="998"/>
      <c r="K326" s="998"/>
      <c r="L326" s="998"/>
      <c r="M326" s="998"/>
      <c r="N326" s="998"/>
      <c r="O326" s="998"/>
      <c r="P326" s="998"/>
      <c r="Q326" s="998"/>
      <c r="R326" s="998"/>
      <c r="S326" s="998"/>
      <c r="T326" s="998"/>
      <c r="U326" s="998"/>
      <c r="V326" s="998"/>
      <c r="W326" s="998"/>
      <c r="X326" s="998"/>
      <c r="Y326" s="998"/>
      <c r="Z326" s="998"/>
    </row>
    <row r="327" ht="15.75" customHeight="1">
      <c r="A327" s="998"/>
      <c r="B327" s="998"/>
      <c r="C327" s="998"/>
      <c r="D327" s="998"/>
      <c r="E327" s="998"/>
      <c r="F327" s="998"/>
      <c r="G327" s="998"/>
      <c r="H327" s="998"/>
      <c r="I327" s="998"/>
      <c r="J327" s="998"/>
      <c r="K327" s="998"/>
      <c r="L327" s="998"/>
      <c r="M327" s="998"/>
      <c r="N327" s="998"/>
      <c r="O327" s="998"/>
      <c r="P327" s="998"/>
      <c r="Q327" s="998"/>
      <c r="R327" s="998"/>
      <c r="S327" s="998"/>
      <c r="T327" s="998"/>
      <c r="U327" s="998"/>
      <c r="V327" s="998"/>
      <c r="W327" s="998"/>
      <c r="X327" s="998"/>
      <c r="Y327" s="998"/>
      <c r="Z327" s="998"/>
    </row>
    <row r="328" ht="15.75" customHeight="1">
      <c r="A328" s="998"/>
      <c r="B328" s="998"/>
      <c r="C328" s="998"/>
      <c r="D328" s="998"/>
      <c r="E328" s="998"/>
      <c r="F328" s="998"/>
      <c r="G328" s="998"/>
      <c r="H328" s="998"/>
      <c r="I328" s="998"/>
      <c r="J328" s="998"/>
      <c r="K328" s="998"/>
      <c r="L328" s="998"/>
      <c r="M328" s="998"/>
      <c r="N328" s="998"/>
      <c r="O328" s="998"/>
      <c r="P328" s="998"/>
      <c r="Q328" s="998"/>
      <c r="R328" s="998"/>
      <c r="S328" s="998"/>
      <c r="T328" s="998"/>
      <c r="U328" s="998"/>
      <c r="V328" s="998"/>
      <c r="W328" s="998"/>
      <c r="X328" s="998"/>
      <c r="Y328" s="998"/>
      <c r="Z328" s="998"/>
    </row>
    <row r="329" ht="15.75" customHeight="1">
      <c r="A329" s="998"/>
      <c r="B329" s="998"/>
      <c r="C329" s="998"/>
      <c r="D329" s="998"/>
      <c r="E329" s="998"/>
      <c r="F329" s="998"/>
      <c r="G329" s="998"/>
      <c r="H329" s="998"/>
      <c r="I329" s="998"/>
      <c r="J329" s="998"/>
      <c r="K329" s="998"/>
      <c r="L329" s="998"/>
      <c r="M329" s="998"/>
      <c r="N329" s="998"/>
      <c r="O329" s="998"/>
      <c r="P329" s="998"/>
      <c r="Q329" s="998"/>
      <c r="R329" s="998"/>
      <c r="S329" s="998"/>
      <c r="T329" s="998"/>
      <c r="U329" s="998"/>
      <c r="V329" s="998"/>
      <c r="W329" s="998"/>
      <c r="X329" s="998"/>
      <c r="Y329" s="998"/>
      <c r="Z329" s="998"/>
    </row>
    <row r="330" ht="15.75" customHeight="1">
      <c r="A330" s="998"/>
      <c r="B330" s="998"/>
      <c r="C330" s="998"/>
      <c r="D330" s="998"/>
      <c r="E330" s="998"/>
      <c r="F330" s="998"/>
      <c r="G330" s="998"/>
      <c r="H330" s="998"/>
      <c r="I330" s="998"/>
      <c r="J330" s="998"/>
      <c r="K330" s="998"/>
      <c r="L330" s="998"/>
      <c r="M330" s="998"/>
      <c r="N330" s="998"/>
      <c r="O330" s="998"/>
      <c r="P330" s="998"/>
      <c r="Q330" s="998"/>
      <c r="R330" s="998"/>
      <c r="S330" s="998"/>
      <c r="T330" s="998"/>
      <c r="U330" s="998"/>
      <c r="V330" s="998"/>
      <c r="W330" s="998"/>
      <c r="X330" s="998"/>
      <c r="Y330" s="998"/>
      <c r="Z330" s="998"/>
    </row>
    <row r="331" ht="15.75" customHeight="1">
      <c r="A331" s="998"/>
      <c r="B331" s="998"/>
      <c r="C331" s="998"/>
      <c r="D331" s="998"/>
      <c r="E331" s="998"/>
      <c r="F331" s="998"/>
      <c r="G331" s="998"/>
      <c r="H331" s="998"/>
      <c r="I331" s="998"/>
      <c r="J331" s="998"/>
      <c r="K331" s="998"/>
      <c r="L331" s="998"/>
      <c r="M331" s="998"/>
      <c r="N331" s="998"/>
      <c r="O331" s="998"/>
      <c r="P331" s="998"/>
      <c r="Q331" s="998"/>
      <c r="R331" s="998"/>
      <c r="S331" s="998"/>
      <c r="T331" s="998"/>
      <c r="U331" s="998"/>
      <c r="V331" s="998"/>
      <c r="W331" s="998"/>
      <c r="X331" s="998"/>
      <c r="Y331" s="998"/>
      <c r="Z331" s="998"/>
    </row>
    <row r="332" ht="15.75" customHeight="1">
      <c r="A332" s="998"/>
      <c r="B332" s="998"/>
      <c r="C332" s="998"/>
      <c r="D332" s="998"/>
      <c r="E332" s="998"/>
      <c r="F332" s="998"/>
      <c r="G332" s="998"/>
      <c r="H332" s="998"/>
      <c r="I332" s="998"/>
      <c r="J332" s="998"/>
      <c r="K332" s="998"/>
      <c r="L332" s="998"/>
      <c r="M332" s="998"/>
      <c r="N332" s="998"/>
      <c r="O332" s="998"/>
      <c r="P332" s="998"/>
      <c r="Q332" s="998"/>
      <c r="R332" s="998"/>
      <c r="S332" s="998"/>
      <c r="T332" s="998"/>
      <c r="U332" s="998"/>
      <c r="V332" s="998"/>
      <c r="W332" s="998"/>
      <c r="X332" s="998"/>
      <c r="Y332" s="998"/>
      <c r="Z332" s="998"/>
    </row>
    <row r="333" ht="15.75" customHeight="1">
      <c r="A333" s="998"/>
      <c r="B333" s="998"/>
      <c r="C333" s="998"/>
      <c r="D333" s="998"/>
      <c r="E333" s="998"/>
      <c r="F333" s="998"/>
      <c r="G333" s="998"/>
      <c r="H333" s="998"/>
      <c r="I333" s="998"/>
      <c r="J333" s="998"/>
      <c r="K333" s="998"/>
      <c r="L333" s="998"/>
      <c r="M333" s="998"/>
      <c r="N333" s="998"/>
      <c r="O333" s="998"/>
      <c r="P333" s="998"/>
      <c r="Q333" s="998"/>
      <c r="R333" s="998"/>
      <c r="S333" s="998"/>
      <c r="T333" s="998"/>
      <c r="U333" s="998"/>
      <c r="V333" s="998"/>
      <c r="W333" s="998"/>
      <c r="X333" s="998"/>
      <c r="Y333" s="998"/>
      <c r="Z333" s="998"/>
    </row>
    <row r="334" ht="15.75" customHeight="1">
      <c r="A334" s="998"/>
      <c r="B334" s="998"/>
      <c r="C334" s="998"/>
      <c r="D334" s="998"/>
      <c r="E334" s="998"/>
      <c r="F334" s="998"/>
      <c r="G334" s="998"/>
      <c r="H334" s="998"/>
      <c r="I334" s="998"/>
      <c r="J334" s="998"/>
      <c r="K334" s="998"/>
      <c r="L334" s="998"/>
      <c r="M334" s="998"/>
      <c r="N334" s="998"/>
      <c r="O334" s="998"/>
      <c r="P334" s="998"/>
      <c r="Q334" s="998"/>
      <c r="R334" s="998"/>
      <c r="S334" s="998"/>
      <c r="T334" s="998"/>
      <c r="U334" s="998"/>
      <c r="V334" s="998"/>
      <c r="W334" s="998"/>
      <c r="X334" s="998"/>
      <c r="Y334" s="998"/>
      <c r="Z334" s="998"/>
    </row>
    <row r="335" ht="15.75" customHeight="1">
      <c r="A335" s="998"/>
      <c r="B335" s="998"/>
      <c r="C335" s="998"/>
      <c r="D335" s="998"/>
      <c r="E335" s="998"/>
      <c r="F335" s="998"/>
      <c r="G335" s="998"/>
      <c r="H335" s="998"/>
      <c r="I335" s="998"/>
      <c r="J335" s="998"/>
      <c r="K335" s="998"/>
      <c r="L335" s="998"/>
      <c r="M335" s="998"/>
      <c r="N335" s="998"/>
      <c r="O335" s="998"/>
      <c r="P335" s="998"/>
      <c r="Q335" s="998"/>
      <c r="R335" s="998"/>
      <c r="S335" s="998"/>
      <c r="T335" s="998"/>
      <c r="U335" s="998"/>
      <c r="V335" s="998"/>
      <c r="W335" s="998"/>
      <c r="X335" s="998"/>
      <c r="Y335" s="998"/>
      <c r="Z335" s="998"/>
    </row>
    <row r="336" ht="15.75" customHeight="1">
      <c r="A336" s="998"/>
      <c r="B336" s="998"/>
      <c r="C336" s="998"/>
      <c r="D336" s="998"/>
      <c r="E336" s="998"/>
      <c r="F336" s="998"/>
      <c r="G336" s="998"/>
      <c r="H336" s="998"/>
      <c r="I336" s="998"/>
      <c r="J336" s="998"/>
      <c r="K336" s="998"/>
      <c r="L336" s="998"/>
      <c r="M336" s="998"/>
      <c r="N336" s="998"/>
      <c r="O336" s="998"/>
      <c r="P336" s="998"/>
      <c r="Q336" s="998"/>
      <c r="R336" s="998"/>
      <c r="S336" s="998"/>
      <c r="T336" s="998"/>
      <c r="U336" s="998"/>
      <c r="V336" s="998"/>
      <c r="W336" s="998"/>
      <c r="X336" s="998"/>
      <c r="Y336" s="998"/>
      <c r="Z336" s="998"/>
    </row>
    <row r="337" ht="15.75" customHeight="1">
      <c r="A337" s="998"/>
      <c r="B337" s="998"/>
      <c r="C337" s="998"/>
      <c r="D337" s="998"/>
      <c r="E337" s="998"/>
      <c r="F337" s="998"/>
      <c r="G337" s="998"/>
      <c r="H337" s="998"/>
      <c r="I337" s="998"/>
      <c r="J337" s="998"/>
      <c r="K337" s="998"/>
      <c r="L337" s="998"/>
      <c r="M337" s="998"/>
      <c r="N337" s="998"/>
      <c r="O337" s="998"/>
      <c r="P337" s="998"/>
      <c r="Q337" s="998"/>
      <c r="R337" s="998"/>
      <c r="S337" s="998"/>
      <c r="T337" s="998"/>
      <c r="U337" s="998"/>
      <c r="V337" s="998"/>
      <c r="W337" s="998"/>
      <c r="X337" s="998"/>
      <c r="Y337" s="998"/>
      <c r="Z337" s="998"/>
    </row>
    <row r="338" ht="15.75" customHeight="1">
      <c r="A338" s="998"/>
      <c r="B338" s="998"/>
      <c r="C338" s="998"/>
      <c r="D338" s="998"/>
      <c r="E338" s="998"/>
      <c r="F338" s="998"/>
      <c r="G338" s="998"/>
      <c r="H338" s="998"/>
      <c r="I338" s="998"/>
      <c r="J338" s="998"/>
      <c r="K338" s="998"/>
      <c r="L338" s="998"/>
      <c r="M338" s="998"/>
      <c r="N338" s="998"/>
      <c r="O338" s="998"/>
      <c r="P338" s="998"/>
      <c r="Q338" s="998"/>
      <c r="R338" s="998"/>
      <c r="S338" s="998"/>
      <c r="T338" s="998"/>
      <c r="U338" s="998"/>
      <c r="V338" s="998"/>
      <c r="W338" s="998"/>
      <c r="X338" s="998"/>
      <c r="Y338" s="998"/>
      <c r="Z338" s="998"/>
    </row>
    <row r="339" ht="15.75" customHeight="1">
      <c r="A339" s="998"/>
      <c r="B339" s="998"/>
      <c r="C339" s="998"/>
      <c r="D339" s="998"/>
      <c r="E339" s="998"/>
      <c r="F339" s="998"/>
      <c r="G339" s="998"/>
      <c r="H339" s="998"/>
      <c r="I339" s="998"/>
      <c r="J339" s="998"/>
      <c r="K339" s="998"/>
      <c r="L339" s="998"/>
      <c r="M339" s="998"/>
      <c r="N339" s="998"/>
      <c r="O339" s="998"/>
      <c r="P339" s="998"/>
      <c r="Q339" s="998"/>
      <c r="R339" s="998"/>
      <c r="S339" s="998"/>
      <c r="T339" s="998"/>
      <c r="U339" s="998"/>
      <c r="V339" s="998"/>
      <c r="W339" s="998"/>
      <c r="X339" s="998"/>
      <c r="Y339" s="998"/>
      <c r="Z339" s="998"/>
    </row>
    <row r="340" ht="15.75" customHeight="1">
      <c r="A340" s="998"/>
      <c r="B340" s="998"/>
      <c r="C340" s="998"/>
      <c r="D340" s="998"/>
      <c r="E340" s="998"/>
      <c r="F340" s="998"/>
      <c r="G340" s="998"/>
      <c r="H340" s="998"/>
      <c r="I340" s="998"/>
      <c r="J340" s="998"/>
      <c r="K340" s="998"/>
      <c r="L340" s="998"/>
      <c r="M340" s="998"/>
      <c r="N340" s="998"/>
      <c r="O340" s="998"/>
      <c r="P340" s="998"/>
      <c r="Q340" s="998"/>
      <c r="R340" s="998"/>
      <c r="S340" s="998"/>
      <c r="T340" s="998"/>
      <c r="U340" s="998"/>
      <c r="V340" s="998"/>
      <c r="W340" s="998"/>
      <c r="X340" s="998"/>
      <c r="Y340" s="998"/>
      <c r="Z340" s="998"/>
    </row>
    <row r="341" ht="15.75" customHeight="1">
      <c r="A341" s="998"/>
      <c r="B341" s="998"/>
      <c r="C341" s="998"/>
      <c r="D341" s="998"/>
      <c r="E341" s="998"/>
      <c r="F341" s="998"/>
      <c r="G341" s="998"/>
      <c r="H341" s="998"/>
      <c r="I341" s="998"/>
      <c r="J341" s="998"/>
      <c r="K341" s="998"/>
      <c r="L341" s="998"/>
      <c r="M341" s="998"/>
      <c r="N341" s="998"/>
      <c r="O341" s="998"/>
      <c r="P341" s="998"/>
      <c r="Q341" s="998"/>
      <c r="R341" s="998"/>
      <c r="S341" s="998"/>
      <c r="T341" s="998"/>
      <c r="U341" s="998"/>
      <c r="V341" s="998"/>
      <c r="W341" s="998"/>
      <c r="X341" s="998"/>
      <c r="Y341" s="998"/>
      <c r="Z341" s="998"/>
    </row>
    <row r="342" ht="15.75" customHeight="1">
      <c r="A342" s="998"/>
      <c r="B342" s="998"/>
      <c r="C342" s="998"/>
      <c r="D342" s="998"/>
      <c r="E342" s="998"/>
      <c r="F342" s="998"/>
      <c r="G342" s="998"/>
      <c r="H342" s="998"/>
      <c r="I342" s="998"/>
      <c r="J342" s="998"/>
      <c r="K342" s="998"/>
      <c r="L342" s="998"/>
      <c r="M342" s="998"/>
      <c r="N342" s="998"/>
      <c r="O342" s="998"/>
      <c r="P342" s="998"/>
      <c r="Q342" s="998"/>
      <c r="R342" s="998"/>
      <c r="S342" s="998"/>
      <c r="T342" s="998"/>
      <c r="U342" s="998"/>
      <c r="V342" s="998"/>
      <c r="W342" s="998"/>
      <c r="X342" s="998"/>
      <c r="Y342" s="998"/>
      <c r="Z342" s="998"/>
    </row>
    <row r="343" ht="15.75" customHeight="1">
      <c r="A343" s="998"/>
      <c r="B343" s="998"/>
      <c r="C343" s="998"/>
      <c r="D343" s="998"/>
      <c r="E343" s="998"/>
      <c r="F343" s="998"/>
      <c r="G343" s="998"/>
      <c r="H343" s="998"/>
      <c r="I343" s="998"/>
      <c r="J343" s="998"/>
      <c r="K343" s="998"/>
      <c r="L343" s="998"/>
      <c r="M343" s="998"/>
      <c r="N343" s="998"/>
      <c r="O343" s="998"/>
      <c r="P343" s="998"/>
      <c r="Q343" s="998"/>
      <c r="R343" s="998"/>
      <c r="S343" s="998"/>
      <c r="T343" s="998"/>
      <c r="U343" s="998"/>
      <c r="V343" s="998"/>
      <c r="W343" s="998"/>
      <c r="X343" s="998"/>
      <c r="Y343" s="998"/>
      <c r="Z343" s="998"/>
    </row>
    <row r="344" ht="15.75" customHeight="1">
      <c r="A344" s="998"/>
      <c r="B344" s="998"/>
      <c r="C344" s="998"/>
      <c r="D344" s="998"/>
      <c r="E344" s="998"/>
      <c r="F344" s="998"/>
      <c r="G344" s="998"/>
      <c r="H344" s="998"/>
      <c r="I344" s="998"/>
      <c r="J344" s="998"/>
      <c r="K344" s="998"/>
      <c r="L344" s="998"/>
      <c r="M344" s="998"/>
      <c r="N344" s="998"/>
      <c r="O344" s="998"/>
      <c r="P344" s="998"/>
      <c r="Q344" s="998"/>
      <c r="R344" s="998"/>
      <c r="S344" s="998"/>
      <c r="T344" s="998"/>
      <c r="U344" s="998"/>
      <c r="V344" s="998"/>
      <c r="W344" s="998"/>
      <c r="X344" s="998"/>
      <c r="Y344" s="998"/>
      <c r="Z344" s="998"/>
    </row>
    <row r="345" ht="15.75" customHeight="1">
      <c r="A345" s="998"/>
      <c r="B345" s="998"/>
      <c r="C345" s="998"/>
      <c r="D345" s="998"/>
      <c r="E345" s="998"/>
      <c r="F345" s="998"/>
      <c r="G345" s="998"/>
      <c r="H345" s="998"/>
      <c r="I345" s="998"/>
      <c r="J345" s="998"/>
      <c r="K345" s="998"/>
      <c r="L345" s="998"/>
      <c r="M345" s="998"/>
      <c r="N345" s="998"/>
      <c r="O345" s="998"/>
      <c r="P345" s="998"/>
      <c r="Q345" s="998"/>
      <c r="R345" s="998"/>
      <c r="S345" s="998"/>
      <c r="T345" s="998"/>
      <c r="U345" s="998"/>
      <c r="V345" s="998"/>
      <c r="W345" s="998"/>
      <c r="X345" s="998"/>
      <c r="Y345" s="998"/>
      <c r="Z345" s="998"/>
    </row>
    <row r="346" ht="15.75" customHeight="1">
      <c r="A346" s="998"/>
      <c r="B346" s="998"/>
      <c r="C346" s="998"/>
      <c r="D346" s="998"/>
      <c r="E346" s="998"/>
      <c r="F346" s="998"/>
      <c r="G346" s="998"/>
      <c r="H346" s="998"/>
      <c r="I346" s="998"/>
      <c r="J346" s="998"/>
      <c r="K346" s="998"/>
      <c r="L346" s="998"/>
      <c r="M346" s="998"/>
      <c r="N346" s="998"/>
      <c r="O346" s="998"/>
      <c r="P346" s="998"/>
      <c r="Q346" s="998"/>
      <c r="R346" s="998"/>
      <c r="S346" s="998"/>
      <c r="T346" s="998"/>
      <c r="U346" s="998"/>
      <c r="V346" s="998"/>
      <c r="W346" s="998"/>
      <c r="X346" s="998"/>
      <c r="Y346" s="998"/>
      <c r="Z346" s="998"/>
    </row>
    <row r="347" ht="15.75" customHeight="1">
      <c r="A347" s="998"/>
      <c r="B347" s="998"/>
      <c r="C347" s="998"/>
      <c r="D347" s="998"/>
      <c r="E347" s="998"/>
      <c r="F347" s="998"/>
      <c r="G347" s="998"/>
      <c r="H347" s="998"/>
      <c r="I347" s="998"/>
      <c r="J347" s="998"/>
      <c r="K347" s="998"/>
      <c r="L347" s="998"/>
      <c r="M347" s="998"/>
      <c r="N347" s="998"/>
      <c r="O347" s="998"/>
      <c r="P347" s="998"/>
      <c r="Q347" s="998"/>
      <c r="R347" s="998"/>
      <c r="S347" s="998"/>
      <c r="T347" s="998"/>
      <c r="U347" s="998"/>
      <c r="V347" s="998"/>
      <c r="W347" s="998"/>
      <c r="X347" s="998"/>
      <c r="Y347" s="998"/>
      <c r="Z347" s="998"/>
    </row>
    <row r="348" ht="15.75" customHeight="1">
      <c r="A348" s="998"/>
      <c r="B348" s="998"/>
      <c r="C348" s="998"/>
      <c r="D348" s="998"/>
      <c r="E348" s="998"/>
      <c r="F348" s="998"/>
      <c r="G348" s="998"/>
      <c r="H348" s="998"/>
      <c r="I348" s="998"/>
      <c r="J348" s="998"/>
      <c r="K348" s="998"/>
      <c r="L348" s="998"/>
      <c r="M348" s="998"/>
      <c r="N348" s="998"/>
      <c r="O348" s="998"/>
      <c r="P348" s="998"/>
      <c r="Q348" s="998"/>
      <c r="R348" s="998"/>
      <c r="S348" s="998"/>
      <c r="T348" s="998"/>
      <c r="U348" s="998"/>
      <c r="V348" s="998"/>
      <c r="W348" s="998"/>
      <c r="X348" s="998"/>
      <c r="Y348" s="998"/>
      <c r="Z348" s="998"/>
    </row>
    <row r="349" ht="15.75" customHeight="1">
      <c r="A349" s="998"/>
      <c r="B349" s="998"/>
      <c r="C349" s="998"/>
      <c r="D349" s="998"/>
      <c r="E349" s="998"/>
      <c r="F349" s="998"/>
      <c r="G349" s="998"/>
      <c r="H349" s="998"/>
      <c r="I349" s="998"/>
      <c r="J349" s="998"/>
      <c r="K349" s="998"/>
      <c r="L349" s="998"/>
      <c r="M349" s="998"/>
      <c r="N349" s="998"/>
      <c r="O349" s="998"/>
      <c r="P349" s="998"/>
      <c r="Q349" s="998"/>
      <c r="R349" s="998"/>
      <c r="S349" s="998"/>
      <c r="T349" s="998"/>
      <c r="U349" s="998"/>
      <c r="V349" s="998"/>
      <c r="W349" s="998"/>
      <c r="X349" s="998"/>
      <c r="Y349" s="998"/>
      <c r="Z349" s="998"/>
    </row>
    <row r="350" ht="15.75" customHeight="1">
      <c r="A350" s="998"/>
      <c r="B350" s="998"/>
      <c r="C350" s="998"/>
      <c r="D350" s="998"/>
      <c r="E350" s="998"/>
      <c r="F350" s="998"/>
      <c r="G350" s="998"/>
      <c r="H350" s="998"/>
      <c r="I350" s="998"/>
      <c r="J350" s="998"/>
      <c r="K350" s="998"/>
      <c r="L350" s="998"/>
      <c r="M350" s="998"/>
      <c r="N350" s="998"/>
      <c r="O350" s="998"/>
      <c r="P350" s="998"/>
      <c r="Q350" s="998"/>
      <c r="R350" s="998"/>
      <c r="S350" s="998"/>
      <c r="T350" s="998"/>
      <c r="U350" s="998"/>
      <c r="V350" s="998"/>
      <c r="W350" s="998"/>
      <c r="X350" s="998"/>
      <c r="Y350" s="998"/>
      <c r="Z350" s="998"/>
    </row>
    <row r="351" ht="15.75" customHeight="1">
      <c r="A351" s="998"/>
      <c r="B351" s="998"/>
      <c r="C351" s="998"/>
      <c r="D351" s="998"/>
      <c r="E351" s="998"/>
      <c r="F351" s="998"/>
      <c r="G351" s="998"/>
      <c r="H351" s="998"/>
      <c r="I351" s="998"/>
      <c r="J351" s="998"/>
      <c r="K351" s="998"/>
      <c r="L351" s="998"/>
      <c r="M351" s="998"/>
      <c r="N351" s="998"/>
      <c r="O351" s="998"/>
      <c r="P351" s="998"/>
      <c r="Q351" s="998"/>
      <c r="R351" s="998"/>
      <c r="S351" s="998"/>
      <c r="T351" s="998"/>
      <c r="U351" s="998"/>
      <c r="V351" s="998"/>
      <c r="W351" s="998"/>
      <c r="X351" s="998"/>
      <c r="Y351" s="998"/>
      <c r="Z351" s="998"/>
    </row>
    <row r="352" ht="15.75" customHeight="1">
      <c r="A352" s="998"/>
      <c r="B352" s="998"/>
      <c r="C352" s="998"/>
      <c r="D352" s="998"/>
      <c r="E352" s="998"/>
      <c r="F352" s="998"/>
      <c r="G352" s="998"/>
      <c r="H352" s="998"/>
      <c r="I352" s="998"/>
      <c r="J352" s="998"/>
      <c r="K352" s="998"/>
      <c r="L352" s="998"/>
      <c r="M352" s="998"/>
      <c r="N352" s="998"/>
      <c r="O352" s="998"/>
      <c r="P352" s="998"/>
      <c r="Q352" s="998"/>
      <c r="R352" s="998"/>
      <c r="S352" s="998"/>
      <c r="T352" s="998"/>
      <c r="U352" s="998"/>
      <c r="V352" s="998"/>
      <c r="W352" s="998"/>
      <c r="X352" s="998"/>
      <c r="Y352" s="998"/>
      <c r="Z352" s="998"/>
    </row>
    <row r="353" ht="15.75" customHeight="1">
      <c r="A353" s="998"/>
      <c r="B353" s="998"/>
      <c r="C353" s="998"/>
      <c r="D353" s="998"/>
      <c r="E353" s="998"/>
      <c r="F353" s="998"/>
      <c r="G353" s="998"/>
      <c r="H353" s="998"/>
      <c r="I353" s="998"/>
      <c r="J353" s="998"/>
      <c r="K353" s="998"/>
      <c r="L353" s="998"/>
      <c r="M353" s="998"/>
      <c r="N353" s="998"/>
      <c r="O353" s="998"/>
      <c r="P353" s="998"/>
      <c r="Q353" s="998"/>
      <c r="R353" s="998"/>
      <c r="S353" s="998"/>
      <c r="T353" s="998"/>
      <c r="U353" s="998"/>
      <c r="V353" s="998"/>
      <c r="W353" s="998"/>
      <c r="X353" s="998"/>
      <c r="Y353" s="998"/>
      <c r="Z353" s="998"/>
    </row>
    <row r="354" ht="15.75" customHeight="1">
      <c r="A354" s="998"/>
      <c r="B354" s="998"/>
      <c r="C354" s="998"/>
      <c r="D354" s="998"/>
      <c r="E354" s="998"/>
      <c r="F354" s="998"/>
      <c r="G354" s="998"/>
      <c r="H354" s="998"/>
      <c r="I354" s="998"/>
      <c r="J354" s="998"/>
      <c r="K354" s="998"/>
      <c r="L354" s="998"/>
      <c r="M354" s="998"/>
      <c r="N354" s="998"/>
      <c r="O354" s="998"/>
      <c r="P354" s="998"/>
      <c r="Q354" s="998"/>
      <c r="R354" s="998"/>
      <c r="S354" s="998"/>
      <c r="T354" s="998"/>
      <c r="U354" s="998"/>
      <c r="V354" s="998"/>
      <c r="W354" s="998"/>
      <c r="X354" s="998"/>
      <c r="Y354" s="998"/>
      <c r="Z354" s="998"/>
    </row>
    <row r="355" ht="15.75" customHeight="1">
      <c r="A355" s="998"/>
      <c r="B355" s="998"/>
      <c r="C355" s="998"/>
      <c r="D355" s="998"/>
      <c r="E355" s="998"/>
      <c r="F355" s="998"/>
      <c r="G355" s="998"/>
      <c r="H355" s="998"/>
      <c r="I355" s="998"/>
      <c r="J355" s="998"/>
      <c r="K355" s="998"/>
      <c r="L355" s="998"/>
      <c r="M355" s="998"/>
      <c r="N355" s="998"/>
      <c r="O355" s="998"/>
      <c r="P355" s="998"/>
      <c r="Q355" s="998"/>
      <c r="R355" s="998"/>
      <c r="S355" s="998"/>
      <c r="T355" s="998"/>
      <c r="U355" s="998"/>
      <c r="V355" s="998"/>
      <c r="W355" s="998"/>
      <c r="X355" s="998"/>
      <c r="Y355" s="998"/>
      <c r="Z355" s="998"/>
    </row>
    <row r="356" ht="15.75" customHeight="1">
      <c r="A356" s="998"/>
      <c r="B356" s="998"/>
      <c r="C356" s="998"/>
      <c r="D356" s="998"/>
      <c r="E356" s="998"/>
      <c r="F356" s="998"/>
      <c r="G356" s="998"/>
      <c r="H356" s="998"/>
      <c r="I356" s="998"/>
      <c r="J356" s="998"/>
      <c r="K356" s="998"/>
      <c r="L356" s="998"/>
      <c r="M356" s="998"/>
      <c r="N356" s="998"/>
      <c r="O356" s="998"/>
      <c r="P356" s="998"/>
      <c r="Q356" s="998"/>
      <c r="R356" s="998"/>
      <c r="S356" s="998"/>
      <c r="T356" s="998"/>
      <c r="U356" s="998"/>
      <c r="V356" s="998"/>
      <c r="W356" s="998"/>
      <c r="X356" s="998"/>
      <c r="Y356" s="998"/>
      <c r="Z356" s="998"/>
    </row>
    <row r="357" ht="15.75" customHeight="1">
      <c r="A357" s="998"/>
      <c r="B357" s="998"/>
      <c r="C357" s="998"/>
      <c r="D357" s="998"/>
      <c r="E357" s="998"/>
      <c r="F357" s="998"/>
      <c r="G357" s="998"/>
      <c r="H357" s="998"/>
      <c r="I357" s="998"/>
      <c r="J357" s="998"/>
      <c r="K357" s="998"/>
      <c r="L357" s="998"/>
      <c r="M357" s="998"/>
      <c r="N357" s="998"/>
      <c r="O357" s="998"/>
      <c r="P357" s="998"/>
      <c r="Q357" s="998"/>
      <c r="R357" s="998"/>
      <c r="S357" s="998"/>
      <c r="T357" s="998"/>
      <c r="U357" s="998"/>
      <c r="V357" s="998"/>
      <c r="W357" s="998"/>
      <c r="X357" s="998"/>
      <c r="Y357" s="998"/>
      <c r="Z357" s="998"/>
    </row>
    <row r="358" ht="15.75" customHeight="1">
      <c r="A358" s="998"/>
      <c r="B358" s="998"/>
      <c r="C358" s="998"/>
      <c r="D358" s="998"/>
      <c r="E358" s="998"/>
      <c r="F358" s="998"/>
      <c r="G358" s="998"/>
      <c r="H358" s="998"/>
      <c r="I358" s="998"/>
      <c r="J358" s="998"/>
      <c r="K358" s="998"/>
      <c r="L358" s="998"/>
      <c r="M358" s="998"/>
      <c r="N358" s="998"/>
      <c r="O358" s="998"/>
      <c r="P358" s="998"/>
      <c r="Q358" s="998"/>
      <c r="R358" s="998"/>
      <c r="S358" s="998"/>
      <c r="T358" s="998"/>
      <c r="U358" s="998"/>
      <c r="V358" s="998"/>
      <c r="W358" s="998"/>
      <c r="X358" s="998"/>
      <c r="Y358" s="998"/>
      <c r="Z358" s="998"/>
    </row>
    <row r="359" ht="15.75" customHeight="1">
      <c r="A359" s="998"/>
      <c r="B359" s="998"/>
      <c r="C359" s="998"/>
      <c r="D359" s="998"/>
      <c r="E359" s="998"/>
      <c r="F359" s="998"/>
      <c r="G359" s="998"/>
      <c r="H359" s="998"/>
      <c r="I359" s="998"/>
      <c r="J359" s="998"/>
      <c r="K359" s="998"/>
      <c r="L359" s="998"/>
      <c r="M359" s="998"/>
      <c r="N359" s="998"/>
      <c r="O359" s="998"/>
      <c r="P359" s="998"/>
      <c r="Q359" s="998"/>
      <c r="R359" s="998"/>
      <c r="S359" s="998"/>
      <c r="T359" s="998"/>
      <c r="U359" s="998"/>
      <c r="V359" s="998"/>
      <c r="W359" s="998"/>
      <c r="X359" s="998"/>
      <c r="Y359" s="998"/>
      <c r="Z359" s="998"/>
    </row>
    <row r="360" ht="15.75" customHeight="1">
      <c r="A360" s="998"/>
      <c r="B360" s="998"/>
      <c r="C360" s="998"/>
      <c r="D360" s="998"/>
      <c r="E360" s="998"/>
      <c r="F360" s="998"/>
      <c r="G360" s="998"/>
      <c r="H360" s="998"/>
      <c r="I360" s="998"/>
      <c r="J360" s="998"/>
      <c r="K360" s="998"/>
      <c r="L360" s="998"/>
      <c r="M360" s="998"/>
      <c r="N360" s="998"/>
      <c r="O360" s="998"/>
      <c r="P360" s="998"/>
      <c r="Q360" s="998"/>
      <c r="R360" s="998"/>
      <c r="S360" s="998"/>
      <c r="T360" s="998"/>
      <c r="U360" s="998"/>
      <c r="V360" s="998"/>
      <c r="W360" s="998"/>
      <c r="X360" s="998"/>
      <c r="Y360" s="998"/>
      <c r="Z360" s="998"/>
    </row>
    <row r="361" ht="15.75" customHeight="1">
      <c r="A361" s="998"/>
      <c r="B361" s="998"/>
      <c r="C361" s="998"/>
      <c r="D361" s="998"/>
      <c r="E361" s="998"/>
      <c r="F361" s="998"/>
      <c r="G361" s="998"/>
      <c r="H361" s="998"/>
      <c r="I361" s="998"/>
      <c r="J361" s="998"/>
      <c r="K361" s="998"/>
      <c r="L361" s="998"/>
      <c r="M361" s="998"/>
      <c r="N361" s="998"/>
      <c r="O361" s="998"/>
      <c r="P361" s="998"/>
      <c r="Q361" s="998"/>
      <c r="R361" s="998"/>
      <c r="S361" s="998"/>
      <c r="T361" s="998"/>
      <c r="U361" s="998"/>
      <c r="V361" s="998"/>
      <c r="W361" s="998"/>
      <c r="X361" s="998"/>
      <c r="Y361" s="998"/>
      <c r="Z361" s="998"/>
    </row>
    <row r="362" ht="15.75" customHeight="1">
      <c r="A362" s="998"/>
      <c r="B362" s="998"/>
      <c r="C362" s="998"/>
      <c r="D362" s="998"/>
      <c r="E362" s="998"/>
      <c r="F362" s="998"/>
      <c r="G362" s="998"/>
      <c r="H362" s="998"/>
      <c r="I362" s="998"/>
      <c r="J362" s="998"/>
      <c r="K362" s="998"/>
      <c r="L362" s="998"/>
      <c r="M362" s="998"/>
      <c r="N362" s="998"/>
      <c r="O362" s="998"/>
      <c r="P362" s="998"/>
      <c r="Q362" s="998"/>
      <c r="R362" s="998"/>
      <c r="S362" s="998"/>
      <c r="T362" s="998"/>
      <c r="U362" s="998"/>
      <c r="V362" s="998"/>
      <c r="W362" s="998"/>
      <c r="X362" s="998"/>
      <c r="Y362" s="998"/>
      <c r="Z362" s="998"/>
    </row>
    <row r="363" ht="15.75" customHeight="1">
      <c r="A363" s="998"/>
      <c r="B363" s="998"/>
      <c r="C363" s="998"/>
      <c r="D363" s="998"/>
      <c r="E363" s="998"/>
      <c r="F363" s="998"/>
      <c r="G363" s="998"/>
      <c r="H363" s="998"/>
      <c r="I363" s="998"/>
      <c r="J363" s="998"/>
      <c r="K363" s="998"/>
      <c r="L363" s="998"/>
      <c r="M363" s="998"/>
      <c r="N363" s="998"/>
      <c r="O363" s="998"/>
      <c r="P363" s="998"/>
      <c r="Q363" s="998"/>
      <c r="R363" s="998"/>
      <c r="S363" s="998"/>
      <c r="T363" s="998"/>
      <c r="U363" s="998"/>
      <c r="V363" s="998"/>
      <c r="W363" s="998"/>
      <c r="X363" s="998"/>
      <c r="Y363" s="998"/>
      <c r="Z363" s="998"/>
    </row>
    <row r="364" ht="15.75" customHeight="1">
      <c r="A364" s="998"/>
      <c r="B364" s="998"/>
      <c r="C364" s="998"/>
      <c r="D364" s="998"/>
      <c r="E364" s="998"/>
      <c r="F364" s="998"/>
      <c r="G364" s="998"/>
      <c r="H364" s="998"/>
      <c r="I364" s="998"/>
      <c r="J364" s="998"/>
      <c r="K364" s="998"/>
      <c r="L364" s="998"/>
      <c r="M364" s="998"/>
      <c r="N364" s="998"/>
      <c r="O364" s="998"/>
      <c r="P364" s="998"/>
      <c r="Q364" s="998"/>
      <c r="R364" s="998"/>
      <c r="S364" s="998"/>
      <c r="T364" s="998"/>
      <c r="U364" s="998"/>
      <c r="V364" s="998"/>
      <c r="W364" s="998"/>
      <c r="X364" s="998"/>
      <c r="Y364" s="998"/>
      <c r="Z364" s="998"/>
    </row>
    <row r="365" ht="15.75" customHeight="1">
      <c r="A365" s="998"/>
      <c r="B365" s="998"/>
      <c r="C365" s="998"/>
      <c r="D365" s="998"/>
      <c r="E365" s="998"/>
      <c r="F365" s="998"/>
      <c r="G365" s="998"/>
      <c r="H365" s="998"/>
      <c r="I365" s="998"/>
      <c r="J365" s="998"/>
      <c r="K365" s="998"/>
      <c r="L365" s="998"/>
      <c r="M365" s="998"/>
      <c r="N365" s="998"/>
      <c r="O365" s="998"/>
      <c r="P365" s="998"/>
      <c r="Q365" s="998"/>
      <c r="R365" s="998"/>
      <c r="S365" s="998"/>
      <c r="T365" s="998"/>
      <c r="U365" s="998"/>
      <c r="V365" s="998"/>
      <c r="W365" s="998"/>
      <c r="X365" s="998"/>
      <c r="Y365" s="998"/>
      <c r="Z365" s="998"/>
    </row>
    <row r="366" ht="15.75" customHeight="1">
      <c r="A366" s="998"/>
      <c r="B366" s="998"/>
      <c r="C366" s="998"/>
      <c r="D366" s="998"/>
      <c r="E366" s="998"/>
      <c r="F366" s="998"/>
      <c r="G366" s="998"/>
      <c r="H366" s="998"/>
      <c r="I366" s="998"/>
      <c r="J366" s="998"/>
      <c r="K366" s="998"/>
      <c r="L366" s="998"/>
      <c r="M366" s="998"/>
      <c r="N366" s="998"/>
      <c r="O366" s="998"/>
      <c r="P366" s="998"/>
      <c r="Q366" s="998"/>
      <c r="R366" s="998"/>
      <c r="S366" s="998"/>
      <c r="T366" s="998"/>
      <c r="U366" s="998"/>
      <c r="V366" s="998"/>
      <c r="W366" s="998"/>
      <c r="X366" s="998"/>
      <c r="Y366" s="998"/>
      <c r="Z366" s="998"/>
    </row>
    <row r="367" ht="15.75" customHeight="1">
      <c r="A367" s="998"/>
      <c r="B367" s="998"/>
      <c r="C367" s="998"/>
      <c r="D367" s="998"/>
      <c r="E367" s="998"/>
      <c r="F367" s="998"/>
      <c r="G367" s="998"/>
      <c r="H367" s="998"/>
      <c r="I367" s="998"/>
      <c r="J367" s="998"/>
      <c r="K367" s="998"/>
      <c r="L367" s="998"/>
      <c r="M367" s="998"/>
      <c r="N367" s="998"/>
      <c r="O367" s="998"/>
      <c r="P367" s="998"/>
      <c r="Q367" s="998"/>
      <c r="R367" s="998"/>
      <c r="S367" s="998"/>
      <c r="T367" s="998"/>
      <c r="U367" s="998"/>
      <c r="V367" s="998"/>
      <c r="W367" s="998"/>
      <c r="X367" s="998"/>
      <c r="Y367" s="998"/>
      <c r="Z367" s="998"/>
    </row>
    <row r="368" ht="15.75" customHeight="1">
      <c r="A368" s="998"/>
      <c r="B368" s="998"/>
      <c r="C368" s="998"/>
      <c r="D368" s="998"/>
      <c r="E368" s="998"/>
      <c r="F368" s="998"/>
      <c r="G368" s="998"/>
      <c r="H368" s="998"/>
      <c r="I368" s="998"/>
      <c r="J368" s="998"/>
      <c r="K368" s="998"/>
      <c r="L368" s="998"/>
      <c r="M368" s="998"/>
      <c r="N368" s="998"/>
      <c r="O368" s="998"/>
      <c r="P368" s="998"/>
      <c r="Q368" s="998"/>
      <c r="R368" s="998"/>
      <c r="S368" s="998"/>
      <c r="T368" s="998"/>
      <c r="U368" s="998"/>
      <c r="V368" s="998"/>
      <c r="W368" s="998"/>
      <c r="X368" s="998"/>
      <c r="Y368" s="998"/>
      <c r="Z368" s="998"/>
    </row>
    <row r="369" ht="15.75" customHeight="1">
      <c r="A369" s="998"/>
      <c r="B369" s="998"/>
      <c r="C369" s="998"/>
      <c r="D369" s="998"/>
      <c r="E369" s="998"/>
      <c r="F369" s="998"/>
      <c r="G369" s="998"/>
      <c r="H369" s="998"/>
      <c r="I369" s="998"/>
      <c r="J369" s="998"/>
      <c r="K369" s="998"/>
      <c r="L369" s="998"/>
      <c r="M369" s="998"/>
      <c r="N369" s="998"/>
      <c r="O369" s="998"/>
      <c r="P369" s="998"/>
      <c r="Q369" s="998"/>
      <c r="R369" s="998"/>
      <c r="S369" s="998"/>
      <c r="T369" s="998"/>
      <c r="U369" s="998"/>
      <c r="V369" s="998"/>
      <c r="W369" s="998"/>
      <c r="X369" s="998"/>
      <c r="Y369" s="998"/>
      <c r="Z369" s="998"/>
    </row>
    <row r="370" ht="15.75" customHeight="1">
      <c r="A370" s="998"/>
      <c r="B370" s="998"/>
      <c r="C370" s="998"/>
      <c r="D370" s="998"/>
      <c r="E370" s="998"/>
      <c r="F370" s="998"/>
      <c r="G370" s="998"/>
      <c r="H370" s="998"/>
      <c r="I370" s="998"/>
      <c r="J370" s="998"/>
      <c r="K370" s="998"/>
      <c r="L370" s="998"/>
      <c r="M370" s="998"/>
      <c r="N370" s="998"/>
      <c r="O370" s="998"/>
      <c r="P370" s="998"/>
      <c r="Q370" s="998"/>
      <c r="R370" s="998"/>
      <c r="S370" s="998"/>
      <c r="T370" s="998"/>
      <c r="U370" s="998"/>
      <c r="V370" s="998"/>
      <c r="W370" s="998"/>
      <c r="X370" s="998"/>
      <c r="Y370" s="998"/>
      <c r="Z370" s="998"/>
    </row>
    <row r="371" ht="15.75" customHeight="1">
      <c r="A371" s="998"/>
      <c r="B371" s="998"/>
      <c r="C371" s="998"/>
      <c r="D371" s="998"/>
      <c r="E371" s="998"/>
      <c r="F371" s="998"/>
      <c r="G371" s="998"/>
      <c r="H371" s="998"/>
      <c r="I371" s="998"/>
      <c r="J371" s="998"/>
      <c r="K371" s="998"/>
      <c r="L371" s="998"/>
      <c r="M371" s="998"/>
      <c r="N371" s="998"/>
      <c r="O371" s="998"/>
      <c r="P371" s="998"/>
      <c r="Q371" s="998"/>
      <c r="R371" s="998"/>
      <c r="S371" s="998"/>
      <c r="T371" s="998"/>
      <c r="U371" s="998"/>
      <c r="V371" s="998"/>
      <c r="W371" s="998"/>
      <c r="X371" s="998"/>
      <c r="Y371" s="998"/>
      <c r="Z371" s="998"/>
    </row>
    <row r="372" ht="15.75" customHeight="1">
      <c r="A372" s="998"/>
      <c r="B372" s="998"/>
      <c r="C372" s="998"/>
      <c r="D372" s="998"/>
      <c r="E372" s="998"/>
      <c r="F372" s="998"/>
      <c r="G372" s="998"/>
      <c r="H372" s="998"/>
      <c r="I372" s="998"/>
      <c r="J372" s="998"/>
      <c r="K372" s="998"/>
      <c r="L372" s="998"/>
      <c r="M372" s="998"/>
      <c r="N372" s="998"/>
      <c r="O372" s="998"/>
      <c r="P372" s="998"/>
      <c r="Q372" s="998"/>
      <c r="R372" s="998"/>
      <c r="S372" s="998"/>
      <c r="T372" s="998"/>
      <c r="U372" s="998"/>
      <c r="V372" s="998"/>
      <c r="W372" s="998"/>
      <c r="X372" s="998"/>
      <c r="Y372" s="998"/>
      <c r="Z372" s="998"/>
    </row>
    <row r="373" ht="15.75" customHeight="1">
      <c r="A373" s="998"/>
      <c r="B373" s="998"/>
      <c r="C373" s="998"/>
      <c r="D373" s="998"/>
      <c r="E373" s="998"/>
      <c r="F373" s="998"/>
      <c r="G373" s="998"/>
      <c r="H373" s="998"/>
      <c r="I373" s="998"/>
      <c r="J373" s="998"/>
      <c r="K373" s="998"/>
      <c r="L373" s="998"/>
      <c r="M373" s="998"/>
      <c r="N373" s="998"/>
      <c r="O373" s="998"/>
      <c r="P373" s="998"/>
      <c r="Q373" s="998"/>
      <c r="R373" s="998"/>
      <c r="S373" s="998"/>
      <c r="T373" s="998"/>
      <c r="U373" s="998"/>
      <c r="V373" s="998"/>
      <c r="W373" s="998"/>
      <c r="X373" s="998"/>
      <c r="Y373" s="998"/>
      <c r="Z373" s="998"/>
    </row>
    <row r="374" ht="15.75" customHeight="1">
      <c r="A374" s="998"/>
      <c r="B374" s="998"/>
      <c r="C374" s="998"/>
      <c r="D374" s="998"/>
      <c r="E374" s="998"/>
      <c r="F374" s="998"/>
      <c r="G374" s="998"/>
      <c r="H374" s="998"/>
      <c r="I374" s="998"/>
      <c r="J374" s="998"/>
      <c r="K374" s="998"/>
      <c r="L374" s="998"/>
      <c r="M374" s="998"/>
      <c r="N374" s="998"/>
      <c r="O374" s="998"/>
      <c r="P374" s="998"/>
      <c r="Q374" s="998"/>
      <c r="R374" s="998"/>
      <c r="S374" s="998"/>
      <c r="T374" s="998"/>
      <c r="U374" s="998"/>
      <c r="V374" s="998"/>
      <c r="W374" s="998"/>
      <c r="X374" s="998"/>
      <c r="Y374" s="998"/>
      <c r="Z374" s="998"/>
    </row>
    <row r="375" ht="15.75" customHeight="1">
      <c r="A375" s="998"/>
      <c r="B375" s="998"/>
      <c r="C375" s="998"/>
      <c r="D375" s="998"/>
      <c r="E375" s="998"/>
      <c r="F375" s="998"/>
      <c r="G375" s="998"/>
      <c r="H375" s="998"/>
      <c r="I375" s="998"/>
      <c r="J375" s="998"/>
      <c r="K375" s="998"/>
      <c r="L375" s="998"/>
      <c r="M375" s="998"/>
      <c r="N375" s="998"/>
      <c r="O375" s="998"/>
      <c r="P375" s="998"/>
      <c r="Q375" s="998"/>
      <c r="R375" s="998"/>
      <c r="S375" s="998"/>
      <c r="T375" s="998"/>
      <c r="U375" s="998"/>
      <c r="V375" s="998"/>
      <c r="W375" s="998"/>
      <c r="X375" s="998"/>
      <c r="Y375" s="998"/>
      <c r="Z375" s="998"/>
    </row>
    <row r="376" ht="15.75" customHeight="1">
      <c r="A376" s="998"/>
      <c r="B376" s="998"/>
      <c r="C376" s="998"/>
      <c r="D376" s="998"/>
      <c r="E376" s="998"/>
      <c r="F376" s="998"/>
      <c r="G376" s="998"/>
      <c r="H376" s="998"/>
      <c r="I376" s="998"/>
      <c r="J376" s="998"/>
      <c r="K376" s="998"/>
      <c r="L376" s="998"/>
      <c r="M376" s="998"/>
      <c r="N376" s="998"/>
      <c r="O376" s="998"/>
      <c r="P376" s="998"/>
      <c r="Q376" s="998"/>
      <c r="R376" s="998"/>
      <c r="S376" s="998"/>
      <c r="T376" s="998"/>
      <c r="U376" s="998"/>
      <c r="V376" s="998"/>
      <c r="W376" s="998"/>
      <c r="X376" s="998"/>
      <c r="Y376" s="998"/>
      <c r="Z376" s="998"/>
    </row>
    <row r="377" ht="15.75" customHeight="1">
      <c r="A377" s="998"/>
      <c r="B377" s="998"/>
      <c r="C377" s="998"/>
      <c r="D377" s="998"/>
      <c r="E377" s="998"/>
      <c r="F377" s="998"/>
      <c r="G377" s="998"/>
      <c r="H377" s="998"/>
      <c r="I377" s="998"/>
      <c r="J377" s="998"/>
      <c r="K377" s="998"/>
      <c r="L377" s="998"/>
      <c r="M377" s="998"/>
      <c r="N377" s="998"/>
      <c r="O377" s="998"/>
      <c r="P377" s="998"/>
      <c r="Q377" s="998"/>
      <c r="R377" s="998"/>
      <c r="S377" s="998"/>
      <c r="T377" s="998"/>
      <c r="U377" s="998"/>
      <c r="V377" s="998"/>
      <c r="W377" s="998"/>
      <c r="X377" s="998"/>
      <c r="Y377" s="998"/>
      <c r="Z377" s="998"/>
    </row>
    <row r="378" ht="15.75" customHeight="1">
      <c r="A378" s="998"/>
      <c r="B378" s="998"/>
      <c r="C378" s="998"/>
      <c r="D378" s="998"/>
      <c r="E378" s="998"/>
      <c r="F378" s="998"/>
      <c r="G378" s="998"/>
      <c r="H378" s="998"/>
      <c r="I378" s="998"/>
      <c r="J378" s="998"/>
      <c r="K378" s="998"/>
      <c r="L378" s="998"/>
      <c r="M378" s="998"/>
      <c r="N378" s="998"/>
      <c r="O378" s="998"/>
      <c r="P378" s="998"/>
      <c r="Q378" s="998"/>
      <c r="R378" s="998"/>
      <c r="S378" s="998"/>
      <c r="T378" s="998"/>
      <c r="U378" s="998"/>
      <c r="V378" s="998"/>
      <c r="W378" s="998"/>
      <c r="X378" s="998"/>
      <c r="Y378" s="998"/>
      <c r="Z378" s="998"/>
    </row>
    <row r="379" ht="15.75" customHeight="1">
      <c r="A379" s="998"/>
      <c r="B379" s="998"/>
      <c r="C379" s="998"/>
      <c r="D379" s="998"/>
      <c r="E379" s="998"/>
      <c r="F379" s="998"/>
      <c r="G379" s="998"/>
      <c r="H379" s="998"/>
      <c r="I379" s="998"/>
      <c r="J379" s="998"/>
      <c r="K379" s="998"/>
      <c r="L379" s="998"/>
      <c r="M379" s="998"/>
      <c r="N379" s="998"/>
      <c r="O379" s="998"/>
      <c r="P379" s="998"/>
      <c r="Q379" s="998"/>
      <c r="R379" s="998"/>
      <c r="S379" s="998"/>
      <c r="T379" s="998"/>
      <c r="U379" s="998"/>
      <c r="V379" s="998"/>
      <c r="W379" s="998"/>
      <c r="X379" s="998"/>
      <c r="Y379" s="998"/>
      <c r="Z379" s="998"/>
    </row>
    <row r="380" ht="15.75" customHeight="1">
      <c r="A380" s="998"/>
      <c r="B380" s="998"/>
      <c r="C380" s="998"/>
      <c r="D380" s="998"/>
      <c r="E380" s="998"/>
      <c r="F380" s="998"/>
      <c r="G380" s="998"/>
      <c r="H380" s="998"/>
      <c r="I380" s="998"/>
      <c r="J380" s="998"/>
      <c r="K380" s="998"/>
      <c r="L380" s="998"/>
      <c r="M380" s="998"/>
      <c r="N380" s="998"/>
      <c r="O380" s="998"/>
      <c r="P380" s="998"/>
      <c r="Q380" s="998"/>
      <c r="R380" s="998"/>
      <c r="S380" s="998"/>
      <c r="T380" s="998"/>
      <c r="U380" s="998"/>
      <c r="V380" s="998"/>
      <c r="W380" s="998"/>
      <c r="X380" s="998"/>
      <c r="Y380" s="998"/>
      <c r="Z380" s="998"/>
    </row>
    <row r="381" ht="15.75" customHeight="1">
      <c r="A381" s="998"/>
      <c r="B381" s="998"/>
      <c r="C381" s="998"/>
      <c r="D381" s="998"/>
      <c r="E381" s="998"/>
      <c r="F381" s="998"/>
      <c r="G381" s="998"/>
      <c r="H381" s="998"/>
      <c r="I381" s="998"/>
      <c r="J381" s="998"/>
      <c r="K381" s="998"/>
      <c r="L381" s="998"/>
      <c r="M381" s="998"/>
      <c r="N381" s="998"/>
      <c r="O381" s="998"/>
      <c r="P381" s="998"/>
      <c r="Q381" s="998"/>
      <c r="R381" s="998"/>
      <c r="S381" s="998"/>
      <c r="T381" s="998"/>
      <c r="U381" s="998"/>
      <c r="V381" s="998"/>
      <c r="W381" s="998"/>
      <c r="X381" s="998"/>
      <c r="Y381" s="998"/>
      <c r="Z381" s="998"/>
    </row>
    <row r="382" ht="15.75" customHeight="1">
      <c r="A382" s="998"/>
      <c r="B382" s="998"/>
      <c r="C382" s="998"/>
      <c r="D382" s="998"/>
      <c r="E382" s="998"/>
      <c r="F382" s="998"/>
      <c r="G382" s="998"/>
      <c r="H382" s="998"/>
      <c r="I382" s="998"/>
      <c r="J382" s="998"/>
      <c r="K382" s="998"/>
      <c r="L382" s="998"/>
      <c r="M382" s="998"/>
      <c r="N382" s="998"/>
      <c r="O382" s="998"/>
      <c r="P382" s="998"/>
      <c r="Q382" s="998"/>
      <c r="R382" s="998"/>
      <c r="S382" s="998"/>
      <c r="T382" s="998"/>
      <c r="U382" s="998"/>
      <c r="V382" s="998"/>
      <c r="W382" s="998"/>
      <c r="X382" s="998"/>
      <c r="Y382" s="998"/>
      <c r="Z382" s="998"/>
    </row>
    <row r="383" ht="15.75" customHeight="1">
      <c r="A383" s="998"/>
      <c r="B383" s="998"/>
      <c r="C383" s="998"/>
      <c r="D383" s="998"/>
      <c r="E383" s="998"/>
      <c r="F383" s="998"/>
      <c r="G383" s="998"/>
      <c r="H383" s="998"/>
      <c r="I383" s="998"/>
      <c r="J383" s="998"/>
      <c r="K383" s="998"/>
      <c r="L383" s="998"/>
      <c r="M383" s="998"/>
      <c r="N383" s="998"/>
      <c r="O383" s="998"/>
      <c r="P383" s="998"/>
      <c r="Q383" s="998"/>
      <c r="R383" s="998"/>
      <c r="S383" s="998"/>
      <c r="T383" s="998"/>
      <c r="U383" s="998"/>
      <c r="V383" s="998"/>
      <c r="W383" s="998"/>
      <c r="X383" s="998"/>
      <c r="Y383" s="998"/>
      <c r="Z383" s="998"/>
    </row>
    <row r="384" ht="15.75" customHeight="1">
      <c r="A384" s="998"/>
      <c r="B384" s="998"/>
      <c r="C384" s="998"/>
      <c r="D384" s="998"/>
      <c r="E384" s="998"/>
      <c r="F384" s="998"/>
      <c r="G384" s="998"/>
      <c r="H384" s="998"/>
      <c r="I384" s="998"/>
      <c r="J384" s="998"/>
      <c r="K384" s="998"/>
      <c r="L384" s="998"/>
      <c r="M384" s="998"/>
      <c r="N384" s="998"/>
      <c r="O384" s="998"/>
      <c r="P384" s="998"/>
      <c r="Q384" s="998"/>
      <c r="R384" s="998"/>
      <c r="S384" s="998"/>
      <c r="T384" s="998"/>
      <c r="U384" s="998"/>
      <c r="V384" s="998"/>
      <c r="W384" s="998"/>
      <c r="X384" s="998"/>
      <c r="Y384" s="998"/>
      <c r="Z384" s="998"/>
    </row>
    <row r="385" ht="15.75" customHeight="1">
      <c r="A385" s="998"/>
      <c r="B385" s="998"/>
      <c r="C385" s="998"/>
      <c r="D385" s="998"/>
      <c r="E385" s="998"/>
      <c r="F385" s="998"/>
      <c r="G385" s="998"/>
      <c r="H385" s="998"/>
      <c r="I385" s="998"/>
      <c r="J385" s="998"/>
      <c r="K385" s="998"/>
      <c r="L385" s="998"/>
      <c r="M385" s="998"/>
      <c r="N385" s="998"/>
      <c r="O385" s="998"/>
      <c r="P385" s="998"/>
      <c r="Q385" s="998"/>
      <c r="R385" s="998"/>
      <c r="S385" s="998"/>
      <c r="T385" s="998"/>
      <c r="U385" s="998"/>
      <c r="V385" s="998"/>
      <c r="W385" s="998"/>
      <c r="X385" s="998"/>
      <c r="Y385" s="998"/>
      <c r="Z385" s="998"/>
    </row>
    <row r="386" ht="15.75" customHeight="1">
      <c r="A386" s="998"/>
      <c r="B386" s="998"/>
      <c r="C386" s="998"/>
      <c r="D386" s="998"/>
      <c r="E386" s="998"/>
      <c r="F386" s="998"/>
      <c r="G386" s="998"/>
      <c r="H386" s="998"/>
      <c r="I386" s="998"/>
      <c r="J386" s="998"/>
      <c r="K386" s="998"/>
      <c r="L386" s="998"/>
      <c r="M386" s="998"/>
      <c r="N386" s="998"/>
      <c r="O386" s="998"/>
      <c r="P386" s="998"/>
      <c r="Q386" s="998"/>
      <c r="R386" s="998"/>
      <c r="S386" s="998"/>
      <c r="T386" s="998"/>
      <c r="U386" s="998"/>
      <c r="V386" s="998"/>
      <c r="W386" s="998"/>
      <c r="X386" s="998"/>
      <c r="Y386" s="998"/>
      <c r="Z386" s="998"/>
    </row>
    <row r="387" ht="15.75" customHeight="1">
      <c r="A387" s="998"/>
      <c r="B387" s="998"/>
      <c r="C387" s="998"/>
      <c r="D387" s="998"/>
      <c r="E387" s="998"/>
      <c r="F387" s="998"/>
      <c r="G387" s="998"/>
      <c r="H387" s="998"/>
      <c r="I387" s="998"/>
      <c r="J387" s="998"/>
      <c r="K387" s="998"/>
      <c r="L387" s="998"/>
      <c r="M387" s="998"/>
      <c r="N387" s="998"/>
      <c r="O387" s="998"/>
      <c r="P387" s="998"/>
      <c r="Q387" s="998"/>
      <c r="R387" s="998"/>
      <c r="S387" s="998"/>
      <c r="T387" s="998"/>
      <c r="U387" s="998"/>
      <c r="V387" s="998"/>
      <c r="W387" s="998"/>
      <c r="X387" s="998"/>
      <c r="Y387" s="998"/>
      <c r="Z387" s="998"/>
    </row>
    <row r="388" ht="15.75" customHeight="1">
      <c r="A388" s="998"/>
      <c r="B388" s="998"/>
      <c r="C388" s="998"/>
      <c r="D388" s="998"/>
      <c r="E388" s="998"/>
      <c r="F388" s="998"/>
      <c r="G388" s="998"/>
      <c r="H388" s="998"/>
      <c r="I388" s="998"/>
      <c r="J388" s="998"/>
      <c r="K388" s="998"/>
      <c r="L388" s="998"/>
      <c r="M388" s="998"/>
      <c r="N388" s="998"/>
      <c r="O388" s="998"/>
      <c r="P388" s="998"/>
      <c r="Q388" s="998"/>
      <c r="R388" s="998"/>
      <c r="S388" s="998"/>
      <c r="T388" s="998"/>
      <c r="U388" s="998"/>
      <c r="V388" s="998"/>
      <c r="W388" s="998"/>
      <c r="X388" s="998"/>
      <c r="Y388" s="998"/>
      <c r="Z388" s="998"/>
    </row>
    <row r="389" ht="15.75" customHeight="1">
      <c r="A389" s="998"/>
      <c r="B389" s="998"/>
      <c r="C389" s="998"/>
      <c r="D389" s="998"/>
      <c r="E389" s="998"/>
      <c r="F389" s="998"/>
      <c r="G389" s="998"/>
      <c r="H389" s="998"/>
      <c r="I389" s="998"/>
      <c r="J389" s="998"/>
      <c r="K389" s="998"/>
      <c r="L389" s="998"/>
      <c r="M389" s="998"/>
      <c r="N389" s="998"/>
      <c r="O389" s="998"/>
      <c r="P389" s="998"/>
      <c r="Q389" s="998"/>
      <c r="R389" s="998"/>
      <c r="S389" s="998"/>
      <c r="T389" s="998"/>
      <c r="U389" s="998"/>
      <c r="V389" s="998"/>
      <c r="W389" s="998"/>
      <c r="X389" s="998"/>
      <c r="Y389" s="998"/>
      <c r="Z389" s="998"/>
    </row>
    <row r="390" ht="15.75" customHeight="1">
      <c r="A390" s="998"/>
      <c r="B390" s="998"/>
      <c r="C390" s="998"/>
      <c r="D390" s="998"/>
      <c r="E390" s="998"/>
      <c r="F390" s="998"/>
      <c r="G390" s="998"/>
      <c r="H390" s="998"/>
      <c r="I390" s="998"/>
      <c r="J390" s="998"/>
      <c r="K390" s="998"/>
      <c r="L390" s="998"/>
      <c r="M390" s="998"/>
      <c r="N390" s="998"/>
      <c r="O390" s="998"/>
      <c r="P390" s="998"/>
      <c r="Q390" s="998"/>
      <c r="R390" s="998"/>
      <c r="S390" s="998"/>
      <c r="T390" s="998"/>
      <c r="U390" s="998"/>
      <c r="V390" s="998"/>
      <c r="W390" s="998"/>
      <c r="X390" s="998"/>
      <c r="Y390" s="998"/>
      <c r="Z390" s="998"/>
    </row>
    <row r="391" ht="15.75" customHeight="1">
      <c r="A391" s="998"/>
      <c r="B391" s="998"/>
      <c r="C391" s="998"/>
      <c r="D391" s="998"/>
      <c r="E391" s="998"/>
      <c r="F391" s="998"/>
      <c r="G391" s="998"/>
      <c r="H391" s="998"/>
      <c r="I391" s="998"/>
      <c r="J391" s="998"/>
      <c r="K391" s="998"/>
      <c r="L391" s="998"/>
      <c r="M391" s="998"/>
      <c r="N391" s="998"/>
      <c r="O391" s="998"/>
      <c r="P391" s="998"/>
      <c r="Q391" s="998"/>
      <c r="R391" s="998"/>
      <c r="S391" s="998"/>
      <c r="T391" s="998"/>
      <c r="U391" s="998"/>
      <c r="V391" s="998"/>
      <c r="W391" s="998"/>
      <c r="X391" s="998"/>
      <c r="Y391" s="998"/>
      <c r="Z391" s="998"/>
    </row>
    <row r="392" ht="15.75" customHeight="1">
      <c r="A392" s="998"/>
      <c r="B392" s="998"/>
      <c r="C392" s="998"/>
      <c r="D392" s="998"/>
      <c r="E392" s="998"/>
      <c r="F392" s="998"/>
      <c r="G392" s="998"/>
      <c r="H392" s="998"/>
      <c r="I392" s="998"/>
      <c r="J392" s="998"/>
      <c r="K392" s="998"/>
      <c r="L392" s="998"/>
      <c r="M392" s="998"/>
      <c r="N392" s="998"/>
      <c r="O392" s="998"/>
      <c r="P392" s="998"/>
      <c r="Q392" s="998"/>
      <c r="R392" s="998"/>
      <c r="S392" s="998"/>
      <c r="T392" s="998"/>
      <c r="U392" s="998"/>
      <c r="V392" s="998"/>
      <c r="W392" s="998"/>
      <c r="X392" s="998"/>
      <c r="Y392" s="998"/>
      <c r="Z392" s="998"/>
    </row>
    <row r="393" ht="15.75" customHeight="1">
      <c r="A393" s="998"/>
      <c r="B393" s="998"/>
      <c r="C393" s="998"/>
      <c r="D393" s="998"/>
      <c r="E393" s="998"/>
      <c r="F393" s="998"/>
      <c r="G393" s="998"/>
      <c r="H393" s="998"/>
      <c r="I393" s="998"/>
      <c r="J393" s="998"/>
      <c r="K393" s="998"/>
      <c r="L393" s="998"/>
      <c r="M393" s="998"/>
      <c r="N393" s="998"/>
      <c r="O393" s="998"/>
      <c r="P393" s="998"/>
      <c r="Q393" s="998"/>
      <c r="R393" s="998"/>
      <c r="S393" s="998"/>
      <c r="T393" s="998"/>
      <c r="U393" s="998"/>
      <c r="V393" s="998"/>
      <c r="W393" s="998"/>
      <c r="X393" s="998"/>
      <c r="Y393" s="998"/>
      <c r="Z393" s="998"/>
    </row>
    <row r="394" ht="15.75" customHeight="1">
      <c r="A394" s="998"/>
      <c r="B394" s="998"/>
      <c r="C394" s="998"/>
      <c r="D394" s="998"/>
      <c r="E394" s="998"/>
      <c r="F394" s="998"/>
      <c r="G394" s="998"/>
      <c r="H394" s="998"/>
      <c r="I394" s="998"/>
      <c r="J394" s="998"/>
      <c r="K394" s="998"/>
      <c r="L394" s="998"/>
      <c r="M394" s="998"/>
      <c r="N394" s="998"/>
      <c r="O394" s="998"/>
      <c r="P394" s="998"/>
      <c r="Q394" s="998"/>
      <c r="R394" s="998"/>
      <c r="S394" s="998"/>
      <c r="T394" s="998"/>
      <c r="U394" s="998"/>
      <c r="V394" s="998"/>
      <c r="W394" s="998"/>
      <c r="X394" s="998"/>
      <c r="Y394" s="998"/>
      <c r="Z394" s="998"/>
    </row>
    <row r="395" ht="15.75" customHeight="1">
      <c r="A395" s="998"/>
      <c r="B395" s="998"/>
      <c r="C395" s="998"/>
      <c r="D395" s="998"/>
      <c r="E395" s="998"/>
      <c r="F395" s="998"/>
      <c r="G395" s="998"/>
      <c r="H395" s="998"/>
      <c r="I395" s="998"/>
      <c r="J395" s="998"/>
      <c r="K395" s="998"/>
      <c r="L395" s="998"/>
      <c r="M395" s="998"/>
      <c r="N395" s="998"/>
      <c r="O395" s="998"/>
      <c r="P395" s="998"/>
      <c r="Q395" s="998"/>
      <c r="R395" s="998"/>
      <c r="S395" s="998"/>
      <c r="T395" s="998"/>
      <c r="U395" s="998"/>
      <c r="V395" s="998"/>
      <c r="W395" s="998"/>
      <c r="X395" s="998"/>
      <c r="Y395" s="998"/>
      <c r="Z395" s="998"/>
    </row>
    <row r="396" ht="15.75" customHeight="1">
      <c r="A396" s="998"/>
      <c r="B396" s="998"/>
      <c r="C396" s="998"/>
      <c r="D396" s="998"/>
      <c r="E396" s="998"/>
      <c r="F396" s="998"/>
      <c r="G396" s="998"/>
      <c r="H396" s="998"/>
      <c r="I396" s="998"/>
      <c r="J396" s="998"/>
      <c r="K396" s="998"/>
      <c r="L396" s="998"/>
      <c r="M396" s="998"/>
      <c r="N396" s="998"/>
      <c r="O396" s="998"/>
      <c r="P396" s="998"/>
      <c r="Q396" s="998"/>
      <c r="R396" s="998"/>
      <c r="S396" s="998"/>
      <c r="T396" s="998"/>
      <c r="U396" s="998"/>
      <c r="V396" s="998"/>
      <c r="W396" s="998"/>
      <c r="X396" s="998"/>
      <c r="Y396" s="998"/>
      <c r="Z396" s="998"/>
    </row>
    <row r="397" ht="15.75" customHeight="1">
      <c r="A397" s="998"/>
      <c r="B397" s="998"/>
      <c r="C397" s="998"/>
      <c r="D397" s="998"/>
      <c r="E397" s="998"/>
      <c r="F397" s="998"/>
      <c r="G397" s="998"/>
      <c r="H397" s="998"/>
      <c r="I397" s="998"/>
      <c r="J397" s="998"/>
      <c r="K397" s="998"/>
      <c r="L397" s="998"/>
      <c r="M397" s="998"/>
      <c r="N397" s="998"/>
      <c r="O397" s="998"/>
      <c r="P397" s="998"/>
      <c r="Q397" s="998"/>
      <c r="R397" s="998"/>
      <c r="S397" s="998"/>
      <c r="T397" s="998"/>
      <c r="U397" s="998"/>
      <c r="V397" s="998"/>
      <c r="W397" s="998"/>
      <c r="X397" s="998"/>
      <c r="Y397" s="998"/>
      <c r="Z397" s="998"/>
    </row>
    <row r="398" ht="15.75" customHeight="1">
      <c r="A398" s="998"/>
      <c r="B398" s="998"/>
      <c r="C398" s="998"/>
      <c r="D398" s="998"/>
      <c r="E398" s="998"/>
      <c r="F398" s="998"/>
      <c r="G398" s="998"/>
      <c r="H398" s="998"/>
      <c r="I398" s="998"/>
      <c r="J398" s="998"/>
      <c r="K398" s="998"/>
      <c r="L398" s="998"/>
      <c r="M398" s="998"/>
      <c r="N398" s="998"/>
      <c r="O398" s="998"/>
      <c r="P398" s="998"/>
      <c r="Q398" s="998"/>
      <c r="R398" s="998"/>
      <c r="S398" s="998"/>
      <c r="T398" s="998"/>
      <c r="U398" s="998"/>
      <c r="V398" s="998"/>
      <c r="W398" s="998"/>
      <c r="X398" s="998"/>
      <c r="Y398" s="998"/>
      <c r="Z398" s="998"/>
    </row>
    <row r="399" ht="15.75" customHeight="1">
      <c r="A399" s="998"/>
      <c r="B399" s="998"/>
      <c r="C399" s="998"/>
      <c r="D399" s="998"/>
      <c r="E399" s="998"/>
      <c r="F399" s="998"/>
      <c r="G399" s="998"/>
      <c r="H399" s="998"/>
      <c r="I399" s="998"/>
      <c r="J399" s="998"/>
      <c r="K399" s="998"/>
      <c r="L399" s="998"/>
      <c r="M399" s="998"/>
      <c r="N399" s="998"/>
      <c r="O399" s="998"/>
      <c r="P399" s="998"/>
      <c r="Q399" s="998"/>
      <c r="R399" s="998"/>
      <c r="S399" s="998"/>
      <c r="T399" s="998"/>
      <c r="U399" s="998"/>
      <c r="V399" s="998"/>
      <c r="W399" s="998"/>
      <c r="X399" s="998"/>
      <c r="Y399" s="998"/>
      <c r="Z399" s="998"/>
    </row>
    <row r="400" ht="15.75" customHeight="1">
      <c r="A400" s="998"/>
      <c r="B400" s="998"/>
      <c r="C400" s="998"/>
      <c r="D400" s="998"/>
      <c r="E400" s="998"/>
      <c r="F400" s="998"/>
      <c r="G400" s="998"/>
      <c r="H400" s="998"/>
      <c r="I400" s="998"/>
      <c r="J400" s="998"/>
      <c r="K400" s="998"/>
      <c r="L400" s="998"/>
      <c r="M400" s="998"/>
      <c r="N400" s="998"/>
      <c r="O400" s="998"/>
      <c r="P400" s="998"/>
      <c r="Q400" s="998"/>
      <c r="R400" s="998"/>
      <c r="S400" s="998"/>
      <c r="T400" s="998"/>
      <c r="U400" s="998"/>
      <c r="V400" s="998"/>
      <c r="W400" s="998"/>
      <c r="X400" s="998"/>
      <c r="Y400" s="998"/>
      <c r="Z400" s="998"/>
    </row>
    <row r="401" ht="15.75" customHeight="1">
      <c r="A401" s="998"/>
      <c r="B401" s="998"/>
      <c r="C401" s="998"/>
      <c r="D401" s="998"/>
      <c r="E401" s="998"/>
      <c r="F401" s="998"/>
      <c r="G401" s="998"/>
      <c r="H401" s="998"/>
      <c r="I401" s="998"/>
      <c r="J401" s="998"/>
      <c r="K401" s="998"/>
      <c r="L401" s="998"/>
      <c r="M401" s="998"/>
      <c r="N401" s="998"/>
      <c r="O401" s="998"/>
      <c r="P401" s="998"/>
      <c r="Q401" s="998"/>
      <c r="R401" s="998"/>
      <c r="S401" s="998"/>
      <c r="T401" s="998"/>
      <c r="U401" s="998"/>
      <c r="V401" s="998"/>
      <c r="W401" s="998"/>
      <c r="X401" s="998"/>
      <c r="Y401" s="998"/>
      <c r="Z401" s="998"/>
    </row>
    <row r="402" ht="15.75" customHeight="1">
      <c r="A402" s="998"/>
      <c r="B402" s="998"/>
      <c r="C402" s="998"/>
      <c r="D402" s="998"/>
      <c r="E402" s="998"/>
      <c r="F402" s="998"/>
      <c r="G402" s="998"/>
      <c r="H402" s="998"/>
      <c r="I402" s="998"/>
      <c r="J402" s="998"/>
      <c r="K402" s="998"/>
      <c r="L402" s="998"/>
      <c r="M402" s="998"/>
      <c r="N402" s="998"/>
      <c r="O402" s="998"/>
      <c r="P402" s="998"/>
      <c r="Q402" s="998"/>
      <c r="R402" s="998"/>
      <c r="S402" s="998"/>
      <c r="T402" s="998"/>
      <c r="U402" s="998"/>
      <c r="V402" s="998"/>
      <c r="W402" s="998"/>
      <c r="X402" s="998"/>
      <c r="Y402" s="998"/>
      <c r="Z402" s="998"/>
    </row>
    <row r="403" ht="15.75" customHeight="1">
      <c r="A403" s="998"/>
      <c r="B403" s="998"/>
      <c r="C403" s="998"/>
      <c r="D403" s="998"/>
      <c r="E403" s="998"/>
      <c r="F403" s="998"/>
      <c r="G403" s="998"/>
      <c r="H403" s="998"/>
      <c r="I403" s="998"/>
      <c r="J403" s="998"/>
      <c r="K403" s="998"/>
      <c r="L403" s="998"/>
      <c r="M403" s="998"/>
      <c r="N403" s="998"/>
      <c r="O403" s="998"/>
      <c r="P403" s="998"/>
      <c r="Q403" s="998"/>
      <c r="R403" s="998"/>
      <c r="S403" s="998"/>
      <c r="T403" s="998"/>
      <c r="U403" s="998"/>
      <c r="V403" s="998"/>
      <c r="W403" s="998"/>
      <c r="X403" s="998"/>
      <c r="Y403" s="998"/>
      <c r="Z403" s="998"/>
    </row>
    <row r="404" ht="15.75" customHeight="1">
      <c r="A404" s="998"/>
      <c r="B404" s="998"/>
      <c r="C404" s="998"/>
      <c r="D404" s="998"/>
      <c r="E404" s="998"/>
      <c r="F404" s="998"/>
      <c r="G404" s="998"/>
      <c r="H404" s="998"/>
      <c r="I404" s="998"/>
      <c r="J404" s="998"/>
      <c r="K404" s="998"/>
      <c r="L404" s="998"/>
      <c r="M404" s="998"/>
      <c r="N404" s="998"/>
      <c r="O404" s="998"/>
      <c r="P404" s="998"/>
      <c r="Q404" s="998"/>
      <c r="R404" s="998"/>
      <c r="S404" s="998"/>
      <c r="T404" s="998"/>
      <c r="U404" s="998"/>
      <c r="V404" s="998"/>
      <c r="W404" s="998"/>
      <c r="X404" s="998"/>
      <c r="Y404" s="998"/>
      <c r="Z404" s="998"/>
    </row>
    <row r="405" ht="15.75" customHeight="1">
      <c r="A405" s="998"/>
      <c r="B405" s="998"/>
      <c r="C405" s="998"/>
      <c r="D405" s="998"/>
      <c r="E405" s="998"/>
      <c r="F405" s="998"/>
      <c r="G405" s="998"/>
      <c r="H405" s="998"/>
      <c r="I405" s="998"/>
      <c r="J405" s="998"/>
      <c r="K405" s="998"/>
      <c r="L405" s="998"/>
      <c r="M405" s="998"/>
      <c r="N405" s="998"/>
      <c r="O405" s="998"/>
      <c r="P405" s="998"/>
      <c r="Q405" s="998"/>
      <c r="R405" s="998"/>
      <c r="S405" s="998"/>
      <c r="T405" s="998"/>
      <c r="U405" s="998"/>
      <c r="V405" s="998"/>
      <c r="W405" s="998"/>
      <c r="X405" s="998"/>
      <c r="Y405" s="998"/>
      <c r="Z405" s="998"/>
    </row>
    <row r="406" ht="15.75" customHeight="1">
      <c r="A406" s="998"/>
      <c r="B406" s="998"/>
      <c r="C406" s="998"/>
      <c r="D406" s="998"/>
      <c r="E406" s="998"/>
      <c r="F406" s="998"/>
      <c r="G406" s="998"/>
      <c r="H406" s="998"/>
      <c r="I406" s="998"/>
      <c r="J406" s="998"/>
      <c r="K406" s="998"/>
      <c r="L406" s="998"/>
      <c r="M406" s="998"/>
      <c r="N406" s="998"/>
      <c r="O406" s="998"/>
      <c r="P406" s="998"/>
      <c r="Q406" s="998"/>
      <c r="R406" s="998"/>
      <c r="S406" s="998"/>
      <c r="T406" s="998"/>
      <c r="U406" s="998"/>
      <c r="V406" s="998"/>
      <c r="W406" s="998"/>
      <c r="X406" s="998"/>
      <c r="Y406" s="998"/>
      <c r="Z406" s="998"/>
    </row>
    <row r="407" ht="15.75" customHeight="1">
      <c r="A407" s="998"/>
      <c r="B407" s="998"/>
      <c r="C407" s="998"/>
      <c r="D407" s="998"/>
      <c r="E407" s="998"/>
      <c r="F407" s="998"/>
      <c r="G407" s="998"/>
      <c r="H407" s="998"/>
      <c r="I407" s="998"/>
      <c r="J407" s="998"/>
      <c r="K407" s="998"/>
      <c r="L407" s="998"/>
      <c r="M407" s="998"/>
      <c r="N407" s="998"/>
      <c r="O407" s="998"/>
      <c r="P407" s="998"/>
      <c r="Q407" s="998"/>
      <c r="R407" s="998"/>
      <c r="S407" s="998"/>
      <c r="T407" s="998"/>
      <c r="U407" s="998"/>
      <c r="V407" s="998"/>
      <c r="W407" s="998"/>
      <c r="X407" s="998"/>
      <c r="Y407" s="998"/>
      <c r="Z407" s="998"/>
    </row>
    <row r="408" ht="15.75" customHeight="1">
      <c r="A408" s="998"/>
      <c r="B408" s="998"/>
      <c r="C408" s="998"/>
      <c r="D408" s="998"/>
      <c r="E408" s="998"/>
      <c r="F408" s="998"/>
      <c r="G408" s="998"/>
      <c r="H408" s="998"/>
      <c r="I408" s="998"/>
      <c r="J408" s="998"/>
      <c r="K408" s="998"/>
      <c r="L408" s="998"/>
      <c r="M408" s="998"/>
      <c r="N408" s="998"/>
      <c r="O408" s="998"/>
      <c r="P408" s="998"/>
      <c r="Q408" s="998"/>
      <c r="R408" s="998"/>
      <c r="S408" s="998"/>
      <c r="T408" s="998"/>
      <c r="U408" s="998"/>
      <c r="V408" s="998"/>
      <c r="W408" s="998"/>
      <c r="X408" s="998"/>
      <c r="Y408" s="998"/>
      <c r="Z408" s="998"/>
    </row>
    <row r="409" ht="15.75" customHeight="1">
      <c r="A409" s="998"/>
      <c r="B409" s="998"/>
      <c r="C409" s="998"/>
      <c r="D409" s="998"/>
      <c r="E409" s="998"/>
      <c r="F409" s="998"/>
      <c r="G409" s="998"/>
      <c r="H409" s="998"/>
      <c r="I409" s="998"/>
      <c r="J409" s="998"/>
      <c r="K409" s="998"/>
      <c r="L409" s="998"/>
      <c r="M409" s="998"/>
      <c r="N409" s="998"/>
      <c r="O409" s="998"/>
      <c r="P409" s="998"/>
      <c r="Q409" s="998"/>
      <c r="R409" s="998"/>
      <c r="S409" s="998"/>
      <c r="T409" s="998"/>
      <c r="U409" s="998"/>
      <c r="V409" s="998"/>
      <c r="W409" s="998"/>
      <c r="X409" s="998"/>
      <c r="Y409" s="998"/>
      <c r="Z409" s="998"/>
    </row>
    <row r="410" ht="15.75" customHeight="1">
      <c r="A410" s="998"/>
      <c r="B410" s="998"/>
      <c r="C410" s="998"/>
      <c r="D410" s="998"/>
      <c r="E410" s="998"/>
      <c r="F410" s="998"/>
      <c r="G410" s="998"/>
      <c r="H410" s="998"/>
      <c r="I410" s="998"/>
      <c r="J410" s="998"/>
      <c r="K410" s="998"/>
      <c r="L410" s="998"/>
      <c r="M410" s="998"/>
      <c r="N410" s="998"/>
      <c r="O410" s="998"/>
      <c r="P410" s="998"/>
      <c r="Q410" s="998"/>
      <c r="R410" s="998"/>
      <c r="S410" s="998"/>
      <c r="T410" s="998"/>
      <c r="U410" s="998"/>
      <c r="V410" s="998"/>
      <c r="W410" s="998"/>
      <c r="X410" s="998"/>
      <c r="Y410" s="998"/>
      <c r="Z410" s="998"/>
    </row>
    <row r="411" ht="15.75" customHeight="1">
      <c r="A411" s="998"/>
      <c r="B411" s="998"/>
      <c r="C411" s="998"/>
      <c r="D411" s="998"/>
      <c r="E411" s="998"/>
      <c r="F411" s="998"/>
      <c r="G411" s="998"/>
      <c r="H411" s="998"/>
      <c r="I411" s="998"/>
      <c r="J411" s="998"/>
      <c r="K411" s="998"/>
      <c r="L411" s="998"/>
      <c r="M411" s="998"/>
      <c r="N411" s="998"/>
      <c r="O411" s="998"/>
      <c r="P411" s="998"/>
      <c r="Q411" s="998"/>
      <c r="R411" s="998"/>
      <c r="S411" s="998"/>
      <c r="T411" s="998"/>
      <c r="U411" s="998"/>
      <c r="V411" s="998"/>
      <c r="W411" s="998"/>
      <c r="X411" s="998"/>
      <c r="Y411" s="998"/>
      <c r="Z411" s="998"/>
    </row>
    <row r="412" ht="15.75" customHeight="1">
      <c r="A412" s="998"/>
      <c r="B412" s="998"/>
      <c r="C412" s="998"/>
      <c r="D412" s="998"/>
      <c r="E412" s="998"/>
      <c r="F412" s="998"/>
      <c r="G412" s="998"/>
      <c r="H412" s="998"/>
      <c r="I412" s="998"/>
      <c r="J412" s="998"/>
      <c r="K412" s="998"/>
      <c r="L412" s="998"/>
      <c r="M412" s="998"/>
      <c r="N412" s="998"/>
      <c r="O412" s="998"/>
      <c r="P412" s="998"/>
      <c r="Q412" s="998"/>
      <c r="R412" s="998"/>
      <c r="S412" s="998"/>
      <c r="T412" s="998"/>
      <c r="U412" s="998"/>
      <c r="V412" s="998"/>
      <c r="W412" s="998"/>
      <c r="X412" s="998"/>
      <c r="Y412" s="998"/>
      <c r="Z412" s="998"/>
    </row>
    <row r="413" ht="15.75" customHeight="1">
      <c r="A413" s="998"/>
      <c r="B413" s="998"/>
      <c r="C413" s="998"/>
      <c r="D413" s="998"/>
      <c r="E413" s="998"/>
      <c r="F413" s="998"/>
      <c r="G413" s="998"/>
      <c r="H413" s="998"/>
      <c r="I413" s="998"/>
      <c r="J413" s="998"/>
      <c r="K413" s="998"/>
      <c r="L413" s="998"/>
      <c r="M413" s="998"/>
      <c r="N413" s="998"/>
      <c r="O413" s="998"/>
      <c r="P413" s="998"/>
      <c r="Q413" s="998"/>
      <c r="R413" s="998"/>
      <c r="S413" s="998"/>
      <c r="T413" s="998"/>
      <c r="U413" s="998"/>
      <c r="V413" s="998"/>
      <c r="W413" s="998"/>
      <c r="X413" s="998"/>
      <c r="Y413" s="998"/>
      <c r="Z413" s="998"/>
    </row>
    <row r="414" ht="15.75" customHeight="1">
      <c r="A414" s="998"/>
      <c r="B414" s="998"/>
      <c r="C414" s="998"/>
      <c r="D414" s="998"/>
      <c r="E414" s="998"/>
      <c r="F414" s="998"/>
      <c r="G414" s="998"/>
      <c r="H414" s="998"/>
      <c r="I414" s="998"/>
      <c r="J414" s="998"/>
      <c r="K414" s="998"/>
      <c r="L414" s="998"/>
      <c r="M414" s="998"/>
      <c r="N414" s="998"/>
      <c r="O414" s="998"/>
      <c r="P414" s="998"/>
      <c r="Q414" s="998"/>
      <c r="R414" s="998"/>
      <c r="S414" s="998"/>
      <c r="T414" s="998"/>
      <c r="U414" s="998"/>
      <c r="V414" s="998"/>
      <c r="W414" s="998"/>
      <c r="X414" s="998"/>
      <c r="Y414" s="998"/>
      <c r="Z414" s="998"/>
    </row>
    <row r="415" ht="15.75" customHeight="1">
      <c r="A415" s="998"/>
      <c r="B415" s="998"/>
      <c r="C415" s="998"/>
      <c r="D415" s="998"/>
      <c r="E415" s="998"/>
      <c r="F415" s="998"/>
      <c r="G415" s="998"/>
      <c r="H415" s="998"/>
      <c r="I415" s="998"/>
      <c r="J415" s="998"/>
      <c r="K415" s="998"/>
      <c r="L415" s="998"/>
      <c r="M415" s="998"/>
      <c r="N415" s="998"/>
      <c r="O415" s="998"/>
      <c r="P415" s="998"/>
      <c r="Q415" s="998"/>
      <c r="R415" s="998"/>
      <c r="S415" s="998"/>
      <c r="T415" s="998"/>
      <c r="U415" s="998"/>
      <c r="V415" s="998"/>
      <c r="W415" s="998"/>
      <c r="X415" s="998"/>
      <c r="Y415" s="998"/>
      <c r="Z415" s="998"/>
    </row>
    <row r="416" ht="15.75" customHeight="1">
      <c r="A416" s="998"/>
      <c r="B416" s="998"/>
      <c r="C416" s="998"/>
      <c r="D416" s="998"/>
      <c r="E416" s="998"/>
      <c r="F416" s="998"/>
      <c r="G416" s="998"/>
      <c r="H416" s="998"/>
      <c r="I416" s="998"/>
      <c r="J416" s="998"/>
      <c r="K416" s="998"/>
      <c r="L416" s="998"/>
      <c r="M416" s="998"/>
      <c r="N416" s="998"/>
      <c r="O416" s="998"/>
      <c r="P416" s="998"/>
      <c r="Q416" s="998"/>
      <c r="R416" s="998"/>
      <c r="S416" s="998"/>
      <c r="T416" s="998"/>
      <c r="U416" s="998"/>
      <c r="V416" s="998"/>
      <c r="W416" s="998"/>
      <c r="X416" s="998"/>
      <c r="Y416" s="998"/>
      <c r="Z416" s="998"/>
    </row>
    <row r="417" ht="15.75" customHeight="1">
      <c r="A417" s="998"/>
      <c r="B417" s="998"/>
      <c r="C417" s="998"/>
      <c r="D417" s="998"/>
      <c r="E417" s="998"/>
      <c r="F417" s="998"/>
      <c r="G417" s="998"/>
      <c r="H417" s="998"/>
      <c r="I417" s="998"/>
      <c r="J417" s="998"/>
      <c r="K417" s="998"/>
      <c r="L417" s="998"/>
      <c r="M417" s="998"/>
      <c r="N417" s="998"/>
      <c r="O417" s="998"/>
      <c r="P417" s="998"/>
      <c r="Q417" s="998"/>
      <c r="R417" s="998"/>
      <c r="S417" s="998"/>
      <c r="T417" s="998"/>
      <c r="U417" s="998"/>
      <c r="V417" s="998"/>
      <c r="W417" s="998"/>
      <c r="X417" s="998"/>
      <c r="Y417" s="998"/>
      <c r="Z417" s="998"/>
    </row>
    <row r="418" ht="15.75" customHeight="1">
      <c r="A418" s="998"/>
      <c r="B418" s="998"/>
      <c r="C418" s="998"/>
      <c r="D418" s="998"/>
      <c r="E418" s="998"/>
      <c r="F418" s="998"/>
      <c r="G418" s="998"/>
      <c r="H418" s="998"/>
      <c r="I418" s="998"/>
      <c r="J418" s="998"/>
      <c r="K418" s="998"/>
      <c r="L418" s="998"/>
      <c r="M418" s="998"/>
      <c r="N418" s="998"/>
      <c r="O418" s="998"/>
      <c r="P418" s="998"/>
      <c r="Q418" s="998"/>
      <c r="R418" s="998"/>
      <c r="S418" s="998"/>
      <c r="T418" s="998"/>
      <c r="U418" s="998"/>
      <c r="V418" s="998"/>
      <c r="W418" s="998"/>
      <c r="X418" s="998"/>
      <c r="Y418" s="998"/>
      <c r="Z418" s="998"/>
    </row>
    <row r="419" ht="15.75" customHeight="1">
      <c r="A419" s="998"/>
      <c r="B419" s="998"/>
      <c r="C419" s="998"/>
      <c r="D419" s="998"/>
      <c r="E419" s="998"/>
      <c r="F419" s="998"/>
      <c r="G419" s="998"/>
      <c r="H419" s="998"/>
      <c r="I419" s="998"/>
      <c r="J419" s="998"/>
      <c r="K419" s="998"/>
      <c r="L419" s="998"/>
      <c r="M419" s="998"/>
      <c r="N419" s="998"/>
      <c r="O419" s="998"/>
      <c r="P419" s="998"/>
      <c r="Q419" s="998"/>
      <c r="R419" s="998"/>
      <c r="S419" s="998"/>
      <c r="T419" s="998"/>
      <c r="U419" s="998"/>
      <c r="V419" s="998"/>
      <c r="W419" s="998"/>
      <c r="X419" s="998"/>
      <c r="Y419" s="998"/>
      <c r="Z419" s="998"/>
    </row>
    <row r="420" ht="15.75" customHeight="1">
      <c r="A420" s="998"/>
      <c r="B420" s="998"/>
      <c r="C420" s="998"/>
      <c r="D420" s="998"/>
      <c r="E420" s="998"/>
      <c r="F420" s="998"/>
      <c r="G420" s="998"/>
      <c r="H420" s="998"/>
      <c r="I420" s="998"/>
      <c r="J420" s="998"/>
      <c r="K420" s="998"/>
      <c r="L420" s="998"/>
      <c r="M420" s="998"/>
      <c r="N420" s="998"/>
      <c r="O420" s="998"/>
      <c r="P420" s="998"/>
      <c r="Q420" s="998"/>
      <c r="R420" s="998"/>
      <c r="S420" s="998"/>
      <c r="T420" s="998"/>
      <c r="U420" s="998"/>
      <c r="V420" s="998"/>
      <c r="W420" s="998"/>
      <c r="X420" s="998"/>
      <c r="Y420" s="998"/>
      <c r="Z420" s="998"/>
    </row>
    <row r="421" ht="15.75" customHeight="1">
      <c r="A421" s="998"/>
      <c r="B421" s="998"/>
      <c r="C421" s="998"/>
      <c r="D421" s="998"/>
      <c r="E421" s="998"/>
      <c r="F421" s="998"/>
      <c r="G421" s="998"/>
      <c r="H421" s="998"/>
      <c r="I421" s="998"/>
      <c r="J421" s="998"/>
      <c r="K421" s="998"/>
      <c r="L421" s="998"/>
      <c r="M421" s="998"/>
      <c r="N421" s="998"/>
      <c r="O421" s="998"/>
      <c r="P421" s="998"/>
      <c r="Q421" s="998"/>
      <c r="R421" s="998"/>
      <c r="S421" s="998"/>
      <c r="T421" s="998"/>
      <c r="U421" s="998"/>
      <c r="V421" s="998"/>
      <c r="W421" s="998"/>
      <c r="X421" s="998"/>
      <c r="Y421" s="998"/>
      <c r="Z421" s="998"/>
    </row>
    <row r="422" ht="15.75" customHeight="1">
      <c r="A422" s="998"/>
      <c r="B422" s="998"/>
      <c r="C422" s="998"/>
      <c r="D422" s="998"/>
      <c r="E422" s="998"/>
      <c r="F422" s="998"/>
      <c r="G422" s="998"/>
      <c r="H422" s="998"/>
      <c r="I422" s="998"/>
      <c r="J422" s="998"/>
      <c r="K422" s="998"/>
      <c r="L422" s="998"/>
      <c r="M422" s="998"/>
      <c r="N422" s="998"/>
      <c r="O422" s="998"/>
      <c r="P422" s="998"/>
      <c r="Q422" s="998"/>
      <c r="R422" s="998"/>
      <c r="S422" s="998"/>
      <c r="T422" s="998"/>
      <c r="U422" s="998"/>
      <c r="V422" s="998"/>
      <c r="W422" s="998"/>
      <c r="X422" s="998"/>
      <c r="Y422" s="998"/>
      <c r="Z422" s="998"/>
    </row>
    <row r="423" ht="15.75" customHeight="1">
      <c r="A423" s="998"/>
      <c r="B423" s="998"/>
      <c r="C423" s="998"/>
      <c r="D423" s="998"/>
      <c r="E423" s="998"/>
      <c r="F423" s="998"/>
      <c r="G423" s="998"/>
      <c r="H423" s="998"/>
      <c r="I423" s="998"/>
      <c r="J423" s="998"/>
      <c r="K423" s="998"/>
      <c r="L423" s="998"/>
      <c r="M423" s="998"/>
      <c r="N423" s="998"/>
      <c r="O423" s="998"/>
      <c r="P423" s="998"/>
      <c r="Q423" s="998"/>
      <c r="R423" s="998"/>
      <c r="S423" s="998"/>
      <c r="T423" s="998"/>
      <c r="U423" s="998"/>
      <c r="V423" s="998"/>
      <c r="W423" s="998"/>
      <c r="X423" s="998"/>
      <c r="Y423" s="998"/>
      <c r="Z423" s="998"/>
    </row>
    <row r="424" ht="15.75" customHeight="1">
      <c r="A424" s="998"/>
      <c r="B424" s="998"/>
      <c r="C424" s="998"/>
      <c r="D424" s="998"/>
      <c r="E424" s="998"/>
      <c r="F424" s="998"/>
      <c r="G424" s="998"/>
      <c r="H424" s="998"/>
      <c r="I424" s="998"/>
      <c r="J424" s="998"/>
      <c r="K424" s="998"/>
      <c r="L424" s="998"/>
      <c r="M424" s="998"/>
      <c r="N424" s="998"/>
      <c r="O424" s="998"/>
      <c r="P424" s="998"/>
      <c r="Q424" s="998"/>
      <c r="R424" s="998"/>
      <c r="S424" s="998"/>
      <c r="T424" s="998"/>
      <c r="U424" s="998"/>
      <c r="V424" s="998"/>
      <c r="W424" s="998"/>
      <c r="X424" s="998"/>
      <c r="Y424" s="998"/>
      <c r="Z424" s="998"/>
    </row>
    <row r="425" ht="15.75" customHeight="1">
      <c r="A425" s="998"/>
      <c r="B425" s="998"/>
      <c r="C425" s="998"/>
      <c r="D425" s="998"/>
      <c r="E425" s="998"/>
      <c r="F425" s="998"/>
      <c r="G425" s="998"/>
      <c r="H425" s="998"/>
      <c r="I425" s="998"/>
      <c r="J425" s="998"/>
      <c r="K425" s="998"/>
      <c r="L425" s="998"/>
      <c r="M425" s="998"/>
      <c r="N425" s="998"/>
      <c r="O425" s="998"/>
      <c r="P425" s="998"/>
      <c r="Q425" s="998"/>
      <c r="R425" s="998"/>
      <c r="S425" s="998"/>
      <c r="T425" s="998"/>
      <c r="U425" s="998"/>
      <c r="V425" s="998"/>
      <c r="W425" s="998"/>
      <c r="X425" s="998"/>
      <c r="Y425" s="998"/>
      <c r="Z425" s="998"/>
    </row>
    <row r="426" ht="15.75" customHeight="1">
      <c r="A426" s="998"/>
      <c r="B426" s="998"/>
      <c r="C426" s="998"/>
      <c r="D426" s="998"/>
      <c r="E426" s="998"/>
      <c r="F426" s="998"/>
      <c r="G426" s="998"/>
      <c r="H426" s="998"/>
      <c r="I426" s="998"/>
      <c r="J426" s="998"/>
      <c r="K426" s="998"/>
      <c r="L426" s="998"/>
      <c r="M426" s="998"/>
      <c r="N426" s="998"/>
      <c r="O426" s="998"/>
      <c r="P426" s="998"/>
      <c r="Q426" s="998"/>
      <c r="R426" s="998"/>
      <c r="S426" s="998"/>
      <c r="T426" s="998"/>
      <c r="U426" s="998"/>
      <c r="V426" s="998"/>
      <c r="W426" s="998"/>
      <c r="X426" s="998"/>
      <c r="Y426" s="998"/>
      <c r="Z426" s="998"/>
    </row>
    <row r="427" ht="15.75" customHeight="1">
      <c r="A427" s="998"/>
      <c r="B427" s="998"/>
      <c r="C427" s="998"/>
      <c r="D427" s="998"/>
      <c r="E427" s="998"/>
      <c r="F427" s="998"/>
      <c r="G427" s="998"/>
      <c r="H427" s="998"/>
      <c r="I427" s="998"/>
      <c r="J427" s="998"/>
      <c r="K427" s="998"/>
      <c r="L427" s="998"/>
      <c r="M427" s="998"/>
      <c r="N427" s="998"/>
      <c r="O427" s="998"/>
      <c r="P427" s="998"/>
      <c r="Q427" s="998"/>
      <c r="R427" s="998"/>
      <c r="S427" s="998"/>
      <c r="T427" s="998"/>
      <c r="U427" s="998"/>
      <c r="V427" s="998"/>
      <c r="W427" s="998"/>
      <c r="X427" s="998"/>
      <c r="Y427" s="998"/>
      <c r="Z427" s="998"/>
    </row>
    <row r="428" ht="15.75" customHeight="1">
      <c r="A428" s="998"/>
      <c r="B428" s="998"/>
      <c r="C428" s="998"/>
      <c r="D428" s="998"/>
      <c r="E428" s="998"/>
      <c r="F428" s="998"/>
      <c r="G428" s="998"/>
      <c r="H428" s="998"/>
      <c r="I428" s="998"/>
      <c r="J428" s="998"/>
      <c r="K428" s="998"/>
      <c r="L428" s="998"/>
      <c r="M428" s="998"/>
      <c r="N428" s="998"/>
      <c r="O428" s="998"/>
      <c r="P428" s="998"/>
      <c r="Q428" s="998"/>
      <c r="R428" s="998"/>
      <c r="S428" s="998"/>
      <c r="T428" s="998"/>
      <c r="U428" s="998"/>
      <c r="V428" s="998"/>
      <c r="W428" s="998"/>
      <c r="X428" s="998"/>
      <c r="Y428" s="998"/>
      <c r="Z428" s="998"/>
    </row>
    <row r="429" ht="15.75" customHeight="1">
      <c r="A429" s="998"/>
      <c r="B429" s="998"/>
      <c r="C429" s="998"/>
      <c r="D429" s="998"/>
      <c r="E429" s="998"/>
      <c r="F429" s="998"/>
      <c r="G429" s="998"/>
      <c r="H429" s="998"/>
      <c r="I429" s="998"/>
      <c r="J429" s="998"/>
      <c r="K429" s="998"/>
      <c r="L429" s="998"/>
      <c r="M429" s="998"/>
      <c r="N429" s="998"/>
      <c r="O429" s="998"/>
      <c r="P429" s="998"/>
      <c r="Q429" s="998"/>
      <c r="R429" s="998"/>
      <c r="S429" s="998"/>
      <c r="T429" s="998"/>
      <c r="U429" s="998"/>
      <c r="V429" s="998"/>
      <c r="W429" s="998"/>
      <c r="X429" s="998"/>
      <c r="Y429" s="998"/>
      <c r="Z429" s="998"/>
    </row>
    <row r="430" ht="15.75" customHeight="1">
      <c r="A430" s="998"/>
      <c r="B430" s="998"/>
      <c r="C430" s="998"/>
      <c r="D430" s="998"/>
      <c r="E430" s="998"/>
      <c r="F430" s="998"/>
      <c r="G430" s="998"/>
      <c r="H430" s="998"/>
      <c r="I430" s="998"/>
      <c r="J430" s="998"/>
      <c r="K430" s="998"/>
      <c r="L430" s="998"/>
      <c r="M430" s="998"/>
      <c r="N430" s="998"/>
      <c r="O430" s="998"/>
      <c r="P430" s="998"/>
      <c r="Q430" s="998"/>
      <c r="R430" s="998"/>
      <c r="S430" s="998"/>
      <c r="T430" s="998"/>
      <c r="U430" s="998"/>
      <c r="V430" s="998"/>
      <c r="W430" s="998"/>
      <c r="X430" s="998"/>
      <c r="Y430" s="998"/>
      <c r="Z430" s="998"/>
    </row>
    <row r="431" ht="15.75" customHeight="1">
      <c r="A431" s="998"/>
      <c r="B431" s="998"/>
      <c r="C431" s="998"/>
      <c r="D431" s="998"/>
      <c r="E431" s="998"/>
      <c r="F431" s="998"/>
      <c r="G431" s="998"/>
      <c r="H431" s="998"/>
      <c r="I431" s="998"/>
      <c r="J431" s="998"/>
      <c r="K431" s="998"/>
      <c r="L431" s="998"/>
      <c r="M431" s="998"/>
      <c r="N431" s="998"/>
      <c r="O431" s="998"/>
      <c r="P431" s="998"/>
      <c r="Q431" s="998"/>
      <c r="R431" s="998"/>
      <c r="S431" s="998"/>
      <c r="T431" s="998"/>
      <c r="U431" s="998"/>
      <c r="V431" s="998"/>
      <c r="W431" s="998"/>
      <c r="X431" s="998"/>
      <c r="Y431" s="998"/>
      <c r="Z431" s="998"/>
    </row>
    <row r="432" ht="15.75" customHeight="1">
      <c r="A432" s="998"/>
      <c r="B432" s="998"/>
      <c r="C432" s="998"/>
      <c r="D432" s="998"/>
      <c r="E432" s="998"/>
      <c r="F432" s="998"/>
      <c r="G432" s="998"/>
      <c r="H432" s="998"/>
      <c r="I432" s="998"/>
      <c r="J432" s="998"/>
      <c r="K432" s="998"/>
      <c r="L432" s="998"/>
      <c r="M432" s="998"/>
      <c r="N432" s="998"/>
      <c r="O432" s="998"/>
      <c r="P432" s="998"/>
      <c r="Q432" s="998"/>
      <c r="R432" s="998"/>
      <c r="S432" s="998"/>
      <c r="T432" s="998"/>
      <c r="U432" s="998"/>
      <c r="V432" s="998"/>
      <c r="W432" s="998"/>
      <c r="X432" s="998"/>
      <c r="Y432" s="998"/>
      <c r="Z432" s="998"/>
    </row>
    <row r="433" ht="15.75" customHeight="1">
      <c r="A433" s="998"/>
      <c r="B433" s="998"/>
      <c r="C433" s="998"/>
      <c r="D433" s="998"/>
      <c r="E433" s="998"/>
      <c r="F433" s="998"/>
      <c r="G433" s="998"/>
      <c r="H433" s="998"/>
      <c r="I433" s="998"/>
      <c r="J433" s="998"/>
      <c r="K433" s="998"/>
      <c r="L433" s="998"/>
      <c r="M433" s="998"/>
      <c r="N433" s="998"/>
      <c r="O433" s="998"/>
      <c r="P433" s="998"/>
      <c r="Q433" s="998"/>
      <c r="R433" s="998"/>
      <c r="S433" s="998"/>
      <c r="T433" s="998"/>
      <c r="U433" s="998"/>
      <c r="V433" s="998"/>
      <c r="W433" s="998"/>
      <c r="X433" s="998"/>
      <c r="Y433" s="998"/>
      <c r="Z433" s="998"/>
    </row>
    <row r="434" ht="15.75" customHeight="1">
      <c r="A434" s="998"/>
      <c r="B434" s="998"/>
      <c r="C434" s="998"/>
      <c r="D434" s="998"/>
      <c r="E434" s="998"/>
      <c r="F434" s="998"/>
      <c r="G434" s="998"/>
      <c r="H434" s="998"/>
      <c r="I434" s="998"/>
      <c r="J434" s="998"/>
      <c r="K434" s="998"/>
      <c r="L434" s="998"/>
      <c r="M434" s="998"/>
      <c r="N434" s="998"/>
      <c r="O434" s="998"/>
      <c r="P434" s="998"/>
      <c r="Q434" s="998"/>
      <c r="R434" s="998"/>
      <c r="S434" s="998"/>
      <c r="T434" s="998"/>
      <c r="U434" s="998"/>
      <c r="V434" s="998"/>
      <c r="W434" s="998"/>
      <c r="X434" s="998"/>
      <c r="Y434" s="998"/>
      <c r="Z434" s="998"/>
    </row>
    <row r="435" ht="15.75" customHeight="1">
      <c r="A435" s="998"/>
      <c r="B435" s="998"/>
      <c r="C435" s="998"/>
      <c r="D435" s="998"/>
      <c r="E435" s="998"/>
      <c r="F435" s="998"/>
      <c r="G435" s="998"/>
      <c r="H435" s="998"/>
      <c r="I435" s="998"/>
      <c r="J435" s="998"/>
      <c r="K435" s="998"/>
      <c r="L435" s="998"/>
      <c r="M435" s="998"/>
      <c r="N435" s="998"/>
      <c r="O435" s="998"/>
      <c r="P435" s="998"/>
      <c r="Q435" s="998"/>
      <c r="R435" s="998"/>
      <c r="S435" s="998"/>
      <c r="T435" s="998"/>
      <c r="U435" s="998"/>
      <c r="V435" s="998"/>
      <c r="W435" s="998"/>
      <c r="X435" s="998"/>
      <c r="Y435" s="998"/>
      <c r="Z435" s="998"/>
    </row>
    <row r="436" ht="15.75" customHeight="1">
      <c r="A436" s="998"/>
      <c r="B436" s="998"/>
      <c r="C436" s="998"/>
      <c r="D436" s="998"/>
      <c r="E436" s="998"/>
      <c r="F436" s="998"/>
      <c r="G436" s="998"/>
      <c r="H436" s="998"/>
      <c r="I436" s="998"/>
      <c r="J436" s="998"/>
      <c r="K436" s="998"/>
      <c r="L436" s="998"/>
      <c r="M436" s="998"/>
      <c r="N436" s="998"/>
      <c r="O436" s="998"/>
      <c r="P436" s="998"/>
      <c r="Q436" s="998"/>
      <c r="R436" s="998"/>
      <c r="S436" s="998"/>
      <c r="T436" s="998"/>
      <c r="U436" s="998"/>
      <c r="V436" s="998"/>
      <c r="W436" s="998"/>
      <c r="X436" s="998"/>
      <c r="Y436" s="998"/>
      <c r="Z436" s="998"/>
    </row>
    <row r="437" ht="15.75" customHeight="1">
      <c r="A437" s="998"/>
      <c r="B437" s="998"/>
      <c r="C437" s="998"/>
      <c r="D437" s="998"/>
      <c r="E437" s="998"/>
      <c r="F437" s="998"/>
      <c r="G437" s="998"/>
      <c r="H437" s="998"/>
      <c r="I437" s="998"/>
      <c r="J437" s="998"/>
      <c r="K437" s="998"/>
      <c r="L437" s="998"/>
      <c r="M437" s="998"/>
      <c r="N437" s="998"/>
      <c r="O437" s="998"/>
      <c r="P437" s="998"/>
      <c r="Q437" s="998"/>
      <c r="R437" s="998"/>
      <c r="S437" s="998"/>
      <c r="T437" s="998"/>
      <c r="U437" s="998"/>
      <c r="V437" s="998"/>
      <c r="W437" s="998"/>
      <c r="X437" s="998"/>
      <c r="Y437" s="998"/>
      <c r="Z437" s="998"/>
    </row>
    <row r="438" ht="15.75" customHeight="1">
      <c r="A438" s="998"/>
      <c r="B438" s="998"/>
      <c r="C438" s="998"/>
      <c r="D438" s="998"/>
      <c r="E438" s="998"/>
      <c r="F438" s="998"/>
      <c r="G438" s="998"/>
      <c r="H438" s="998"/>
      <c r="I438" s="998"/>
      <c r="J438" s="998"/>
      <c r="K438" s="998"/>
      <c r="L438" s="998"/>
      <c r="M438" s="998"/>
      <c r="N438" s="998"/>
      <c r="O438" s="998"/>
      <c r="P438" s="998"/>
      <c r="Q438" s="998"/>
      <c r="R438" s="998"/>
      <c r="S438" s="998"/>
      <c r="T438" s="998"/>
      <c r="U438" s="998"/>
      <c r="V438" s="998"/>
      <c r="W438" s="998"/>
      <c r="X438" s="998"/>
      <c r="Y438" s="998"/>
      <c r="Z438" s="998"/>
    </row>
    <row r="439" ht="15.75" customHeight="1">
      <c r="A439" s="998"/>
      <c r="B439" s="998"/>
      <c r="C439" s="998"/>
      <c r="D439" s="998"/>
      <c r="E439" s="998"/>
      <c r="F439" s="998"/>
      <c r="G439" s="998"/>
      <c r="H439" s="998"/>
      <c r="I439" s="998"/>
      <c r="J439" s="998"/>
      <c r="K439" s="998"/>
      <c r="L439" s="998"/>
      <c r="M439" s="998"/>
      <c r="N439" s="998"/>
      <c r="O439" s="998"/>
      <c r="P439" s="998"/>
      <c r="Q439" s="998"/>
      <c r="R439" s="998"/>
      <c r="S439" s="998"/>
      <c r="T439" s="998"/>
      <c r="U439" s="998"/>
      <c r="V439" s="998"/>
      <c r="W439" s="998"/>
      <c r="X439" s="998"/>
      <c r="Y439" s="998"/>
      <c r="Z439" s="998"/>
    </row>
    <row r="440" ht="15.75" customHeight="1">
      <c r="A440" s="998"/>
      <c r="B440" s="998"/>
      <c r="C440" s="998"/>
      <c r="D440" s="998"/>
      <c r="E440" s="998"/>
      <c r="F440" s="998"/>
      <c r="G440" s="998"/>
      <c r="H440" s="998"/>
      <c r="I440" s="998"/>
      <c r="J440" s="998"/>
      <c r="K440" s="998"/>
      <c r="L440" s="998"/>
      <c r="M440" s="998"/>
      <c r="N440" s="998"/>
      <c r="O440" s="998"/>
      <c r="P440" s="998"/>
      <c r="Q440" s="998"/>
      <c r="R440" s="998"/>
      <c r="S440" s="998"/>
      <c r="T440" s="998"/>
      <c r="U440" s="998"/>
      <c r="V440" s="998"/>
      <c r="W440" s="998"/>
      <c r="X440" s="998"/>
      <c r="Y440" s="998"/>
      <c r="Z440" s="998"/>
    </row>
    <row r="441" ht="15.75" customHeight="1">
      <c r="A441" s="998"/>
      <c r="B441" s="998"/>
      <c r="C441" s="998"/>
      <c r="D441" s="998"/>
      <c r="E441" s="998"/>
      <c r="F441" s="998"/>
      <c r="G441" s="998"/>
      <c r="H441" s="998"/>
      <c r="I441" s="998"/>
      <c r="J441" s="998"/>
      <c r="K441" s="998"/>
      <c r="L441" s="998"/>
      <c r="M441" s="998"/>
      <c r="N441" s="998"/>
      <c r="O441" s="998"/>
      <c r="P441" s="998"/>
      <c r="Q441" s="998"/>
      <c r="R441" s="998"/>
      <c r="S441" s="998"/>
      <c r="T441" s="998"/>
      <c r="U441" s="998"/>
      <c r="V441" s="998"/>
      <c r="W441" s="998"/>
      <c r="X441" s="998"/>
      <c r="Y441" s="998"/>
      <c r="Z441" s="998"/>
    </row>
    <row r="442" ht="15.75" customHeight="1">
      <c r="A442" s="998"/>
      <c r="B442" s="998"/>
      <c r="C442" s="998"/>
      <c r="D442" s="998"/>
      <c r="E442" s="998"/>
      <c r="F442" s="998"/>
      <c r="G442" s="998"/>
      <c r="H442" s="998"/>
      <c r="I442" s="998"/>
      <c r="J442" s="998"/>
      <c r="K442" s="998"/>
      <c r="L442" s="998"/>
      <c r="M442" s="998"/>
      <c r="N442" s="998"/>
      <c r="O442" s="998"/>
      <c r="P442" s="998"/>
      <c r="Q442" s="998"/>
      <c r="R442" s="998"/>
      <c r="S442" s="998"/>
      <c r="T442" s="998"/>
      <c r="U442" s="998"/>
      <c r="V442" s="998"/>
      <c r="W442" s="998"/>
      <c r="X442" s="998"/>
      <c r="Y442" s="998"/>
      <c r="Z442" s="998"/>
    </row>
    <row r="443" ht="15.75" customHeight="1">
      <c r="A443" s="998"/>
      <c r="B443" s="998"/>
      <c r="C443" s="998"/>
      <c r="D443" s="998"/>
      <c r="E443" s="998"/>
      <c r="F443" s="998"/>
      <c r="G443" s="998"/>
      <c r="H443" s="998"/>
      <c r="I443" s="998"/>
      <c r="J443" s="998"/>
      <c r="K443" s="998"/>
      <c r="L443" s="998"/>
      <c r="M443" s="998"/>
      <c r="N443" s="998"/>
      <c r="O443" s="998"/>
      <c r="P443" s="998"/>
      <c r="Q443" s="998"/>
      <c r="R443" s="998"/>
      <c r="S443" s="998"/>
      <c r="T443" s="998"/>
      <c r="U443" s="998"/>
      <c r="V443" s="998"/>
      <c r="W443" s="998"/>
      <c r="X443" s="998"/>
      <c r="Y443" s="998"/>
      <c r="Z443" s="998"/>
    </row>
    <row r="444" ht="15.75" customHeight="1">
      <c r="A444" s="998"/>
      <c r="B444" s="998"/>
      <c r="C444" s="998"/>
      <c r="D444" s="998"/>
      <c r="E444" s="998"/>
      <c r="F444" s="998"/>
      <c r="G444" s="998"/>
      <c r="H444" s="998"/>
      <c r="I444" s="998"/>
      <c r="J444" s="998"/>
      <c r="K444" s="998"/>
      <c r="L444" s="998"/>
      <c r="M444" s="998"/>
      <c r="N444" s="998"/>
      <c r="O444" s="998"/>
      <c r="P444" s="998"/>
      <c r="Q444" s="998"/>
      <c r="R444" s="998"/>
      <c r="S444" s="998"/>
      <c r="T444" s="998"/>
      <c r="U444" s="998"/>
      <c r="V444" s="998"/>
      <c r="W444" s="998"/>
      <c r="X444" s="998"/>
      <c r="Y444" s="998"/>
      <c r="Z444" s="998"/>
    </row>
    <row r="445" ht="15.75" customHeight="1">
      <c r="A445" s="998"/>
      <c r="B445" s="998"/>
      <c r="C445" s="998"/>
      <c r="D445" s="998"/>
      <c r="E445" s="998"/>
      <c r="F445" s="998"/>
      <c r="G445" s="998"/>
      <c r="H445" s="998"/>
      <c r="I445" s="998"/>
      <c r="J445" s="998"/>
      <c r="K445" s="998"/>
      <c r="L445" s="998"/>
      <c r="M445" s="998"/>
      <c r="N445" s="998"/>
      <c r="O445" s="998"/>
      <c r="P445" s="998"/>
      <c r="Q445" s="998"/>
      <c r="R445" s="998"/>
      <c r="S445" s="998"/>
      <c r="T445" s="998"/>
      <c r="U445" s="998"/>
      <c r="V445" s="998"/>
      <c r="W445" s="998"/>
      <c r="X445" s="998"/>
      <c r="Y445" s="998"/>
      <c r="Z445" s="998"/>
    </row>
    <row r="446" ht="15.75" customHeight="1">
      <c r="A446" s="998"/>
      <c r="B446" s="998"/>
      <c r="C446" s="998"/>
      <c r="D446" s="998"/>
      <c r="E446" s="998"/>
      <c r="F446" s="998"/>
      <c r="G446" s="998"/>
      <c r="H446" s="998"/>
      <c r="I446" s="998"/>
      <c r="J446" s="998"/>
      <c r="K446" s="998"/>
      <c r="L446" s="998"/>
      <c r="M446" s="998"/>
      <c r="N446" s="998"/>
      <c r="O446" s="998"/>
      <c r="P446" s="998"/>
      <c r="Q446" s="998"/>
      <c r="R446" s="998"/>
      <c r="S446" s="998"/>
      <c r="T446" s="998"/>
      <c r="U446" s="998"/>
      <c r="V446" s="998"/>
      <c r="W446" s="998"/>
      <c r="X446" s="998"/>
      <c r="Y446" s="998"/>
      <c r="Z446" s="998"/>
    </row>
    <row r="447" ht="15.75" customHeight="1">
      <c r="A447" s="998"/>
      <c r="B447" s="998"/>
      <c r="C447" s="998"/>
      <c r="D447" s="998"/>
      <c r="E447" s="998"/>
      <c r="F447" s="998"/>
      <c r="G447" s="998"/>
      <c r="H447" s="998"/>
      <c r="I447" s="998"/>
      <c r="J447" s="998"/>
      <c r="K447" s="998"/>
      <c r="L447" s="998"/>
      <c r="M447" s="998"/>
      <c r="N447" s="998"/>
      <c r="O447" s="998"/>
      <c r="P447" s="998"/>
      <c r="Q447" s="998"/>
      <c r="R447" s="998"/>
      <c r="S447" s="998"/>
      <c r="T447" s="998"/>
      <c r="U447" s="998"/>
      <c r="V447" s="998"/>
      <c r="W447" s="998"/>
      <c r="X447" s="998"/>
      <c r="Y447" s="998"/>
      <c r="Z447" s="998"/>
    </row>
    <row r="448" ht="15.75" customHeight="1">
      <c r="A448" s="998"/>
      <c r="B448" s="998"/>
      <c r="C448" s="998"/>
      <c r="D448" s="998"/>
      <c r="E448" s="998"/>
      <c r="F448" s="998"/>
      <c r="G448" s="998"/>
      <c r="H448" s="998"/>
      <c r="I448" s="998"/>
      <c r="J448" s="998"/>
      <c r="K448" s="998"/>
      <c r="L448" s="998"/>
      <c r="M448" s="998"/>
      <c r="N448" s="998"/>
      <c r="O448" s="998"/>
      <c r="P448" s="998"/>
      <c r="Q448" s="998"/>
      <c r="R448" s="998"/>
      <c r="S448" s="998"/>
      <c r="T448" s="998"/>
      <c r="U448" s="998"/>
      <c r="V448" s="998"/>
      <c r="W448" s="998"/>
      <c r="X448" s="998"/>
      <c r="Y448" s="998"/>
      <c r="Z448" s="998"/>
    </row>
    <row r="449" ht="15.75" customHeight="1">
      <c r="A449" s="998"/>
      <c r="B449" s="998"/>
      <c r="C449" s="998"/>
      <c r="D449" s="998"/>
      <c r="E449" s="998"/>
      <c r="F449" s="998"/>
      <c r="G449" s="998"/>
      <c r="H449" s="998"/>
      <c r="I449" s="998"/>
      <c r="J449" s="998"/>
      <c r="K449" s="998"/>
      <c r="L449" s="998"/>
      <c r="M449" s="998"/>
      <c r="N449" s="998"/>
      <c r="O449" s="998"/>
      <c r="P449" s="998"/>
      <c r="Q449" s="998"/>
      <c r="R449" s="998"/>
      <c r="S449" s="998"/>
      <c r="T449" s="998"/>
      <c r="U449" s="998"/>
      <c r="V449" s="998"/>
      <c r="W449" s="998"/>
      <c r="X449" s="998"/>
      <c r="Y449" s="998"/>
      <c r="Z449" s="998"/>
    </row>
    <row r="450" ht="15.75" customHeight="1">
      <c r="A450" s="998"/>
      <c r="B450" s="998"/>
      <c r="C450" s="998"/>
      <c r="D450" s="998"/>
      <c r="E450" s="998"/>
      <c r="F450" s="998"/>
      <c r="G450" s="998"/>
      <c r="H450" s="998"/>
      <c r="I450" s="998"/>
      <c r="J450" s="998"/>
      <c r="K450" s="998"/>
      <c r="L450" s="998"/>
      <c r="M450" s="998"/>
      <c r="N450" s="998"/>
      <c r="O450" s="998"/>
      <c r="P450" s="998"/>
      <c r="Q450" s="998"/>
      <c r="R450" s="998"/>
      <c r="S450" s="998"/>
      <c r="T450" s="998"/>
      <c r="U450" s="998"/>
      <c r="V450" s="998"/>
      <c r="W450" s="998"/>
      <c r="X450" s="998"/>
      <c r="Y450" s="998"/>
      <c r="Z450" s="998"/>
    </row>
    <row r="451" ht="15.75" customHeight="1">
      <c r="A451" s="998"/>
      <c r="B451" s="998"/>
      <c r="C451" s="998"/>
      <c r="D451" s="998"/>
      <c r="E451" s="998"/>
      <c r="F451" s="998"/>
      <c r="G451" s="998"/>
      <c r="H451" s="998"/>
      <c r="I451" s="998"/>
      <c r="J451" s="998"/>
      <c r="K451" s="998"/>
      <c r="L451" s="998"/>
      <c r="M451" s="998"/>
      <c r="N451" s="998"/>
      <c r="O451" s="998"/>
      <c r="P451" s="998"/>
      <c r="Q451" s="998"/>
      <c r="R451" s="998"/>
      <c r="S451" s="998"/>
      <c r="T451" s="998"/>
      <c r="U451" s="998"/>
      <c r="V451" s="998"/>
      <c r="W451" s="998"/>
      <c r="X451" s="998"/>
      <c r="Y451" s="998"/>
      <c r="Z451" s="998"/>
    </row>
    <row r="452" ht="15.75" customHeight="1">
      <c r="A452" s="998"/>
      <c r="B452" s="998"/>
      <c r="C452" s="998"/>
      <c r="D452" s="998"/>
      <c r="E452" s="998"/>
      <c r="F452" s="998"/>
      <c r="G452" s="998"/>
      <c r="H452" s="998"/>
      <c r="I452" s="998"/>
      <c r="J452" s="998"/>
      <c r="K452" s="998"/>
      <c r="L452" s="998"/>
      <c r="M452" s="998"/>
      <c r="N452" s="998"/>
      <c r="O452" s="998"/>
      <c r="P452" s="998"/>
      <c r="Q452" s="998"/>
      <c r="R452" s="998"/>
      <c r="S452" s="998"/>
      <c r="T452" s="998"/>
      <c r="U452" s="998"/>
      <c r="V452" s="998"/>
      <c r="W452" s="998"/>
      <c r="X452" s="998"/>
      <c r="Y452" s="998"/>
      <c r="Z452" s="998"/>
    </row>
    <row r="453" ht="15.75" customHeight="1">
      <c r="A453" s="998"/>
      <c r="B453" s="998"/>
      <c r="C453" s="998"/>
      <c r="D453" s="998"/>
      <c r="E453" s="998"/>
      <c r="F453" s="998"/>
      <c r="G453" s="998"/>
      <c r="H453" s="998"/>
      <c r="I453" s="998"/>
      <c r="J453" s="998"/>
      <c r="K453" s="998"/>
      <c r="L453" s="998"/>
      <c r="M453" s="998"/>
      <c r="N453" s="998"/>
      <c r="O453" s="998"/>
      <c r="P453" s="998"/>
      <c r="Q453" s="998"/>
      <c r="R453" s="998"/>
      <c r="S453" s="998"/>
      <c r="T453" s="998"/>
      <c r="U453" s="998"/>
      <c r="V453" s="998"/>
      <c r="W453" s="998"/>
      <c r="X453" s="998"/>
      <c r="Y453" s="998"/>
      <c r="Z453" s="998"/>
    </row>
    <row r="454" ht="15.75" customHeight="1">
      <c r="A454" s="998"/>
      <c r="B454" s="998"/>
      <c r="C454" s="998"/>
      <c r="D454" s="998"/>
      <c r="E454" s="998"/>
      <c r="F454" s="998"/>
      <c r="G454" s="998"/>
      <c r="H454" s="998"/>
      <c r="I454" s="998"/>
      <c r="J454" s="998"/>
      <c r="K454" s="998"/>
      <c r="L454" s="998"/>
      <c r="M454" s="998"/>
      <c r="N454" s="998"/>
      <c r="O454" s="998"/>
      <c r="P454" s="998"/>
      <c r="Q454" s="998"/>
      <c r="R454" s="998"/>
      <c r="S454" s="998"/>
      <c r="T454" s="998"/>
      <c r="U454" s="998"/>
      <c r="V454" s="998"/>
      <c r="W454" s="998"/>
      <c r="X454" s="998"/>
      <c r="Y454" s="998"/>
      <c r="Z454" s="998"/>
    </row>
    <row r="455" ht="15.75" customHeight="1">
      <c r="A455" s="998"/>
      <c r="B455" s="998"/>
      <c r="C455" s="998"/>
      <c r="D455" s="998"/>
      <c r="E455" s="998"/>
      <c r="F455" s="998"/>
      <c r="G455" s="998"/>
      <c r="H455" s="998"/>
      <c r="I455" s="998"/>
      <c r="J455" s="998"/>
      <c r="K455" s="998"/>
      <c r="L455" s="998"/>
      <c r="M455" s="998"/>
      <c r="N455" s="998"/>
      <c r="O455" s="998"/>
      <c r="P455" s="998"/>
      <c r="Q455" s="998"/>
      <c r="R455" s="998"/>
      <c r="S455" s="998"/>
      <c r="T455" s="998"/>
      <c r="U455" s="998"/>
      <c r="V455" s="998"/>
      <c r="W455" s="998"/>
      <c r="X455" s="998"/>
      <c r="Y455" s="998"/>
      <c r="Z455" s="998"/>
    </row>
    <row r="456" ht="15.75" customHeight="1">
      <c r="A456" s="998"/>
      <c r="B456" s="998"/>
      <c r="C456" s="998"/>
      <c r="D456" s="998"/>
      <c r="E456" s="998"/>
      <c r="F456" s="998"/>
      <c r="G456" s="998"/>
      <c r="H456" s="998"/>
      <c r="I456" s="998"/>
      <c r="J456" s="998"/>
      <c r="K456" s="998"/>
      <c r="L456" s="998"/>
      <c r="M456" s="998"/>
      <c r="N456" s="998"/>
      <c r="O456" s="998"/>
      <c r="P456" s="998"/>
      <c r="Q456" s="998"/>
      <c r="R456" s="998"/>
      <c r="S456" s="998"/>
      <c r="T456" s="998"/>
      <c r="U456" s="998"/>
      <c r="V456" s="998"/>
      <c r="W456" s="998"/>
      <c r="X456" s="998"/>
      <c r="Y456" s="998"/>
      <c r="Z456" s="998"/>
    </row>
    <row r="457" ht="15.75" customHeight="1">
      <c r="A457" s="998"/>
      <c r="B457" s="998"/>
      <c r="C457" s="998"/>
      <c r="D457" s="998"/>
      <c r="E457" s="998"/>
      <c r="F457" s="998"/>
      <c r="G457" s="998"/>
      <c r="H457" s="998"/>
      <c r="I457" s="998"/>
      <c r="J457" s="998"/>
      <c r="K457" s="998"/>
      <c r="L457" s="998"/>
      <c r="M457" s="998"/>
      <c r="N457" s="998"/>
      <c r="O457" s="998"/>
      <c r="P457" s="998"/>
      <c r="Q457" s="998"/>
      <c r="R457" s="998"/>
      <c r="S457" s="998"/>
      <c r="T457" s="998"/>
      <c r="U457" s="998"/>
      <c r="V457" s="998"/>
      <c r="W457" s="998"/>
      <c r="X457" s="998"/>
      <c r="Y457" s="998"/>
      <c r="Z457" s="998"/>
    </row>
    <row r="458" ht="15.75" customHeight="1">
      <c r="A458" s="998"/>
      <c r="B458" s="998"/>
      <c r="C458" s="998"/>
      <c r="D458" s="998"/>
      <c r="E458" s="998"/>
      <c r="F458" s="998"/>
      <c r="G458" s="998"/>
      <c r="H458" s="998"/>
      <c r="I458" s="998"/>
      <c r="J458" s="998"/>
      <c r="K458" s="998"/>
      <c r="L458" s="998"/>
      <c r="M458" s="998"/>
      <c r="N458" s="998"/>
      <c r="O458" s="998"/>
      <c r="P458" s="998"/>
      <c r="Q458" s="998"/>
      <c r="R458" s="998"/>
      <c r="S458" s="998"/>
      <c r="T458" s="998"/>
      <c r="U458" s="998"/>
      <c r="V458" s="998"/>
      <c r="W458" s="998"/>
      <c r="X458" s="998"/>
      <c r="Y458" s="998"/>
      <c r="Z458" s="998"/>
    </row>
    <row r="459" ht="15.75" customHeight="1">
      <c r="A459" s="998"/>
      <c r="B459" s="998"/>
      <c r="C459" s="998"/>
      <c r="D459" s="998"/>
      <c r="E459" s="998"/>
      <c r="F459" s="998"/>
      <c r="G459" s="998"/>
      <c r="H459" s="998"/>
      <c r="I459" s="998"/>
      <c r="J459" s="998"/>
      <c r="K459" s="998"/>
      <c r="L459" s="998"/>
      <c r="M459" s="998"/>
      <c r="N459" s="998"/>
      <c r="O459" s="998"/>
      <c r="P459" s="998"/>
      <c r="Q459" s="998"/>
      <c r="R459" s="998"/>
      <c r="S459" s="998"/>
      <c r="T459" s="998"/>
      <c r="U459" s="998"/>
      <c r="V459" s="998"/>
      <c r="W459" s="998"/>
      <c r="X459" s="998"/>
      <c r="Y459" s="998"/>
      <c r="Z459" s="998"/>
    </row>
    <row r="460" ht="15.75" customHeight="1">
      <c r="A460" s="998"/>
      <c r="B460" s="998"/>
      <c r="C460" s="998"/>
      <c r="D460" s="998"/>
      <c r="E460" s="998"/>
      <c r="F460" s="998"/>
      <c r="G460" s="998"/>
      <c r="H460" s="998"/>
      <c r="I460" s="998"/>
      <c r="J460" s="998"/>
      <c r="K460" s="998"/>
      <c r="L460" s="998"/>
      <c r="M460" s="998"/>
      <c r="N460" s="998"/>
      <c r="O460" s="998"/>
      <c r="P460" s="998"/>
      <c r="Q460" s="998"/>
      <c r="R460" s="998"/>
      <c r="S460" s="998"/>
      <c r="T460" s="998"/>
      <c r="U460" s="998"/>
      <c r="V460" s="998"/>
      <c r="W460" s="998"/>
      <c r="X460" s="998"/>
      <c r="Y460" s="998"/>
      <c r="Z460" s="998"/>
    </row>
    <row r="461" ht="15.75" customHeight="1">
      <c r="A461" s="998"/>
      <c r="B461" s="998"/>
      <c r="C461" s="998"/>
      <c r="D461" s="998"/>
      <c r="E461" s="998"/>
      <c r="F461" s="998"/>
      <c r="G461" s="998"/>
      <c r="H461" s="998"/>
      <c r="I461" s="998"/>
      <c r="J461" s="998"/>
      <c r="K461" s="998"/>
      <c r="L461" s="998"/>
      <c r="M461" s="998"/>
      <c r="N461" s="998"/>
      <c r="O461" s="998"/>
      <c r="P461" s="998"/>
      <c r="Q461" s="998"/>
      <c r="R461" s="998"/>
      <c r="S461" s="998"/>
      <c r="T461" s="998"/>
      <c r="U461" s="998"/>
      <c r="V461" s="998"/>
      <c r="W461" s="998"/>
      <c r="X461" s="998"/>
      <c r="Y461" s="998"/>
      <c r="Z461" s="998"/>
    </row>
    <row r="462" ht="15.75" customHeight="1">
      <c r="A462" s="998"/>
      <c r="B462" s="998"/>
      <c r="C462" s="998"/>
      <c r="D462" s="998"/>
      <c r="E462" s="998"/>
      <c r="F462" s="998"/>
      <c r="G462" s="998"/>
      <c r="H462" s="998"/>
      <c r="I462" s="998"/>
      <c r="J462" s="998"/>
      <c r="K462" s="998"/>
      <c r="L462" s="998"/>
      <c r="M462" s="998"/>
      <c r="N462" s="998"/>
      <c r="O462" s="998"/>
      <c r="P462" s="998"/>
      <c r="Q462" s="998"/>
      <c r="R462" s="998"/>
      <c r="S462" s="998"/>
      <c r="T462" s="998"/>
      <c r="U462" s="998"/>
      <c r="V462" s="998"/>
      <c r="W462" s="998"/>
      <c r="X462" s="998"/>
      <c r="Y462" s="998"/>
      <c r="Z462" s="998"/>
    </row>
    <row r="463" ht="15.75" customHeight="1">
      <c r="A463" s="998"/>
      <c r="B463" s="998"/>
      <c r="C463" s="998"/>
      <c r="D463" s="998"/>
      <c r="E463" s="998"/>
      <c r="F463" s="998"/>
      <c r="G463" s="998"/>
      <c r="H463" s="998"/>
      <c r="I463" s="998"/>
      <c r="J463" s="998"/>
      <c r="K463" s="998"/>
      <c r="L463" s="998"/>
      <c r="M463" s="998"/>
      <c r="N463" s="998"/>
      <c r="O463" s="998"/>
      <c r="P463" s="998"/>
      <c r="Q463" s="998"/>
      <c r="R463" s="998"/>
      <c r="S463" s="998"/>
      <c r="T463" s="998"/>
      <c r="U463" s="998"/>
      <c r="V463" s="998"/>
      <c r="W463" s="998"/>
      <c r="X463" s="998"/>
      <c r="Y463" s="998"/>
      <c r="Z463" s="998"/>
    </row>
    <row r="464" ht="15.75" customHeight="1">
      <c r="A464" s="998"/>
      <c r="B464" s="998"/>
      <c r="C464" s="998"/>
      <c r="D464" s="998"/>
      <c r="E464" s="998"/>
      <c r="F464" s="998"/>
      <c r="G464" s="998"/>
      <c r="H464" s="998"/>
      <c r="I464" s="998"/>
      <c r="J464" s="998"/>
      <c r="K464" s="998"/>
      <c r="L464" s="998"/>
      <c r="M464" s="998"/>
      <c r="N464" s="998"/>
      <c r="O464" s="998"/>
      <c r="P464" s="998"/>
      <c r="Q464" s="998"/>
      <c r="R464" s="998"/>
      <c r="S464" s="998"/>
      <c r="T464" s="998"/>
      <c r="U464" s="998"/>
      <c r="V464" s="998"/>
      <c r="W464" s="998"/>
      <c r="X464" s="998"/>
      <c r="Y464" s="998"/>
      <c r="Z464" s="998"/>
    </row>
    <row r="465" ht="15.75" customHeight="1">
      <c r="A465" s="998"/>
      <c r="B465" s="998"/>
      <c r="C465" s="998"/>
      <c r="D465" s="998"/>
      <c r="E465" s="998"/>
      <c r="F465" s="998"/>
      <c r="G465" s="998"/>
      <c r="H465" s="998"/>
      <c r="I465" s="998"/>
      <c r="J465" s="998"/>
      <c r="K465" s="998"/>
      <c r="L465" s="998"/>
      <c r="M465" s="998"/>
      <c r="N465" s="998"/>
      <c r="O465" s="998"/>
      <c r="P465" s="998"/>
      <c r="Q465" s="998"/>
      <c r="R465" s="998"/>
      <c r="S465" s="998"/>
      <c r="T465" s="998"/>
      <c r="U465" s="998"/>
      <c r="V465" s="998"/>
      <c r="W465" s="998"/>
      <c r="X465" s="998"/>
      <c r="Y465" s="998"/>
      <c r="Z465" s="998"/>
    </row>
    <row r="466" ht="15.75" customHeight="1">
      <c r="A466" s="998"/>
      <c r="B466" s="998"/>
      <c r="C466" s="998"/>
      <c r="D466" s="998"/>
      <c r="E466" s="998"/>
      <c r="F466" s="998"/>
      <c r="G466" s="998"/>
      <c r="H466" s="998"/>
      <c r="I466" s="998"/>
      <c r="J466" s="998"/>
      <c r="K466" s="998"/>
      <c r="L466" s="998"/>
      <c r="M466" s="998"/>
      <c r="N466" s="998"/>
      <c r="O466" s="998"/>
      <c r="P466" s="998"/>
      <c r="Q466" s="998"/>
      <c r="R466" s="998"/>
      <c r="S466" s="998"/>
      <c r="T466" s="998"/>
      <c r="U466" s="998"/>
      <c r="V466" s="998"/>
      <c r="W466" s="998"/>
      <c r="X466" s="998"/>
      <c r="Y466" s="998"/>
      <c r="Z466" s="998"/>
    </row>
    <row r="467" ht="15.75" customHeight="1">
      <c r="A467" s="998"/>
      <c r="B467" s="998"/>
      <c r="C467" s="998"/>
      <c r="D467" s="998"/>
      <c r="E467" s="998"/>
      <c r="F467" s="998"/>
      <c r="G467" s="998"/>
      <c r="H467" s="998"/>
      <c r="I467" s="998"/>
      <c r="J467" s="998"/>
      <c r="K467" s="998"/>
      <c r="L467" s="998"/>
      <c r="M467" s="998"/>
      <c r="N467" s="998"/>
      <c r="O467" s="998"/>
      <c r="P467" s="998"/>
      <c r="Q467" s="998"/>
      <c r="R467" s="998"/>
      <c r="S467" s="998"/>
      <c r="T467" s="998"/>
      <c r="U467" s="998"/>
      <c r="V467" s="998"/>
      <c r="W467" s="998"/>
      <c r="X467" s="998"/>
      <c r="Y467" s="998"/>
      <c r="Z467" s="998"/>
    </row>
    <row r="468" ht="15.75" customHeight="1">
      <c r="A468" s="998"/>
      <c r="B468" s="998"/>
      <c r="C468" s="998"/>
      <c r="D468" s="998"/>
      <c r="E468" s="998"/>
      <c r="F468" s="998"/>
      <c r="G468" s="998"/>
      <c r="H468" s="998"/>
      <c r="I468" s="998"/>
      <c r="J468" s="998"/>
      <c r="K468" s="998"/>
      <c r="L468" s="998"/>
      <c r="M468" s="998"/>
      <c r="N468" s="998"/>
      <c r="O468" s="998"/>
      <c r="P468" s="998"/>
      <c r="Q468" s="998"/>
      <c r="R468" s="998"/>
      <c r="S468" s="998"/>
      <c r="T468" s="998"/>
      <c r="U468" s="998"/>
      <c r="V468" s="998"/>
      <c r="W468" s="998"/>
      <c r="X468" s="998"/>
      <c r="Y468" s="998"/>
      <c r="Z468" s="998"/>
    </row>
    <row r="469" ht="15.75" customHeight="1">
      <c r="A469" s="998"/>
      <c r="B469" s="998"/>
      <c r="C469" s="998"/>
      <c r="D469" s="998"/>
      <c r="E469" s="998"/>
      <c r="F469" s="998"/>
      <c r="G469" s="998"/>
      <c r="H469" s="998"/>
      <c r="I469" s="998"/>
      <c r="J469" s="998"/>
      <c r="K469" s="998"/>
      <c r="L469" s="998"/>
      <c r="M469" s="998"/>
      <c r="N469" s="998"/>
      <c r="O469" s="998"/>
      <c r="P469" s="998"/>
      <c r="Q469" s="998"/>
      <c r="R469" s="998"/>
      <c r="S469" s="998"/>
      <c r="T469" s="998"/>
      <c r="U469" s="998"/>
      <c r="V469" s="998"/>
      <c r="W469" s="998"/>
      <c r="X469" s="998"/>
      <c r="Y469" s="998"/>
      <c r="Z469" s="998"/>
    </row>
    <row r="470" ht="15.75" customHeight="1">
      <c r="A470" s="998"/>
      <c r="B470" s="998"/>
      <c r="C470" s="998"/>
      <c r="D470" s="998"/>
      <c r="E470" s="998"/>
      <c r="F470" s="998"/>
      <c r="G470" s="998"/>
      <c r="H470" s="998"/>
      <c r="I470" s="998"/>
      <c r="J470" s="998"/>
      <c r="K470" s="998"/>
      <c r="L470" s="998"/>
      <c r="M470" s="998"/>
      <c r="N470" s="998"/>
      <c r="O470" s="998"/>
      <c r="P470" s="998"/>
      <c r="Q470" s="998"/>
      <c r="R470" s="998"/>
      <c r="S470" s="998"/>
      <c r="T470" s="998"/>
      <c r="U470" s="998"/>
      <c r="V470" s="998"/>
      <c r="W470" s="998"/>
      <c r="X470" s="998"/>
      <c r="Y470" s="998"/>
      <c r="Z470" s="998"/>
    </row>
    <row r="471" ht="15.75" customHeight="1">
      <c r="A471" s="998"/>
      <c r="B471" s="998"/>
      <c r="C471" s="998"/>
      <c r="D471" s="998"/>
      <c r="E471" s="998"/>
      <c r="F471" s="998"/>
      <c r="G471" s="998"/>
      <c r="H471" s="998"/>
      <c r="I471" s="998"/>
      <c r="J471" s="998"/>
      <c r="K471" s="998"/>
      <c r="L471" s="998"/>
      <c r="M471" s="998"/>
      <c r="N471" s="998"/>
      <c r="O471" s="998"/>
      <c r="P471" s="998"/>
      <c r="Q471" s="998"/>
      <c r="R471" s="998"/>
      <c r="S471" s="998"/>
      <c r="T471" s="998"/>
      <c r="U471" s="998"/>
      <c r="V471" s="998"/>
      <c r="W471" s="998"/>
      <c r="X471" s="998"/>
      <c r="Y471" s="998"/>
      <c r="Z471" s="998"/>
    </row>
    <row r="472" ht="15.75" customHeight="1">
      <c r="A472" s="998"/>
      <c r="B472" s="998"/>
      <c r="C472" s="998"/>
      <c r="D472" s="998"/>
      <c r="E472" s="998"/>
      <c r="F472" s="998"/>
      <c r="G472" s="998"/>
      <c r="H472" s="998"/>
      <c r="I472" s="998"/>
      <c r="J472" s="998"/>
      <c r="K472" s="998"/>
      <c r="L472" s="998"/>
      <c r="M472" s="998"/>
      <c r="N472" s="998"/>
      <c r="O472" s="998"/>
      <c r="P472" s="998"/>
      <c r="Q472" s="998"/>
      <c r="R472" s="998"/>
      <c r="S472" s="998"/>
      <c r="T472" s="998"/>
      <c r="U472" s="998"/>
      <c r="V472" s="998"/>
      <c r="W472" s="998"/>
      <c r="X472" s="998"/>
      <c r="Y472" s="998"/>
      <c r="Z472" s="998"/>
    </row>
    <row r="473" ht="15.75" customHeight="1">
      <c r="A473" s="998"/>
      <c r="B473" s="998"/>
      <c r="C473" s="998"/>
      <c r="D473" s="998"/>
      <c r="E473" s="998"/>
      <c r="F473" s="998"/>
      <c r="G473" s="998"/>
      <c r="H473" s="998"/>
      <c r="I473" s="998"/>
      <c r="J473" s="998"/>
      <c r="K473" s="998"/>
      <c r="L473" s="998"/>
      <c r="M473" s="998"/>
      <c r="N473" s="998"/>
      <c r="O473" s="998"/>
      <c r="P473" s="998"/>
      <c r="Q473" s="998"/>
      <c r="R473" s="998"/>
      <c r="S473" s="998"/>
      <c r="T473" s="998"/>
      <c r="U473" s="998"/>
      <c r="V473" s="998"/>
      <c r="W473" s="998"/>
      <c r="X473" s="998"/>
      <c r="Y473" s="998"/>
      <c r="Z473" s="998"/>
    </row>
    <row r="474" ht="15.75" customHeight="1">
      <c r="A474" s="998"/>
      <c r="B474" s="998"/>
      <c r="C474" s="998"/>
      <c r="D474" s="998"/>
      <c r="E474" s="998"/>
      <c r="F474" s="998"/>
      <c r="G474" s="998"/>
      <c r="H474" s="998"/>
      <c r="I474" s="998"/>
      <c r="J474" s="998"/>
      <c r="K474" s="998"/>
      <c r="L474" s="998"/>
      <c r="M474" s="998"/>
      <c r="N474" s="998"/>
      <c r="O474" s="998"/>
      <c r="P474" s="998"/>
      <c r="Q474" s="998"/>
      <c r="R474" s="998"/>
      <c r="S474" s="998"/>
      <c r="T474" s="998"/>
      <c r="U474" s="998"/>
      <c r="V474" s="998"/>
      <c r="W474" s="998"/>
      <c r="X474" s="998"/>
      <c r="Y474" s="998"/>
      <c r="Z474" s="998"/>
    </row>
    <row r="475" ht="15.75" customHeight="1">
      <c r="A475" s="998"/>
      <c r="B475" s="998"/>
      <c r="C475" s="998"/>
      <c r="D475" s="998"/>
      <c r="E475" s="998"/>
      <c r="F475" s="998"/>
      <c r="G475" s="998"/>
      <c r="H475" s="998"/>
      <c r="I475" s="998"/>
      <c r="J475" s="998"/>
      <c r="K475" s="998"/>
      <c r="L475" s="998"/>
      <c r="M475" s="998"/>
      <c r="N475" s="998"/>
      <c r="O475" s="998"/>
      <c r="P475" s="998"/>
      <c r="Q475" s="998"/>
      <c r="R475" s="998"/>
      <c r="S475" s="998"/>
      <c r="T475" s="998"/>
      <c r="U475" s="998"/>
      <c r="V475" s="998"/>
      <c r="W475" s="998"/>
      <c r="X475" s="998"/>
      <c r="Y475" s="998"/>
      <c r="Z475" s="998"/>
    </row>
    <row r="476" ht="15.75" customHeight="1">
      <c r="A476" s="998"/>
      <c r="B476" s="998"/>
      <c r="C476" s="998"/>
      <c r="D476" s="998"/>
      <c r="E476" s="998"/>
      <c r="F476" s="998"/>
      <c r="G476" s="998"/>
      <c r="H476" s="998"/>
      <c r="I476" s="998"/>
      <c r="J476" s="998"/>
      <c r="K476" s="998"/>
      <c r="L476" s="998"/>
      <c r="M476" s="998"/>
      <c r="N476" s="998"/>
      <c r="O476" s="998"/>
      <c r="P476" s="998"/>
      <c r="Q476" s="998"/>
      <c r="R476" s="998"/>
      <c r="S476" s="998"/>
      <c r="T476" s="998"/>
      <c r="U476" s="998"/>
      <c r="V476" s="998"/>
      <c r="W476" s="998"/>
      <c r="X476" s="998"/>
      <c r="Y476" s="998"/>
      <c r="Z476" s="998"/>
    </row>
    <row r="477" ht="15.75" customHeight="1">
      <c r="A477" s="998"/>
      <c r="B477" s="998"/>
      <c r="C477" s="998"/>
      <c r="D477" s="998"/>
      <c r="E477" s="998"/>
      <c r="F477" s="998"/>
      <c r="G477" s="998"/>
      <c r="H477" s="998"/>
      <c r="I477" s="998"/>
      <c r="J477" s="998"/>
      <c r="K477" s="998"/>
      <c r="L477" s="998"/>
      <c r="M477" s="998"/>
      <c r="N477" s="998"/>
      <c r="O477" s="998"/>
      <c r="P477" s="998"/>
      <c r="Q477" s="998"/>
      <c r="R477" s="998"/>
      <c r="S477" s="998"/>
      <c r="T477" s="998"/>
      <c r="U477" s="998"/>
      <c r="V477" s="998"/>
      <c r="W477" s="998"/>
      <c r="X477" s="998"/>
      <c r="Y477" s="998"/>
      <c r="Z477" s="998"/>
    </row>
    <row r="478" ht="15.75" customHeight="1">
      <c r="A478" s="998"/>
      <c r="B478" s="998"/>
      <c r="C478" s="998"/>
      <c r="D478" s="998"/>
      <c r="E478" s="998"/>
      <c r="F478" s="998"/>
      <c r="G478" s="998"/>
      <c r="H478" s="998"/>
      <c r="I478" s="998"/>
      <c r="J478" s="998"/>
      <c r="K478" s="998"/>
      <c r="L478" s="998"/>
      <c r="M478" s="998"/>
      <c r="N478" s="998"/>
      <c r="O478" s="998"/>
      <c r="P478" s="998"/>
      <c r="Q478" s="998"/>
      <c r="R478" s="998"/>
      <c r="S478" s="998"/>
      <c r="T478" s="998"/>
      <c r="U478" s="998"/>
      <c r="V478" s="998"/>
      <c r="W478" s="998"/>
      <c r="X478" s="998"/>
      <c r="Y478" s="998"/>
      <c r="Z478" s="998"/>
    </row>
    <row r="479" ht="15.75" customHeight="1">
      <c r="A479" s="998"/>
      <c r="B479" s="998"/>
      <c r="C479" s="998"/>
      <c r="D479" s="998"/>
      <c r="E479" s="998"/>
      <c r="F479" s="998"/>
      <c r="G479" s="998"/>
      <c r="H479" s="998"/>
      <c r="I479" s="998"/>
      <c r="J479" s="998"/>
      <c r="K479" s="998"/>
      <c r="L479" s="998"/>
      <c r="M479" s="998"/>
      <c r="N479" s="998"/>
      <c r="O479" s="998"/>
      <c r="P479" s="998"/>
      <c r="Q479" s="998"/>
      <c r="R479" s="998"/>
      <c r="S479" s="998"/>
      <c r="T479" s="998"/>
      <c r="U479" s="998"/>
      <c r="V479" s="998"/>
      <c r="W479" s="998"/>
      <c r="X479" s="998"/>
      <c r="Y479" s="998"/>
      <c r="Z479" s="998"/>
    </row>
    <row r="480" ht="15.75" customHeight="1">
      <c r="A480" s="998"/>
      <c r="B480" s="998"/>
      <c r="C480" s="998"/>
      <c r="D480" s="998"/>
      <c r="E480" s="998"/>
      <c r="F480" s="998"/>
      <c r="G480" s="998"/>
      <c r="H480" s="998"/>
      <c r="I480" s="998"/>
      <c r="J480" s="998"/>
      <c r="K480" s="998"/>
      <c r="L480" s="998"/>
      <c r="M480" s="998"/>
      <c r="N480" s="998"/>
      <c r="O480" s="998"/>
      <c r="P480" s="998"/>
      <c r="Q480" s="998"/>
      <c r="R480" s="998"/>
      <c r="S480" s="998"/>
      <c r="T480" s="998"/>
      <c r="U480" s="998"/>
      <c r="V480" s="998"/>
      <c r="W480" s="998"/>
      <c r="X480" s="998"/>
      <c r="Y480" s="998"/>
      <c r="Z480" s="998"/>
    </row>
    <row r="481" ht="15.75" customHeight="1">
      <c r="A481" s="998"/>
      <c r="B481" s="998"/>
      <c r="C481" s="998"/>
      <c r="D481" s="998"/>
      <c r="E481" s="998"/>
      <c r="F481" s="998"/>
      <c r="G481" s="998"/>
      <c r="H481" s="998"/>
      <c r="I481" s="998"/>
      <c r="J481" s="998"/>
      <c r="K481" s="998"/>
      <c r="L481" s="998"/>
      <c r="M481" s="998"/>
      <c r="N481" s="998"/>
      <c r="O481" s="998"/>
      <c r="P481" s="998"/>
      <c r="Q481" s="998"/>
      <c r="R481" s="998"/>
      <c r="S481" s="998"/>
      <c r="T481" s="998"/>
      <c r="U481" s="998"/>
      <c r="V481" s="998"/>
      <c r="W481" s="998"/>
      <c r="X481" s="998"/>
      <c r="Y481" s="998"/>
      <c r="Z481" s="998"/>
    </row>
    <row r="482" ht="15.75" customHeight="1">
      <c r="A482" s="998"/>
      <c r="B482" s="998"/>
      <c r="C482" s="998"/>
      <c r="D482" s="998"/>
      <c r="E482" s="998"/>
      <c r="F482" s="998"/>
      <c r="G482" s="998"/>
      <c r="H482" s="998"/>
      <c r="I482" s="998"/>
      <c r="J482" s="998"/>
      <c r="K482" s="998"/>
      <c r="L482" s="998"/>
      <c r="M482" s="998"/>
      <c r="N482" s="998"/>
      <c r="O482" s="998"/>
      <c r="P482" s="998"/>
      <c r="Q482" s="998"/>
      <c r="R482" s="998"/>
      <c r="S482" s="998"/>
      <c r="T482" s="998"/>
      <c r="U482" s="998"/>
      <c r="V482" s="998"/>
      <c r="W482" s="998"/>
      <c r="X482" s="998"/>
      <c r="Y482" s="998"/>
      <c r="Z482" s="998"/>
    </row>
    <row r="483" ht="15.75" customHeight="1">
      <c r="A483" s="998"/>
      <c r="B483" s="998"/>
      <c r="C483" s="998"/>
      <c r="D483" s="998"/>
      <c r="E483" s="998"/>
      <c r="F483" s="998"/>
      <c r="G483" s="998"/>
      <c r="H483" s="998"/>
      <c r="I483" s="998"/>
      <c r="J483" s="998"/>
      <c r="K483" s="998"/>
      <c r="L483" s="998"/>
      <c r="M483" s="998"/>
      <c r="N483" s="998"/>
      <c r="O483" s="998"/>
      <c r="P483" s="998"/>
      <c r="Q483" s="998"/>
      <c r="R483" s="998"/>
      <c r="S483" s="998"/>
      <c r="T483" s="998"/>
      <c r="U483" s="998"/>
      <c r="V483" s="998"/>
      <c r="W483" s="998"/>
      <c r="X483" s="998"/>
      <c r="Y483" s="998"/>
      <c r="Z483" s="998"/>
    </row>
    <row r="484" ht="15.75" customHeight="1">
      <c r="A484" s="998"/>
      <c r="B484" s="998"/>
      <c r="C484" s="998"/>
      <c r="D484" s="998"/>
      <c r="E484" s="998"/>
      <c r="F484" s="998"/>
      <c r="G484" s="998"/>
      <c r="H484" s="998"/>
      <c r="I484" s="998"/>
      <c r="J484" s="998"/>
      <c r="K484" s="998"/>
      <c r="L484" s="998"/>
      <c r="M484" s="998"/>
      <c r="N484" s="998"/>
      <c r="O484" s="998"/>
      <c r="P484" s="998"/>
      <c r="Q484" s="998"/>
      <c r="R484" s="998"/>
      <c r="S484" s="998"/>
      <c r="T484" s="998"/>
      <c r="U484" s="998"/>
      <c r="V484" s="998"/>
      <c r="W484" s="998"/>
      <c r="X484" s="998"/>
      <c r="Y484" s="998"/>
      <c r="Z484" s="998"/>
    </row>
    <row r="485" ht="15.75" customHeight="1">
      <c r="A485" s="998"/>
      <c r="B485" s="998"/>
      <c r="C485" s="998"/>
      <c r="D485" s="998"/>
      <c r="E485" s="998"/>
      <c r="F485" s="998"/>
      <c r="G485" s="998"/>
      <c r="H485" s="998"/>
      <c r="I485" s="998"/>
      <c r="J485" s="998"/>
      <c r="K485" s="998"/>
      <c r="L485" s="998"/>
      <c r="M485" s="998"/>
      <c r="N485" s="998"/>
      <c r="O485" s="998"/>
      <c r="P485" s="998"/>
      <c r="Q485" s="998"/>
      <c r="R485" s="998"/>
      <c r="S485" s="998"/>
      <c r="T485" s="998"/>
      <c r="U485" s="998"/>
      <c r="V485" s="998"/>
      <c r="W485" s="998"/>
      <c r="X485" s="998"/>
      <c r="Y485" s="998"/>
      <c r="Z485" s="998"/>
    </row>
    <row r="486" ht="15.75" customHeight="1">
      <c r="A486" s="998"/>
      <c r="B486" s="998"/>
      <c r="C486" s="998"/>
      <c r="D486" s="998"/>
      <c r="E486" s="998"/>
      <c r="F486" s="998"/>
      <c r="G486" s="998"/>
      <c r="H486" s="998"/>
      <c r="I486" s="998"/>
      <c r="J486" s="998"/>
      <c r="K486" s="998"/>
      <c r="L486" s="998"/>
      <c r="M486" s="998"/>
      <c r="N486" s="998"/>
      <c r="O486" s="998"/>
      <c r="P486" s="998"/>
      <c r="Q486" s="998"/>
      <c r="R486" s="998"/>
      <c r="S486" s="998"/>
      <c r="T486" s="998"/>
      <c r="U486" s="998"/>
      <c r="V486" s="998"/>
      <c r="W486" s="998"/>
      <c r="X486" s="998"/>
      <c r="Y486" s="998"/>
      <c r="Z486" s="998"/>
    </row>
    <row r="487" ht="15.75" customHeight="1">
      <c r="A487" s="998"/>
      <c r="B487" s="998"/>
      <c r="C487" s="998"/>
      <c r="D487" s="998"/>
      <c r="E487" s="998"/>
      <c r="F487" s="998"/>
      <c r="G487" s="998"/>
      <c r="H487" s="998"/>
      <c r="I487" s="998"/>
      <c r="J487" s="998"/>
      <c r="K487" s="998"/>
      <c r="L487" s="998"/>
      <c r="M487" s="998"/>
      <c r="N487" s="998"/>
      <c r="O487" s="998"/>
      <c r="P487" s="998"/>
      <c r="Q487" s="998"/>
      <c r="R487" s="998"/>
      <c r="S487" s="998"/>
      <c r="T487" s="998"/>
      <c r="U487" s="998"/>
      <c r="V487" s="998"/>
      <c r="W487" s="998"/>
      <c r="X487" s="998"/>
      <c r="Y487" s="998"/>
      <c r="Z487" s="998"/>
    </row>
    <row r="488" ht="15.75" customHeight="1">
      <c r="A488" s="998"/>
      <c r="B488" s="998"/>
      <c r="C488" s="998"/>
      <c r="D488" s="998"/>
      <c r="E488" s="998"/>
      <c r="F488" s="998"/>
      <c r="G488" s="998"/>
      <c r="H488" s="998"/>
      <c r="I488" s="998"/>
      <c r="J488" s="998"/>
      <c r="K488" s="998"/>
      <c r="L488" s="998"/>
      <c r="M488" s="998"/>
      <c r="N488" s="998"/>
      <c r="O488" s="998"/>
      <c r="P488" s="998"/>
      <c r="Q488" s="998"/>
      <c r="R488" s="998"/>
      <c r="S488" s="998"/>
      <c r="T488" s="998"/>
      <c r="U488" s="998"/>
      <c r="V488" s="998"/>
      <c r="W488" s="998"/>
      <c r="X488" s="998"/>
      <c r="Y488" s="998"/>
      <c r="Z488" s="998"/>
    </row>
    <row r="489" ht="15.75" customHeight="1">
      <c r="A489" s="998"/>
      <c r="B489" s="998"/>
      <c r="C489" s="998"/>
      <c r="D489" s="998"/>
      <c r="E489" s="998"/>
      <c r="F489" s="998"/>
      <c r="G489" s="998"/>
      <c r="H489" s="998"/>
      <c r="I489" s="998"/>
      <c r="J489" s="998"/>
      <c r="K489" s="998"/>
      <c r="L489" s="998"/>
      <c r="M489" s="998"/>
      <c r="N489" s="998"/>
      <c r="O489" s="998"/>
      <c r="P489" s="998"/>
      <c r="Q489" s="998"/>
      <c r="R489" s="998"/>
      <c r="S489" s="998"/>
      <c r="T489" s="998"/>
      <c r="U489" s="998"/>
      <c r="V489" s="998"/>
      <c r="W489" s="998"/>
      <c r="X489" s="998"/>
      <c r="Y489" s="998"/>
      <c r="Z489" s="998"/>
    </row>
    <row r="490" ht="15.75" customHeight="1">
      <c r="A490" s="998"/>
      <c r="B490" s="998"/>
      <c r="C490" s="998"/>
      <c r="D490" s="998"/>
      <c r="E490" s="998"/>
      <c r="F490" s="998"/>
      <c r="G490" s="998"/>
      <c r="H490" s="998"/>
      <c r="I490" s="998"/>
      <c r="J490" s="998"/>
      <c r="K490" s="998"/>
      <c r="L490" s="998"/>
      <c r="M490" s="998"/>
      <c r="N490" s="998"/>
      <c r="O490" s="998"/>
      <c r="P490" s="998"/>
      <c r="Q490" s="998"/>
      <c r="R490" s="998"/>
      <c r="S490" s="998"/>
      <c r="T490" s="998"/>
      <c r="U490" s="998"/>
      <c r="V490" s="998"/>
      <c r="W490" s="998"/>
      <c r="X490" s="998"/>
      <c r="Y490" s="998"/>
      <c r="Z490" s="998"/>
    </row>
    <row r="491" ht="15.75" customHeight="1">
      <c r="A491" s="998"/>
      <c r="B491" s="998"/>
      <c r="C491" s="998"/>
      <c r="D491" s="998"/>
      <c r="E491" s="998"/>
      <c r="F491" s="998"/>
      <c r="G491" s="998"/>
      <c r="H491" s="998"/>
      <c r="I491" s="998"/>
      <c r="J491" s="998"/>
      <c r="K491" s="998"/>
      <c r="L491" s="998"/>
      <c r="M491" s="998"/>
      <c r="N491" s="998"/>
      <c r="O491" s="998"/>
      <c r="P491" s="998"/>
      <c r="Q491" s="998"/>
      <c r="R491" s="998"/>
      <c r="S491" s="998"/>
      <c r="T491" s="998"/>
      <c r="U491" s="998"/>
      <c r="V491" s="998"/>
      <c r="W491" s="998"/>
      <c r="X491" s="998"/>
      <c r="Y491" s="998"/>
      <c r="Z491" s="998"/>
    </row>
    <row r="492" ht="15.75" customHeight="1">
      <c r="A492" s="998"/>
      <c r="B492" s="998"/>
      <c r="C492" s="998"/>
      <c r="D492" s="998"/>
      <c r="E492" s="998"/>
      <c r="F492" s="998"/>
      <c r="G492" s="998"/>
      <c r="H492" s="998"/>
      <c r="I492" s="998"/>
      <c r="J492" s="998"/>
      <c r="K492" s="998"/>
      <c r="L492" s="998"/>
      <c r="M492" s="998"/>
      <c r="N492" s="998"/>
      <c r="O492" s="998"/>
      <c r="P492" s="998"/>
      <c r="Q492" s="998"/>
      <c r="R492" s="998"/>
      <c r="S492" s="998"/>
      <c r="T492" s="998"/>
      <c r="U492" s="998"/>
      <c r="V492" s="998"/>
      <c r="W492" s="998"/>
      <c r="X492" s="998"/>
      <c r="Y492" s="998"/>
      <c r="Z492" s="998"/>
    </row>
    <row r="493" ht="15.75" customHeight="1">
      <c r="A493" s="998"/>
      <c r="B493" s="998"/>
      <c r="C493" s="998"/>
      <c r="D493" s="998"/>
      <c r="E493" s="998"/>
      <c r="F493" s="998"/>
      <c r="G493" s="998"/>
      <c r="H493" s="998"/>
      <c r="I493" s="998"/>
      <c r="J493" s="998"/>
      <c r="K493" s="998"/>
      <c r="L493" s="998"/>
      <c r="M493" s="998"/>
      <c r="N493" s="998"/>
      <c r="O493" s="998"/>
      <c r="P493" s="998"/>
      <c r="Q493" s="998"/>
      <c r="R493" s="998"/>
      <c r="S493" s="998"/>
      <c r="T493" s="998"/>
      <c r="U493" s="998"/>
      <c r="V493" s="998"/>
      <c r="W493" s="998"/>
      <c r="X493" s="998"/>
      <c r="Y493" s="998"/>
      <c r="Z493" s="998"/>
    </row>
    <row r="494" ht="15.75" customHeight="1">
      <c r="A494" s="998"/>
      <c r="B494" s="998"/>
      <c r="C494" s="998"/>
      <c r="D494" s="998"/>
      <c r="E494" s="998"/>
      <c r="F494" s="998"/>
      <c r="G494" s="998"/>
      <c r="H494" s="998"/>
      <c r="I494" s="998"/>
      <c r="J494" s="998"/>
      <c r="K494" s="998"/>
      <c r="L494" s="998"/>
      <c r="M494" s="998"/>
      <c r="N494" s="998"/>
      <c r="O494" s="998"/>
      <c r="P494" s="998"/>
      <c r="Q494" s="998"/>
      <c r="R494" s="998"/>
      <c r="S494" s="998"/>
      <c r="T494" s="998"/>
      <c r="U494" s="998"/>
      <c r="V494" s="998"/>
      <c r="W494" s="998"/>
      <c r="X494" s="998"/>
      <c r="Y494" s="998"/>
      <c r="Z494" s="998"/>
    </row>
    <row r="495" ht="15.75" customHeight="1">
      <c r="A495" s="998"/>
      <c r="B495" s="998"/>
      <c r="C495" s="998"/>
      <c r="D495" s="998"/>
      <c r="E495" s="998"/>
      <c r="F495" s="998"/>
      <c r="G495" s="998"/>
      <c r="H495" s="998"/>
      <c r="I495" s="998"/>
      <c r="J495" s="998"/>
      <c r="K495" s="998"/>
      <c r="L495" s="998"/>
      <c r="M495" s="998"/>
      <c r="N495" s="998"/>
      <c r="O495" s="998"/>
      <c r="P495" s="998"/>
      <c r="Q495" s="998"/>
      <c r="R495" s="998"/>
      <c r="S495" s="998"/>
      <c r="T495" s="998"/>
      <c r="U495" s="998"/>
      <c r="V495" s="998"/>
      <c r="W495" s="998"/>
      <c r="X495" s="998"/>
      <c r="Y495" s="998"/>
      <c r="Z495" s="998"/>
    </row>
    <row r="496" ht="15.75" customHeight="1">
      <c r="A496" s="998"/>
      <c r="B496" s="998"/>
      <c r="C496" s="998"/>
      <c r="D496" s="998"/>
      <c r="E496" s="998"/>
      <c r="F496" s="998"/>
      <c r="G496" s="998"/>
      <c r="H496" s="998"/>
      <c r="I496" s="998"/>
      <c r="J496" s="998"/>
      <c r="K496" s="998"/>
      <c r="L496" s="998"/>
      <c r="M496" s="998"/>
      <c r="N496" s="998"/>
      <c r="O496" s="998"/>
      <c r="P496" s="998"/>
      <c r="Q496" s="998"/>
      <c r="R496" s="998"/>
      <c r="S496" s="998"/>
      <c r="T496" s="998"/>
      <c r="U496" s="998"/>
      <c r="V496" s="998"/>
      <c r="W496" s="998"/>
      <c r="X496" s="998"/>
      <c r="Y496" s="998"/>
      <c r="Z496" s="998"/>
    </row>
    <row r="497" ht="15.75" customHeight="1">
      <c r="A497" s="998"/>
      <c r="B497" s="998"/>
      <c r="C497" s="998"/>
      <c r="D497" s="998"/>
      <c r="E497" s="998"/>
      <c r="F497" s="998"/>
      <c r="G497" s="998"/>
      <c r="H497" s="998"/>
      <c r="I497" s="998"/>
      <c r="J497" s="998"/>
      <c r="K497" s="998"/>
      <c r="L497" s="998"/>
      <c r="M497" s="998"/>
      <c r="N497" s="998"/>
      <c r="O497" s="998"/>
      <c r="P497" s="998"/>
      <c r="Q497" s="998"/>
      <c r="R497" s="998"/>
      <c r="S497" s="998"/>
      <c r="T497" s="998"/>
      <c r="U497" s="998"/>
      <c r="V497" s="998"/>
      <c r="W497" s="998"/>
      <c r="X497" s="998"/>
      <c r="Y497" s="998"/>
      <c r="Z497" s="998"/>
    </row>
    <row r="498" ht="15.75" customHeight="1">
      <c r="A498" s="998"/>
      <c r="B498" s="998"/>
      <c r="C498" s="998"/>
      <c r="D498" s="998"/>
      <c r="E498" s="998"/>
      <c r="F498" s="998"/>
      <c r="G498" s="998"/>
      <c r="H498" s="998"/>
      <c r="I498" s="998"/>
      <c r="J498" s="998"/>
      <c r="K498" s="998"/>
      <c r="L498" s="998"/>
      <c r="M498" s="998"/>
      <c r="N498" s="998"/>
      <c r="O498" s="998"/>
      <c r="P498" s="998"/>
      <c r="Q498" s="998"/>
      <c r="R498" s="998"/>
      <c r="S498" s="998"/>
      <c r="T498" s="998"/>
      <c r="U498" s="998"/>
      <c r="V498" s="998"/>
      <c r="W498" s="998"/>
      <c r="X498" s="998"/>
      <c r="Y498" s="998"/>
      <c r="Z498" s="998"/>
    </row>
    <row r="499" ht="15.75" customHeight="1">
      <c r="A499" s="998"/>
      <c r="B499" s="998"/>
      <c r="C499" s="998"/>
      <c r="D499" s="998"/>
      <c r="E499" s="998"/>
      <c r="F499" s="998"/>
      <c r="G499" s="998"/>
      <c r="H499" s="998"/>
      <c r="I499" s="998"/>
      <c r="J499" s="998"/>
      <c r="K499" s="998"/>
      <c r="L499" s="998"/>
      <c r="M499" s="998"/>
      <c r="N499" s="998"/>
      <c r="O499" s="998"/>
      <c r="P499" s="998"/>
      <c r="Q499" s="998"/>
      <c r="R499" s="998"/>
      <c r="S499" s="998"/>
      <c r="T499" s="998"/>
      <c r="U499" s="998"/>
      <c r="V499" s="998"/>
      <c r="W499" s="998"/>
      <c r="X499" s="998"/>
      <c r="Y499" s="998"/>
      <c r="Z499" s="998"/>
    </row>
    <row r="500" ht="15.75" customHeight="1">
      <c r="A500" s="998"/>
      <c r="B500" s="998"/>
      <c r="C500" s="998"/>
      <c r="D500" s="998"/>
      <c r="E500" s="998"/>
      <c r="F500" s="998"/>
      <c r="G500" s="998"/>
      <c r="H500" s="998"/>
      <c r="I500" s="998"/>
      <c r="J500" s="998"/>
      <c r="K500" s="998"/>
      <c r="L500" s="998"/>
      <c r="M500" s="998"/>
      <c r="N500" s="998"/>
      <c r="O500" s="998"/>
      <c r="P500" s="998"/>
      <c r="Q500" s="998"/>
      <c r="R500" s="998"/>
      <c r="S500" s="998"/>
      <c r="T500" s="998"/>
      <c r="U500" s="998"/>
      <c r="V500" s="998"/>
      <c r="W500" s="998"/>
      <c r="X500" s="998"/>
      <c r="Y500" s="998"/>
      <c r="Z500" s="998"/>
    </row>
    <row r="501" ht="15.75" customHeight="1">
      <c r="A501" s="998"/>
      <c r="B501" s="998"/>
      <c r="C501" s="998"/>
      <c r="D501" s="998"/>
      <c r="E501" s="998"/>
      <c r="F501" s="998"/>
      <c r="G501" s="998"/>
      <c r="H501" s="998"/>
      <c r="I501" s="998"/>
      <c r="J501" s="998"/>
      <c r="K501" s="998"/>
      <c r="L501" s="998"/>
      <c r="M501" s="998"/>
      <c r="N501" s="998"/>
      <c r="O501" s="998"/>
      <c r="P501" s="998"/>
      <c r="Q501" s="998"/>
      <c r="R501" s="998"/>
      <c r="S501" s="998"/>
      <c r="T501" s="998"/>
      <c r="U501" s="998"/>
      <c r="V501" s="998"/>
      <c r="W501" s="998"/>
      <c r="X501" s="998"/>
      <c r="Y501" s="998"/>
      <c r="Z501" s="998"/>
    </row>
    <row r="502" ht="15.75" customHeight="1">
      <c r="A502" s="998"/>
      <c r="B502" s="998"/>
      <c r="C502" s="998"/>
      <c r="D502" s="998"/>
      <c r="E502" s="998"/>
      <c r="F502" s="998"/>
      <c r="G502" s="998"/>
      <c r="H502" s="998"/>
      <c r="I502" s="998"/>
      <c r="J502" s="998"/>
      <c r="K502" s="998"/>
      <c r="L502" s="998"/>
      <c r="M502" s="998"/>
      <c r="N502" s="998"/>
      <c r="O502" s="998"/>
      <c r="P502" s="998"/>
      <c r="Q502" s="998"/>
      <c r="R502" s="998"/>
      <c r="S502" s="998"/>
      <c r="T502" s="998"/>
      <c r="U502" s="998"/>
      <c r="V502" s="998"/>
      <c r="W502" s="998"/>
      <c r="X502" s="998"/>
      <c r="Y502" s="998"/>
      <c r="Z502" s="998"/>
    </row>
    <row r="503" ht="15.75" customHeight="1">
      <c r="A503" s="998"/>
      <c r="B503" s="998"/>
      <c r="C503" s="998"/>
      <c r="D503" s="998"/>
      <c r="E503" s="998"/>
      <c r="F503" s="998"/>
      <c r="G503" s="998"/>
      <c r="H503" s="998"/>
      <c r="I503" s="998"/>
      <c r="J503" s="998"/>
      <c r="K503" s="998"/>
      <c r="L503" s="998"/>
      <c r="M503" s="998"/>
      <c r="N503" s="998"/>
      <c r="O503" s="998"/>
      <c r="P503" s="998"/>
      <c r="Q503" s="998"/>
      <c r="R503" s="998"/>
      <c r="S503" s="998"/>
      <c r="T503" s="998"/>
      <c r="U503" s="998"/>
      <c r="V503" s="998"/>
      <c r="W503" s="998"/>
      <c r="X503" s="998"/>
      <c r="Y503" s="998"/>
      <c r="Z503" s="998"/>
    </row>
    <row r="504" ht="15.75" customHeight="1">
      <c r="A504" s="998"/>
      <c r="B504" s="998"/>
      <c r="C504" s="998"/>
      <c r="D504" s="998"/>
      <c r="E504" s="998"/>
      <c r="F504" s="998"/>
      <c r="G504" s="998"/>
      <c r="H504" s="998"/>
      <c r="I504" s="998"/>
      <c r="J504" s="998"/>
      <c r="K504" s="998"/>
      <c r="L504" s="998"/>
      <c r="M504" s="998"/>
      <c r="N504" s="998"/>
      <c r="O504" s="998"/>
      <c r="P504" s="998"/>
      <c r="Q504" s="998"/>
      <c r="R504" s="998"/>
      <c r="S504" s="998"/>
      <c r="T504" s="998"/>
      <c r="U504" s="998"/>
      <c r="V504" s="998"/>
      <c r="W504" s="998"/>
      <c r="X504" s="998"/>
      <c r="Y504" s="998"/>
      <c r="Z504" s="998"/>
    </row>
    <row r="505" ht="15.75" customHeight="1">
      <c r="A505" s="998"/>
      <c r="B505" s="998"/>
      <c r="C505" s="998"/>
      <c r="D505" s="998"/>
      <c r="E505" s="998"/>
      <c r="F505" s="998"/>
      <c r="G505" s="998"/>
      <c r="H505" s="998"/>
      <c r="I505" s="998"/>
      <c r="J505" s="998"/>
      <c r="K505" s="998"/>
      <c r="L505" s="998"/>
      <c r="M505" s="998"/>
      <c r="N505" s="998"/>
      <c r="O505" s="998"/>
      <c r="P505" s="998"/>
      <c r="Q505" s="998"/>
      <c r="R505" s="998"/>
      <c r="S505" s="998"/>
      <c r="T505" s="998"/>
      <c r="U505" s="998"/>
      <c r="V505" s="998"/>
      <c r="W505" s="998"/>
      <c r="X505" s="998"/>
      <c r="Y505" s="998"/>
      <c r="Z505" s="998"/>
    </row>
    <row r="506" ht="15.75" customHeight="1">
      <c r="A506" s="998"/>
      <c r="B506" s="998"/>
      <c r="C506" s="998"/>
      <c r="D506" s="998"/>
      <c r="E506" s="998"/>
      <c r="F506" s="998"/>
      <c r="G506" s="998"/>
      <c r="H506" s="998"/>
      <c r="I506" s="998"/>
      <c r="J506" s="998"/>
      <c r="K506" s="998"/>
      <c r="L506" s="998"/>
      <c r="M506" s="998"/>
      <c r="N506" s="998"/>
      <c r="O506" s="998"/>
      <c r="P506" s="998"/>
      <c r="Q506" s="998"/>
      <c r="R506" s="998"/>
      <c r="S506" s="998"/>
      <c r="T506" s="998"/>
      <c r="U506" s="998"/>
      <c r="V506" s="998"/>
      <c r="W506" s="998"/>
      <c r="X506" s="998"/>
      <c r="Y506" s="998"/>
      <c r="Z506" s="998"/>
    </row>
    <row r="507" ht="15.75" customHeight="1">
      <c r="A507" s="998"/>
      <c r="B507" s="998"/>
      <c r="C507" s="998"/>
      <c r="D507" s="998"/>
      <c r="E507" s="998"/>
      <c r="F507" s="998"/>
      <c r="G507" s="998"/>
      <c r="H507" s="998"/>
      <c r="I507" s="998"/>
      <c r="J507" s="998"/>
      <c r="K507" s="998"/>
      <c r="L507" s="998"/>
      <c r="M507" s="998"/>
      <c r="N507" s="998"/>
      <c r="O507" s="998"/>
      <c r="P507" s="998"/>
      <c r="Q507" s="998"/>
      <c r="R507" s="998"/>
      <c r="S507" s="998"/>
      <c r="T507" s="998"/>
      <c r="U507" s="998"/>
      <c r="V507" s="998"/>
      <c r="W507" s="998"/>
      <c r="X507" s="998"/>
      <c r="Y507" s="998"/>
      <c r="Z507" s="998"/>
    </row>
    <row r="508" ht="15.75" customHeight="1">
      <c r="A508" s="998"/>
      <c r="B508" s="998"/>
      <c r="C508" s="998"/>
      <c r="D508" s="998"/>
      <c r="E508" s="998"/>
      <c r="F508" s="998"/>
      <c r="G508" s="998"/>
      <c r="H508" s="998"/>
      <c r="I508" s="998"/>
      <c r="J508" s="998"/>
      <c r="K508" s="998"/>
      <c r="L508" s="998"/>
      <c r="M508" s="998"/>
      <c r="N508" s="998"/>
      <c r="O508" s="998"/>
      <c r="P508" s="998"/>
      <c r="Q508" s="998"/>
      <c r="R508" s="998"/>
      <c r="S508" s="998"/>
      <c r="T508" s="998"/>
      <c r="U508" s="998"/>
      <c r="V508" s="998"/>
      <c r="W508" s="998"/>
      <c r="X508" s="998"/>
      <c r="Y508" s="998"/>
      <c r="Z508" s="998"/>
    </row>
    <row r="509" ht="15.75" customHeight="1">
      <c r="A509" s="998"/>
      <c r="B509" s="998"/>
      <c r="C509" s="998"/>
      <c r="D509" s="998"/>
      <c r="E509" s="998"/>
      <c r="F509" s="998"/>
      <c r="G509" s="998"/>
      <c r="H509" s="998"/>
      <c r="I509" s="998"/>
      <c r="J509" s="998"/>
      <c r="K509" s="998"/>
      <c r="L509" s="998"/>
      <c r="M509" s="998"/>
      <c r="N509" s="998"/>
      <c r="O509" s="998"/>
      <c r="P509" s="998"/>
      <c r="Q509" s="998"/>
      <c r="R509" s="998"/>
      <c r="S509" s="998"/>
      <c r="T509" s="998"/>
      <c r="U509" s="998"/>
      <c r="V509" s="998"/>
      <c r="W509" s="998"/>
      <c r="X509" s="998"/>
      <c r="Y509" s="998"/>
      <c r="Z509" s="998"/>
    </row>
    <row r="510" ht="15.75" customHeight="1">
      <c r="A510" s="998"/>
      <c r="B510" s="998"/>
      <c r="C510" s="998"/>
      <c r="D510" s="998"/>
      <c r="E510" s="998"/>
      <c r="F510" s="998"/>
      <c r="G510" s="998"/>
      <c r="H510" s="998"/>
      <c r="I510" s="998"/>
      <c r="J510" s="998"/>
      <c r="K510" s="998"/>
      <c r="L510" s="998"/>
      <c r="M510" s="998"/>
      <c r="N510" s="998"/>
      <c r="O510" s="998"/>
      <c r="P510" s="998"/>
      <c r="Q510" s="998"/>
      <c r="R510" s="998"/>
      <c r="S510" s="998"/>
      <c r="T510" s="998"/>
      <c r="U510" s="998"/>
      <c r="V510" s="998"/>
      <c r="W510" s="998"/>
      <c r="X510" s="998"/>
      <c r="Y510" s="998"/>
      <c r="Z510" s="998"/>
    </row>
    <row r="511" ht="15.75" customHeight="1">
      <c r="A511" s="998"/>
      <c r="B511" s="998"/>
      <c r="C511" s="998"/>
      <c r="D511" s="998"/>
      <c r="E511" s="998"/>
      <c r="F511" s="998"/>
      <c r="G511" s="998"/>
      <c r="H511" s="998"/>
      <c r="I511" s="998"/>
      <c r="J511" s="998"/>
      <c r="K511" s="998"/>
      <c r="L511" s="998"/>
      <c r="M511" s="998"/>
      <c r="N511" s="998"/>
      <c r="O511" s="998"/>
      <c r="P511" s="998"/>
      <c r="Q511" s="998"/>
      <c r="R511" s="998"/>
      <c r="S511" s="998"/>
      <c r="T511" s="998"/>
      <c r="U511" s="998"/>
      <c r="V511" s="998"/>
      <c r="W511" s="998"/>
      <c r="X511" s="998"/>
      <c r="Y511" s="998"/>
      <c r="Z511" s="998"/>
    </row>
    <row r="512" ht="15.75" customHeight="1">
      <c r="A512" s="998"/>
      <c r="B512" s="998"/>
      <c r="C512" s="998"/>
      <c r="D512" s="998"/>
      <c r="E512" s="998"/>
      <c r="F512" s="998"/>
      <c r="G512" s="998"/>
      <c r="H512" s="998"/>
      <c r="I512" s="998"/>
      <c r="J512" s="998"/>
      <c r="K512" s="998"/>
      <c r="L512" s="998"/>
      <c r="M512" s="998"/>
      <c r="N512" s="998"/>
      <c r="O512" s="998"/>
      <c r="P512" s="998"/>
      <c r="Q512" s="998"/>
      <c r="R512" s="998"/>
      <c r="S512" s="998"/>
      <c r="T512" s="998"/>
      <c r="U512" s="998"/>
      <c r="V512" s="998"/>
      <c r="W512" s="998"/>
      <c r="X512" s="998"/>
      <c r="Y512" s="998"/>
      <c r="Z512" s="998"/>
    </row>
    <row r="513" ht="15.75" customHeight="1">
      <c r="A513" s="998"/>
      <c r="B513" s="998"/>
      <c r="C513" s="998"/>
      <c r="D513" s="998"/>
      <c r="E513" s="998"/>
      <c r="F513" s="998"/>
      <c r="G513" s="998"/>
      <c r="H513" s="998"/>
      <c r="I513" s="998"/>
      <c r="J513" s="998"/>
      <c r="K513" s="998"/>
      <c r="L513" s="998"/>
      <c r="M513" s="998"/>
      <c r="N513" s="998"/>
      <c r="O513" s="998"/>
      <c r="P513" s="998"/>
      <c r="Q513" s="998"/>
      <c r="R513" s="998"/>
      <c r="S513" s="998"/>
      <c r="T513" s="998"/>
      <c r="U513" s="998"/>
      <c r="V513" s="998"/>
      <c r="W513" s="998"/>
      <c r="X513" s="998"/>
      <c r="Y513" s="998"/>
      <c r="Z513" s="998"/>
    </row>
    <row r="514" ht="15.75" customHeight="1">
      <c r="A514" s="998"/>
      <c r="B514" s="998"/>
      <c r="C514" s="998"/>
      <c r="D514" s="998"/>
      <c r="E514" s="998"/>
      <c r="F514" s="998"/>
      <c r="G514" s="998"/>
      <c r="H514" s="998"/>
      <c r="I514" s="998"/>
      <c r="J514" s="998"/>
      <c r="K514" s="998"/>
      <c r="L514" s="998"/>
      <c r="M514" s="998"/>
      <c r="N514" s="998"/>
      <c r="O514" s="998"/>
      <c r="P514" s="998"/>
      <c r="Q514" s="998"/>
      <c r="R514" s="998"/>
      <c r="S514" s="998"/>
      <c r="T514" s="998"/>
      <c r="U514" s="998"/>
      <c r="V514" s="998"/>
      <c r="W514" s="998"/>
      <c r="X514" s="998"/>
      <c r="Y514" s="998"/>
      <c r="Z514" s="998"/>
    </row>
    <row r="515" ht="15.75" customHeight="1">
      <c r="A515" s="998"/>
      <c r="B515" s="998"/>
      <c r="C515" s="998"/>
      <c r="D515" s="998"/>
      <c r="E515" s="998"/>
      <c r="F515" s="998"/>
      <c r="G515" s="998"/>
      <c r="H515" s="998"/>
      <c r="I515" s="998"/>
      <c r="J515" s="998"/>
      <c r="K515" s="998"/>
      <c r="L515" s="998"/>
      <c r="M515" s="998"/>
      <c r="N515" s="998"/>
      <c r="O515" s="998"/>
      <c r="P515" s="998"/>
      <c r="Q515" s="998"/>
      <c r="R515" s="998"/>
      <c r="S515" s="998"/>
      <c r="T515" s="998"/>
      <c r="U515" s="998"/>
      <c r="V515" s="998"/>
      <c r="W515" s="998"/>
      <c r="X515" s="998"/>
      <c r="Y515" s="998"/>
      <c r="Z515" s="998"/>
    </row>
    <row r="516" ht="15.75" customHeight="1">
      <c r="A516" s="998"/>
      <c r="B516" s="998"/>
      <c r="C516" s="998"/>
      <c r="D516" s="998"/>
      <c r="E516" s="998"/>
      <c r="F516" s="998"/>
      <c r="G516" s="998"/>
      <c r="H516" s="998"/>
      <c r="I516" s="998"/>
      <c r="J516" s="998"/>
      <c r="K516" s="998"/>
      <c r="L516" s="998"/>
      <c r="M516" s="998"/>
      <c r="N516" s="998"/>
      <c r="O516" s="998"/>
      <c r="P516" s="998"/>
      <c r="Q516" s="998"/>
      <c r="R516" s="998"/>
      <c r="S516" s="998"/>
      <c r="T516" s="998"/>
      <c r="U516" s="998"/>
      <c r="V516" s="998"/>
      <c r="W516" s="998"/>
      <c r="X516" s="998"/>
      <c r="Y516" s="998"/>
      <c r="Z516" s="998"/>
    </row>
    <row r="517" ht="15.75" customHeight="1">
      <c r="A517" s="998"/>
      <c r="B517" s="998"/>
      <c r="C517" s="998"/>
      <c r="D517" s="998"/>
      <c r="E517" s="998"/>
      <c r="F517" s="998"/>
      <c r="G517" s="998"/>
      <c r="H517" s="998"/>
      <c r="I517" s="998"/>
      <c r="J517" s="998"/>
      <c r="K517" s="998"/>
      <c r="L517" s="998"/>
      <c r="M517" s="998"/>
      <c r="N517" s="998"/>
      <c r="O517" s="998"/>
      <c r="P517" s="998"/>
      <c r="Q517" s="998"/>
      <c r="R517" s="998"/>
      <c r="S517" s="998"/>
      <c r="T517" s="998"/>
      <c r="U517" s="998"/>
      <c r="V517" s="998"/>
      <c r="W517" s="998"/>
      <c r="X517" s="998"/>
      <c r="Y517" s="998"/>
      <c r="Z517" s="998"/>
    </row>
    <row r="518" ht="15.75" customHeight="1">
      <c r="A518" s="998"/>
      <c r="B518" s="998"/>
      <c r="C518" s="998"/>
      <c r="D518" s="998"/>
      <c r="E518" s="998"/>
      <c r="F518" s="998"/>
      <c r="G518" s="998"/>
      <c r="H518" s="998"/>
      <c r="I518" s="998"/>
      <c r="J518" s="998"/>
      <c r="K518" s="998"/>
      <c r="L518" s="998"/>
      <c r="M518" s="998"/>
      <c r="N518" s="998"/>
      <c r="O518" s="998"/>
      <c r="P518" s="998"/>
      <c r="Q518" s="998"/>
      <c r="R518" s="998"/>
      <c r="S518" s="998"/>
      <c r="T518" s="998"/>
      <c r="U518" s="998"/>
      <c r="V518" s="998"/>
      <c r="W518" s="998"/>
      <c r="X518" s="998"/>
      <c r="Y518" s="998"/>
      <c r="Z518" s="998"/>
    </row>
    <row r="519" ht="15.75" customHeight="1">
      <c r="A519" s="998"/>
      <c r="B519" s="998"/>
      <c r="C519" s="998"/>
      <c r="D519" s="998"/>
      <c r="E519" s="998"/>
      <c r="F519" s="998"/>
      <c r="G519" s="998"/>
      <c r="H519" s="998"/>
      <c r="I519" s="998"/>
      <c r="J519" s="998"/>
      <c r="K519" s="998"/>
      <c r="L519" s="998"/>
      <c r="M519" s="998"/>
      <c r="N519" s="998"/>
      <c r="O519" s="998"/>
      <c r="P519" s="998"/>
      <c r="Q519" s="998"/>
      <c r="R519" s="998"/>
      <c r="S519" s="998"/>
      <c r="T519" s="998"/>
      <c r="U519" s="998"/>
      <c r="V519" s="998"/>
      <c r="W519" s="998"/>
      <c r="X519" s="998"/>
      <c r="Y519" s="998"/>
      <c r="Z519" s="998"/>
    </row>
    <row r="520" ht="15.75" customHeight="1">
      <c r="A520" s="998"/>
      <c r="B520" s="998"/>
      <c r="C520" s="998"/>
      <c r="D520" s="998"/>
      <c r="E520" s="998"/>
      <c r="F520" s="998"/>
      <c r="G520" s="998"/>
      <c r="H520" s="998"/>
      <c r="I520" s="998"/>
      <c r="J520" s="998"/>
      <c r="K520" s="998"/>
      <c r="L520" s="998"/>
      <c r="M520" s="998"/>
      <c r="N520" s="998"/>
      <c r="O520" s="998"/>
      <c r="P520" s="998"/>
      <c r="Q520" s="998"/>
      <c r="R520" s="998"/>
      <c r="S520" s="998"/>
      <c r="T520" s="998"/>
      <c r="U520" s="998"/>
      <c r="V520" s="998"/>
      <c r="W520" s="998"/>
      <c r="X520" s="998"/>
      <c r="Y520" s="998"/>
      <c r="Z520" s="998"/>
    </row>
    <row r="521" ht="15.75" customHeight="1">
      <c r="A521" s="998"/>
      <c r="B521" s="998"/>
      <c r="C521" s="998"/>
      <c r="D521" s="998"/>
      <c r="E521" s="998"/>
      <c r="F521" s="998"/>
      <c r="G521" s="998"/>
      <c r="H521" s="998"/>
      <c r="I521" s="998"/>
      <c r="J521" s="998"/>
      <c r="K521" s="998"/>
      <c r="L521" s="998"/>
      <c r="M521" s="998"/>
      <c r="N521" s="998"/>
      <c r="O521" s="998"/>
      <c r="P521" s="998"/>
      <c r="Q521" s="998"/>
      <c r="R521" s="998"/>
      <c r="S521" s="998"/>
      <c r="T521" s="998"/>
      <c r="U521" s="998"/>
      <c r="V521" s="998"/>
      <c r="W521" s="998"/>
      <c r="X521" s="998"/>
      <c r="Y521" s="998"/>
      <c r="Z521" s="998"/>
    </row>
    <row r="522" ht="15.75" customHeight="1">
      <c r="A522" s="998"/>
      <c r="B522" s="998"/>
      <c r="C522" s="998"/>
      <c r="D522" s="998"/>
      <c r="E522" s="998"/>
      <c r="F522" s="998"/>
      <c r="G522" s="998"/>
      <c r="H522" s="998"/>
      <c r="I522" s="998"/>
      <c r="J522" s="998"/>
      <c r="K522" s="998"/>
      <c r="L522" s="998"/>
      <c r="M522" s="998"/>
      <c r="N522" s="998"/>
      <c r="O522" s="998"/>
      <c r="P522" s="998"/>
      <c r="Q522" s="998"/>
      <c r="R522" s="998"/>
      <c r="S522" s="998"/>
      <c r="T522" s="998"/>
      <c r="U522" s="998"/>
      <c r="V522" s="998"/>
      <c r="W522" s="998"/>
      <c r="X522" s="998"/>
      <c r="Y522" s="998"/>
      <c r="Z522" s="998"/>
    </row>
    <row r="523" ht="15.75" customHeight="1">
      <c r="A523" s="998"/>
      <c r="B523" s="998"/>
      <c r="C523" s="998"/>
      <c r="D523" s="998"/>
      <c r="E523" s="998"/>
      <c r="F523" s="998"/>
      <c r="G523" s="998"/>
      <c r="H523" s="998"/>
      <c r="I523" s="998"/>
      <c r="J523" s="998"/>
      <c r="K523" s="998"/>
      <c r="L523" s="998"/>
      <c r="M523" s="998"/>
      <c r="N523" s="998"/>
      <c r="O523" s="998"/>
      <c r="P523" s="998"/>
      <c r="Q523" s="998"/>
      <c r="R523" s="998"/>
      <c r="S523" s="998"/>
      <c r="T523" s="998"/>
      <c r="U523" s="998"/>
      <c r="V523" s="998"/>
      <c r="W523" s="998"/>
      <c r="X523" s="998"/>
      <c r="Y523" s="998"/>
      <c r="Z523" s="998"/>
    </row>
    <row r="524" ht="15.75" customHeight="1">
      <c r="A524" s="998"/>
      <c r="B524" s="998"/>
      <c r="C524" s="998"/>
      <c r="D524" s="998"/>
      <c r="E524" s="998"/>
      <c r="F524" s="998"/>
      <c r="G524" s="998"/>
      <c r="H524" s="998"/>
      <c r="I524" s="998"/>
      <c r="J524" s="998"/>
      <c r="K524" s="998"/>
      <c r="L524" s="998"/>
      <c r="M524" s="998"/>
      <c r="N524" s="998"/>
      <c r="O524" s="998"/>
      <c r="P524" s="998"/>
      <c r="Q524" s="998"/>
      <c r="R524" s="998"/>
      <c r="S524" s="998"/>
      <c r="T524" s="998"/>
      <c r="U524" s="998"/>
      <c r="V524" s="998"/>
      <c r="W524" s="998"/>
      <c r="X524" s="998"/>
      <c r="Y524" s="998"/>
      <c r="Z524" s="998"/>
    </row>
    <row r="525" ht="15.75" customHeight="1">
      <c r="A525" s="998"/>
      <c r="B525" s="998"/>
      <c r="C525" s="998"/>
      <c r="D525" s="998"/>
      <c r="E525" s="998"/>
      <c r="F525" s="998"/>
      <c r="G525" s="998"/>
      <c r="H525" s="998"/>
      <c r="I525" s="998"/>
      <c r="J525" s="998"/>
      <c r="K525" s="998"/>
      <c r="L525" s="998"/>
      <c r="M525" s="998"/>
      <c r="N525" s="998"/>
      <c r="O525" s="998"/>
      <c r="P525" s="998"/>
      <c r="Q525" s="998"/>
      <c r="R525" s="998"/>
      <c r="S525" s="998"/>
      <c r="T525" s="998"/>
      <c r="U525" s="998"/>
      <c r="V525" s="998"/>
      <c r="W525" s="998"/>
      <c r="X525" s="998"/>
      <c r="Y525" s="998"/>
      <c r="Z525" s="998"/>
    </row>
    <row r="526" ht="15.75" customHeight="1">
      <c r="A526" s="998"/>
      <c r="B526" s="998"/>
      <c r="C526" s="998"/>
      <c r="D526" s="998"/>
      <c r="E526" s="998"/>
      <c r="F526" s="998"/>
      <c r="G526" s="998"/>
      <c r="H526" s="998"/>
      <c r="I526" s="998"/>
      <c r="J526" s="998"/>
      <c r="K526" s="998"/>
      <c r="L526" s="998"/>
      <c r="M526" s="998"/>
      <c r="N526" s="998"/>
      <c r="O526" s="998"/>
      <c r="P526" s="998"/>
      <c r="Q526" s="998"/>
      <c r="R526" s="998"/>
      <c r="S526" s="998"/>
      <c r="T526" s="998"/>
      <c r="U526" s="998"/>
      <c r="V526" s="998"/>
      <c r="W526" s="998"/>
      <c r="X526" s="998"/>
      <c r="Y526" s="998"/>
      <c r="Z526" s="998"/>
    </row>
    <row r="527" ht="15.75" customHeight="1">
      <c r="A527" s="998"/>
      <c r="B527" s="998"/>
      <c r="C527" s="998"/>
      <c r="D527" s="998"/>
      <c r="E527" s="998"/>
      <c r="F527" s="998"/>
      <c r="G527" s="998"/>
      <c r="H527" s="998"/>
      <c r="I527" s="998"/>
      <c r="J527" s="998"/>
      <c r="K527" s="998"/>
      <c r="L527" s="998"/>
      <c r="M527" s="998"/>
      <c r="N527" s="998"/>
      <c r="O527" s="998"/>
      <c r="P527" s="998"/>
      <c r="Q527" s="998"/>
      <c r="R527" s="998"/>
      <c r="S527" s="998"/>
      <c r="T527" s="998"/>
      <c r="U527" s="998"/>
      <c r="V527" s="998"/>
      <c r="W527" s="998"/>
      <c r="X527" s="998"/>
      <c r="Y527" s="998"/>
      <c r="Z527" s="998"/>
    </row>
    <row r="528" ht="15.75" customHeight="1">
      <c r="A528" s="998"/>
      <c r="B528" s="998"/>
      <c r="C528" s="998"/>
      <c r="D528" s="998"/>
      <c r="E528" s="998"/>
      <c r="F528" s="998"/>
      <c r="G528" s="998"/>
      <c r="H528" s="998"/>
      <c r="I528" s="998"/>
      <c r="J528" s="998"/>
      <c r="K528" s="998"/>
      <c r="L528" s="998"/>
      <c r="M528" s="998"/>
      <c r="N528" s="998"/>
      <c r="O528" s="998"/>
      <c r="P528" s="998"/>
      <c r="Q528" s="998"/>
      <c r="R528" s="998"/>
      <c r="S528" s="998"/>
      <c r="T528" s="998"/>
      <c r="U528" s="998"/>
      <c r="V528" s="998"/>
      <c r="W528" s="998"/>
      <c r="X528" s="998"/>
      <c r="Y528" s="998"/>
      <c r="Z528" s="998"/>
    </row>
    <row r="529" ht="15.75" customHeight="1">
      <c r="A529" s="998"/>
      <c r="B529" s="998"/>
      <c r="C529" s="998"/>
      <c r="D529" s="998"/>
      <c r="E529" s="998"/>
      <c r="F529" s="998"/>
      <c r="G529" s="998"/>
      <c r="H529" s="998"/>
      <c r="I529" s="998"/>
      <c r="J529" s="998"/>
      <c r="K529" s="998"/>
      <c r="L529" s="998"/>
      <c r="M529" s="998"/>
      <c r="N529" s="998"/>
      <c r="O529" s="998"/>
      <c r="P529" s="998"/>
      <c r="Q529" s="998"/>
      <c r="R529" s="998"/>
      <c r="S529" s="998"/>
      <c r="T529" s="998"/>
      <c r="U529" s="998"/>
      <c r="V529" s="998"/>
      <c r="W529" s="998"/>
      <c r="X529" s="998"/>
      <c r="Y529" s="998"/>
      <c r="Z529" s="998"/>
    </row>
    <row r="530" ht="15.75" customHeight="1">
      <c r="A530" s="998"/>
      <c r="B530" s="998"/>
      <c r="C530" s="998"/>
      <c r="D530" s="998"/>
      <c r="E530" s="998"/>
      <c r="F530" s="998"/>
      <c r="G530" s="998"/>
      <c r="H530" s="998"/>
      <c r="I530" s="998"/>
      <c r="J530" s="998"/>
      <c r="K530" s="998"/>
      <c r="L530" s="998"/>
      <c r="M530" s="998"/>
      <c r="N530" s="998"/>
      <c r="O530" s="998"/>
      <c r="P530" s="998"/>
      <c r="Q530" s="998"/>
      <c r="R530" s="998"/>
      <c r="S530" s="998"/>
      <c r="T530" s="998"/>
      <c r="U530" s="998"/>
      <c r="V530" s="998"/>
      <c r="W530" s="998"/>
      <c r="X530" s="998"/>
      <c r="Y530" s="998"/>
      <c r="Z530" s="998"/>
    </row>
    <row r="531" ht="15.75" customHeight="1">
      <c r="A531" s="998"/>
      <c r="B531" s="998"/>
      <c r="C531" s="998"/>
      <c r="D531" s="998"/>
      <c r="E531" s="998"/>
      <c r="F531" s="998"/>
      <c r="G531" s="998"/>
      <c r="H531" s="998"/>
      <c r="I531" s="998"/>
      <c r="J531" s="998"/>
      <c r="K531" s="998"/>
      <c r="L531" s="998"/>
      <c r="M531" s="998"/>
      <c r="N531" s="998"/>
      <c r="O531" s="998"/>
      <c r="P531" s="998"/>
      <c r="Q531" s="998"/>
      <c r="R531" s="998"/>
      <c r="S531" s="998"/>
      <c r="T531" s="998"/>
      <c r="U531" s="998"/>
      <c r="V531" s="998"/>
      <c r="W531" s="998"/>
      <c r="X531" s="998"/>
      <c r="Y531" s="998"/>
      <c r="Z531" s="998"/>
    </row>
    <row r="532" ht="15.75" customHeight="1">
      <c r="A532" s="998"/>
      <c r="B532" s="998"/>
      <c r="C532" s="998"/>
      <c r="D532" s="998"/>
      <c r="E532" s="998"/>
      <c r="F532" s="998"/>
      <c r="G532" s="998"/>
      <c r="H532" s="998"/>
      <c r="I532" s="998"/>
      <c r="J532" s="998"/>
      <c r="K532" s="998"/>
      <c r="L532" s="998"/>
      <c r="M532" s="998"/>
      <c r="N532" s="998"/>
      <c r="O532" s="998"/>
      <c r="P532" s="998"/>
      <c r="Q532" s="998"/>
      <c r="R532" s="998"/>
      <c r="S532" s="998"/>
      <c r="T532" s="998"/>
      <c r="U532" s="998"/>
      <c r="V532" s="998"/>
      <c r="W532" s="998"/>
      <c r="X532" s="998"/>
      <c r="Y532" s="998"/>
      <c r="Z532" s="998"/>
    </row>
    <row r="533" ht="15.75" customHeight="1">
      <c r="A533" s="998"/>
      <c r="B533" s="998"/>
      <c r="C533" s="998"/>
      <c r="D533" s="998"/>
      <c r="E533" s="998"/>
      <c r="F533" s="998"/>
      <c r="G533" s="998"/>
      <c r="H533" s="998"/>
      <c r="I533" s="998"/>
      <c r="J533" s="998"/>
      <c r="K533" s="998"/>
      <c r="L533" s="998"/>
      <c r="M533" s="998"/>
      <c r="N533" s="998"/>
      <c r="O533" s="998"/>
      <c r="P533" s="998"/>
      <c r="Q533" s="998"/>
      <c r="R533" s="998"/>
      <c r="S533" s="998"/>
      <c r="T533" s="998"/>
      <c r="U533" s="998"/>
      <c r="V533" s="998"/>
      <c r="W533" s="998"/>
      <c r="X533" s="998"/>
      <c r="Y533" s="998"/>
      <c r="Z533" s="998"/>
    </row>
    <row r="534" ht="15.75" customHeight="1">
      <c r="A534" s="998"/>
      <c r="B534" s="998"/>
      <c r="C534" s="998"/>
      <c r="D534" s="998"/>
      <c r="E534" s="998"/>
      <c r="F534" s="998"/>
      <c r="G534" s="998"/>
      <c r="H534" s="998"/>
      <c r="I534" s="998"/>
      <c r="J534" s="998"/>
      <c r="K534" s="998"/>
      <c r="L534" s="998"/>
      <c r="M534" s="998"/>
      <c r="N534" s="998"/>
      <c r="O534" s="998"/>
      <c r="P534" s="998"/>
      <c r="Q534" s="998"/>
      <c r="R534" s="998"/>
      <c r="S534" s="998"/>
      <c r="T534" s="998"/>
      <c r="U534" s="998"/>
      <c r="V534" s="998"/>
      <c r="W534" s="998"/>
      <c r="X534" s="998"/>
      <c r="Y534" s="998"/>
      <c r="Z534" s="998"/>
    </row>
    <row r="535" ht="15.75" customHeight="1">
      <c r="A535" s="998"/>
      <c r="B535" s="998"/>
      <c r="C535" s="998"/>
      <c r="D535" s="998"/>
      <c r="E535" s="998"/>
      <c r="F535" s="998"/>
      <c r="G535" s="998"/>
      <c r="H535" s="998"/>
      <c r="I535" s="998"/>
      <c r="J535" s="998"/>
      <c r="K535" s="998"/>
      <c r="L535" s="998"/>
      <c r="M535" s="998"/>
      <c r="N535" s="998"/>
      <c r="O535" s="998"/>
      <c r="P535" s="998"/>
      <c r="Q535" s="998"/>
      <c r="R535" s="998"/>
      <c r="S535" s="998"/>
      <c r="T535" s="998"/>
      <c r="U535" s="998"/>
      <c r="V535" s="998"/>
      <c r="W535" s="998"/>
      <c r="X535" s="998"/>
      <c r="Y535" s="998"/>
      <c r="Z535" s="998"/>
    </row>
    <row r="536" ht="15.75" customHeight="1">
      <c r="A536" s="998"/>
      <c r="B536" s="998"/>
      <c r="C536" s="998"/>
      <c r="D536" s="998"/>
      <c r="E536" s="998"/>
      <c r="F536" s="998"/>
      <c r="G536" s="998"/>
      <c r="H536" s="998"/>
      <c r="I536" s="998"/>
      <c r="J536" s="998"/>
      <c r="K536" s="998"/>
      <c r="L536" s="998"/>
      <c r="M536" s="998"/>
      <c r="N536" s="998"/>
      <c r="O536" s="998"/>
      <c r="P536" s="998"/>
      <c r="Q536" s="998"/>
      <c r="R536" s="998"/>
      <c r="S536" s="998"/>
      <c r="T536" s="998"/>
      <c r="U536" s="998"/>
      <c r="V536" s="998"/>
      <c r="W536" s="998"/>
      <c r="X536" s="998"/>
      <c r="Y536" s="998"/>
      <c r="Z536" s="998"/>
    </row>
    <row r="537" ht="15.75" customHeight="1">
      <c r="A537" s="998"/>
      <c r="B537" s="998"/>
      <c r="C537" s="998"/>
      <c r="D537" s="998"/>
      <c r="E537" s="998"/>
      <c r="F537" s="998"/>
      <c r="G537" s="998"/>
      <c r="H537" s="998"/>
      <c r="I537" s="998"/>
      <c r="J537" s="998"/>
      <c r="K537" s="998"/>
      <c r="L537" s="998"/>
      <c r="M537" s="998"/>
      <c r="N537" s="998"/>
      <c r="O537" s="998"/>
      <c r="P537" s="998"/>
      <c r="Q537" s="998"/>
      <c r="R537" s="998"/>
      <c r="S537" s="998"/>
      <c r="T537" s="998"/>
      <c r="U537" s="998"/>
      <c r="V537" s="998"/>
      <c r="W537" s="998"/>
      <c r="X537" s="998"/>
      <c r="Y537" s="998"/>
      <c r="Z537" s="998"/>
    </row>
    <row r="538" ht="15.75" customHeight="1">
      <c r="A538" s="998"/>
      <c r="B538" s="998"/>
      <c r="C538" s="998"/>
      <c r="D538" s="998"/>
      <c r="E538" s="998"/>
      <c r="F538" s="998"/>
      <c r="G538" s="998"/>
      <c r="H538" s="998"/>
      <c r="I538" s="998"/>
      <c r="J538" s="998"/>
      <c r="K538" s="998"/>
      <c r="L538" s="998"/>
      <c r="M538" s="998"/>
      <c r="N538" s="998"/>
      <c r="O538" s="998"/>
      <c r="P538" s="998"/>
      <c r="Q538" s="998"/>
      <c r="R538" s="998"/>
      <c r="S538" s="998"/>
      <c r="T538" s="998"/>
      <c r="U538" s="998"/>
      <c r="V538" s="998"/>
      <c r="W538" s="998"/>
      <c r="X538" s="998"/>
      <c r="Y538" s="998"/>
      <c r="Z538" s="998"/>
    </row>
    <row r="539" ht="15.75" customHeight="1">
      <c r="A539" s="998"/>
      <c r="B539" s="998"/>
      <c r="C539" s="998"/>
      <c r="D539" s="998"/>
      <c r="E539" s="998"/>
      <c r="F539" s="998"/>
      <c r="G539" s="998"/>
      <c r="H539" s="998"/>
      <c r="I539" s="998"/>
      <c r="J539" s="998"/>
      <c r="K539" s="998"/>
      <c r="L539" s="998"/>
      <c r="M539" s="998"/>
      <c r="N539" s="998"/>
      <c r="O539" s="998"/>
      <c r="P539" s="998"/>
      <c r="Q539" s="998"/>
      <c r="R539" s="998"/>
      <c r="S539" s="998"/>
      <c r="T539" s="998"/>
      <c r="U539" s="998"/>
      <c r="V539" s="998"/>
      <c r="W539" s="998"/>
      <c r="X539" s="998"/>
      <c r="Y539" s="998"/>
      <c r="Z539" s="998"/>
    </row>
    <row r="540" ht="15.75" customHeight="1">
      <c r="A540" s="998"/>
      <c r="B540" s="998"/>
      <c r="C540" s="998"/>
      <c r="D540" s="998"/>
      <c r="E540" s="998"/>
      <c r="F540" s="998"/>
      <c r="G540" s="998"/>
      <c r="H540" s="998"/>
      <c r="I540" s="998"/>
      <c r="J540" s="998"/>
      <c r="K540" s="998"/>
      <c r="L540" s="998"/>
      <c r="M540" s="998"/>
      <c r="N540" s="998"/>
      <c r="O540" s="998"/>
      <c r="P540" s="998"/>
      <c r="Q540" s="998"/>
      <c r="R540" s="998"/>
      <c r="S540" s="998"/>
      <c r="T540" s="998"/>
      <c r="U540" s="998"/>
      <c r="V540" s="998"/>
      <c r="W540" s="998"/>
      <c r="X540" s="998"/>
      <c r="Y540" s="998"/>
      <c r="Z540" s="998"/>
    </row>
    <row r="541" ht="15.75" customHeight="1">
      <c r="A541" s="998"/>
      <c r="B541" s="998"/>
      <c r="C541" s="998"/>
      <c r="D541" s="998"/>
      <c r="E541" s="998"/>
      <c r="F541" s="998"/>
      <c r="G541" s="998"/>
      <c r="H541" s="998"/>
      <c r="I541" s="998"/>
      <c r="J541" s="998"/>
      <c r="K541" s="998"/>
      <c r="L541" s="998"/>
      <c r="M541" s="998"/>
      <c r="N541" s="998"/>
      <c r="O541" s="998"/>
      <c r="P541" s="998"/>
      <c r="Q541" s="998"/>
      <c r="R541" s="998"/>
      <c r="S541" s="998"/>
      <c r="T541" s="998"/>
      <c r="U541" s="998"/>
      <c r="V541" s="998"/>
      <c r="W541" s="998"/>
      <c r="X541" s="998"/>
      <c r="Y541" s="998"/>
      <c r="Z541" s="998"/>
    </row>
    <row r="542" ht="15.75" customHeight="1">
      <c r="A542" s="998"/>
      <c r="B542" s="998"/>
      <c r="C542" s="998"/>
      <c r="D542" s="998"/>
      <c r="E542" s="998"/>
      <c r="F542" s="998"/>
      <c r="G542" s="998"/>
      <c r="H542" s="998"/>
      <c r="I542" s="998"/>
      <c r="J542" s="998"/>
      <c r="K542" s="998"/>
      <c r="L542" s="998"/>
      <c r="M542" s="998"/>
      <c r="N542" s="998"/>
      <c r="O542" s="998"/>
      <c r="P542" s="998"/>
      <c r="Q542" s="998"/>
      <c r="R542" s="998"/>
      <c r="S542" s="998"/>
      <c r="T542" s="998"/>
      <c r="U542" s="998"/>
      <c r="V542" s="998"/>
      <c r="W542" s="998"/>
      <c r="X542" s="998"/>
      <c r="Y542" s="998"/>
      <c r="Z542" s="998"/>
    </row>
    <row r="543" ht="15.75" customHeight="1">
      <c r="A543" s="998"/>
      <c r="B543" s="998"/>
      <c r="C543" s="998"/>
      <c r="D543" s="998"/>
      <c r="E543" s="998"/>
      <c r="F543" s="998"/>
      <c r="G543" s="998"/>
      <c r="H543" s="998"/>
      <c r="I543" s="998"/>
      <c r="J543" s="998"/>
      <c r="K543" s="998"/>
      <c r="L543" s="998"/>
      <c r="M543" s="998"/>
      <c r="N543" s="998"/>
      <c r="O543" s="998"/>
      <c r="P543" s="998"/>
      <c r="Q543" s="998"/>
      <c r="R543" s="998"/>
      <c r="S543" s="998"/>
      <c r="T543" s="998"/>
      <c r="U543" s="998"/>
      <c r="V543" s="998"/>
      <c r="W543" s="998"/>
      <c r="X543" s="998"/>
      <c r="Y543" s="998"/>
      <c r="Z543" s="998"/>
    </row>
    <row r="544" ht="15.75" customHeight="1">
      <c r="A544" s="998"/>
      <c r="B544" s="998"/>
      <c r="C544" s="998"/>
      <c r="D544" s="998"/>
      <c r="E544" s="998"/>
      <c r="F544" s="998"/>
      <c r="G544" s="998"/>
      <c r="H544" s="998"/>
      <c r="I544" s="998"/>
      <c r="J544" s="998"/>
      <c r="K544" s="998"/>
      <c r="L544" s="998"/>
      <c r="M544" s="998"/>
      <c r="N544" s="998"/>
      <c r="O544" s="998"/>
      <c r="P544" s="998"/>
      <c r="Q544" s="998"/>
      <c r="R544" s="998"/>
      <c r="S544" s="998"/>
      <c r="T544" s="998"/>
      <c r="U544" s="998"/>
      <c r="V544" s="998"/>
      <c r="W544" s="998"/>
      <c r="X544" s="998"/>
      <c r="Y544" s="998"/>
      <c r="Z544" s="998"/>
    </row>
    <row r="545" ht="15.75" customHeight="1">
      <c r="A545" s="998"/>
      <c r="B545" s="998"/>
      <c r="C545" s="998"/>
      <c r="D545" s="998"/>
      <c r="E545" s="998"/>
      <c r="F545" s="998"/>
      <c r="G545" s="998"/>
      <c r="H545" s="998"/>
      <c r="I545" s="998"/>
      <c r="J545" s="998"/>
      <c r="K545" s="998"/>
      <c r="L545" s="998"/>
      <c r="M545" s="998"/>
      <c r="N545" s="998"/>
      <c r="O545" s="998"/>
      <c r="P545" s="998"/>
      <c r="Q545" s="998"/>
      <c r="R545" s="998"/>
      <c r="S545" s="998"/>
      <c r="T545" s="998"/>
      <c r="U545" s="998"/>
      <c r="V545" s="998"/>
      <c r="W545" s="998"/>
      <c r="X545" s="998"/>
      <c r="Y545" s="998"/>
      <c r="Z545" s="998"/>
    </row>
    <row r="546" ht="15.75" customHeight="1">
      <c r="A546" s="998"/>
      <c r="B546" s="998"/>
      <c r="C546" s="998"/>
      <c r="D546" s="998"/>
      <c r="E546" s="998"/>
      <c r="F546" s="998"/>
      <c r="G546" s="998"/>
      <c r="H546" s="998"/>
      <c r="I546" s="998"/>
      <c r="J546" s="998"/>
      <c r="K546" s="998"/>
      <c r="L546" s="998"/>
      <c r="M546" s="998"/>
      <c r="N546" s="998"/>
      <c r="O546" s="998"/>
      <c r="P546" s="998"/>
      <c r="Q546" s="998"/>
      <c r="R546" s="998"/>
      <c r="S546" s="998"/>
      <c r="T546" s="998"/>
      <c r="U546" s="998"/>
      <c r="V546" s="998"/>
      <c r="W546" s="998"/>
      <c r="X546" s="998"/>
      <c r="Y546" s="998"/>
      <c r="Z546" s="998"/>
    </row>
    <row r="547" ht="15.75" customHeight="1">
      <c r="A547" s="998"/>
      <c r="B547" s="998"/>
      <c r="C547" s="998"/>
      <c r="D547" s="998"/>
      <c r="E547" s="998"/>
      <c r="F547" s="998"/>
      <c r="G547" s="998"/>
      <c r="H547" s="998"/>
      <c r="I547" s="998"/>
      <c r="J547" s="998"/>
      <c r="K547" s="998"/>
      <c r="L547" s="998"/>
      <c r="M547" s="998"/>
      <c r="N547" s="998"/>
      <c r="O547" s="998"/>
      <c r="P547" s="998"/>
      <c r="Q547" s="998"/>
      <c r="R547" s="998"/>
      <c r="S547" s="998"/>
      <c r="T547" s="998"/>
      <c r="U547" s="998"/>
      <c r="V547" s="998"/>
      <c r="W547" s="998"/>
      <c r="X547" s="998"/>
      <c r="Y547" s="998"/>
      <c r="Z547" s="998"/>
    </row>
    <row r="548" ht="15.75" customHeight="1">
      <c r="A548" s="998"/>
      <c r="B548" s="998"/>
      <c r="C548" s="998"/>
      <c r="D548" s="998"/>
      <c r="E548" s="998"/>
      <c r="F548" s="998"/>
      <c r="G548" s="998"/>
      <c r="H548" s="998"/>
      <c r="I548" s="998"/>
      <c r="J548" s="998"/>
      <c r="K548" s="998"/>
      <c r="L548" s="998"/>
      <c r="M548" s="998"/>
      <c r="N548" s="998"/>
      <c r="O548" s="998"/>
      <c r="P548" s="998"/>
      <c r="Q548" s="998"/>
      <c r="R548" s="998"/>
      <c r="S548" s="998"/>
      <c r="T548" s="998"/>
      <c r="U548" s="998"/>
      <c r="V548" s="998"/>
      <c r="W548" s="998"/>
      <c r="X548" s="998"/>
      <c r="Y548" s="998"/>
      <c r="Z548" s="998"/>
    </row>
    <row r="549" ht="15.75" customHeight="1">
      <c r="A549" s="998"/>
      <c r="B549" s="998"/>
      <c r="C549" s="998"/>
      <c r="D549" s="998"/>
      <c r="E549" s="998"/>
      <c r="F549" s="998"/>
      <c r="G549" s="998"/>
      <c r="H549" s="998"/>
      <c r="I549" s="998"/>
      <c r="J549" s="998"/>
      <c r="K549" s="998"/>
      <c r="L549" s="998"/>
      <c r="M549" s="998"/>
      <c r="N549" s="998"/>
      <c r="O549" s="998"/>
      <c r="P549" s="998"/>
      <c r="Q549" s="998"/>
      <c r="R549" s="998"/>
      <c r="S549" s="998"/>
      <c r="T549" s="998"/>
      <c r="U549" s="998"/>
      <c r="V549" s="998"/>
      <c r="W549" s="998"/>
      <c r="X549" s="998"/>
      <c r="Y549" s="998"/>
      <c r="Z549" s="998"/>
    </row>
    <row r="550" ht="15.75" customHeight="1">
      <c r="A550" s="998"/>
      <c r="B550" s="998"/>
      <c r="C550" s="998"/>
      <c r="D550" s="998"/>
      <c r="E550" s="998"/>
      <c r="F550" s="998"/>
      <c r="G550" s="998"/>
      <c r="H550" s="998"/>
      <c r="I550" s="998"/>
      <c r="J550" s="998"/>
      <c r="K550" s="998"/>
      <c r="L550" s="998"/>
      <c r="M550" s="998"/>
      <c r="N550" s="998"/>
      <c r="O550" s="998"/>
      <c r="P550" s="998"/>
      <c r="Q550" s="998"/>
      <c r="R550" s="998"/>
      <c r="S550" s="998"/>
      <c r="T550" s="998"/>
      <c r="U550" s="998"/>
      <c r="V550" s="998"/>
      <c r="W550" s="998"/>
      <c r="X550" s="998"/>
      <c r="Y550" s="998"/>
      <c r="Z550" s="998"/>
    </row>
    <row r="551" ht="15.75" customHeight="1">
      <c r="A551" s="998"/>
      <c r="B551" s="998"/>
      <c r="C551" s="998"/>
      <c r="D551" s="998"/>
      <c r="E551" s="998"/>
      <c r="F551" s="998"/>
      <c r="G551" s="998"/>
      <c r="H551" s="998"/>
      <c r="I551" s="998"/>
      <c r="J551" s="998"/>
      <c r="K551" s="998"/>
      <c r="L551" s="998"/>
      <c r="M551" s="998"/>
      <c r="N551" s="998"/>
      <c r="O551" s="998"/>
      <c r="P551" s="998"/>
      <c r="Q551" s="998"/>
      <c r="R551" s="998"/>
      <c r="S551" s="998"/>
      <c r="T551" s="998"/>
      <c r="U551" s="998"/>
      <c r="V551" s="998"/>
      <c r="W551" s="998"/>
      <c r="X551" s="998"/>
      <c r="Y551" s="998"/>
      <c r="Z551" s="998"/>
    </row>
    <row r="552" ht="15.75" customHeight="1">
      <c r="A552" s="998"/>
      <c r="B552" s="998"/>
      <c r="C552" s="998"/>
      <c r="D552" s="998"/>
      <c r="E552" s="998"/>
      <c r="F552" s="998"/>
      <c r="G552" s="998"/>
      <c r="H552" s="998"/>
      <c r="I552" s="998"/>
      <c r="J552" s="998"/>
      <c r="K552" s="998"/>
      <c r="L552" s="998"/>
      <c r="M552" s="998"/>
      <c r="N552" s="998"/>
      <c r="O552" s="998"/>
      <c r="P552" s="998"/>
      <c r="Q552" s="998"/>
      <c r="R552" s="998"/>
      <c r="S552" s="998"/>
      <c r="T552" s="998"/>
      <c r="U552" s="998"/>
      <c r="V552" s="998"/>
      <c r="W552" s="998"/>
      <c r="X552" s="998"/>
      <c r="Y552" s="998"/>
      <c r="Z552" s="998"/>
    </row>
    <row r="553" ht="15.75" customHeight="1">
      <c r="A553" s="998"/>
      <c r="B553" s="998"/>
      <c r="C553" s="998"/>
      <c r="D553" s="998"/>
      <c r="E553" s="998"/>
      <c r="F553" s="998"/>
      <c r="G553" s="998"/>
      <c r="H553" s="998"/>
      <c r="I553" s="998"/>
      <c r="J553" s="998"/>
      <c r="K553" s="998"/>
      <c r="L553" s="998"/>
      <c r="M553" s="998"/>
      <c r="N553" s="998"/>
      <c r="O553" s="998"/>
      <c r="P553" s="998"/>
      <c r="Q553" s="998"/>
      <c r="R553" s="998"/>
      <c r="S553" s="998"/>
      <c r="T553" s="998"/>
      <c r="U553" s="998"/>
      <c r="V553" s="998"/>
      <c r="W553" s="998"/>
      <c r="X553" s="998"/>
      <c r="Y553" s="998"/>
      <c r="Z553" s="998"/>
    </row>
    <row r="554" ht="15.75" customHeight="1">
      <c r="A554" s="998"/>
      <c r="B554" s="998"/>
      <c r="C554" s="998"/>
      <c r="D554" s="998"/>
      <c r="E554" s="998"/>
      <c r="F554" s="998"/>
      <c r="G554" s="998"/>
      <c r="H554" s="998"/>
      <c r="I554" s="998"/>
      <c r="J554" s="998"/>
      <c r="K554" s="998"/>
      <c r="L554" s="998"/>
      <c r="M554" s="998"/>
      <c r="N554" s="998"/>
      <c r="O554" s="998"/>
      <c r="P554" s="998"/>
      <c r="Q554" s="998"/>
      <c r="R554" s="998"/>
      <c r="S554" s="998"/>
      <c r="T554" s="998"/>
      <c r="U554" s="998"/>
      <c r="V554" s="998"/>
      <c r="W554" s="998"/>
      <c r="X554" s="998"/>
      <c r="Y554" s="998"/>
      <c r="Z554" s="998"/>
    </row>
    <row r="555" ht="15.75" customHeight="1">
      <c r="A555" s="998"/>
      <c r="B555" s="998"/>
      <c r="C555" s="998"/>
      <c r="D555" s="998"/>
      <c r="E555" s="998"/>
      <c r="F555" s="998"/>
      <c r="G555" s="998"/>
      <c r="H555" s="998"/>
      <c r="I555" s="998"/>
      <c r="J555" s="998"/>
      <c r="K555" s="998"/>
      <c r="L555" s="998"/>
      <c r="M555" s="998"/>
      <c r="N555" s="998"/>
      <c r="O555" s="998"/>
      <c r="P555" s="998"/>
      <c r="Q555" s="998"/>
      <c r="R555" s="998"/>
      <c r="S555" s="998"/>
      <c r="T555" s="998"/>
      <c r="U555" s="998"/>
      <c r="V555" s="998"/>
      <c r="W555" s="998"/>
      <c r="X555" s="998"/>
      <c r="Y555" s="998"/>
      <c r="Z555" s="998"/>
    </row>
    <row r="556" ht="15.75" customHeight="1">
      <c r="A556" s="998"/>
      <c r="B556" s="998"/>
      <c r="C556" s="998"/>
      <c r="D556" s="998"/>
      <c r="E556" s="998"/>
      <c r="F556" s="998"/>
      <c r="G556" s="998"/>
      <c r="H556" s="998"/>
      <c r="I556" s="998"/>
      <c r="J556" s="998"/>
      <c r="K556" s="998"/>
      <c r="L556" s="998"/>
      <c r="M556" s="998"/>
      <c r="N556" s="998"/>
      <c r="O556" s="998"/>
      <c r="P556" s="998"/>
      <c r="Q556" s="998"/>
      <c r="R556" s="998"/>
      <c r="S556" s="998"/>
      <c r="T556" s="998"/>
      <c r="U556" s="998"/>
      <c r="V556" s="998"/>
      <c r="W556" s="998"/>
      <c r="X556" s="998"/>
      <c r="Y556" s="998"/>
      <c r="Z556" s="998"/>
    </row>
    <row r="557" ht="15.75" customHeight="1">
      <c r="A557" s="998"/>
      <c r="B557" s="998"/>
      <c r="C557" s="998"/>
      <c r="D557" s="998"/>
      <c r="E557" s="998"/>
      <c r="F557" s="998"/>
      <c r="G557" s="998"/>
      <c r="H557" s="998"/>
      <c r="I557" s="998"/>
      <c r="J557" s="998"/>
      <c r="K557" s="998"/>
      <c r="L557" s="998"/>
      <c r="M557" s="998"/>
      <c r="N557" s="998"/>
      <c r="O557" s="998"/>
      <c r="P557" s="998"/>
      <c r="Q557" s="998"/>
      <c r="R557" s="998"/>
      <c r="S557" s="998"/>
      <c r="T557" s="998"/>
      <c r="U557" s="998"/>
      <c r="V557" s="998"/>
      <c r="W557" s="998"/>
      <c r="X557" s="998"/>
      <c r="Y557" s="998"/>
      <c r="Z557" s="998"/>
    </row>
    <row r="558" ht="15.75" customHeight="1">
      <c r="A558" s="998"/>
      <c r="B558" s="998"/>
      <c r="C558" s="998"/>
      <c r="D558" s="998"/>
      <c r="E558" s="998"/>
      <c r="F558" s="998"/>
      <c r="G558" s="998"/>
      <c r="H558" s="998"/>
      <c r="I558" s="998"/>
      <c r="J558" s="998"/>
      <c r="K558" s="998"/>
      <c r="L558" s="998"/>
      <c r="M558" s="998"/>
      <c r="N558" s="998"/>
      <c r="O558" s="998"/>
      <c r="P558" s="998"/>
      <c r="Q558" s="998"/>
      <c r="R558" s="998"/>
      <c r="S558" s="998"/>
      <c r="T558" s="998"/>
      <c r="U558" s="998"/>
      <c r="V558" s="998"/>
      <c r="W558" s="998"/>
      <c r="X558" s="998"/>
      <c r="Y558" s="998"/>
      <c r="Z558" s="998"/>
    </row>
    <row r="559" ht="15.75" customHeight="1">
      <c r="A559" s="998"/>
      <c r="B559" s="998"/>
      <c r="C559" s="998"/>
      <c r="D559" s="998"/>
      <c r="E559" s="998"/>
      <c r="F559" s="998"/>
      <c r="G559" s="998"/>
      <c r="H559" s="998"/>
      <c r="I559" s="998"/>
      <c r="J559" s="998"/>
      <c r="K559" s="998"/>
      <c r="L559" s="998"/>
      <c r="M559" s="998"/>
      <c r="N559" s="998"/>
      <c r="O559" s="998"/>
      <c r="P559" s="998"/>
      <c r="Q559" s="998"/>
      <c r="R559" s="998"/>
      <c r="S559" s="998"/>
      <c r="T559" s="998"/>
      <c r="U559" s="998"/>
      <c r="V559" s="998"/>
      <c r="W559" s="998"/>
      <c r="X559" s="998"/>
      <c r="Y559" s="998"/>
      <c r="Z559" s="998"/>
    </row>
    <row r="560" ht="15.75" customHeight="1">
      <c r="A560" s="998"/>
      <c r="B560" s="998"/>
      <c r="C560" s="998"/>
      <c r="D560" s="998"/>
      <c r="E560" s="998"/>
      <c r="F560" s="998"/>
      <c r="G560" s="998"/>
      <c r="H560" s="998"/>
      <c r="I560" s="998"/>
      <c r="J560" s="998"/>
      <c r="K560" s="998"/>
      <c r="L560" s="998"/>
      <c r="M560" s="998"/>
      <c r="N560" s="998"/>
      <c r="O560" s="998"/>
      <c r="P560" s="998"/>
      <c r="Q560" s="998"/>
      <c r="R560" s="998"/>
      <c r="S560" s="998"/>
      <c r="T560" s="998"/>
      <c r="U560" s="998"/>
      <c r="V560" s="998"/>
      <c r="W560" s="998"/>
      <c r="X560" s="998"/>
      <c r="Y560" s="998"/>
      <c r="Z560" s="998"/>
    </row>
    <row r="561" ht="15.75" customHeight="1">
      <c r="A561" s="998"/>
      <c r="B561" s="998"/>
      <c r="C561" s="998"/>
      <c r="D561" s="998"/>
      <c r="E561" s="998"/>
      <c r="F561" s="998"/>
      <c r="G561" s="998"/>
      <c r="H561" s="998"/>
      <c r="I561" s="998"/>
      <c r="J561" s="998"/>
      <c r="K561" s="998"/>
      <c r="L561" s="998"/>
      <c r="M561" s="998"/>
      <c r="N561" s="998"/>
      <c r="O561" s="998"/>
      <c r="P561" s="998"/>
      <c r="Q561" s="998"/>
      <c r="R561" s="998"/>
      <c r="S561" s="998"/>
      <c r="T561" s="998"/>
      <c r="U561" s="998"/>
      <c r="V561" s="998"/>
      <c r="W561" s="998"/>
      <c r="X561" s="998"/>
      <c r="Y561" s="998"/>
      <c r="Z561" s="998"/>
    </row>
    <row r="562" ht="15.75" customHeight="1">
      <c r="A562" s="998"/>
      <c r="B562" s="998"/>
      <c r="C562" s="998"/>
      <c r="D562" s="998"/>
      <c r="E562" s="998"/>
      <c r="F562" s="998"/>
      <c r="G562" s="998"/>
      <c r="H562" s="998"/>
      <c r="I562" s="998"/>
      <c r="J562" s="998"/>
      <c r="K562" s="998"/>
      <c r="L562" s="998"/>
      <c r="M562" s="998"/>
      <c r="N562" s="998"/>
      <c r="O562" s="998"/>
      <c r="P562" s="998"/>
      <c r="Q562" s="998"/>
      <c r="R562" s="998"/>
      <c r="S562" s="998"/>
      <c r="T562" s="998"/>
      <c r="U562" s="998"/>
      <c r="V562" s="998"/>
      <c r="W562" s="998"/>
      <c r="X562" s="998"/>
      <c r="Y562" s="998"/>
      <c r="Z562" s="998"/>
    </row>
    <row r="563" ht="15.75" customHeight="1">
      <c r="A563" s="998"/>
      <c r="B563" s="998"/>
      <c r="C563" s="998"/>
      <c r="D563" s="998"/>
      <c r="E563" s="998"/>
      <c r="F563" s="998"/>
      <c r="G563" s="998"/>
      <c r="H563" s="998"/>
      <c r="I563" s="998"/>
      <c r="J563" s="998"/>
      <c r="K563" s="998"/>
      <c r="L563" s="998"/>
      <c r="M563" s="998"/>
      <c r="N563" s="998"/>
      <c r="O563" s="998"/>
      <c r="P563" s="998"/>
      <c r="Q563" s="998"/>
      <c r="R563" s="998"/>
      <c r="S563" s="998"/>
      <c r="T563" s="998"/>
      <c r="U563" s="998"/>
      <c r="V563" s="998"/>
      <c r="W563" s="998"/>
      <c r="X563" s="998"/>
      <c r="Y563" s="998"/>
      <c r="Z563" s="998"/>
    </row>
    <row r="564" ht="15.75" customHeight="1">
      <c r="A564" s="998"/>
      <c r="B564" s="998"/>
      <c r="C564" s="998"/>
      <c r="D564" s="998"/>
      <c r="E564" s="998"/>
      <c r="F564" s="998"/>
      <c r="G564" s="998"/>
      <c r="H564" s="998"/>
      <c r="I564" s="998"/>
      <c r="J564" s="998"/>
      <c r="K564" s="998"/>
      <c r="L564" s="998"/>
      <c r="M564" s="998"/>
      <c r="N564" s="998"/>
      <c r="O564" s="998"/>
      <c r="P564" s="998"/>
      <c r="Q564" s="998"/>
      <c r="R564" s="998"/>
      <c r="S564" s="998"/>
      <c r="T564" s="998"/>
      <c r="U564" s="998"/>
      <c r="V564" s="998"/>
      <c r="W564" s="998"/>
      <c r="X564" s="998"/>
      <c r="Y564" s="998"/>
      <c r="Z564" s="998"/>
    </row>
    <row r="565" ht="15.75" customHeight="1">
      <c r="A565" s="998"/>
      <c r="B565" s="998"/>
      <c r="C565" s="998"/>
      <c r="D565" s="998"/>
      <c r="E565" s="998"/>
      <c r="F565" s="998"/>
      <c r="G565" s="998"/>
      <c r="H565" s="998"/>
      <c r="I565" s="998"/>
      <c r="J565" s="998"/>
      <c r="K565" s="998"/>
      <c r="L565" s="998"/>
      <c r="M565" s="998"/>
      <c r="N565" s="998"/>
      <c r="O565" s="998"/>
      <c r="P565" s="998"/>
      <c r="Q565" s="998"/>
      <c r="R565" s="998"/>
      <c r="S565" s="998"/>
      <c r="T565" s="998"/>
      <c r="U565" s="998"/>
      <c r="V565" s="998"/>
      <c r="W565" s="998"/>
      <c r="X565" s="998"/>
      <c r="Y565" s="998"/>
      <c r="Z565" s="998"/>
    </row>
    <row r="566" ht="15.75" customHeight="1">
      <c r="A566" s="998"/>
      <c r="B566" s="998"/>
      <c r="C566" s="998"/>
      <c r="D566" s="998"/>
      <c r="E566" s="998"/>
      <c r="F566" s="998"/>
      <c r="G566" s="998"/>
      <c r="H566" s="998"/>
      <c r="I566" s="998"/>
      <c r="J566" s="998"/>
      <c r="K566" s="998"/>
      <c r="L566" s="998"/>
      <c r="M566" s="998"/>
      <c r="N566" s="998"/>
      <c r="O566" s="998"/>
      <c r="P566" s="998"/>
      <c r="Q566" s="998"/>
      <c r="R566" s="998"/>
      <c r="S566" s="998"/>
      <c r="T566" s="998"/>
      <c r="U566" s="998"/>
      <c r="V566" s="998"/>
      <c r="W566" s="998"/>
      <c r="X566" s="998"/>
      <c r="Y566" s="998"/>
      <c r="Z566" s="998"/>
    </row>
    <row r="567" ht="15.75" customHeight="1">
      <c r="A567" s="998"/>
      <c r="B567" s="998"/>
      <c r="C567" s="998"/>
      <c r="D567" s="998"/>
      <c r="E567" s="998"/>
      <c r="F567" s="998"/>
      <c r="G567" s="998"/>
      <c r="H567" s="998"/>
      <c r="I567" s="998"/>
      <c r="J567" s="998"/>
      <c r="K567" s="998"/>
      <c r="L567" s="998"/>
      <c r="M567" s="998"/>
      <c r="N567" s="998"/>
      <c r="O567" s="998"/>
      <c r="P567" s="998"/>
      <c r="Q567" s="998"/>
      <c r="R567" s="998"/>
      <c r="S567" s="998"/>
      <c r="T567" s="998"/>
      <c r="U567" s="998"/>
      <c r="V567" s="998"/>
      <c r="W567" s="998"/>
      <c r="X567" s="998"/>
      <c r="Y567" s="998"/>
      <c r="Z567" s="998"/>
    </row>
    <row r="568" ht="15.75" customHeight="1">
      <c r="A568" s="998"/>
      <c r="B568" s="998"/>
      <c r="C568" s="998"/>
      <c r="D568" s="998"/>
      <c r="E568" s="998"/>
      <c r="F568" s="998"/>
      <c r="G568" s="998"/>
      <c r="H568" s="998"/>
      <c r="I568" s="998"/>
      <c r="J568" s="998"/>
      <c r="K568" s="998"/>
      <c r="L568" s="998"/>
      <c r="M568" s="998"/>
      <c r="N568" s="998"/>
      <c r="O568" s="998"/>
      <c r="P568" s="998"/>
      <c r="Q568" s="998"/>
      <c r="R568" s="998"/>
      <c r="S568" s="998"/>
      <c r="T568" s="998"/>
      <c r="U568" s="998"/>
      <c r="V568" s="998"/>
      <c r="W568" s="998"/>
      <c r="X568" s="998"/>
      <c r="Y568" s="998"/>
      <c r="Z568" s="998"/>
    </row>
    <row r="569" ht="15.75" customHeight="1">
      <c r="A569" s="998"/>
      <c r="B569" s="998"/>
      <c r="C569" s="998"/>
      <c r="D569" s="998"/>
      <c r="E569" s="998"/>
      <c r="F569" s="998"/>
      <c r="G569" s="998"/>
      <c r="H569" s="998"/>
      <c r="I569" s="998"/>
      <c r="J569" s="998"/>
      <c r="K569" s="998"/>
      <c r="L569" s="998"/>
      <c r="M569" s="998"/>
      <c r="N569" s="998"/>
      <c r="O569" s="998"/>
      <c r="P569" s="998"/>
      <c r="Q569" s="998"/>
      <c r="R569" s="998"/>
      <c r="S569" s="998"/>
      <c r="T569" s="998"/>
      <c r="U569" s="998"/>
      <c r="V569" s="998"/>
      <c r="W569" s="998"/>
      <c r="X569" s="998"/>
      <c r="Y569" s="998"/>
      <c r="Z569" s="998"/>
    </row>
    <row r="570" ht="15.75" customHeight="1">
      <c r="A570" s="998"/>
      <c r="B570" s="998"/>
      <c r="C570" s="998"/>
      <c r="D570" s="998"/>
      <c r="E570" s="998"/>
      <c r="F570" s="998"/>
      <c r="G570" s="998"/>
      <c r="H570" s="998"/>
      <c r="I570" s="998"/>
      <c r="J570" s="998"/>
      <c r="K570" s="998"/>
      <c r="L570" s="998"/>
      <c r="M570" s="998"/>
      <c r="N570" s="998"/>
      <c r="O570" s="998"/>
      <c r="P570" s="998"/>
      <c r="Q570" s="998"/>
      <c r="R570" s="998"/>
      <c r="S570" s="998"/>
      <c r="T570" s="998"/>
      <c r="U570" s="998"/>
      <c r="V570" s="998"/>
      <c r="W570" s="998"/>
      <c r="X570" s="998"/>
      <c r="Y570" s="998"/>
      <c r="Z570" s="998"/>
    </row>
    <row r="571" ht="15.75" customHeight="1">
      <c r="A571" s="998"/>
      <c r="B571" s="998"/>
      <c r="C571" s="998"/>
      <c r="D571" s="998"/>
      <c r="E571" s="998"/>
      <c r="F571" s="998"/>
      <c r="G571" s="998"/>
      <c r="H571" s="998"/>
      <c r="I571" s="998"/>
      <c r="J571" s="998"/>
      <c r="K571" s="998"/>
      <c r="L571" s="998"/>
      <c r="M571" s="998"/>
      <c r="N571" s="998"/>
      <c r="O571" s="998"/>
      <c r="P571" s="998"/>
      <c r="Q571" s="998"/>
      <c r="R571" s="998"/>
      <c r="S571" s="998"/>
      <c r="T571" s="998"/>
      <c r="U571" s="998"/>
      <c r="V571" s="998"/>
      <c r="W571" s="998"/>
      <c r="X571" s="998"/>
      <c r="Y571" s="998"/>
      <c r="Z571" s="998"/>
    </row>
    <row r="572" ht="15.75" customHeight="1">
      <c r="A572" s="998"/>
      <c r="B572" s="998"/>
      <c r="C572" s="998"/>
      <c r="D572" s="998"/>
      <c r="E572" s="998"/>
      <c r="F572" s="998"/>
      <c r="G572" s="998"/>
      <c r="H572" s="998"/>
      <c r="I572" s="998"/>
      <c r="J572" s="998"/>
      <c r="K572" s="998"/>
      <c r="L572" s="998"/>
      <c r="M572" s="998"/>
      <c r="N572" s="998"/>
      <c r="O572" s="998"/>
      <c r="P572" s="998"/>
      <c r="Q572" s="998"/>
      <c r="R572" s="998"/>
      <c r="S572" s="998"/>
      <c r="T572" s="998"/>
      <c r="U572" s="998"/>
      <c r="V572" s="998"/>
      <c r="W572" s="998"/>
      <c r="X572" s="998"/>
      <c r="Y572" s="998"/>
      <c r="Z572" s="998"/>
    </row>
    <row r="573" ht="15.75" customHeight="1">
      <c r="A573" s="998"/>
      <c r="B573" s="998"/>
      <c r="C573" s="998"/>
      <c r="D573" s="998"/>
      <c r="E573" s="998"/>
      <c r="F573" s="998"/>
      <c r="G573" s="998"/>
      <c r="H573" s="998"/>
      <c r="I573" s="998"/>
      <c r="J573" s="998"/>
      <c r="K573" s="998"/>
      <c r="L573" s="998"/>
      <c r="M573" s="998"/>
      <c r="N573" s="998"/>
      <c r="O573" s="998"/>
      <c r="P573" s="998"/>
      <c r="Q573" s="998"/>
      <c r="R573" s="998"/>
      <c r="S573" s="998"/>
      <c r="T573" s="998"/>
      <c r="U573" s="998"/>
      <c r="V573" s="998"/>
      <c r="W573" s="998"/>
      <c r="X573" s="998"/>
      <c r="Y573" s="998"/>
      <c r="Z573" s="998"/>
    </row>
    <row r="574" ht="15.75" customHeight="1">
      <c r="A574" s="998"/>
      <c r="B574" s="998"/>
      <c r="C574" s="998"/>
      <c r="D574" s="998"/>
      <c r="E574" s="998"/>
      <c r="F574" s="998"/>
      <c r="G574" s="998"/>
      <c r="H574" s="998"/>
      <c r="I574" s="998"/>
      <c r="J574" s="998"/>
      <c r="K574" s="998"/>
      <c r="L574" s="998"/>
      <c r="M574" s="998"/>
      <c r="N574" s="998"/>
      <c r="O574" s="998"/>
      <c r="P574" s="998"/>
      <c r="Q574" s="998"/>
      <c r="R574" s="998"/>
      <c r="S574" s="998"/>
      <c r="T574" s="998"/>
      <c r="U574" s="998"/>
      <c r="V574" s="998"/>
      <c r="W574" s="998"/>
      <c r="X574" s="998"/>
      <c r="Y574" s="998"/>
      <c r="Z574" s="998"/>
    </row>
    <row r="575" ht="15.75" customHeight="1">
      <c r="A575" s="998"/>
      <c r="B575" s="998"/>
      <c r="C575" s="998"/>
      <c r="D575" s="998"/>
      <c r="E575" s="998"/>
      <c r="F575" s="998"/>
      <c r="G575" s="998"/>
      <c r="H575" s="998"/>
      <c r="I575" s="998"/>
      <c r="J575" s="998"/>
      <c r="K575" s="998"/>
      <c r="L575" s="998"/>
      <c r="M575" s="998"/>
      <c r="N575" s="998"/>
      <c r="O575" s="998"/>
      <c r="P575" s="998"/>
      <c r="Q575" s="998"/>
      <c r="R575" s="998"/>
      <c r="S575" s="998"/>
      <c r="T575" s="998"/>
      <c r="U575" s="998"/>
      <c r="V575" s="998"/>
      <c r="W575" s="998"/>
      <c r="X575" s="998"/>
      <c r="Y575" s="998"/>
      <c r="Z575" s="998"/>
    </row>
    <row r="576" ht="15.75" customHeight="1">
      <c r="A576" s="998"/>
      <c r="B576" s="998"/>
      <c r="C576" s="998"/>
      <c r="D576" s="998"/>
      <c r="E576" s="998"/>
      <c r="F576" s="998"/>
      <c r="G576" s="998"/>
      <c r="H576" s="998"/>
      <c r="I576" s="998"/>
      <c r="J576" s="998"/>
      <c r="K576" s="998"/>
      <c r="L576" s="998"/>
      <c r="M576" s="998"/>
      <c r="N576" s="998"/>
      <c r="O576" s="998"/>
      <c r="P576" s="998"/>
      <c r="Q576" s="998"/>
      <c r="R576" s="998"/>
      <c r="S576" s="998"/>
      <c r="T576" s="998"/>
      <c r="U576" s="998"/>
      <c r="V576" s="998"/>
      <c r="W576" s="998"/>
      <c r="X576" s="998"/>
      <c r="Y576" s="998"/>
      <c r="Z576" s="998"/>
    </row>
    <row r="577" ht="15.75" customHeight="1">
      <c r="A577" s="998"/>
      <c r="B577" s="998"/>
      <c r="C577" s="998"/>
      <c r="D577" s="998"/>
      <c r="E577" s="998"/>
      <c r="F577" s="998"/>
      <c r="G577" s="998"/>
      <c r="H577" s="998"/>
      <c r="I577" s="998"/>
      <c r="J577" s="998"/>
      <c r="K577" s="998"/>
      <c r="L577" s="998"/>
      <c r="M577" s="998"/>
      <c r="N577" s="998"/>
      <c r="O577" s="998"/>
      <c r="P577" s="998"/>
      <c r="Q577" s="998"/>
      <c r="R577" s="998"/>
      <c r="S577" s="998"/>
      <c r="T577" s="998"/>
      <c r="U577" s="998"/>
      <c r="V577" s="998"/>
      <c r="W577" s="998"/>
      <c r="X577" s="998"/>
      <c r="Y577" s="998"/>
      <c r="Z577" s="998"/>
    </row>
    <row r="578" ht="15.75" customHeight="1">
      <c r="A578" s="998"/>
      <c r="B578" s="998"/>
      <c r="C578" s="998"/>
      <c r="D578" s="998"/>
      <c r="E578" s="998"/>
      <c r="F578" s="998"/>
      <c r="G578" s="998"/>
      <c r="H578" s="998"/>
      <c r="I578" s="998"/>
      <c r="J578" s="998"/>
      <c r="K578" s="998"/>
      <c r="L578" s="998"/>
      <c r="M578" s="998"/>
      <c r="N578" s="998"/>
      <c r="O578" s="998"/>
      <c r="P578" s="998"/>
      <c r="Q578" s="998"/>
      <c r="R578" s="998"/>
      <c r="S578" s="998"/>
      <c r="T578" s="998"/>
      <c r="U578" s="998"/>
      <c r="V578" s="998"/>
      <c r="W578" s="998"/>
      <c r="X578" s="998"/>
      <c r="Y578" s="998"/>
      <c r="Z578" s="998"/>
    </row>
    <row r="579" ht="15.75" customHeight="1">
      <c r="A579" s="998"/>
      <c r="B579" s="998"/>
      <c r="C579" s="998"/>
      <c r="D579" s="998"/>
      <c r="E579" s="998"/>
      <c r="F579" s="998"/>
      <c r="G579" s="998"/>
      <c r="H579" s="998"/>
      <c r="I579" s="998"/>
      <c r="J579" s="998"/>
      <c r="K579" s="998"/>
      <c r="L579" s="998"/>
      <c r="M579" s="998"/>
      <c r="N579" s="998"/>
      <c r="O579" s="998"/>
      <c r="P579" s="998"/>
      <c r="Q579" s="998"/>
      <c r="R579" s="998"/>
      <c r="S579" s="998"/>
      <c r="T579" s="998"/>
      <c r="U579" s="998"/>
      <c r="V579" s="998"/>
      <c r="W579" s="998"/>
      <c r="X579" s="998"/>
      <c r="Y579" s="998"/>
      <c r="Z579" s="998"/>
    </row>
    <row r="580" ht="15.75" customHeight="1">
      <c r="A580" s="998"/>
      <c r="B580" s="998"/>
      <c r="C580" s="998"/>
      <c r="D580" s="998"/>
      <c r="E580" s="998"/>
      <c r="F580" s="998"/>
      <c r="G580" s="998"/>
      <c r="H580" s="998"/>
      <c r="I580" s="998"/>
      <c r="J580" s="998"/>
      <c r="K580" s="998"/>
      <c r="L580" s="998"/>
      <c r="M580" s="998"/>
      <c r="N580" s="998"/>
      <c r="O580" s="998"/>
      <c r="P580" s="998"/>
      <c r="Q580" s="998"/>
      <c r="R580" s="998"/>
      <c r="S580" s="998"/>
      <c r="T580" s="998"/>
      <c r="U580" s="998"/>
      <c r="V580" s="998"/>
      <c r="W580" s="998"/>
      <c r="X580" s="998"/>
      <c r="Y580" s="998"/>
      <c r="Z580" s="998"/>
    </row>
    <row r="581" ht="15.75" customHeight="1">
      <c r="A581" s="998"/>
      <c r="B581" s="998"/>
      <c r="C581" s="998"/>
      <c r="D581" s="998"/>
      <c r="E581" s="998"/>
      <c r="F581" s="998"/>
      <c r="G581" s="998"/>
      <c r="H581" s="998"/>
      <c r="I581" s="998"/>
      <c r="J581" s="998"/>
      <c r="K581" s="998"/>
      <c r="L581" s="998"/>
      <c r="M581" s="998"/>
      <c r="N581" s="998"/>
      <c r="O581" s="998"/>
      <c r="P581" s="998"/>
      <c r="Q581" s="998"/>
      <c r="R581" s="998"/>
      <c r="S581" s="998"/>
      <c r="T581" s="998"/>
      <c r="U581" s="998"/>
      <c r="V581" s="998"/>
      <c r="W581" s="998"/>
      <c r="X581" s="998"/>
      <c r="Y581" s="998"/>
      <c r="Z581" s="998"/>
    </row>
    <row r="582" ht="15.75" customHeight="1">
      <c r="A582" s="998"/>
      <c r="B582" s="998"/>
      <c r="C582" s="998"/>
      <c r="D582" s="998"/>
      <c r="E582" s="998"/>
      <c r="F582" s="998"/>
      <c r="G582" s="998"/>
      <c r="H582" s="998"/>
      <c r="I582" s="998"/>
      <c r="J582" s="998"/>
      <c r="K582" s="998"/>
      <c r="L582" s="998"/>
      <c r="M582" s="998"/>
      <c r="N582" s="998"/>
      <c r="O582" s="998"/>
      <c r="P582" s="998"/>
      <c r="Q582" s="998"/>
      <c r="R582" s="998"/>
      <c r="S582" s="998"/>
      <c r="T582" s="998"/>
      <c r="U582" s="998"/>
      <c r="V582" s="998"/>
      <c r="W582" s="998"/>
      <c r="X582" s="998"/>
      <c r="Y582" s="998"/>
      <c r="Z582" s="998"/>
    </row>
    <row r="583" ht="15.75" customHeight="1">
      <c r="A583" s="998"/>
      <c r="B583" s="998"/>
      <c r="C583" s="998"/>
      <c r="D583" s="998"/>
      <c r="E583" s="998"/>
      <c r="F583" s="998"/>
      <c r="G583" s="998"/>
      <c r="H583" s="998"/>
      <c r="I583" s="998"/>
      <c r="J583" s="998"/>
      <c r="K583" s="998"/>
      <c r="L583" s="998"/>
      <c r="M583" s="998"/>
      <c r="N583" s="998"/>
      <c r="O583" s="998"/>
      <c r="P583" s="998"/>
      <c r="Q583" s="998"/>
      <c r="R583" s="998"/>
      <c r="S583" s="998"/>
      <c r="T583" s="998"/>
      <c r="U583" s="998"/>
      <c r="V583" s="998"/>
      <c r="W583" s="998"/>
      <c r="X583" s="998"/>
      <c r="Y583" s="998"/>
      <c r="Z583" s="998"/>
    </row>
    <row r="584" ht="15.75" customHeight="1">
      <c r="A584" s="998"/>
      <c r="B584" s="998"/>
      <c r="C584" s="998"/>
      <c r="D584" s="998"/>
      <c r="E584" s="998"/>
      <c r="F584" s="998"/>
      <c r="G584" s="998"/>
      <c r="H584" s="998"/>
      <c r="I584" s="998"/>
      <c r="J584" s="998"/>
      <c r="K584" s="998"/>
      <c r="L584" s="998"/>
      <c r="M584" s="998"/>
      <c r="N584" s="998"/>
      <c r="O584" s="998"/>
      <c r="P584" s="998"/>
      <c r="Q584" s="998"/>
      <c r="R584" s="998"/>
      <c r="S584" s="998"/>
      <c r="T584" s="998"/>
      <c r="U584" s="998"/>
      <c r="V584" s="998"/>
      <c r="W584" s="998"/>
      <c r="X584" s="998"/>
      <c r="Y584" s="998"/>
      <c r="Z584" s="998"/>
    </row>
    <row r="585" ht="15.75" customHeight="1">
      <c r="A585" s="998"/>
      <c r="B585" s="998"/>
      <c r="C585" s="998"/>
      <c r="D585" s="998"/>
      <c r="E585" s="998"/>
      <c r="F585" s="998"/>
      <c r="G585" s="998"/>
      <c r="H585" s="998"/>
      <c r="I585" s="998"/>
      <c r="J585" s="998"/>
      <c r="K585" s="998"/>
      <c r="L585" s="998"/>
      <c r="M585" s="998"/>
      <c r="N585" s="998"/>
      <c r="O585" s="998"/>
      <c r="P585" s="998"/>
      <c r="Q585" s="998"/>
      <c r="R585" s="998"/>
      <c r="S585" s="998"/>
      <c r="T585" s="998"/>
      <c r="U585" s="998"/>
      <c r="V585" s="998"/>
      <c r="W585" s="998"/>
      <c r="X585" s="998"/>
      <c r="Y585" s="998"/>
      <c r="Z585" s="998"/>
    </row>
    <row r="586" ht="15.75" customHeight="1">
      <c r="A586" s="998"/>
      <c r="B586" s="998"/>
      <c r="C586" s="998"/>
      <c r="D586" s="998"/>
      <c r="E586" s="998"/>
      <c r="F586" s="998"/>
      <c r="G586" s="998"/>
      <c r="H586" s="998"/>
      <c r="I586" s="998"/>
      <c r="J586" s="998"/>
      <c r="K586" s="998"/>
      <c r="L586" s="998"/>
      <c r="M586" s="998"/>
      <c r="N586" s="998"/>
      <c r="O586" s="998"/>
      <c r="P586" s="998"/>
      <c r="Q586" s="998"/>
      <c r="R586" s="998"/>
      <c r="S586" s="998"/>
      <c r="T586" s="998"/>
      <c r="U586" s="998"/>
      <c r="V586" s="998"/>
      <c r="W586" s="998"/>
      <c r="X586" s="998"/>
      <c r="Y586" s="998"/>
      <c r="Z586" s="998"/>
    </row>
    <row r="587" ht="15.75" customHeight="1">
      <c r="A587" s="998"/>
      <c r="B587" s="998"/>
      <c r="C587" s="998"/>
      <c r="D587" s="998"/>
      <c r="E587" s="998"/>
      <c r="F587" s="998"/>
      <c r="G587" s="998"/>
      <c r="H587" s="998"/>
      <c r="I587" s="998"/>
      <c r="J587" s="998"/>
      <c r="K587" s="998"/>
      <c r="L587" s="998"/>
      <c r="M587" s="998"/>
      <c r="N587" s="998"/>
      <c r="O587" s="998"/>
      <c r="P587" s="998"/>
      <c r="Q587" s="998"/>
      <c r="R587" s="998"/>
      <c r="S587" s="998"/>
      <c r="T587" s="998"/>
      <c r="U587" s="998"/>
      <c r="V587" s="998"/>
      <c r="W587" s="998"/>
      <c r="X587" s="998"/>
      <c r="Y587" s="998"/>
      <c r="Z587" s="998"/>
    </row>
    <row r="588" ht="15.75" customHeight="1">
      <c r="A588" s="998"/>
      <c r="B588" s="998"/>
      <c r="C588" s="998"/>
      <c r="D588" s="998"/>
      <c r="E588" s="998"/>
      <c r="F588" s="998"/>
      <c r="G588" s="998"/>
      <c r="H588" s="998"/>
      <c r="I588" s="998"/>
      <c r="J588" s="998"/>
      <c r="K588" s="998"/>
      <c r="L588" s="998"/>
      <c r="M588" s="998"/>
      <c r="N588" s="998"/>
      <c r="O588" s="998"/>
      <c r="P588" s="998"/>
      <c r="Q588" s="998"/>
      <c r="R588" s="998"/>
      <c r="S588" s="998"/>
      <c r="T588" s="998"/>
      <c r="U588" s="998"/>
      <c r="V588" s="998"/>
      <c r="W588" s="998"/>
      <c r="X588" s="998"/>
      <c r="Y588" s="998"/>
      <c r="Z588" s="998"/>
    </row>
    <row r="589" ht="15.75" customHeight="1">
      <c r="A589" s="998"/>
      <c r="B589" s="998"/>
      <c r="C589" s="998"/>
      <c r="D589" s="998"/>
      <c r="E589" s="998"/>
      <c r="F589" s="998"/>
      <c r="G589" s="998"/>
      <c r="H589" s="998"/>
      <c r="I589" s="998"/>
      <c r="J589" s="998"/>
      <c r="K589" s="998"/>
      <c r="L589" s="998"/>
      <c r="M589" s="998"/>
      <c r="N589" s="998"/>
      <c r="O589" s="998"/>
      <c r="P589" s="998"/>
      <c r="Q589" s="998"/>
      <c r="R589" s="998"/>
      <c r="S589" s="998"/>
      <c r="T589" s="998"/>
      <c r="U589" s="998"/>
      <c r="V589" s="998"/>
      <c r="W589" s="998"/>
      <c r="X589" s="998"/>
      <c r="Y589" s="998"/>
      <c r="Z589" s="998"/>
    </row>
    <row r="590" ht="15.75" customHeight="1">
      <c r="A590" s="998"/>
      <c r="B590" s="998"/>
      <c r="C590" s="998"/>
      <c r="D590" s="998"/>
      <c r="E590" s="998"/>
      <c r="F590" s="998"/>
      <c r="G590" s="998"/>
      <c r="H590" s="998"/>
      <c r="I590" s="998"/>
      <c r="J590" s="998"/>
      <c r="K590" s="998"/>
      <c r="L590" s="998"/>
      <c r="M590" s="998"/>
      <c r="N590" s="998"/>
      <c r="O590" s="998"/>
      <c r="P590" s="998"/>
      <c r="Q590" s="998"/>
      <c r="R590" s="998"/>
      <c r="S590" s="998"/>
      <c r="T590" s="998"/>
      <c r="U590" s="998"/>
      <c r="V590" s="998"/>
      <c r="W590" s="998"/>
      <c r="X590" s="998"/>
      <c r="Y590" s="998"/>
      <c r="Z590" s="998"/>
    </row>
    <row r="591" ht="15.75" customHeight="1">
      <c r="A591" s="998"/>
      <c r="B591" s="998"/>
      <c r="C591" s="998"/>
      <c r="D591" s="998"/>
      <c r="E591" s="998"/>
      <c r="F591" s="998"/>
      <c r="G591" s="998"/>
      <c r="H591" s="998"/>
      <c r="I591" s="998"/>
      <c r="J591" s="998"/>
      <c r="K591" s="998"/>
      <c r="L591" s="998"/>
      <c r="M591" s="998"/>
      <c r="N591" s="998"/>
      <c r="O591" s="998"/>
      <c r="P591" s="998"/>
      <c r="Q591" s="998"/>
      <c r="R591" s="998"/>
      <c r="S591" s="998"/>
      <c r="T591" s="998"/>
      <c r="U591" s="998"/>
      <c r="V591" s="998"/>
      <c r="W591" s="998"/>
      <c r="X591" s="998"/>
      <c r="Y591" s="998"/>
      <c r="Z591" s="998"/>
    </row>
    <row r="592" ht="15.75" customHeight="1">
      <c r="A592" s="998"/>
      <c r="B592" s="998"/>
      <c r="C592" s="998"/>
      <c r="D592" s="998"/>
      <c r="E592" s="998"/>
      <c r="F592" s="998"/>
      <c r="G592" s="998"/>
      <c r="H592" s="998"/>
      <c r="I592" s="998"/>
      <c r="J592" s="998"/>
      <c r="K592" s="998"/>
      <c r="L592" s="998"/>
      <c r="M592" s="998"/>
      <c r="N592" s="998"/>
      <c r="O592" s="998"/>
      <c r="P592" s="998"/>
      <c r="Q592" s="998"/>
      <c r="R592" s="998"/>
      <c r="S592" s="998"/>
      <c r="T592" s="998"/>
      <c r="U592" s="998"/>
      <c r="V592" s="998"/>
      <c r="W592" s="998"/>
      <c r="X592" s="998"/>
      <c r="Y592" s="998"/>
      <c r="Z592" s="998"/>
    </row>
    <row r="593" ht="15.75" customHeight="1">
      <c r="A593" s="998"/>
      <c r="B593" s="998"/>
      <c r="C593" s="998"/>
      <c r="D593" s="998"/>
      <c r="E593" s="998"/>
      <c r="F593" s="998"/>
      <c r="G593" s="998"/>
      <c r="H593" s="998"/>
      <c r="I593" s="998"/>
      <c r="J593" s="998"/>
      <c r="K593" s="998"/>
      <c r="L593" s="998"/>
      <c r="M593" s="998"/>
      <c r="N593" s="998"/>
      <c r="O593" s="998"/>
      <c r="P593" s="998"/>
      <c r="Q593" s="998"/>
      <c r="R593" s="998"/>
      <c r="S593" s="998"/>
      <c r="T593" s="998"/>
      <c r="U593" s="998"/>
      <c r="V593" s="998"/>
      <c r="W593" s="998"/>
      <c r="X593" s="998"/>
      <c r="Y593" s="998"/>
      <c r="Z593" s="998"/>
    </row>
    <row r="594" ht="15.75" customHeight="1">
      <c r="A594" s="998"/>
      <c r="B594" s="998"/>
      <c r="C594" s="998"/>
      <c r="D594" s="998"/>
      <c r="E594" s="998"/>
      <c r="F594" s="998"/>
      <c r="G594" s="998"/>
      <c r="H594" s="998"/>
      <c r="I594" s="998"/>
      <c r="J594" s="998"/>
      <c r="K594" s="998"/>
      <c r="L594" s="998"/>
      <c r="M594" s="998"/>
      <c r="N594" s="998"/>
      <c r="O594" s="998"/>
      <c r="P594" s="998"/>
      <c r="Q594" s="998"/>
      <c r="R594" s="998"/>
      <c r="S594" s="998"/>
      <c r="T594" s="998"/>
      <c r="U594" s="998"/>
      <c r="V594" s="998"/>
      <c r="W594" s="998"/>
      <c r="X594" s="998"/>
      <c r="Y594" s="998"/>
      <c r="Z594" s="998"/>
    </row>
    <row r="595" ht="15.75" customHeight="1">
      <c r="A595" s="998"/>
      <c r="B595" s="998"/>
      <c r="C595" s="998"/>
      <c r="D595" s="998"/>
      <c r="E595" s="998"/>
      <c r="F595" s="998"/>
      <c r="G595" s="998"/>
      <c r="H595" s="998"/>
      <c r="I595" s="998"/>
      <c r="J595" s="998"/>
      <c r="K595" s="998"/>
      <c r="L595" s="998"/>
      <c r="M595" s="998"/>
      <c r="N595" s="998"/>
      <c r="O595" s="998"/>
      <c r="P595" s="998"/>
      <c r="Q595" s="998"/>
      <c r="R595" s="998"/>
      <c r="S595" s="998"/>
      <c r="T595" s="998"/>
      <c r="U595" s="998"/>
      <c r="V595" s="998"/>
      <c r="W595" s="998"/>
      <c r="X595" s="998"/>
      <c r="Y595" s="998"/>
      <c r="Z595" s="998"/>
    </row>
    <row r="596" ht="15.75" customHeight="1">
      <c r="A596" s="998"/>
      <c r="B596" s="998"/>
      <c r="C596" s="998"/>
      <c r="D596" s="998"/>
      <c r="E596" s="998"/>
      <c r="F596" s="998"/>
      <c r="G596" s="998"/>
      <c r="H596" s="998"/>
      <c r="I596" s="998"/>
      <c r="J596" s="998"/>
      <c r="K596" s="998"/>
      <c r="L596" s="998"/>
      <c r="M596" s="998"/>
      <c r="N596" s="998"/>
      <c r="O596" s="998"/>
      <c r="P596" s="998"/>
      <c r="Q596" s="998"/>
      <c r="R596" s="998"/>
      <c r="S596" s="998"/>
      <c r="T596" s="998"/>
      <c r="U596" s="998"/>
      <c r="V596" s="998"/>
      <c r="W596" s="998"/>
      <c r="X596" s="998"/>
      <c r="Y596" s="998"/>
      <c r="Z596" s="998"/>
    </row>
    <row r="597" ht="15.75" customHeight="1">
      <c r="A597" s="998"/>
      <c r="B597" s="998"/>
      <c r="C597" s="998"/>
      <c r="D597" s="998"/>
      <c r="E597" s="998"/>
      <c r="F597" s="998"/>
      <c r="G597" s="998"/>
      <c r="H597" s="998"/>
      <c r="I597" s="998"/>
      <c r="J597" s="998"/>
      <c r="K597" s="998"/>
      <c r="L597" s="998"/>
      <c r="M597" s="998"/>
      <c r="N597" s="998"/>
      <c r="O597" s="998"/>
      <c r="P597" s="998"/>
      <c r="Q597" s="998"/>
      <c r="R597" s="998"/>
      <c r="S597" s="998"/>
      <c r="T597" s="998"/>
      <c r="U597" s="998"/>
      <c r="V597" s="998"/>
      <c r="W597" s="998"/>
      <c r="X597" s="998"/>
      <c r="Y597" s="998"/>
      <c r="Z597" s="998"/>
    </row>
    <row r="598" ht="15.75" customHeight="1">
      <c r="A598" s="998"/>
      <c r="B598" s="998"/>
      <c r="C598" s="998"/>
      <c r="D598" s="998"/>
      <c r="E598" s="998"/>
      <c r="F598" s="998"/>
      <c r="G598" s="998"/>
      <c r="H598" s="998"/>
      <c r="I598" s="998"/>
      <c r="J598" s="998"/>
      <c r="K598" s="998"/>
      <c r="L598" s="998"/>
      <c r="M598" s="998"/>
      <c r="N598" s="998"/>
      <c r="O598" s="998"/>
      <c r="P598" s="998"/>
      <c r="Q598" s="998"/>
      <c r="R598" s="998"/>
      <c r="S598" s="998"/>
      <c r="T598" s="998"/>
      <c r="U598" s="998"/>
      <c r="V598" s="998"/>
      <c r="W598" s="998"/>
      <c r="X598" s="998"/>
      <c r="Y598" s="998"/>
      <c r="Z598" s="998"/>
    </row>
    <row r="599" ht="15.75" customHeight="1">
      <c r="A599" s="998"/>
      <c r="B599" s="998"/>
      <c r="C599" s="998"/>
      <c r="D599" s="998"/>
      <c r="E599" s="998"/>
      <c r="F599" s="998"/>
      <c r="G599" s="998"/>
      <c r="H599" s="998"/>
      <c r="I599" s="998"/>
      <c r="J599" s="998"/>
      <c r="K599" s="998"/>
      <c r="L599" s="998"/>
      <c r="M599" s="998"/>
      <c r="N599" s="998"/>
      <c r="O599" s="998"/>
      <c r="P599" s="998"/>
      <c r="Q599" s="998"/>
      <c r="R599" s="998"/>
      <c r="S599" s="998"/>
      <c r="T599" s="998"/>
      <c r="U599" s="998"/>
      <c r="V599" s="998"/>
      <c r="W599" s="998"/>
      <c r="X599" s="998"/>
      <c r="Y599" s="998"/>
      <c r="Z599" s="998"/>
    </row>
    <row r="600" ht="15.75" customHeight="1">
      <c r="A600" s="998"/>
      <c r="B600" s="998"/>
      <c r="C600" s="998"/>
      <c r="D600" s="998"/>
      <c r="E600" s="998"/>
      <c r="F600" s="998"/>
      <c r="G600" s="998"/>
      <c r="H600" s="998"/>
      <c r="I600" s="998"/>
      <c r="J600" s="998"/>
      <c r="K600" s="998"/>
      <c r="L600" s="998"/>
      <c r="M600" s="998"/>
      <c r="N600" s="998"/>
      <c r="O600" s="998"/>
      <c r="P600" s="998"/>
      <c r="Q600" s="998"/>
      <c r="R600" s="998"/>
      <c r="S600" s="998"/>
      <c r="T600" s="998"/>
      <c r="U600" s="998"/>
      <c r="V600" s="998"/>
      <c r="W600" s="998"/>
      <c r="X600" s="998"/>
      <c r="Y600" s="998"/>
      <c r="Z600" s="998"/>
    </row>
    <row r="601" ht="15.75" customHeight="1">
      <c r="A601" s="998"/>
      <c r="B601" s="998"/>
      <c r="C601" s="998"/>
      <c r="D601" s="998"/>
      <c r="E601" s="998"/>
      <c r="F601" s="998"/>
      <c r="G601" s="998"/>
      <c r="H601" s="998"/>
      <c r="I601" s="998"/>
      <c r="J601" s="998"/>
      <c r="K601" s="998"/>
      <c r="L601" s="998"/>
      <c r="M601" s="998"/>
      <c r="N601" s="998"/>
      <c r="O601" s="998"/>
      <c r="P601" s="998"/>
      <c r="Q601" s="998"/>
      <c r="R601" s="998"/>
      <c r="S601" s="998"/>
      <c r="T601" s="998"/>
      <c r="U601" s="998"/>
      <c r="V601" s="998"/>
      <c r="W601" s="998"/>
      <c r="X601" s="998"/>
      <c r="Y601" s="998"/>
      <c r="Z601" s="998"/>
    </row>
    <row r="602" ht="15.75" customHeight="1">
      <c r="A602" s="998"/>
      <c r="B602" s="998"/>
      <c r="C602" s="998"/>
      <c r="D602" s="998"/>
      <c r="E602" s="998"/>
      <c r="F602" s="998"/>
      <c r="G602" s="998"/>
      <c r="H602" s="998"/>
      <c r="I602" s="998"/>
      <c r="J602" s="998"/>
      <c r="K602" s="998"/>
      <c r="L602" s="998"/>
      <c r="M602" s="998"/>
      <c r="N602" s="998"/>
      <c r="O602" s="998"/>
      <c r="P602" s="998"/>
      <c r="Q602" s="998"/>
      <c r="R602" s="998"/>
      <c r="S602" s="998"/>
      <c r="T602" s="998"/>
      <c r="U602" s="998"/>
      <c r="V602" s="998"/>
      <c r="W602" s="998"/>
      <c r="X602" s="998"/>
      <c r="Y602" s="998"/>
      <c r="Z602" s="998"/>
    </row>
    <row r="603" ht="15.75" customHeight="1">
      <c r="A603" s="998"/>
      <c r="B603" s="998"/>
      <c r="C603" s="998"/>
      <c r="D603" s="998"/>
      <c r="E603" s="998"/>
      <c r="F603" s="998"/>
      <c r="G603" s="998"/>
      <c r="H603" s="998"/>
      <c r="I603" s="998"/>
      <c r="J603" s="998"/>
      <c r="K603" s="998"/>
      <c r="L603" s="998"/>
      <c r="M603" s="998"/>
      <c r="N603" s="998"/>
      <c r="O603" s="998"/>
      <c r="P603" s="998"/>
      <c r="Q603" s="998"/>
      <c r="R603" s="998"/>
      <c r="S603" s="998"/>
      <c r="T603" s="998"/>
      <c r="U603" s="998"/>
      <c r="V603" s="998"/>
      <c r="W603" s="998"/>
      <c r="X603" s="998"/>
      <c r="Y603" s="998"/>
      <c r="Z603" s="998"/>
    </row>
    <row r="604" ht="15.75" customHeight="1">
      <c r="A604" s="998"/>
      <c r="B604" s="998"/>
      <c r="C604" s="998"/>
      <c r="D604" s="998"/>
      <c r="E604" s="998"/>
      <c r="F604" s="998"/>
      <c r="G604" s="998"/>
      <c r="H604" s="998"/>
      <c r="I604" s="998"/>
      <c r="J604" s="998"/>
      <c r="K604" s="998"/>
      <c r="L604" s="998"/>
      <c r="M604" s="998"/>
      <c r="N604" s="998"/>
      <c r="O604" s="998"/>
      <c r="P604" s="998"/>
      <c r="Q604" s="998"/>
      <c r="R604" s="998"/>
      <c r="S604" s="998"/>
      <c r="T604" s="998"/>
      <c r="U604" s="998"/>
      <c r="V604" s="998"/>
      <c r="W604" s="998"/>
      <c r="X604" s="998"/>
      <c r="Y604" s="998"/>
      <c r="Z604" s="998"/>
    </row>
    <row r="605" ht="15.75" customHeight="1">
      <c r="A605" s="998"/>
      <c r="B605" s="998"/>
      <c r="C605" s="998"/>
      <c r="D605" s="998"/>
      <c r="E605" s="998"/>
      <c r="F605" s="998"/>
      <c r="G605" s="998"/>
      <c r="H605" s="998"/>
      <c r="I605" s="998"/>
      <c r="J605" s="998"/>
      <c r="K605" s="998"/>
      <c r="L605" s="998"/>
      <c r="M605" s="998"/>
      <c r="N605" s="998"/>
      <c r="O605" s="998"/>
      <c r="P605" s="998"/>
      <c r="Q605" s="998"/>
      <c r="R605" s="998"/>
      <c r="S605" s="998"/>
      <c r="T605" s="998"/>
      <c r="U605" s="998"/>
      <c r="V605" s="998"/>
      <c r="W605" s="998"/>
      <c r="X605" s="998"/>
      <c r="Y605" s="998"/>
      <c r="Z605" s="998"/>
    </row>
    <row r="606" ht="15.75" customHeight="1">
      <c r="A606" s="998"/>
      <c r="B606" s="998"/>
      <c r="C606" s="998"/>
      <c r="D606" s="998"/>
      <c r="E606" s="998"/>
      <c r="F606" s="998"/>
      <c r="G606" s="998"/>
      <c r="H606" s="998"/>
      <c r="I606" s="998"/>
      <c r="J606" s="998"/>
      <c r="K606" s="998"/>
      <c r="L606" s="998"/>
      <c r="M606" s="998"/>
      <c r="N606" s="998"/>
      <c r="O606" s="998"/>
      <c r="P606" s="998"/>
      <c r="Q606" s="998"/>
      <c r="R606" s="998"/>
      <c r="S606" s="998"/>
      <c r="T606" s="998"/>
      <c r="U606" s="998"/>
      <c r="V606" s="998"/>
      <c r="W606" s="998"/>
      <c r="X606" s="998"/>
      <c r="Y606" s="998"/>
      <c r="Z606" s="998"/>
    </row>
    <row r="607" ht="15.75" customHeight="1">
      <c r="A607" s="998"/>
      <c r="B607" s="998"/>
      <c r="C607" s="998"/>
      <c r="D607" s="998"/>
      <c r="E607" s="998"/>
      <c r="F607" s="998"/>
      <c r="G607" s="998"/>
      <c r="H607" s="998"/>
      <c r="I607" s="998"/>
      <c r="J607" s="998"/>
      <c r="K607" s="998"/>
      <c r="L607" s="998"/>
      <c r="M607" s="998"/>
      <c r="N607" s="998"/>
      <c r="O607" s="998"/>
      <c r="P607" s="998"/>
      <c r="Q607" s="998"/>
      <c r="R607" s="998"/>
      <c r="S607" s="998"/>
      <c r="T607" s="998"/>
      <c r="U607" s="998"/>
      <c r="V607" s="998"/>
      <c r="W607" s="998"/>
      <c r="X607" s="998"/>
      <c r="Y607" s="998"/>
      <c r="Z607" s="998"/>
    </row>
    <row r="608" ht="15.75" customHeight="1">
      <c r="A608" s="998"/>
      <c r="B608" s="998"/>
      <c r="C608" s="998"/>
      <c r="D608" s="998"/>
      <c r="E608" s="998"/>
      <c r="F608" s="998"/>
      <c r="G608" s="998"/>
      <c r="H608" s="998"/>
      <c r="I608" s="998"/>
      <c r="J608" s="998"/>
      <c r="K608" s="998"/>
      <c r="L608" s="998"/>
      <c r="M608" s="998"/>
      <c r="N608" s="998"/>
      <c r="O608" s="998"/>
      <c r="P608" s="998"/>
      <c r="Q608" s="998"/>
      <c r="R608" s="998"/>
      <c r="S608" s="998"/>
      <c r="T608" s="998"/>
      <c r="U608" s="998"/>
      <c r="V608" s="998"/>
      <c r="W608" s="998"/>
      <c r="X608" s="998"/>
      <c r="Y608" s="998"/>
      <c r="Z608" s="998"/>
    </row>
    <row r="609" ht="15.75" customHeight="1">
      <c r="A609" s="998"/>
      <c r="B609" s="998"/>
      <c r="C609" s="998"/>
      <c r="D609" s="998"/>
      <c r="E609" s="998"/>
      <c r="F609" s="998"/>
      <c r="G609" s="998"/>
      <c r="H609" s="998"/>
      <c r="I609" s="998"/>
      <c r="J609" s="998"/>
      <c r="K609" s="998"/>
      <c r="L609" s="998"/>
      <c r="M609" s="998"/>
      <c r="N609" s="998"/>
      <c r="O609" s="998"/>
      <c r="P609" s="998"/>
      <c r="Q609" s="998"/>
      <c r="R609" s="998"/>
      <c r="S609" s="998"/>
      <c r="T609" s="998"/>
      <c r="U609" s="998"/>
      <c r="V609" s="998"/>
      <c r="W609" s="998"/>
      <c r="X609" s="998"/>
      <c r="Y609" s="998"/>
      <c r="Z609" s="998"/>
    </row>
    <row r="610" ht="15.75" customHeight="1">
      <c r="A610" s="998"/>
      <c r="B610" s="998"/>
      <c r="C610" s="998"/>
      <c r="D610" s="998"/>
      <c r="E610" s="998"/>
      <c r="F610" s="998"/>
      <c r="G610" s="998"/>
      <c r="H610" s="998"/>
      <c r="I610" s="998"/>
      <c r="J610" s="998"/>
      <c r="K610" s="998"/>
      <c r="L610" s="998"/>
      <c r="M610" s="998"/>
      <c r="N610" s="998"/>
      <c r="O610" s="998"/>
      <c r="P610" s="998"/>
      <c r="Q610" s="998"/>
      <c r="R610" s="998"/>
      <c r="S610" s="998"/>
      <c r="T610" s="998"/>
      <c r="U610" s="998"/>
      <c r="V610" s="998"/>
      <c r="W610" s="998"/>
      <c r="X610" s="998"/>
      <c r="Y610" s="998"/>
      <c r="Z610" s="998"/>
    </row>
    <row r="611" ht="15.75" customHeight="1">
      <c r="A611" s="998"/>
      <c r="B611" s="998"/>
      <c r="C611" s="998"/>
      <c r="D611" s="998"/>
      <c r="E611" s="998"/>
      <c r="F611" s="998"/>
      <c r="G611" s="998"/>
      <c r="H611" s="998"/>
      <c r="I611" s="998"/>
      <c r="J611" s="998"/>
      <c r="K611" s="998"/>
      <c r="L611" s="998"/>
      <c r="M611" s="998"/>
      <c r="N611" s="998"/>
      <c r="O611" s="998"/>
      <c r="P611" s="998"/>
      <c r="Q611" s="998"/>
      <c r="R611" s="998"/>
      <c r="S611" s="998"/>
      <c r="T611" s="998"/>
      <c r="U611" s="998"/>
      <c r="V611" s="998"/>
      <c r="W611" s="998"/>
      <c r="X611" s="998"/>
      <c r="Y611" s="998"/>
      <c r="Z611" s="998"/>
    </row>
    <row r="612" ht="15.75" customHeight="1">
      <c r="A612" s="998"/>
      <c r="B612" s="998"/>
      <c r="C612" s="998"/>
      <c r="D612" s="998"/>
      <c r="E612" s="998"/>
      <c r="F612" s="998"/>
      <c r="G612" s="998"/>
      <c r="H612" s="998"/>
      <c r="I612" s="998"/>
      <c r="J612" s="998"/>
      <c r="K612" s="998"/>
      <c r="L612" s="998"/>
      <c r="M612" s="998"/>
      <c r="N612" s="998"/>
      <c r="O612" s="998"/>
      <c r="P612" s="998"/>
      <c r="Q612" s="998"/>
      <c r="R612" s="998"/>
      <c r="S612" s="998"/>
      <c r="T612" s="998"/>
      <c r="U612" s="998"/>
      <c r="V612" s="998"/>
      <c r="W612" s="998"/>
      <c r="X612" s="998"/>
      <c r="Y612" s="998"/>
      <c r="Z612" s="998"/>
    </row>
    <row r="613" ht="15.75" customHeight="1">
      <c r="A613" s="998"/>
      <c r="B613" s="998"/>
      <c r="C613" s="998"/>
      <c r="D613" s="998"/>
      <c r="E613" s="998"/>
      <c r="F613" s="998"/>
      <c r="G613" s="998"/>
      <c r="H613" s="998"/>
      <c r="I613" s="998"/>
      <c r="J613" s="998"/>
      <c r="K613" s="998"/>
      <c r="L613" s="998"/>
      <c r="M613" s="998"/>
      <c r="N613" s="998"/>
      <c r="O613" s="998"/>
      <c r="P613" s="998"/>
      <c r="Q613" s="998"/>
      <c r="R613" s="998"/>
      <c r="S613" s="998"/>
      <c r="T613" s="998"/>
      <c r="U613" s="998"/>
      <c r="V613" s="998"/>
      <c r="W613" s="998"/>
      <c r="X613" s="998"/>
      <c r="Y613" s="998"/>
      <c r="Z613" s="998"/>
    </row>
    <row r="614" ht="15.75" customHeight="1">
      <c r="A614" s="998"/>
      <c r="B614" s="998"/>
      <c r="C614" s="998"/>
      <c r="D614" s="998"/>
      <c r="E614" s="998"/>
      <c r="F614" s="998"/>
      <c r="G614" s="998"/>
      <c r="H614" s="998"/>
      <c r="I614" s="998"/>
      <c r="J614" s="998"/>
      <c r="K614" s="998"/>
      <c r="L614" s="998"/>
      <c r="M614" s="998"/>
      <c r="N614" s="998"/>
      <c r="O614" s="998"/>
      <c r="P614" s="998"/>
      <c r="Q614" s="998"/>
      <c r="R614" s="998"/>
      <c r="S614" s="998"/>
      <c r="T614" s="998"/>
      <c r="U614" s="998"/>
      <c r="V614" s="998"/>
      <c r="W614" s="998"/>
      <c r="X614" s="998"/>
      <c r="Y614" s="998"/>
      <c r="Z614" s="998"/>
    </row>
    <row r="615" ht="15.75" customHeight="1">
      <c r="A615" s="998"/>
      <c r="B615" s="998"/>
      <c r="C615" s="998"/>
      <c r="D615" s="998"/>
      <c r="E615" s="998"/>
      <c r="F615" s="998"/>
      <c r="G615" s="998"/>
      <c r="H615" s="998"/>
      <c r="I615" s="998"/>
      <c r="J615" s="998"/>
      <c r="K615" s="998"/>
      <c r="L615" s="998"/>
      <c r="M615" s="998"/>
      <c r="N615" s="998"/>
      <c r="O615" s="998"/>
      <c r="P615" s="998"/>
      <c r="Q615" s="998"/>
      <c r="R615" s="998"/>
      <c r="S615" s="998"/>
      <c r="T615" s="998"/>
      <c r="U615" s="998"/>
      <c r="V615" s="998"/>
      <c r="W615" s="998"/>
      <c r="X615" s="998"/>
      <c r="Y615" s="998"/>
      <c r="Z615" s="998"/>
    </row>
    <row r="616" ht="15.75" customHeight="1">
      <c r="A616" s="998"/>
      <c r="B616" s="998"/>
      <c r="C616" s="998"/>
      <c r="D616" s="998"/>
      <c r="E616" s="998"/>
      <c r="F616" s="998"/>
      <c r="G616" s="998"/>
      <c r="H616" s="998"/>
      <c r="I616" s="998"/>
      <c r="J616" s="998"/>
      <c r="K616" s="998"/>
      <c r="L616" s="998"/>
      <c r="M616" s="998"/>
      <c r="N616" s="998"/>
      <c r="O616" s="998"/>
      <c r="P616" s="998"/>
      <c r="Q616" s="998"/>
      <c r="R616" s="998"/>
      <c r="S616" s="998"/>
      <c r="T616" s="998"/>
      <c r="U616" s="998"/>
      <c r="V616" s="998"/>
      <c r="W616" s="998"/>
      <c r="X616" s="998"/>
      <c r="Y616" s="998"/>
      <c r="Z616" s="998"/>
    </row>
    <row r="617" ht="15.75" customHeight="1">
      <c r="A617" s="998"/>
      <c r="B617" s="998"/>
      <c r="C617" s="998"/>
      <c r="D617" s="998"/>
      <c r="E617" s="998"/>
      <c r="F617" s="998"/>
      <c r="G617" s="998"/>
      <c r="H617" s="998"/>
      <c r="I617" s="998"/>
      <c r="J617" s="998"/>
      <c r="K617" s="998"/>
      <c r="L617" s="998"/>
      <c r="M617" s="998"/>
      <c r="N617" s="998"/>
      <c r="O617" s="998"/>
      <c r="P617" s="998"/>
      <c r="Q617" s="998"/>
      <c r="R617" s="998"/>
      <c r="S617" s="998"/>
      <c r="T617" s="998"/>
      <c r="U617" s="998"/>
      <c r="V617" s="998"/>
      <c r="W617" s="998"/>
      <c r="X617" s="998"/>
      <c r="Y617" s="998"/>
      <c r="Z617" s="998"/>
    </row>
    <row r="618" ht="15.75" customHeight="1">
      <c r="A618" s="998"/>
      <c r="B618" s="998"/>
      <c r="C618" s="998"/>
      <c r="D618" s="998"/>
      <c r="E618" s="998"/>
      <c r="F618" s="998"/>
      <c r="G618" s="998"/>
      <c r="H618" s="998"/>
      <c r="I618" s="998"/>
      <c r="J618" s="998"/>
      <c r="K618" s="998"/>
      <c r="L618" s="998"/>
      <c r="M618" s="998"/>
      <c r="N618" s="998"/>
      <c r="O618" s="998"/>
      <c r="P618" s="998"/>
      <c r="Q618" s="998"/>
      <c r="R618" s="998"/>
      <c r="S618" s="998"/>
      <c r="T618" s="998"/>
      <c r="U618" s="998"/>
      <c r="V618" s="998"/>
      <c r="W618" s="998"/>
      <c r="X618" s="998"/>
      <c r="Y618" s="998"/>
      <c r="Z618" s="998"/>
    </row>
    <row r="619" ht="15.75" customHeight="1">
      <c r="A619" s="998"/>
      <c r="B619" s="998"/>
      <c r="C619" s="998"/>
      <c r="D619" s="998"/>
      <c r="E619" s="998"/>
      <c r="F619" s="998"/>
      <c r="G619" s="998"/>
      <c r="H619" s="998"/>
      <c r="I619" s="998"/>
      <c r="J619" s="998"/>
      <c r="K619" s="998"/>
      <c r="L619" s="998"/>
      <c r="M619" s="998"/>
      <c r="N619" s="998"/>
      <c r="O619" s="998"/>
      <c r="P619" s="998"/>
      <c r="Q619" s="998"/>
      <c r="R619" s="998"/>
      <c r="S619" s="998"/>
      <c r="T619" s="998"/>
      <c r="U619" s="998"/>
      <c r="V619" s="998"/>
      <c r="W619" s="998"/>
      <c r="X619" s="998"/>
      <c r="Y619" s="998"/>
      <c r="Z619" s="998"/>
    </row>
    <row r="620" ht="15.75" customHeight="1">
      <c r="A620" s="998"/>
      <c r="B620" s="998"/>
      <c r="C620" s="998"/>
      <c r="D620" s="998"/>
      <c r="E620" s="998"/>
      <c r="F620" s="998"/>
      <c r="G620" s="998"/>
      <c r="H620" s="998"/>
      <c r="I620" s="998"/>
      <c r="J620" s="998"/>
      <c r="K620" s="998"/>
      <c r="L620" s="998"/>
      <c r="M620" s="998"/>
      <c r="N620" s="998"/>
      <c r="O620" s="998"/>
      <c r="P620" s="998"/>
      <c r="Q620" s="998"/>
      <c r="R620" s="998"/>
      <c r="S620" s="998"/>
      <c r="T620" s="998"/>
      <c r="U620" s="998"/>
      <c r="V620" s="998"/>
      <c r="W620" s="998"/>
      <c r="X620" s="998"/>
      <c r="Y620" s="998"/>
      <c r="Z620" s="998"/>
    </row>
    <row r="621" ht="15.75" customHeight="1">
      <c r="A621" s="998"/>
      <c r="B621" s="998"/>
      <c r="C621" s="998"/>
      <c r="D621" s="998"/>
      <c r="E621" s="998"/>
      <c r="F621" s="998"/>
      <c r="G621" s="998"/>
      <c r="H621" s="998"/>
      <c r="I621" s="998"/>
      <c r="J621" s="998"/>
      <c r="K621" s="998"/>
      <c r="L621" s="998"/>
      <c r="M621" s="998"/>
      <c r="N621" s="998"/>
      <c r="O621" s="998"/>
      <c r="P621" s="998"/>
      <c r="Q621" s="998"/>
      <c r="R621" s="998"/>
      <c r="S621" s="998"/>
      <c r="T621" s="998"/>
      <c r="U621" s="998"/>
      <c r="V621" s="998"/>
      <c r="W621" s="998"/>
      <c r="X621" s="998"/>
      <c r="Y621" s="998"/>
      <c r="Z621" s="998"/>
    </row>
    <row r="622" ht="15.75" customHeight="1">
      <c r="A622" s="998"/>
      <c r="B622" s="998"/>
      <c r="C622" s="998"/>
      <c r="D622" s="998"/>
      <c r="E622" s="998"/>
      <c r="F622" s="998"/>
      <c r="G622" s="998"/>
      <c r="H622" s="998"/>
      <c r="I622" s="998"/>
      <c r="J622" s="998"/>
      <c r="K622" s="998"/>
      <c r="L622" s="998"/>
      <c r="M622" s="998"/>
      <c r="N622" s="998"/>
      <c r="O622" s="998"/>
      <c r="P622" s="998"/>
      <c r="Q622" s="998"/>
      <c r="R622" s="998"/>
      <c r="S622" s="998"/>
      <c r="T622" s="998"/>
      <c r="U622" s="998"/>
      <c r="V622" s="998"/>
      <c r="W622" s="998"/>
      <c r="X622" s="998"/>
      <c r="Y622" s="998"/>
      <c r="Z622" s="998"/>
    </row>
    <row r="623" ht="15.75" customHeight="1">
      <c r="A623" s="998"/>
      <c r="B623" s="998"/>
      <c r="C623" s="998"/>
      <c r="D623" s="998"/>
      <c r="E623" s="998"/>
      <c r="F623" s="998"/>
      <c r="G623" s="998"/>
      <c r="H623" s="998"/>
      <c r="I623" s="998"/>
      <c r="J623" s="998"/>
      <c r="K623" s="998"/>
      <c r="L623" s="998"/>
      <c r="M623" s="998"/>
      <c r="N623" s="998"/>
      <c r="O623" s="998"/>
      <c r="P623" s="998"/>
      <c r="Q623" s="998"/>
      <c r="R623" s="998"/>
      <c r="S623" s="998"/>
      <c r="T623" s="998"/>
      <c r="U623" s="998"/>
      <c r="V623" s="998"/>
      <c r="W623" s="998"/>
      <c r="X623" s="998"/>
      <c r="Y623" s="998"/>
      <c r="Z623" s="998"/>
    </row>
    <row r="624" ht="15.75" customHeight="1">
      <c r="A624" s="998"/>
      <c r="B624" s="998"/>
      <c r="C624" s="998"/>
      <c r="D624" s="998"/>
      <c r="E624" s="998"/>
      <c r="F624" s="998"/>
      <c r="G624" s="998"/>
      <c r="H624" s="998"/>
      <c r="I624" s="998"/>
      <c r="J624" s="998"/>
      <c r="K624" s="998"/>
      <c r="L624" s="998"/>
      <c r="M624" s="998"/>
      <c r="N624" s="998"/>
      <c r="O624" s="998"/>
      <c r="P624" s="998"/>
      <c r="Q624" s="998"/>
      <c r="R624" s="998"/>
      <c r="S624" s="998"/>
      <c r="T624" s="998"/>
      <c r="U624" s="998"/>
      <c r="V624" s="998"/>
      <c r="W624" s="998"/>
      <c r="X624" s="998"/>
      <c r="Y624" s="998"/>
      <c r="Z624" s="998"/>
    </row>
    <row r="625" ht="15.75" customHeight="1">
      <c r="A625" s="998"/>
      <c r="B625" s="998"/>
      <c r="C625" s="998"/>
      <c r="D625" s="998"/>
      <c r="E625" s="998"/>
      <c r="F625" s="998"/>
      <c r="G625" s="998"/>
      <c r="H625" s="998"/>
      <c r="I625" s="998"/>
      <c r="J625" s="998"/>
      <c r="K625" s="998"/>
      <c r="L625" s="998"/>
      <c r="M625" s="998"/>
      <c r="N625" s="998"/>
      <c r="O625" s="998"/>
      <c r="P625" s="998"/>
      <c r="Q625" s="998"/>
      <c r="R625" s="998"/>
      <c r="S625" s="998"/>
      <c r="T625" s="998"/>
      <c r="U625" s="998"/>
      <c r="V625" s="998"/>
      <c r="W625" s="998"/>
      <c r="X625" s="998"/>
      <c r="Y625" s="998"/>
      <c r="Z625" s="998"/>
    </row>
    <row r="626" ht="15.75" customHeight="1">
      <c r="A626" s="998"/>
      <c r="B626" s="998"/>
      <c r="C626" s="998"/>
      <c r="D626" s="998"/>
      <c r="E626" s="998"/>
      <c r="F626" s="998"/>
      <c r="G626" s="998"/>
      <c r="H626" s="998"/>
      <c r="I626" s="998"/>
      <c r="J626" s="998"/>
      <c r="K626" s="998"/>
      <c r="L626" s="998"/>
      <c r="M626" s="998"/>
      <c r="N626" s="998"/>
      <c r="O626" s="998"/>
      <c r="P626" s="998"/>
      <c r="Q626" s="998"/>
      <c r="R626" s="998"/>
      <c r="S626" s="998"/>
      <c r="T626" s="998"/>
      <c r="U626" s="998"/>
      <c r="V626" s="998"/>
      <c r="W626" s="998"/>
      <c r="X626" s="998"/>
      <c r="Y626" s="998"/>
      <c r="Z626" s="998"/>
    </row>
    <row r="627" ht="15.75" customHeight="1">
      <c r="A627" s="998"/>
      <c r="B627" s="998"/>
      <c r="C627" s="998"/>
      <c r="D627" s="998"/>
      <c r="E627" s="998"/>
      <c r="F627" s="998"/>
      <c r="G627" s="998"/>
      <c r="H627" s="998"/>
      <c r="I627" s="998"/>
      <c r="J627" s="998"/>
      <c r="K627" s="998"/>
      <c r="L627" s="998"/>
      <c r="M627" s="998"/>
      <c r="N627" s="998"/>
      <c r="O627" s="998"/>
      <c r="P627" s="998"/>
      <c r="Q627" s="998"/>
      <c r="R627" s="998"/>
      <c r="S627" s="998"/>
      <c r="T627" s="998"/>
      <c r="U627" s="998"/>
      <c r="V627" s="998"/>
      <c r="W627" s="998"/>
      <c r="X627" s="998"/>
      <c r="Y627" s="998"/>
      <c r="Z627" s="998"/>
    </row>
    <row r="628" ht="15.75" customHeight="1">
      <c r="A628" s="998"/>
      <c r="B628" s="998"/>
      <c r="C628" s="998"/>
      <c r="D628" s="998"/>
      <c r="E628" s="998"/>
      <c r="F628" s="998"/>
      <c r="G628" s="998"/>
      <c r="H628" s="998"/>
      <c r="I628" s="998"/>
      <c r="J628" s="998"/>
      <c r="K628" s="998"/>
      <c r="L628" s="998"/>
      <c r="M628" s="998"/>
      <c r="N628" s="998"/>
      <c r="O628" s="998"/>
      <c r="P628" s="998"/>
      <c r="Q628" s="998"/>
      <c r="R628" s="998"/>
      <c r="S628" s="998"/>
      <c r="T628" s="998"/>
      <c r="U628" s="998"/>
      <c r="V628" s="998"/>
      <c r="W628" s="998"/>
      <c r="X628" s="998"/>
      <c r="Y628" s="998"/>
      <c r="Z628" s="998"/>
    </row>
    <row r="629" ht="15.75" customHeight="1">
      <c r="A629" s="998"/>
      <c r="B629" s="998"/>
      <c r="C629" s="998"/>
      <c r="D629" s="998"/>
      <c r="E629" s="998"/>
      <c r="F629" s="998"/>
      <c r="G629" s="998"/>
      <c r="H629" s="998"/>
      <c r="I629" s="998"/>
      <c r="J629" s="998"/>
      <c r="K629" s="998"/>
      <c r="L629" s="998"/>
      <c r="M629" s="998"/>
      <c r="N629" s="998"/>
      <c r="O629" s="998"/>
      <c r="P629" s="998"/>
      <c r="Q629" s="998"/>
      <c r="R629" s="998"/>
      <c r="S629" s="998"/>
      <c r="T629" s="998"/>
      <c r="U629" s="998"/>
      <c r="V629" s="998"/>
      <c r="W629" s="998"/>
      <c r="X629" s="998"/>
      <c r="Y629" s="998"/>
      <c r="Z629" s="998"/>
    </row>
    <row r="630" ht="15.75" customHeight="1">
      <c r="A630" s="998"/>
      <c r="B630" s="998"/>
      <c r="C630" s="998"/>
      <c r="D630" s="998"/>
      <c r="E630" s="998"/>
      <c r="F630" s="998"/>
      <c r="G630" s="998"/>
      <c r="H630" s="998"/>
      <c r="I630" s="998"/>
      <c r="J630" s="998"/>
      <c r="K630" s="998"/>
      <c r="L630" s="998"/>
      <c r="M630" s="998"/>
      <c r="N630" s="998"/>
      <c r="O630" s="998"/>
      <c r="P630" s="998"/>
      <c r="Q630" s="998"/>
      <c r="R630" s="998"/>
      <c r="S630" s="998"/>
      <c r="T630" s="998"/>
      <c r="U630" s="998"/>
      <c r="V630" s="998"/>
      <c r="W630" s="998"/>
      <c r="X630" s="998"/>
      <c r="Y630" s="998"/>
      <c r="Z630" s="998"/>
    </row>
    <row r="631" ht="15.75" customHeight="1">
      <c r="A631" s="998"/>
      <c r="B631" s="998"/>
      <c r="C631" s="998"/>
      <c r="D631" s="998"/>
      <c r="E631" s="998"/>
      <c r="F631" s="998"/>
      <c r="G631" s="998"/>
      <c r="H631" s="998"/>
      <c r="I631" s="998"/>
      <c r="J631" s="998"/>
      <c r="K631" s="998"/>
      <c r="L631" s="998"/>
      <c r="M631" s="998"/>
      <c r="N631" s="998"/>
      <c r="O631" s="998"/>
      <c r="P631" s="998"/>
      <c r="Q631" s="998"/>
      <c r="R631" s="998"/>
      <c r="S631" s="998"/>
      <c r="T631" s="998"/>
      <c r="U631" s="998"/>
      <c r="V631" s="998"/>
      <c r="W631" s="998"/>
      <c r="X631" s="998"/>
      <c r="Y631" s="998"/>
      <c r="Z631" s="998"/>
    </row>
    <row r="632" ht="15.75" customHeight="1">
      <c r="A632" s="998"/>
      <c r="B632" s="998"/>
      <c r="C632" s="998"/>
      <c r="D632" s="998"/>
      <c r="E632" s="998"/>
      <c r="F632" s="998"/>
      <c r="G632" s="998"/>
      <c r="H632" s="998"/>
      <c r="I632" s="998"/>
      <c r="J632" s="998"/>
      <c r="K632" s="998"/>
      <c r="L632" s="998"/>
      <c r="M632" s="998"/>
      <c r="N632" s="998"/>
      <c r="O632" s="998"/>
      <c r="P632" s="998"/>
      <c r="Q632" s="998"/>
      <c r="R632" s="998"/>
      <c r="S632" s="998"/>
      <c r="T632" s="998"/>
      <c r="U632" s="998"/>
      <c r="V632" s="998"/>
      <c r="W632" s="998"/>
      <c r="X632" s="998"/>
      <c r="Y632" s="998"/>
      <c r="Z632" s="998"/>
    </row>
    <row r="633" ht="15.75" customHeight="1">
      <c r="A633" s="998"/>
      <c r="B633" s="998"/>
      <c r="C633" s="998"/>
      <c r="D633" s="998"/>
      <c r="E633" s="998"/>
      <c r="F633" s="998"/>
      <c r="G633" s="998"/>
      <c r="H633" s="998"/>
      <c r="I633" s="998"/>
      <c r="J633" s="998"/>
      <c r="K633" s="998"/>
      <c r="L633" s="998"/>
      <c r="M633" s="998"/>
      <c r="N633" s="998"/>
      <c r="O633" s="998"/>
      <c r="P633" s="998"/>
      <c r="Q633" s="998"/>
      <c r="R633" s="998"/>
      <c r="S633" s="998"/>
      <c r="T633" s="998"/>
      <c r="U633" s="998"/>
      <c r="V633" s="998"/>
      <c r="W633" s="998"/>
      <c r="X633" s="998"/>
      <c r="Y633" s="998"/>
      <c r="Z633" s="998"/>
    </row>
    <row r="634" ht="15.75" customHeight="1">
      <c r="A634" s="998"/>
      <c r="B634" s="998"/>
      <c r="C634" s="998"/>
      <c r="D634" s="998"/>
      <c r="E634" s="998"/>
      <c r="F634" s="998"/>
      <c r="G634" s="998"/>
      <c r="H634" s="998"/>
      <c r="I634" s="998"/>
      <c r="J634" s="998"/>
      <c r="K634" s="998"/>
      <c r="L634" s="998"/>
      <c r="M634" s="998"/>
      <c r="N634" s="998"/>
      <c r="O634" s="998"/>
      <c r="P634" s="998"/>
      <c r="Q634" s="998"/>
      <c r="R634" s="998"/>
      <c r="S634" s="998"/>
      <c r="T634" s="998"/>
      <c r="U634" s="998"/>
      <c r="V634" s="998"/>
      <c r="W634" s="998"/>
      <c r="X634" s="998"/>
      <c r="Y634" s="998"/>
      <c r="Z634" s="998"/>
    </row>
    <row r="635" ht="15.75" customHeight="1">
      <c r="A635" s="998"/>
      <c r="B635" s="998"/>
      <c r="C635" s="998"/>
      <c r="D635" s="998"/>
      <c r="E635" s="998"/>
      <c r="F635" s="998"/>
      <c r="G635" s="998"/>
      <c r="H635" s="998"/>
      <c r="I635" s="998"/>
      <c r="J635" s="998"/>
      <c r="K635" s="998"/>
      <c r="L635" s="998"/>
      <c r="M635" s="998"/>
      <c r="N635" s="998"/>
      <c r="O635" s="998"/>
      <c r="P635" s="998"/>
      <c r="Q635" s="998"/>
      <c r="R635" s="998"/>
      <c r="S635" s="998"/>
      <c r="T635" s="998"/>
      <c r="U635" s="998"/>
      <c r="V635" s="998"/>
      <c r="W635" s="998"/>
      <c r="X635" s="998"/>
      <c r="Y635" s="998"/>
      <c r="Z635" s="998"/>
    </row>
    <row r="636" ht="15.75" customHeight="1">
      <c r="A636" s="998"/>
      <c r="B636" s="998"/>
      <c r="C636" s="998"/>
      <c r="D636" s="998"/>
      <c r="E636" s="998"/>
      <c r="F636" s="998"/>
      <c r="G636" s="998"/>
      <c r="H636" s="998"/>
      <c r="I636" s="998"/>
      <c r="J636" s="998"/>
      <c r="K636" s="998"/>
      <c r="L636" s="998"/>
      <c r="M636" s="998"/>
      <c r="N636" s="998"/>
      <c r="O636" s="998"/>
      <c r="P636" s="998"/>
      <c r="Q636" s="998"/>
      <c r="R636" s="998"/>
      <c r="S636" s="998"/>
      <c r="T636" s="998"/>
      <c r="U636" s="998"/>
      <c r="V636" s="998"/>
      <c r="W636" s="998"/>
      <c r="X636" s="998"/>
      <c r="Y636" s="998"/>
      <c r="Z636" s="998"/>
    </row>
    <row r="637" ht="15.75" customHeight="1">
      <c r="A637" s="998"/>
      <c r="B637" s="998"/>
      <c r="C637" s="998"/>
      <c r="D637" s="998"/>
      <c r="E637" s="998"/>
      <c r="F637" s="998"/>
      <c r="G637" s="998"/>
      <c r="H637" s="998"/>
      <c r="I637" s="998"/>
      <c r="J637" s="998"/>
      <c r="K637" s="998"/>
      <c r="L637" s="998"/>
      <c r="M637" s="998"/>
      <c r="N637" s="998"/>
      <c r="O637" s="998"/>
      <c r="P637" s="998"/>
      <c r="Q637" s="998"/>
      <c r="R637" s="998"/>
      <c r="S637" s="998"/>
      <c r="T637" s="998"/>
      <c r="U637" s="998"/>
      <c r="V637" s="998"/>
      <c r="W637" s="998"/>
      <c r="X637" s="998"/>
      <c r="Y637" s="998"/>
      <c r="Z637" s="998"/>
    </row>
    <row r="638" ht="15.75" customHeight="1">
      <c r="A638" s="998"/>
      <c r="B638" s="998"/>
      <c r="C638" s="998"/>
      <c r="D638" s="998"/>
      <c r="E638" s="998"/>
      <c r="F638" s="998"/>
      <c r="G638" s="998"/>
      <c r="H638" s="998"/>
      <c r="I638" s="998"/>
      <c r="J638" s="998"/>
      <c r="K638" s="998"/>
      <c r="L638" s="998"/>
      <c r="M638" s="998"/>
      <c r="N638" s="998"/>
      <c r="O638" s="998"/>
      <c r="P638" s="998"/>
      <c r="Q638" s="998"/>
      <c r="R638" s="998"/>
      <c r="S638" s="998"/>
      <c r="T638" s="998"/>
      <c r="U638" s="998"/>
      <c r="V638" s="998"/>
      <c r="W638" s="998"/>
      <c r="X638" s="998"/>
      <c r="Y638" s="998"/>
      <c r="Z638" s="998"/>
    </row>
    <row r="639" ht="15.75" customHeight="1">
      <c r="A639" s="998"/>
      <c r="B639" s="998"/>
      <c r="C639" s="998"/>
      <c r="D639" s="998"/>
      <c r="E639" s="998"/>
      <c r="F639" s="998"/>
      <c r="G639" s="998"/>
      <c r="H639" s="998"/>
      <c r="I639" s="998"/>
      <c r="J639" s="998"/>
      <c r="K639" s="998"/>
      <c r="L639" s="998"/>
      <c r="M639" s="998"/>
      <c r="N639" s="998"/>
      <c r="O639" s="998"/>
      <c r="P639" s="998"/>
      <c r="Q639" s="998"/>
      <c r="R639" s="998"/>
      <c r="S639" s="998"/>
      <c r="T639" s="998"/>
      <c r="U639" s="998"/>
      <c r="V639" s="998"/>
      <c r="W639" s="998"/>
      <c r="X639" s="998"/>
      <c r="Y639" s="998"/>
      <c r="Z639" s="998"/>
    </row>
    <row r="640" ht="15.75" customHeight="1">
      <c r="A640" s="998"/>
      <c r="B640" s="998"/>
      <c r="C640" s="998"/>
      <c r="D640" s="998"/>
      <c r="E640" s="998"/>
      <c r="F640" s="998"/>
      <c r="G640" s="998"/>
      <c r="H640" s="998"/>
      <c r="I640" s="998"/>
      <c r="J640" s="998"/>
      <c r="K640" s="998"/>
      <c r="L640" s="998"/>
      <c r="M640" s="998"/>
      <c r="N640" s="998"/>
      <c r="O640" s="998"/>
      <c r="P640" s="998"/>
      <c r="Q640" s="998"/>
      <c r="R640" s="998"/>
      <c r="S640" s="998"/>
      <c r="T640" s="998"/>
      <c r="U640" s="998"/>
      <c r="V640" s="998"/>
      <c r="W640" s="998"/>
      <c r="X640" s="998"/>
      <c r="Y640" s="998"/>
      <c r="Z640" s="998"/>
    </row>
    <row r="641" ht="15.75" customHeight="1">
      <c r="A641" s="998"/>
      <c r="B641" s="998"/>
      <c r="C641" s="998"/>
      <c r="D641" s="998"/>
      <c r="E641" s="998"/>
      <c r="F641" s="998"/>
      <c r="G641" s="998"/>
      <c r="H641" s="998"/>
      <c r="I641" s="998"/>
      <c r="J641" s="998"/>
      <c r="K641" s="998"/>
      <c r="L641" s="998"/>
      <c r="M641" s="998"/>
      <c r="N641" s="998"/>
      <c r="O641" s="998"/>
      <c r="P641" s="998"/>
      <c r="Q641" s="998"/>
      <c r="R641" s="998"/>
      <c r="S641" s="998"/>
      <c r="T641" s="998"/>
      <c r="U641" s="998"/>
      <c r="V641" s="998"/>
      <c r="W641" s="998"/>
      <c r="X641" s="998"/>
      <c r="Y641" s="998"/>
      <c r="Z641" s="998"/>
    </row>
    <row r="642" ht="15.75" customHeight="1">
      <c r="A642" s="998"/>
      <c r="B642" s="998"/>
      <c r="C642" s="998"/>
      <c r="D642" s="998"/>
      <c r="E642" s="998"/>
      <c r="F642" s="998"/>
      <c r="G642" s="998"/>
      <c r="H642" s="998"/>
      <c r="I642" s="998"/>
      <c r="J642" s="998"/>
      <c r="K642" s="998"/>
      <c r="L642" s="998"/>
      <c r="M642" s="998"/>
      <c r="N642" s="998"/>
      <c r="O642" s="998"/>
      <c r="P642" s="998"/>
      <c r="Q642" s="998"/>
      <c r="R642" s="998"/>
      <c r="S642" s="998"/>
      <c r="T642" s="998"/>
      <c r="U642" s="998"/>
      <c r="V642" s="998"/>
      <c r="W642" s="998"/>
      <c r="X642" s="998"/>
      <c r="Y642" s="998"/>
      <c r="Z642" s="998"/>
    </row>
    <row r="643" ht="15.75" customHeight="1">
      <c r="A643" s="998"/>
      <c r="B643" s="998"/>
      <c r="C643" s="998"/>
      <c r="D643" s="998"/>
      <c r="E643" s="998"/>
      <c r="F643" s="998"/>
      <c r="G643" s="998"/>
      <c r="H643" s="998"/>
      <c r="I643" s="998"/>
      <c r="J643" s="998"/>
      <c r="K643" s="998"/>
      <c r="L643" s="998"/>
      <c r="M643" s="998"/>
      <c r="N643" s="998"/>
      <c r="O643" s="998"/>
      <c r="P643" s="998"/>
      <c r="Q643" s="998"/>
      <c r="R643" s="998"/>
      <c r="S643" s="998"/>
      <c r="T643" s="998"/>
      <c r="U643" s="998"/>
      <c r="V643" s="998"/>
      <c r="W643" s="998"/>
      <c r="X643" s="998"/>
      <c r="Y643" s="998"/>
      <c r="Z643" s="998"/>
    </row>
    <row r="644" ht="15.75" customHeight="1">
      <c r="A644" s="998"/>
      <c r="B644" s="998"/>
      <c r="C644" s="998"/>
      <c r="D644" s="998"/>
      <c r="E644" s="998"/>
      <c r="F644" s="998"/>
      <c r="G644" s="998"/>
      <c r="H644" s="998"/>
      <c r="I644" s="998"/>
      <c r="J644" s="998"/>
      <c r="K644" s="998"/>
      <c r="L644" s="998"/>
      <c r="M644" s="998"/>
      <c r="N644" s="998"/>
      <c r="O644" s="998"/>
      <c r="P644" s="998"/>
      <c r="Q644" s="998"/>
      <c r="R644" s="998"/>
      <c r="S644" s="998"/>
      <c r="T644" s="998"/>
      <c r="U644" s="998"/>
      <c r="V644" s="998"/>
      <c r="W644" s="998"/>
      <c r="X644" s="998"/>
      <c r="Y644" s="998"/>
      <c r="Z644" s="998"/>
    </row>
    <row r="645" ht="15.75" customHeight="1">
      <c r="A645" s="998"/>
      <c r="B645" s="998"/>
      <c r="C645" s="998"/>
      <c r="D645" s="998"/>
      <c r="E645" s="998"/>
      <c r="F645" s="998"/>
      <c r="G645" s="998"/>
      <c r="H645" s="998"/>
      <c r="I645" s="998"/>
      <c r="J645" s="998"/>
      <c r="K645" s="998"/>
      <c r="L645" s="998"/>
      <c r="M645" s="998"/>
      <c r="N645" s="998"/>
      <c r="O645" s="998"/>
      <c r="P645" s="998"/>
      <c r="Q645" s="998"/>
      <c r="R645" s="998"/>
      <c r="S645" s="998"/>
      <c r="T645" s="998"/>
      <c r="U645" s="998"/>
      <c r="V645" s="998"/>
      <c r="W645" s="998"/>
      <c r="X645" s="998"/>
      <c r="Y645" s="998"/>
      <c r="Z645" s="998"/>
    </row>
    <row r="646" ht="15.75" customHeight="1">
      <c r="A646" s="998"/>
      <c r="B646" s="998"/>
      <c r="C646" s="998"/>
      <c r="D646" s="998"/>
      <c r="E646" s="998"/>
      <c r="F646" s="998"/>
      <c r="G646" s="998"/>
      <c r="H646" s="998"/>
      <c r="I646" s="998"/>
      <c r="J646" s="998"/>
      <c r="K646" s="998"/>
      <c r="L646" s="998"/>
      <c r="M646" s="998"/>
      <c r="N646" s="998"/>
      <c r="O646" s="998"/>
      <c r="P646" s="998"/>
      <c r="Q646" s="998"/>
      <c r="R646" s="998"/>
      <c r="S646" s="998"/>
      <c r="T646" s="998"/>
      <c r="U646" s="998"/>
      <c r="V646" s="998"/>
      <c r="W646" s="998"/>
      <c r="X646" s="998"/>
      <c r="Y646" s="998"/>
      <c r="Z646" s="998"/>
    </row>
    <row r="647" ht="15.75" customHeight="1">
      <c r="A647" s="998"/>
      <c r="B647" s="998"/>
      <c r="C647" s="998"/>
      <c r="D647" s="998"/>
      <c r="E647" s="998"/>
      <c r="F647" s="998"/>
      <c r="G647" s="998"/>
      <c r="H647" s="998"/>
      <c r="I647" s="998"/>
      <c r="J647" s="998"/>
      <c r="K647" s="998"/>
      <c r="L647" s="998"/>
      <c r="M647" s="998"/>
      <c r="N647" s="998"/>
      <c r="O647" s="998"/>
      <c r="P647" s="998"/>
      <c r="Q647" s="998"/>
      <c r="R647" s="998"/>
      <c r="S647" s="998"/>
      <c r="T647" s="998"/>
      <c r="U647" s="998"/>
      <c r="V647" s="998"/>
      <c r="W647" s="998"/>
      <c r="X647" s="998"/>
      <c r="Y647" s="998"/>
      <c r="Z647" s="998"/>
    </row>
    <row r="648" ht="15.75" customHeight="1">
      <c r="A648" s="998"/>
      <c r="B648" s="998"/>
      <c r="C648" s="998"/>
      <c r="D648" s="998"/>
      <c r="E648" s="998"/>
      <c r="F648" s="998"/>
      <c r="G648" s="998"/>
      <c r="H648" s="998"/>
      <c r="I648" s="998"/>
      <c r="J648" s="998"/>
      <c r="K648" s="998"/>
      <c r="L648" s="998"/>
      <c r="M648" s="998"/>
      <c r="N648" s="998"/>
      <c r="O648" s="998"/>
      <c r="P648" s="998"/>
      <c r="Q648" s="998"/>
      <c r="R648" s="998"/>
      <c r="S648" s="998"/>
      <c r="T648" s="998"/>
      <c r="U648" s="998"/>
      <c r="V648" s="998"/>
      <c r="W648" s="998"/>
      <c r="X648" s="998"/>
      <c r="Y648" s="998"/>
      <c r="Z648" s="998"/>
    </row>
    <row r="649" ht="15.75" customHeight="1">
      <c r="A649" s="998"/>
      <c r="B649" s="998"/>
      <c r="C649" s="998"/>
      <c r="D649" s="998"/>
      <c r="E649" s="998"/>
      <c r="F649" s="998"/>
      <c r="G649" s="998"/>
      <c r="H649" s="998"/>
      <c r="I649" s="998"/>
      <c r="J649" s="998"/>
      <c r="K649" s="998"/>
      <c r="L649" s="998"/>
      <c r="M649" s="998"/>
      <c r="N649" s="998"/>
      <c r="O649" s="998"/>
      <c r="P649" s="998"/>
      <c r="Q649" s="998"/>
      <c r="R649" s="998"/>
      <c r="S649" s="998"/>
      <c r="T649" s="998"/>
      <c r="U649" s="998"/>
      <c r="V649" s="998"/>
      <c r="W649" s="998"/>
      <c r="X649" s="998"/>
      <c r="Y649" s="998"/>
      <c r="Z649" s="998"/>
    </row>
    <row r="650" ht="15.75" customHeight="1">
      <c r="A650" s="998"/>
      <c r="B650" s="998"/>
      <c r="C650" s="998"/>
      <c r="D650" s="998"/>
      <c r="E650" s="998"/>
      <c r="F650" s="998"/>
      <c r="G650" s="998"/>
      <c r="H650" s="998"/>
      <c r="I650" s="998"/>
      <c r="J650" s="998"/>
      <c r="K650" s="998"/>
      <c r="L650" s="998"/>
      <c r="M650" s="998"/>
      <c r="N650" s="998"/>
      <c r="O650" s="998"/>
      <c r="P650" s="998"/>
      <c r="Q650" s="998"/>
      <c r="R650" s="998"/>
      <c r="S650" s="998"/>
      <c r="T650" s="998"/>
      <c r="U650" s="998"/>
      <c r="V650" s="998"/>
      <c r="W650" s="998"/>
      <c r="X650" s="998"/>
      <c r="Y650" s="998"/>
      <c r="Z650" s="998"/>
    </row>
    <row r="651" ht="15.75" customHeight="1">
      <c r="A651" s="998"/>
      <c r="B651" s="998"/>
      <c r="C651" s="998"/>
      <c r="D651" s="998"/>
      <c r="E651" s="998"/>
      <c r="F651" s="998"/>
      <c r="G651" s="998"/>
      <c r="H651" s="998"/>
      <c r="I651" s="998"/>
      <c r="J651" s="998"/>
      <c r="K651" s="998"/>
      <c r="L651" s="998"/>
      <c r="M651" s="998"/>
      <c r="N651" s="998"/>
      <c r="O651" s="998"/>
      <c r="P651" s="998"/>
      <c r="Q651" s="998"/>
      <c r="R651" s="998"/>
      <c r="S651" s="998"/>
      <c r="T651" s="998"/>
      <c r="U651" s="998"/>
      <c r="V651" s="998"/>
      <c r="W651" s="998"/>
      <c r="X651" s="998"/>
      <c r="Y651" s="998"/>
      <c r="Z651" s="998"/>
    </row>
    <row r="652" ht="15.75" customHeight="1">
      <c r="A652" s="998"/>
      <c r="B652" s="998"/>
      <c r="C652" s="998"/>
      <c r="D652" s="998"/>
      <c r="E652" s="998"/>
      <c r="F652" s="998"/>
      <c r="G652" s="998"/>
      <c r="H652" s="998"/>
      <c r="I652" s="998"/>
      <c r="J652" s="998"/>
      <c r="K652" s="998"/>
      <c r="L652" s="998"/>
      <c r="M652" s="998"/>
      <c r="N652" s="998"/>
      <c r="O652" s="998"/>
      <c r="P652" s="998"/>
      <c r="Q652" s="998"/>
      <c r="R652" s="998"/>
      <c r="S652" s="998"/>
      <c r="T652" s="998"/>
      <c r="U652" s="998"/>
      <c r="V652" s="998"/>
      <c r="W652" s="998"/>
      <c r="X652" s="998"/>
      <c r="Y652" s="998"/>
      <c r="Z652" s="998"/>
    </row>
    <row r="653" ht="15.75" customHeight="1">
      <c r="A653" s="998"/>
      <c r="B653" s="998"/>
      <c r="C653" s="998"/>
      <c r="D653" s="998"/>
      <c r="E653" s="998"/>
      <c r="F653" s="998"/>
      <c r="G653" s="998"/>
      <c r="H653" s="998"/>
      <c r="I653" s="998"/>
      <c r="J653" s="998"/>
      <c r="K653" s="998"/>
      <c r="L653" s="998"/>
      <c r="M653" s="998"/>
      <c r="N653" s="998"/>
      <c r="O653" s="998"/>
      <c r="P653" s="998"/>
      <c r="Q653" s="998"/>
      <c r="R653" s="998"/>
      <c r="S653" s="998"/>
      <c r="T653" s="998"/>
      <c r="U653" s="998"/>
      <c r="V653" s="998"/>
      <c r="W653" s="998"/>
      <c r="X653" s="998"/>
      <c r="Y653" s="998"/>
      <c r="Z653" s="998"/>
    </row>
    <row r="654" ht="15.75" customHeight="1">
      <c r="A654" s="998"/>
      <c r="B654" s="998"/>
      <c r="C654" s="998"/>
      <c r="D654" s="998"/>
      <c r="E654" s="998"/>
      <c r="F654" s="998"/>
      <c r="G654" s="998"/>
      <c r="H654" s="998"/>
      <c r="I654" s="998"/>
      <c r="J654" s="998"/>
      <c r="K654" s="998"/>
      <c r="L654" s="998"/>
      <c r="M654" s="998"/>
      <c r="N654" s="998"/>
      <c r="O654" s="998"/>
      <c r="P654" s="998"/>
      <c r="Q654" s="998"/>
      <c r="R654" s="998"/>
      <c r="S654" s="998"/>
      <c r="T654" s="998"/>
      <c r="U654" s="998"/>
      <c r="V654" s="998"/>
      <c r="W654" s="998"/>
      <c r="X654" s="998"/>
      <c r="Y654" s="998"/>
      <c r="Z654" s="998"/>
    </row>
    <row r="655" ht="15.75" customHeight="1">
      <c r="A655" s="998"/>
      <c r="B655" s="998"/>
      <c r="C655" s="998"/>
      <c r="D655" s="998"/>
      <c r="E655" s="998"/>
      <c r="F655" s="998"/>
      <c r="G655" s="998"/>
      <c r="H655" s="998"/>
      <c r="I655" s="998"/>
      <c r="J655" s="998"/>
      <c r="K655" s="998"/>
      <c r="L655" s="998"/>
      <c r="M655" s="998"/>
      <c r="N655" s="998"/>
      <c r="O655" s="998"/>
      <c r="P655" s="998"/>
      <c r="Q655" s="998"/>
      <c r="R655" s="998"/>
      <c r="S655" s="998"/>
      <c r="T655" s="998"/>
      <c r="U655" s="998"/>
      <c r="V655" s="998"/>
      <c r="W655" s="998"/>
      <c r="X655" s="998"/>
      <c r="Y655" s="998"/>
      <c r="Z655" s="998"/>
    </row>
    <row r="656" ht="15.75" customHeight="1">
      <c r="A656" s="998"/>
      <c r="B656" s="998"/>
      <c r="C656" s="998"/>
      <c r="D656" s="998"/>
      <c r="E656" s="998"/>
      <c r="F656" s="998"/>
      <c r="G656" s="998"/>
      <c r="H656" s="998"/>
      <c r="I656" s="998"/>
      <c r="J656" s="998"/>
      <c r="K656" s="998"/>
      <c r="L656" s="998"/>
      <c r="M656" s="998"/>
      <c r="N656" s="998"/>
      <c r="O656" s="998"/>
      <c r="P656" s="998"/>
      <c r="Q656" s="998"/>
      <c r="R656" s="998"/>
      <c r="S656" s="998"/>
      <c r="T656" s="998"/>
      <c r="U656" s="998"/>
      <c r="V656" s="998"/>
      <c r="W656" s="998"/>
      <c r="X656" s="998"/>
      <c r="Y656" s="998"/>
      <c r="Z656" s="998"/>
    </row>
    <row r="657" ht="15.75" customHeight="1">
      <c r="A657" s="998"/>
      <c r="B657" s="998"/>
      <c r="C657" s="998"/>
      <c r="D657" s="998"/>
      <c r="E657" s="998"/>
      <c r="F657" s="998"/>
      <c r="G657" s="998"/>
      <c r="H657" s="998"/>
      <c r="I657" s="998"/>
      <c r="J657" s="998"/>
      <c r="K657" s="998"/>
      <c r="L657" s="998"/>
      <c r="M657" s="998"/>
      <c r="N657" s="998"/>
      <c r="O657" s="998"/>
      <c r="P657" s="998"/>
      <c r="Q657" s="998"/>
      <c r="R657" s="998"/>
      <c r="S657" s="998"/>
      <c r="T657" s="998"/>
      <c r="U657" s="998"/>
      <c r="V657" s="998"/>
      <c r="W657" s="998"/>
      <c r="X657" s="998"/>
      <c r="Y657" s="998"/>
      <c r="Z657" s="998"/>
    </row>
    <row r="658" ht="15.75" customHeight="1">
      <c r="A658" s="998"/>
      <c r="B658" s="998"/>
      <c r="C658" s="998"/>
      <c r="D658" s="998"/>
      <c r="E658" s="998"/>
      <c r="F658" s="998"/>
      <c r="G658" s="998"/>
      <c r="H658" s="998"/>
      <c r="I658" s="998"/>
      <c r="J658" s="998"/>
      <c r="K658" s="998"/>
      <c r="L658" s="998"/>
      <c r="M658" s="998"/>
      <c r="N658" s="998"/>
      <c r="O658" s="998"/>
      <c r="P658" s="998"/>
      <c r="Q658" s="998"/>
      <c r="R658" s="998"/>
      <c r="S658" s="998"/>
      <c r="T658" s="998"/>
      <c r="U658" s="998"/>
      <c r="V658" s="998"/>
      <c r="W658" s="998"/>
      <c r="X658" s="998"/>
      <c r="Y658" s="998"/>
      <c r="Z658" s="998"/>
    </row>
    <row r="659" ht="15.75" customHeight="1">
      <c r="A659" s="998"/>
      <c r="B659" s="998"/>
      <c r="C659" s="998"/>
      <c r="D659" s="998"/>
      <c r="E659" s="998"/>
      <c r="F659" s="998"/>
      <c r="G659" s="998"/>
      <c r="H659" s="998"/>
      <c r="I659" s="998"/>
      <c r="J659" s="998"/>
      <c r="K659" s="998"/>
      <c r="L659" s="998"/>
      <c r="M659" s="998"/>
      <c r="N659" s="998"/>
      <c r="O659" s="998"/>
      <c r="P659" s="998"/>
      <c r="Q659" s="998"/>
      <c r="R659" s="998"/>
      <c r="S659" s="998"/>
      <c r="T659" s="998"/>
      <c r="U659" s="998"/>
      <c r="V659" s="998"/>
      <c r="W659" s="998"/>
      <c r="X659" s="998"/>
      <c r="Y659" s="998"/>
      <c r="Z659" s="998"/>
    </row>
    <row r="660" ht="15.75" customHeight="1">
      <c r="A660" s="998"/>
      <c r="B660" s="998"/>
      <c r="C660" s="998"/>
      <c r="D660" s="998"/>
      <c r="E660" s="998"/>
      <c r="F660" s="998"/>
      <c r="G660" s="998"/>
      <c r="H660" s="998"/>
      <c r="I660" s="998"/>
      <c r="J660" s="998"/>
      <c r="K660" s="998"/>
      <c r="L660" s="998"/>
      <c r="M660" s="998"/>
      <c r="N660" s="998"/>
      <c r="O660" s="998"/>
      <c r="P660" s="998"/>
      <c r="Q660" s="998"/>
      <c r="R660" s="998"/>
      <c r="S660" s="998"/>
      <c r="T660" s="998"/>
      <c r="U660" s="998"/>
      <c r="V660" s="998"/>
      <c r="W660" s="998"/>
      <c r="X660" s="998"/>
      <c r="Y660" s="998"/>
      <c r="Z660" s="998"/>
    </row>
    <row r="661" ht="15.75" customHeight="1">
      <c r="A661" s="998"/>
      <c r="B661" s="998"/>
      <c r="C661" s="998"/>
      <c r="D661" s="998"/>
      <c r="E661" s="998"/>
      <c r="F661" s="998"/>
      <c r="G661" s="998"/>
      <c r="H661" s="998"/>
      <c r="I661" s="998"/>
      <c r="J661" s="998"/>
      <c r="K661" s="998"/>
      <c r="L661" s="998"/>
      <c r="M661" s="998"/>
      <c r="N661" s="998"/>
      <c r="O661" s="998"/>
      <c r="P661" s="998"/>
      <c r="Q661" s="998"/>
      <c r="R661" s="998"/>
      <c r="S661" s="998"/>
      <c r="T661" s="998"/>
      <c r="U661" s="998"/>
      <c r="V661" s="998"/>
      <c r="W661" s="998"/>
      <c r="X661" s="998"/>
      <c r="Y661" s="998"/>
      <c r="Z661" s="998"/>
    </row>
    <row r="662" ht="15.75" customHeight="1">
      <c r="A662" s="998"/>
      <c r="B662" s="998"/>
      <c r="C662" s="998"/>
      <c r="D662" s="998"/>
      <c r="E662" s="998"/>
      <c r="F662" s="998"/>
      <c r="G662" s="998"/>
      <c r="H662" s="998"/>
      <c r="I662" s="998"/>
      <c r="J662" s="998"/>
      <c r="K662" s="998"/>
      <c r="L662" s="998"/>
      <c r="M662" s="998"/>
      <c r="N662" s="998"/>
      <c r="O662" s="998"/>
      <c r="P662" s="998"/>
      <c r="Q662" s="998"/>
      <c r="R662" s="998"/>
      <c r="S662" s="998"/>
      <c r="T662" s="998"/>
      <c r="U662" s="998"/>
      <c r="V662" s="998"/>
      <c r="W662" s="998"/>
      <c r="X662" s="998"/>
      <c r="Y662" s="998"/>
      <c r="Z662" s="998"/>
    </row>
    <row r="663" ht="15.75" customHeight="1">
      <c r="A663" s="998"/>
      <c r="B663" s="998"/>
      <c r="C663" s="998"/>
      <c r="D663" s="998"/>
      <c r="E663" s="998"/>
      <c r="F663" s="998"/>
      <c r="G663" s="998"/>
      <c r="H663" s="998"/>
      <c r="I663" s="998"/>
      <c r="J663" s="998"/>
      <c r="K663" s="998"/>
      <c r="L663" s="998"/>
      <c r="M663" s="998"/>
      <c r="N663" s="998"/>
      <c r="O663" s="998"/>
      <c r="P663" s="998"/>
      <c r="Q663" s="998"/>
      <c r="R663" s="998"/>
      <c r="S663" s="998"/>
      <c r="T663" s="998"/>
      <c r="U663" s="998"/>
      <c r="V663" s="998"/>
      <c r="W663" s="998"/>
      <c r="X663" s="998"/>
      <c r="Y663" s="998"/>
      <c r="Z663" s="998"/>
    </row>
    <row r="664" ht="15.75" customHeight="1">
      <c r="A664" s="998"/>
      <c r="B664" s="998"/>
      <c r="C664" s="998"/>
      <c r="D664" s="998"/>
      <c r="E664" s="998"/>
      <c r="F664" s="998"/>
      <c r="G664" s="998"/>
      <c r="H664" s="998"/>
      <c r="I664" s="998"/>
      <c r="J664" s="998"/>
      <c r="K664" s="998"/>
      <c r="L664" s="998"/>
      <c r="M664" s="998"/>
      <c r="N664" s="998"/>
      <c r="O664" s="998"/>
      <c r="P664" s="998"/>
      <c r="Q664" s="998"/>
      <c r="R664" s="998"/>
      <c r="S664" s="998"/>
      <c r="T664" s="998"/>
      <c r="U664" s="998"/>
      <c r="V664" s="998"/>
      <c r="W664" s="998"/>
      <c r="X664" s="998"/>
      <c r="Y664" s="998"/>
      <c r="Z664" s="998"/>
    </row>
    <row r="665" ht="15.75" customHeight="1">
      <c r="A665" s="998"/>
      <c r="B665" s="998"/>
      <c r="C665" s="998"/>
      <c r="D665" s="998"/>
      <c r="E665" s="998"/>
      <c r="F665" s="998"/>
      <c r="G665" s="998"/>
      <c r="H665" s="998"/>
      <c r="I665" s="998"/>
      <c r="J665" s="998"/>
      <c r="K665" s="998"/>
      <c r="L665" s="998"/>
      <c r="M665" s="998"/>
      <c r="N665" s="998"/>
      <c r="O665" s="998"/>
      <c r="P665" s="998"/>
      <c r="Q665" s="998"/>
      <c r="R665" s="998"/>
      <c r="S665" s="998"/>
      <c r="T665" s="998"/>
      <c r="U665" s="998"/>
      <c r="V665" s="998"/>
      <c r="W665" s="998"/>
      <c r="X665" s="998"/>
      <c r="Y665" s="998"/>
      <c r="Z665" s="998"/>
    </row>
    <row r="666" ht="15.75" customHeight="1">
      <c r="A666" s="998"/>
      <c r="B666" s="998"/>
      <c r="C666" s="998"/>
      <c r="D666" s="998"/>
      <c r="E666" s="998"/>
      <c r="F666" s="998"/>
      <c r="G666" s="998"/>
      <c r="H666" s="998"/>
      <c r="I666" s="998"/>
      <c r="J666" s="998"/>
      <c r="K666" s="998"/>
      <c r="L666" s="998"/>
      <c r="M666" s="998"/>
      <c r="N666" s="998"/>
      <c r="O666" s="998"/>
      <c r="P666" s="998"/>
      <c r="Q666" s="998"/>
      <c r="R666" s="998"/>
      <c r="S666" s="998"/>
      <c r="T666" s="998"/>
      <c r="U666" s="998"/>
      <c r="V666" s="998"/>
      <c r="W666" s="998"/>
      <c r="X666" s="998"/>
      <c r="Y666" s="998"/>
      <c r="Z666" s="998"/>
    </row>
    <row r="667" ht="15.75" customHeight="1">
      <c r="A667" s="998"/>
      <c r="B667" s="998"/>
      <c r="C667" s="998"/>
      <c r="D667" s="998"/>
      <c r="E667" s="998"/>
      <c r="F667" s="998"/>
      <c r="G667" s="998"/>
      <c r="H667" s="998"/>
      <c r="I667" s="998"/>
      <c r="J667" s="998"/>
      <c r="K667" s="998"/>
      <c r="L667" s="998"/>
      <c r="M667" s="998"/>
      <c r="N667" s="998"/>
      <c r="O667" s="998"/>
      <c r="P667" s="998"/>
      <c r="Q667" s="998"/>
      <c r="R667" s="998"/>
      <c r="S667" s="998"/>
      <c r="T667" s="998"/>
      <c r="U667" s="998"/>
      <c r="V667" s="998"/>
      <c r="W667" s="998"/>
      <c r="X667" s="998"/>
      <c r="Y667" s="998"/>
      <c r="Z667" s="998"/>
    </row>
    <row r="668" ht="15.75" customHeight="1">
      <c r="A668" s="998"/>
      <c r="B668" s="998"/>
      <c r="C668" s="998"/>
      <c r="D668" s="998"/>
      <c r="E668" s="998"/>
      <c r="F668" s="998"/>
      <c r="G668" s="998"/>
      <c r="H668" s="998"/>
      <c r="I668" s="998"/>
      <c r="J668" s="998"/>
      <c r="K668" s="998"/>
      <c r="L668" s="998"/>
      <c r="M668" s="998"/>
      <c r="N668" s="998"/>
      <c r="O668" s="998"/>
      <c r="P668" s="998"/>
      <c r="Q668" s="998"/>
      <c r="R668" s="998"/>
      <c r="S668" s="998"/>
      <c r="T668" s="998"/>
      <c r="U668" s="998"/>
      <c r="V668" s="998"/>
      <c r="W668" s="998"/>
      <c r="X668" s="998"/>
      <c r="Y668" s="998"/>
      <c r="Z668" s="998"/>
    </row>
    <row r="669" ht="15.75" customHeight="1">
      <c r="A669" s="998"/>
      <c r="B669" s="998"/>
      <c r="C669" s="998"/>
      <c r="D669" s="998"/>
      <c r="E669" s="998"/>
      <c r="F669" s="998"/>
      <c r="G669" s="998"/>
      <c r="H669" s="998"/>
      <c r="I669" s="998"/>
      <c r="J669" s="998"/>
      <c r="K669" s="998"/>
      <c r="L669" s="998"/>
      <c r="M669" s="998"/>
      <c r="N669" s="998"/>
      <c r="O669" s="998"/>
      <c r="P669" s="998"/>
      <c r="Q669" s="998"/>
      <c r="R669" s="998"/>
      <c r="S669" s="998"/>
      <c r="T669" s="998"/>
      <c r="U669" s="998"/>
      <c r="V669" s="998"/>
      <c r="W669" s="998"/>
      <c r="X669" s="998"/>
      <c r="Y669" s="998"/>
      <c r="Z669" s="998"/>
    </row>
    <row r="670" ht="15.75" customHeight="1">
      <c r="A670" s="998"/>
      <c r="B670" s="998"/>
      <c r="C670" s="998"/>
      <c r="D670" s="998"/>
      <c r="E670" s="998"/>
      <c r="F670" s="998"/>
      <c r="G670" s="998"/>
      <c r="H670" s="998"/>
      <c r="I670" s="998"/>
      <c r="J670" s="998"/>
      <c r="K670" s="998"/>
      <c r="L670" s="998"/>
      <c r="M670" s="998"/>
      <c r="N670" s="998"/>
      <c r="O670" s="998"/>
      <c r="P670" s="998"/>
      <c r="Q670" s="998"/>
      <c r="R670" s="998"/>
      <c r="S670" s="998"/>
      <c r="T670" s="998"/>
      <c r="U670" s="998"/>
      <c r="V670" s="998"/>
      <c r="W670" s="998"/>
      <c r="X670" s="998"/>
      <c r="Y670" s="998"/>
      <c r="Z670" s="998"/>
    </row>
    <row r="671" ht="15.75" customHeight="1">
      <c r="A671" s="998"/>
      <c r="B671" s="998"/>
      <c r="C671" s="998"/>
      <c r="D671" s="998"/>
      <c r="E671" s="998"/>
      <c r="F671" s="998"/>
      <c r="G671" s="998"/>
      <c r="H671" s="998"/>
      <c r="I671" s="998"/>
      <c r="J671" s="998"/>
      <c r="K671" s="998"/>
      <c r="L671" s="998"/>
      <c r="M671" s="998"/>
      <c r="N671" s="998"/>
      <c r="O671" s="998"/>
      <c r="P671" s="998"/>
      <c r="Q671" s="998"/>
      <c r="R671" s="998"/>
      <c r="S671" s="998"/>
      <c r="T671" s="998"/>
      <c r="U671" s="998"/>
      <c r="V671" s="998"/>
      <c r="W671" s="998"/>
      <c r="X671" s="998"/>
      <c r="Y671" s="998"/>
      <c r="Z671" s="998"/>
    </row>
    <row r="672" ht="15.75" customHeight="1">
      <c r="A672" s="998"/>
      <c r="B672" s="998"/>
      <c r="C672" s="998"/>
      <c r="D672" s="998"/>
      <c r="E672" s="998"/>
      <c r="F672" s="998"/>
      <c r="G672" s="998"/>
      <c r="H672" s="998"/>
      <c r="I672" s="998"/>
      <c r="J672" s="998"/>
      <c r="K672" s="998"/>
      <c r="L672" s="998"/>
      <c r="M672" s="998"/>
      <c r="N672" s="998"/>
      <c r="O672" s="998"/>
      <c r="P672" s="998"/>
      <c r="Q672" s="998"/>
      <c r="R672" s="998"/>
      <c r="S672" s="998"/>
      <c r="T672" s="998"/>
      <c r="U672" s="998"/>
      <c r="V672" s="998"/>
      <c r="W672" s="998"/>
      <c r="X672" s="998"/>
      <c r="Y672" s="998"/>
      <c r="Z672" s="998"/>
    </row>
    <row r="673" ht="15.75" customHeight="1">
      <c r="A673" s="998"/>
      <c r="B673" s="998"/>
      <c r="C673" s="998"/>
      <c r="D673" s="998"/>
      <c r="E673" s="998"/>
      <c r="F673" s="998"/>
      <c r="G673" s="998"/>
      <c r="H673" s="998"/>
      <c r="I673" s="998"/>
      <c r="J673" s="998"/>
      <c r="K673" s="998"/>
      <c r="L673" s="998"/>
      <c r="M673" s="998"/>
      <c r="N673" s="998"/>
      <c r="O673" s="998"/>
      <c r="P673" s="998"/>
      <c r="Q673" s="998"/>
      <c r="R673" s="998"/>
      <c r="S673" s="998"/>
      <c r="T673" s="998"/>
      <c r="U673" s="998"/>
      <c r="V673" s="998"/>
      <c r="W673" s="998"/>
      <c r="X673" s="998"/>
      <c r="Y673" s="998"/>
      <c r="Z673" s="998"/>
    </row>
    <row r="674" ht="15.75" customHeight="1">
      <c r="A674" s="998"/>
      <c r="B674" s="998"/>
      <c r="C674" s="998"/>
      <c r="D674" s="998"/>
      <c r="E674" s="998"/>
      <c r="F674" s="998"/>
      <c r="G674" s="998"/>
      <c r="H674" s="998"/>
      <c r="I674" s="998"/>
      <c r="J674" s="998"/>
      <c r="K674" s="998"/>
      <c r="L674" s="998"/>
      <c r="M674" s="998"/>
      <c r="N674" s="998"/>
      <c r="O674" s="998"/>
      <c r="P674" s="998"/>
      <c r="Q674" s="998"/>
      <c r="R674" s="998"/>
      <c r="S674" s="998"/>
      <c r="T674" s="998"/>
      <c r="U674" s="998"/>
      <c r="V674" s="998"/>
      <c r="W674" s="998"/>
      <c r="X674" s="998"/>
      <c r="Y674" s="998"/>
      <c r="Z674" s="998"/>
    </row>
    <row r="675" ht="15.75" customHeight="1">
      <c r="A675" s="998"/>
      <c r="B675" s="998"/>
      <c r="C675" s="998"/>
      <c r="D675" s="998"/>
      <c r="E675" s="998"/>
      <c r="F675" s="998"/>
      <c r="G675" s="998"/>
      <c r="H675" s="998"/>
      <c r="I675" s="998"/>
      <c r="J675" s="998"/>
      <c r="K675" s="998"/>
      <c r="L675" s="998"/>
      <c r="M675" s="998"/>
      <c r="N675" s="998"/>
      <c r="O675" s="998"/>
      <c r="P675" s="998"/>
      <c r="Q675" s="998"/>
      <c r="R675" s="998"/>
      <c r="S675" s="998"/>
      <c r="T675" s="998"/>
      <c r="U675" s="998"/>
      <c r="V675" s="998"/>
      <c r="W675" s="998"/>
      <c r="X675" s="998"/>
      <c r="Y675" s="998"/>
      <c r="Z675" s="998"/>
    </row>
    <row r="676" ht="15.75" customHeight="1">
      <c r="A676" s="998"/>
      <c r="B676" s="998"/>
      <c r="C676" s="998"/>
      <c r="D676" s="998"/>
      <c r="E676" s="998"/>
      <c r="F676" s="998"/>
      <c r="G676" s="998"/>
      <c r="H676" s="998"/>
      <c r="I676" s="998"/>
      <c r="J676" s="998"/>
      <c r="K676" s="998"/>
      <c r="L676" s="998"/>
      <c r="M676" s="998"/>
      <c r="N676" s="998"/>
      <c r="O676" s="998"/>
      <c r="P676" s="998"/>
      <c r="Q676" s="998"/>
      <c r="R676" s="998"/>
      <c r="S676" s="998"/>
      <c r="T676" s="998"/>
      <c r="U676" s="998"/>
      <c r="V676" s="998"/>
      <c r="W676" s="998"/>
      <c r="X676" s="998"/>
      <c r="Y676" s="998"/>
      <c r="Z676" s="998"/>
    </row>
    <row r="677" ht="15.75" customHeight="1">
      <c r="A677" s="998"/>
      <c r="B677" s="998"/>
      <c r="C677" s="998"/>
      <c r="D677" s="998"/>
      <c r="E677" s="998"/>
      <c r="F677" s="998"/>
      <c r="G677" s="998"/>
      <c r="H677" s="998"/>
      <c r="I677" s="998"/>
      <c r="J677" s="998"/>
      <c r="K677" s="998"/>
      <c r="L677" s="998"/>
      <c r="M677" s="998"/>
      <c r="N677" s="998"/>
      <c r="O677" s="998"/>
      <c r="P677" s="998"/>
      <c r="Q677" s="998"/>
      <c r="R677" s="998"/>
      <c r="S677" s="998"/>
      <c r="T677" s="998"/>
      <c r="U677" s="998"/>
      <c r="V677" s="998"/>
      <c r="W677" s="998"/>
      <c r="X677" s="998"/>
      <c r="Y677" s="998"/>
      <c r="Z677" s="998"/>
    </row>
    <row r="678" ht="15.75" customHeight="1">
      <c r="A678" s="998"/>
      <c r="B678" s="998"/>
      <c r="C678" s="998"/>
      <c r="D678" s="998"/>
      <c r="E678" s="998"/>
      <c r="F678" s="998"/>
      <c r="G678" s="998"/>
      <c r="H678" s="998"/>
      <c r="I678" s="998"/>
      <c r="J678" s="998"/>
      <c r="K678" s="998"/>
      <c r="L678" s="998"/>
      <c r="M678" s="998"/>
      <c r="N678" s="998"/>
      <c r="O678" s="998"/>
      <c r="P678" s="998"/>
      <c r="Q678" s="998"/>
      <c r="R678" s="998"/>
      <c r="S678" s="998"/>
      <c r="T678" s="998"/>
      <c r="U678" s="998"/>
      <c r="V678" s="998"/>
      <c r="W678" s="998"/>
      <c r="X678" s="998"/>
      <c r="Y678" s="998"/>
      <c r="Z678" s="998"/>
    </row>
    <row r="679" ht="15.75" customHeight="1">
      <c r="A679" s="998"/>
      <c r="B679" s="998"/>
      <c r="C679" s="998"/>
      <c r="D679" s="998"/>
      <c r="E679" s="998"/>
      <c r="F679" s="998"/>
      <c r="G679" s="998"/>
      <c r="H679" s="998"/>
      <c r="I679" s="998"/>
      <c r="J679" s="998"/>
      <c r="K679" s="998"/>
      <c r="L679" s="998"/>
      <c r="M679" s="998"/>
      <c r="N679" s="998"/>
      <c r="O679" s="998"/>
      <c r="P679" s="998"/>
      <c r="Q679" s="998"/>
      <c r="R679" s="998"/>
      <c r="S679" s="998"/>
      <c r="T679" s="998"/>
      <c r="U679" s="998"/>
      <c r="V679" s="998"/>
      <c r="W679" s="998"/>
      <c r="X679" s="998"/>
      <c r="Y679" s="998"/>
      <c r="Z679" s="998"/>
    </row>
    <row r="680" ht="15.75" customHeight="1">
      <c r="A680" s="998"/>
      <c r="B680" s="998"/>
      <c r="C680" s="998"/>
      <c r="D680" s="998"/>
      <c r="E680" s="998"/>
      <c r="F680" s="998"/>
      <c r="G680" s="998"/>
      <c r="H680" s="998"/>
      <c r="I680" s="998"/>
      <c r="J680" s="998"/>
      <c r="K680" s="998"/>
      <c r="L680" s="998"/>
      <c r="M680" s="998"/>
      <c r="N680" s="998"/>
      <c r="O680" s="998"/>
      <c r="P680" s="998"/>
      <c r="Q680" s="998"/>
      <c r="R680" s="998"/>
      <c r="S680" s="998"/>
      <c r="T680" s="998"/>
      <c r="U680" s="998"/>
      <c r="V680" s="998"/>
      <c r="W680" s="998"/>
      <c r="X680" s="998"/>
      <c r="Y680" s="998"/>
      <c r="Z680" s="998"/>
    </row>
    <row r="681" ht="15.75" customHeight="1">
      <c r="A681" s="998"/>
      <c r="B681" s="998"/>
      <c r="C681" s="998"/>
      <c r="D681" s="998"/>
      <c r="E681" s="998"/>
      <c r="F681" s="998"/>
      <c r="G681" s="998"/>
      <c r="H681" s="998"/>
      <c r="I681" s="998"/>
      <c r="J681" s="998"/>
      <c r="K681" s="998"/>
      <c r="L681" s="998"/>
      <c r="M681" s="998"/>
      <c r="N681" s="998"/>
      <c r="O681" s="998"/>
      <c r="P681" s="998"/>
      <c r="Q681" s="998"/>
      <c r="R681" s="998"/>
      <c r="S681" s="998"/>
      <c r="T681" s="998"/>
      <c r="U681" s="998"/>
      <c r="V681" s="998"/>
      <c r="W681" s="998"/>
      <c r="X681" s="998"/>
      <c r="Y681" s="998"/>
      <c r="Z681" s="998"/>
    </row>
    <row r="682" ht="15.75" customHeight="1">
      <c r="A682" s="998"/>
      <c r="B682" s="998"/>
      <c r="C682" s="998"/>
      <c r="D682" s="998"/>
      <c r="E682" s="998"/>
      <c r="F682" s="998"/>
      <c r="G682" s="998"/>
      <c r="H682" s="998"/>
      <c r="I682" s="998"/>
      <c r="J682" s="998"/>
      <c r="K682" s="998"/>
      <c r="L682" s="998"/>
      <c r="M682" s="998"/>
      <c r="N682" s="998"/>
      <c r="O682" s="998"/>
      <c r="P682" s="998"/>
      <c r="Q682" s="998"/>
      <c r="R682" s="998"/>
      <c r="S682" s="998"/>
      <c r="T682" s="998"/>
      <c r="U682" s="998"/>
      <c r="V682" s="998"/>
      <c r="W682" s="998"/>
      <c r="X682" s="998"/>
      <c r="Y682" s="998"/>
      <c r="Z682" s="998"/>
    </row>
    <row r="683" ht="15.75" customHeight="1">
      <c r="A683" s="998"/>
      <c r="B683" s="998"/>
      <c r="C683" s="998"/>
      <c r="D683" s="998"/>
      <c r="E683" s="998"/>
      <c r="F683" s="998"/>
      <c r="G683" s="998"/>
      <c r="H683" s="998"/>
      <c r="I683" s="998"/>
      <c r="J683" s="998"/>
      <c r="K683" s="998"/>
      <c r="L683" s="998"/>
      <c r="M683" s="998"/>
      <c r="N683" s="998"/>
      <c r="O683" s="998"/>
      <c r="P683" s="998"/>
      <c r="Q683" s="998"/>
      <c r="R683" s="998"/>
      <c r="S683" s="998"/>
      <c r="T683" s="998"/>
      <c r="U683" s="998"/>
      <c r="V683" s="998"/>
      <c r="W683" s="998"/>
      <c r="X683" s="998"/>
      <c r="Y683" s="998"/>
      <c r="Z683" s="998"/>
    </row>
    <row r="684" ht="15.75" customHeight="1">
      <c r="A684" s="998"/>
      <c r="B684" s="998"/>
      <c r="C684" s="998"/>
      <c r="D684" s="998"/>
      <c r="E684" s="998"/>
      <c r="F684" s="998"/>
      <c r="G684" s="998"/>
      <c r="H684" s="998"/>
      <c r="I684" s="998"/>
      <c r="J684" s="998"/>
      <c r="K684" s="998"/>
      <c r="L684" s="998"/>
      <c r="M684" s="998"/>
      <c r="N684" s="998"/>
      <c r="O684" s="998"/>
      <c r="P684" s="998"/>
      <c r="Q684" s="998"/>
      <c r="R684" s="998"/>
      <c r="S684" s="998"/>
      <c r="T684" s="998"/>
      <c r="U684" s="998"/>
      <c r="V684" s="998"/>
      <c r="W684" s="998"/>
      <c r="X684" s="998"/>
      <c r="Y684" s="998"/>
      <c r="Z684" s="998"/>
    </row>
    <row r="685" ht="15.75" customHeight="1">
      <c r="A685" s="998"/>
      <c r="B685" s="998"/>
      <c r="C685" s="998"/>
      <c r="D685" s="998"/>
      <c r="E685" s="998"/>
      <c r="F685" s="998"/>
      <c r="G685" s="998"/>
      <c r="H685" s="998"/>
      <c r="I685" s="998"/>
      <c r="J685" s="998"/>
      <c r="K685" s="998"/>
      <c r="L685" s="998"/>
      <c r="M685" s="998"/>
      <c r="N685" s="998"/>
      <c r="O685" s="998"/>
      <c r="P685" s="998"/>
      <c r="Q685" s="998"/>
      <c r="R685" s="998"/>
      <c r="S685" s="998"/>
      <c r="T685" s="998"/>
      <c r="U685" s="998"/>
      <c r="V685" s="998"/>
      <c r="W685" s="998"/>
      <c r="X685" s="998"/>
      <c r="Y685" s="998"/>
      <c r="Z685" s="998"/>
    </row>
    <row r="686" ht="15.75" customHeight="1">
      <c r="A686" s="998"/>
      <c r="B686" s="998"/>
      <c r="C686" s="998"/>
      <c r="D686" s="998"/>
      <c r="E686" s="998"/>
      <c r="F686" s="998"/>
      <c r="G686" s="998"/>
      <c r="H686" s="998"/>
      <c r="I686" s="998"/>
      <c r="J686" s="998"/>
      <c r="K686" s="998"/>
      <c r="L686" s="998"/>
      <c r="M686" s="998"/>
      <c r="N686" s="998"/>
      <c r="O686" s="998"/>
      <c r="P686" s="998"/>
      <c r="Q686" s="998"/>
      <c r="R686" s="998"/>
      <c r="S686" s="998"/>
      <c r="T686" s="998"/>
      <c r="U686" s="998"/>
      <c r="V686" s="998"/>
      <c r="W686" s="998"/>
      <c r="X686" s="998"/>
      <c r="Y686" s="998"/>
      <c r="Z686" s="998"/>
    </row>
    <row r="687" ht="15.75" customHeight="1">
      <c r="A687" s="998"/>
      <c r="B687" s="998"/>
      <c r="C687" s="998"/>
      <c r="D687" s="998"/>
      <c r="E687" s="998"/>
      <c r="F687" s="998"/>
      <c r="G687" s="998"/>
      <c r="H687" s="998"/>
      <c r="I687" s="998"/>
      <c r="J687" s="998"/>
      <c r="K687" s="998"/>
      <c r="L687" s="998"/>
      <c r="M687" s="998"/>
      <c r="N687" s="998"/>
      <c r="O687" s="998"/>
      <c r="P687" s="998"/>
      <c r="Q687" s="998"/>
      <c r="R687" s="998"/>
      <c r="S687" s="998"/>
      <c r="T687" s="998"/>
      <c r="U687" s="998"/>
      <c r="V687" s="998"/>
      <c r="W687" s="998"/>
      <c r="X687" s="998"/>
      <c r="Y687" s="998"/>
      <c r="Z687" s="998"/>
    </row>
    <row r="688" ht="15.75" customHeight="1">
      <c r="A688" s="998"/>
      <c r="B688" s="998"/>
      <c r="C688" s="998"/>
      <c r="D688" s="998"/>
      <c r="E688" s="998"/>
      <c r="F688" s="998"/>
      <c r="G688" s="998"/>
      <c r="H688" s="998"/>
      <c r="I688" s="998"/>
      <c r="J688" s="998"/>
      <c r="K688" s="998"/>
      <c r="L688" s="998"/>
      <c r="M688" s="998"/>
      <c r="N688" s="998"/>
      <c r="O688" s="998"/>
      <c r="P688" s="998"/>
      <c r="Q688" s="998"/>
      <c r="R688" s="998"/>
      <c r="S688" s="998"/>
      <c r="T688" s="998"/>
      <c r="U688" s="998"/>
      <c r="V688" s="998"/>
      <c r="W688" s="998"/>
      <c r="X688" s="998"/>
      <c r="Y688" s="998"/>
      <c r="Z688" s="998"/>
    </row>
    <row r="689" ht="15.75" customHeight="1">
      <c r="A689" s="998"/>
      <c r="B689" s="998"/>
      <c r="C689" s="998"/>
      <c r="D689" s="998"/>
      <c r="E689" s="998"/>
      <c r="F689" s="998"/>
      <c r="G689" s="998"/>
      <c r="H689" s="998"/>
      <c r="I689" s="998"/>
      <c r="J689" s="998"/>
      <c r="K689" s="998"/>
      <c r="L689" s="998"/>
      <c r="M689" s="998"/>
      <c r="N689" s="998"/>
      <c r="O689" s="998"/>
      <c r="P689" s="998"/>
      <c r="Q689" s="998"/>
      <c r="R689" s="998"/>
      <c r="S689" s="998"/>
      <c r="T689" s="998"/>
      <c r="U689" s="998"/>
      <c r="V689" s="998"/>
      <c r="W689" s="998"/>
      <c r="X689" s="998"/>
      <c r="Y689" s="998"/>
      <c r="Z689" s="998"/>
    </row>
    <row r="690" ht="15.75" customHeight="1">
      <c r="A690" s="998"/>
      <c r="B690" s="998"/>
      <c r="C690" s="998"/>
      <c r="D690" s="998"/>
      <c r="E690" s="998"/>
      <c r="F690" s="998"/>
      <c r="G690" s="998"/>
      <c r="H690" s="998"/>
      <c r="I690" s="998"/>
      <c r="J690" s="998"/>
      <c r="K690" s="998"/>
      <c r="L690" s="998"/>
      <c r="M690" s="998"/>
      <c r="N690" s="998"/>
      <c r="O690" s="998"/>
      <c r="P690" s="998"/>
      <c r="Q690" s="998"/>
      <c r="R690" s="998"/>
      <c r="S690" s="998"/>
      <c r="T690" s="998"/>
      <c r="U690" s="998"/>
      <c r="V690" s="998"/>
      <c r="W690" s="998"/>
      <c r="X690" s="998"/>
      <c r="Y690" s="998"/>
      <c r="Z690" s="998"/>
    </row>
    <row r="691" ht="15.75" customHeight="1">
      <c r="A691" s="998"/>
      <c r="B691" s="998"/>
      <c r="C691" s="998"/>
      <c r="D691" s="998"/>
      <c r="E691" s="998"/>
      <c r="F691" s="998"/>
      <c r="G691" s="998"/>
      <c r="H691" s="998"/>
      <c r="I691" s="998"/>
      <c r="J691" s="998"/>
      <c r="K691" s="998"/>
      <c r="L691" s="998"/>
      <c r="M691" s="998"/>
      <c r="N691" s="998"/>
      <c r="O691" s="998"/>
      <c r="P691" s="998"/>
      <c r="Q691" s="998"/>
      <c r="R691" s="998"/>
      <c r="S691" s="998"/>
      <c r="T691" s="998"/>
      <c r="U691" s="998"/>
      <c r="V691" s="998"/>
      <c r="W691" s="998"/>
      <c r="X691" s="998"/>
      <c r="Y691" s="998"/>
      <c r="Z691" s="998"/>
    </row>
    <row r="692" ht="15.75" customHeight="1">
      <c r="A692" s="998"/>
      <c r="B692" s="998"/>
      <c r="C692" s="998"/>
      <c r="D692" s="998"/>
      <c r="E692" s="998"/>
      <c r="F692" s="998"/>
      <c r="G692" s="998"/>
      <c r="H692" s="998"/>
      <c r="I692" s="998"/>
      <c r="J692" s="998"/>
      <c r="K692" s="998"/>
      <c r="L692" s="998"/>
      <c r="M692" s="998"/>
      <c r="N692" s="998"/>
      <c r="O692" s="998"/>
      <c r="P692" s="998"/>
      <c r="Q692" s="998"/>
      <c r="R692" s="998"/>
      <c r="S692" s="998"/>
      <c r="T692" s="998"/>
      <c r="U692" s="998"/>
      <c r="V692" s="998"/>
      <c r="W692" s="998"/>
      <c r="X692" s="998"/>
      <c r="Y692" s="998"/>
      <c r="Z692" s="998"/>
    </row>
    <row r="693" ht="15.75" customHeight="1">
      <c r="A693" s="998"/>
      <c r="B693" s="998"/>
      <c r="C693" s="998"/>
      <c r="D693" s="998"/>
      <c r="E693" s="998"/>
      <c r="F693" s="998"/>
      <c r="G693" s="998"/>
      <c r="H693" s="998"/>
      <c r="I693" s="998"/>
      <c r="J693" s="998"/>
      <c r="K693" s="998"/>
      <c r="L693" s="998"/>
      <c r="M693" s="998"/>
      <c r="N693" s="998"/>
      <c r="O693" s="998"/>
      <c r="P693" s="998"/>
      <c r="Q693" s="998"/>
      <c r="R693" s="998"/>
      <c r="S693" s="998"/>
      <c r="T693" s="998"/>
      <c r="U693" s="998"/>
      <c r="V693" s="998"/>
      <c r="W693" s="998"/>
      <c r="X693" s="998"/>
      <c r="Y693" s="998"/>
      <c r="Z693" s="998"/>
    </row>
    <row r="694" ht="15.75" customHeight="1">
      <c r="A694" s="998"/>
      <c r="B694" s="998"/>
      <c r="C694" s="998"/>
      <c r="D694" s="998"/>
      <c r="E694" s="998"/>
      <c r="F694" s="998"/>
      <c r="G694" s="998"/>
      <c r="H694" s="998"/>
      <c r="I694" s="998"/>
      <c r="J694" s="998"/>
      <c r="K694" s="998"/>
      <c r="L694" s="998"/>
      <c r="M694" s="998"/>
      <c r="N694" s="998"/>
      <c r="O694" s="998"/>
      <c r="P694" s="998"/>
      <c r="Q694" s="998"/>
      <c r="R694" s="998"/>
      <c r="S694" s="998"/>
      <c r="T694" s="998"/>
      <c r="U694" s="998"/>
      <c r="V694" s="998"/>
      <c r="W694" s="998"/>
      <c r="X694" s="998"/>
      <c r="Y694" s="998"/>
      <c r="Z694" s="998"/>
    </row>
    <row r="695" ht="15.75" customHeight="1">
      <c r="A695" s="998"/>
      <c r="B695" s="998"/>
      <c r="C695" s="998"/>
      <c r="D695" s="998"/>
      <c r="E695" s="998"/>
      <c r="F695" s="998"/>
      <c r="G695" s="998"/>
      <c r="H695" s="998"/>
      <c r="I695" s="998"/>
      <c r="J695" s="998"/>
      <c r="K695" s="998"/>
      <c r="L695" s="998"/>
      <c r="M695" s="998"/>
      <c r="N695" s="998"/>
      <c r="O695" s="998"/>
      <c r="P695" s="998"/>
      <c r="Q695" s="998"/>
      <c r="R695" s="998"/>
      <c r="S695" s="998"/>
      <c r="T695" s="998"/>
      <c r="U695" s="998"/>
      <c r="V695" s="998"/>
      <c r="W695" s="998"/>
      <c r="X695" s="998"/>
      <c r="Y695" s="998"/>
      <c r="Z695" s="998"/>
    </row>
    <row r="696" ht="15.75" customHeight="1">
      <c r="A696" s="998"/>
      <c r="B696" s="998"/>
      <c r="C696" s="998"/>
      <c r="D696" s="998"/>
      <c r="E696" s="998"/>
      <c r="F696" s="998"/>
      <c r="G696" s="998"/>
      <c r="H696" s="998"/>
      <c r="I696" s="998"/>
      <c r="J696" s="998"/>
      <c r="K696" s="998"/>
      <c r="L696" s="998"/>
      <c r="M696" s="998"/>
      <c r="N696" s="998"/>
      <c r="O696" s="998"/>
      <c r="P696" s="998"/>
      <c r="Q696" s="998"/>
      <c r="R696" s="998"/>
      <c r="S696" s="998"/>
      <c r="T696" s="998"/>
      <c r="U696" s="998"/>
      <c r="V696" s="998"/>
      <c r="W696" s="998"/>
      <c r="X696" s="998"/>
      <c r="Y696" s="998"/>
      <c r="Z696" s="998"/>
    </row>
    <row r="697" ht="15.75" customHeight="1">
      <c r="A697" s="998"/>
      <c r="B697" s="998"/>
      <c r="C697" s="998"/>
      <c r="D697" s="998"/>
      <c r="E697" s="998"/>
      <c r="F697" s="998"/>
      <c r="G697" s="998"/>
      <c r="H697" s="998"/>
      <c r="I697" s="998"/>
      <c r="J697" s="998"/>
      <c r="K697" s="998"/>
      <c r="L697" s="998"/>
      <c r="M697" s="998"/>
      <c r="N697" s="998"/>
      <c r="O697" s="998"/>
      <c r="P697" s="998"/>
      <c r="Q697" s="998"/>
      <c r="R697" s="998"/>
      <c r="S697" s="998"/>
      <c r="T697" s="998"/>
      <c r="U697" s="998"/>
      <c r="V697" s="998"/>
      <c r="W697" s="998"/>
      <c r="X697" s="998"/>
      <c r="Y697" s="998"/>
      <c r="Z697" s="998"/>
    </row>
    <row r="698" ht="15.75" customHeight="1">
      <c r="A698" s="998"/>
      <c r="B698" s="998"/>
      <c r="C698" s="998"/>
      <c r="D698" s="998"/>
      <c r="E698" s="998"/>
      <c r="F698" s="998"/>
      <c r="G698" s="998"/>
      <c r="H698" s="998"/>
      <c r="I698" s="998"/>
      <c r="J698" s="998"/>
      <c r="K698" s="998"/>
      <c r="L698" s="998"/>
      <c r="M698" s="998"/>
      <c r="N698" s="998"/>
      <c r="O698" s="998"/>
      <c r="P698" s="998"/>
      <c r="Q698" s="998"/>
      <c r="R698" s="998"/>
      <c r="S698" s="998"/>
      <c r="T698" s="998"/>
      <c r="U698" s="998"/>
      <c r="V698" s="998"/>
      <c r="W698" s="998"/>
      <c r="X698" s="998"/>
      <c r="Y698" s="998"/>
      <c r="Z698" s="998"/>
    </row>
    <row r="699" ht="15.75" customHeight="1">
      <c r="A699" s="998"/>
      <c r="B699" s="998"/>
      <c r="C699" s="998"/>
      <c r="D699" s="998"/>
      <c r="E699" s="998"/>
      <c r="F699" s="998"/>
      <c r="G699" s="998"/>
      <c r="H699" s="998"/>
      <c r="I699" s="998"/>
      <c r="J699" s="998"/>
      <c r="K699" s="998"/>
      <c r="L699" s="998"/>
      <c r="M699" s="998"/>
      <c r="N699" s="998"/>
      <c r="O699" s="998"/>
      <c r="P699" s="998"/>
      <c r="Q699" s="998"/>
      <c r="R699" s="998"/>
      <c r="S699" s="998"/>
      <c r="T699" s="998"/>
      <c r="U699" s="998"/>
      <c r="V699" s="998"/>
      <c r="W699" s="998"/>
      <c r="X699" s="998"/>
      <c r="Y699" s="998"/>
      <c r="Z699" s="998"/>
    </row>
    <row r="700" ht="15.75" customHeight="1">
      <c r="A700" s="998"/>
      <c r="B700" s="998"/>
      <c r="C700" s="998"/>
      <c r="D700" s="998"/>
      <c r="E700" s="998"/>
      <c r="F700" s="998"/>
      <c r="G700" s="998"/>
      <c r="H700" s="998"/>
      <c r="I700" s="998"/>
      <c r="J700" s="998"/>
      <c r="K700" s="998"/>
      <c r="L700" s="998"/>
      <c r="M700" s="998"/>
      <c r="N700" s="998"/>
      <c r="O700" s="998"/>
      <c r="P700" s="998"/>
      <c r="Q700" s="998"/>
      <c r="R700" s="998"/>
      <c r="S700" s="998"/>
      <c r="T700" s="998"/>
      <c r="U700" s="998"/>
      <c r="V700" s="998"/>
      <c r="W700" s="998"/>
      <c r="X700" s="998"/>
      <c r="Y700" s="998"/>
      <c r="Z700" s="998"/>
    </row>
    <row r="701" ht="15.75" customHeight="1">
      <c r="A701" s="998"/>
      <c r="B701" s="998"/>
      <c r="C701" s="998"/>
      <c r="D701" s="998"/>
      <c r="E701" s="998"/>
      <c r="F701" s="998"/>
      <c r="G701" s="998"/>
      <c r="H701" s="998"/>
      <c r="I701" s="998"/>
      <c r="J701" s="998"/>
      <c r="K701" s="998"/>
      <c r="L701" s="998"/>
      <c r="M701" s="998"/>
      <c r="N701" s="998"/>
      <c r="O701" s="998"/>
      <c r="P701" s="998"/>
      <c r="Q701" s="998"/>
      <c r="R701" s="998"/>
      <c r="S701" s="998"/>
      <c r="T701" s="998"/>
      <c r="U701" s="998"/>
      <c r="V701" s="998"/>
      <c r="W701" s="998"/>
      <c r="X701" s="998"/>
      <c r="Y701" s="998"/>
      <c r="Z701" s="998"/>
    </row>
    <row r="702" ht="15.75" customHeight="1">
      <c r="A702" s="998"/>
      <c r="B702" s="998"/>
      <c r="C702" s="998"/>
      <c r="D702" s="998"/>
      <c r="E702" s="998"/>
      <c r="F702" s="998"/>
      <c r="G702" s="998"/>
      <c r="H702" s="998"/>
      <c r="I702" s="998"/>
      <c r="J702" s="998"/>
      <c r="K702" s="998"/>
      <c r="L702" s="998"/>
      <c r="M702" s="998"/>
      <c r="N702" s="998"/>
      <c r="O702" s="998"/>
      <c r="P702" s="998"/>
      <c r="Q702" s="998"/>
      <c r="R702" s="998"/>
      <c r="S702" s="998"/>
      <c r="T702" s="998"/>
      <c r="U702" s="998"/>
      <c r="V702" s="998"/>
      <c r="W702" s="998"/>
      <c r="X702" s="998"/>
      <c r="Y702" s="998"/>
      <c r="Z702" s="998"/>
    </row>
    <row r="703" ht="15.75" customHeight="1">
      <c r="A703" s="998"/>
      <c r="B703" s="998"/>
      <c r="C703" s="998"/>
      <c r="D703" s="998"/>
      <c r="E703" s="998"/>
      <c r="F703" s="998"/>
      <c r="G703" s="998"/>
      <c r="H703" s="998"/>
      <c r="I703" s="998"/>
      <c r="J703" s="998"/>
      <c r="K703" s="998"/>
      <c r="L703" s="998"/>
      <c r="M703" s="998"/>
      <c r="N703" s="998"/>
      <c r="O703" s="998"/>
      <c r="P703" s="998"/>
      <c r="Q703" s="998"/>
      <c r="R703" s="998"/>
      <c r="S703" s="998"/>
      <c r="T703" s="998"/>
      <c r="U703" s="998"/>
      <c r="V703" s="998"/>
      <c r="W703" s="998"/>
      <c r="X703" s="998"/>
      <c r="Y703" s="998"/>
      <c r="Z703" s="998"/>
    </row>
    <row r="704" ht="15.75" customHeight="1">
      <c r="A704" s="998"/>
      <c r="B704" s="998"/>
      <c r="C704" s="998"/>
      <c r="D704" s="998"/>
      <c r="E704" s="998"/>
      <c r="F704" s="998"/>
      <c r="G704" s="998"/>
      <c r="H704" s="998"/>
      <c r="I704" s="998"/>
      <c r="J704" s="998"/>
      <c r="K704" s="998"/>
      <c r="L704" s="998"/>
      <c r="M704" s="998"/>
      <c r="N704" s="998"/>
      <c r="O704" s="998"/>
      <c r="P704" s="998"/>
      <c r="Q704" s="998"/>
      <c r="R704" s="998"/>
      <c r="S704" s="998"/>
      <c r="T704" s="998"/>
      <c r="U704" s="998"/>
      <c r="V704" s="998"/>
      <c r="W704" s="998"/>
      <c r="X704" s="998"/>
      <c r="Y704" s="998"/>
      <c r="Z704" s="998"/>
    </row>
    <row r="705" ht="15.75" customHeight="1">
      <c r="A705" s="998"/>
      <c r="B705" s="998"/>
      <c r="C705" s="998"/>
      <c r="D705" s="998"/>
      <c r="E705" s="998"/>
      <c r="F705" s="998"/>
      <c r="G705" s="998"/>
      <c r="H705" s="998"/>
      <c r="I705" s="998"/>
      <c r="J705" s="998"/>
      <c r="K705" s="998"/>
      <c r="L705" s="998"/>
      <c r="M705" s="998"/>
      <c r="N705" s="998"/>
      <c r="O705" s="998"/>
      <c r="P705" s="998"/>
      <c r="Q705" s="998"/>
      <c r="R705" s="998"/>
      <c r="S705" s="998"/>
      <c r="T705" s="998"/>
      <c r="U705" s="998"/>
      <c r="V705" s="998"/>
      <c r="W705" s="998"/>
      <c r="X705" s="998"/>
      <c r="Y705" s="998"/>
      <c r="Z705" s="998"/>
    </row>
    <row r="706" ht="15.75" customHeight="1">
      <c r="A706" s="998"/>
      <c r="B706" s="998"/>
      <c r="C706" s="998"/>
      <c r="D706" s="998"/>
      <c r="E706" s="998"/>
      <c r="F706" s="998"/>
      <c r="G706" s="998"/>
      <c r="H706" s="998"/>
      <c r="I706" s="998"/>
      <c r="J706" s="998"/>
      <c r="K706" s="998"/>
      <c r="L706" s="998"/>
      <c r="M706" s="998"/>
      <c r="N706" s="998"/>
      <c r="O706" s="998"/>
      <c r="P706" s="998"/>
      <c r="Q706" s="998"/>
      <c r="R706" s="998"/>
      <c r="S706" s="998"/>
      <c r="T706" s="998"/>
      <c r="U706" s="998"/>
      <c r="V706" s="998"/>
      <c r="W706" s="998"/>
      <c r="X706" s="998"/>
      <c r="Y706" s="998"/>
      <c r="Z706" s="998"/>
    </row>
    <row r="707" ht="15.75" customHeight="1">
      <c r="A707" s="998"/>
      <c r="B707" s="998"/>
      <c r="C707" s="998"/>
      <c r="D707" s="998"/>
      <c r="E707" s="998"/>
      <c r="F707" s="998"/>
      <c r="G707" s="998"/>
      <c r="H707" s="998"/>
      <c r="I707" s="998"/>
      <c r="J707" s="998"/>
      <c r="K707" s="998"/>
      <c r="L707" s="998"/>
      <c r="M707" s="998"/>
      <c r="N707" s="998"/>
      <c r="O707" s="998"/>
      <c r="P707" s="998"/>
      <c r="Q707" s="998"/>
      <c r="R707" s="998"/>
      <c r="S707" s="998"/>
      <c r="T707" s="998"/>
      <c r="U707" s="998"/>
      <c r="V707" s="998"/>
      <c r="W707" s="998"/>
      <c r="X707" s="998"/>
      <c r="Y707" s="998"/>
      <c r="Z707" s="998"/>
    </row>
    <row r="708" ht="15.75" customHeight="1">
      <c r="A708" s="998"/>
      <c r="B708" s="998"/>
      <c r="C708" s="998"/>
      <c r="D708" s="998"/>
      <c r="E708" s="998"/>
      <c r="F708" s="998"/>
      <c r="G708" s="998"/>
      <c r="H708" s="998"/>
      <c r="I708" s="998"/>
      <c r="J708" s="998"/>
      <c r="K708" s="998"/>
      <c r="L708" s="998"/>
      <c r="M708" s="998"/>
      <c r="N708" s="998"/>
      <c r="O708" s="998"/>
      <c r="P708" s="998"/>
      <c r="Q708" s="998"/>
      <c r="R708" s="998"/>
      <c r="S708" s="998"/>
      <c r="T708" s="998"/>
      <c r="U708" s="998"/>
      <c r="V708" s="998"/>
      <c r="W708" s="998"/>
      <c r="X708" s="998"/>
      <c r="Y708" s="998"/>
      <c r="Z708" s="998"/>
    </row>
    <row r="709" ht="15.75" customHeight="1">
      <c r="A709" s="998"/>
      <c r="B709" s="998"/>
      <c r="C709" s="998"/>
      <c r="D709" s="998"/>
      <c r="E709" s="998"/>
      <c r="F709" s="998"/>
      <c r="G709" s="998"/>
      <c r="H709" s="998"/>
      <c r="I709" s="998"/>
      <c r="J709" s="998"/>
      <c r="K709" s="998"/>
      <c r="L709" s="998"/>
      <c r="M709" s="998"/>
      <c r="N709" s="998"/>
      <c r="O709" s="998"/>
      <c r="P709" s="998"/>
      <c r="Q709" s="998"/>
      <c r="R709" s="998"/>
      <c r="S709" s="998"/>
      <c r="T709" s="998"/>
      <c r="U709" s="998"/>
      <c r="V709" s="998"/>
      <c r="W709" s="998"/>
      <c r="X709" s="998"/>
      <c r="Y709" s="998"/>
      <c r="Z709" s="998"/>
    </row>
    <row r="710" ht="15.75" customHeight="1">
      <c r="A710" s="998"/>
      <c r="B710" s="998"/>
      <c r="C710" s="998"/>
      <c r="D710" s="998"/>
      <c r="E710" s="998"/>
      <c r="F710" s="998"/>
      <c r="G710" s="998"/>
      <c r="H710" s="998"/>
      <c r="I710" s="998"/>
      <c r="J710" s="998"/>
      <c r="K710" s="998"/>
      <c r="L710" s="998"/>
      <c r="M710" s="998"/>
      <c r="N710" s="998"/>
      <c r="O710" s="998"/>
      <c r="P710" s="998"/>
      <c r="Q710" s="998"/>
      <c r="R710" s="998"/>
      <c r="S710" s="998"/>
      <c r="T710" s="998"/>
      <c r="U710" s="998"/>
      <c r="V710" s="998"/>
      <c r="W710" s="998"/>
      <c r="X710" s="998"/>
      <c r="Y710" s="998"/>
      <c r="Z710" s="998"/>
    </row>
    <row r="711" ht="15.75" customHeight="1">
      <c r="A711" s="998"/>
      <c r="B711" s="998"/>
      <c r="C711" s="998"/>
      <c r="D711" s="998"/>
      <c r="E711" s="998"/>
      <c r="F711" s="998"/>
      <c r="G711" s="998"/>
      <c r="H711" s="998"/>
      <c r="I711" s="998"/>
      <c r="J711" s="998"/>
      <c r="K711" s="998"/>
      <c r="L711" s="998"/>
      <c r="M711" s="998"/>
      <c r="N711" s="998"/>
      <c r="O711" s="998"/>
      <c r="P711" s="998"/>
      <c r="Q711" s="998"/>
      <c r="R711" s="998"/>
      <c r="S711" s="998"/>
      <c r="T711" s="998"/>
      <c r="U711" s="998"/>
      <c r="V711" s="998"/>
      <c r="W711" s="998"/>
      <c r="X711" s="998"/>
      <c r="Y711" s="998"/>
      <c r="Z711" s="998"/>
    </row>
    <row r="712" ht="15.75" customHeight="1">
      <c r="A712" s="998"/>
      <c r="B712" s="998"/>
      <c r="C712" s="998"/>
      <c r="D712" s="998"/>
      <c r="E712" s="998"/>
      <c r="F712" s="998"/>
      <c r="G712" s="998"/>
      <c r="H712" s="998"/>
      <c r="I712" s="998"/>
      <c r="J712" s="998"/>
      <c r="K712" s="998"/>
      <c r="L712" s="998"/>
      <c r="M712" s="998"/>
      <c r="N712" s="998"/>
      <c r="O712" s="998"/>
      <c r="P712" s="998"/>
      <c r="Q712" s="998"/>
      <c r="R712" s="998"/>
      <c r="S712" s="998"/>
      <c r="T712" s="998"/>
      <c r="U712" s="998"/>
      <c r="V712" s="998"/>
      <c r="W712" s="998"/>
      <c r="X712" s="998"/>
      <c r="Y712" s="998"/>
      <c r="Z712" s="998"/>
    </row>
    <row r="713" ht="15.75" customHeight="1">
      <c r="A713" s="998"/>
      <c r="B713" s="998"/>
      <c r="C713" s="998"/>
      <c r="D713" s="998"/>
      <c r="E713" s="998"/>
      <c r="F713" s="998"/>
      <c r="G713" s="998"/>
      <c r="H713" s="998"/>
      <c r="I713" s="998"/>
      <c r="J713" s="998"/>
      <c r="K713" s="998"/>
      <c r="L713" s="998"/>
      <c r="M713" s="998"/>
      <c r="N713" s="998"/>
      <c r="O713" s="998"/>
      <c r="P713" s="998"/>
      <c r="Q713" s="998"/>
      <c r="R713" s="998"/>
      <c r="S713" s="998"/>
      <c r="T713" s="998"/>
      <c r="U713" s="998"/>
      <c r="V713" s="998"/>
      <c r="W713" s="998"/>
      <c r="X713" s="998"/>
      <c r="Y713" s="998"/>
      <c r="Z713" s="998"/>
    </row>
    <row r="714" ht="15.75" customHeight="1">
      <c r="A714" s="998"/>
      <c r="B714" s="998"/>
      <c r="C714" s="998"/>
      <c r="D714" s="998"/>
      <c r="E714" s="998"/>
      <c r="F714" s="998"/>
      <c r="G714" s="998"/>
      <c r="H714" s="998"/>
      <c r="I714" s="998"/>
      <c r="J714" s="998"/>
      <c r="K714" s="998"/>
      <c r="L714" s="998"/>
      <c r="M714" s="998"/>
      <c r="N714" s="998"/>
      <c r="O714" s="998"/>
      <c r="P714" s="998"/>
      <c r="Q714" s="998"/>
      <c r="R714" s="998"/>
      <c r="S714" s="998"/>
      <c r="T714" s="998"/>
      <c r="U714" s="998"/>
      <c r="V714" s="998"/>
      <c r="W714" s="998"/>
      <c r="X714" s="998"/>
      <c r="Y714" s="998"/>
      <c r="Z714" s="998"/>
    </row>
    <row r="715" ht="15.75" customHeight="1">
      <c r="A715" s="998"/>
      <c r="B715" s="998"/>
      <c r="C715" s="998"/>
      <c r="D715" s="998"/>
      <c r="E715" s="998"/>
      <c r="F715" s="998"/>
      <c r="G715" s="998"/>
      <c r="H715" s="998"/>
      <c r="I715" s="998"/>
      <c r="J715" s="998"/>
      <c r="K715" s="998"/>
      <c r="L715" s="998"/>
      <c r="M715" s="998"/>
      <c r="N715" s="998"/>
      <c r="O715" s="998"/>
      <c r="P715" s="998"/>
      <c r="Q715" s="998"/>
      <c r="R715" s="998"/>
      <c r="S715" s="998"/>
      <c r="T715" s="998"/>
      <c r="U715" s="998"/>
      <c r="V715" s="998"/>
      <c r="W715" s="998"/>
      <c r="X715" s="998"/>
      <c r="Y715" s="998"/>
      <c r="Z715" s="998"/>
    </row>
    <row r="716" ht="15.75" customHeight="1">
      <c r="A716" s="998"/>
      <c r="B716" s="998"/>
      <c r="C716" s="998"/>
      <c r="D716" s="998"/>
      <c r="E716" s="998"/>
      <c r="F716" s="998"/>
      <c r="G716" s="998"/>
      <c r="H716" s="998"/>
      <c r="I716" s="998"/>
      <c r="J716" s="998"/>
      <c r="K716" s="998"/>
      <c r="L716" s="998"/>
      <c r="M716" s="998"/>
      <c r="N716" s="998"/>
      <c r="O716" s="998"/>
      <c r="P716" s="998"/>
      <c r="Q716" s="998"/>
      <c r="R716" s="998"/>
      <c r="S716" s="998"/>
      <c r="T716" s="998"/>
      <c r="U716" s="998"/>
      <c r="V716" s="998"/>
      <c r="W716" s="998"/>
      <c r="X716" s="998"/>
      <c r="Y716" s="998"/>
      <c r="Z716" s="998"/>
    </row>
    <row r="717" ht="15.75" customHeight="1">
      <c r="A717" s="998"/>
      <c r="B717" s="998"/>
      <c r="C717" s="998"/>
      <c r="D717" s="998"/>
      <c r="E717" s="998"/>
      <c r="F717" s="998"/>
      <c r="G717" s="998"/>
      <c r="H717" s="998"/>
      <c r="I717" s="998"/>
      <c r="J717" s="998"/>
      <c r="K717" s="998"/>
      <c r="L717" s="998"/>
      <c r="M717" s="998"/>
      <c r="N717" s="998"/>
      <c r="O717" s="998"/>
      <c r="P717" s="998"/>
      <c r="Q717" s="998"/>
      <c r="R717" s="998"/>
      <c r="S717" s="998"/>
      <c r="T717" s="998"/>
      <c r="U717" s="998"/>
      <c r="V717" s="998"/>
      <c r="W717" s="998"/>
      <c r="X717" s="998"/>
      <c r="Y717" s="998"/>
      <c r="Z717" s="998"/>
    </row>
    <row r="718" ht="15.75" customHeight="1">
      <c r="A718" s="998"/>
      <c r="B718" s="998"/>
      <c r="C718" s="998"/>
      <c r="D718" s="998"/>
      <c r="E718" s="998"/>
      <c r="F718" s="998"/>
      <c r="G718" s="998"/>
      <c r="H718" s="998"/>
      <c r="I718" s="998"/>
      <c r="J718" s="998"/>
      <c r="K718" s="998"/>
      <c r="L718" s="998"/>
      <c r="M718" s="998"/>
      <c r="N718" s="998"/>
      <c r="O718" s="998"/>
      <c r="P718" s="998"/>
      <c r="Q718" s="998"/>
      <c r="R718" s="998"/>
      <c r="S718" s="998"/>
      <c r="T718" s="998"/>
      <c r="U718" s="998"/>
      <c r="V718" s="998"/>
      <c r="W718" s="998"/>
      <c r="X718" s="998"/>
      <c r="Y718" s="998"/>
      <c r="Z718" s="998"/>
    </row>
    <row r="719" ht="15.75" customHeight="1">
      <c r="A719" s="998"/>
      <c r="B719" s="998"/>
      <c r="C719" s="998"/>
      <c r="D719" s="998"/>
      <c r="E719" s="998"/>
      <c r="F719" s="998"/>
      <c r="G719" s="998"/>
      <c r="H719" s="998"/>
      <c r="I719" s="998"/>
      <c r="J719" s="998"/>
      <c r="K719" s="998"/>
      <c r="L719" s="998"/>
      <c r="M719" s="998"/>
      <c r="N719" s="998"/>
      <c r="O719" s="998"/>
      <c r="P719" s="998"/>
      <c r="Q719" s="998"/>
      <c r="R719" s="998"/>
      <c r="S719" s="998"/>
      <c r="T719" s="998"/>
      <c r="U719" s="998"/>
      <c r="V719" s="998"/>
      <c r="W719" s="998"/>
      <c r="X719" s="998"/>
      <c r="Y719" s="998"/>
      <c r="Z719" s="998"/>
    </row>
    <row r="720" ht="15.75" customHeight="1">
      <c r="A720" s="998"/>
      <c r="B720" s="998"/>
      <c r="C720" s="998"/>
      <c r="D720" s="998"/>
      <c r="E720" s="998"/>
      <c r="F720" s="998"/>
      <c r="G720" s="998"/>
      <c r="H720" s="998"/>
      <c r="I720" s="998"/>
      <c r="J720" s="998"/>
      <c r="K720" s="998"/>
      <c r="L720" s="998"/>
      <c r="M720" s="998"/>
      <c r="N720" s="998"/>
      <c r="O720" s="998"/>
      <c r="P720" s="998"/>
      <c r="Q720" s="998"/>
      <c r="R720" s="998"/>
      <c r="S720" s="998"/>
      <c r="T720" s="998"/>
      <c r="U720" s="998"/>
      <c r="V720" s="998"/>
      <c r="W720" s="998"/>
      <c r="X720" s="998"/>
      <c r="Y720" s="998"/>
      <c r="Z720" s="998"/>
    </row>
    <row r="721" ht="15.75" customHeight="1">
      <c r="A721" s="998"/>
      <c r="B721" s="998"/>
      <c r="C721" s="998"/>
      <c r="D721" s="998"/>
      <c r="E721" s="998"/>
      <c r="F721" s="998"/>
      <c r="G721" s="998"/>
      <c r="H721" s="998"/>
      <c r="I721" s="998"/>
      <c r="J721" s="998"/>
      <c r="K721" s="998"/>
      <c r="L721" s="998"/>
      <c r="M721" s="998"/>
      <c r="N721" s="998"/>
      <c r="O721" s="998"/>
      <c r="P721" s="998"/>
      <c r="Q721" s="998"/>
      <c r="R721" s="998"/>
      <c r="S721" s="998"/>
      <c r="T721" s="998"/>
      <c r="U721" s="998"/>
      <c r="V721" s="998"/>
      <c r="W721" s="998"/>
      <c r="X721" s="998"/>
      <c r="Y721" s="998"/>
      <c r="Z721" s="998"/>
    </row>
    <row r="722" ht="15.75" customHeight="1">
      <c r="A722" s="998"/>
      <c r="B722" s="998"/>
      <c r="C722" s="998"/>
      <c r="D722" s="998"/>
      <c r="E722" s="998"/>
      <c r="F722" s="998"/>
      <c r="G722" s="998"/>
      <c r="H722" s="998"/>
      <c r="I722" s="998"/>
      <c r="J722" s="998"/>
      <c r="K722" s="998"/>
      <c r="L722" s="998"/>
      <c r="M722" s="998"/>
      <c r="N722" s="998"/>
      <c r="O722" s="998"/>
      <c r="P722" s="998"/>
      <c r="Q722" s="998"/>
      <c r="R722" s="998"/>
      <c r="S722" s="998"/>
      <c r="T722" s="998"/>
      <c r="U722" s="998"/>
      <c r="V722" s="998"/>
      <c r="W722" s="998"/>
      <c r="X722" s="998"/>
      <c r="Y722" s="998"/>
      <c r="Z722" s="998"/>
    </row>
    <row r="723" ht="15.75" customHeight="1">
      <c r="A723" s="998"/>
      <c r="B723" s="998"/>
      <c r="C723" s="998"/>
      <c r="D723" s="998"/>
      <c r="E723" s="998"/>
      <c r="F723" s="998"/>
      <c r="G723" s="998"/>
      <c r="H723" s="998"/>
      <c r="I723" s="998"/>
      <c r="J723" s="998"/>
      <c r="K723" s="998"/>
      <c r="L723" s="998"/>
      <c r="M723" s="998"/>
      <c r="N723" s="998"/>
      <c r="O723" s="998"/>
      <c r="P723" s="998"/>
      <c r="Q723" s="998"/>
      <c r="R723" s="998"/>
      <c r="S723" s="998"/>
      <c r="T723" s="998"/>
      <c r="U723" s="998"/>
      <c r="V723" s="998"/>
      <c r="W723" s="998"/>
      <c r="X723" s="998"/>
      <c r="Y723" s="998"/>
      <c r="Z723" s="998"/>
    </row>
    <row r="724" ht="15.75" customHeight="1">
      <c r="A724" s="998"/>
      <c r="B724" s="998"/>
      <c r="C724" s="998"/>
      <c r="D724" s="998"/>
      <c r="E724" s="998"/>
      <c r="F724" s="998"/>
      <c r="G724" s="998"/>
      <c r="H724" s="998"/>
      <c r="I724" s="998"/>
      <c r="J724" s="998"/>
      <c r="K724" s="998"/>
      <c r="L724" s="998"/>
      <c r="M724" s="998"/>
      <c r="N724" s="998"/>
      <c r="O724" s="998"/>
      <c r="P724" s="998"/>
      <c r="Q724" s="998"/>
      <c r="R724" s="998"/>
      <c r="S724" s="998"/>
      <c r="T724" s="998"/>
      <c r="U724" s="998"/>
      <c r="V724" s="998"/>
      <c r="W724" s="998"/>
      <c r="X724" s="998"/>
      <c r="Y724" s="998"/>
      <c r="Z724" s="998"/>
    </row>
    <row r="725" ht="15.75" customHeight="1">
      <c r="A725" s="998"/>
      <c r="B725" s="998"/>
      <c r="C725" s="998"/>
      <c r="D725" s="998"/>
      <c r="E725" s="998"/>
      <c r="F725" s="998"/>
      <c r="G725" s="998"/>
      <c r="H725" s="998"/>
      <c r="I725" s="998"/>
      <c r="J725" s="998"/>
      <c r="K725" s="998"/>
      <c r="L725" s="998"/>
      <c r="M725" s="998"/>
      <c r="N725" s="998"/>
      <c r="O725" s="998"/>
      <c r="P725" s="998"/>
      <c r="Q725" s="998"/>
      <c r="R725" s="998"/>
      <c r="S725" s="998"/>
      <c r="T725" s="998"/>
      <c r="U725" s="998"/>
      <c r="V725" s="998"/>
      <c r="W725" s="998"/>
      <c r="X725" s="998"/>
      <c r="Y725" s="998"/>
      <c r="Z725" s="998"/>
    </row>
    <row r="726" ht="15.75" customHeight="1">
      <c r="A726" s="998"/>
      <c r="B726" s="998"/>
      <c r="C726" s="998"/>
      <c r="D726" s="998"/>
      <c r="E726" s="998"/>
      <c r="F726" s="998"/>
      <c r="G726" s="998"/>
      <c r="H726" s="998"/>
      <c r="I726" s="998"/>
      <c r="J726" s="998"/>
      <c r="K726" s="998"/>
      <c r="L726" s="998"/>
      <c r="M726" s="998"/>
      <c r="N726" s="998"/>
      <c r="O726" s="998"/>
      <c r="P726" s="998"/>
      <c r="Q726" s="998"/>
      <c r="R726" s="998"/>
      <c r="S726" s="998"/>
      <c r="T726" s="998"/>
      <c r="U726" s="998"/>
      <c r="V726" s="998"/>
      <c r="W726" s="998"/>
      <c r="X726" s="998"/>
      <c r="Y726" s="998"/>
      <c r="Z726" s="998"/>
    </row>
    <row r="727" ht="15.75" customHeight="1">
      <c r="A727" s="998"/>
      <c r="B727" s="998"/>
      <c r="C727" s="998"/>
      <c r="D727" s="998"/>
      <c r="E727" s="998"/>
      <c r="F727" s="998"/>
      <c r="G727" s="998"/>
      <c r="H727" s="998"/>
      <c r="I727" s="998"/>
      <c r="J727" s="998"/>
      <c r="K727" s="998"/>
      <c r="L727" s="998"/>
      <c r="M727" s="998"/>
      <c r="N727" s="998"/>
      <c r="O727" s="998"/>
      <c r="P727" s="998"/>
      <c r="Q727" s="998"/>
      <c r="R727" s="998"/>
      <c r="S727" s="998"/>
      <c r="T727" s="998"/>
      <c r="U727" s="998"/>
      <c r="V727" s="998"/>
      <c r="W727" s="998"/>
      <c r="X727" s="998"/>
      <c r="Y727" s="998"/>
      <c r="Z727" s="998"/>
    </row>
    <row r="728" ht="15.75" customHeight="1">
      <c r="A728" s="998"/>
      <c r="B728" s="998"/>
      <c r="C728" s="998"/>
      <c r="D728" s="998"/>
      <c r="E728" s="998"/>
      <c r="F728" s="998"/>
      <c r="G728" s="998"/>
      <c r="H728" s="998"/>
      <c r="I728" s="998"/>
      <c r="J728" s="998"/>
      <c r="K728" s="998"/>
      <c r="L728" s="998"/>
      <c r="M728" s="998"/>
      <c r="N728" s="998"/>
      <c r="O728" s="998"/>
      <c r="P728" s="998"/>
      <c r="Q728" s="998"/>
      <c r="R728" s="998"/>
      <c r="S728" s="998"/>
      <c r="T728" s="998"/>
      <c r="U728" s="998"/>
      <c r="V728" s="998"/>
      <c r="W728" s="998"/>
      <c r="X728" s="998"/>
      <c r="Y728" s="998"/>
      <c r="Z728" s="998"/>
    </row>
    <row r="729" ht="15.75" customHeight="1">
      <c r="A729" s="998"/>
      <c r="B729" s="998"/>
      <c r="C729" s="998"/>
      <c r="D729" s="998"/>
      <c r="E729" s="998"/>
      <c r="F729" s="998"/>
      <c r="G729" s="998"/>
      <c r="H729" s="998"/>
      <c r="I729" s="998"/>
      <c r="J729" s="998"/>
      <c r="K729" s="998"/>
      <c r="L729" s="998"/>
      <c r="M729" s="998"/>
      <c r="N729" s="998"/>
      <c r="O729" s="998"/>
      <c r="P729" s="998"/>
      <c r="Q729" s="998"/>
      <c r="R729" s="998"/>
      <c r="S729" s="998"/>
      <c r="T729" s="998"/>
      <c r="U729" s="998"/>
      <c r="V729" s="998"/>
      <c r="W729" s="998"/>
      <c r="X729" s="998"/>
      <c r="Y729" s="998"/>
      <c r="Z729" s="998"/>
    </row>
    <row r="730" ht="15.75" customHeight="1">
      <c r="A730" s="998"/>
      <c r="B730" s="998"/>
      <c r="C730" s="998"/>
      <c r="D730" s="998"/>
      <c r="E730" s="998"/>
      <c r="F730" s="998"/>
      <c r="G730" s="998"/>
      <c r="H730" s="998"/>
      <c r="I730" s="998"/>
      <c r="J730" s="998"/>
      <c r="K730" s="998"/>
      <c r="L730" s="998"/>
      <c r="M730" s="998"/>
      <c r="N730" s="998"/>
      <c r="O730" s="998"/>
      <c r="P730" s="998"/>
      <c r="Q730" s="998"/>
      <c r="R730" s="998"/>
      <c r="S730" s="998"/>
      <c r="T730" s="998"/>
      <c r="U730" s="998"/>
      <c r="V730" s="998"/>
      <c r="W730" s="998"/>
      <c r="X730" s="998"/>
      <c r="Y730" s="998"/>
      <c r="Z730" s="998"/>
    </row>
    <row r="731" ht="15.75" customHeight="1">
      <c r="A731" s="998"/>
      <c r="B731" s="998"/>
      <c r="C731" s="998"/>
      <c r="D731" s="998"/>
      <c r="E731" s="998"/>
      <c r="F731" s="998"/>
      <c r="G731" s="998"/>
      <c r="H731" s="998"/>
      <c r="I731" s="998"/>
      <c r="J731" s="998"/>
      <c r="K731" s="998"/>
      <c r="L731" s="998"/>
      <c r="M731" s="998"/>
      <c r="N731" s="998"/>
      <c r="O731" s="998"/>
      <c r="P731" s="998"/>
      <c r="Q731" s="998"/>
      <c r="R731" s="998"/>
      <c r="S731" s="998"/>
      <c r="T731" s="998"/>
      <c r="U731" s="998"/>
      <c r="V731" s="998"/>
      <c r="W731" s="998"/>
      <c r="X731" s="998"/>
      <c r="Y731" s="998"/>
      <c r="Z731" s="998"/>
    </row>
    <row r="732" ht="15.75" customHeight="1">
      <c r="A732" s="998"/>
      <c r="B732" s="998"/>
      <c r="C732" s="998"/>
      <c r="D732" s="998"/>
      <c r="E732" s="998"/>
      <c r="F732" s="998"/>
      <c r="G732" s="998"/>
      <c r="H732" s="998"/>
      <c r="I732" s="998"/>
      <c r="J732" s="998"/>
      <c r="K732" s="998"/>
      <c r="L732" s="998"/>
      <c r="M732" s="998"/>
      <c r="N732" s="998"/>
      <c r="O732" s="998"/>
      <c r="P732" s="998"/>
      <c r="Q732" s="998"/>
      <c r="R732" s="998"/>
      <c r="S732" s="998"/>
      <c r="T732" s="998"/>
      <c r="U732" s="998"/>
      <c r="V732" s="998"/>
      <c r="W732" s="998"/>
      <c r="X732" s="998"/>
      <c r="Y732" s="998"/>
      <c r="Z732" s="998"/>
    </row>
    <row r="733" ht="15.75" customHeight="1">
      <c r="A733" s="998"/>
      <c r="B733" s="998"/>
      <c r="C733" s="998"/>
      <c r="D733" s="998"/>
      <c r="E733" s="998"/>
      <c r="F733" s="998"/>
      <c r="G733" s="998"/>
      <c r="H733" s="998"/>
      <c r="I733" s="998"/>
      <c r="J733" s="998"/>
      <c r="K733" s="998"/>
      <c r="L733" s="998"/>
      <c r="M733" s="998"/>
      <c r="N733" s="998"/>
      <c r="O733" s="998"/>
      <c r="P733" s="998"/>
      <c r="Q733" s="998"/>
      <c r="R733" s="998"/>
      <c r="S733" s="998"/>
      <c r="T733" s="998"/>
      <c r="U733" s="998"/>
      <c r="V733" s="998"/>
      <c r="W733" s="998"/>
      <c r="X733" s="998"/>
      <c r="Y733" s="998"/>
      <c r="Z733" s="998"/>
    </row>
    <row r="734" ht="15.75" customHeight="1">
      <c r="A734" s="998"/>
      <c r="B734" s="998"/>
      <c r="C734" s="998"/>
      <c r="D734" s="998"/>
      <c r="E734" s="998"/>
      <c r="F734" s="998"/>
      <c r="G734" s="998"/>
      <c r="H734" s="998"/>
      <c r="I734" s="998"/>
      <c r="J734" s="998"/>
      <c r="K734" s="998"/>
      <c r="L734" s="998"/>
      <c r="M734" s="998"/>
      <c r="N734" s="998"/>
      <c r="O734" s="998"/>
      <c r="P734" s="998"/>
      <c r="Q734" s="998"/>
      <c r="R734" s="998"/>
      <c r="S734" s="998"/>
      <c r="T734" s="998"/>
      <c r="U734" s="998"/>
      <c r="V734" s="998"/>
      <c r="W734" s="998"/>
      <c r="X734" s="998"/>
      <c r="Y734" s="998"/>
      <c r="Z734" s="998"/>
    </row>
    <row r="735" ht="15.75" customHeight="1">
      <c r="A735" s="998"/>
      <c r="B735" s="998"/>
      <c r="C735" s="998"/>
      <c r="D735" s="998"/>
      <c r="E735" s="998"/>
      <c r="F735" s="998"/>
      <c r="G735" s="998"/>
      <c r="H735" s="998"/>
      <c r="I735" s="998"/>
      <c r="J735" s="998"/>
      <c r="K735" s="998"/>
      <c r="L735" s="998"/>
      <c r="M735" s="998"/>
      <c r="N735" s="998"/>
      <c r="O735" s="998"/>
      <c r="P735" s="998"/>
      <c r="Q735" s="998"/>
      <c r="R735" s="998"/>
      <c r="S735" s="998"/>
      <c r="T735" s="998"/>
      <c r="U735" s="998"/>
      <c r="V735" s="998"/>
      <c r="W735" s="998"/>
      <c r="X735" s="998"/>
      <c r="Y735" s="998"/>
      <c r="Z735" s="998"/>
    </row>
    <row r="736" ht="15.75" customHeight="1">
      <c r="A736" s="998"/>
      <c r="B736" s="998"/>
      <c r="C736" s="998"/>
      <c r="D736" s="998"/>
      <c r="E736" s="998"/>
      <c r="F736" s="998"/>
      <c r="G736" s="998"/>
      <c r="H736" s="998"/>
      <c r="I736" s="998"/>
      <c r="J736" s="998"/>
      <c r="K736" s="998"/>
      <c r="L736" s="998"/>
      <c r="M736" s="998"/>
      <c r="N736" s="998"/>
      <c r="O736" s="998"/>
      <c r="P736" s="998"/>
      <c r="Q736" s="998"/>
      <c r="R736" s="998"/>
      <c r="S736" s="998"/>
      <c r="T736" s="998"/>
      <c r="U736" s="998"/>
      <c r="V736" s="998"/>
      <c r="W736" s="998"/>
      <c r="X736" s="998"/>
      <c r="Y736" s="998"/>
      <c r="Z736" s="998"/>
    </row>
    <row r="737" ht="15.75" customHeight="1">
      <c r="A737" s="998"/>
      <c r="B737" s="998"/>
      <c r="C737" s="998"/>
      <c r="D737" s="998"/>
      <c r="E737" s="998"/>
      <c r="F737" s="998"/>
      <c r="G737" s="998"/>
      <c r="H737" s="998"/>
      <c r="I737" s="998"/>
      <c r="J737" s="998"/>
      <c r="K737" s="998"/>
      <c r="L737" s="998"/>
      <c r="M737" s="998"/>
      <c r="N737" s="998"/>
      <c r="O737" s="998"/>
      <c r="P737" s="998"/>
      <c r="Q737" s="998"/>
      <c r="R737" s="998"/>
      <c r="S737" s="998"/>
      <c r="T737" s="998"/>
      <c r="U737" s="998"/>
      <c r="V737" s="998"/>
      <c r="W737" s="998"/>
      <c r="X737" s="998"/>
      <c r="Y737" s="998"/>
      <c r="Z737" s="998"/>
    </row>
    <row r="738" ht="15.75" customHeight="1">
      <c r="A738" s="998"/>
      <c r="B738" s="998"/>
      <c r="C738" s="998"/>
      <c r="D738" s="998"/>
      <c r="E738" s="998"/>
      <c r="F738" s="998"/>
      <c r="G738" s="998"/>
      <c r="H738" s="998"/>
      <c r="I738" s="998"/>
      <c r="J738" s="998"/>
      <c r="K738" s="998"/>
      <c r="L738" s="998"/>
      <c r="M738" s="998"/>
      <c r="N738" s="998"/>
      <c r="O738" s="998"/>
      <c r="P738" s="998"/>
      <c r="Q738" s="998"/>
      <c r="R738" s="998"/>
      <c r="S738" s="998"/>
      <c r="T738" s="998"/>
      <c r="U738" s="998"/>
      <c r="V738" s="998"/>
      <c r="W738" s="998"/>
      <c r="X738" s="998"/>
      <c r="Y738" s="998"/>
      <c r="Z738" s="998"/>
    </row>
    <row r="739" ht="15.75" customHeight="1">
      <c r="A739" s="998"/>
      <c r="B739" s="998"/>
      <c r="C739" s="998"/>
      <c r="D739" s="998"/>
      <c r="E739" s="998"/>
      <c r="F739" s="998"/>
      <c r="G739" s="998"/>
      <c r="H739" s="998"/>
      <c r="I739" s="998"/>
      <c r="J739" s="998"/>
      <c r="K739" s="998"/>
      <c r="L739" s="998"/>
      <c r="M739" s="998"/>
      <c r="N739" s="998"/>
      <c r="O739" s="998"/>
      <c r="P739" s="998"/>
      <c r="Q739" s="998"/>
      <c r="R739" s="998"/>
      <c r="S739" s="998"/>
      <c r="T739" s="998"/>
      <c r="U739" s="998"/>
      <c r="V739" s="998"/>
      <c r="W739" s="998"/>
      <c r="X739" s="998"/>
      <c r="Y739" s="998"/>
      <c r="Z739" s="998"/>
    </row>
    <row r="740" ht="15.75" customHeight="1">
      <c r="A740" s="998"/>
      <c r="B740" s="998"/>
      <c r="C740" s="998"/>
      <c r="D740" s="998"/>
      <c r="E740" s="998"/>
      <c r="F740" s="998"/>
      <c r="G740" s="998"/>
      <c r="H740" s="998"/>
      <c r="I740" s="998"/>
      <c r="J740" s="998"/>
      <c r="K740" s="998"/>
      <c r="L740" s="998"/>
      <c r="M740" s="998"/>
      <c r="N740" s="998"/>
      <c r="O740" s="998"/>
      <c r="P740" s="998"/>
      <c r="Q740" s="998"/>
      <c r="R740" s="998"/>
      <c r="S740" s="998"/>
      <c r="T740" s="998"/>
      <c r="U740" s="998"/>
      <c r="V740" s="998"/>
      <c r="W740" s="998"/>
      <c r="X740" s="998"/>
      <c r="Y740" s="998"/>
      <c r="Z740" s="998"/>
    </row>
    <row r="741" ht="15.75" customHeight="1">
      <c r="A741" s="998"/>
      <c r="B741" s="998"/>
      <c r="C741" s="998"/>
      <c r="D741" s="998"/>
      <c r="E741" s="998"/>
      <c r="F741" s="998"/>
      <c r="G741" s="998"/>
      <c r="H741" s="998"/>
      <c r="I741" s="998"/>
      <c r="J741" s="998"/>
      <c r="K741" s="998"/>
      <c r="L741" s="998"/>
      <c r="M741" s="998"/>
      <c r="N741" s="998"/>
      <c r="O741" s="998"/>
      <c r="P741" s="998"/>
      <c r="Q741" s="998"/>
      <c r="R741" s="998"/>
      <c r="S741" s="998"/>
      <c r="T741" s="998"/>
      <c r="U741" s="998"/>
      <c r="V741" s="998"/>
      <c r="W741" s="998"/>
      <c r="X741" s="998"/>
      <c r="Y741" s="998"/>
      <c r="Z741" s="998"/>
    </row>
    <row r="742" ht="15.75" customHeight="1">
      <c r="A742" s="998"/>
      <c r="B742" s="998"/>
      <c r="C742" s="998"/>
      <c r="D742" s="998"/>
      <c r="E742" s="998"/>
      <c r="F742" s="998"/>
      <c r="G742" s="998"/>
      <c r="H742" s="998"/>
      <c r="I742" s="998"/>
      <c r="J742" s="998"/>
      <c r="K742" s="998"/>
      <c r="L742" s="998"/>
      <c r="M742" s="998"/>
      <c r="N742" s="998"/>
      <c r="O742" s="998"/>
      <c r="P742" s="998"/>
      <c r="Q742" s="998"/>
      <c r="R742" s="998"/>
      <c r="S742" s="998"/>
      <c r="T742" s="998"/>
      <c r="U742" s="998"/>
      <c r="V742" s="998"/>
      <c r="W742" s="998"/>
      <c r="X742" s="998"/>
      <c r="Y742" s="998"/>
      <c r="Z742" s="998"/>
    </row>
    <row r="743" ht="15.75" customHeight="1">
      <c r="A743" s="998"/>
      <c r="B743" s="998"/>
      <c r="C743" s="998"/>
      <c r="D743" s="998"/>
      <c r="E743" s="998"/>
      <c r="F743" s="998"/>
      <c r="G743" s="998"/>
      <c r="H743" s="998"/>
      <c r="I743" s="998"/>
      <c r="J743" s="998"/>
      <c r="K743" s="998"/>
      <c r="L743" s="998"/>
      <c r="M743" s="998"/>
      <c r="N743" s="998"/>
      <c r="O743" s="998"/>
      <c r="P743" s="998"/>
      <c r="Q743" s="998"/>
      <c r="R743" s="998"/>
      <c r="S743" s="998"/>
      <c r="T743" s="998"/>
      <c r="U743" s="998"/>
      <c r="V743" s="998"/>
      <c r="W743" s="998"/>
      <c r="X743" s="998"/>
      <c r="Y743" s="998"/>
      <c r="Z743" s="998"/>
    </row>
    <row r="744" ht="15.75" customHeight="1">
      <c r="A744" s="998"/>
      <c r="B744" s="998"/>
      <c r="C744" s="998"/>
      <c r="D744" s="998"/>
      <c r="E744" s="998"/>
      <c r="F744" s="998"/>
      <c r="G744" s="998"/>
      <c r="H744" s="998"/>
      <c r="I744" s="998"/>
      <c r="J744" s="998"/>
      <c r="K744" s="998"/>
      <c r="L744" s="998"/>
      <c r="M744" s="998"/>
      <c r="N744" s="998"/>
      <c r="O744" s="998"/>
      <c r="P744" s="998"/>
      <c r="Q744" s="998"/>
      <c r="R744" s="998"/>
      <c r="S744" s="998"/>
      <c r="T744" s="998"/>
      <c r="U744" s="998"/>
      <c r="V744" s="998"/>
      <c r="W744" s="998"/>
      <c r="X744" s="998"/>
      <c r="Y744" s="998"/>
      <c r="Z744" s="998"/>
    </row>
    <row r="745" ht="15.75" customHeight="1">
      <c r="A745" s="998"/>
      <c r="B745" s="998"/>
      <c r="C745" s="998"/>
      <c r="D745" s="998"/>
      <c r="E745" s="998"/>
      <c r="F745" s="998"/>
      <c r="G745" s="998"/>
      <c r="H745" s="998"/>
      <c r="I745" s="998"/>
      <c r="J745" s="998"/>
      <c r="K745" s="998"/>
      <c r="L745" s="998"/>
      <c r="M745" s="998"/>
      <c r="N745" s="998"/>
      <c r="O745" s="998"/>
      <c r="P745" s="998"/>
      <c r="Q745" s="998"/>
      <c r="R745" s="998"/>
      <c r="S745" s="998"/>
      <c r="T745" s="998"/>
      <c r="U745" s="998"/>
      <c r="V745" s="998"/>
      <c r="W745" s="998"/>
      <c r="X745" s="998"/>
      <c r="Y745" s="998"/>
      <c r="Z745" s="998"/>
    </row>
    <row r="746" ht="15.75" customHeight="1">
      <c r="A746" s="998"/>
      <c r="B746" s="998"/>
      <c r="C746" s="998"/>
      <c r="D746" s="998"/>
      <c r="E746" s="998"/>
      <c r="F746" s="998"/>
      <c r="G746" s="998"/>
      <c r="H746" s="998"/>
      <c r="I746" s="998"/>
      <c r="J746" s="998"/>
      <c r="K746" s="998"/>
      <c r="L746" s="998"/>
      <c r="M746" s="998"/>
      <c r="N746" s="998"/>
      <c r="O746" s="998"/>
      <c r="P746" s="998"/>
      <c r="Q746" s="998"/>
      <c r="R746" s="998"/>
      <c r="S746" s="998"/>
      <c r="T746" s="998"/>
      <c r="U746" s="998"/>
      <c r="V746" s="998"/>
      <c r="W746" s="998"/>
      <c r="X746" s="998"/>
      <c r="Y746" s="998"/>
      <c r="Z746" s="998"/>
    </row>
    <row r="747" ht="15.75" customHeight="1">
      <c r="A747" s="998"/>
      <c r="B747" s="998"/>
      <c r="C747" s="998"/>
      <c r="D747" s="998"/>
      <c r="E747" s="998"/>
      <c r="F747" s="998"/>
      <c r="G747" s="998"/>
      <c r="H747" s="998"/>
      <c r="I747" s="998"/>
      <c r="J747" s="998"/>
      <c r="K747" s="998"/>
      <c r="L747" s="998"/>
      <c r="M747" s="998"/>
      <c r="N747" s="998"/>
      <c r="O747" s="998"/>
      <c r="P747" s="998"/>
      <c r="Q747" s="998"/>
      <c r="R747" s="998"/>
      <c r="S747" s="998"/>
      <c r="T747" s="998"/>
      <c r="U747" s="998"/>
      <c r="V747" s="998"/>
      <c r="W747" s="998"/>
      <c r="X747" s="998"/>
      <c r="Y747" s="998"/>
      <c r="Z747" s="998"/>
    </row>
    <row r="748" ht="15.75" customHeight="1">
      <c r="A748" s="998"/>
      <c r="B748" s="998"/>
      <c r="C748" s="998"/>
      <c r="D748" s="998"/>
      <c r="E748" s="998"/>
      <c r="F748" s="998"/>
      <c r="G748" s="998"/>
      <c r="H748" s="998"/>
      <c r="I748" s="998"/>
      <c r="J748" s="998"/>
      <c r="K748" s="998"/>
      <c r="L748" s="998"/>
      <c r="M748" s="998"/>
      <c r="N748" s="998"/>
      <c r="O748" s="998"/>
      <c r="P748" s="998"/>
      <c r="Q748" s="998"/>
      <c r="R748" s="998"/>
      <c r="S748" s="998"/>
      <c r="T748" s="998"/>
      <c r="U748" s="998"/>
      <c r="V748" s="998"/>
      <c r="W748" s="998"/>
      <c r="X748" s="998"/>
      <c r="Y748" s="998"/>
      <c r="Z748" s="998"/>
    </row>
    <row r="749" ht="15.75" customHeight="1">
      <c r="A749" s="998"/>
      <c r="B749" s="998"/>
      <c r="C749" s="998"/>
      <c r="D749" s="998"/>
      <c r="E749" s="998"/>
      <c r="F749" s="998"/>
      <c r="G749" s="998"/>
      <c r="H749" s="998"/>
      <c r="I749" s="998"/>
      <c r="J749" s="998"/>
      <c r="K749" s="998"/>
      <c r="L749" s="998"/>
      <c r="M749" s="998"/>
      <c r="N749" s="998"/>
      <c r="O749" s="998"/>
      <c r="P749" s="998"/>
      <c r="Q749" s="998"/>
      <c r="R749" s="998"/>
      <c r="S749" s="998"/>
      <c r="T749" s="998"/>
      <c r="U749" s="998"/>
      <c r="V749" s="998"/>
      <c r="W749" s="998"/>
      <c r="X749" s="998"/>
      <c r="Y749" s="998"/>
      <c r="Z749" s="998"/>
    </row>
    <row r="750" ht="15.75" customHeight="1">
      <c r="A750" s="998"/>
      <c r="B750" s="998"/>
      <c r="C750" s="998"/>
      <c r="D750" s="998"/>
      <c r="E750" s="998"/>
      <c r="F750" s="998"/>
      <c r="G750" s="998"/>
      <c r="H750" s="998"/>
      <c r="I750" s="998"/>
      <c r="J750" s="998"/>
      <c r="K750" s="998"/>
      <c r="L750" s="998"/>
      <c r="M750" s="998"/>
      <c r="N750" s="998"/>
      <c r="O750" s="998"/>
      <c r="P750" s="998"/>
      <c r="Q750" s="998"/>
      <c r="R750" s="998"/>
      <c r="S750" s="998"/>
      <c r="T750" s="998"/>
      <c r="U750" s="998"/>
      <c r="V750" s="998"/>
      <c r="W750" s="998"/>
      <c r="X750" s="998"/>
      <c r="Y750" s="998"/>
      <c r="Z750" s="998"/>
    </row>
    <row r="751" ht="15.75" customHeight="1">
      <c r="A751" s="998"/>
      <c r="B751" s="998"/>
      <c r="C751" s="998"/>
      <c r="D751" s="998"/>
      <c r="E751" s="998"/>
      <c r="F751" s="998"/>
      <c r="G751" s="998"/>
      <c r="H751" s="998"/>
      <c r="I751" s="998"/>
      <c r="J751" s="998"/>
      <c r="K751" s="998"/>
      <c r="L751" s="998"/>
      <c r="M751" s="998"/>
      <c r="N751" s="998"/>
      <c r="O751" s="998"/>
      <c r="P751" s="998"/>
      <c r="Q751" s="998"/>
      <c r="R751" s="998"/>
      <c r="S751" s="998"/>
      <c r="T751" s="998"/>
      <c r="U751" s="998"/>
      <c r="V751" s="998"/>
      <c r="W751" s="998"/>
      <c r="X751" s="998"/>
      <c r="Y751" s="998"/>
      <c r="Z751" s="998"/>
    </row>
    <row r="752" ht="15.75" customHeight="1">
      <c r="A752" s="998"/>
      <c r="B752" s="998"/>
      <c r="C752" s="998"/>
      <c r="D752" s="998"/>
      <c r="E752" s="998"/>
      <c r="F752" s="998"/>
      <c r="G752" s="998"/>
      <c r="H752" s="998"/>
      <c r="I752" s="998"/>
      <c r="J752" s="998"/>
      <c r="K752" s="998"/>
      <c r="L752" s="998"/>
      <c r="M752" s="998"/>
      <c r="N752" s="998"/>
      <c r="O752" s="998"/>
      <c r="P752" s="998"/>
      <c r="Q752" s="998"/>
      <c r="R752" s="998"/>
      <c r="S752" s="998"/>
      <c r="T752" s="998"/>
      <c r="U752" s="998"/>
      <c r="V752" s="998"/>
      <c r="W752" s="998"/>
      <c r="X752" s="998"/>
      <c r="Y752" s="998"/>
      <c r="Z752" s="998"/>
    </row>
    <row r="753" ht="15.75" customHeight="1">
      <c r="A753" s="998"/>
      <c r="B753" s="998"/>
      <c r="C753" s="998"/>
      <c r="D753" s="998"/>
      <c r="E753" s="998"/>
      <c r="F753" s="998"/>
      <c r="G753" s="998"/>
      <c r="H753" s="998"/>
      <c r="I753" s="998"/>
      <c r="J753" s="998"/>
      <c r="K753" s="998"/>
      <c r="L753" s="998"/>
      <c r="M753" s="998"/>
      <c r="N753" s="998"/>
      <c r="O753" s="998"/>
      <c r="P753" s="998"/>
      <c r="Q753" s="998"/>
      <c r="R753" s="998"/>
      <c r="S753" s="998"/>
      <c r="T753" s="998"/>
      <c r="U753" s="998"/>
      <c r="V753" s="998"/>
      <c r="W753" s="998"/>
      <c r="X753" s="998"/>
      <c r="Y753" s="998"/>
      <c r="Z753" s="998"/>
    </row>
    <row r="754" ht="15.75" customHeight="1">
      <c r="A754" s="998"/>
      <c r="B754" s="998"/>
      <c r="C754" s="998"/>
      <c r="D754" s="998"/>
      <c r="E754" s="998"/>
      <c r="F754" s="998"/>
      <c r="G754" s="998"/>
      <c r="H754" s="998"/>
      <c r="I754" s="998"/>
      <c r="J754" s="998"/>
      <c r="K754" s="998"/>
      <c r="L754" s="998"/>
      <c r="M754" s="998"/>
      <c r="N754" s="998"/>
      <c r="O754" s="998"/>
      <c r="P754" s="998"/>
      <c r="Q754" s="998"/>
      <c r="R754" s="998"/>
      <c r="S754" s="998"/>
      <c r="T754" s="998"/>
      <c r="U754" s="998"/>
      <c r="V754" s="998"/>
      <c r="W754" s="998"/>
      <c r="X754" s="998"/>
      <c r="Y754" s="998"/>
      <c r="Z754" s="998"/>
    </row>
    <row r="755" ht="15.75" customHeight="1">
      <c r="A755" s="998"/>
      <c r="B755" s="998"/>
      <c r="C755" s="998"/>
      <c r="D755" s="998"/>
      <c r="E755" s="998"/>
      <c r="F755" s="998"/>
      <c r="G755" s="998"/>
      <c r="H755" s="998"/>
      <c r="I755" s="998"/>
      <c r="J755" s="998"/>
      <c r="K755" s="998"/>
      <c r="L755" s="998"/>
      <c r="M755" s="998"/>
      <c r="N755" s="998"/>
      <c r="O755" s="998"/>
      <c r="P755" s="998"/>
      <c r="Q755" s="998"/>
      <c r="R755" s="998"/>
      <c r="S755" s="998"/>
      <c r="T755" s="998"/>
      <c r="U755" s="998"/>
      <c r="V755" s="998"/>
      <c r="W755" s="998"/>
      <c r="X755" s="998"/>
      <c r="Y755" s="998"/>
      <c r="Z755" s="998"/>
    </row>
    <row r="756" ht="15.75" customHeight="1">
      <c r="A756" s="998"/>
      <c r="B756" s="998"/>
      <c r="C756" s="998"/>
      <c r="D756" s="998"/>
      <c r="E756" s="998"/>
      <c r="F756" s="998"/>
      <c r="G756" s="998"/>
      <c r="H756" s="998"/>
      <c r="I756" s="998"/>
      <c r="J756" s="998"/>
      <c r="K756" s="998"/>
      <c r="L756" s="998"/>
      <c r="M756" s="998"/>
      <c r="N756" s="998"/>
      <c r="O756" s="998"/>
      <c r="P756" s="998"/>
      <c r="Q756" s="998"/>
      <c r="R756" s="998"/>
      <c r="S756" s="998"/>
      <c r="T756" s="998"/>
      <c r="U756" s="998"/>
      <c r="V756" s="998"/>
      <c r="W756" s="998"/>
      <c r="X756" s="998"/>
      <c r="Y756" s="998"/>
      <c r="Z756" s="998"/>
    </row>
    <row r="757" ht="15.75" customHeight="1">
      <c r="A757" s="998"/>
      <c r="B757" s="998"/>
      <c r="C757" s="998"/>
      <c r="D757" s="998"/>
      <c r="E757" s="998"/>
      <c r="F757" s="998"/>
      <c r="G757" s="998"/>
      <c r="H757" s="998"/>
      <c r="I757" s="998"/>
      <c r="J757" s="998"/>
      <c r="K757" s="998"/>
      <c r="L757" s="998"/>
      <c r="M757" s="998"/>
      <c r="N757" s="998"/>
      <c r="O757" s="998"/>
      <c r="P757" s="998"/>
      <c r="Q757" s="998"/>
      <c r="R757" s="998"/>
      <c r="S757" s="998"/>
      <c r="T757" s="998"/>
      <c r="U757" s="998"/>
      <c r="V757" s="998"/>
      <c r="W757" s="998"/>
      <c r="X757" s="998"/>
      <c r="Y757" s="998"/>
      <c r="Z757" s="998"/>
    </row>
    <row r="758" ht="15.75" customHeight="1">
      <c r="A758" s="998"/>
      <c r="B758" s="998"/>
      <c r="C758" s="998"/>
      <c r="D758" s="998"/>
      <c r="E758" s="998"/>
      <c r="F758" s="998"/>
      <c r="G758" s="998"/>
      <c r="H758" s="998"/>
      <c r="I758" s="998"/>
      <c r="J758" s="998"/>
      <c r="K758" s="998"/>
      <c r="L758" s="998"/>
      <c r="M758" s="998"/>
      <c r="N758" s="998"/>
      <c r="O758" s="998"/>
      <c r="P758" s="998"/>
      <c r="Q758" s="998"/>
      <c r="R758" s="998"/>
      <c r="S758" s="998"/>
      <c r="T758" s="998"/>
      <c r="U758" s="998"/>
      <c r="V758" s="998"/>
      <c r="W758" s="998"/>
      <c r="X758" s="998"/>
      <c r="Y758" s="998"/>
      <c r="Z758" s="998"/>
    </row>
    <row r="759" ht="15.75" customHeight="1">
      <c r="A759" s="998"/>
      <c r="B759" s="998"/>
      <c r="C759" s="998"/>
      <c r="D759" s="998"/>
      <c r="E759" s="998"/>
      <c r="F759" s="998"/>
      <c r="G759" s="998"/>
      <c r="H759" s="998"/>
      <c r="I759" s="998"/>
      <c r="J759" s="998"/>
      <c r="K759" s="998"/>
      <c r="L759" s="998"/>
      <c r="M759" s="998"/>
      <c r="N759" s="998"/>
      <c r="O759" s="998"/>
      <c r="P759" s="998"/>
      <c r="Q759" s="998"/>
      <c r="R759" s="998"/>
      <c r="S759" s="998"/>
      <c r="T759" s="998"/>
      <c r="U759" s="998"/>
      <c r="V759" s="998"/>
      <c r="W759" s="998"/>
      <c r="X759" s="998"/>
      <c r="Y759" s="998"/>
      <c r="Z759" s="998"/>
    </row>
    <row r="760" ht="15.75" customHeight="1">
      <c r="A760" s="998"/>
      <c r="B760" s="998"/>
      <c r="C760" s="998"/>
      <c r="D760" s="998"/>
      <c r="E760" s="998"/>
      <c r="F760" s="998"/>
      <c r="G760" s="998"/>
      <c r="H760" s="998"/>
      <c r="I760" s="998"/>
      <c r="J760" s="998"/>
      <c r="K760" s="998"/>
      <c r="L760" s="998"/>
      <c r="M760" s="998"/>
      <c r="N760" s="998"/>
      <c r="O760" s="998"/>
      <c r="P760" s="998"/>
      <c r="Q760" s="998"/>
      <c r="R760" s="998"/>
      <c r="S760" s="998"/>
      <c r="T760" s="998"/>
      <c r="U760" s="998"/>
      <c r="V760" s="998"/>
      <c r="W760" s="998"/>
      <c r="X760" s="998"/>
      <c r="Y760" s="998"/>
      <c r="Z760" s="998"/>
    </row>
    <row r="761" ht="15.75" customHeight="1">
      <c r="A761" s="998"/>
      <c r="B761" s="998"/>
      <c r="C761" s="998"/>
      <c r="D761" s="998"/>
      <c r="E761" s="998"/>
      <c r="F761" s="998"/>
      <c r="G761" s="998"/>
      <c r="H761" s="998"/>
      <c r="I761" s="998"/>
      <c r="J761" s="998"/>
      <c r="K761" s="998"/>
      <c r="L761" s="998"/>
      <c r="M761" s="998"/>
      <c r="N761" s="998"/>
      <c r="O761" s="998"/>
      <c r="P761" s="998"/>
      <c r="Q761" s="998"/>
      <c r="R761" s="998"/>
      <c r="S761" s="998"/>
      <c r="T761" s="998"/>
      <c r="U761" s="998"/>
      <c r="V761" s="998"/>
      <c r="W761" s="998"/>
      <c r="X761" s="998"/>
      <c r="Y761" s="998"/>
      <c r="Z761" s="998"/>
    </row>
    <row r="762" ht="15.75" customHeight="1">
      <c r="A762" s="998"/>
      <c r="B762" s="998"/>
      <c r="C762" s="998"/>
      <c r="D762" s="998"/>
      <c r="E762" s="998"/>
      <c r="F762" s="998"/>
      <c r="G762" s="998"/>
      <c r="H762" s="998"/>
      <c r="I762" s="998"/>
      <c r="J762" s="998"/>
      <c r="K762" s="998"/>
      <c r="L762" s="998"/>
      <c r="M762" s="998"/>
      <c r="N762" s="998"/>
      <c r="O762" s="998"/>
      <c r="P762" s="998"/>
      <c r="Q762" s="998"/>
      <c r="R762" s="998"/>
      <c r="S762" s="998"/>
      <c r="T762" s="998"/>
      <c r="U762" s="998"/>
      <c r="V762" s="998"/>
      <c r="W762" s="998"/>
      <c r="X762" s="998"/>
      <c r="Y762" s="998"/>
      <c r="Z762" s="998"/>
    </row>
    <row r="763" ht="15.75" customHeight="1">
      <c r="A763" s="998"/>
      <c r="B763" s="998"/>
      <c r="C763" s="998"/>
      <c r="D763" s="998"/>
      <c r="E763" s="998"/>
      <c r="F763" s="998"/>
      <c r="G763" s="998"/>
      <c r="H763" s="998"/>
      <c r="I763" s="998"/>
      <c r="J763" s="998"/>
      <c r="K763" s="998"/>
      <c r="L763" s="998"/>
      <c r="M763" s="998"/>
      <c r="N763" s="998"/>
      <c r="O763" s="998"/>
      <c r="P763" s="998"/>
      <c r="Q763" s="998"/>
      <c r="R763" s="998"/>
      <c r="S763" s="998"/>
      <c r="T763" s="998"/>
      <c r="U763" s="998"/>
      <c r="V763" s="998"/>
      <c r="W763" s="998"/>
      <c r="X763" s="998"/>
      <c r="Y763" s="998"/>
      <c r="Z763" s="998"/>
    </row>
    <row r="764" ht="15.75" customHeight="1">
      <c r="A764" s="998"/>
      <c r="B764" s="998"/>
      <c r="C764" s="998"/>
      <c r="D764" s="998"/>
      <c r="E764" s="998"/>
      <c r="F764" s="998"/>
      <c r="G764" s="998"/>
      <c r="H764" s="998"/>
      <c r="I764" s="998"/>
      <c r="J764" s="998"/>
      <c r="K764" s="998"/>
      <c r="L764" s="998"/>
      <c r="M764" s="998"/>
      <c r="N764" s="998"/>
      <c r="O764" s="998"/>
      <c r="P764" s="998"/>
      <c r="Q764" s="998"/>
      <c r="R764" s="998"/>
      <c r="S764" s="998"/>
      <c r="T764" s="998"/>
      <c r="U764" s="998"/>
      <c r="V764" s="998"/>
      <c r="W764" s="998"/>
      <c r="X764" s="998"/>
      <c r="Y764" s="998"/>
      <c r="Z764" s="998"/>
    </row>
    <row r="765" ht="15.75" customHeight="1">
      <c r="A765" s="998"/>
      <c r="B765" s="998"/>
      <c r="C765" s="998"/>
      <c r="D765" s="998"/>
      <c r="E765" s="998"/>
      <c r="F765" s="998"/>
      <c r="G765" s="998"/>
      <c r="H765" s="998"/>
      <c r="I765" s="998"/>
      <c r="J765" s="998"/>
      <c r="K765" s="998"/>
      <c r="L765" s="998"/>
      <c r="M765" s="998"/>
      <c r="N765" s="998"/>
      <c r="O765" s="998"/>
      <c r="P765" s="998"/>
      <c r="Q765" s="998"/>
      <c r="R765" s="998"/>
      <c r="S765" s="998"/>
      <c r="T765" s="998"/>
      <c r="U765" s="998"/>
      <c r="V765" s="998"/>
      <c r="W765" s="998"/>
      <c r="X765" s="998"/>
      <c r="Y765" s="998"/>
      <c r="Z765" s="998"/>
    </row>
    <row r="766" ht="15.75" customHeight="1">
      <c r="A766" s="998"/>
      <c r="B766" s="998"/>
      <c r="C766" s="998"/>
      <c r="D766" s="998"/>
      <c r="E766" s="998"/>
      <c r="F766" s="998"/>
      <c r="G766" s="998"/>
      <c r="H766" s="998"/>
      <c r="I766" s="998"/>
      <c r="J766" s="998"/>
      <c r="K766" s="998"/>
      <c r="L766" s="998"/>
      <c r="M766" s="998"/>
      <c r="N766" s="998"/>
      <c r="O766" s="998"/>
      <c r="P766" s="998"/>
      <c r="Q766" s="998"/>
      <c r="R766" s="998"/>
      <c r="S766" s="998"/>
      <c r="T766" s="998"/>
      <c r="U766" s="998"/>
      <c r="V766" s="998"/>
      <c r="W766" s="998"/>
      <c r="X766" s="998"/>
      <c r="Y766" s="998"/>
      <c r="Z766" s="998"/>
    </row>
    <row r="767" ht="15.75" customHeight="1">
      <c r="A767" s="998"/>
      <c r="B767" s="998"/>
      <c r="C767" s="998"/>
      <c r="D767" s="998"/>
      <c r="E767" s="998"/>
      <c r="F767" s="998"/>
      <c r="G767" s="998"/>
      <c r="H767" s="998"/>
      <c r="I767" s="998"/>
      <c r="J767" s="998"/>
      <c r="K767" s="998"/>
      <c r="L767" s="998"/>
      <c r="M767" s="998"/>
      <c r="N767" s="998"/>
      <c r="O767" s="998"/>
      <c r="P767" s="998"/>
      <c r="Q767" s="998"/>
      <c r="R767" s="998"/>
      <c r="S767" s="998"/>
      <c r="T767" s="998"/>
      <c r="U767" s="998"/>
      <c r="V767" s="998"/>
      <c r="W767" s="998"/>
      <c r="X767" s="998"/>
      <c r="Y767" s="998"/>
      <c r="Z767" s="998"/>
    </row>
    <row r="768" ht="15.75" customHeight="1">
      <c r="A768" s="998"/>
      <c r="B768" s="998"/>
      <c r="C768" s="998"/>
      <c r="D768" s="998"/>
      <c r="E768" s="998"/>
      <c r="F768" s="998"/>
      <c r="G768" s="998"/>
      <c r="H768" s="998"/>
      <c r="I768" s="998"/>
      <c r="J768" s="998"/>
      <c r="K768" s="998"/>
      <c r="L768" s="998"/>
      <c r="M768" s="998"/>
      <c r="N768" s="998"/>
      <c r="O768" s="998"/>
      <c r="P768" s="998"/>
      <c r="Q768" s="998"/>
      <c r="R768" s="998"/>
      <c r="S768" s="998"/>
      <c r="T768" s="998"/>
      <c r="U768" s="998"/>
      <c r="V768" s="998"/>
      <c r="W768" s="998"/>
      <c r="X768" s="998"/>
      <c r="Y768" s="998"/>
      <c r="Z768" s="998"/>
    </row>
    <row r="769" ht="15.75" customHeight="1">
      <c r="A769" s="998"/>
      <c r="B769" s="998"/>
      <c r="C769" s="998"/>
      <c r="D769" s="998"/>
      <c r="E769" s="998"/>
      <c r="F769" s="998"/>
      <c r="G769" s="998"/>
      <c r="H769" s="998"/>
      <c r="I769" s="998"/>
      <c r="J769" s="998"/>
      <c r="K769" s="998"/>
      <c r="L769" s="998"/>
      <c r="M769" s="998"/>
      <c r="N769" s="998"/>
      <c r="O769" s="998"/>
      <c r="P769" s="998"/>
      <c r="Q769" s="998"/>
      <c r="R769" s="998"/>
      <c r="S769" s="998"/>
      <c r="T769" s="998"/>
      <c r="U769" s="998"/>
      <c r="V769" s="998"/>
      <c r="W769" s="998"/>
      <c r="X769" s="998"/>
      <c r="Y769" s="998"/>
      <c r="Z769" s="998"/>
    </row>
    <row r="770" ht="15.75" customHeight="1">
      <c r="A770" s="998"/>
      <c r="B770" s="998"/>
      <c r="C770" s="998"/>
      <c r="D770" s="998"/>
      <c r="E770" s="998"/>
      <c r="F770" s="998"/>
      <c r="G770" s="998"/>
      <c r="H770" s="998"/>
      <c r="I770" s="998"/>
      <c r="J770" s="998"/>
      <c r="K770" s="998"/>
      <c r="L770" s="998"/>
      <c r="M770" s="998"/>
      <c r="N770" s="998"/>
      <c r="O770" s="998"/>
      <c r="P770" s="998"/>
      <c r="Q770" s="998"/>
      <c r="R770" s="998"/>
      <c r="S770" s="998"/>
      <c r="T770" s="998"/>
      <c r="U770" s="998"/>
      <c r="V770" s="998"/>
      <c r="W770" s="998"/>
      <c r="X770" s="998"/>
      <c r="Y770" s="998"/>
      <c r="Z770" s="998"/>
    </row>
    <row r="771" ht="15.75" customHeight="1">
      <c r="A771" s="998"/>
      <c r="B771" s="998"/>
      <c r="C771" s="998"/>
      <c r="D771" s="998"/>
      <c r="E771" s="998"/>
      <c r="F771" s="998"/>
      <c r="G771" s="998"/>
      <c r="H771" s="998"/>
      <c r="I771" s="998"/>
      <c r="J771" s="998"/>
      <c r="K771" s="998"/>
      <c r="L771" s="998"/>
      <c r="M771" s="998"/>
      <c r="N771" s="998"/>
      <c r="O771" s="998"/>
      <c r="P771" s="998"/>
      <c r="Q771" s="998"/>
      <c r="R771" s="998"/>
      <c r="S771" s="998"/>
      <c r="T771" s="998"/>
      <c r="U771" s="998"/>
      <c r="V771" s="998"/>
      <c r="W771" s="998"/>
      <c r="X771" s="998"/>
      <c r="Y771" s="998"/>
      <c r="Z771" s="998"/>
    </row>
    <row r="772" ht="15.75" customHeight="1">
      <c r="A772" s="998"/>
      <c r="B772" s="998"/>
      <c r="C772" s="998"/>
      <c r="D772" s="998"/>
      <c r="E772" s="998"/>
      <c r="F772" s="998"/>
      <c r="G772" s="998"/>
      <c r="H772" s="998"/>
      <c r="I772" s="998"/>
      <c r="J772" s="998"/>
      <c r="K772" s="998"/>
      <c r="L772" s="998"/>
      <c r="M772" s="998"/>
      <c r="N772" s="998"/>
      <c r="O772" s="998"/>
      <c r="P772" s="998"/>
      <c r="Q772" s="998"/>
      <c r="R772" s="998"/>
      <c r="S772" s="998"/>
      <c r="T772" s="998"/>
      <c r="U772" s="998"/>
      <c r="V772" s="998"/>
      <c r="W772" s="998"/>
      <c r="X772" s="998"/>
      <c r="Y772" s="998"/>
      <c r="Z772" s="998"/>
    </row>
    <row r="773" ht="15.75" customHeight="1">
      <c r="A773" s="998"/>
      <c r="B773" s="998"/>
      <c r="C773" s="998"/>
      <c r="D773" s="998"/>
      <c r="E773" s="998"/>
      <c r="F773" s="998"/>
      <c r="G773" s="998"/>
      <c r="H773" s="998"/>
      <c r="I773" s="998"/>
      <c r="J773" s="998"/>
      <c r="K773" s="998"/>
      <c r="L773" s="998"/>
      <c r="M773" s="998"/>
      <c r="N773" s="998"/>
      <c r="O773" s="998"/>
      <c r="P773" s="998"/>
      <c r="Q773" s="998"/>
      <c r="R773" s="998"/>
      <c r="S773" s="998"/>
      <c r="T773" s="998"/>
      <c r="U773" s="998"/>
      <c r="V773" s="998"/>
      <c r="W773" s="998"/>
      <c r="X773" s="998"/>
      <c r="Y773" s="998"/>
      <c r="Z773" s="998"/>
    </row>
    <row r="774" ht="15.75" customHeight="1">
      <c r="A774" s="998"/>
      <c r="B774" s="998"/>
      <c r="C774" s="998"/>
      <c r="D774" s="998"/>
      <c r="E774" s="998"/>
      <c r="F774" s="998"/>
      <c r="G774" s="998"/>
      <c r="H774" s="998"/>
      <c r="I774" s="998"/>
      <c r="J774" s="998"/>
      <c r="K774" s="998"/>
      <c r="L774" s="998"/>
      <c r="M774" s="998"/>
      <c r="N774" s="998"/>
      <c r="O774" s="998"/>
      <c r="P774" s="998"/>
      <c r="Q774" s="998"/>
      <c r="R774" s="998"/>
      <c r="S774" s="998"/>
      <c r="T774" s="998"/>
      <c r="U774" s="998"/>
      <c r="V774" s="998"/>
      <c r="W774" s="998"/>
      <c r="X774" s="998"/>
      <c r="Y774" s="998"/>
      <c r="Z774" s="998"/>
    </row>
    <row r="775" ht="15.75" customHeight="1">
      <c r="A775" s="998"/>
      <c r="B775" s="998"/>
      <c r="C775" s="998"/>
      <c r="D775" s="998"/>
      <c r="E775" s="998"/>
      <c r="F775" s="998"/>
      <c r="G775" s="998"/>
      <c r="H775" s="998"/>
      <c r="I775" s="998"/>
      <c r="J775" s="998"/>
      <c r="K775" s="998"/>
      <c r="L775" s="998"/>
      <c r="M775" s="998"/>
      <c r="N775" s="998"/>
      <c r="O775" s="998"/>
      <c r="P775" s="998"/>
      <c r="Q775" s="998"/>
      <c r="R775" s="998"/>
      <c r="S775" s="998"/>
      <c r="T775" s="998"/>
      <c r="U775" s="998"/>
      <c r="V775" s="998"/>
      <c r="W775" s="998"/>
      <c r="X775" s="998"/>
      <c r="Y775" s="998"/>
      <c r="Z775" s="998"/>
    </row>
    <row r="776" ht="15.75" customHeight="1">
      <c r="A776" s="998"/>
      <c r="B776" s="998"/>
      <c r="C776" s="998"/>
      <c r="D776" s="998"/>
      <c r="E776" s="998"/>
      <c r="F776" s="998"/>
      <c r="G776" s="998"/>
      <c r="H776" s="998"/>
      <c r="I776" s="998"/>
      <c r="J776" s="998"/>
      <c r="K776" s="998"/>
      <c r="L776" s="998"/>
      <c r="M776" s="998"/>
      <c r="N776" s="998"/>
      <c r="O776" s="998"/>
      <c r="P776" s="998"/>
      <c r="Q776" s="998"/>
      <c r="R776" s="998"/>
      <c r="S776" s="998"/>
      <c r="T776" s="998"/>
      <c r="U776" s="998"/>
      <c r="V776" s="998"/>
      <c r="W776" s="998"/>
      <c r="X776" s="998"/>
      <c r="Y776" s="998"/>
      <c r="Z776" s="998"/>
    </row>
    <row r="777" ht="15.75" customHeight="1">
      <c r="A777" s="998"/>
      <c r="B777" s="998"/>
      <c r="C777" s="998"/>
      <c r="D777" s="998"/>
      <c r="E777" s="998"/>
      <c r="F777" s="998"/>
      <c r="G777" s="998"/>
      <c r="H777" s="998"/>
      <c r="I777" s="998"/>
      <c r="J777" s="998"/>
      <c r="K777" s="998"/>
      <c r="L777" s="998"/>
      <c r="M777" s="998"/>
      <c r="N777" s="998"/>
      <c r="O777" s="998"/>
      <c r="P777" s="998"/>
      <c r="Q777" s="998"/>
      <c r="R777" s="998"/>
      <c r="S777" s="998"/>
      <c r="T777" s="998"/>
      <c r="U777" s="998"/>
      <c r="V777" s="998"/>
      <c r="W777" s="998"/>
      <c r="X777" s="998"/>
      <c r="Y777" s="998"/>
      <c r="Z777" s="998"/>
    </row>
    <row r="778" ht="15.75" customHeight="1">
      <c r="A778" s="998"/>
      <c r="B778" s="998"/>
      <c r="C778" s="998"/>
      <c r="D778" s="998"/>
      <c r="E778" s="998"/>
      <c r="F778" s="998"/>
      <c r="G778" s="998"/>
      <c r="H778" s="998"/>
      <c r="I778" s="998"/>
      <c r="J778" s="998"/>
      <c r="K778" s="998"/>
      <c r="L778" s="998"/>
      <c r="M778" s="998"/>
      <c r="N778" s="998"/>
      <c r="O778" s="998"/>
      <c r="P778" s="998"/>
      <c r="Q778" s="998"/>
      <c r="R778" s="998"/>
      <c r="S778" s="998"/>
      <c r="T778" s="998"/>
      <c r="U778" s="998"/>
      <c r="V778" s="998"/>
      <c r="W778" s="998"/>
      <c r="X778" s="998"/>
      <c r="Y778" s="998"/>
      <c r="Z778" s="998"/>
    </row>
    <row r="779" ht="15.75" customHeight="1">
      <c r="A779" s="998"/>
      <c r="B779" s="998"/>
      <c r="C779" s="998"/>
      <c r="D779" s="998"/>
      <c r="E779" s="998"/>
      <c r="F779" s="998"/>
      <c r="G779" s="998"/>
      <c r="H779" s="998"/>
      <c r="I779" s="998"/>
      <c r="J779" s="998"/>
      <c r="K779" s="998"/>
      <c r="L779" s="998"/>
      <c r="M779" s="998"/>
      <c r="N779" s="998"/>
      <c r="O779" s="998"/>
      <c r="P779" s="998"/>
      <c r="Q779" s="998"/>
      <c r="R779" s="998"/>
      <c r="S779" s="998"/>
      <c r="T779" s="998"/>
      <c r="U779" s="998"/>
      <c r="V779" s="998"/>
      <c r="W779" s="998"/>
      <c r="X779" s="998"/>
      <c r="Y779" s="998"/>
      <c r="Z779" s="998"/>
    </row>
    <row r="780" ht="15.75" customHeight="1">
      <c r="A780" s="998"/>
      <c r="B780" s="998"/>
      <c r="C780" s="998"/>
      <c r="D780" s="998"/>
      <c r="E780" s="998"/>
      <c r="F780" s="998"/>
      <c r="G780" s="998"/>
      <c r="H780" s="998"/>
      <c r="I780" s="998"/>
      <c r="J780" s="998"/>
      <c r="K780" s="998"/>
      <c r="L780" s="998"/>
      <c r="M780" s="998"/>
      <c r="N780" s="998"/>
      <c r="O780" s="998"/>
      <c r="P780" s="998"/>
      <c r="Q780" s="998"/>
      <c r="R780" s="998"/>
      <c r="S780" s="998"/>
      <c r="T780" s="998"/>
      <c r="U780" s="998"/>
      <c r="V780" s="998"/>
      <c r="W780" s="998"/>
      <c r="X780" s="998"/>
      <c r="Y780" s="998"/>
      <c r="Z780" s="998"/>
    </row>
    <row r="781" ht="15.75" customHeight="1">
      <c r="A781" s="998"/>
      <c r="B781" s="998"/>
      <c r="C781" s="998"/>
      <c r="D781" s="998"/>
      <c r="E781" s="998"/>
      <c r="F781" s="998"/>
      <c r="G781" s="998"/>
      <c r="H781" s="998"/>
      <c r="I781" s="998"/>
      <c r="J781" s="998"/>
      <c r="K781" s="998"/>
      <c r="L781" s="998"/>
      <c r="M781" s="998"/>
      <c r="N781" s="998"/>
      <c r="O781" s="998"/>
      <c r="P781" s="998"/>
      <c r="Q781" s="998"/>
      <c r="R781" s="998"/>
      <c r="S781" s="998"/>
      <c r="T781" s="998"/>
      <c r="U781" s="998"/>
      <c r="V781" s="998"/>
      <c r="W781" s="998"/>
      <c r="X781" s="998"/>
      <c r="Y781" s="998"/>
      <c r="Z781" s="998"/>
    </row>
    <row r="782" ht="15.75" customHeight="1">
      <c r="A782" s="998"/>
      <c r="B782" s="998"/>
      <c r="C782" s="998"/>
      <c r="D782" s="998"/>
      <c r="E782" s="998"/>
      <c r="F782" s="998"/>
      <c r="G782" s="998"/>
      <c r="H782" s="998"/>
      <c r="I782" s="998"/>
      <c r="J782" s="998"/>
      <c r="K782" s="998"/>
      <c r="L782" s="998"/>
      <c r="M782" s="998"/>
      <c r="N782" s="998"/>
      <c r="O782" s="998"/>
      <c r="P782" s="998"/>
      <c r="Q782" s="998"/>
      <c r="R782" s="998"/>
      <c r="S782" s="998"/>
      <c r="T782" s="998"/>
      <c r="U782" s="998"/>
      <c r="V782" s="998"/>
      <c r="W782" s="998"/>
      <c r="X782" s="998"/>
      <c r="Y782" s="998"/>
      <c r="Z782" s="998"/>
    </row>
    <row r="783" ht="15.75" customHeight="1">
      <c r="A783" s="998"/>
      <c r="B783" s="998"/>
      <c r="C783" s="998"/>
      <c r="D783" s="998"/>
      <c r="E783" s="998"/>
      <c r="F783" s="998"/>
      <c r="G783" s="998"/>
      <c r="H783" s="998"/>
      <c r="I783" s="998"/>
      <c r="J783" s="998"/>
      <c r="K783" s="998"/>
      <c r="L783" s="998"/>
      <c r="M783" s="998"/>
      <c r="N783" s="998"/>
      <c r="O783" s="998"/>
      <c r="P783" s="998"/>
      <c r="Q783" s="998"/>
      <c r="R783" s="998"/>
      <c r="S783" s="998"/>
      <c r="T783" s="998"/>
      <c r="U783" s="998"/>
      <c r="V783" s="998"/>
      <c r="W783" s="998"/>
      <c r="X783" s="998"/>
      <c r="Y783" s="998"/>
      <c r="Z783" s="998"/>
    </row>
    <row r="784" ht="15.75" customHeight="1">
      <c r="A784" s="998"/>
      <c r="B784" s="998"/>
      <c r="C784" s="998"/>
      <c r="D784" s="998"/>
      <c r="E784" s="998"/>
      <c r="F784" s="998"/>
      <c r="G784" s="998"/>
      <c r="H784" s="998"/>
      <c r="I784" s="998"/>
      <c r="J784" s="998"/>
      <c r="K784" s="998"/>
      <c r="L784" s="998"/>
      <c r="M784" s="998"/>
      <c r="N784" s="998"/>
      <c r="O784" s="998"/>
      <c r="P784" s="998"/>
      <c r="Q784" s="998"/>
      <c r="R784" s="998"/>
      <c r="S784" s="998"/>
      <c r="T784" s="998"/>
      <c r="U784" s="998"/>
      <c r="V784" s="998"/>
      <c r="W784" s="998"/>
      <c r="X784" s="998"/>
      <c r="Y784" s="998"/>
      <c r="Z784" s="998"/>
    </row>
    <row r="785" ht="15.75" customHeight="1">
      <c r="A785" s="998"/>
      <c r="B785" s="998"/>
      <c r="C785" s="998"/>
      <c r="D785" s="998"/>
      <c r="E785" s="998"/>
      <c r="F785" s="998"/>
      <c r="G785" s="998"/>
      <c r="H785" s="998"/>
      <c r="I785" s="998"/>
      <c r="J785" s="998"/>
      <c r="K785" s="998"/>
      <c r="L785" s="998"/>
      <c r="M785" s="998"/>
      <c r="N785" s="998"/>
      <c r="O785" s="998"/>
      <c r="P785" s="998"/>
      <c r="Q785" s="998"/>
      <c r="R785" s="998"/>
      <c r="S785" s="998"/>
      <c r="T785" s="998"/>
      <c r="U785" s="998"/>
      <c r="V785" s="998"/>
      <c r="W785" s="998"/>
      <c r="X785" s="998"/>
      <c r="Y785" s="998"/>
      <c r="Z785" s="998"/>
    </row>
    <row r="786" ht="15.75" customHeight="1">
      <c r="A786" s="998"/>
      <c r="B786" s="998"/>
      <c r="C786" s="998"/>
      <c r="D786" s="998"/>
      <c r="E786" s="998"/>
      <c r="F786" s="998"/>
      <c r="G786" s="998"/>
      <c r="H786" s="998"/>
      <c r="I786" s="998"/>
      <c r="J786" s="998"/>
      <c r="K786" s="998"/>
      <c r="L786" s="998"/>
      <c r="M786" s="998"/>
      <c r="N786" s="998"/>
      <c r="O786" s="998"/>
      <c r="P786" s="998"/>
      <c r="Q786" s="998"/>
      <c r="R786" s="998"/>
      <c r="S786" s="998"/>
      <c r="T786" s="998"/>
      <c r="U786" s="998"/>
      <c r="V786" s="998"/>
      <c r="W786" s="998"/>
      <c r="X786" s="998"/>
      <c r="Y786" s="998"/>
      <c r="Z786" s="998"/>
    </row>
    <row r="787" ht="15.75" customHeight="1">
      <c r="A787" s="998"/>
      <c r="B787" s="998"/>
      <c r="C787" s="998"/>
      <c r="D787" s="998"/>
      <c r="E787" s="998"/>
      <c r="F787" s="998"/>
      <c r="G787" s="998"/>
      <c r="H787" s="998"/>
      <c r="I787" s="998"/>
      <c r="J787" s="998"/>
      <c r="K787" s="998"/>
      <c r="L787" s="998"/>
      <c r="M787" s="998"/>
      <c r="N787" s="998"/>
      <c r="O787" s="998"/>
      <c r="P787" s="998"/>
      <c r="Q787" s="998"/>
      <c r="R787" s="998"/>
      <c r="S787" s="998"/>
      <c r="T787" s="998"/>
      <c r="U787" s="998"/>
      <c r="V787" s="998"/>
      <c r="W787" s="998"/>
      <c r="X787" s="998"/>
      <c r="Y787" s="998"/>
      <c r="Z787" s="998"/>
    </row>
    <row r="788" ht="15.75" customHeight="1">
      <c r="A788" s="998"/>
      <c r="B788" s="998"/>
      <c r="C788" s="998"/>
      <c r="D788" s="998"/>
      <c r="E788" s="998"/>
      <c r="F788" s="998"/>
      <c r="G788" s="998"/>
      <c r="H788" s="998"/>
      <c r="I788" s="998"/>
      <c r="J788" s="998"/>
      <c r="K788" s="998"/>
      <c r="L788" s="998"/>
      <c r="M788" s="998"/>
      <c r="N788" s="998"/>
      <c r="O788" s="998"/>
      <c r="P788" s="998"/>
      <c r="Q788" s="998"/>
      <c r="R788" s="998"/>
      <c r="S788" s="998"/>
      <c r="T788" s="998"/>
      <c r="U788" s="998"/>
      <c r="V788" s="998"/>
      <c r="W788" s="998"/>
      <c r="X788" s="998"/>
      <c r="Y788" s="998"/>
      <c r="Z788" s="998"/>
    </row>
    <row r="789" ht="15.75" customHeight="1">
      <c r="A789" s="998"/>
      <c r="B789" s="998"/>
      <c r="C789" s="998"/>
      <c r="D789" s="998"/>
      <c r="E789" s="998"/>
      <c r="F789" s="998"/>
      <c r="G789" s="998"/>
      <c r="H789" s="998"/>
      <c r="I789" s="998"/>
      <c r="J789" s="998"/>
      <c r="K789" s="998"/>
      <c r="L789" s="998"/>
      <c r="M789" s="998"/>
      <c r="N789" s="998"/>
      <c r="O789" s="998"/>
      <c r="P789" s="998"/>
      <c r="Q789" s="998"/>
      <c r="R789" s="998"/>
      <c r="S789" s="998"/>
      <c r="T789" s="998"/>
      <c r="U789" s="998"/>
      <c r="V789" s="998"/>
      <c r="W789" s="998"/>
      <c r="X789" s="998"/>
      <c r="Y789" s="998"/>
      <c r="Z789" s="998"/>
    </row>
    <row r="790" ht="15.75" customHeight="1">
      <c r="A790" s="998"/>
      <c r="B790" s="998"/>
      <c r="C790" s="998"/>
      <c r="D790" s="998"/>
      <c r="E790" s="998"/>
      <c r="F790" s="998"/>
      <c r="G790" s="998"/>
      <c r="H790" s="998"/>
      <c r="I790" s="998"/>
      <c r="J790" s="998"/>
      <c r="K790" s="998"/>
      <c r="L790" s="998"/>
      <c r="M790" s="998"/>
      <c r="N790" s="998"/>
      <c r="O790" s="998"/>
      <c r="P790" s="998"/>
      <c r="Q790" s="998"/>
      <c r="R790" s="998"/>
      <c r="S790" s="998"/>
      <c r="T790" s="998"/>
      <c r="U790" s="998"/>
      <c r="V790" s="998"/>
      <c r="W790" s="998"/>
      <c r="X790" s="998"/>
      <c r="Y790" s="998"/>
      <c r="Z790" s="998"/>
    </row>
    <row r="791" ht="15.75" customHeight="1">
      <c r="A791" s="998"/>
      <c r="B791" s="998"/>
      <c r="C791" s="998"/>
      <c r="D791" s="998"/>
      <c r="E791" s="998"/>
      <c r="F791" s="998"/>
      <c r="G791" s="998"/>
      <c r="H791" s="998"/>
      <c r="I791" s="998"/>
      <c r="J791" s="998"/>
      <c r="K791" s="998"/>
      <c r="L791" s="998"/>
      <c r="M791" s="998"/>
      <c r="N791" s="998"/>
      <c r="O791" s="998"/>
      <c r="P791" s="998"/>
      <c r="Q791" s="998"/>
      <c r="R791" s="998"/>
      <c r="S791" s="998"/>
      <c r="T791" s="998"/>
      <c r="U791" s="998"/>
      <c r="V791" s="998"/>
      <c r="W791" s="998"/>
      <c r="X791" s="998"/>
      <c r="Y791" s="998"/>
      <c r="Z791" s="998"/>
    </row>
    <row r="792" ht="15.75" customHeight="1">
      <c r="A792" s="998"/>
      <c r="B792" s="998"/>
      <c r="C792" s="998"/>
      <c r="D792" s="998"/>
      <c r="E792" s="998"/>
      <c r="F792" s="998"/>
      <c r="G792" s="998"/>
      <c r="H792" s="998"/>
      <c r="I792" s="998"/>
      <c r="J792" s="998"/>
      <c r="K792" s="998"/>
      <c r="L792" s="998"/>
      <c r="M792" s="998"/>
      <c r="N792" s="998"/>
      <c r="O792" s="998"/>
      <c r="P792" s="998"/>
      <c r="Q792" s="998"/>
      <c r="R792" s="998"/>
      <c r="S792" s="998"/>
      <c r="T792" s="998"/>
      <c r="U792" s="998"/>
      <c r="V792" s="998"/>
      <c r="W792" s="998"/>
      <c r="X792" s="998"/>
      <c r="Y792" s="998"/>
      <c r="Z792" s="998"/>
    </row>
    <row r="793" ht="15.75" customHeight="1">
      <c r="A793" s="998"/>
      <c r="B793" s="998"/>
      <c r="C793" s="998"/>
      <c r="D793" s="998"/>
      <c r="E793" s="998"/>
      <c r="F793" s="998"/>
      <c r="G793" s="998"/>
      <c r="H793" s="998"/>
      <c r="I793" s="998"/>
      <c r="J793" s="998"/>
      <c r="K793" s="998"/>
      <c r="L793" s="998"/>
      <c r="M793" s="998"/>
      <c r="N793" s="998"/>
      <c r="O793" s="998"/>
      <c r="P793" s="998"/>
      <c r="Q793" s="998"/>
      <c r="R793" s="998"/>
      <c r="S793" s="998"/>
      <c r="T793" s="998"/>
      <c r="U793" s="998"/>
      <c r="V793" s="998"/>
      <c r="W793" s="998"/>
      <c r="X793" s="998"/>
      <c r="Y793" s="998"/>
      <c r="Z793" s="998"/>
    </row>
    <row r="794" ht="15.75" customHeight="1">
      <c r="A794" s="998"/>
      <c r="B794" s="998"/>
      <c r="C794" s="998"/>
      <c r="D794" s="998"/>
      <c r="E794" s="998"/>
      <c r="F794" s="998"/>
      <c r="G794" s="998"/>
      <c r="H794" s="998"/>
      <c r="I794" s="998"/>
      <c r="J794" s="998"/>
      <c r="K794" s="998"/>
      <c r="L794" s="998"/>
      <c r="M794" s="998"/>
      <c r="N794" s="998"/>
      <c r="O794" s="998"/>
      <c r="P794" s="998"/>
      <c r="Q794" s="998"/>
      <c r="R794" s="998"/>
      <c r="S794" s="998"/>
      <c r="T794" s="998"/>
      <c r="U794" s="998"/>
      <c r="V794" s="998"/>
      <c r="W794" s="998"/>
      <c r="X794" s="998"/>
      <c r="Y794" s="998"/>
      <c r="Z794" s="998"/>
    </row>
    <row r="795" ht="15.75" customHeight="1">
      <c r="A795" s="998"/>
      <c r="B795" s="998"/>
      <c r="C795" s="998"/>
      <c r="D795" s="998"/>
      <c r="E795" s="998"/>
      <c r="F795" s="998"/>
      <c r="G795" s="998"/>
      <c r="H795" s="998"/>
      <c r="I795" s="998"/>
      <c r="J795" s="998"/>
      <c r="K795" s="998"/>
      <c r="L795" s="998"/>
      <c r="M795" s="998"/>
      <c r="N795" s="998"/>
      <c r="O795" s="998"/>
      <c r="P795" s="998"/>
      <c r="Q795" s="998"/>
      <c r="R795" s="998"/>
      <c r="S795" s="998"/>
      <c r="T795" s="998"/>
      <c r="U795" s="998"/>
      <c r="V795" s="998"/>
      <c r="W795" s="998"/>
      <c r="X795" s="998"/>
      <c r="Y795" s="998"/>
      <c r="Z795" s="998"/>
    </row>
    <row r="796" ht="15.75" customHeight="1">
      <c r="A796" s="998"/>
      <c r="B796" s="998"/>
      <c r="C796" s="998"/>
      <c r="D796" s="998"/>
      <c r="E796" s="998"/>
      <c r="F796" s="998"/>
      <c r="G796" s="998"/>
      <c r="H796" s="998"/>
      <c r="I796" s="998"/>
      <c r="J796" s="998"/>
      <c r="K796" s="998"/>
      <c r="L796" s="998"/>
      <c r="M796" s="998"/>
      <c r="N796" s="998"/>
      <c r="O796" s="998"/>
      <c r="P796" s="998"/>
      <c r="Q796" s="998"/>
      <c r="R796" s="998"/>
      <c r="S796" s="998"/>
      <c r="T796" s="998"/>
      <c r="U796" s="998"/>
      <c r="V796" s="998"/>
      <c r="W796" s="998"/>
      <c r="X796" s="998"/>
      <c r="Y796" s="998"/>
      <c r="Z796" s="998"/>
    </row>
    <row r="797" ht="15.75" customHeight="1">
      <c r="A797" s="998"/>
      <c r="B797" s="998"/>
      <c r="C797" s="998"/>
      <c r="D797" s="998"/>
      <c r="E797" s="998"/>
      <c r="F797" s="998"/>
      <c r="G797" s="998"/>
      <c r="H797" s="998"/>
      <c r="I797" s="998"/>
      <c r="J797" s="998"/>
      <c r="K797" s="998"/>
      <c r="L797" s="998"/>
      <c r="M797" s="998"/>
      <c r="N797" s="998"/>
      <c r="O797" s="998"/>
      <c r="P797" s="998"/>
      <c r="Q797" s="998"/>
      <c r="R797" s="998"/>
      <c r="S797" s="998"/>
      <c r="T797" s="998"/>
      <c r="U797" s="998"/>
      <c r="V797" s="998"/>
      <c r="W797" s="998"/>
      <c r="X797" s="998"/>
      <c r="Y797" s="998"/>
      <c r="Z797" s="998"/>
    </row>
    <row r="798" ht="15.75" customHeight="1">
      <c r="A798" s="998"/>
      <c r="B798" s="998"/>
      <c r="C798" s="998"/>
      <c r="D798" s="998"/>
      <c r="E798" s="998"/>
      <c r="F798" s="998"/>
      <c r="G798" s="998"/>
      <c r="H798" s="998"/>
      <c r="I798" s="998"/>
      <c r="J798" s="998"/>
      <c r="K798" s="998"/>
      <c r="L798" s="998"/>
      <c r="M798" s="998"/>
      <c r="N798" s="998"/>
      <c r="O798" s="998"/>
      <c r="P798" s="998"/>
      <c r="Q798" s="998"/>
      <c r="R798" s="998"/>
      <c r="S798" s="998"/>
      <c r="T798" s="998"/>
      <c r="U798" s="998"/>
      <c r="V798" s="998"/>
      <c r="W798" s="998"/>
      <c r="X798" s="998"/>
      <c r="Y798" s="998"/>
      <c r="Z798" s="998"/>
    </row>
    <row r="799" ht="15.75" customHeight="1">
      <c r="A799" s="998"/>
      <c r="B799" s="998"/>
      <c r="C799" s="998"/>
      <c r="D799" s="998"/>
      <c r="E799" s="998"/>
      <c r="F799" s="998"/>
      <c r="G799" s="998"/>
      <c r="H799" s="998"/>
      <c r="I799" s="998"/>
      <c r="J799" s="998"/>
      <c r="K799" s="998"/>
      <c r="L799" s="998"/>
      <c r="M799" s="998"/>
      <c r="N799" s="998"/>
      <c r="O799" s="998"/>
      <c r="P799" s="998"/>
      <c r="Q799" s="998"/>
      <c r="R799" s="998"/>
      <c r="S799" s="998"/>
      <c r="T799" s="998"/>
      <c r="U799" s="998"/>
      <c r="V799" s="998"/>
      <c r="W799" s="998"/>
      <c r="X799" s="998"/>
      <c r="Y799" s="998"/>
      <c r="Z799" s="998"/>
    </row>
    <row r="800" ht="15.75" customHeight="1">
      <c r="A800" s="998"/>
      <c r="B800" s="998"/>
      <c r="C800" s="998"/>
      <c r="D800" s="998"/>
      <c r="E800" s="998"/>
      <c r="F800" s="998"/>
      <c r="G800" s="998"/>
      <c r="H800" s="998"/>
      <c r="I800" s="998"/>
      <c r="J800" s="998"/>
      <c r="K800" s="998"/>
      <c r="L800" s="998"/>
      <c r="M800" s="998"/>
      <c r="N800" s="998"/>
      <c r="O800" s="998"/>
      <c r="P800" s="998"/>
      <c r="Q800" s="998"/>
      <c r="R800" s="998"/>
      <c r="S800" s="998"/>
      <c r="T800" s="998"/>
      <c r="U800" s="998"/>
      <c r="V800" s="998"/>
      <c r="W800" s="998"/>
      <c r="X800" s="998"/>
      <c r="Y800" s="998"/>
      <c r="Z800" s="998"/>
    </row>
    <row r="801" ht="15.75" customHeight="1">
      <c r="A801" s="998"/>
      <c r="B801" s="998"/>
      <c r="C801" s="998"/>
      <c r="D801" s="998"/>
      <c r="E801" s="998"/>
      <c r="F801" s="998"/>
      <c r="G801" s="998"/>
      <c r="H801" s="998"/>
      <c r="I801" s="998"/>
      <c r="J801" s="998"/>
      <c r="K801" s="998"/>
      <c r="L801" s="998"/>
      <c r="M801" s="998"/>
      <c r="N801" s="998"/>
      <c r="O801" s="998"/>
      <c r="P801" s="998"/>
      <c r="Q801" s="998"/>
      <c r="R801" s="998"/>
      <c r="S801" s="998"/>
      <c r="T801" s="998"/>
      <c r="U801" s="998"/>
      <c r="V801" s="998"/>
      <c r="W801" s="998"/>
      <c r="X801" s="998"/>
      <c r="Y801" s="998"/>
      <c r="Z801" s="998"/>
    </row>
    <row r="802" ht="15.75" customHeight="1">
      <c r="A802" s="998"/>
      <c r="B802" s="998"/>
      <c r="C802" s="998"/>
      <c r="D802" s="998"/>
      <c r="E802" s="998"/>
      <c r="F802" s="998"/>
      <c r="G802" s="998"/>
      <c r="H802" s="998"/>
      <c r="I802" s="998"/>
      <c r="J802" s="998"/>
      <c r="K802" s="998"/>
      <c r="L802" s="998"/>
      <c r="M802" s="998"/>
      <c r="N802" s="998"/>
      <c r="O802" s="998"/>
      <c r="P802" s="998"/>
      <c r="Q802" s="998"/>
      <c r="R802" s="998"/>
      <c r="S802" s="998"/>
      <c r="T802" s="998"/>
      <c r="U802" s="998"/>
      <c r="V802" s="998"/>
      <c r="W802" s="998"/>
      <c r="X802" s="998"/>
      <c r="Y802" s="998"/>
      <c r="Z802" s="998"/>
    </row>
    <row r="803" ht="15.75" customHeight="1">
      <c r="A803" s="998"/>
      <c r="B803" s="998"/>
      <c r="C803" s="998"/>
      <c r="D803" s="998"/>
      <c r="E803" s="998"/>
      <c r="F803" s="998"/>
      <c r="G803" s="998"/>
      <c r="H803" s="998"/>
      <c r="I803" s="998"/>
      <c r="J803" s="998"/>
      <c r="K803" s="998"/>
      <c r="L803" s="998"/>
      <c r="M803" s="998"/>
      <c r="N803" s="998"/>
      <c r="O803" s="998"/>
      <c r="P803" s="998"/>
      <c r="Q803" s="998"/>
      <c r="R803" s="998"/>
      <c r="S803" s="998"/>
      <c r="T803" s="998"/>
      <c r="U803" s="998"/>
      <c r="V803" s="998"/>
      <c r="W803" s="998"/>
      <c r="X803" s="998"/>
      <c r="Y803" s="998"/>
      <c r="Z803" s="998"/>
    </row>
    <row r="804" ht="15.75" customHeight="1">
      <c r="A804" s="998"/>
      <c r="B804" s="998"/>
      <c r="C804" s="998"/>
      <c r="D804" s="998"/>
      <c r="E804" s="998"/>
      <c r="F804" s="998"/>
      <c r="G804" s="998"/>
      <c r="H804" s="998"/>
      <c r="I804" s="998"/>
      <c r="J804" s="998"/>
      <c r="K804" s="998"/>
      <c r="L804" s="998"/>
      <c r="M804" s="998"/>
      <c r="N804" s="998"/>
      <c r="O804" s="998"/>
      <c r="P804" s="998"/>
      <c r="Q804" s="998"/>
      <c r="R804" s="998"/>
      <c r="S804" s="998"/>
      <c r="T804" s="998"/>
      <c r="U804" s="998"/>
      <c r="V804" s="998"/>
      <c r="W804" s="998"/>
      <c r="X804" s="998"/>
      <c r="Y804" s="998"/>
      <c r="Z804" s="998"/>
    </row>
    <row r="805" ht="15.75" customHeight="1">
      <c r="A805" s="998"/>
      <c r="B805" s="998"/>
      <c r="C805" s="998"/>
      <c r="D805" s="998"/>
      <c r="E805" s="998"/>
      <c r="F805" s="998"/>
      <c r="G805" s="998"/>
      <c r="H805" s="998"/>
      <c r="I805" s="998"/>
      <c r="J805" s="998"/>
      <c r="K805" s="998"/>
      <c r="L805" s="998"/>
      <c r="M805" s="998"/>
      <c r="N805" s="998"/>
      <c r="O805" s="998"/>
      <c r="P805" s="998"/>
      <c r="Q805" s="998"/>
      <c r="R805" s="998"/>
      <c r="S805" s="998"/>
      <c r="T805" s="998"/>
      <c r="U805" s="998"/>
      <c r="V805" s="998"/>
      <c r="W805" s="998"/>
      <c r="X805" s="998"/>
      <c r="Y805" s="998"/>
      <c r="Z805" s="998"/>
    </row>
    <row r="806" ht="15.75" customHeight="1">
      <c r="A806" s="998"/>
      <c r="B806" s="998"/>
      <c r="C806" s="998"/>
      <c r="D806" s="998"/>
      <c r="E806" s="998"/>
      <c r="F806" s="998"/>
      <c r="G806" s="998"/>
      <c r="H806" s="998"/>
      <c r="I806" s="998"/>
      <c r="J806" s="998"/>
      <c r="K806" s="998"/>
      <c r="L806" s="998"/>
      <c r="M806" s="998"/>
      <c r="N806" s="998"/>
      <c r="O806" s="998"/>
      <c r="P806" s="998"/>
      <c r="Q806" s="998"/>
      <c r="R806" s="998"/>
      <c r="S806" s="998"/>
      <c r="T806" s="998"/>
      <c r="U806" s="998"/>
      <c r="V806" s="998"/>
      <c r="W806" s="998"/>
      <c r="X806" s="998"/>
      <c r="Y806" s="998"/>
      <c r="Z806" s="998"/>
    </row>
    <row r="807" ht="15.75" customHeight="1">
      <c r="A807" s="998"/>
      <c r="B807" s="998"/>
      <c r="C807" s="998"/>
      <c r="D807" s="998"/>
      <c r="E807" s="998"/>
      <c r="F807" s="998"/>
      <c r="G807" s="998"/>
      <c r="H807" s="998"/>
      <c r="I807" s="998"/>
      <c r="J807" s="998"/>
      <c r="K807" s="998"/>
      <c r="L807" s="998"/>
      <c r="M807" s="998"/>
      <c r="N807" s="998"/>
      <c r="O807" s="998"/>
      <c r="P807" s="998"/>
      <c r="Q807" s="998"/>
      <c r="R807" s="998"/>
      <c r="S807" s="998"/>
      <c r="T807" s="998"/>
      <c r="U807" s="998"/>
      <c r="V807" s="998"/>
      <c r="W807" s="998"/>
      <c r="X807" s="998"/>
      <c r="Y807" s="998"/>
      <c r="Z807" s="998"/>
    </row>
    <row r="808" ht="15.75" customHeight="1">
      <c r="A808" s="998"/>
      <c r="B808" s="998"/>
      <c r="C808" s="998"/>
      <c r="D808" s="998"/>
      <c r="E808" s="998"/>
      <c r="F808" s="998"/>
      <c r="G808" s="998"/>
      <c r="H808" s="998"/>
      <c r="I808" s="998"/>
      <c r="J808" s="998"/>
      <c r="K808" s="998"/>
      <c r="L808" s="998"/>
      <c r="M808" s="998"/>
      <c r="N808" s="998"/>
      <c r="O808" s="998"/>
      <c r="P808" s="998"/>
      <c r="Q808" s="998"/>
      <c r="R808" s="998"/>
      <c r="S808" s="998"/>
      <c r="T808" s="998"/>
      <c r="U808" s="998"/>
      <c r="V808" s="998"/>
      <c r="W808" s="998"/>
      <c r="X808" s="998"/>
      <c r="Y808" s="998"/>
      <c r="Z808" s="998"/>
    </row>
    <row r="809" ht="15.75" customHeight="1">
      <c r="A809" s="998"/>
      <c r="B809" s="998"/>
      <c r="C809" s="998"/>
      <c r="D809" s="998"/>
      <c r="E809" s="998"/>
      <c r="F809" s="998"/>
      <c r="G809" s="998"/>
      <c r="H809" s="998"/>
      <c r="I809" s="998"/>
      <c r="J809" s="998"/>
      <c r="K809" s="998"/>
      <c r="L809" s="998"/>
      <c r="M809" s="998"/>
      <c r="N809" s="998"/>
      <c r="O809" s="998"/>
      <c r="P809" s="998"/>
      <c r="Q809" s="998"/>
      <c r="R809" s="998"/>
      <c r="S809" s="998"/>
      <c r="T809" s="998"/>
      <c r="U809" s="998"/>
      <c r="V809" s="998"/>
      <c r="W809" s="998"/>
      <c r="X809" s="998"/>
      <c r="Y809" s="998"/>
      <c r="Z809" s="998"/>
    </row>
    <row r="810" ht="15.75" customHeight="1">
      <c r="A810" s="998"/>
      <c r="B810" s="998"/>
      <c r="C810" s="998"/>
      <c r="D810" s="998"/>
      <c r="E810" s="998"/>
      <c r="F810" s="998"/>
      <c r="G810" s="998"/>
      <c r="H810" s="998"/>
      <c r="I810" s="998"/>
      <c r="J810" s="998"/>
      <c r="K810" s="998"/>
      <c r="L810" s="998"/>
      <c r="M810" s="998"/>
      <c r="N810" s="998"/>
      <c r="O810" s="998"/>
      <c r="P810" s="998"/>
      <c r="Q810" s="998"/>
      <c r="R810" s="998"/>
      <c r="S810" s="998"/>
      <c r="T810" s="998"/>
      <c r="U810" s="998"/>
      <c r="V810" s="998"/>
      <c r="W810" s="998"/>
      <c r="X810" s="998"/>
      <c r="Y810" s="998"/>
      <c r="Z810" s="998"/>
    </row>
    <row r="811" ht="15.75" customHeight="1">
      <c r="A811" s="998"/>
      <c r="B811" s="998"/>
      <c r="C811" s="998"/>
      <c r="D811" s="998"/>
      <c r="E811" s="998"/>
      <c r="F811" s="998"/>
      <c r="G811" s="998"/>
      <c r="H811" s="998"/>
      <c r="I811" s="998"/>
      <c r="J811" s="998"/>
      <c r="K811" s="998"/>
      <c r="L811" s="998"/>
      <c r="M811" s="998"/>
      <c r="N811" s="998"/>
      <c r="O811" s="998"/>
      <c r="P811" s="998"/>
      <c r="Q811" s="998"/>
      <c r="R811" s="998"/>
      <c r="S811" s="998"/>
      <c r="T811" s="998"/>
      <c r="U811" s="998"/>
      <c r="V811" s="998"/>
      <c r="W811" s="998"/>
      <c r="X811" s="998"/>
      <c r="Y811" s="998"/>
      <c r="Z811" s="998"/>
    </row>
    <row r="812" ht="15.75" customHeight="1">
      <c r="A812" s="998"/>
      <c r="B812" s="998"/>
      <c r="C812" s="998"/>
      <c r="D812" s="998"/>
      <c r="E812" s="998"/>
      <c r="F812" s="998"/>
      <c r="G812" s="998"/>
      <c r="H812" s="998"/>
      <c r="I812" s="998"/>
      <c r="J812" s="998"/>
      <c r="K812" s="998"/>
      <c r="L812" s="998"/>
      <c r="M812" s="998"/>
      <c r="N812" s="998"/>
      <c r="O812" s="998"/>
      <c r="P812" s="998"/>
      <c r="Q812" s="998"/>
      <c r="R812" s="998"/>
      <c r="S812" s="998"/>
      <c r="T812" s="998"/>
      <c r="U812" s="998"/>
      <c r="V812" s="998"/>
      <c r="W812" s="998"/>
      <c r="X812" s="998"/>
      <c r="Y812" s="998"/>
      <c r="Z812" s="998"/>
    </row>
    <row r="813" ht="15.75" customHeight="1">
      <c r="A813" s="998"/>
      <c r="B813" s="998"/>
      <c r="C813" s="998"/>
      <c r="D813" s="998"/>
      <c r="E813" s="998"/>
      <c r="F813" s="998"/>
      <c r="G813" s="998"/>
      <c r="H813" s="998"/>
      <c r="I813" s="998"/>
      <c r="J813" s="998"/>
      <c r="K813" s="998"/>
      <c r="L813" s="998"/>
      <c r="M813" s="998"/>
      <c r="N813" s="998"/>
      <c r="O813" s="998"/>
      <c r="P813" s="998"/>
      <c r="Q813" s="998"/>
      <c r="R813" s="998"/>
      <c r="S813" s="998"/>
      <c r="T813" s="998"/>
      <c r="U813" s="998"/>
      <c r="V813" s="998"/>
      <c r="W813" s="998"/>
      <c r="X813" s="998"/>
      <c r="Y813" s="998"/>
      <c r="Z813" s="998"/>
    </row>
    <row r="814" ht="15.75" customHeight="1">
      <c r="A814" s="998"/>
      <c r="B814" s="998"/>
      <c r="C814" s="998"/>
      <c r="D814" s="998"/>
      <c r="E814" s="998"/>
      <c r="F814" s="998"/>
      <c r="G814" s="998"/>
      <c r="H814" s="998"/>
      <c r="I814" s="998"/>
      <c r="J814" s="998"/>
      <c r="K814" s="998"/>
      <c r="L814" s="998"/>
      <c r="M814" s="998"/>
      <c r="N814" s="998"/>
      <c r="O814" s="998"/>
      <c r="P814" s="998"/>
      <c r="Q814" s="998"/>
      <c r="R814" s="998"/>
      <c r="S814" s="998"/>
      <c r="T814" s="998"/>
      <c r="U814" s="998"/>
      <c r="V814" s="998"/>
      <c r="W814" s="998"/>
      <c r="X814" s="998"/>
      <c r="Y814" s="998"/>
      <c r="Z814" s="998"/>
    </row>
    <row r="815" ht="15.75" customHeight="1">
      <c r="A815" s="998"/>
      <c r="B815" s="998"/>
      <c r="C815" s="998"/>
      <c r="D815" s="998"/>
      <c r="E815" s="998"/>
      <c r="F815" s="998"/>
      <c r="G815" s="998"/>
      <c r="H815" s="998"/>
      <c r="I815" s="998"/>
      <c r="J815" s="998"/>
      <c r="K815" s="998"/>
      <c r="L815" s="998"/>
      <c r="M815" s="998"/>
      <c r="N815" s="998"/>
      <c r="O815" s="998"/>
      <c r="P815" s="998"/>
      <c r="Q815" s="998"/>
      <c r="R815" s="998"/>
      <c r="S815" s="998"/>
      <c r="T815" s="998"/>
      <c r="U815" s="998"/>
      <c r="V815" s="998"/>
      <c r="W815" s="998"/>
      <c r="X815" s="998"/>
      <c r="Y815" s="998"/>
      <c r="Z815" s="998"/>
    </row>
    <row r="816" ht="15.75" customHeight="1">
      <c r="A816" s="998"/>
      <c r="B816" s="998"/>
      <c r="C816" s="998"/>
      <c r="D816" s="998"/>
      <c r="E816" s="998"/>
      <c r="F816" s="998"/>
      <c r="G816" s="998"/>
      <c r="H816" s="998"/>
      <c r="I816" s="998"/>
      <c r="J816" s="998"/>
      <c r="K816" s="998"/>
      <c r="L816" s="998"/>
      <c r="M816" s="998"/>
      <c r="N816" s="998"/>
      <c r="O816" s="998"/>
      <c r="P816" s="998"/>
      <c r="Q816" s="998"/>
      <c r="R816" s="998"/>
      <c r="S816" s="998"/>
      <c r="T816" s="998"/>
      <c r="U816" s="998"/>
      <c r="V816" s="998"/>
      <c r="W816" s="998"/>
      <c r="X816" s="998"/>
      <c r="Y816" s="998"/>
      <c r="Z816" s="998"/>
    </row>
    <row r="817" ht="15.75" customHeight="1">
      <c r="A817" s="998"/>
      <c r="B817" s="998"/>
      <c r="C817" s="998"/>
      <c r="D817" s="998"/>
      <c r="E817" s="998"/>
      <c r="F817" s="998"/>
      <c r="G817" s="998"/>
      <c r="H817" s="998"/>
      <c r="I817" s="998"/>
      <c r="J817" s="998"/>
      <c r="K817" s="998"/>
      <c r="L817" s="998"/>
      <c r="M817" s="998"/>
      <c r="N817" s="998"/>
      <c r="O817" s="998"/>
      <c r="P817" s="998"/>
      <c r="Q817" s="998"/>
      <c r="R817" s="998"/>
      <c r="S817" s="998"/>
      <c r="T817" s="998"/>
      <c r="U817" s="998"/>
      <c r="V817" s="998"/>
      <c r="W817" s="998"/>
      <c r="X817" s="998"/>
      <c r="Y817" s="998"/>
      <c r="Z817" s="998"/>
    </row>
    <row r="818" ht="15.75" customHeight="1">
      <c r="A818" s="998"/>
      <c r="B818" s="998"/>
      <c r="C818" s="998"/>
      <c r="D818" s="998"/>
      <c r="E818" s="998"/>
      <c r="F818" s="998"/>
      <c r="G818" s="998"/>
      <c r="H818" s="998"/>
      <c r="I818" s="998"/>
      <c r="J818" s="998"/>
      <c r="K818" s="998"/>
      <c r="L818" s="998"/>
      <c r="M818" s="998"/>
      <c r="N818" s="998"/>
      <c r="O818" s="998"/>
      <c r="P818" s="998"/>
      <c r="Q818" s="998"/>
      <c r="R818" s="998"/>
      <c r="S818" s="998"/>
      <c r="T818" s="998"/>
      <c r="U818" s="998"/>
      <c r="V818" s="998"/>
      <c r="W818" s="998"/>
      <c r="X818" s="998"/>
      <c r="Y818" s="998"/>
      <c r="Z818" s="998"/>
    </row>
    <row r="819" ht="15.75" customHeight="1">
      <c r="A819" s="998"/>
      <c r="B819" s="998"/>
      <c r="C819" s="998"/>
      <c r="D819" s="998"/>
      <c r="E819" s="998"/>
      <c r="F819" s="998"/>
      <c r="G819" s="998"/>
      <c r="H819" s="998"/>
      <c r="I819" s="998"/>
      <c r="J819" s="998"/>
      <c r="K819" s="998"/>
      <c r="L819" s="998"/>
      <c r="M819" s="998"/>
      <c r="N819" s="998"/>
      <c r="O819" s="998"/>
      <c r="P819" s="998"/>
      <c r="Q819" s="998"/>
      <c r="R819" s="998"/>
      <c r="S819" s="998"/>
      <c r="T819" s="998"/>
      <c r="U819" s="998"/>
      <c r="V819" s="998"/>
      <c r="W819" s="998"/>
      <c r="X819" s="998"/>
      <c r="Y819" s="998"/>
      <c r="Z819" s="998"/>
    </row>
    <row r="820" ht="15.75" customHeight="1">
      <c r="A820" s="998"/>
      <c r="B820" s="998"/>
      <c r="C820" s="998"/>
      <c r="D820" s="998"/>
      <c r="E820" s="998"/>
      <c r="F820" s="998"/>
      <c r="G820" s="998"/>
      <c r="H820" s="998"/>
      <c r="I820" s="998"/>
      <c r="J820" s="998"/>
      <c r="K820" s="998"/>
      <c r="L820" s="998"/>
      <c r="M820" s="998"/>
      <c r="N820" s="998"/>
      <c r="O820" s="998"/>
      <c r="P820" s="998"/>
      <c r="Q820" s="998"/>
      <c r="R820" s="998"/>
      <c r="S820" s="998"/>
      <c r="T820" s="998"/>
      <c r="U820" s="998"/>
      <c r="V820" s="998"/>
      <c r="W820" s="998"/>
      <c r="X820" s="998"/>
      <c r="Y820" s="998"/>
      <c r="Z820" s="998"/>
    </row>
    <row r="821" ht="15.75" customHeight="1">
      <c r="A821" s="998"/>
      <c r="B821" s="998"/>
      <c r="C821" s="998"/>
      <c r="D821" s="998"/>
      <c r="E821" s="998"/>
      <c r="F821" s="998"/>
      <c r="G821" s="998"/>
      <c r="H821" s="998"/>
      <c r="I821" s="998"/>
      <c r="J821" s="998"/>
      <c r="K821" s="998"/>
      <c r="L821" s="998"/>
      <c r="M821" s="998"/>
      <c r="N821" s="998"/>
      <c r="O821" s="998"/>
      <c r="P821" s="998"/>
      <c r="Q821" s="998"/>
      <c r="R821" s="998"/>
      <c r="S821" s="998"/>
      <c r="T821" s="998"/>
      <c r="U821" s="998"/>
      <c r="V821" s="998"/>
      <c r="W821" s="998"/>
      <c r="X821" s="998"/>
      <c r="Y821" s="998"/>
      <c r="Z821" s="998"/>
    </row>
    <row r="822" ht="15.75" customHeight="1">
      <c r="A822" s="998"/>
      <c r="B822" s="998"/>
      <c r="C822" s="998"/>
      <c r="D822" s="998"/>
      <c r="E822" s="998"/>
      <c r="F822" s="998"/>
      <c r="G822" s="998"/>
      <c r="H822" s="998"/>
      <c r="I822" s="998"/>
      <c r="J822" s="998"/>
      <c r="K822" s="998"/>
      <c r="L822" s="998"/>
      <c r="M822" s="998"/>
      <c r="N822" s="998"/>
      <c r="O822" s="998"/>
      <c r="P822" s="998"/>
      <c r="Q822" s="998"/>
      <c r="R822" s="998"/>
      <c r="S822" s="998"/>
      <c r="T822" s="998"/>
      <c r="U822" s="998"/>
      <c r="V822" s="998"/>
      <c r="W822" s="998"/>
      <c r="X822" s="998"/>
      <c r="Y822" s="998"/>
      <c r="Z822" s="998"/>
    </row>
    <row r="823" ht="15.75" customHeight="1">
      <c r="A823" s="998"/>
      <c r="B823" s="998"/>
      <c r="C823" s="998"/>
      <c r="D823" s="998"/>
      <c r="E823" s="998"/>
      <c r="F823" s="998"/>
      <c r="G823" s="998"/>
      <c r="H823" s="998"/>
      <c r="I823" s="998"/>
      <c r="J823" s="998"/>
      <c r="K823" s="998"/>
      <c r="L823" s="998"/>
      <c r="M823" s="998"/>
      <c r="N823" s="998"/>
      <c r="O823" s="998"/>
      <c r="P823" s="998"/>
      <c r="Q823" s="998"/>
      <c r="R823" s="998"/>
      <c r="S823" s="998"/>
      <c r="T823" s="998"/>
      <c r="U823" s="998"/>
      <c r="V823" s="998"/>
      <c r="W823" s="998"/>
      <c r="X823" s="998"/>
      <c r="Y823" s="998"/>
      <c r="Z823" s="998"/>
    </row>
    <row r="824" ht="15.75" customHeight="1">
      <c r="A824" s="998"/>
      <c r="B824" s="998"/>
      <c r="C824" s="998"/>
      <c r="D824" s="998"/>
      <c r="E824" s="998"/>
      <c r="F824" s="998"/>
      <c r="G824" s="998"/>
      <c r="H824" s="998"/>
      <c r="I824" s="998"/>
      <c r="J824" s="998"/>
      <c r="K824" s="998"/>
      <c r="L824" s="998"/>
      <c r="M824" s="998"/>
      <c r="N824" s="998"/>
      <c r="O824" s="998"/>
      <c r="P824" s="998"/>
      <c r="Q824" s="998"/>
      <c r="R824" s="998"/>
      <c r="S824" s="998"/>
      <c r="T824" s="998"/>
      <c r="U824" s="998"/>
      <c r="V824" s="998"/>
      <c r="W824" s="998"/>
      <c r="X824" s="998"/>
      <c r="Y824" s="998"/>
      <c r="Z824" s="998"/>
    </row>
    <row r="825" ht="15.75" customHeight="1">
      <c r="A825" s="998"/>
      <c r="B825" s="998"/>
      <c r="C825" s="998"/>
      <c r="D825" s="998"/>
      <c r="E825" s="998"/>
      <c r="F825" s="998"/>
      <c r="G825" s="998"/>
      <c r="H825" s="998"/>
      <c r="I825" s="998"/>
      <c r="J825" s="998"/>
      <c r="K825" s="998"/>
      <c r="L825" s="998"/>
      <c r="M825" s="998"/>
      <c r="N825" s="998"/>
      <c r="O825" s="998"/>
      <c r="P825" s="998"/>
      <c r="Q825" s="998"/>
      <c r="R825" s="998"/>
      <c r="S825" s="998"/>
      <c r="T825" s="998"/>
      <c r="U825" s="998"/>
      <c r="V825" s="998"/>
      <c r="W825" s="998"/>
      <c r="X825" s="998"/>
      <c r="Y825" s="998"/>
      <c r="Z825" s="998"/>
    </row>
    <row r="826" ht="15.75" customHeight="1">
      <c r="A826" s="998"/>
      <c r="B826" s="998"/>
      <c r="C826" s="998"/>
      <c r="D826" s="998"/>
      <c r="E826" s="998"/>
      <c r="F826" s="998"/>
      <c r="G826" s="998"/>
      <c r="H826" s="998"/>
      <c r="I826" s="998"/>
      <c r="J826" s="998"/>
      <c r="K826" s="998"/>
      <c r="L826" s="998"/>
      <c r="M826" s="998"/>
      <c r="N826" s="998"/>
      <c r="O826" s="998"/>
      <c r="P826" s="998"/>
      <c r="Q826" s="998"/>
      <c r="R826" s="998"/>
      <c r="S826" s="998"/>
      <c r="T826" s="998"/>
      <c r="U826" s="998"/>
      <c r="V826" s="998"/>
      <c r="W826" s="998"/>
      <c r="X826" s="998"/>
      <c r="Y826" s="998"/>
      <c r="Z826" s="998"/>
    </row>
    <row r="827" ht="15.75" customHeight="1">
      <c r="A827" s="998"/>
      <c r="B827" s="998"/>
      <c r="C827" s="998"/>
      <c r="D827" s="998"/>
      <c r="E827" s="998"/>
      <c r="F827" s="998"/>
      <c r="G827" s="998"/>
      <c r="H827" s="998"/>
      <c r="I827" s="998"/>
      <c r="J827" s="998"/>
      <c r="K827" s="998"/>
      <c r="L827" s="998"/>
      <c r="M827" s="998"/>
      <c r="N827" s="998"/>
      <c r="O827" s="998"/>
      <c r="P827" s="998"/>
      <c r="Q827" s="998"/>
      <c r="R827" s="998"/>
      <c r="S827" s="998"/>
      <c r="T827" s="998"/>
      <c r="U827" s="998"/>
      <c r="V827" s="998"/>
      <c r="W827" s="998"/>
      <c r="X827" s="998"/>
      <c r="Y827" s="998"/>
      <c r="Z827" s="998"/>
    </row>
    <row r="828" ht="15.75" customHeight="1">
      <c r="A828" s="998"/>
      <c r="B828" s="998"/>
      <c r="C828" s="998"/>
      <c r="D828" s="998"/>
      <c r="E828" s="998"/>
      <c r="F828" s="998"/>
      <c r="G828" s="998"/>
      <c r="H828" s="998"/>
      <c r="I828" s="998"/>
      <c r="J828" s="998"/>
      <c r="K828" s="998"/>
      <c r="L828" s="998"/>
      <c r="M828" s="998"/>
      <c r="N828" s="998"/>
      <c r="O828" s="998"/>
      <c r="P828" s="998"/>
      <c r="Q828" s="998"/>
      <c r="R828" s="998"/>
      <c r="S828" s="998"/>
      <c r="T828" s="998"/>
      <c r="U828" s="998"/>
      <c r="V828" s="998"/>
      <c r="W828" s="998"/>
      <c r="X828" s="998"/>
      <c r="Y828" s="998"/>
      <c r="Z828" s="998"/>
    </row>
    <row r="829" ht="15.75" customHeight="1">
      <c r="A829" s="998"/>
      <c r="B829" s="998"/>
      <c r="C829" s="998"/>
      <c r="D829" s="998"/>
      <c r="E829" s="998"/>
      <c r="F829" s="998"/>
      <c r="G829" s="998"/>
      <c r="H829" s="998"/>
      <c r="I829" s="998"/>
      <c r="J829" s="998"/>
      <c r="K829" s="998"/>
      <c r="L829" s="998"/>
      <c r="M829" s="998"/>
      <c r="N829" s="998"/>
      <c r="O829" s="998"/>
      <c r="P829" s="998"/>
      <c r="Q829" s="998"/>
      <c r="R829" s="998"/>
      <c r="S829" s="998"/>
      <c r="T829" s="998"/>
      <c r="U829" s="998"/>
      <c r="V829" s="998"/>
      <c r="W829" s="998"/>
      <c r="X829" s="998"/>
      <c r="Y829" s="998"/>
      <c r="Z829" s="998"/>
    </row>
    <row r="830" ht="15.75" customHeight="1">
      <c r="A830" s="998"/>
      <c r="B830" s="998"/>
      <c r="C830" s="998"/>
      <c r="D830" s="998"/>
      <c r="E830" s="998"/>
      <c r="F830" s="998"/>
      <c r="G830" s="998"/>
      <c r="H830" s="998"/>
      <c r="I830" s="998"/>
      <c r="J830" s="998"/>
      <c r="K830" s="998"/>
      <c r="L830" s="998"/>
      <c r="M830" s="998"/>
      <c r="N830" s="998"/>
      <c r="O830" s="998"/>
      <c r="P830" s="998"/>
      <c r="Q830" s="998"/>
      <c r="R830" s="998"/>
      <c r="S830" s="998"/>
      <c r="T830" s="998"/>
      <c r="U830" s="998"/>
      <c r="V830" s="998"/>
      <c r="W830" s="998"/>
      <c r="X830" s="998"/>
      <c r="Y830" s="998"/>
      <c r="Z830" s="998"/>
    </row>
    <row r="831" ht="15.75" customHeight="1">
      <c r="A831" s="998"/>
      <c r="B831" s="998"/>
      <c r="C831" s="998"/>
      <c r="D831" s="998"/>
      <c r="E831" s="998"/>
      <c r="F831" s="998"/>
      <c r="G831" s="998"/>
      <c r="H831" s="998"/>
      <c r="I831" s="998"/>
      <c r="J831" s="998"/>
      <c r="K831" s="998"/>
      <c r="L831" s="998"/>
      <c r="M831" s="998"/>
      <c r="N831" s="998"/>
      <c r="O831" s="998"/>
      <c r="P831" s="998"/>
      <c r="Q831" s="998"/>
      <c r="R831" s="998"/>
      <c r="S831" s="998"/>
      <c r="T831" s="998"/>
      <c r="U831" s="998"/>
      <c r="V831" s="998"/>
      <c r="W831" s="998"/>
      <c r="X831" s="998"/>
      <c r="Y831" s="998"/>
      <c r="Z831" s="998"/>
    </row>
    <row r="832" ht="15.75" customHeight="1">
      <c r="A832" s="998"/>
      <c r="B832" s="998"/>
      <c r="C832" s="998"/>
      <c r="D832" s="998"/>
      <c r="E832" s="998"/>
      <c r="F832" s="998"/>
      <c r="G832" s="998"/>
      <c r="H832" s="998"/>
      <c r="I832" s="998"/>
      <c r="J832" s="998"/>
      <c r="K832" s="998"/>
      <c r="L832" s="998"/>
      <c r="M832" s="998"/>
      <c r="N832" s="998"/>
      <c r="O832" s="998"/>
      <c r="P832" s="998"/>
      <c r="Q832" s="998"/>
      <c r="R832" s="998"/>
      <c r="S832" s="998"/>
      <c r="T832" s="998"/>
      <c r="U832" s="998"/>
      <c r="V832" s="998"/>
      <c r="W832" s="998"/>
      <c r="X832" s="998"/>
      <c r="Y832" s="998"/>
      <c r="Z832" s="998"/>
    </row>
    <row r="833" ht="15.75" customHeight="1">
      <c r="A833" s="998"/>
      <c r="B833" s="998"/>
      <c r="C833" s="998"/>
      <c r="D833" s="998"/>
      <c r="E833" s="998"/>
      <c r="F833" s="998"/>
      <c r="G833" s="998"/>
      <c r="H833" s="998"/>
      <c r="I833" s="998"/>
      <c r="J833" s="998"/>
      <c r="K833" s="998"/>
      <c r="L833" s="998"/>
      <c r="M833" s="998"/>
      <c r="N833" s="998"/>
      <c r="O833" s="998"/>
      <c r="P833" s="998"/>
      <c r="Q833" s="998"/>
      <c r="R833" s="998"/>
      <c r="S833" s="998"/>
      <c r="T833" s="998"/>
      <c r="U833" s="998"/>
      <c r="V833" s="998"/>
      <c r="W833" s="998"/>
      <c r="X833" s="998"/>
      <c r="Y833" s="998"/>
      <c r="Z833" s="998"/>
    </row>
    <row r="834" ht="15.75" customHeight="1">
      <c r="A834" s="998"/>
      <c r="B834" s="998"/>
      <c r="C834" s="998"/>
      <c r="D834" s="998"/>
      <c r="E834" s="998"/>
      <c r="F834" s="998"/>
      <c r="G834" s="998"/>
      <c r="H834" s="998"/>
      <c r="I834" s="998"/>
      <c r="J834" s="998"/>
      <c r="K834" s="998"/>
      <c r="L834" s="998"/>
      <c r="M834" s="998"/>
      <c r="N834" s="998"/>
      <c r="O834" s="998"/>
      <c r="P834" s="998"/>
      <c r="Q834" s="998"/>
      <c r="R834" s="998"/>
      <c r="S834" s="998"/>
      <c r="T834" s="998"/>
      <c r="U834" s="998"/>
      <c r="V834" s="998"/>
      <c r="W834" s="998"/>
      <c r="X834" s="998"/>
      <c r="Y834" s="998"/>
      <c r="Z834" s="998"/>
    </row>
    <row r="835" ht="15.75" customHeight="1">
      <c r="A835" s="998"/>
      <c r="B835" s="998"/>
      <c r="C835" s="998"/>
      <c r="D835" s="998"/>
      <c r="E835" s="998"/>
      <c r="F835" s="998"/>
      <c r="G835" s="998"/>
      <c r="H835" s="998"/>
      <c r="I835" s="998"/>
      <c r="J835" s="998"/>
      <c r="K835" s="998"/>
      <c r="L835" s="998"/>
      <c r="M835" s="998"/>
      <c r="N835" s="998"/>
      <c r="O835" s="998"/>
      <c r="P835" s="998"/>
      <c r="Q835" s="998"/>
      <c r="R835" s="998"/>
      <c r="S835" s="998"/>
      <c r="T835" s="998"/>
      <c r="U835" s="998"/>
      <c r="V835" s="998"/>
      <c r="W835" s="998"/>
      <c r="X835" s="998"/>
      <c r="Y835" s="998"/>
      <c r="Z835" s="998"/>
    </row>
    <row r="836" ht="15.75" customHeight="1">
      <c r="A836" s="998"/>
      <c r="B836" s="998"/>
      <c r="C836" s="998"/>
      <c r="D836" s="998"/>
      <c r="E836" s="998"/>
      <c r="F836" s="998"/>
      <c r="G836" s="998"/>
      <c r="H836" s="998"/>
      <c r="I836" s="998"/>
      <c r="J836" s="998"/>
      <c r="K836" s="998"/>
      <c r="L836" s="998"/>
      <c r="M836" s="998"/>
      <c r="N836" s="998"/>
      <c r="O836" s="998"/>
      <c r="P836" s="998"/>
      <c r="Q836" s="998"/>
      <c r="R836" s="998"/>
      <c r="S836" s="998"/>
      <c r="T836" s="998"/>
      <c r="U836" s="998"/>
      <c r="V836" s="998"/>
      <c r="W836" s="998"/>
      <c r="X836" s="998"/>
      <c r="Y836" s="998"/>
      <c r="Z836" s="998"/>
    </row>
    <row r="837" ht="15.75" customHeight="1">
      <c r="A837" s="998"/>
      <c r="B837" s="998"/>
      <c r="C837" s="998"/>
      <c r="D837" s="998"/>
      <c r="E837" s="998"/>
      <c r="F837" s="998"/>
      <c r="G837" s="998"/>
      <c r="H837" s="998"/>
      <c r="I837" s="998"/>
      <c r="J837" s="998"/>
      <c r="K837" s="998"/>
      <c r="L837" s="998"/>
      <c r="M837" s="998"/>
      <c r="N837" s="998"/>
      <c r="O837" s="998"/>
      <c r="P837" s="998"/>
      <c r="Q837" s="998"/>
      <c r="R837" s="998"/>
      <c r="S837" s="998"/>
      <c r="T837" s="998"/>
      <c r="U837" s="998"/>
      <c r="V837" s="998"/>
      <c r="W837" s="998"/>
      <c r="X837" s="998"/>
      <c r="Y837" s="998"/>
      <c r="Z837" s="998"/>
    </row>
    <row r="838" ht="15.75" customHeight="1">
      <c r="A838" s="998"/>
      <c r="B838" s="998"/>
      <c r="C838" s="998"/>
      <c r="D838" s="998"/>
      <c r="E838" s="998"/>
      <c r="F838" s="998"/>
      <c r="G838" s="998"/>
      <c r="H838" s="998"/>
      <c r="I838" s="998"/>
      <c r="J838" s="998"/>
      <c r="K838" s="998"/>
      <c r="L838" s="998"/>
      <c r="M838" s="998"/>
      <c r="N838" s="998"/>
      <c r="O838" s="998"/>
      <c r="P838" s="998"/>
      <c r="Q838" s="998"/>
      <c r="R838" s="998"/>
      <c r="S838" s="998"/>
      <c r="T838" s="998"/>
      <c r="U838" s="998"/>
      <c r="V838" s="998"/>
      <c r="W838" s="998"/>
      <c r="X838" s="998"/>
      <c r="Y838" s="998"/>
      <c r="Z838" s="998"/>
    </row>
    <row r="839" ht="15.75" customHeight="1">
      <c r="A839" s="998"/>
      <c r="B839" s="998"/>
      <c r="C839" s="998"/>
      <c r="D839" s="998"/>
      <c r="E839" s="998"/>
      <c r="F839" s="998"/>
      <c r="G839" s="998"/>
      <c r="H839" s="998"/>
      <c r="I839" s="998"/>
      <c r="J839" s="998"/>
      <c r="K839" s="998"/>
      <c r="L839" s="998"/>
      <c r="M839" s="998"/>
      <c r="N839" s="998"/>
      <c r="O839" s="998"/>
      <c r="P839" s="998"/>
      <c r="Q839" s="998"/>
      <c r="R839" s="998"/>
      <c r="S839" s="998"/>
      <c r="T839" s="998"/>
      <c r="U839" s="998"/>
      <c r="V839" s="998"/>
      <c r="W839" s="998"/>
      <c r="X839" s="998"/>
      <c r="Y839" s="998"/>
      <c r="Z839" s="998"/>
    </row>
    <row r="840" ht="15.75" customHeight="1">
      <c r="A840" s="998"/>
      <c r="B840" s="998"/>
      <c r="C840" s="998"/>
      <c r="D840" s="998"/>
      <c r="E840" s="998"/>
      <c r="F840" s="998"/>
      <c r="G840" s="998"/>
      <c r="H840" s="998"/>
      <c r="I840" s="998"/>
      <c r="J840" s="998"/>
      <c r="K840" s="998"/>
      <c r="L840" s="998"/>
      <c r="M840" s="998"/>
      <c r="N840" s="998"/>
      <c r="O840" s="998"/>
      <c r="P840" s="998"/>
      <c r="Q840" s="998"/>
      <c r="R840" s="998"/>
      <c r="S840" s="998"/>
      <c r="T840" s="998"/>
      <c r="U840" s="998"/>
      <c r="V840" s="998"/>
      <c r="W840" s="998"/>
      <c r="X840" s="998"/>
      <c r="Y840" s="998"/>
      <c r="Z840" s="998"/>
    </row>
    <row r="841" ht="15.75" customHeight="1">
      <c r="A841" s="998"/>
      <c r="B841" s="998"/>
      <c r="C841" s="998"/>
      <c r="D841" s="998"/>
      <c r="E841" s="998"/>
      <c r="F841" s="998"/>
      <c r="G841" s="998"/>
      <c r="H841" s="998"/>
      <c r="I841" s="998"/>
      <c r="J841" s="998"/>
      <c r="K841" s="998"/>
      <c r="L841" s="998"/>
      <c r="M841" s="998"/>
      <c r="N841" s="998"/>
      <c r="O841" s="998"/>
      <c r="P841" s="998"/>
      <c r="Q841" s="998"/>
      <c r="R841" s="998"/>
      <c r="S841" s="998"/>
      <c r="T841" s="998"/>
      <c r="U841" s="998"/>
      <c r="V841" s="998"/>
      <c r="W841" s="998"/>
      <c r="X841" s="998"/>
      <c r="Y841" s="998"/>
      <c r="Z841" s="998"/>
    </row>
    <row r="842" ht="15.75" customHeight="1">
      <c r="A842" s="998"/>
      <c r="B842" s="998"/>
      <c r="C842" s="998"/>
      <c r="D842" s="998"/>
      <c r="E842" s="998"/>
      <c r="F842" s="998"/>
      <c r="G842" s="998"/>
      <c r="H842" s="998"/>
      <c r="I842" s="998"/>
      <c r="J842" s="998"/>
      <c r="K842" s="998"/>
      <c r="L842" s="998"/>
      <c r="M842" s="998"/>
      <c r="N842" s="998"/>
      <c r="O842" s="998"/>
      <c r="P842" s="998"/>
      <c r="Q842" s="998"/>
      <c r="R842" s="998"/>
      <c r="S842" s="998"/>
      <c r="T842" s="998"/>
      <c r="U842" s="998"/>
      <c r="V842" s="998"/>
      <c r="W842" s="998"/>
      <c r="X842" s="998"/>
      <c r="Y842" s="998"/>
      <c r="Z842" s="998"/>
    </row>
    <row r="843" ht="15.75" customHeight="1">
      <c r="A843" s="998"/>
      <c r="B843" s="998"/>
      <c r="C843" s="998"/>
      <c r="D843" s="998"/>
      <c r="E843" s="998"/>
      <c r="F843" s="998"/>
      <c r="G843" s="998"/>
      <c r="H843" s="998"/>
      <c r="I843" s="998"/>
      <c r="J843" s="998"/>
      <c r="K843" s="998"/>
      <c r="L843" s="998"/>
      <c r="M843" s="998"/>
      <c r="N843" s="998"/>
      <c r="O843" s="998"/>
      <c r="P843" s="998"/>
      <c r="Q843" s="998"/>
      <c r="R843" s="998"/>
      <c r="S843" s="998"/>
      <c r="T843" s="998"/>
      <c r="U843" s="998"/>
      <c r="V843" s="998"/>
      <c r="W843" s="998"/>
      <c r="X843" s="998"/>
      <c r="Y843" s="998"/>
      <c r="Z843" s="998"/>
    </row>
    <row r="844" ht="15.75" customHeight="1">
      <c r="A844" s="998"/>
      <c r="B844" s="998"/>
      <c r="C844" s="998"/>
      <c r="D844" s="998"/>
      <c r="E844" s="998"/>
      <c r="F844" s="998"/>
      <c r="G844" s="998"/>
      <c r="H844" s="998"/>
      <c r="I844" s="998"/>
      <c r="J844" s="998"/>
      <c r="K844" s="998"/>
      <c r="L844" s="998"/>
      <c r="M844" s="998"/>
      <c r="N844" s="998"/>
      <c r="O844" s="998"/>
      <c r="P844" s="998"/>
      <c r="Q844" s="998"/>
      <c r="R844" s="998"/>
      <c r="S844" s="998"/>
      <c r="T844" s="998"/>
      <c r="U844" s="998"/>
      <c r="V844" s="998"/>
      <c r="W844" s="998"/>
      <c r="X844" s="998"/>
      <c r="Y844" s="998"/>
      <c r="Z844" s="998"/>
    </row>
    <row r="845" ht="15.75" customHeight="1">
      <c r="A845" s="998"/>
      <c r="B845" s="998"/>
      <c r="C845" s="998"/>
      <c r="D845" s="998"/>
      <c r="E845" s="998"/>
      <c r="F845" s="998"/>
      <c r="G845" s="998"/>
      <c r="H845" s="998"/>
      <c r="I845" s="998"/>
      <c r="J845" s="998"/>
      <c r="K845" s="998"/>
      <c r="L845" s="998"/>
      <c r="M845" s="998"/>
      <c r="N845" s="998"/>
      <c r="O845" s="998"/>
      <c r="P845" s="998"/>
      <c r="Q845" s="998"/>
      <c r="R845" s="998"/>
      <c r="S845" s="998"/>
      <c r="T845" s="998"/>
      <c r="U845" s="998"/>
      <c r="V845" s="998"/>
      <c r="W845" s="998"/>
      <c r="X845" s="998"/>
      <c r="Y845" s="998"/>
      <c r="Z845" s="998"/>
    </row>
    <row r="846" ht="15.75" customHeight="1">
      <c r="A846" s="998"/>
      <c r="B846" s="998"/>
      <c r="C846" s="998"/>
      <c r="D846" s="998"/>
      <c r="E846" s="998"/>
      <c r="F846" s="998"/>
      <c r="G846" s="998"/>
      <c r="H846" s="998"/>
      <c r="I846" s="998"/>
      <c r="J846" s="998"/>
      <c r="K846" s="998"/>
      <c r="L846" s="998"/>
      <c r="M846" s="998"/>
      <c r="N846" s="998"/>
      <c r="O846" s="998"/>
      <c r="P846" s="998"/>
      <c r="Q846" s="998"/>
      <c r="R846" s="998"/>
      <c r="S846" s="998"/>
      <c r="T846" s="998"/>
      <c r="U846" s="998"/>
      <c r="V846" s="998"/>
      <c r="W846" s="998"/>
      <c r="X846" s="998"/>
      <c r="Y846" s="998"/>
      <c r="Z846" s="998"/>
    </row>
    <row r="847" ht="15.75" customHeight="1">
      <c r="A847" s="998"/>
      <c r="B847" s="998"/>
      <c r="C847" s="998"/>
      <c r="D847" s="998"/>
      <c r="E847" s="998"/>
      <c r="F847" s="998"/>
      <c r="G847" s="998"/>
      <c r="H847" s="998"/>
      <c r="I847" s="998"/>
      <c r="J847" s="998"/>
      <c r="K847" s="998"/>
      <c r="L847" s="998"/>
      <c r="M847" s="998"/>
      <c r="N847" s="998"/>
      <c r="O847" s="998"/>
      <c r="P847" s="998"/>
      <c r="Q847" s="998"/>
      <c r="R847" s="998"/>
      <c r="S847" s="998"/>
      <c r="T847" s="998"/>
      <c r="U847" s="998"/>
      <c r="V847" s="998"/>
      <c r="W847" s="998"/>
      <c r="X847" s="998"/>
      <c r="Y847" s="998"/>
      <c r="Z847" s="998"/>
    </row>
    <row r="848" ht="15.75" customHeight="1">
      <c r="A848" s="998"/>
      <c r="B848" s="998"/>
      <c r="C848" s="998"/>
      <c r="D848" s="998"/>
      <c r="E848" s="998"/>
      <c r="F848" s="998"/>
      <c r="G848" s="998"/>
      <c r="H848" s="998"/>
      <c r="I848" s="998"/>
      <c r="J848" s="998"/>
      <c r="K848" s="998"/>
      <c r="L848" s="998"/>
      <c r="M848" s="998"/>
      <c r="N848" s="998"/>
      <c r="O848" s="998"/>
      <c r="P848" s="998"/>
      <c r="Q848" s="998"/>
      <c r="R848" s="998"/>
      <c r="S848" s="998"/>
      <c r="T848" s="998"/>
      <c r="U848" s="998"/>
      <c r="V848" s="998"/>
      <c r="W848" s="998"/>
      <c r="X848" s="998"/>
      <c r="Y848" s="998"/>
      <c r="Z848" s="998"/>
    </row>
    <row r="849" ht="15.75" customHeight="1">
      <c r="A849" s="998"/>
      <c r="B849" s="998"/>
      <c r="C849" s="998"/>
      <c r="D849" s="998"/>
      <c r="E849" s="998"/>
      <c r="F849" s="998"/>
      <c r="G849" s="998"/>
      <c r="H849" s="998"/>
      <c r="I849" s="998"/>
      <c r="J849" s="998"/>
      <c r="K849" s="998"/>
      <c r="L849" s="998"/>
      <c r="M849" s="998"/>
      <c r="N849" s="998"/>
      <c r="O849" s="998"/>
      <c r="P849" s="998"/>
      <c r="Q849" s="998"/>
      <c r="R849" s="998"/>
      <c r="S849" s="998"/>
      <c r="T849" s="998"/>
      <c r="U849" s="998"/>
      <c r="V849" s="998"/>
      <c r="W849" s="998"/>
      <c r="X849" s="998"/>
      <c r="Y849" s="998"/>
      <c r="Z849" s="998"/>
    </row>
    <row r="850" ht="15.75" customHeight="1">
      <c r="A850" s="998"/>
      <c r="B850" s="998"/>
      <c r="C850" s="998"/>
      <c r="D850" s="998"/>
      <c r="E850" s="998"/>
      <c r="F850" s="998"/>
      <c r="G850" s="998"/>
      <c r="H850" s="998"/>
      <c r="I850" s="998"/>
      <c r="J850" s="998"/>
      <c r="K850" s="998"/>
      <c r="L850" s="998"/>
      <c r="M850" s="998"/>
      <c r="N850" s="998"/>
      <c r="O850" s="998"/>
      <c r="P850" s="998"/>
      <c r="Q850" s="998"/>
      <c r="R850" s="998"/>
      <c r="S850" s="998"/>
      <c r="T850" s="998"/>
      <c r="U850" s="998"/>
      <c r="V850" s="998"/>
      <c r="W850" s="998"/>
      <c r="X850" s="998"/>
      <c r="Y850" s="998"/>
      <c r="Z850" s="998"/>
    </row>
    <row r="851" ht="15.75" customHeight="1">
      <c r="A851" s="998"/>
      <c r="B851" s="998"/>
      <c r="C851" s="998"/>
      <c r="D851" s="998"/>
      <c r="E851" s="998"/>
      <c r="F851" s="998"/>
      <c r="G851" s="998"/>
      <c r="H851" s="998"/>
      <c r="I851" s="998"/>
      <c r="J851" s="998"/>
      <c r="K851" s="998"/>
      <c r="L851" s="998"/>
      <c r="M851" s="998"/>
      <c r="N851" s="998"/>
      <c r="O851" s="998"/>
      <c r="P851" s="998"/>
      <c r="Q851" s="998"/>
      <c r="R851" s="998"/>
      <c r="S851" s="998"/>
      <c r="T851" s="998"/>
      <c r="U851" s="998"/>
      <c r="V851" s="998"/>
      <c r="W851" s="998"/>
      <c r="X851" s="998"/>
      <c r="Y851" s="998"/>
      <c r="Z851" s="998"/>
    </row>
    <row r="852" ht="15.75" customHeight="1">
      <c r="A852" s="998"/>
      <c r="B852" s="998"/>
      <c r="C852" s="998"/>
      <c r="D852" s="998"/>
      <c r="E852" s="998"/>
      <c r="F852" s="998"/>
      <c r="G852" s="998"/>
      <c r="H852" s="998"/>
      <c r="I852" s="998"/>
      <c r="J852" s="998"/>
      <c r="K852" s="998"/>
      <c r="L852" s="998"/>
      <c r="M852" s="998"/>
      <c r="N852" s="998"/>
      <c r="O852" s="998"/>
      <c r="P852" s="998"/>
      <c r="Q852" s="998"/>
      <c r="R852" s="998"/>
      <c r="S852" s="998"/>
      <c r="T852" s="998"/>
      <c r="U852" s="998"/>
      <c r="V852" s="998"/>
      <c r="W852" s="998"/>
      <c r="X852" s="998"/>
      <c r="Y852" s="998"/>
      <c r="Z852" s="998"/>
    </row>
    <row r="853" ht="15.75" customHeight="1">
      <c r="A853" s="998"/>
      <c r="B853" s="998"/>
      <c r="C853" s="998"/>
      <c r="D853" s="998"/>
      <c r="E853" s="998"/>
      <c r="F853" s="998"/>
      <c r="G853" s="998"/>
      <c r="H853" s="998"/>
      <c r="I853" s="998"/>
      <c r="J853" s="998"/>
      <c r="K853" s="998"/>
      <c r="L853" s="998"/>
      <c r="M853" s="998"/>
      <c r="N853" s="998"/>
      <c r="O853" s="998"/>
      <c r="P853" s="998"/>
      <c r="Q853" s="998"/>
      <c r="R853" s="998"/>
      <c r="S853" s="998"/>
      <c r="T853" s="998"/>
      <c r="U853" s="998"/>
      <c r="V853" s="998"/>
      <c r="W853" s="998"/>
      <c r="X853" s="998"/>
      <c r="Y853" s="998"/>
      <c r="Z853" s="998"/>
    </row>
    <row r="854" ht="15.75" customHeight="1">
      <c r="A854" s="998"/>
      <c r="B854" s="998"/>
      <c r="C854" s="998"/>
      <c r="D854" s="998"/>
      <c r="E854" s="998"/>
      <c r="F854" s="998"/>
      <c r="G854" s="998"/>
      <c r="H854" s="998"/>
      <c r="I854" s="998"/>
      <c r="J854" s="998"/>
      <c r="K854" s="998"/>
      <c r="L854" s="998"/>
      <c r="M854" s="998"/>
      <c r="N854" s="998"/>
      <c r="O854" s="998"/>
      <c r="P854" s="998"/>
      <c r="Q854" s="998"/>
      <c r="R854" s="998"/>
      <c r="S854" s="998"/>
      <c r="T854" s="998"/>
      <c r="U854" s="998"/>
      <c r="V854" s="998"/>
      <c r="W854" s="998"/>
      <c r="X854" s="998"/>
      <c r="Y854" s="998"/>
      <c r="Z854" s="998"/>
    </row>
    <row r="855" ht="15.75" customHeight="1">
      <c r="A855" s="998"/>
      <c r="B855" s="998"/>
      <c r="C855" s="998"/>
      <c r="D855" s="998"/>
      <c r="E855" s="998"/>
      <c r="F855" s="998"/>
      <c r="G855" s="998"/>
      <c r="H855" s="998"/>
      <c r="I855" s="998"/>
      <c r="J855" s="998"/>
      <c r="K855" s="998"/>
      <c r="L855" s="998"/>
      <c r="M855" s="998"/>
      <c r="N855" s="998"/>
      <c r="O855" s="998"/>
      <c r="P855" s="998"/>
      <c r="Q855" s="998"/>
      <c r="R855" s="998"/>
      <c r="S855" s="998"/>
      <c r="T855" s="998"/>
      <c r="U855" s="998"/>
      <c r="V855" s="998"/>
      <c r="W855" s="998"/>
      <c r="X855" s="998"/>
      <c r="Y855" s="998"/>
      <c r="Z855" s="998"/>
    </row>
    <row r="856" ht="15.75" customHeight="1">
      <c r="A856" s="998"/>
      <c r="B856" s="998"/>
      <c r="C856" s="998"/>
      <c r="D856" s="998"/>
      <c r="E856" s="998"/>
      <c r="F856" s="998"/>
      <c r="G856" s="998"/>
      <c r="H856" s="998"/>
      <c r="I856" s="998"/>
      <c r="J856" s="998"/>
      <c r="K856" s="998"/>
      <c r="L856" s="998"/>
      <c r="M856" s="998"/>
      <c r="N856" s="998"/>
      <c r="O856" s="998"/>
      <c r="P856" s="998"/>
      <c r="Q856" s="998"/>
      <c r="R856" s="998"/>
      <c r="S856" s="998"/>
      <c r="T856" s="998"/>
      <c r="U856" s="998"/>
      <c r="V856" s="998"/>
      <c r="W856" s="998"/>
      <c r="X856" s="998"/>
      <c r="Y856" s="998"/>
      <c r="Z856" s="998"/>
    </row>
    <row r="857" ht="15.75" customHeight="1">
      <c r="A857" s="998"/>
      <c r="B857" s="998"/>
      <c r="C857" s="998"/>
      <c r="D857" s="998"/>
      <c r="E857" s="998"/>
      <c r="F857" s="998"/>
      <c r="G857" s="998"/>
      <c r="H857" s="998"/>
      <c r="I857" s="998"/>
      <c r="J857" s="998"/>
      <c r="K857" s="998"/>
      <c r="L857" s="998"/>
      <c r="M857" s="998"/>
      <c r="N857" s="998"/>
      <c r="O857" s="998"/>
      <c r="P857" s="998"/>
      <c r="Q857" s="998"/>
      <c r="R857" s="998"/>
      <c r="S857" s="998"/>
      <c r="T857" s="998"/>
      <c r="U857" s="998"/>
      <c r="V857" s="998"/>
      <c r="W857" s="998"/>
      <c r="X857" s="998"/>
      <c r="Y857" s="998"/>
      <c r="Z857" s="998"/>
    </row>
    <row r="858" ht="15.75" customHeight="1">
      <c r="A858" s="998"/>
      <c r="B858" s="998"/>
      <c r="C858" s="998"/>
      <c r="D858" s="998"/>
      <c r="E858" s="998"/>
      <c r="F858" s="998"/>
      <c r="G858" s="998"/>
      <c r="H858" s="998"/>
      <c r="I858" s="998"/>
      <c r="J858" s="998"/>
      <c r="K858" s="998"/>
      <c r="L858" s="998"/>
      <c r="M858" s="998"/>
      <c r="N858" s="998"/>
      <c r="O858" s="998"/>
      <c r="P858" s="998"/>
      <c r="Q858" s="998"/>
      <c r="R858" s="998"/>
      <c r="S858" s="998"/>
      <c r="T858" s="998"/>
      <c r="U858" s="998"/>
      <c r="V858" s="998"/>
      <c r="W858" s="998"/>
      <c r="X858" s="998"/>
      <c r="Y858" s="998"/>
      <c r="Z858" s="998"/>
    </row>
    <row r="859" ht="15.75" customHeight="1">
      <c r="A859" s="998"/>
      <c r="B859" s="998"/>
      <c r="C859" s="998"/>
      <c r="D859" s="998"/>
      <c r="E859" s="998"/>
      <c r="F859" s="998"/>
      <c r="G859" s="998"/>
      <c r="H859" s="998"/>
      <c r="I859" s="998"/>
      <c r="J859" s="998"/>
      <c r="K859" s="998"/>
      <c r="L859" s="998"/>
      <c r="M859" s="998"/>
      <c r="N859" s="998"/>
      <c r="O859" s="998"/>
      <c r="P859" s="998"/>
      <c r="Q859" s="998"/>
      <c r="R859" s="998"/>
      <c r="S859" s="998"/>
      <c r="T859" s="998"/>
      <c r="U859" s="998"/>
      <c r="V859" s="998"/>
      <c r="W859" s="998"/>
      <c r="X859" s="998"/>
      <c r="Y859" s="998"/>
      <c r="Z859" s="998"/>
    </row>
    <row r="860" ht="15.75" customHeight="1">
      <c r="A860" s="998"/>
      <c r="B860" s="998"/>
      <c r="C860" s="998"/>
      <c r="D860" s="998"/>
      <c r="E860" s="998"/>
      <c r="F860" s="998"/>
      <c r="G860" s="998"/>
      <c r="H860" s="998"/>
      <c r="I860" s="998"/>
      <c r="J860" s="998"/>
      <c r="K860" s="998"/>
      <c r="L860" s="998"/>
      <c r="M860" s="998"/>
      <c r="N860" s="998"/>
      <c r="O860" s="998"/>
      <c r="P860" s="998"/>
      <c r="Q860" s="998"/>
      <c r="R860" s="998"/>
      <c r="S860" s="998"/>
      <c r="T860" s="998"/>
      <c r="U860" s="998"/>
      <c r="V860" s="998"/>
      <c r="W860" s="998"/>
      <c r="X860" s="998"/>
      <c r="Y860" s="998"/>
      <c r="Z860" s="998"/>
    </row>
    <row r="861" ht="15.75" customHeight="1">
      <c r="A861" s="998"/>
      <c r="B861" s="998"/>
      <c r="C861" s="998"/>
      <c r="D861" s="998"/>
      <c r="E861" s="998"/>
      <c r="F861" s="998"/>
      <c r="G861" s="998"/>
      <c r="H861" s="998"/>
      <c r="I861" s="998"/>
      <c r="J861" s="998"/>
      <c r="K861" s="998"/>
      <c r="L861" s="998"/>
      <c r="M861" s="998"/>
      <c r="N861" s="998"/>
      <c r="O861" s="998"/>
      <c r="P861" s="998"/>
      <c r="Q861" s="998"/>
      <c r="R861" s="998"/>
      <c r="S861" s="998"/>
      <c r="T861" s="998"/>
      <c r="U861" s="998"/>
      <c r="V861" s="998"/>
      <c r="W861" s="998"/>
      <c r="X861" s="998"/>
      <c r="Y861" s="998"/>
      <c r="Z861" s="998"/>
    </row>
    <row r="862" ht="15.75" customHeight="1">
      <c r="A862" s="998"/>
      <c r="B862" s="998"/>
      <c r="C862" s="998"/>
      <c r="D862" s="998"/>
      <c r="E862" s="998"/>
      <c r="F862" s="998"/>
      <c r="G862" s="998"/>
      <c r="H862" s="998"/>
      <c r="I862" s="998"/>
      <c r="J862" s="998"/>
      <c r="K862" s="998"/>
      <c r="L862" s="998"/>
      <c r="M862" s="998"/>
      <c r="N862" s="998"/>
      <c r="O862" s="998"/>
      <c r="P862" s="998"/>
      <c r="Q862" s="998"/>
      <c r="R862" s="998"/>
      <c r="S862" s="998"/>
      <c r="T862" s="998"/>
      <c r="U862" s="998"/>
      <c r="V862" s="998"/>
      <c r="W862" s="998"/>
      <c r="X862" s="998"/>
      <c r="Y862" s="998"/>
      <c r="Z862" s="998"/>
    </row>
    <row r="863" ht="15.75" customHeight="1">
      <c r="A863" s="998"/>
      <c r="B863" s="998"/>
      <c r="C863" s="998"/>
      <c r="D863" s="998"/>
      <c r="E863" s="998"/>
      <c r="F863" s="998"/>
      <c r="G863" s="998"/>
      <c r="H863" s="998"/>
      <c r="I863" s="998"/>
      <c r="J863" s="998"/>
      <c r="K863" s="998"/>
      <c r="L863" s="998"/>
      <c r="M863" s="998"/>
      <c r="N863" s="998"/>
      <c r="O863" s="998"/>
      <c r="P863" s="998"/>
      <c r="Q863" s="998"/>
      <c r="R863" s="998"/>
      <c r="S863" s="998"/>
      <c r="T863" s="998"/>
      <c r="U863" s="998"/>
      <c r="V863" s="998"/>
      <c r="W863" s="998"/>
      <c r="X863" s="998"/>
      <c r="Y863" s="998"/>
      <c r="Z863" s="998"/>
    </row>
    <row r="864" ht="15.75" customHeight="1">
      <c r="A864" s="998"/>
      <c r="B864" s="998"/>
      <c r="C864" s="998"/>
      <c r="D864" s="998"/>
      <c r="E864" s="998"/>
      <c r="F864" s="998"/>
      <c r="G864" s="998"/>
      <c r="H864" s="998"/>
      <c r="I864" s="998"/>
      <c r="J864" s="998"/>
      <c r="K864" s="998"/>
      <c r="L864" s="998"/>
      <c r="M864" s="998"/>
      <c r="N864" s="998"/>
      <c r="O864" s="998"/>
      <c r="P864" s="998"/>
      <c r="Q864" s="998"/>
      <c r="R864" s="998"/>
      <c r="S864" s="998"/>
      <c r="T864" s="998"/>
      <c r="U864" s="998"/>
      <c r="V864" s="998"/>
      <c r="W864" s="998"/>
      <c r="X864" s="998"/>
      <c r="Y864" s="998"/>
      <c r="Z864" s="998"/>
    </row>
    <row r="865" ht="15.75" customHeight="1">
      <c r="A865" s="998"/>
      <c r="B865" s="998"/>
      <c r="C865" s="998"/>
      <c r="D865" s="998"/>
      <c r="E865" s="998"/>
      <c r="F865" s="998"/>
      <c r="G865" s="998"/>
      <c r="H865" s="998"/>
      <c r="I865" s="998"/>
      <c r="J865" s="998"/>
      <c r="K865" s="998"/>
      <c r="L865" s="998"/>
      <c r="M865" s="998"/>
      <c r="N865" s="998"/>
      <c r="O865" s="998"/>
      <c r="P865" s="998"/>
      <c r="Q865" s="998"/>
      <c r="R865" s="998"/>
      <c r="S865" s="998"/>
      <c r="T865" s="998"/>
      <c r="U865" s="998"/>
      <c r="V865" s="998"/>
      <c r="W865" s="998"/>
      <c r="X865" s="998"/>
      <c r="Y865" s="998"/>
      <c r="Z865" s="998"/>
    </row>
    <row r="866" ht="15.75" customHeight="1">
      <c r="A866" s="998"/>
      <c r="B866" s="998"/>
      <c r="C866" s="998"/>
      <c r="D866" s="998"/>
      <c r="E866" s="998"/>
      <c r="F866" s="998"/>
      <c r="G866" s="998"/>
      <c r="H866" s="998"/>
      <c r="I866" s="998"/>
      <c r="J866" s="998"/>
      <c r="K866" s="998"/>
      <c r="L866" s="998"/>
      <c r="M866" s="998"/>
      <c r="N866" s="998"/>
      <c r="O866" s="998"/>
      <c r="P866" s="998"/>
      <c r="Q866" s="998"/>
      <c r="R866" s="998"/>
      <c r="S866" s="998"/>
      <c r="T866" s="998"/>
      <c r="U866" s="998"/>
      <c r="V866" s="998"/>
      <c r="W866" s="998"/>
      <c r="X866" s="998"/>
      <c r="Y866" s="998"/>
      <c r="Z866" s="998"/>
    </row>
    <row r="867" ht="15.75" customHeight="1">
      <c r="A867" s="998"/>
      <c r="B867" s="998"/>
      <c r="C867" s="998"/>
      <c r="D867" s="998"/>
      <c r="E867" s="998"/>
      <c r="F867" s="998"/>
      <c r="G867" s="998"/>
      <c r="H867" s="998"/>
      <c r="I867" s="998"/>
      <c r="J867" s="998"/>
      <c r="K867" s="998"/>
      <c r="L867" s="998"/>
      <c r="M867" s="998"/>
      <c r="N867" s="998"/>
      <c r="O867" s="998"/>
      <c r="P867" s="998"/>
      <c r="Q867" s="998"/>
      <c r="R867" s="998"/>
      <c r="S867" s="998"/>
      <c r="T867" s="998"/>
      <c r="U867" s="998"/>
      <c r="V867" s="998"/>
      <c r="W867" s="998"/>
      <c r="X867" s="998"/>
      <c r="Y867" s="998"/>
      <c r="Z867" s="998"/>
    </row>
    <row r="868" ht="15.75" customHeight="1">
      <c r="A868" s="998"/>
      <c r="B868" s="998"/>
      <c r="C868" s="998"/>
      <c r="D868" s="998"/>
      <c r="E868" s="998"/>
      <c r="F868" s="998"/>
      <c r="G868" s="998"/>
      <c r="H868" s="998"/>
      <c r="I868" s="998"/>
      <c r="J868" s="998"/>
      <c r="K868" s="998"/>
      <c r="L868" s="998"/>
      <c r="M868" s="998"/>
      <c r="N868" s="998"/>
      <c r="O868" s="998"/>
      <c r="P868" s="998"/>
      <c r="Q868" s="998"/>
      <c r="R868" s="998"/>
      <c r="S868" s="998"/>
      <c r="T868" s="998"/>
      <c r="U868" s="998"/>
      <c r="V868" s="998"/>
      <c r="W868" s="998"/>
      <c r="X868" s="998"/>
      <c r="Y868" s="998"/>
      <c r="Z868" s="998"/>
    </row>
    <row r="869" ht="15.75" customHeight="1">
      <c r="A869" s="998"/>
      <c r="B869" s="998"/>
      <c r="C869" s="998"/>
      <c r="D869" s="998"/>
      <c r="E869" s="998"/>
      <c r="F869" s="998"/>
      <c r="G869" s="998"/>
      <c r="H869" s="998"/>
      <c r="I869" s="998"/>
      <c r="J869" s="998"/>
      <c r="K869" s="998"/>
      <c r="L869" s="998"/>
      <c r="M869" s="998"/>
      <c r="N869" s="998"/>
      <c r="O869" s="998"/>
      <c r="P869" s="998"/>
      <c r="Q869" s="998"/>
      <c r="R869" s="998"/>
      <c r="S869" s="998"/>
      <c r="T869" s="998"/>
      <c r="U869" s="998"/>
      <c r="V869" s="998"/>
      <c r="W869" s="998"/>
      <c r="X869" s="998"/>
      <c r="Y869" s="998"/>
      <c r="Z869" s="998"/>
    </row>
    <row r="870" ht="15.75" customHeight="1">
      <c r="A870" s="998"/>
      <c r="B870" s="998"/>
      <c r="C870" s="998"/>
      <c r="D870" s="998"/>
      <c r="E870" s="998"/>
      <c r="F870" s="998"/>
      <c r="G870" s="998"/>
      <c r="H870" s="998"/>
      <c r="I870" s="998"/>
      <c r="J870" s="998"/>
      <c r="K870" s="998"/>
      <c r="L870" s="998"/>
      <c r="M870" s="998"/>
      <c r="N870" s="998"/>
      <c r="O870" s="998"/>
      <c r="P870" s="998"/>
      <c r="Q870" s="998"/>
      <c r="R870" s="998"/>
      <c r="S870" s="998"/>
      <c r="T870" s="998"/>
      <c r="U870" s="998"/>
      <c r="V870" s="998"/>
      <c r="W870" s="998"/>
      <c r="X870" s="998"/>
      <c r="Y870" s="998"/>
      <c r="Z870" s="998"/>
    </row>
    <row r="871" ht="15.75" customHeight="1">
      <c r="A871" s="998"/>
      <c r="B871" s="998"/>
      <c r="C871" s="998"/>
      <c r="D871" s="998"/>
      <c r="E871" s="998"/>
      <c r="F871" s="998"/>
      <c r="G871" s="998"/>
      <c r="H871" s="998"/>
      <c r="I871" s="998"/>
      <c r="J871" s="998"/>
      <c r="K871" s="998"/>
      <c r="L871" s="998"/>
      <c r="M871" s="998"/>
      <c r="N871" s="998"/>
      <c r="O871" s="998"/>
      <c r="P871" s="998"/>
      <c r="Q871" s="998"/>
      <c r="R871" s="998"/>
      <c r="S871" s="998"/>
      <c r="T871" s="998"/>
      <c r="U871" s="998"/>
      <c r="V871" s="998"/>
      <c r="W871" s="998"/>
      <c r="X871" s="998"/>
      <c r="Y871" s="998"/>
      <c r="Z871" s="998"/>
    </row>
    <row r="872" ht="15.75" customHeight="1">
      <c r="A872" s="998"/>
      <c r="B872" s="998"/>
      <c r="C872" s="998"/>
      <c r="D872" s="998"/>
      <c r="E872" s="998"/>
      <c r="F872" s="998"/>
      <c r="G872" s="998"/>
      <c r="H872" s="998"/>
      <c r="I872" s="998"/>
      <c r="J872" s="998"/>
      <c r="K872" s="998"/>
      <c r="L872" s="998"/>
      <c r="M872" s="998"/>
      <c r="N872" s="998"/>
      <c r="O872" s="998"/>
      <c r="P872" s="998"/>
      <c r="Q872" s="998"/>
      <c r="R872" s="998"/>
      <c r="S872" s="998"/>
      <c r="T872" s="998"/>
      <c r="U872" s="998"/>
      <c r="V872" s="998"/>
      <c r="W872" s="998"/>
      <c r="X872" s="998"/>
      <c r="Y872" s="998"/>
      <c r="Z872" s="998"/>
    </row>
    <row r="873" ht="15.75" customHeight="1">
      <c r="A873" s="998"/>
      <c r="B873" s="998"/>
      <c r="C873" s="998"/>
      <c r="D873" s="998"/>
      <c r="E873" s="998"/>
      <c r="F873" s="998"/>
      <c r="G873" s="998"/>
      <c r="H873" s="998"/>
      <c r="I873" s="998"/>
      <c r="J873" s="998"/>
      <c r="K873" s="998"/>
      <c r="L873" s="998"/>
      <c r="M873" s="998"/>
      <c r="N873" s="998"/>
      <c r="O873" s="998"/>
      <c r="P873" s="998"/>
      <c r="Q873" s="998"/>
      <c r="R873" s="998"/>
      <c r="S873" s="998"/>
      <c r="T873" s="998"/>
      <c r="U873" s="998"/>
      <c r="V873" s="998"/>
      <c r="W873" s="998"/>
      <c r="X873" s="998"/>
      <c r="Y873" s="998"/>
      <c r="Z873" s="998"/>
    </row>
    <row r="874" ht="15.75" customHeight="1">
      <c r="A874" s="998"/>
      <c r="B874" s="998"/>
      <c r="C874" s="998"/>
      <c r="D874" s="998"/>
      <c r="E874" s="998"/>
      <c r="F874" s="998"/>
      <c r="G874" s="998"/>
      <c r="H874" s="998"/>
      <c r="I874" s="998"/>
      <c r="J874" s="998"/>
      <c r="K874" s="998"/>
      <c r="L874" s="998"/>
      <c r="M874" s="998"/>
      <c r="N874" s="998"/>
      <c r="O874" s="998"/>
      <c r="P874" s="998"/>
      <c r="Q874" s="998"/>
      <c r="R874" s="998"/>
      <c r="S874" s="998"/>
      <c r="T874" s="998"/>
      <c r="U874" s="998"/>
      <c r="V874" s="998"/>
      <c r="W874" s="998"/>
      <c r="X874" s="998"/>
      <c r="Y874" s="998"/>
      <c r="Z874" s="998"/>
    </row>
    <row r="875" ht="15.75" customHeight="1">
      <c r="A875" s="998"/>
      <c r="B875" s="998"/>
      <c r="C875" s="998"/>
      <c r="D875" s="998"/>
      <c r="E875" s="998"/>
      <c r="F875" s="998"/>
      <c r="G875" s="998"/>
      <c r="H875" s="998"/>
      <c r="I875" s="998"/>
      <c r="J875" s="998"/>
      <c r="K875" s="998"/>
      <c r="L875" s="998"/>
      <c r="M875" s="998"/>
      <c r="N875" s="998"/>
      <c r="O875" s="998"/>
      <c r="P875" s="998"/>
      <c r="Q875" s="998"/>
      <c r="R875" s="998"/>
      <c r="S875" s="998"/>
      <c r="T875" s="998"/>
      <c r="U875" s="998"/>
      <c r="V875" s="998"/>
      <c r="W875" s="998"/>
      <c r="X875" s="998"/>
      <c r="Y875" s="998"/>
      <c r="Z875" s="998"/>
    </row>
    <row r="876" ht="15.75" customHeight="1">
      <c r="A876" s="998"/>
      <c r="B876" s="998"/>
      <c r="C876" s="998"/>
      <c r="D876" s="998"/>
      <c r="E876" s="998"/>
      <c r="F876" s="998"/>
      <c r="G876" s="998"/>
      <c r="H876" s="998"/>
      <c r="I876" s="998"/>
      <c r="J876" s="998"/>
      <c r="K876" s="998"/>
      <c r="L876" s="998"/>
      <c r="M876" s="998"/>
      <c r="N876" s="998"/>
      <c r="O876" s="998"/>
      <c r="P876" s="998"/>
      <c r="Q876" s="998"/>
      <c r="R876" s="998"/>
      <c r="S876" s="998"/>
      <c r="T876" s="998"/>
      <c r="U876" s="998"/>
      <c r="V876" s="998"/>
      <c r="W876" s="998"/>
      <c r="X876" s="998"/>
      <c r="Y876" s="998"/>
      <c r="Z876" s="998"/>
    </row>
    <row r="877" ht="15.75" customHeight="1">
      <c r="A877" s="998"/>
      <c r="B877" s="998"/>
      <c r="C877" s="998"/>
      <c r="D877" s="998"/>
      <c r="E877" s="998"/>
      <c r="F877" s="998"/>
      <c r="G877" s="998"/>
      <c r="H877" s="998"/>
      <c r="I877" s="998"/>
      <c r="J877" s="998"/>
      <c r="K877" s="998"/>
      <c r="L877" s="998"/>
      <c r="M877" s="998"/>
      <c r="N877" s="998"/>
      <c r="O877" s="998"/>
      <c r="P877" s="998"/>
      <c r="Q877" s="998"/>
      <c r="R877" s="998"/>
      <c r="S877" s="998"/>
      <c r="T877" s="998"/>
      <c r="U877" s="998"/>
      <c r="V877" s="998"/>
      <c r="W877" s="998"/>
      <c r="X877" s="998"/>
      <c r="Y877" s="998"/>
      <c r="Z877" s="998"/>
    </row>
    <row r="878" ht="15.75" customHeight="1">
      <c r="A878" s="998"/>
      <c r="B878" s="998"/>
      <c r="C878" s="998"/>
      <c r="D878" s="998"/>
      <c r="E878" s="998"/>
      <c r="F878" s="998"/>
      <c r="G878" s="998"/>
      <c r="H878" s="998"/>
      <c r="I878" s="998"/>
      <c r="J878" s="998"/>
      <c r="K878" s="998"/>
      <c r="L878" s="998"/>
      <c r="M878" s="998"/>
      <c r="N878" s="998"/>
      <c r="O878" s="998"/>
      <c r="P878" s="998"/>
      <c r="Q878" s="998"/>
      <c r="R878" s="998"/>
      <c r="S878" s="998"/>
      <c r="T878" s="998"/>
      <c r="U878" s="998"/>
      <c r="V878" s="998"/>
      <c r="W878" s="998"/>
      <c r="X878" s="998"/>
      <c r="Y878" s="998"/>
      <c r="Z878" s="998"/>
    </row>
    <row r="879" ht="15.75" customHeight="1">
      <c r="A879" s="998"/>
      <c r="B879" s="998"/>
      <c r="C879" s="998"/>
      <c r="D879" s="998"/>
      <c r="E879" s="998"/>
      <c r="F879" s="998"/>
      <c r="G879" s="998"/>
      <c r="H879" s="998"/>
      <c r="I879" s="998"/>
      <c r="J879" s="998"/>
      <c r="K879" s="998"/>
      <c r="L879" s="998"/>
      <c r="M879" s="998"/>
      <c r="N879" s="998"/>
      <c r="O879" s="998"/>
      <c r="P879" s="998"/>
      <c r="Q879" s="998"/>
      <c r="R879" s="998"/>
      <c r="S879" s="998"/>
      <c r="T879" s="998"/>
      <c r="U879" s="998"/>
      <c r="V879" s="998"/>
      <c r="W879" s="998"/>
      <c r="X879" s="998"/>
      <c r="Y879" s="998"/>
      <c r="Z879" s="998"/>
    </row>
    <row r="880" ht="15.75" customHeight="1">
      <c r="A880" s="998"/>
      <c r="B880" s="998"/>
      <c r="C880" s="998"/>
      <c r="D880" s="998"/>
      <c r="E880" s="998"/>
      <c r="F880" s="998"/>
      <c r="G880" s="998"/>
      <c r="H880" s="998"/>
      <c r="I880" s="998"/>
      <c r="J880" s="998"/>
      <c r="K880" s="998"/>
      <c r="L880" s="998"/>
      <c r="M880" s="998"/>
      <c r="N880" s="998"/>
      <c r="O880" s="998"/>
      <c r="P880" s="998"/>
      <c r="Q880" s="998"/>
      <c r="R880" s="998"/>
      <c r="S880" s="998"/>
      <c r="T880" s="998"/>
      <c r="U880" s="998"/>
      <c r="V880" s="998"/>
      <c r="W880" s="998"/>
      <c r="X880" s="998"/>
      <c r="Y880" s="998"/>
      <c r="Z880" s="998"/>
    </row>
    <row r="881" ht="15.75" customHeight="1">
      <c r="A881" s="998"/>
      <c r="B881" s="998"/>
      <c r="C881" s="998"/>
      <c r="D881" s="998"/>
      <c r="E881" s="998"/>
      <c r="F881" s="998"/>
      <c r="G881" s="998"/>
      <c r="H881" s="998"/>
      <c r="I881" s="998"/>
      <c r="J881" s="998"/>
      <c r="K881" s="998"/>
      <c r="L881" s="998"/>
      <c r="M881" s="998"/>
      <c r="N881" s="998"/>
      <c r="O881" s="998"/>
      <c r="P881" s="998"/>
      <c r="Q881" s="998"/>
      <c r="R881" s="998"/>
      <c r="S881" s="998"/>
      <c r="T881" s="998"/>
      <c r="U881" s="998"/>
      <c r="V881" s="998"/>
      <c r="W881" s="998"/>
      <c r="X881" s="998"/>
      <c r="Y881" s="998"/>
      <c r="Z881" s="998"/>
    </row>
    <row r="882" ht="15.75" customHeight="1">
      <c r="A882" s="998"/>
      <c r="B882" s="998"/>
      <c r="C882" s="998"/>
      <c r="D882" s="998"/>
      <c r="E882" s="998"/>
      <c r="F882" s="998"/>
      <c r="G882" s="998"/>
      <c r="H882" s="998"/>
      <c r="I882" s="998"/>
      <c r="J882" s="998"/>
      <c r="K882" s="998"/>
      <c r="L882" s="998"/>
      <c r="M882" s="998"/>
      <c r="N882" s="998"/>
      <c r="O882" s="998"/>
      <c r="P882" s="998"/>
      <c r="Q882" s="998"/>
      <c r="R882" s="998"/>
      <c r="S882" s="998"/>
      <c r="T882" s="998"/>
      <c r="U882" s="998"/>
      <c r="V882" s="998"/>
      <c r="W882" s="998"/>
      <c r="X882" s="998"/>
      <c r="Y882" s="998"/>
      <c r="Z882" s="998"/>
    </row>
    <row r="883" ht="15.75" customHeight="1">
      <c r="A883" s="998"/>
      <c r="B883" s="998"/>
      <c r="C883" s="998"/>
      <c r="D883" s="998"/>
      <c r="E883" s="998"/>
      <c r="F883" s="998"/>
      <c r="G883" s="998"/>
      <c r="H883" s="998"/>
      <c r="I883" s="998"/>
      <c r="J883" s="998"/>
      <c r="K883" s="998"/>
      <c r="L883" s="998"/>
      <c r="M883" s="998"/>
      <c r="N883" s="998"/>
      <c r="O883" s="998"/>
      <c r="P883" s="998"/>
      <c r="Q883" s="998"/>
      <c r="R883" s="998"/>
      <c r="S883" s="998"/>
      <c r="T883" s="998"/>
      <c r="U883" s="998"/>
      <c r="V883" s="998"/>
      <c r="W883" s="998"/>
      <c r="X883" s="998"/>
      <c r="Y883" s="998"/>
      <c r="Z883" s="998"/>
    </row>
    <row r="884" ht="15.75" customHeight="1">
      <c r="A884" s="998"/>
      <c r="B884" s="998"/>
      <c r="C884" s="998"/>
      <c r="D884" s="998"/>
      <c r="E884" s="998"/>
      <c r="F884" s="998"/>
      <c r="G884" s="998"/>
      <c r="H884" s="998"/>
      <c r="I884" s="998"/>
      <c r="J884" s="998"/>
      <c r="K884" s="998"/>
      <c r="L884" s="998"/>
      <c r="M884" s="998"/>
      <c r="N884" s="998"/>
      <c r="O884" s="998"/>
      <c r="P884" s="998"/>
      <c r="Q884" s="998"/>
      <c r="R884" s="998"/>
      <c r="S884" s="998"/>
      <c r="T884" s="998"/>
      <c r="U884" s="998"/>
      <c r="V884" s="998"/>
      <c r="W884" s="998"/>
      <c r="X884" s="998"/>
      <c r="Y884" s="998"/>
      <c r="Z884" s="998"/>
    </row>
    <row r="885" ht="15.75" customHeight="1">
      <c r="A885" s="998"/>
      <c r="B885" s="998"/>
      <c r="C885" s="998"/>
      <c r="D885" s="998"/>
      <c r="E885" s="998"/>
      <c r="F885" s="998"/>
      <c r="G885" s="998"/>
      <c r="H885" s="998"/>
      <c r="I885" s="998"/>
      <c r="J885" s="998"/>
      <c r="K885" s="998"/>
      <c r="L885" s="998"/>
      <c r="M885" s="998"/>
      <c r="N885" s="998"/>
      <c r="O885" s="998"/>
      <c r="P885" s="998"/>
      <c r="Q885" s="998"/>
      <c r="R885" s="998"/>
      <c r="S885" s="998"/>
      <c r="T885" s="998"/>
      <c r="U885" s="998"/>
      <c r="V885" s="998"/>
      <c r="W885" s="998"/>
      <c r="X885" s="998"/>
      <c r="Y885" s="998"/>
      <c r="Z885" s="998"/>
    </row>
    <row r="886" ht="15.75" customHeight="1">
      <c r="A886" s="998"/>
      <c r="B886" s="998"/>
      <c r="C886" s="998"/>
      <c r="D886" s="998"/>
      <c r="E886" s="998"/>
      <c r="F886" s="998"/>
      <c r="G886" s="998"/>
      <c r="H886" s="998"/>
      <c r="I886" s="998"/>
      <c r="J886" s="998"/>
      <c r="K886" s="998"/>
      <c r="L886" s="998"/>
      <c r="M886" s="998"/>
      <c r="N886" s="998"/>
      <c r="O886" s="998"/>
      <c r="P886" s="998"/>
      <c r="Q886" s="998"/>
      <c r="R886" s="998"/>
      <c r="S886" s="998"/>
      <c r="T886" s="998"/>
      <c r="U886" s="998"/>
      <c r="V886" s="998"/>
      <c r="W886" s="998"/>
      <c r="X886" s="998"/>
      <c r="Y886" s="998"/>
      <c r="Z886" s="998"/>
    </row>
    <row r="887" ht="15.75" customHeight="1">
      <c r="A887" s="998"/>
      <c r="B887" s="998"/>
      <c r="C887" s="998"/>
      <c r="D887" s="998"/>
      <c r="E887" s="998"/>
      <c r="F887" s="998"/>
      <c r="G887" s="998"/>
      <c r="H887" s="998"/>
      <c r="I887" s="998"/>
      <c r="J887" s="998"/>
      <c r="K887" s="998"/>
      <c r="L887" s="998"/>
      <c r="M887" s="998"/>
      <c r="N887" s="998"/>
      <c r="O887" s="998"/>
      <c r="P887" s="998"/>
      <c r="Q887" s="998"/>
      <c r="R887" s="998"/>
      <c r="S887" s="998"/>
      <c r="T887" s="998"/>
      <c r="U887" s="998"/>
      <c r="V887" s="998"/>
      <c r="W887" s="998"/>
      <c r="X887" s="998"/>
      <c r="Y887" s="998"/>
      <c r="Z887" s="998"/>
    </row>
    <row r="888" ht="15.75" customHeight="1">
      <c r="A888" s="998"/>
      <c r="B888" s="998"/>
      <c r="C888" s="998"/>
      <c r="D888" s="998"/>
      <c r="E888" s="998"/>
      <c r="F888" s="998"/>
      <c r="G888" s="998"/>
      <c r="H888" s="998"/>
      <c r="I888" s="998"/>
      <c r="J888" s="998"/>
      <c r="K888" s="998"/>
      <c r="L888" s="998"/>
      <c r="M888" s="998"/>
      <c r="N888" s="998"/>
      <c r="O888" s="998"/>
      <c r="P888" s="998"/>
      <c r="Q888" s="998"/>
      <c r="R888" s="998"/>
      <c r="S888" s="998"/>
      <c r="T888" s="998"/>
      <c r="U888" s="998"/>
      <c r="V888" s="998"/>
      <c r="W888" s="998"/>
      <c r="X888" s="998"/>
      <c r="Y888" s="998"/>
      <c r="Z888" s="998"/>
    </row>
    <row r="889" ht="15.75" customHeight="1">
      <c r="A889" s="998"/>
      <c r="B889" s="998"/>
      <c r="C889" s="998"/>
      <c r="D889" s="998"/>
      <c r="E889" s="998"/>
      <c r="F889" s="998"/>
      <c r="G889" s="998"/>
      <c r="H889" s="998"/>
      <c r="I889" s="998"/>
      <c r="J889" s="998"/>
      <c r="K889" s="998"/>
      <c r="L889" s="998"/>
      <c r="M889" s="998"/>
      <c r="N889" s="998"/>
      <c r="O889" s="998"/>
      <c r="P889" s="998"/>
      <c r="Q889" s="998"/>
      <c r="R889" s="998"/>
      <c r="S889" s="998"/>
      <c r="T889" s="998"/>
      <c r="U889" s="998"/>
      <c r="V889" s="998"/>
      <c r="W889" s="998"/>
      <c r="X889" s="998"/>
      <c r="Y889" s="998"/>
      <c r="Z889" s="998"/>
    </row>
    <row r="890" ht="15.75" customHeight="1">
      <c r="A890" s="998"/>
      <c r="B890" s="998"/>
      <c r="C890" s="998"/>
      <c r="D890" s="998"/>
      <c r="E890" s="998"/>
      <c r="F890" s="998"/>
      <c r="G890" s="998"/>
      <c r="H890" s="998"/>
      <c r="I890" s="998"/>
      <c r="J890" s="998"/>
      <c r="K890" s="998"/>
      <c r="L890" s="998"/>
      <c r="M890" s="998"/>
      <c r="N890" s="998"/>
      <c r="O890" s="998"/>
      <c r="P890" s="998"/>
      <c r="Q890" s="998"/>
      <c r="R890" s="998"/>
      <c r="S890" s="998"/>
      <c r="T890" s="998"/>
      <c r="U890" s="998"/>
      <c r="V890" s="998"/>
      <c r="W890" s="998"/>
      <c r="X890" s="998"/>
      <c r="Y890" s="998"/>
      <c r="Z890" s="998"/>
    </row>
    <row r="891" ht="15.75" customHeight="1">
      <c r="A891" s="998"/>
      <c r="B891" s="998"/>
      <c r="C891" s="998"/>
      <c r="D891" s="998"/>
      <c r="E891" s="998"/>
      <c r="F891" s="998"/>
      <c r="G891" s="998"/>
      <c r="H891" s="998"/>
      <c r="I891" s="998"/>
      <c r="J891" s="998"/>
      <c r="K891" s="998"/>
      <c r="L891" s="998"/>
      <c r="M891" s="998"/>
      <c r="N891" s="998"/>
      <c r="O891" s="998"/>
      <c r="P891" s="998"/>
      <c r="Q891" s="998"/>
      <c r="R891" s="998"/>
      <c r="S891" s="998"/>
      <c r="T891" s="998"/>
      <c r="U891" s="998"/>
      <c r="V891" s="998"/>
      <c r="W891" s="998"/>
      <c r="X891" s="998"/>
      <c r="Y891" s="998"/>
      <c r="Z891" s="998"/>
    </row>
    <row r="892" ht="15.75" customHeight="1">
      <c r="A892" s="998"/>
      <c r="B892" s="998"/>
      <c r="C892" s="998"/>
      <c r="D892" s="998"/>
      <c r="E892" s="998"/>
      <c r="F892" s="998"/>
      <c r="G892" s="998"/>
      <c r="H892" s="998"/>
      <c r="I892" s="998"/>
      <c r="J892" s="998"/>
      <c r="K892" s="998"/>
      <c r="L892" s="998"/>
      <c r="M892" s="998"/>
      <c r="N892" s="998"/>
      <c r="O892" s="998"/>
      <c r="P892" s="998"/>
      <c r="Q892" s="998"/>
      <c r="R892" s="998"/>
      <c r="S892" s="998"/>
      <c r="T892" s="998"/>
      <c r="U892" s="998"/>
      <c r="V892" s="998"/>
      <c r="W892" s="998"/>
      <c r="X892" s="998"/>
      <c r="Y892" s="998"/>
      <c r="Z892" s="998"/>
    </row>
    <row r="893" ht="15.75" customHeight="1">
      <c r="A893" s="998"/>
      <c r="B893" s="998"/>
      <c r="C893" s="998"/>
      <c r="D893" s="998"/>
      <c r="E893" s="998"/>
      <c r="F893" s="998"/>
      <c r="G893" s="998"/>
      <c r="H893" s="998"/>
      <c r="I893" s="998"/>
      <c r="J893" s="998"/>
      <c r="K893" s="998"/>
      <c r="L893" s="998"/>
      <c r="M893" s="998"/>
      <c r="N893" s="998"/>
      <c r="O893" s="998"/>
      <c r="P893" s="998"/>
      <c r="Q893" s="998"/>
      <c r="R893" s="998"/>
      <c r="S893" s="998"/>
      <c r="T893" s="998"/>
      <c r="U893" s="998"/>
      <c r="V893" s="998"/>
      <c r="W893" s="998"/>
      <c r="X893" s="998"/>
      <c r="Y893" s="998"/>
      <c r="Z893" s="998"/>
    </row>
    <row r="894" ht="15.75" customHeight="1">
      <c r="A894" s="998"/>
      <c r="B894" s="998"/>
      <c r="C894" s="998"/>
      <c r="D894" s="998"/>
      <c r="E894" s="998"/>
      <c r="F894" s="998"/>
      <c r="G894" s="998"/>
      <c r="H894" s="998"/>
      <c r="I894" s="998"/>
      <c r="J894" s="998"/>
      <c r="K894" s="998"/>
      <c r="L894" s="998"/>
      <c r="M894" s="998"/>
      <c r="N894" s="998"/>
      <c r="O894" s="998"/>
      <c r="P894" s="998"/>
      <c r="Q894" s="998"/>
      <c r="R894" s="998"/>
      <c r="S894" s="998"/>
      <c r="T894" s="998"/>
      <c r="U894" s="998"/>
      <c r="V894" s="998"/>
      <c r="W894" s="998"/>
      <c r="X894" s="998"/>
      <c r="Y894" s="998"/>
      <c r="Z894" s="998"/>
    </row>
    <row r="895" ht="15.75" customHeight="1">
      <c r="A895" s="998"/>
      <c r="B895" s="998"/>
      <c r="C895" s="998"/>
      <c r="D895" s="998"/>
      <c r="E895" s="998"/>
      <c r="F895" s="998"/>
      <c r="G895" s="998"/>
      <c r="H895" s="998"/>
      <c r="I895" s="998"/>
      <c r="J895" s="998"/>
      <c r="K895" s="998"/>
      <c r="L895" s="998"/>
      <c r="M895" s="998"/>
      <c r="N895" s="998"/>
      <c r="O895" s="998"/>
      <c r="P895" s="998"/>
      <c r="Q895" s="998"/>
      <c r="R895" s="998"/>
      <c r="S895" s="998"/>
      <c r="T895" s="998"/>
      <c r="U895" s="998"/>
      <c r="V895" s="998"/>
      <c r="W895" s="998"/>
      <c r="X895" s="998"/>
      <c r="Y895" s="998"/>
      <c r="Z895" s="998"/>
    </row>
    <row r="896" ht="15.75" customHeight="1">
      <c r="A896" s="998"/>
      <c r="B896" s="998"/>
      <c r="C896" s="998"/>
      <c r="D896" s="998"/>
      <c r="E896" s="998"/>
      <c r="F896" s="998"/>
      <c r="G896" s="998"/>
      <c r="H896" s="998"/>
      <c r="I896" s="998"/>
      <c r="J896" s="998"/>
      <c r="K896" s="998"/>
      <c r="L896" s="998"/>
      <c r="M896" s="998"/>
      <c r="N896" s="998"/>
      <c r="O896" s="998"/>
      <c r="P896" s="998"/>
      <c r="Q896" s="998"/>
      <c r="R896" s="998"/>
      <c r="S896" s="998"/>
      <c r="T896" s="998"/>
      <c r="U896" s="998"/>
      <c r="V896" s="998"/>
      <c r="W896" s="998"/>
      <c r="X896" s="998"/>
      <c r="Y896" s="998"/>
      <c r="Z896" s="998"/>
    </row>
    <row r="897" ht="15.75" customHeight="1">
      <c r="A897" s="998"/>
      <c r="B897" s="998"/>
      <c r="C897" s="998"/>
      <c r="D897" s="998"/>
      <c r="E897" s="998"/>
      <c r="F897" s="998"/>
      <c r="G897" s="998"/>
      <c r="H897" s="998"/>
      <c r="I897" s="998"/>
      <c r="J897" s="998"/>
      <c r="K897" s="998"/>
      <c r="L897" s="998"/>
      <c r="M897" s="998"/>
      <c r="N897" s="998"/>
      <c r="O897" s="998"/>
      <c r="P897" s="998"/>
      <c r="Q897" s="998"/>
      <c r="R897" s="998"/>
      <c r="S897" s="998"/>
      <c r="T897" s="998"/>
      <c r="U897" s="998"/>
      <c r="V897" s="998"/>
      <c r="W897" s="998"/>
      <c r="X897" s="998"/>
      <c r="Y897" s="998"/>
      <c r="Z897" s="998"/>
    </row>
    <row r="898" ht="15.75" customHeight="1">
      <c r="A898" s="998"/>
      <c r="B898" s="998"/>
      <c r="C898" s="998"/>
      <c r="D898" s="998"/>
      <c r="E898" s="998"/>
      <c r="F898" s="998"/>
      <c r="G898" s="998"/>
      <c r="H898" s="998"/>
      <c r="I898" s="998"/>
      <c r="J898" s="998"/>
      <c r="K898" s="998"/>
      <c r="L898" s="998"/>
      <c r="M898" s="998"/>
      <c r="N898" s="998"/>
      <c r="O898" s="998"/>
      <c r="P898" s="998"/>
      <c r="Q898" s="998"/>
      <c r="R898" s="998"/>
      <c r="S898" s="998"/>
      <c r="T898" s="998"/>
      <c r="U898" s="998"/>
      <c r="V898" s="998"/>
      <c r="W898" s="998"/>
      <c r="X898" s="998"/>
      <c r="Y898" s="998"/>
      <c r="Z898" s="998"/>
    </row>
    <row r="899" ht="15.75" customHeight="1">
      <c r="A899" s="998"/>
      <c r="B899" s="998"/>
      <c r="C899" s="998"/>
      <c r="D899" s="998"/>
      <c r="E899" s="998"/>
      <c r="F899" s="998"/>
      <c r="G899" s="998"/>
      <c r="H899" s="998"/>
      <c r="I899" s="998"/>
      <c r="J899" s="998"/>
      <c r="K899" s="998"/>
      <c r="L899" s="998"/>
      <c r="M899" s="998"/>
      <c r="N899" s="998"/>
      <c r="O899" s="998"/>
      <c r="P899" s="998"/>
      <c r="Q899" s="998"/>
      <c r="R899" s="998"/>
      <c r="S899" s="998"/>
      <c r="T899" s="998"/>
      <c r="U899" s="998"/>
      <c r="V899" s="998"/>
      <c r="W899" s="998"/>
      <c r="X899" s="998"/>
      <c r="Y899" s="998"/>
      <c r="Z899" s="998"/>
    </row>
    <row r="900" ht="15.75" customHeight="1">
      <c r="A900" s="998"/>
      <c r="B900" s="998"/>
      <c r="C900" s="998"/>
      <c r="D900" s="998"/>
      <c r="E900" s="998"/>
      <c r="F900" s="998"/>
      <c r="G900" s="998"/>
      <c r="H900" s="998"/>
      <c r="I900" s="998"/>
      <c r="J900" s="998"/>
      <c r="K900" s="998"/>
      <c r="L900" s="998"/>
      <c r="M900" s="998"/>
      <c r="N900" s="998"/>
      <c r="O900" s="998"/>
      <c r="P900" s="998"/>
      <c r="Q900" s="998"/>
      <c r="R900" s="998"/>
      <c r="S900" s="998"/>
      <c r="T900" s="998"/>
      <c r="U900" s="998"/>
      <c r="V900" s="998"/>
      <c r="W900" s="998"/>
      <c r="X900" s="998"/>
      <c r="Y900" s="998"/>
      <c r="Z900" s="998"/>
    </row>
    <row r="901" ht="15.75" customHeight="1">
      <c r="A901" s="998"/>
      <c r="B901" s="998"/>
      <c r="C901" s="998"/>
      <c r="D901" s="998"/>
      <c r="E901" s="998"/>
      <c r="F901" s="998"/>
      <c r="G901" s="998"/>
      <c r="H901" s="998"/>
      <c r="I901" s="998"/>
      <c r="J901" s="998"/>
      <c r="K901" s="998"/>
      <c r="L901" s="998"/>
      <c r="M901" s="998"/>
      <c r="N901" s="998"/>
      <c r="O901" s="998"/>
      <c r="P901" s="998"/>
      <c r="Q901" s="998"/>
      <c r="R901" s="998"/>
      <c r="S901" s="998"/>
      <c r="T901" s="998"/>
      <c r="U901" s="998"/>
      <c r="V901" s="998"/>
      <c r="W901" s="998"/>
      <c r="X901" s="998"/>
      <c r="Y901" s="998"/>
      <c r="Z901" s="998"/>
    </row>
    <row r="902" ht="15.75" customHeight="1">
      <c r="A902" s="998"/>
      <c r="B902" s="998"/>
      <c r="C902" s="998"/>
      <c r="D902" s="998"/>
      <c r="E902" s="998"/>
      <c r="F902" s="998"/>
      <c r="G902" s="998"/>
      <c r="H902" s="998"/>
      <c r="I902" s="998"/>
      <c r="J902" s="998"/>
      <c r="K902" s="998"/>
      <c r="L902" s="998"/>
      <c r="M902" s="998"/>
      <c r="N902" s="998"/>
      <c r="O902" s="998"/>
      <c r="P902" s="998"/>
      <c r="Q902" s="998"/>
      <c r="R902" s="998"/>
      <c r="S902" s="998"/>
      <c r="T902" s="998"/>
      <c r="U902" s="998"/>
      <c r="V902" s="998"/>
      <c r="W902" s="998"/>
      <c r="X902" s="998"/>
      <c r="Y902" s="998"/>
      <c r="Z902" s="998"/>
    </row>
    <row r="903" ht="15.75" customHeight="1">
      <c r="A903" s="998"/>
      <c r="B903" s="998"/>
      <c r="C903" s="998"/>
      <c r="D903" s="998"/>
      <c r="E903" s="998"/>
      <c r="F903" s="998"/>
      <c r="G903" s="998"/>
      <c r="H903" s="998"/>
      <c r="I903" s="998"/>
      <c r="J903" s="998"/>
      <c r="K903" s="998"/>
      <c r="L903" s="998"/>
      <c r="M903" s="998"/>
      <c r="N903" s="998"/>
      <c r="O903" s="998"/>
      <c r="P903" s="998"/>
      <c r="Q903" s="998"/>
      <c r="R903" s="998"/>
      <c r="S903" s="998"/>
      <c r="T903" s="998"/>
      <c r="U903" s="998"/>
      <c r="V903" s="998"/>
      <c r="W903" s="998"/>
      <c r="X903" s="998"/>
      <c r="Y903" s="998"/>
      <c r="Z903" s="998"/>
    </row>
    <row r="904" ht="15.75" customHeight="1">
      <c r="A904" s="998"/>
      <c r="B904" s="998"/>
      <c r="C904" s="998"/>
      <c r="D904" s="998"/>
      <c r="E904" s="998"/>
      <c r="F904" s="998"/>
      <c r="G904" s="998"/>
      <c r="H904" s="998"/>
      <c r="I904" s="998"/>
      <c r="J904" s="998"/>
      <c r="K904" s="998"/>
      <c r="L904" s="998"/>
      <c r="M904" s="998"/>
      <c r="N904" s="998"/>
      <c r="O904" s="998"/>
      <c r="P904" s="998"/>
      <c r="Q904" s="998"/>
      <c r="R904" s="998"/>
      <c r="S904" s="998"/>
      <c r="T904" s="998"/>
      <c r="U904" s="998"/>
      <c r="V904" s="998"/>
      <c r="W904" s="998"/>
      <c r="X904" s="998"/>
      <c r="Y904" s="998"/>
      <c r="Z904" s="998"/>
    </row>
    <row r="905" ht="15.75" customHeight="1">
      <c r="A905" s="998"/>
      <c r="B905" s="998"/>
      <c r="C905" s="998"/>
      <c r="D905" s="998"/>
      <c r="E905" s="998"/>
      <c r="F905" s="998"/>
      <c r="G905" s="998"/>
      <c r="H905" s="998"/>
      <c r="I905" s="998"/>
      <c r="J905" s="998"/>
      <c r="K905" s="998"/>
      <c r="L905" s="998"/>
      <c r="M905" s="998"/>
      <c r="N905" s="998"/>
      <c r="O905" s="998"/>
      <c r="P905" s="998"/>
      <c r="Q905" s="998"/>
      <c r="R905" s="998"/>
      <c r="S905" s="998"/>
      <c r="T905" s="998"/>
      <c r="U905" s="998"/>
      <c r="V905" s="998"/>
      <c r="W905" s="998"/>
      <c r="X905" s="998"/>
      <c r="Y905" s="998"/>
      <c r="Z905" s="998"/>
    </row>
    <row r="906" ht="15.75" customHeight="1">
      <c r="A906" s="998"/>
      <c r="B906" s="998"/>
      <c r="C906" s="998"/>
      <c r="D906" s="998"/>
      <c r="E906" s="998"/>
      <c r="F906" s="998"/>
      <c r="G906" s="998"/>
      <c r="H906" s="998"/>
      <c r="I906" s="998"/>
      <c r="J906" s="998"/>
      <c r="K906" s="998"/>
      <c r="L906" s="998"/>
      <c r="M906" s="998"/>
      <c r="N906" s="998"/>
      <c r="O906" s="998"/>
      <c r="P906" s="998"/>
      <c r="Q906" s="998"/>
      <c r="R906" s="998"/>
      <c r="S906" s="998"/>
      <c r="T906" s="998"/>
      <c r="U906" s="998"/>
      <c r="V906" s="998"/>
      <c r="W906" s="998"/>
      <c r="X906" s="998"/>
      <c r="Y906" s="998"/>
      <c r="Z906" s="998"/>
    </row>
    <row r="907" ht="15.75" customHeight="1">
      <c r="A907" s="998"/>
      <c r="B907" s="998"/>
      <c r="C907" s="998"/>
      <c r="D907" s="998"/>
      <c r="E907" s="998"/>
      <c r="F907" s="998"/>
      <c r="G907" s="998"/>
      <c r="H907" s="998"/>
      <c r="I907" s="998"/>
      <c r="J907" s="998"/>
      <c r="K907" s="998"/>
      <c r="L907" s="998"/>
      <c r="M907" s="998"/>
      <c r="N907" s="998"/>
      <c r="O907" s="998"/>
      <c r="P907" s="998"/>
      <c r="Q907" s="998"/>
      <c r="R907" s="998"/>
      <c r="S907" s="998"/>
      <c r="T907" s="998"/>
      <c r="U907" s="998"/>
      <c r="V907" s="998"/>
      <c r="W907" s="998"/>
      <c r="X907" s="998"/>
      <c r="Y907" s="998"/>
      <c r="Z907" s="998"/>
    </row>
    <row r="908" ht="15.75" customHeight="1">
      <c r="A908" s="998"/>
      <c r="B908" s="998"/>
      <c r="C908" s="998"/>
      <c r="D908" s="998"/>
      <c r="E908" s="998"/>
      <c r="F908" s="998"/>
      <c r="G908" s="998"/>
      <c r="H908" s="998"/>
      <c r="I908" s="998"/>
      <c r="J908" s="998"/>
      <c r="K908" s="998"/>
      <c r="L908" s="998"/>
      <c r="M908" s="998"/>
      <c r="N908" s="998"/>
      <c r="O908" s="998"/>
      <c r="P908" s="998"/>
      <c r="Q908" s="998"/>
      <c r="R908" s="998"/>
      <c r="S908" s="998"/>
      <c r="T908" s="998"/>
      <c r="U908" s="998"/>
      <c r="V908" s="998"/>
      <c r="W908" s="998"/>
      <c r="X908" s="998"/>
      <c r="Y908" s="998"/>
      <c r="Z908" s="998"/>
    </row>
    <row r="909" ht="15.75" customHeight="1">
      <c r="A909" s="998"/>
      <c r="B909" s="998"/>
      <c r="C909" s="998"/>
      <c r="D909" s="998"/>
      <c r="E909" s="998"/>
      <c r="F909" s="998"/>
      <c r="G909" s="998"/>
      <c r="H909" s="998"/>
      <c r="I909" s="998"/>
      <c r="J909" s="998"/>
      <c r="K909" s="998"/>
      <c r="L909" s="998"/>
      <c r="M909" s="998"/>
      <c r="N909" s="998"/>
      <c r="O909" s="998"/>
      <c r="P909" s="998"/>
      <c r="Q909" s="998"/>
      <c r="R909" s="998"/>
      <c r="S909" s="998"/>
      <c r="T909" s="998"/>
      <c r="U909" s="998"/>
      <c r="V909" s="998"/>
      <c r="W909" s="998"/>
      <c r="X909" s="998"/>
      <c r="Y909" s="998"/>
      <c r="Z909" s="998"/>
    </row>
    <row r="910" ht="15.75" customHeight="1">
      <c r="A910" s="998"/>
      <c r="B910" s="998"/>
      <c r="C910" s="998"/>
      <c r="D910" s="998"/>
      <c r="E910" s="998"/>
      <c r="F910" s="998"/>
      <c r="G910" s="998"/>
      <c r="H910" s="998"/>
      <c r="I910" s="998"/>
      <c r="J910" s="998"/>
      <c r="K910" s="998"/>
      <c r="L910" s="998"/>
      <c r="M910" s="998"/>
      <c r="N910" s="998"/>
      <c r="O910" s="998"/>
      <c r="P910" s="998"/>
      <c r="Q910" s="998"/>
      <c r="R910" s="998"/>
      <c r="S910" s="998"/>
      <c r="T910" s="998"/>
      <c r="U910" s="998"/>
      <c r="V910" s="998"/>
      <c r="W910" s="998"/>
      <c r="X910" s="998"/>
      <c r="Y910" s="998"/>
      <c r="Z910" s="998"/>
    </row>
    <row r="911" ht="15.75" customHeight="1">
      <c r="A911" s="998"/>
      <c r="B911" s="998"/>
      <c r="C911" s="998"/>
      <c r="D911" s="998"/>
      <c r="E911" s="998"/>
      <c r="F911" s="998"/>
      <c r="G911" s="998"/>
      <c r="H911" s="998"/>
      <c r="I911" s="998"/>
      <c r="J911" s="998"/>
      <c r="K911" s="998"/>
      <c r="L911" s="998"/>
      <c r="M911" s="998"/>
      <c r="N911" s="998"/>
      <c r="O911" s="998"/>
      <c r="P911" s="998"/>
      <c r="Q911" s="998"/>
      <c r="R911" s="998"/>
      <c r="S911" s="998"/>
      <c r="T911" s="998"/>
      <c r="U911" s="998"/>
      <c r="V911" s="998"/>
      <c r="W911" s="998"/>
      <c r="X911" s="998"/>
      <c r="Y911" s="998"/>
      <c r="Z911" s="998"/>
    </row>
    <row r="912" ht="15.75" customHeight="1">
      <c r="A912" s="998"/>
      <c r="B912" s="998"/>
      <c r="C912" s="998"/>
      <c r="D912" s="998"/>
      <c r="E912" s="998"/>
      <c r="F912" s="998"/>
      <c r="G912" s="998"/>
      <c r="H912" s="998"/>
      <c r="I912" s="998"/>
      <c r="J912" s="998"/>
      <c r="K912" s="998"/>
      <c r="L912" s="998"/>
      <c r="M912" s="998"/>
      <c r="N912" s="998"/>
      <c r="O912" s="998"/>
      <c r="P912" s="998"/>
      <c r="Q912" s="998"/>
      <c r="R912" s="998"/>
      <c r="S912" s="998"/>
      <c r="T912" s="998"/>
      <c r="U912" s="998"/>
      <c r="V912" s="998"/>
      <c r="W912" s="998"/>
      <c r="X912" s="998"/>
      <c r="Y912" s="998"/>
      <c r="Z912" s="998"/>
    </row>
    <row r="913" ht="15.75" customHeight="1">
      <c r="A913" s="998"/>
      <c r="B913" s="998"/>
      <c r="C913" s="998"/>
      <c r="D913" s="998"/>
      <c r="E913" s="998"/>
      <c r="F913" s="998"/>
      <c r="G913" s="998"/>
      <c r="H913" s="998"/>
      <c r="I913" s="998"/>
      <c r="J913" s="998"/>
      <c r="K913" s="998"/>
      <c r="L913" s="998"/>
      <c r="M913" s="998"/>
      <c r="N913" s="998"/>
      <c r="O913" s="998"/>
      <c r="P913" s="998"/>
      <c r="Q913" s="998"/>
      <c r="R913" s="998"/>
      <c r="S913" s="998"/>
      <c r="T913" s="998"/>
      <c r="U913" s="998"/>
      <c r="V913" s="998"/>
      <c r="W913" s="998"/>
      <c r="X913" s="998"/>
      <c r="Y913" s="998"/>
      <c r="Z913" s="998"/>
    </row>
    <row r="914" ht="15.75" customHeight="1">
      <c r="A914" s="998"/>
      <c r="B914" s="998"/>
      <c r="C914" s="998"/>
      <c r="D914" s="998"/>
      <c r="E914" s="998"/>
      <c r="F914" s="998"/>
      <c r="G914" s="998"/>
      <c r="H914" s="998"/>
      <c r="I914" s="998"/>
      <c r="J914" s="998"/>
      <c r="K914" s="998"/>
      <c r="L914" s="998"/>
      <c r="M914" s="998"/>
      <c r="N914" s="998"/>
      <c r="O914" s="998"/>
      <c r="P914" s="998"/>
      <c r="Q914" s="998"/>
      <c r="R914" s="998"/>
      <c r="S914" s="998"/>
      <c r="T914" s="998"/>
      <c r="U914" s="998"/>
      <c r="V914" s="998"/>
      <c r="W914" s="998"/>
      <c r="X914" s="998"/>
      <c r="Y914" s="998"/>
      <c r="Z914" s="998"/>
    </row>
    <row r="915" ht="15.75" customHeight="1">
      <c r="A915" s="998"/>
      <c r="B915" s="998"/>
      <c r="C915" s="998"/>
      <c r="D915" s="998"/>
      <c r="E915" s="998"/>
      <c r="F915" s="998"/>
      <c r="G915" s="998"/>
      <c r="H915" s="998"/>
      <c r="I915" s="998"/>
      <c r="J915" s="998"/>
      <c r="K915" s="998"/>
      <c r="L915" s="998"/>
      <c r="M915" s="998"/>
      <c r="N915" s="998"/>
      <c r="O915" s="998"/>
      <c r="P915" s="998"/>
      <c r="Q915" s="998"/>
      <c r="R915" s="998"/>
      <c r="S915" s="998"/>
      <c r="T915" s="998"/>
      <c r="U915" s="998"/>
      <c r="V915" s="998"/>
      <c r="W915" s="998"/>
      <c r="X915" s="998"/>
      <c r="Y915" s="998"/>
      <c r="Z915" s="998"/>
    </row>
    <row r="916" ht="15.75" customHeight="1">
      <c r="A916" s="998"/>
      <c r="B916" s="998"/>
      <c r="C916" s="998"/>
      <c r="D916" s="998"/>
      <c r="E916" s="998"/>
      <c r="F916" s="998"/>
      <c r="G916" s="998"/>
      <c r="H916" s="998"/>
      <c r="I916" s="998"/>
      <c r="J916" s="998"/>
      <c r="K916" s="998"/>
      <c r="L916" s="998"/>
      <c r="M916" s="998"/>
      <c r="N916" s="998"/>
      <c r="O916" s="998"/>
      <c r="P916" s="998"/>
      <c r="Q916" s="998"/>
      <c r="R916" s="998"/>
      <c r="S916" s="998"/>
      <c r="T916" s="998"/>
      <c r="U916" s="998"/>
      <c r="V916" s="998"/>
      <c r="W916" s="998"/>
      <c r="X916" s="998"/>
      <c r="Y916" s="998"/>
      <c r="Z916" s="998"/>
    </row>
    <row r="917" ht="15.75" customHeight="1">
      <c r="A917" s="998"/>
      <c r="B917" s="998"/>
      <c r="C917" s="998"/>
      <c r="D917" s="998"/>
      <c r="E917" s="998"/>
      <c r="F917" s="998"/>
      <c r="G917" s="998"/>
      <c r="H917" s="998"/>
      <c r="I917" s="998"/>
      <c r="J917" s="998"/>
      <c r="K917" s="998"/>
      <c r="L917" s="998"/>
      <c r="M917" s="998"/>
      <c r="N917" s="998"/>
      <c r="O917" s="998"/>
      <c r="P917" s="998"/>
      <c r="Q917" s="998"/>
      <c r="R917" s="998"/>
      <c r="S917" s="998"/>
      <c r="T917" s="998"/>
      <c r="U917" s="998"/>
      <c r="V917" s="998"/>
      <c r="W917" s="998"/>
      <c r="X917" s="998"/>
      <c r="Y917" s="998"/>
      <c r="Z917" s="998"/>
    </row>
    <row r="918" ht="15.75" customHeight="1">
      <c r="A918" s="998"/>
      <c r="B918" s="998"/>
      <c r="C918" s="998"/>
      <c r="D918" s="998"/>
      <c r="E918" s="998"/>
      <c r="F918" s="998"/>
      <c r="G918" s="998"/>
      <c r="H918" s="998"/>
      <c r="I918" s="998"/>
      <c r="J918" s="998"/>
      <c r="K918" s="998"/>
      <c r="L918" s="998"/>
      <c r="M918" s="998"/>
      <c r="N918" s="998"/>
      <c r="O918" s="998"/>
      <c r="P918" s="998"/>
      <c r="Q918" s="998"/>
      <c r="R918" s="998"/>
      <c r="S918" s="998"/>
      <c r="T918" s="998"/>
      <c r="U918" s="998"/>
      <c r="V918" s="998"/>
      <c r="W918" s="998"/>
      <c r="X918" s="998"/>
      <c r="Y918" s="998"/>
      <c r="Z918" s="998"/>
    </row>
    <row r="919" ht="15.75" customHeight="1">
      <c r="A919" s="998"/>
      <c r="B919" s="998"/>
      <c r="C919" s="998"/>
      <c r="D919" s="998"/>
      <c r="E919" s="998"/>
      <c r="F919" s="998"/>
      <c r="G919" s="998"/>
      <c r="H919" s="998"/>
      <c r="I919" s="998"/>
      <c r="J919" s="998"/>
      <c r="K919" s="998"/>
      <c r="L919" s="998"/>
      <c r="M919" s="998"/>
      <c r="N919" s="998"/>
      <c r="O919" s="998"/>
      <c r="P919" s="998"/>
      <c r="Q919" s="998"/>
      <c r="R919" s="998"/>
      <c r="S919" s="998"/>
      <c r="T919" s="998"/>
      <c r="U919" s="998"/>
      <c r="V919" s="998"/>
      <c r="W919" s="998"/>
      <c r="X919" s="998"/>
      <c r="Y919" s="998"/>
      <c r="Z919" s="998"/>
    </row>
    <row r="920" ht="15.75" customHeight="1">
      <c r="A920" s="998"/>
      <c r="B920" s="998"/>
      <c r="C920" s="998"/>
      <c r="D920" s="998"/>
      <c r="E920" s="998"/>
      <c r="F920" s="998"/>
      <c r="G920" s="998"/>
      <c r="H920" s="998"/>
      <c r="I920" s="998"/>
      <c r="J920" s="998"/>
      <c r="K920" s="998"/>
      <c r="L920" s="998"/>
      <c r="M920" s="998"/>
      <c r="N920" s="998"/>
      <c r="O920" s="998"/>
      <c r="P920" s="998"/>
      <c r="Q920" s="998"/>
      <c r="R920" s="998"/>
      <c r="S920" s="998"/>
      <c r="T920" s="998"/>
      <c r="U920" s="998"/>
      <c r="V920" s="998"/>
      <c r="W920" s="998"/>
      <c r="X920" s="998"/>
      <c r="Y920" s="998"/>
      <c r="Z920" s="998"/>
    </row>
    <row r="921" ht="15.75" customHeight="1">
      <c r="A921" s="998"/>
      <c r="B921" s="998"/>
      <c r="C921" s="998"/>
      <c r="D921" s="998"/>
      <c r="E921" s="998"/>
      <c r="F921" s="998"/>
      <c r="G921" s="998"/>
      <c r="H921" s="998"/>
      <c r="I921" s="998"/>
      <c r="J921" s="998"/>
      <c r="K921" s="998"/>
      <c r="L921" s="998"/>
      <c r="M921" s="998"/>
      <c r="N921" s="998"/>
      <c r="O921" s="998"/>
      <c r="P921" s="998"/>
      <c r="Q921" s="998"/>
      <c r="R921" s="998"/>
      <c r="S921" s="998"/>
      <c r="T921" s="998"/>
      <c r="U921" s="998"/>
      <c r="V921" s="998"/>
      <c r="W921" s="998"/>
      <c r="X921" s="998"/>
      <c r="Y921" s="998"/>
      <c r="Z921" s="998"/>
    </row>
    <row r="922" ht="15.75" customHeight="1">
      <c r="A922" s="998"/>
      <c r="B922" s="998"/>
      <c r="C922" s="998"/>
      <c r="D922" s="998"/>
      <c r="E922" s="998"/>
      <c r="F922" s="998"/>
      <c r="G922" s="998"/>
      <c r="H922" s="998"/>
      <c r="I922" s="998"/>
      <c r="J922" s="998"/>
      <c r="K922" s="998"/>
      <c r="L922" s="998"/>
      <c r="M922" s="998"/>
      <c r="N922" s="998"/>
      <c r="O922" s="998"/>
      <c r="P922" s="998"/>
      <c r="Q922" s="998"/>
      <c r="R922" s="998"/>
      <c r="S922" s="998"/>
      <c r="T922" s="998"/>
      <c r="U922" s="998"/>
      <c r="V922" s="998"/>
      <c r="W922" s="998"/>
      <c r="X922" s="998"/>
      <c r="Y922" s="998"/>
      <c r="Z922" s="998"/>
    </row>
    <row r="923" ht="15.75" customHeight="1">
      <c r="A923" s="998"/>
      <c r="B923" s="998"/>
      <c r="C923" s="998"/>
      <c r="D923" s="998"/>
      <c r="E923" s="998"/>
      <c r="F923" s="998"/>
      <c r="G923" s="998"/>
      <c r="H923" s="998"/>
      <c r="I923" s="998"/>
      <c r="J923" s="998"/>
      <c r="K923" s="998"/>
      <c r="L923" s="998"/>
      <c r="M923" s="998"/>
      <c r="N923" s="998"/>
      <c r="O923" s="998"/>
      <c r="P923" s="998"/>
      <c r="Q923" s="998"/>
      <c r="R923" s="998"/>
      <c r="S923" s="998"/>
      <c r="T923" s="998"/>
      <c r="U923" s="998"/>
      <c r="V923" s="998"/>
      <c r="W923" s="998"/>
      <c r="X923" s="998"/>
      <c r="Y923" s="998"/>
      <c r="Z923" s="998"/>
    </row>
    <row r="924" ht="15.75" customHeight="1">
      <c r="A924" s="998"/>
      <c r="B924" s="998"/>
      <c r="C924" s="998"/>
      <c r="D924" s="998"/>
      <c r="E924" s="998"/>
      <c r="F924" s="998"/>
      <c r="G924" s="998"/>
      <c r="H924" s="998"/>
      <c r="I924" s="998"/>
      <c r="J924" s="998"/>
      <c r="K924" s="998"/>
      <c r="L924" s="998"/>
      <c r="M924" s="998"/>
      <c r="N924" s="998"/>
      <c r="O924" s="998"/>
      <c r="P924" s="998"/>
      <c r="Q924" s="998"/>
      <c r="R924" s="998"/>
      <c r="S924" s="998"/>
      <c r="T924" s="998"/>
      <c r="U924" s="998"/>
      <c r="V924" s="998"/>
      <c r="W924" s="998"/>
      <c r="X924" s="998"/>
      <c r="Y924" s="998"/>
      <c r="Z924" s="998"/>
    </row>
    <row r="925" ht="15.75" customHeight="1">
      <c r="A925" s="998"/>
      <c r="B925" s="998"/>
      <c r="C925" s="998"/>
      <c r="D925" s="998"/>
      <c r="E925" s="998"/>
      <c r="F925" s="998"/>
      <c r="G925" s="998"/>
      <c r="H925" s="998"/>
      <c r="I925" s="998"/>
      <c r="J925" s="998"/>
      <c r="K925" s="998"/>
      <c r="L925" s="998"/>
      <c r="M925" s="998"/>
      <c r="N925" s="998"/>
      <c r="O925" s="998"/>
      <c r="P925" s="998"/>
      <c r="Q925" s="998"/>
      <c r="R925" s="998"/>
      <c r="S925" s="998"/>
      <c r="T925" s="998"/>
      <c r="U925" s="998"/>
      <c r="V925" s="998"/>
      <c r="W925" s="998"/>
      <c r="X925" s="998"/>
      <c r="Y925" s="998"/>
      <c r="Z925" s="998"/>
    </row>
    <row r="926" ht="15.75" customHeight="1">
      <c r="A926" s="998"/>
      <c r="B926" s="998"/>
      <c r="C926" s="998"/>
      <c r="D926" s="998"/>
      <c r="E926" s="998"/>
      <c r="F926" s="998"/>
      <c r="G926" s="998"/>
      <c r="H926" s="998"/>
      <c r="I926" s="998"/>
      <c r="J926" s="998"/>
      <c r="K926" s="998"/>
      <c r="L926" s="998"/>
      <c r="M926" s="998"/>
      <c r="N926" s="998"/>
      <c r="O926" s="998"/>
      <c r="P926" s="998"/>
      <c r="Q926" s="998"/>
      <c r="R926" s="998"/>
      <c r="S926" s="998"/>
      <c r="T926" s="998"/>
      <c r="U926" s="998"/>
      <c r="V926" s="998"/>
      <c r="W926" s="998"/>
      <c r="X926" s="998"/>
      <c r="Y926" s="998"/>
      <c r="Z926" s="998"/>
    </row>
    <row r="927" ht="15.75" customHeight="1">
      <c r="A927" s="998"/>
      <c r="B927" s="998"/>
      <c r="C927" s="998"/>
      <c r="D927" s="998"/>
      <c r="E927" s="998"/>
      <c r="F927" s="998"/>
      <c r="G927" s="998"/>
      <c r="H927" s="998"/>
      <c r="I927" s="998"/>
      <c r="J927" s="998"/>
      <c r="K927" s="998"/>
      <c r="L927" s="998"/>
      <c r="M927" s="998"/>
      <c r="N927" s="998"/>
      <c r="O927" s="998"/>
      <c r="P927" s="998"/>
      <c r="Q927" s="998"/>
      <c r="R927" s="998"/>
      <c r="S927" s="998"/>
      <c r="T927" s="998"/>
      <c r="U927" s="998"/>
      <c r="V927" s="998"/>
      <c r="W927" s="998"/>
      <c r="X927" s="998"/>
      <c r="Y927" s="998"/>
      <c r="Z927" s="998"/>
    </row>
    <row r="928" ht="15.75" customHeight="1">
      <c r="A928" s="998"/>
      <c r="B928" s="998"/>
      <c r="C928" s="998"/>
      <c r="D928" s="998"/>
      <c r="E928" s="998"/>
      <c r="F928" s="998"/>
      <c r="G928" s="998"/>
      <c r="H928" s="998"/>
      <c r="I928" s="998"/>
      <c r="J928" s="998"/>
      <c r="K928" s="998"/>
      <c r="L928" s="998"/>
      <c r="M928" s="998"/>
      <c r="N928" s="998"/>
      <c r="O928" s="998"/>
      <c r="P928" s="998"/>
      <c r="Q928" s="998"/>
      <c r="R928" s="998"/>
      <c r="S928" s="998"/>
      <c r="T928" s="998"/>
      <c r="U928" s="998"/>
      <c r="V928" s="998"/>
      <c r="W928" s="998"/>
      <c r="X928" s="998"/>
      <c r="Y928" s="998"/>
      <c r="Z928" s="998"/>
    </row>
    <row r="929" ht="15.75" customHeight="1">
      <c r="A929" s="998"/>
      <c r="B929" s="998"/>
      <c r="C929" s="998"/>
      <c r="D929" s="998"/>
      <c r="E929" s="998"/>
      <c r="F929" s="998"/>
      <c r="G929" s="998"/>
      <c r="H929" s="998"/>
      <c r="I929" s="998"/>
      <c r="J929" s="998"/>
      <c r="K929" s="998"/>
      <c r="L929" s="998"/>
      <c r="M929" s="998"/>
      <c r="N929" s="998"/>
      <c r="O929" s="998"/>
      <c r="P929" s="998"/>
      <c r="Q929" s="998"/>
      <c r="R929" s="998"/>
      <c r="S929" s="998"/>
      <c r="T929" s="998"/>
      <c r="U929" s="998"/>
      <c r="V929" s="998"/>
      <c r="W929" s="998"/>
      <c r="X929" s="998"/>
      <c r="Y929" s="998"/>
      <c r="Z929" s="998"/>
    </row>
    <row r="930" ht="15.75" customHeight="1">
      <c r="A930" s="998"/>
      <c r="B930" s="998"/>
      <c r="C930" s="998"/>
      <c r="D930" s="998"/>
      <c r="E930" s="998"/>
      <c r="F930" s="998"/>
      <c r="G930" s="998"/>
      <c r="H930" s="998"/>
      <c r="I930" s="998"/>
      <c r="J930" s="998"/>
      <c r="K930" s="998"/>
      <c r="L930" s="998"/>
      <c r="M930" s="998"/>
      <c r="N930" s="998"/>
      <c r="O930" s="998"/>
      <c r="P930" s="998"/>
      <c r="Q930" s="998"/>
      <c r="R930" s="998"/>
      <c r="S930" s="998"/>
      <c r="T930" s="998"/>
      <c r="U930" s="998"/>
      <c r="V930" s="998"/>
      <c r="W930" s="998"/>
      <c r="X930" s="998"/>
      <c r="Y930" s="998"/>
      <c r="Z930" s="998"/>
    </row>
    <row r="931" ht="15.75" customHeight="1">
      <c r="A931" s="998"/>
      <c r="B931" s="998"/>
      <c r="C931" s="998"/>
      <c r="D931" s="998"/>
      <c r="E931" s="998"/>
      <c r="F931" s="998"/>
      <c r="G931" s="998"/>
      <c r="H931" s="998"/>
      <c r="I931" s="998"/>
      <c r="J931" s="998"/>
      <c r="K931" s="998"/>
      <c r="L931" s="998"/>
      <c r="M931" s="998"/>
      <c r="N931" s="998"/>
      <c r="O931" s="998"/>
      <c r="P931" s="998"/>
      <c r="Q931" s="998"/>
      <c r="R931" s="998"/>
      <c r="S931" s="998"/>
      <c r="T931" s="998"/>
      <c r="U931" s="998"/>
      <c r="V931" s="998"/>
      <c r="W931" s="998"/>
      <c r="X931" s="998"/>
      <c r="Y931" s="998"/>
      <c r="Z931" s="998"/>
    </row>
    <row r="932" ht="15.75" customHeight="1">
      <c r="A932" s="998"/>
      <c r="B932" s="998"/>
      <c r="C932" s="998"/>
      <c r="D932" s="998"/>
      <c r="E932" s="998"/>
      <c r="F932" s="998"/>
      <c r="G932" s="998"/>
      <c r="H932" s="998"/>
      <c r="I932" s="998"/>
      <c r="J932" s="998"/>
      <c r="K932" s="998"/>
      <c r="L932" s="998"/>
      <c r="M932" s="998"/>
      <c r="N932" s="998"/>
      <c r="O932" s="998"/>
      <c r="P932" s="998"/>
      <c r="Q932" s="998"/>
      <c r="R932" s="998"/>
      <c r="S932" s="998"/>
      <c r="T932" s="998"/>
      <c r="U932" s="998"/>
      <c r="V932" s="998"/>
      <c r="W932" s="998"/>
      <c r="X932" s="998"/>
      <c r="Y932" s="998"/>
      <c r="Z932" s="998"/>
    </row>
    <row r="933" ht="15.75" customHeight="1">
      <c r="A933" s="998"/>
      <c r="B933" s="998"/>
      <c r="C933" s="998"/>
      <c r="D933" s="998"/>
      <c r="E933" s="998"/>
      <c r="F933" s="998"/>
      <c r="G933" s="998"/>
      <c r="H933" s="998"/>
      <c r="I933" s="998"/>
      <c r="J933" s="998"/>
      <c r="K933" s="998"/>
      <c r="L933" s="998"/>
      <c r="M933" s="998"/>
      <c r="N933" s="998"/>
      <c r="O933" s="998"/>
      <c r="P933" s="998"/>
      <c r="Q933" s="998"/>
      <c r="R933" s="998"/>
      <c r="S933" s="998"/>
      <c r="T933" s="998"/>
      <c r="U933" s="998"/>
      <c r="V933" s="998"/>
      <c r="W933" s="998"/>
      <c r="X933" s="998"/>
      <c r="Y933" s="998"/>
      <c r="Z933" s="998"/>
    </row>
    <row r="934" ht="15.75" customHeight="1">
      <c r="A934" s="998"/>
      <c r="B934" s="998"/>
      <c r="C934" s="998"/>
      <c r="D934" s="998"/>
      <c r="E934" s="998"/>
      <c r="F934" s="998"/>
      <c r="G934" s="998"/>
      <c r="H934" s="998"/>
      <c r="I934" s="998"/>
      <c r="J934" s="998"/>
      <c r="K934" s="998"/>
      <c r="L934" s="998"/>
      <c r="M934" s="998"/>
      <c r="N934" s="998"/>
      <c r="O934" s="998"/>
      <c r="P934" s="998"/>
      <c r="Q934" s="998"/>
      <c r="R934" s="998"/>
      <c r="S934" s="998"/>
      <c r="T934" s="998"/>
      <c r="U934" s="998"/>
      <c r="V934" s="998"/>
      <c r="W934" s="998"/>
      <c r="X934" s="998"/>
      <c r="Y934" s="998"/>
      <c r="Z934" s="998"/>
    </row>
    <row r="935" ht="15.75" customHeight="1">
      <c r="A935" s="998"/>
      <c r="B935" s="998"/>
      <c r="C935" s="998"/>
      <c r="D935" s="998"/>
      <c r="E935" s="998"/>
      <c r="F935" s="998"/>
      <c r="G935" s="998"/>
      <c r="H935" s="998"/>
      <c r="I935" s="998"/>
      <c r="J935" s="998"/>
      <c r="K935" s="998"/>
      <c r="L935" s="998"/>
      <c r="M935" s="998"/>
      <c r="N935" s="998"/>
      <c r="O935" s="998"/>
      <c r="P935" s="998"/>
      <c r="Q935" s="998"/>
      <c r="R935" s="998"/>
      <c r="S935" s="998"/>
      <c r="T935" s="998"/>
      <c r="U935" s="998"/>
      <c r="V935" s="998"/>
      <c r="W935" s="998"/>
      <c r="X935" s="998"/>
      <c r="Y935" s="998"/>
      <c r="Z935" s="998"/>
    </row>
    <row r="936" ht="15.75" customHeight="1">
      <c r="A936" s="998"/>
      <c r="B936" s="998"/>
      <c r="C936" s="998"/>
      <c r="D936" s="998"/>
      <c r="E936" s="998"/>
      <c r="F936" s="998"/>
      <c r="G936" s="998"/>
      <c r="H936" s="998"/>
      <c r="I936" s="998"/>
      <c r="J936" s="998"/>
      <c r="K936" s="998"/>
      <c r="L936" s="998"/>
      <c r="M936" s="998"/>
      <c r="N936" s="998"/>
      <c r="O936" s="998"/>
      <c r="P936" s="998"/>
      <c r="Q936" s="998"/>
      <c r="R936" s="998"/>
      <c r="S936" s="998"/>
      <c r="T936" s="998"/>
      <c r="U936" s="998"/>
      <c r="V936" s="998"/>
      <c r="W936" s="998"/>
      <c r="X936" s="998"/>
      <c r="Y936" s="998"/>
      <c r="Z936" s="998"/>
    </row>
    <row r="937" ht="15.75" customHeight="1">
      <c r="A937" s="998"/>
      <c r="B937" s="998"/>
      <c r="C937" s="998"/>
      <c r="D937" s="998"/>
      <c r="E937" s="998"/>
      <c r="F937" s="998"/>
      <c r="G937" s="998"/>
      <c r="H937" s="998"/>
      <c r="I937" s="998"/>
      <c r="J937" s="998"/>
      <c r="K937" s="998"/>
      <c r="L937" s="998"/>
      <c r="M937" s="998"/>
      <c r="N937" s="998"/>
      <c r="O937" s="998"/>
      <c r="P937" s="998"/>
      <c r="Q937" s="998"/>
      <c r="R937" s="998"/>
      <c r="S937" s="998"/>
      <c r="T937" s="998"/>
      <c r="U937" s="998"/>
      <c r="V937" s="998"/>
      <c r="W937" s="998"/>
      <c r="X937" s="998"/>
      <c r="Y937" s="998"/>
      <c r="Z937" s="998"/>
    </row>
    <row r="938" ht="15.75" customHeight="1">
      <c r="A938" s="998"/>
      <c r="B938" s="998"/>
      <c r="C938" s="998"/>
      <c r="D938" s="998"/>
      <c r="E938" s="998"/>
      <c r="F938" s="998"/>
      <c r="G938" s="998"/>
      <c r="H938" s="998"/>
      <c r="I938" s="998"/>
      <c r="J938" s="998"/>
      <c r="K938" s="998"/>
      <c r="L938" s="998"/>
      <c r="M938" s="998"/>
      <c r="N938" s="998"/>
      <c r="O938" s="998"/>
      <c r="P938" s="998"/>
      <c r="Q938" s="998"/>
      <c r="R938" s="998"/>
      <c r="S938" s="998"/>
      <c r="T938" s="998"/>
      <c r="U938" s="998"/>
      <c r="V938" s="998"/>
      <c r="W938" s="998"/>
      <c r="X938" s="998"/>
      <c r="Y938" s="998"/>
      <c r="Z938" s="998"/>
    </row>
    <row r="939" ht="15.75" customHeight="1">
      <c r="A939" s="998"/>
      <c r="B939" s="998"/>
      <c r="C939" s="998"/>
      <c r="D939" s="998"/>
      <c r="E939" s="998"/>
      <c r="F939" s="998"/>
      <c r="G939" s="998"/>
      <c r="H939" s="998"/>
      <c r="I939" s="998"/>
      <c r="J939" s="998"/>
      <c r="K939" s="998"/>
      <c r="L939" s="998"/>
      <c r="M939" s="998"/>
      <c r="N939" s="998"/>
      <c r="O939" s="998"/>
      <c r="P939" s="998"/>
      <c r="Q939" s="998"/>
      <c r="R939" s="998"/>
      <c r="S939" s="998"/>
      <c r="T939" s="998"/>
      <c r="U939" s="998"/>
      <c r="V939" s="998"/>
      <c r="W939" s="998"/>
      <c r="X939" s="998"/>
      <c r="Y939" s="998"/>
      <c r="Z939" s="998"/>
    </row>
    <row r="940" ht="15.75" customHeight="1">
      <c r="A940" s="998"/>
      <c r="B940" s="998"/>
      <c r="C940" s="998"/>
      <c r="D940" s="998"/>
      <c r="E940" s="998"/>
      <c r="F940" s="998"/>
      <c r="G940" s="998"/>
      <c r="H940" s="998"/>
      <c r="I940" s="998"/>
      <c r="J940" s="998"/>
      <c r="K940" s="998"/>
      <c r="L940" s="998"/>
      <c r="M940" s="998"/>
      <c r="N940" s="998"/>
      <c r="O940" s="998"/>
      <c r="P940" s="998"/>
      <c r="Q940" s="998"/>
      <c r="R940" s="998"/>
      <c r="S940" s="998"/>
      <c r="T940" s="998"/>
      <c r="U940" s="998"/>
      <c r="V940" s="998"/>
      <c r="W940" s="998"/>
      <c r="X940" s="998"/>
      <c r="Y940" s="998"/>
      <c r="Z940" s="998"/>
    </row>
    <row r="941" ht="15.75" customHeight="1">
      <c r="A941" s="998"/>
      <c r="B941" s="998"/>
      <c r="C941" s="998"/>
      <c r="D941" s="998"/>
      <c r="E941" s="998"/>
      <c r="F941" s="998"/>
      <c r="G941" s="998"/>
      <c r="H941" s="998"/>
      <c r="I941" s="998"/>
      <c r="J941" s="998"/>
      <c r="K941" s="998"/>
      <c r="L941" s="998"/>
      <c r="M941" s="998"/>
      <c r="N941" s="998"/>
      <c r="O941" s="998"/>
      <c r="P941" s="998"/>
      <c r="Q941" s="998"/>
      <c r="R941" s="998"/>
      <c r="S941" s="998"/>
      <c r="T941" s="998"/>
      <c r="U941" s="998"/>
      <c r="V941" s="998"/>
      <c r="W941" s="998"/>
      <c r="X941" s="998"/>
      <c r="Y941" s="998"/>
      <c r="Z941" s="998"/>
    </row>
    <row r="942" ht="15.75" customHeight="1">
      <c r="A942" s="998"/>
      <c r="B942" s="998"/>
      <c r="C942" s="998"/>
      <c r="D942" s="998"/>
      <c r="E942" s="998"/>
      <c r="F942" s="998"/>
      <c r="G942" s="998"/>
      <c r="H942" s="998"/>
      <c r="I942" s="998"/>
      <c r="J942" s="998"/>
      <c r="K942" s="998"/>
      <c r="L942" s="998"/>
      <c r="M942" s="998"/>
      <c r="N942" s="998"/>
      <c r="O942" s="998"/>
      <c r="P942" s="998"/>
      <c r="Q942" s="998"/>
      <c r="R942" s="998"/>
      <c r="S942" s="998"/>
      <c r="T942" s="998"/>
      <c r="U942" s="998"/>
      <c r="V942" s="998"/>
      <c r="W942" s="998"/>
      <c r="X942" s="998"/>
      <c r="Y942" s="998"/>
      <c r="Z942" s="998"/>
    </row>
    <row r="943" ht="15.75" customHeight="1">
      <c r="A943" s="998"/>
      <c r="B943" s="998"/>
      <c r="C943" s="998"/>
      <c r="D943" s="998"/>
      <c r="E943" s="998"/>
      <c r="F943" s="998"/>
      <c r="G943" s="998"/>
      <c r="H943" s="998"/>
      <c r="I943" s="998"/>
      <c r="J943" s="998"/>
      <c r="K943" s="998"/>
      <c r="L943" s="998"/>
      <c r="M943" s="998"/>
      <c r="N943" s="998"/>
      <c r="O943" s="998"/>
      <c r="P943" s="998"/>
      <c r="Q943" s="998"/>
      <c r="R943" s="998"/>
      <c r="S943" s="998"/>
      <c r="T943" s="998"/>
      <c r="U943" s="998"/>
      <c r="V943" s="998"/>
      <c r="W943" s="998"/>
      <c r="X943" s="998"/>
      <c r="Y943" s="998"/>
      <c r="Z943" s="998"/>
    </row>
    <row r="944" ht="15.75" customHeight="1">
      <c r="A944" s="998"/>
      <c r="B944" s="998"/>
      <c r="C944" s="998"/>
      <c r="D944" s="998"/>
      <c r="E944" s="998"/>
      <c r="F944" s="998"/>
      <c r="G944" s="998"/>
      <c r="H944" s="998"/>
      <c r="I944" s="998"/>
      <c r="J944" s="998"/>
      <c r="K944" s="998"/>
      <c r="L944" s="998"/>
      <c r="M944" s="998"/>
      <c r="N944" s="998"/>
      <c r="O944" s="998"/>
      <c r="P944" s="998"/>
      <c r="Q944" s="998"/>
      <c r="R944" s="998"/>
      <c r="S944" s="998"/>
      <c r="T944" s="998"/>
      <c r="U944" s="998"/>
      <c r="V944" s="998"/>
      <c r="W944" s="998"/>
      <c r="X944" s="998"/>
      <c r="Y944" s="998"/>
      <c r="Z944" s="998"/>
    </row>
    <row r="945" ht="15.75" customHeight="1">
      <c r="A945" s="998"/>
      <c r="B945" s="998"/>
      <c r="C945" s="998"/>
      <c r="D945" s="998"/>
      <c r="E945" s="998"/>
      <c r="F945" s="998"/>
      <c r="G945" s="998"/>
      <c r="H945" s="998"/>
      <c r="I945" s="998"/>
      <c r="J945" s="998"/>
      <c r="K945" s="998"/>
      <c r="L945" s="998"/>
      <c r="M945" s="998"/>
      <c r="N945" s="998"/>
      <c r="O945" s="998"/>
      <c r="P945" s="998"/>
      <c r="Q945" s="998"/>
      <c r="R945" s="998"/>
      <c r="S945" s="998"/>
      <c r="T945" s="998"/>
      <c r="U945" s="998"/>
      <c r="V945" s="998"/>
      <c r="W945" s="998"/>
      <c r="X945" s="998"/>
      <c r="Y945" s="998"/>
      <c r="Z945" s="998"/>
    </row>
    <row r="946" ht="15.75" customHeight="1">
      <c r="A946" s="998"/>
      <c r="B946" s="998"/>
      <c r="C946" s="998"/>
      <c r="D946" s="998"/>
      <c r="E946" s="998"/>
      <c r="F946" s="998"/>
      <c r="G946" s="998"/>
      <c r="H946" s="998"/>
      <c r="I946" s="998"/>
      <c r="J946" s="998"/>
      <c r="K946" s="998"/>
      <c r="L946" s="998"/>
      <c r="M946" s="998"/>
      <c r="N946" s="998"/>
      <c r="O946" s="998"/>
      <c r="P946" s="998"/>
      <c r="Q946" s="998"/>
      <c r="R946" s="998"/>
      <c r="S946" s="998"/>
      <c r="T946" s="998"/>
      <c r="U946" s="998"/>
      <c r="V946" s="998"/>
      <c r="W946" s="998"/>
      <c r="X946" s="998"/>
      <c r="Y946" s="998"/>
      <c r="Z946" s="998"/>
    </row>
    <row r="947" ht="15.75" customHeight="1">
      <c r="A947" s="998"/>
      <c r="B947" s="998"/>
      <c r="C947" s="998"/>
      <c r="D947" s="998"/>
      <c r="E947" s="998"/>
      <c r="F947" s="998"/>
      <c r="G947" s="998"/>
      <c r="H947" s="998"/>
      <c r="I947" s="998"/>
      <c r="J947" s="998"/>
      <c r="K947" s="998"/>
      <c r="L947" s="998"/>
      <c r="M947" s="998"/>
      <c r="N947" s="998"/>
      <c r="O947" s="998"/>
      <c r="P947" s="998"/>
      <c r="Q947" s="998"/>
      <c r="R947" s="998"/>
      <c r="S947" s="998"/>
      <c r="T947" s="998"/>
      <c r="U947" s="998"/>
      <c r="V947" s="998"/>
      <c r="W947" s="998"/>
      <c r="X947" s="998"/>
      <c r="Y947" s="998"/>
      <c r="Z947" s="998"/>
    </row>
    <row r="948" ht="15.75" customHeight="1">
      <c r="A948" s="998"/>
      <c r="B948" s="998"/>
      <c r="C948" s="998"/>
      <c r="D948" s="998"/>
      <c r="E948" s="998"/>
      <c r="F948" s="998"/>
      <c r="G948" s="998"/>
      <c r="H948" s="998"/>
      <c r="I948" s="998"/>
      <c r="J948" s="998"/>
      <c r="K948" s="998"/>
      <c r="L948" s="998"/>
      <c r="M948" s="998"/>
      <c r="N948" s="998"/>
      <c r="O948" s="998"/>
      <c r="P948" s="998"/>
      <c r="Q948" s="998"/>
      <c r="R948" s="998"/>
      <c r="S948" s="998"/>
      <c r="T948" s="998"/>
      <c r="U948" s="998"/>
      <c r="V948" s="998"/>
      <c r="W948" s="998"/>
      <c r="X948" s="998"/>
      <c r="Y948" s="998"/>
      <c r="Z948" s="998"/>
    </row>
    <row r="949" ht="15.75" customHeight="1">
      <c r="A949" s="998"/>
      <c r="B949" s="998"/>
      <c r="C949" s="998"/>
      <c r="D949" s="998"/>
      <c r="E949" s="998"/>
      <c r="F949" s="998"/>
      <c r="G949" s="998"/>
      <c r="H949" s="998"/>
      <c r="I949" s="998"/>
      <c r="J949" s="998"/>
      <c r="K949" s="998"/>
      <c r="L949" s="998"/>
      <c r="M949" s="998"/>
      <c r="N949" s="998"/>
      <c r="O949" s="998"/>
      <c r="P949" s="998"/>
      <c r="Q949" s="998"/>
      <c r="R949" s="998"/>
      <c r="S949" s="998"/>
      <c r="T949" s="998"/>
      <c r="U949" s="998"/>
      <c r="V949" s="998"/>
      <c r="W949" s="998"/>
      <c r="X949" s="998"/>
      <c r="Y949" s="998"/>
      <c r="Z949" s="998"/>
    </row>
    <row r="950" ht="15.75" customHeight="1">
      <c r="A950" s="998"/>
      <c r="B950" s="998"/>
      <c r="C950" s="998"/>
      <c r="D950" s="998"/>
      <c r="E950" s="998"/>
      <c r="F950" s="998"/>
      <c r="G950" s="998"/>
      <c r="H950" s="998"/>
      <c r="I950" s="998"/>
      <c r="J950" s="998"/>
      <c r="K950" s="998"/>
      <c r="L950" s="998"/>
      <c r="M950" s="998"/>
      <c r="N950" s="998"/>
      <c r="O950" s="998"/>
      <c r="P950" s="998"/>
      <c r="Q950" s="998"/>
      <c r="R950" s="998"/>
      <c r="S950" s="998"/>
      <c r="T950" s="998"/>
      <c r="U950" s="998"/>
      <c r="V950" s="998"/>
      <c r="W950" s="998"/>
      <c r="X950" s="998"/>
      <c r="Y950" s="998"/>
      <c r="Z950" s="998"/>
    </row>
    <row r="951" ht="15.75" customHeight="1">
      <c r="A951" s="998"/>
      <c r="B951" s="998"/>
      <c r="C951" s="998"/>
      <c r="D951" s="998"/>
      <c r="E951" s="998"/>
      <c r="F951" s="998"/>
      <c r="G951" s="998"/>
      <c r="H951" s="998"/>
      <c r="I951" s="998"/>
      <c r="J951" s="998"/>
      <c r="K951" s="998"/>
      <c r="L951" s="998"/>
      <c r="M951" s="998"/>
      <c r="N951" s="998"/>
      <c r="O951" s="998"/>
      <c r="P951" s="998"/>
      <c r="Q951" s="998"/>
      <c r="R951" s="998"/>
      <c r="S951" s="998"/>
      <c r="T951" s="998"/>
      <c r="U951" s="998"/>
      <c r="V951" s="998"/>
      <c r="W951" s="998"/>
      <c r="X951" s="998"/>
      <c r="Y951" s="998"/>
      <c r="Z951" s="998"/>
    </row>
    <row r="952" ht="15.75" customHeight="1">
      <c r="A952" s="998"/>
      <c r="B952" s="998"/>
      <c r="C952" s="998"/>
      <c r="D952" s="998"/>
      <c r="E952" s="998"/>
      <c r="F952" s="998"/>
      <c r="G952" s="998"/>
      <c r="H952" s="998"/>
      <c r="I952" s="998"/>
      <c r="J952" s="998"/>
      <c r="K952" s="998"/>
      <c r="L952" s="998"/>
      <c r="M952" s="998"/>
      <c r="N952" s="998"/>
      <c r="O952" s="998"/>
      <c r="P952" s="998"/>
      <c r="Q952" s="998"/>
      <c r="R952" s="998"/>
      <c r="S952" s="998"/>
      <c r="T952" s="998"/>
      <c r="U952" s="998"/>
      <c r="V952" s="998"/>
      <c r="W952" s="998"/>
      <c r="X952" s="998"/>
      <c r="Y952" s="998"/>
      <c r="Z952" s="998"/>
    </row>
    <row r="953" ht="15.75" customHeight="1">
      <c r="A953" s="998"/>
      <c r="B953" s="998"/>
      <c r="C953" s="998"/>
      <c r="D953" s="998"/>
      <c r="E953" s="998"/>
      <c r="F953" s="998"/>
      <c r="G953" s="998"/>
      <c r="H953" s="998"/>
      <c r="I953" s="998"/>
      <c r="J953" s="998"/>
      <c r="K953" s="998"/>
      <c r="L953" s="998"/>
      <c r="M953" s="998"/>
      <c r="N953" s="998"/>
      <c r="O953" s="998"/>
      <c r="P953" s="998"/>
      <c r="Q953" s="998"/>
      <c r="R953" s="998"/>
      <c r="S953" s="998"/>
      <c r="T953" s="998"/>
      <c r="U953" s="998"/>
      <c r="V953" s="998"/>
      <c r="W953" s="998"/>
      <c r="X953" s="998"/>
      <c r="Y953" s="998"/>
      <c r="Z953" s="998"/>
    </row>
    <row r="954" ht="15.75" customHeight="1">
      <c r="A954" s="998"/>
      <c r="B954" s="998"/>
      <c r="C954" s="998"/>
      <c r="D954" s="998"/>
      <c r="E954" s="998"/>
      <c r="F954" s="998"/>
      <c r="G954" s="998"/>
      <c r="H954" s="998"/>
      <c r="I954" s="998"/>
      <c r="J954" s="998"/>
      <c r="K954" s="998"/>
      <c r="L954" s="998"/>
      <c r="M954" s="998"/>
      <c r="N954" s="998"/>
      <c r="O954" s="998"/>
      <c r="P954" s="998"/>
      <c r="Q954" s="998"/>
      <c r="R954" s="998"/>
      <c r="S954" s="998"/>
      <c r="T954" s="998"/>
      <c r="U954" s="998"/>
      <c r="V954" s="998"/>
      <c r="W954" s="998"/>
      <c r="X954" s="998"/>
      <c r="Y954" s="998"/>
      <c r="Z954" s="998"/>
    </row>
    <row r="955" ht="15.75" customHeight="1">
      <c r="A955" s="998"/>
      <c r="B955" s="998"/>
      <c r="C955" s="998"/>
      <c r="D955" s="998"/>
      <c r="E955" s="998"/>
      <c r="F955" s="998"/>
      <c r="G955" s="998"/>
      <c r="H955" s="998"/>
      <c r="I955" s="998"/>
      <c r="J955" s="998"/>
      <c r="K955" s="998"/>
      <c r="L955" s="998"/>
      <c r="M955" s="998"/>
      <c r="N955" s="998"/>
      <c r="O955" s="998"/>
      <c r="P955" s="998"/>
      <c r="Q955" s="998"/>
      <c r="R955" s="998"/>
      <c r="S955" s="998"/>
      <c r="T955" s="998"/>
      <c r="U955" s="998"/>
      <c r="V955" s="998"/>
      <c r="W955" s="998"/>
      <c r="X955" s="998"/>
      <c r="Y955" s="998"/>
      <c r="Z955" s="998"/>
    </row>
    <row r="956" ht="15.75" customHeight="1">
      <c r="A956" s="998"/>
      <c r="B956" s="998"/>
      <c r="C956" s="998"/>
      <c r="D956" s="998"/>
      <c r="E956" s="998"/>
      <c r="F956" s="998"/>
      <c r="G956" s="998"/>
      <c r="H956" s="998"/>
      <c r="I956" s="998"/>
      <c r="J956" s="998"/>
      <c r="K956" s="998"/>
      <c r="L956" s="998"/>
      <c r="M956" s="998"/>
      <c r="N956" s="998"/>
      <c r="O956" s="998"/>
      <c r="P956" s="998"/>
      <c r="Q956" s="998"/>
      <c r="R956" s="998"/>
      <c r="S956" s="998"/>
      <c r="T956" s="998"/>
      <c r="U956" s="998"/>
      <c r="V956" s="998"/>
      <c r="W956" s="998"/>
      <c r="X956" s="998"/>
      <c r="Y956" s="998"/>
      <c r="Z956" s="998"/>
    </row>
    <row r="957" ht="15.75" customHeight="1">
      <c r="A957" s="998"/>
      <c r="B957" s="998"/>
      <c r="C957" s="998"/>
      <c r="D957" s="998"/>
      <c r="E957" s="998"/>
      <c r="F957" s="998"/>
      <c r="G957" s="998"/>
      <c r="H957" s="998"/>
      <c r="I957" s="998"/>
      <c r="J957" s="998"/>
      <c r="K957" s="998"/>
      <c r="L957" s="998"/>
      <c r="M957" s="998"/>
      <c r="N957" s="998"/>
      <c r="O957" s="998"/>
      <c r="P957" s="998"/>
      <c r="Q957" s="998"/>
      <c r="R957" s="998"/>
      <c r="S957" s="998"/>
      <c r="T957" s="998"/>
      <c r="U957" s="998"/>
      <c r="V957" s="998"/>
      <c r="W957" s="998"/>
      <c r="X957" s="998"/>
      <c r="Y957" s="998"/>
      <c r="Z957" s="998"/>
    </row>
    <row r="958" ht="15.75" customHeight="1">
      <c r="A958" s="998"/>
      <c r="B958" s="998"/>
      <c r="C958" s="998"/>
      <c r="D958" s="998"/>
      <c r="E958" s="998"/>
      <c r="F958" s="998"/>
      <c r="G958" s="998"/>
      <c r="H958" s="998"/>
      <c r="I958" s="998"/>
      <c r="J958" s="998"/>
      <c r="K958" s="998"/>
      <c r="L958" s="998"/>
      <c r="M958" s="998"/>
      <c r="N958" s="998"/>
      <c r="O958" s="998"/>
      <c r="P958" s="998"/>
      <c r="Q958" s="998"/>
      <c r="R958" s="998"/>
      <c r="S958" s="998"/>
      <c r="T958" s="998"/>
      <c r="U958" s="998"/>
      <c r="V958" s="998"/>
      <c r="W958" s="998"/>
      <c r="X958" s="998"/>
      <c r="Y958" s="998"/>
      <c r="Z958" s="998"/>
    </row>
    <row r="959" ht="15.75" customHeight="1">
      <c r="A959" s="998"/>
      <c r="B959" s="998"/>
      <c r="C959" s="998"/>
      <c r="D959" s="998"/>
      <c r="E959" s="998"/>
      <c r="F959" s="998"/>
      <c r="G959" s="998"/>
      <c r="H959" s="998"/>
      <c r="I959" s="998"/>
      <c r="J959" s="998"/>
      <c r="K959" s="998"/>
      <c r="L959" s="998"/>
      <c r="M959" s="998"/>
      <c r="N959" s="998"/>
      <c r="O959" s="998"/>
      <c r="P959" s="998"/>
      <c r="Q959" s="998"/>
      <c r="R959" s="998"/>
      <c r="S959" s="998"/>
      <c r="T959" s="998"/>
      <c r="U959" s="998"/>
      <c r="V959" s="998"/>
      <c r="W959" s="998"/>
      <c r="X959" s="998"/>
      <c r="Y959" s="998"/>
      <c r="Z959" s="998"/>
    </row>
    <row r="960" ht="15.75" customHeight="1">
      <c r="A960" s="998"/>
      <c r="B960" s="998"/>
      <c r="C960" s="998"/>
      <c r="D960" s="998"/>
      <c r="E960" s="998"/>
      <c r="F960" s="998"/>
      <c r="G960" s="998"/>
      <c r="H960" s="998"/>
      <c r="I960" s="998"/>
      <c r="J960" s="998"/>
      <c r="K960" s="998"/>
      <c r="L960" s="998"/>
      <c r="M960" s="998"/>
      <c r="N960" s="998"/>
      <c r="O960" s="998"/>
      <c r="P960" s="998"/>
      <c r="Q960" s="998"/>
      <c r="R960" s="998"/>
      <c r="S960" s="998"/>
      <c r="T960" s="998"/>
      <c r="U960" s="998"/>
      <c r="V960" s="998"/>
      <c r="W960" s="998"/>
      <c r="X960" s="998"/>
      <c r="Y960" s="998"/>
      <c r="Z960" s="998"/>
    </row>
    <row r="961" ht="15.75" customHeight="1">
      <c r="A961" s="998"/>
      <c r="B961" s="998"/>
      <c r="C961" s="998"/>
      <c r="D961" s="998"/>
      <c r="E961" s="998"/>
      <c r="F961" s="998"/>
      <c r="G961" s="998"/>
      <c r="H961" s="998"/>
      <c r="I961" s="998"/>
      <c r="J961" s="998"/>
      <c r="K961" s="998"/>
      <c r="L961" s="998"/>
      <c r="M961" s="998"/>
      <c r="N961" s="998"/>
      <c r="O961" s="998"/>
      <c r="P961" s="998"/>
      <c r="Q961" s="998"/>
      <c r="R961" s="998"/>
      <c r="S961" s="998"/>
      <c r="T961" s="998"/>
      <c r="U961" s="998"/>
      <c r="V961" s="998"/>
      <c r="W961" s="998"/>
      <c r="X961" s="998"/>
      <c r="Y961" s="998"/>
      <c r="Z961" s="998"/>
    </row>
    <row r="962" ht="15.75" customHeight="1">
      <c r="A962" s="998"/>
      <c r="B962" s="998"/>
      <c r="C962" s="998"/>
      <c r="D962" s="998"/>
      <c r="E962" s="998"/>
      <c r="F962" s="998"/>
      <c r="G962" s="998"/>
      <c r="H962" s="998"/>
      <c r="I962" s="998"/>
      <c r="J962" s="998"/>
      <c r="K962" s="998"/>
      <c r="L962" s="998"/>
      <c r="M962" s="998"/>
      <c r="N962" s="998"/>
      <c r="O962" s="998"/>
      <c r="P962" s="998"/>
      <c r="Q962" s="998"/>
      <c r="R962" s="998"/>
      <c r="S962" s="998"/>
      <c r="T962" s="998"/>
      <c r="U962" s="998"/>
      <c r="V962" s="998"/>
      <c r="W962" s="998"/>
      <c r="X962" s="998"/>
      <c r="Y962" s="998"/>
      <c r="Z962" s="998"/>
    </row>
    <row r="963" ht="15.75" customHeight="1">
      <c r="A963" s="998"/>
      <c r="B963" s="998"/>
      <c r="C963" s="998"/>
      <c r="D963" s="998"/>
      <c r="E963" s="998"/>
      <c r="F963" s="998"/>
      <c r="G963" s="998"/>
      <c r="H963" s="998"/>
      <c r="I963" s="998"/>
      <c r="J963" s="998"/>
      <c r="K963" s="998"/>
      <c r="L963" s="998"/>
      <c r="M963" s="998"/>
      <c r="N963" s="998"/>
      <c r="O963" s="998"/>
      <c r="P963" s="998"/>
      <c r="Q963" s="998"/>
      <c r="R963" s="998"/>
      <c r="S963" s="998"/>
      <c r="T963" s="998"/>
      <c r="U963" s="998"/>
      <c r="V963" s="998"/>
      <c r="W963" s="998"/>
      <c r="X963" s="998"/>
      <c r="Y963" s="998"/>
      <c r="Z963" s="998"/>
    </row>
    <row r="964" ht="15.75" customHeight="1">
      <c r="A964" s="998"/>
      <c r="B964" s="998"/>
      <c r="C964" s="998"/>
      <c r="D964" s="998"/>
      <c r="E964" s="998"/>
      <c r="F964" s="998"/>
      <c r="G964" s="998"/>
      <c r="H964" s="998"/>
      <c r="I964" s="998"/>
      <c r="J964" s="998"/>
      <c r="K964" s="998"/>
      <c r="L964" s="998"/>
      <c r="M964" s="998"/>
      <c r="N964" s="998"/>
      <c r="O964" s="998"/>
      <c r="P964" s="998"/>
      <c r="Q964" s="998"/>
      <c r="R964" s="998"/>
      <c r="S964" s="998"/>
      <c r="T964" s="998"/>
      <c r="U964" s="998"/>
      <c r="V964" s="998"/>
      <c r="W964" s="998"/>
      <c r="X964" s="998"/>
      <c r="Y964" s="998"/>
      <c r="Z964" s="998"/>
    </row>
    <row r="965" ht="15.75" customHeight="1">
      <c r="A965" s="998"/>
      <c r="B965" s="998"/>
      <c r="C965" s="998"/>
      <c r="D965" s="998"/>
      <c r="E965" s="998"/>
      <c r="F965" s="998"/>
      <c r="G965" s="998"/>
      <c r="H965" s="998"/>
      <c r="I965" s="998"/>
      <c r="J965" s="998"/>
      <c r="K965" s="998"/>
      <c r="L965" s="998"/>
      <c r="M965" s="998"/>
      <c r="N965" s="998"/>
      <c r="O965" s="998"/>
      <c r="P965" s="998"/>
      <c r="Q965" s="998"/>
      <c r="R965" s="998"/>
      <c r="S965" s="998"/>
      <c r="T965" s="998"/>
      <c r="U965" s="998"/>
      <c r="V965" s="998"/>
      <c r="W965" s="998"/>
      <c r="X965" s="998"/>
      <c r="Y965" s="998"/>
      <c r="Z965" s="998"/>
    </row>
    <row r="966" ht="15.75" customHeight="1">
      <c r="A966" s="998"/>
      <c r="B966" s="998"/>
      <c r="C966" s="998"/>
      <c r="D966" s="998"/>
      <c r="E966" s="998"/>
      <c r="F966" s="998"/>
      <c r="G966" s="998"/>
      <c r="H966" s="998"/>
      <c r="I966" s="998"/>
      <c r="J966" s="998"/>
      <c r="K966" s="998"/>
      <c r="L966" s="998"/>
      <c r="M966" s="998"/>
      <c r="N966" s="998"/>
      <c r="O966" s="998"/>
      <c r="P966" s="998"/>
      <c r="Q966" s="998"/>
      <c r="R966" s="998"/>
      <c r="S966" s="998"/>
      <c r="T966" s="998"/>
      <c r="U966" s="998"/>
      <c r="V966" s="998"/>
      <c r="W966" s="998"/>
      <c r="X966" s="998"/>
      <c r="Y966" s="998"/>
      <c r="Z966" s="998"/>
    </row>
    <row r="967" ht="15.75" customHeight="1">
      <c r="A967" s="998"/>
      <c r="B967" s="998"/>
      <c r="C967" s="998"/>
      <c r="D967" s="998"/>
      <c r="E967" s="998"/>
      <c r="F967" s="998"/>
      <c r="G967" s="998"/>
      <c r="H967" s="998"/>
      <c r="I967" s="998"/>
      <c r="J967" s="998"/>
      <c r="K967" s="998"/>
      <c r="L967" s="998"/>
      <c r="M967" s="998"/>
      <c r="N967" s="998"/>
      <c r="O967" s="998"/>
      <c r="P967" s="998"/>
      <c r="Q967" s="998"/>
      <c r="R967" s="998"/>
      <c r="S967" s="998"/>
      <c r="T967" s="998"/>
      <c r="U967" s="998"/>
      <c r="V967" s="998"/>
      <c r="W967" s="998"/>
      <c r="X967" s="998"/>
      <c r="Y967" s="998"/>
      <c r="Z967" s="998"/>
    </row>
    <row r="968" ht="15.75" customHeight="1">
      <c r="A968" s="998"/>
      <c r="B968" s="998"/>
      <c r="C968" s="998"/>
      <c r="D968" s="998"/>
      <c r="E968" s="998"/>
      <c r="F968" s="998"/>
      <c r="G968" s="998"/>
      <c r="H968" s="998"/>
      <c r="I968" s="998"/>
      <c r="J968" s="998"/>
      <c r="K968" s="998"/>
      <c r="L968" s="998"/>
      <c r="M968" s="998"/>
      <c r="N968" s="998"/>
      <c r="O968" s="998"/>
      <c r="P968" s="998"/>
      <c r="Q968" s="998"/>
      <c r="R968" s="998"/>
      <c r="S968" s="998"/>
      <c r="T968" s="998"/>
      <c r="U968" s="998"/>
      <c r="V968" s="998"/>
      <c r="W968" s="998"/>
      <c r="X968" s="998"/>
      <c r="Y968" s="998"/>
      <c r="Z968" s="998"/>
    </row>
    <row r="969" ht="15.75" customHeight="1">
      <c r="A969" s="998"/>
      <c r="B969" s="998"/>
      <c r="C969" s="998"/>
      <c r="D969" s="998"/>
      <c r="E969" s="998"/>
      <c r="F969" s="998"/>
      <c r="G969" s="998"/>
      <c r="H969" s="998"/>
      <c r="I969" s="998"/>
      <c r="J969" s="998"/>
      <c r="K969" s="998"/>
      <c r="L969" s="998"/>
      <c r="M969" s="998"/>
      <c r="N969" s="998"/>
      <c r="O969" s="998"/>
      <c r="P969" s="998"/>
      <c r="Q969" s="998"/>
      <c r="R969" s="998"/>
      <c r="S969" s="998"/>
      <c r="T969" s="998"/>
      <c r="U969" s="998"/>
      <c r="V969" s="998"/>
      <c r="W969" s="998"/>
      <c r="X969" s="998"/>
      <c r="Y969" s="998"/>
      <c r="Z969" s="998"/>
    </row>
    <row r="970" ht="15.75" customHeight="1">
      <c r="A970" s="998"/>
      <c r="B970" s="998"/>
      <c r="C970" s="998"/>
      <c r="D970" s="998"/>
      <c r="E970" s="998"/>
      <c r="F970" s="998"/>
      <c r="G970" s="998"/>
      <c r="H970" s="998"/>
      <c r="I970" s="998"/>
      <c r="J970" s="998"/>
      <c r="K970" s="998"/>
      <c r="L970" s="998"/>
      <c r="M970" s="998"/>
      <c r="N970" s="998"/>
      <c r="O970" s="998"/>
      <c r="P970" s="998"/>
      <c r="Q970" s="998"/>
      <c r="R970" s="998"/>
      <c r="S970" s="998"/>
      <c r="T970" s="998"/>
      <c r="U970" s="998"/>
      <c r="V970" s="998"/>
      <c r="W970" s="998"/>
      <c r="X970" s="998"/>
      <c r="Y970" s="998"/>
      <c r="Z970" s="998"/>
    </row>
    <row r="971" ht="15.75" customHeight="1">
      <c r="A971" s="998"/>
      <c r="B971" s="998"/>
      <c r="C971" s="998"/>
      <c r="D971" s="998"/>
      <c r="E971" s="998"/>
      <c r="F971" s="998"/>
      <c r="G971" s="998"/>
      <c r="H971" s="998"/>
      <c r="I971" s="998"/>
      <c r="J971" s="998"/>
      <c r="K971" s="998"/>
      <c r="L971" s="998"/>
      <c r="M971" s="998"/>
      <c r="N971" s="998"/>
      <c r="O971" s="998"/>
      <c r="P971" s="998"/>
      <c r="Q971" s="998"/>
      <c r="R971" s="998"/>
      <c r="S971" s="998"/>
      <c r="T971" s="998"/>
      <c r="U971" s="998"/>
      <c r="V971" s="998"/>
      <c r="W971" s="998"/>
      <c r="X971" s="998"/>
      <c r="Y971" s="998"/>
      <c r="Z971" s="998"/>
    </row>
    <row r="972" ht="15.75" customHeight="1">
      <c r="A972" s="998"/>
      <c r="B972" s="998"/>
      <c r="C972" s="998"/>
      <c r="D972" s="998"/>
      <c r="E972" s="998"/>
      <c r="F972" s="998"/>
      <c r="G972" s="998"/>
      <c r="H972" s="998"/>
      <c r="I972" s="998"/>
      <c r="J972" s="998"/>
      <c r="K972" s="998"/>
      <c r="L972" s="998"/>
      <c r="M972" s="998"/>
      <c r="N972" s="998"/>
      <c r="O972" s="998"/>
      <c r="P972" s="998"/>
      <c r="Q972" s="998"/>
      <c r="R972" s="998"/>
      <c r="S972" s="998"/>
      <c r="T972" s="998"/>
      <c r="U972" s="998"/>
      <c r="V972" s="998"/>
      <c r="W972" s="998"/>
      <c r="X972" s="998"/>
      <c r="Y972" s="998"/>
      <c r="Z972" s="998"/>
    </row>
    <row r="973" ht="15.75" customHeight="1">
      <c r="A973" s="998"/>
      <c r="B973" s="998"/>
      <c r="C973" s="998"/>
      <c r="D973" s="998"/>
      <c r="E973" s="998"/>
      <c r="F973" s="998"/>
      <c r="G973" s="998"/>
      <c r="H973" s="998"/>
      <c r="I973" s="998"/>
      <c r="J973" s="998"/>
      <c r="K973" s="998"/>
      <c r="L973" s="998"/>
      <c r="M973" s="998"/>
      <c r="N973" s="998"/>
      <c r="O973" s="998"/>
      <c r="P973" s="998"/>
      <c r="Q973" s="998"/>
      <c r="R973" s="998"/>
      <c r="S973" s="998"/>
      <c r="T973" s="998"/>
      <c r="U973" s="998"/>
      <c r="V973" s="998"/>
      <c r="W973" s="998"/>
      <c r="X973" s="998"/>
      <c r="Y973" s="998"/>
      <c r="Z973" s="998"/>
    </row>
    <row r="974" ht="15.75" customHeight="1">
      <c r="A974" s="998"/>
      <c r="B974" s="998"/>
      <c r="C974" s="998"/>
      <c r="D974" s="998"/>
      <c r="E974" s="998"/>
      <c r="F974" s="998"/>
      <c r="G974" s="998"/>
      <c r="H974" s="998"/>
      <c r="I974" s="998"/>
      <c r="J974" s="998"/>
      <c r="K974" s="998"/>
      <c r="L974" s="998"/>
      <c r="M974" s="998"/>
      <c r="N974" s="998"/>
      <c r="O974" s="998"/>
      <c r="P974" s="998"/>
      <c r="Q974" s="998"/>
      <c r="R974" s="998"/>
      <c r="S974" s="998"/>
      <c r="T974" s="998"/>
      <c r="U974" s="998"/>
      <c r="V974" s="998"/>
      <c r="W974" s="998"/>
      <c r="X974" s="998"/>
      <c r="Y974" s="998"/>
      <c r="Z974" s="998"/>
    </row>
    <row r="975" ht="15.75" customHeight="1">
      <c r="A975" s="998"/>
      <c r="B975" s="998"/>
      <c r="C975" s="998"/>
      <c r="D975" s="998"/>
      <c r="E975" s="998"/>
      <c r="F975" s="998"/>
      <c r="G975" s="998"/>
      <c r="H975" s="998"/>
      <c r="I975" s="998"/>
      <c r="J975" s="998"/>
      <c r="K975" s="998"/>
      <c r="L975" s="998"/>
      <c r="M975" s="998"/>
      <c r="N975" s="998"/>
      <c r="O975" s="998"/>
      <c r="P975" s="998"/>
      <c r="Q975" s="998"/>
      <c r="R975" s="998"/>
      <c r="S975" s="998"/>
      <c r="T975" s="998"/>
      <c r="U975" s="998"/>
      <c r="V975" s="998"/>
      <c r="W975" s="998"/>
      <c r="X975" s="998"/>
      <c r="Y975" s="998"/>
      <c r="Z975" s="998"/>
    </row>
    <row r="976" ht="15.75" customHeight="1">
      <c r="A976" s="998"/>
      <c r="B976" s="998"/>
      <c r="C976" s="998"/>
      <c r="D976" s="998"/>
      <c r="E976" s="998"/>
      <c r="F976" s="998"/>
      <c r="G976" s="998"/>
      <c r="H976" s="998"/>
      <c r="I976" s="998"/>
      <c r="J976" s="998"/>
      <c r="K976" s="998"/>
      <c r="L976" s="998"/>
      <c r="M976" s="998"/>
      <c r="N976" s="998"/>
      <c r="O976" s="998"/>
      <c r="P976" s="998"/>
      <c r="Q976" s="998"/>
      <c r="R976" s="998"/>
      <c r="S976" s="998"/>
      <c r="T976" s="998"/>
      <c r="U976" s="998"/>
      <c r="V976" s="998"/>
      <c r="W976" s="998"/>
      <c r="X976" s="998"/>
      <c r="Y976" s="998"/>
      <c r="Z976" s="998"/>
    </row>
    <row r="977" ht="15.75" customHeight="1">
      <c r="A977" s="998"/>
      <c r="B977" s="998"/>
      <c r="C977" s="998"/>
      <c r="D977" s="998"/>
      <c r="E977" s="998"/>
      <c r="F977" s="998"/>
      <c r="G977" s="998"/>
      <c r="H977" s="998"/>
      <c r="I977" s="998"/>
      <c r="J977" s="998"/>
      <c r="K977" s="998"/>
      <c r="L977" s="998"/>
      <c r="M977" s="998"/>
      <c r="N977" s="998"/>
      <c r="O977" s="998"/>
      <c r="P977" s="998"/>
      <c r="Q977" s="998"/>
      <c r="R977" s="998"/>
      <c r="S977" s="998"/>
      <c r="T977" s="998"/>
      <c r="U977" s="998"/>
      <c r="V977" s="998"/>
      <c r="W977" s="998"/>
      <c r="X977" s="998"/>
      <c r="Y977" s="998"/>
      <c r="Z977" s="998"/>
    </row>
    <row r="978" ht="15.75" customHeight="1">
      <c r="A978" s="998"/>
      <c r="B978" s="998"/>
      <c r="C978" s="998"/>
      <c r="D978" s="998"/>
      <c r="E978" s="998"/>
      <c r="F978" s="998"/>
      <c r="G978" s="998"/>
      <c r="H978" s="998"/>
      <c r="I978" s="998"/>
      <c r="J978" s="998"/>
      <c r="K978" s="998"/>
      <c r="L978" s="998"/>
      <c r="M978" s="998"/>
      <c r="N978" s="998"/>
      <c r="O978" s="998"/>
      <c r="P978" s="998"/>
      <c r="Q978" s="998"/>
      <c r="R978" s="998"/>
      <c r="S978" s="998"/>
      <c r="T978" s="998"/>
      <c r="U978" s="998"/>
      <c r="V978" s="998"/>
      <c r="W978" s="998"/>
      <c r="X978" s="998"/>
      <c r="Y978" s="998"/>
      <c r="Z978" s="998"/>
    </row>
    <row r="979" ht="15.75" customHeight="1">
      <c r="A979" s="998"/>
      <c r="B979" s="998"/>
      <c r="C979" s="998"/>
      <c r="D979" s="998"/>
      <c r="E979" s="998"/>
      <c r="F979" s="998"/>
      <c r="G979" s="998"/>
      <c r="H979" s="998"/>
      <c r="I979" s="998"/>
      <c r="J979" s="998"/>
      <c r="K979" s="998"/>
      <c r="L979" s="998"/>
      <c r="M979" s="998"/>
      <c r="N979" s="998"/>
      <c r="O979" s="998"/>
      <c r="P979" s="998"/>
      <c r="Q979" s="998"/>
      <c r="R979" s="998"/>
      <c r="S979" s="998"/>
      <c r="T979" s="998"/>
      <c r="U979" s="998"/>
      <c r="V979" s="998"/>
      <c r="W979" s="998"/>
      <c r="X979" s="998"/>
      <c r="Y979" s="998"/>
      <c r="Z979" s="998"/>
    </row>
    <row r="980" ht="15.75" customHeight="1">
      <c r="A980" s="998"/>
      <c r="B980" s="998"/>
      <c r="C980" s="998"/>
      <c r="D980" s="998"/>
      <c r="E980" s="998"/>
      <c r="F980" s="998"/>
      <c r="G980" s="998"/>
      <c r="H980" s="998"/>
      <c r="I980" s="998"/>
      <c r="J980" s="998"/>
      <c r="K980" s="998"/>
      <c r="L980" s="998"/>
      <c r="M980" s="998"/>
      <c r="N980" s="998"/>
      <c r="O980" s="998"/>
      <c r="P980" s="998"/>
      <c r="Q980" s="998"/>
      <c r="R980" s="998"/>
      <c r="S980" s="998"/>
      <c r="T980" s="998"/>
      <c r="U980" s="998"/>
      <c r="V980" s="998"/>
      <c r="W980" s="998"/>
      <c r="X980" s="998"/>
      <c r="Y980" s="998"/>
      <c r="Z980" s="998"/>
    </row>
    <row r="981" ht="15.75" customHeight="1">
      <c r="A981" s="998"/>
      <c r="B981" s="998"/>
      <c r="C981" s="998"/>
      <c r="D981" s="998"/>
      <c r="E981" s="998"/>
      <c r="F981" s="998"/>
      <c r="G981" s="998"/>
      <c r="H981" s="998"/>
      <c r="I981" s="998"/>
      <c r="J981" s="998"/>
      <c r="K981" s="998"/>
      <c r="L981" s="998"/>
      <c r="M981" s="998"/>
      <c r="N981" s="998"/>
      <c r="O981" s="998"/>
      <c r="P981" s="998"/>
      <c r="Q981" s="998"/>
      <c r="R981" s="998"/>
      <c r="S981" s="998"/>
      <c r="T981" s="998"/>
      <c r="U981" s="998"/>
      <c r="V981" s="998"/>
      <c r="W981" s="998"/>
      <c r="X981" s="998"/>
      <c r="Y981" s="998"/>
      <c r="Z981" s="998"/>
    </row>
    <row r="982" ht="15.75" customHeight="1">
      <c r="A982" s="998"/>
      <c r="B982" s="998"/>
      <c r="C982" s="998"/>
      <c r="D982" s="998"/>
      <c r="E982" s="998"/>
      <c r="F982" s="998"/>
      <c r="G982" s="998"/>
      <c r="H982" s="998"/>
      <c r="I982" s="998"/>
      <c r="J982" s="998"/>
      <c r="K982" s="998"/>
      <c r="L982" s="998"/>
      <c r="M982" s="998"/>
      <c r="N982" s="998"/>
      <c r="O982" s="998"/>
      <c r="P982" s="998"/>
      <c r="Q982" s="998"/>
      <c r="R982" s="998"/>
      <c r="S982" s="998"/>
      <c r="T982" s="998"/>
      <c r="U982" s="998"/>
      <c r="V982" s="998"/>
      <c r="W982" s="998"/>
      <c r="X982" s="998"/>
      <c r="Y982" s="998"/>
      <c r="Z982" s="998"/>
    </row>
    <row r="983" ht="15.75" customHeight="1">
      <c r="A983" s="998"/>
      <c r="B983" s="998"/>
      <c r="C983" s="998"/>
      <c r="D983" s="998"/>
      <c r="E983" s="998"/>
      <c r="F983" s="998"/>
      <c r="G983" s="998"/>
      <c r="H983" s="998"/>
      <c r="I983" s="998"/>
      <c r="J983" s="998"/>
      <c r="K983" s="998"/>
      <c r="L983" s="998"/>
      <c r="M983" s="998"/>
      <c r="N983" s="998"/>
      <c r="O983" s="998"/>
      <c r="P983" s="998"/>
      <c r="Q983" s="998"/>
      <c r="R983" s="998"/>
      <c r="S983" s="998"/>
      <c r="T983" s="998"/>
      <c r="U983" s="998"/>
      <c r="V983" s="998"/>
      <c r="W983" s="998"/>
      <c r="X983" s="998"/>
      <c r="Y983" s="998"/>
      <c r="Z983" s="998"/>
    </row>
    <row r="984" ht="15.75" customHeight="1">
      <c r="A984" s="998"/>
      <c r="B984" s="998"/>
      <c r="C984" s="998"/>
      <c r="D984" s="998"/>
      <c r="E984" s="998"/>
      <c r="F984" s="998"/>
      <c r="G984" s="998"/>
      <c r="H984" s="998"/>
      <c r="I984" s="998"/>
      <c r="J984" s="998"/>
      <c r="K984" s="998"/>
      <c r="L984" s="998"/>
      <c r="M984" s="998"/>
      <c r="N984" s="998"/>
      <c r="O984" s="998"/>
      <c r="P984" s="998"/>
      <c r="Q984" s="998"/>
      <c r="R984" s="998"/>
      <c r="S984" s="998"/>
      <c r="T984" s="998"/>
      <c r="U984" s="998"/>
      <c r="V984" s="998"/>
      <c r="W984" s="998"/>
      <c r="X984" s="998"/>
      <c r="Y984" s="998"/>
      <c r="Z984" s="998"/>
    </row>
    <row r="985" ht="15.75" customHeight="1">
      <c r="A985" s="998"/>
      <c r="B985" s="998"/>
      <c r="C985" s="998"/>
      <c r="D985" s="998"/>
      <c r="E985" s="998"/>
      <c r="F985" s="998"/>
      <c r="G985" s="998"/>
      <c r="H985" s="998"/>
      <c r="I985" s="998"/>
      <c r="J985" s="998"/>
      <c r="K985" s="998"/>
      <c r="L985" s="998"/>
      <c r="M985" s="998"/>
      <c r="N985" s="998"/>
      <c r="O985" s="998"/>
      <c r="P985" s="998"/>
      <c r="Q985" s="998"/>
      <c r="R985" s="998"/>
      <c r="S985" s="998"/>
      <c r="T985" s="998"/>
      <c r="U985" s="998"/>
      <c r="V985" s="998"/>
      <c r="W985" s="998"/>
      <c r="X985" s="998"/>
      <c r="Y985" s="998"/>
      <c r="Z985" s="998"/>
    </row>
    <row r="986" ht="15.75" customHeight="1">
      <c r="A986" s="998"/>
      <c r="B986" s="998"/>
      <c r="C986" s="998"/>
      <c r="D986" s="998"/>
      <c r="E986" s="998"/>
      <c r="F986" s="998"/>
      <c r="G986" s="998"/>
      <c r="H986" s="998"/>
      <c r="I986" s="998"/>
      <c r="J986" s="998"/>
      <c r="K986" s="998"/>
      <c r="L986" s="998"/>
      <c r="M986" s="998"/>
      <c r="N986" s="998"/>
      <c r="O986" s="998"/>
      <c r="P986" s="998"/>
      <c r="Q986" s="998"/>
      <c r="R986" s="998"/>
      <c r="S986" s="998"/>
      <c r="T986" s="998"/>
      <c r="U986" s="998"/>
      <c r="V986" s="998"/>
      <c r="W986" s="998"/>
      <c r="X986" s="998"/>
      <c r="Y986" s="998"/>
      <c r="Z986" s="998"/>
    </row>
    <row r="987" ht="15.75" customHeight="1">
      <c r="A987" s="998"/>
      <c r="B987" s="998"/>
      <c r="C987" s="998"/>
      <c r="D987" s="998"/>
      <c r="E987" s="998"/>
      <c r="F987" s="998"/>
      <c r="G987" s="998"/>
      <c r="H987" s="998"/>
      <c r="I987" s="998"/>
      <c r="J987" s="998"/>
      <c r="K987" s="998"/>
      <c r="L987" s="998"/>
      <c r="M987" s="998"/>
      <c r="N987" s="998"/>
      <c r="O987" s="998"/>
      <c r="P987" s="998"/>
      <c r="Q987" s="998"/>
      <c r="R987" s="998"/>
      <c r="S987" s="998"/>
      <c r="T987" s="998"/>
      <c r="U987" s="998"/>
      <c r="V987" s="998"/>
      <c r="W987" s="998"/>
      <c r="X987" s="998"/>
      <c r="Y987" s="998"/>
      <c r="Z987" s="998"/>
    </row>
    <row r="988" ht="15.75" customHeight="1">
      <c r="A988" s="998"/>
      <c r="B988" s="998"/>
      <c r="C988" s="998"/>
      <c r="D988" s="998"/>
      <c r="E988" s="998"/>
      <c r="F988" s="998"/>
      <c r="G988" s="998"/>
      <c r="H988" s="998"/>
      <c r="I988" s="998"/>
      <c r="J988" s="998"/>
      <c r="K988" s="998"/>
      <c r="L988" s="998"/>
      <c r="M988" s="998"/>
      <c r="N988" s="998"/>
      <c r="O988" s="998"/>
      <c r="P988" s="998"/>
      <c r="Q988" s="998"/>
      <c r="R988" s="998"/>
      <c r="S988" s="998"/>
      <c r="T988" s="998"/>
      <c r="U988" s="998"/>
      <c r="V988" s="998"/>
      <c r="W988" s="998"/>
      <c r="X988" s="998"/>
      <c r="Y988" s="998"/>
      <c r="Z988" s="998"/>
    </row>
    <row r="989" ht="15.75" customHeight="1">
      <c r="A989" s="998"/>
      <c r="B989" s="998"/>
      <c r="C989" s="998"/>
      <c r="D989" s="998"/>
      <c r="E989" s="998"/>
      <c r="F989" s="998"/>
      <c r="G989" s="998"/>
      <c r="H989" s="998"/>
      <c r="I989" s="998"/>
      <c r="J989" s="998"/>
      <c r="K989" s="998"/>
      <c r="L989" s="998"/>
      <c r="M989" s="998"/>
      <c r="N989" s="998"/>
      <c r="O989" s="998"/>
      <c r="P989" s="998"/>
      <c r="Q989" s="998"/>
      <c r="R989" s="998"/>
      <c r="S989" s="998"/>
      <c r="T989" s="998"/>
      <c r="U989" s="998"/>
      <c r="V989" s="998"/>
      <c r="W989" s="998"/>
      <c r="X989" s="998"/>
      <c r="Y989" s="998"/>
      <c r="Z989" s="998"/>
    </row>
    <row r="990" ht="15.75" customHeight="1">
      <c r="A990" s="998"/>
      <c r="B990" s="998"/>
      <c r="C990" s="998"/>
      <c r="D990" s="998"/>
      <c r="E990" s="998"/>
      <c r="F990" s="998"/>
      <c r="G990" s="998"/>
      <c r="H990" s="998"/>
      <c r="I990" s="998"/>
      <c r="J990" s="998"/>
      <c r="K990" s="998"/>
      <c r="L990" s="998"/>
      <c r="M990" s="998"/>
      <c r="N990" s="998"/>
      <c r="O990" s="998"/>
      <c r="P990" s="998"/>
      <c r="Q990" s="998"/>
      <c r="R990" s="998"/>
      <c r="S990" s="998"/>
      <c r="T990" s="998"/>
      <c r="U990" s="998"/>
      <c r="V990" s="998"/>
      <c r="W990" s="998"/>
      <c r="X990" s="998"/>
      <c r="Y990" s="998"/>
      <c r="Z990" s="998"/>
    </row>
    <row r="991" ht="15.75" customHeight="1">
      <c r="A991" s="998"/>
      <c r="B991" s="998"/>
      <c r="C991" s="998"/>
      <c r="D991" s="998"/>
      <c r="E991" s="998"/>
      <c r="F991" s="998"/>
      <c r="G991" s="998"/>
      <c r="H991" s="998"/>
      <c r="I991" s="998"/>
      <c r="J991" s="998"/>
      <c r="K991" s="998"/>
      <c r="L991" s="998"/>
      <c r="M991" s="998"/>
      <c r="N991" s="998"/>
      <c r="O991" s="998"/>
      <c r="P991" s="998"/>
      <c r="Q991" s="998"/>
      <c r="R991" s="998"/>
      <c r="S991" s="998"/>
      <c r="T991" s="998"/>
      <c r="U991" s="998"/>
      <c r="V991" s="998"/>
      <c r="W991" s="998"/>
      <c r="X991" s="998"/>
      <c r="Y991" s="998"/>
      <c r="Z991" s="998"/>
    </row>
    <row r="992" ht="15.75" customHeight="1">
      <c r="A992" s="998"/>
      <c r="B992" s="998"/>
      <c r="C992" s="998"/>
      <c r="D992" s="998"/>
      <c r="E992" s="998"/>
      <c r="F992" s="998"/>
      <c r="G992" s="998"/>
      <c r="H992" s="998"/>
      <c r="I992" s="998"/>
      <c r="J992" s="998"/>
      <c r="K992" s="998"/>
      <c r="L992" s="998"/>
      <c r="M992" s="998"/>
      <c r="N992" s="998"/>
      <c r="O992" s="998"/>
      <c r="P992" s="998"/>
      <c r="Q992" s="998"/>
      <c r="R992" s="998"/>
      <c r="S992" s="998"/>
      <c r="T992" s="998"/>
      <c r="U992" s="998"/>
      <c r="V992" s="998"/>
      <c r="W992" s="998"/>
      <c r="X992" s="998"/>
      <c r="Y992" s="998"/>
      <c r="Z992" s="998"/>
    </row>
    <row r="993" ht="15.75" customHeight="1">
      <c r="A993" s="998"/>
      <c r="B993" s="998"/>
      <c r="C993" s="998"/>
      <c r="D993" s="998"/>
      <c r="E993" s="998"/>
      <c r="F993" s="998"/>
      <c r="G993" s="998"/>
      <c r="H993" s="998"/>
      <c r="I993" s="998"/>
      <c r="J993" s="998"/>
      <c r="K993" s="998"/>
      <c r="L993" s="998"/>
      <c r="M993" s="998"/>
      <c r="N993" s="998"/>
      <c r="O993" s="998"/>
      <c r="P993" s="998"/>
      <c r="Q993" s="998"/>
      <c r="R993" s="998"/>
      <c r="S993" s="998"/>
      <c r="T993" s="998"/>
      <c r="U993" s="998"/>
      <c r="V993" s="998"/>
      <c r="W993" s="998"/>
      <c r="X993" s="998"/>
      <c r="Y993" s="998"/>
      <c r="Z993" s="998"/>
    </row>
    <row r="994" ht="15.75" customHeight="1">
      <c r="A994" s="998"/>
      <c r="B994" s="998"/>
      <c r="C994" s="998"/>
      <c r="D994" s="998"/>
      <c r="E994" s="998"/>
      <c r="F994" s="998"/>
      <c r="G994" s="998"/>
      <c r="H994" s="998"/>
      <c r="I994" s="998"/>
      <c r="J994" s="998"/>
      <c r="K994" s="998"/>
      <c r="L994" s="998"/>
      <c r="M994" s="998"/>
      <c r="N994" s="998"/>
      <c r="O994" s="998"/>
      <c r="P994" s="998"/>
      <c r="Q994" s="998"/>
      <c r="R994" s="998"/>
      <c r="S994" s="998"/>
      <c r="T994" s="998"/>
      <c r="U994" s="998"/>
      <c r="V994" s="998"/>
      <c r="W994" s="998"/>
      <c r="X994" s="998"/>
      <c r="Y994" s="998"/>
      <c r="Z994" s="998"/>
    </row>
    <row r="995" ht="15.75" customHeight="1">
      <c r="A995" s="998"/>
      <c r="B995" s="998"/>
      <c r="C995" s="998"/>
      <c r="D995" s="998"/>
      <c r="E995" s="998"/>
      <c r="F995" s="998"/>
      <c r="G995" s="998"/>
      <c r="H995" s="998"/>
      <c r="I995" s="998"/>
      <c r="J995" s="998"/>
      <c r="K995" s="998"/>
      <c r="L995" s="998"/>
      <c r="M995" s="998"/>
      <c r="N995" s="998"/>
      <c r="O995" s="998"/>
      <c r="P995" s="998"/>
      <c r="Q995" s="998"/>
      <c r="R995" s="998"/>
      <c r="S995" s="998"/>
      <c r="T995" s="998"/>
      <c r="U995" s="998"/>
      <c r="V995" s="998"/>
      <c r="W995" s="998"/>
      <c r="X995" s="998"/>
      <c r="Y995" s="998"/>
      <c r="Z995" s="998"/>
    </row>
    <row r="996" ht="15.75" customHeight="1">
      <c r="A996" s="998"/>
      <c r="B996" s="998"/>
      <c r="C996" s="998"/>
      <c r="D996" s="998"/>
      <c r="E996" s="998"/>
      <c r="F996" s="998"/>
      <c r="G996" s="998"/>
      <c r="H996" s="998"/>
      <c r="I996" s="998"/>
      <c r="J996" s="998"/>
      <c r="K996" s="998"/>
      <c r="L996" s="998"/>
      <c r="M996" s="998"/>
      <c r="N996" s="998"/>
      <c r="O996" s="998"/>
      <c r="P996" s="998"/>
      <c r="Q996" s="998"/>
      <c r="R996" s="998"/>
      <c r="S996" s="998"/>
      <c r="T996" s="998"/>
      <c r="U996" s="998"/>
      <c r="V996" s="998"/>
      <c r="W996" s="998"/>
      <c r="X996" s="998"/>
      <c r="Y996" s="998"/>
      <c r="Z996" s="998"/>
    </row>
    <row r="997" ht="15.75" customHeight="1">
      <c r="A997" s="998"/>
      <c r="B997" s="998"/>
      <c r="C997" s="998"/>
      <c r="D997" s="998"/>
      <c r="E997" s="998"/>
      <c r="F997" s="998"/>
      <c r="G997" s="998"/>
      <c r="H997" s="998"/>
      <c r="I997" s="998"/>
      <c r="J997" s="998"/>
      <c r="K997" s="998"/>
      <c r="L997" s="998"/>
      <c r="M997" s="998"/>
      <c r="N997" s="998"/>
      <c r="O997" s="998"/>
      <c r="P997" s="998"/>
      <c r="Q997" s="998"/>
      <c r="R997" s="998"/>
      <c r="S997" s="998"/>
      <c r="T997" s="998"/>
      <c r="U997" s="998"/>
      <c r="V997" s="998"/>
      <c r="W997" s="998"/>
      <c r="X997" s="998"/>
      <c r="Y997" s="998"/>
      <c r="Z997" s="998"/>
    </row>
    <row r="998" ht="15.75" customHeight="1">
      <c r="A998" s="998"/>
      <c r="B998" s="998"/>
      <c r="C998" s="998"/>
      <c r="D998" s="998"/>
      <c r="E998" s="998"/>
      <c r="F998" s="998"/>
      <c r="G998" s="998"/>
      <c r="H998" s="998"/>
      <c r="I998" s="998"/>
      <c r="J998" s="998"/>
      <c r="K998" s="998"/>
      <c r="L998" s="998"/>
      <c r="M998" s="998"/>
      <c r="N998" s="998"/>
      <c r="O998" s="998"/>
      <c r="P998" s="998"/>
      <c r="Q998" s="998"/>
      <c r="R998" s="998"/>
      <c r="S998" s="998"/>
      <c r="T998" s="998"/>
      <c r="U998" s="998"/>
      <c r="V998" s="998"/>
      <c r="W998" s="998"/>
      <c r="X998" s="998"/>
      <c r="Y998" s="998"/>
      <c r="Z998" s="998"/>
    </row>
    <row r="999" ht="15.75" customHeight="1">
      <c r="A999" s="998"/>
      <c r="B999" s="998"/>
      <c r="C999" s="998"/>
      <c r="D999" s="998"/>
      <c r="E999" s="998"/>
      <c r="F999" s="998"/>
      <c r="G999" s="998"/>
      <c r="H999" s="998"/>
      <c r="I999" s="998"/>
      <c r="J999" s="998"/>
      <c r="K999" s="998"/>
      <c r="L999" s="998"/>
      <c r="M999" s="998"/>
      <c r="N999" s="998"/>
      <c r="O999" s="998"/>
      <c r="P999" s="998"/>
      <c r="Q999" s="998"/>
      <c r="R999" s="998"/>
      <c r="S999" s="998"/>
      <c r="T999" s="998"/>
      <c r="U999" s="998"/>
      <c r="V999" s="998"/>
      <c r="W999" s="998"/>
      <c r="X999" s="998"/>
      <c r="Y999" s="998"/>
      <c r="Z999" s="998"/>
    </row>
    <row r="1000" ht="15.75" customHeight="1">
      <c r="A1000" s="998"/>
      <c r="B1000" s="998"/>
      <c r="C1000" s="998"/>
      <c r="D1000" s="998"/>
      <c r="E1000" s="998"/>
      <c r="F1000" s="998"/>
      <c r="G1000" s="998"/>
      <c r="H1000" s="998"/>
      <c r="I1000" s="998"/>
      <c r="J1000" s="998"/>
      <c r="K1000" s="998"/>
      <c r="L1000" s="998"/>
      <c r="M1000" s="998"/>
      <c r="N1000" s="998"/>
      <c r="O1000" s="998"/>
      <c r="P1000" s="998"/>
      <c r="Q1000" s="998"/>
      <c r="R1000" s="998"/>
      <c r="S1000" s="998"/>
      <c r="T1000" s="998"/>
      <c r="U1000" s="998"/>
      <c r="V1000" s="998"/>
      <c r="W1000" s="998"/>
      <c r="X1000" s="998"/>
      <c r="Y1000" s="998"/>
      <c r="Z1000" s="998"/>
    </row>
  </sheetData>
  <mergeCells count="11">
    <mergeCell ref="A15:A19"/>
    <mergeCell ref="A20:A25"/>
    <mergeCell ref="K20:K27"/>
    <mergeCell ref="C27:F27"/>
    <mergeCell ref="A2:H2"/>
    <mergeCell ref="K2:R2"/>
    <mergeCell ref="A4:A7"/>
    <mergeCell ref="K4:K7"/>
    <mergeCell ref="A8:A14"/>
    <mergeCell ref="K8:K14"/>
    <mergeCell ref="K15:K19"/>
  </mergeCells>
  <printOptions/>
  <pageMargins bottom="0.75" footer="0.0" header="0.0" left="0.7" right="0.7" top="0.75"/>
  <pageSetup orientation="landscape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FFCC"/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/>
  <cols>
    <col customWidth="1" min="1" max="1" width="0.88"/>
    <col customWidth="1" min="2" max="2" width="6.38"/>
    <col customWidth="1" min="3" max="3" width="13.88"/>
    <col customWidth="1" min="4" max="4" width="25.13"/>
    <col customWidth="1" min="5" max="5" width="13.88"/>
    <col customWidth="1" min="6" max="6" width="18.88"/>
    <col customWidth="1" min="7" max="7" width="22.38"/>
    <col customWidth="1" min="8" max="8" width="21.38"/>
    <col customWidth="1" min="9" max="9" width="17.38"/>
    <col customWidth="1" min="10" max="10" width="15.63"/>
    <col customWidth="1" min="11" max="11" width="22.38"/>
    <col customWidth="1" min="12" max="12" width="14.13"/>
    <col customWidth="1" min="13" max="13" width="13.88"/>
    <col customWidth="1" min="14" max="14" width="17.38"/>
    <col customWidth="1" min="15" max="15" width="12.88"/>
    <col customWidth="1" min="16" max="16" width="14.88"/>
    <col customWidth="1" min="17" max="17" width="24.0"/>
    <col customWidth="1" min="18" max="18" width="12.38"/>
    <col customWidth="1" min="19" max="19" width="11.63"/>
    <col customWidth="1" min="20" max="20" width="16.38"/>
    <col customWidth="1" min="21" max="21" width="11.88"/>
    <col customWidth="1" min="22" max="22" width="11.13"/>
    <col customWidth="1" min="23" max="23" width="20.0"/>
    <col customWidth="1" min="24" max="24" width="12.13"/>
    <col customWidth="1" min="25" max="25" width="11.13"/>
    <col customWidth="1" min="26" max="26" width="12.0"/>
    <col customWidth="1" min="27" max="27" width="9.63"/>
    <col customWidth="1" min="28" max="28" width="9.13"/>
    <col customWidth="1" min="29" max="29" width="19.63"/>
    <col customWidth="1" min="30" max="30" width="17.38"/>
    <col customWidth="1" min="31" max="31" width="5.38"/>
    <col customWidth="1" min="32" max="32" width="18.88"/>
    <col customWidth="1" min="33" max="33" width="10.38"/>
    <col customWidth="1" min="34" max="34" width="14.38"/>
    <col customWidth="1" min="35" max="35" width="18.88"/>
    <col customWidth="1" min="36" max="44" width="14.38"/>
    <col customWidth="1" min="45" max="45" width="23.13"/>
    <col customWidth="1" min="46" max="51" width="14.38"/>
  </cols>
  <sheetData>
    <row r="1" ht="50.25" customHeight="1">
      <c r="A1" s="1071"/>
      <c r="B1" s="1071"/>
      <c r="C1" s="1072" t="s">
        <v>1185</v>
      </c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  <c r="AD1" s="271"/>
      <c r="AE1" s="271"/>
      <c r="AF1" s="271"/>
      <c r="AG1" s="271"/>
      <c r="AH1" s="271"/>
      <c r="AI1" s="271"/>
      <c r="AJ1" s="271"/>
      <c r="AK1" s="271"/>
      <c r="AL1" s="271"/>
      <c r="AM1" s="271"/>
      <c r="AN1" s="271"/>
      <c r="AO1" s="271"/>
      <c r="AP1" s="271"/>
      <c r="AQ1" s="271"/>
      <c r="AR1" s="271"/>
      <c r="AS1" s="271"/>
      <c r="AT1" s="271"/>
      <c r="AU1" s="271"/>
      <c r="AV1" s="271"/>
      <c r="AW1" s="271"/>
      <c r="AX1" s="271"/>
      <c r="AY1" s="352"/>
    </row>
    <row r="2" ht="28.5" customHeight="1">
      <c r="A2" s="1071"/>
      <c r="B2" s="1071"/>
      <c r="C2" s="1073"/>
      <c r="D2" s="1074"/>
      <c r="E2" s="1075" t="s">
        <v>1186</v>
      </c>
      <c r="F2" s="1076"/>
      <c r="G2" s="1076"/>
      <c r="H2" s="1076"/>
      <c r="I2" s="1076"/>
      <c r="J2" s="1077"/>
      <c r="K2" s="1078" t="s">
        <v>1187</v>
      </c>
      <c r="L2" s="1076"/>
      <c r="M2" s="1076"/>
      <c r="N2" s="1076"/>
      <c r="O2" s="1076"/>
      <c r="P2" s="1077"/>
      <c r="Q2" s="1079" t="s">
        <v>1188</v>
      </c>
      <c r="R2" s="1076"/>
      <c r="S2" s="1076"/>
      <c r="T2" s="1076"/>
      <c r="U2" s="1076"/>
      <c r="V2" s="1077"/>
      <c r="W2" s="1080" t="s">
        <v>1189</v>
      </c>
      <c r="X2" s="1076"/>
      <c r="Y2" s="1076"/>
      <c r="Z2" s="1076"/>
      <c r="AA2" s="1076"/>
      <c r="AB2" s="1077"/>
      <c r="AC2" s="1081" t="s">
        <v>1190</v>
      </c>
      <c r="AD2" s="1077"/>
      <c r="AE2" s="1071"/>
      <c r="AF2" s="1071"/>
      <c r="AG2" s="1071"/>
      <c r="AH2" s="998"/>
      <c r="AI2" s="998"/>
      <c r="AJ2" s="1082" t="s">
        <v>1191</v>
      </c>
      <c r="AK2" s="12"/>
      <c r="AL2" s="12"/>
      <c r="AM2" s="12"/>
      <c r="AN2" s="12"/>
      <c r="AO2" s="13"/>
      <c r="AP2" s="998"/>
      <c r="AQ2" s="998"/>
      <c r="AR2" s="998"/>
      <c r="AS2" s="998"/>
      <c r="AT2" s="1082" t="s">
        <v>1192</v>
      </c>
      <c r="AU2" s="12"/>
      <c r="AV2" s="12"/>
      <c r="AW2" s="12"/>
      <c r="AX2" s="12"/>
      <c r="AY2" s="13"/>
    </row>
    <row r="3" ht="30.0" customHeight="1">
      <c r="A3" s="1071"/>
      <c r="B3" s="1071"/>
      <c r="C3" s="1073"/>
      <c r="D3" s="1083"/>
      <c r="E3" s="1084" t="s">
        <v>1193</v>
      </c>
      <c r="F3" s="1084" t="s">
        <v>1194</v>
      </c>
      <c r="G3" s="1084" t="s">
        <v>1147</v>
      </c>
      <c r="H3" s="1084" t="s">
        <v>1148</v>
      </c>
      <c r="I3" s="1084" t="s">
        <v>1149</v>
      </c>
      <c r="J3" s="1085" t="s">
        <v>1150</v>
      </c>
      <c r="K3" s="1086" t="s">
        <v>1145</v>
      </c>
      <c r="L3" s="1087" t="s">
        <v>1146</v>
      </c>
      <c r="M3" s="1087" t="s">
        <v>1147</v>
      </c>
      <c r="N3" s="1087" t="s">
        <v>1148</v>
      </c>
      <c r="O3" s="1087" t="s">
        <v>1149</v>
      </c>
      <c r="P3" s="1088" t="s">
        <v>1150</v>
      </c>
      <c r="Q3" s="1089" t="s">
        <v>1145</v>
      </c>
      <c r="R3" s="1089" t="s">
        <v>1146</v>
      </c>
      <c r="S3" s="1089" t="s">
        <v>1147</v>
      </c>
      <c r="T3" s="1089" t="s">
        <v>1148</v>
      </c>
      <c r="U3" s="1089" t="s">
        <v>1149</v>
      </c>
      <c r="V3" s="1089" t="s">
        <v>1150</v>
      </c>
      <c r="W3" s="1090" t="s">
        <v>1145</v>
      </c>
      <c r="X3" s="1091" t="s">
        <v>1146</v>
      </c>
      <c r="Y3" s="1091" t="s">
        <v>1147</v>
      </c>
      <c r="Z3" s="1091" t="s">
        <v>1148</v>
      </c>
      <c r="AA3" s="1091" t="s">
        <v>1149</v>
      </c>
      <c r="AB3" s="1091" t="s">
        <v>1150</v>
      </c>
      <c r="AC3" s="1092" t="s">
        <v>1195</v>
      </c>
      <c r="AD3" s="1093" t="s">
        <v>1196</v>
      </c>
      <c r="AE3" s="1071"/>
      <c r="AF3" s="1071"/>
      <c r="AG3" s="1071"/>
      <c r="AH3" s="998"/>
      <c r="AI3" s="998"/>
      <c r="AJ3" s="1094" t="s">
        <v>1145</v>
      </c>
      <c r="AK3" s="1095" t="s">
        <v>1146</v>
      </c>
      <c r="AL3" s="1095" t="s">
        <v>1147</v>
      </c>
      <c r="AM3" s="1095" t="s">
        <v>1148</v>
      </c>
      <c r="AN3" s="1095" t="s">
        <v>1149</v>
      </c>
      <c r="AO3" s="1096" t="s">
        <v>1150</v>
      </c>
      <c r="AP3" s="998"/>
      <c r="AQ3" s="998"/>
      <c r="AR3" s="998"/>
      <c r="AS3" s="998"/>
      <c r="AT3" s="1094" t="s">
        <v>1145</v>
      </c>
      <c r="AU3" s="1095" t="s">
        <v>1146</v>
      </c>
      <c r="AV3" s="1095" t="s">
        <v>1147</v>
      </c>
      <c r="AW3" s="1095" t="s">
        <v>1148</v>
      </c>
      <c r="AX3" s="1095" t="s">
        <v>1149</v>
      </c>
      <c r="AY3" s="1096" t="s">
        <v>1150</v>
      </c>
    </row>
    <row r="4" ht="13.5" customHeight="1">
      <c r="A4" s="1071"/>
      <c r="B4" s="1097" t="s">
        <v>978</v>
      </c>
      <c r="C4" s="1098" t="s">
        <v>1151</v>
      </c>
      <c r="D4" s="1099" t="s">
        <v>1152</v>
      </c>
      <c r="E4" s="1100">
        <v>100000.0</v>
      </c>
      <c r="F4" s="1101"/>
      <c r="G4" s="1100">
        <f t="shared" ref="G4:G7" si="1">E4</f>
        <v>100000</v>
      </c>
      <c r="H4" s="1102">
        <f t="shared" ref="H4:H7" si="2">G4/$G$38</f>
        <v>0.25</v>
      </c>
      <c r="I4" s="1100">
        <f>G4:G7</f>
        <v>100000</v>
      </c>
      <c r="J4" s="1102">
        <f t="shared" ref="J4:J7" si="3">I4/$I$38</f>
        <v>0.2232142857</v>
      </c>
      <c r="K4" s="1103"/>
      <c r="L4" s="1103"/>
      <c r="M4" s="1103">
        <f t="shared" ref="M4:M7" si="4">G4</f>
        <v>100000</v>
      </c>
      <c r="N4" s="1104">
        <f t="shared" ref="N4:N7" si="5">M4/$M$38</f>
        <v>0.2252556652</v>
      </c>
      <c r="O4" s="1103">
        <f t="shared" ref="O4:O7" si="6">M4</f>
        <v>100000</v>
      </c>
      <c r="P4" s="1104">
        <f t="shared" ref="P4:P7" si="7">O4/$O$38</f>
        <v>0.2032768224</v>
      </c>
      <c r="Q4" s="1103"/>
      <c r="R4" s="1103"/>
      <c r="S4" s="1103">
        <f t="shared" ref="S4:S7" si="8">M4</f>
        <v>100000</v>
      </c>
      <c r="T4" s="1104">
        <f t="shared" ref="T4:T7" si="9">S4/$S$38</f>
        <v>0.19183769</v>
      </c>
      <c r="U4" s="1103">
        <f t="shared" ref="U4:U7" si="10">S4</f>
        <v>100000</v>
      </c>
      <c r="V4" s="1104">
        <f t="shared" ref="V4:V7" si="11">U4/$U$38</f>
        <v>0.1756623348</v>
      </c>
      <c r="W4" s="1103"/>
      <c r="X4" s="1103"/>
      <c r="Y4" s="1103">
        <f t="shared" ref="Y4:Y7" si="12">S4</f>
        <v>100000</v>
      </c>
      <c r="Z4" s="1104">
        <f t="shared" ref="Z4:Z7" si="13">Y4/$Y$38</f>
        <v>0.1660671402</v>
      </c>
      <c r="AA4" s="1103">
        <f t="shared" ref="AA4:AA7" si="14">Y4</f>
        <v>100000</v>
      </c>
      <c r="AB4" s="1104">
        <f t="shared" ref="AB4:AB34" si="15">AA4/$AA$38</f>
        <v>0.1484558175</v>
      </c>
      <c r="AC4" s="1105"/>
      <c r="AD4" s="1105"/>
      <c r="AE4" s="1071"/>
      <c r="AF4" s="1071"/>
      <c r="AG4" s="1071"/>
      <c r="AH4" s="998"/>
      <c r="AI4" s="998"/>
      <c r="AJ4" s="1106"/>
      <c r="AK4" s="1107"/>
      <c r="AL4" s="1108">
        <f t="shared" ref="AL4:AL7" si="16">Y4</f>
        <v>100000</v>
      </c>
      <c r="AM4" s="1109">
        <f t="shared" ref="AM4:AM7" si="17">AL4/$AL$38</f>
        <v>0.1476204171</v>
      </c>
      <c r="AN4" s="1107">
        <f t="shared" ref="AN4:AN7" si="18">AL4</f>
        <v>100000</v>
      </c>
      <c r="AO4" s="1110">
        <f t="shared" ref="AO4:AO37" si="19">AN4/$AN$38</f>
        <v>0.1335384358</v>
      </c>
      <c r="AP4" s="998"/>
      <c r="AQ4" s="998"/>
      <c r="AR4" s="998"/>
      <c r="AS4" s="998"/>
      <c r="AT4" s="1106"/>
      <c r="AU4" s="1107"/>
      <c r="AV4" s="1111">
        <f t="shared" ref="AV4:AV7" si="20">AL4</f>
        <v>100000</v>
      </c>
      <c r="AW4" s="1109">
        <f t="shared" ref="AW4:AW7" si="21">AV4/$AV$38</f>
        <v>0.1476204171</v>
      </c>
      <c r="AX4" s="1111">
        <f t="shared" ref="AX4:AX7" si="22">AV4</f>
        <v>100000</v>
      </c>
      <c r="AY4" s="1110">
        <f t="shared" ref="AY4:AY37" si="23">AX4/$AX$38</f>
        <v>0.1335384358</v>
      </c>
    </row>
    <row r="5" ht="13.5" customHeight="1">
      <c r="A5" s="1071"/>
      <c r="B5" s="620"/>
      <c r="C5" s="620"/>
      <c r="D5" s="1099" t="s">
        <v>1153</v>
      </c>
      <c r="E5" s="1100">
        <v>100000.0</v>
      </c>
      <c r="F5" s="1101"/>
      <c r="G5" s="1100">
        <f t="shared" si="1"/>
        <v>100000</v>
      </c>
      <c r="H5" s="1102">
        <f t="shared" si="2"/>
        <v>0.25</v>
      </c>
      <c r="I5" s="1100">
        <f>G5:G38</f>
        <v>100000</v>
      </c>
      <c r="J5" s="1102">
        <f t="shared" si="3"/>
        <v>0.2232142857</v>
      </c>
      <c r="K5" s="1103"/>
      <c r="L5" s="1103"/>
      <c r="M5" s="1103">
        <f t="shared" si="4"/>
        <v>100000</v>
      </c>
      <c r="N5" s="1104">
        <f t="shared" si="5"/>
        <v>0.2252556652</v>
      </c>
      <c r="O5" s="1103">
        <f t="shared" si="6"/>
        <v>100000</v>
      </c>
      <c r="P5" s="1104">
        <f t="shared" si="7"/>
        <v>0.2032768224</v>
      </c>
      <c r="Q5" s="1103"/>
      <c r="R5" s="1103"/>
      <c r="S5" s="1103">
        <f t="shared" si="8"/>
        <v>100000</v>
      </c>
      <c r="T5" s="1104">
        <f t="shared" si="9"/>
        <v>0.19183769</v>
      </c>
      <c r="U5" s="1103">
        <f t="shared" si="10"/>
        <v>100000</v>
      </c>
      <c r="V5" s="1104">
        <f t="shared" si="11"/>
        <v>0.1756623348</v>
      </c>
      <c r="W5" s="1103"/>
      <c r="X5" s="1103"/>
      <c r="Y5" s="1103">
        <f t="shared" si="12"/>
        <v>100000</v>
      </c>
      <c r="Z5" s="1104">
        <f t="shared" si="13"/>
        <v>0.1660671402</v>
      </c>
      <c r="AA5" s="1103">
        <f t="shared" si="14"/>
        <v>100000</v>
      </c>
      <c r="AB5" s="1104">
        <f t="shared" si="15"/>
        <v>0.1484558175</v>
      </c>
      <c r="AC5" s="1105"/>
      <c r="AD5" s="1105"/>
      <c r="AE5" s="1071"/>
      <c r="AF5" s="1071"/>
      <c r="AG5" s="1071"/>
      <c r="AH5" s="998"/>
      <c r="AI5" s="998"/>
      <c r="AJ5" s="1112"/>
      <c r="AK5" s="1103"/>
      <c r="AL5" s="1113">
        <f t="shared" si="16"/>
        <v>100000</v>
      </c>
      <c r="AM5" s="1104">
        <f t="shared" si="17"/>
        <v>0.1476204171</v>
      </c>
      <c r="AN5" s="1103">
        <f t="shared" si="18"/>
        <v>100000</v>
      </c>
      <c r="AO5" s="1114">
        <f t="shared" si="19"/>
        <v>0.1335384358</v>
      </c>
      <c r="AP5" s="998"/>
      <c r="AQ5" s="998"/>
      <c r="AR5" s="998"/>
      <c r="AS5" s="998"/>
      <c r="AT5" s="1112"/>
      <c r="AU5" s="1103"/>
      <c r="AV5" s="1115">
        <f t="shared" si="20"/>
        <v>100000</v>
      </c>
      <c r="AW5" s="1109">
        <f t="shared" si="21"/>
        <v>0.1476204171</v>
      </c>
      <c r="AX5" s="1115">
        <f t="shared" si="22"/>
        <v>100000</v>
      </c>
      <c r="AY5" s="1110">
        <f t="shared" si="23"/>
        <v>0.1335384358</v>
      </c>
    </row>
    <row r="6" ht="13.5" customHeight="1">
      <c r="A6" s="1071"/>
      <c r="B6" s="620"/>
      <c r="C6" s="620"/>
      <c r="D6" s="1099" t="s">
        <v>1154</v>
      </c>
      <c r="E6" s="1100">
        <v>100000.0</v>
      </c>
      <c r="F6" s="1101"/>
      <c r="G6" s="1100">
        <f t="shared" si="1"/>
        <v>100000</v>
      </c>
      <c r="H6" s="1102">
        <f t="shared" si="2"/>
        <v>0.25</v>
      </c>
      <c r="I6" s="1100">
        <f>G6:G38</f>
        <v>100000</v>
      </c>
      <c r="J6" s="1102">
        <f t="shared" si="3"/>
        <v>0.2232142857</v>
      </c>
      <c r="K6" s="1103"/>
      <c r="L6" s="1103"/>
      <c r="M6" s="1103">
        <f t="shared" si="4"/>
        <v>100000</v>
      </c>
      <c r="N6" s="1104">
        <f t="shared" si="5"/>
        <v>0.2252556652</v>
      </c>
      <c r="O6" s="1103">
        <f t="shared" si="6"/>
        <v>100000</v>
      </c>
      <c r="P6" s="1104">
        <f t="shared" si="7"/>
        <v>0.2032768224</v>
      </c>
      <c r="Q6" s="1103"/>
      <c r="R6" s="1103"/>
      <c r="S6" s="1103">
        <f t="shared" si="8"/>
        <v>100000</v>
      </c>
      <c r="T6" s="1104">
        <f t="shared" si="9"/>
        <v>0.19183769</v>
      </c>
      <c r="U6" s="1103">
        <f t="shared" si="10"/>
        <v>100000</v>
      </c>
      <c r="V6" s="1104">
        <f t="shared" si="11"/>
        <v>0.1756623348</v>
      </c>
      <c r="W6" s="1103"/>
      <c r="X6" s="1103"/>
      <c r="Y6" s="1103">
        <f t="shared" si="12"/>
        <v>100000</v>
      </c>
      <c r="Z6" s="1104">
        <f t="shared" si="13"/>
        <v>0.1660671402</v>
      </c>
      <c r="AA6" s="1103">
        <f t="shared" si="14"/>
        <v>100000</v>
      </c>
      <c r="AB6" s="1104">
        <f t="shared" si="15"/>
        <v>0.1484558175</v>
      </c>
      <c r="AC6" s="1105"/>
      <c r="AD6" s="1105"/>
      <c r="AE6" s="1071"/>
      <c r="AF6" s="1071"/>
      <c r="AG6" s="1071"/>
      <c r="AH6" s="998"/>
      <c r="AI6" s="998"/>
      <c r="AJ6" s="1112"/>
      <c r="AK6" s="1103"/>
      <c r="AL6" s="1113">
        <f t="shared" si="16"/>
        <v>100000</v>
      </c>
      <c r="AM6" s="1104">
        <f t="shared" si="17"/>
        <v>0.1476204171</v>
      </c>
      <c r="AN6" s="1103">
        <f t="shared" si="18"/>
        <v>100000</v>
      </c>
      <c r="AO6" s="1114">
        <f t="shared" si="19"/>
        <v>0.1335384358</v>
      </c>
      <c r="AP6" s="998"/>
      <c r="AQ6" s="998"/>
      <c r="AR6" s="998"/>
      <c r="AS6" s="998"/>
      <c r="AT6" s="1112"/>
      <c r="AU6" s="1103"/>
      <c r="AV6" s="1115">
        <f t="shared" si="20"/>
        <v>100000</v>
      </c>
      <c r="AW6" s="1109">
        <f t="shared" si="21"/>
        <v>0.1476204171</v>
      </c>
      <c r="AX6" s="1115">
        <f t="shared" si="22"/>
        <v>100000</v>
      </c>
      <c r="AY6" s="1110">
        <f t="shared" si="23"/>
        <v>0.1335384358</v>
      </c>
    </row>
    <row r="7" ht="13.5" customHeight="1">
      <c r="A7" s="1071"/>
      <c r="B7" s="620"/>
      <c r="C7" s="621"/>
      <c r="D7" s="1099" t="s">
        <v>1155</v>
      </c>
      <c r="E7" s="1100">
        <v>100000.0</v>
      </c>
      <c r="F7" s="1101"/>
      <c r="G7" s="1100">
        <f t="shared" si="1"/>
        <v>100000</v>
      </c>
      <c r="H7" s="1102">
        <f t="shared" si="2"/>
        <v>0.25</v>
      </c>
      <c r="I7" s="1100">
        <f>G7:G38</f>
        <v>100000</v>
      </c>
      <c r="J7" s="1102">
        <f t="shared" si="3"/>
        <v>0.2232142857</v>
      </c>
      <c r="K7" s="1103"/>
      <c r="L7" s="1103"/>
      <c r="M7" s="1103">
        <f t="shared" si="4"/>
        <v>100000</v>
      </c>
      <c r="N7" s="1104">
        <f t="shared" si="5"/>
        <v>0.2252556652</v>
      </c>
      <c r="O7" s="1103">
        <f t="shared" si="6"/>
        <v>100000</v>
      </c>
      <c r="P7" s="1104">
        <f t="shared" si="7"/>
        <v>0.2032768224</v>
      </c>
      <c r="Q7" s="1103"/>
      <c r="R7" s="1103"/>
      <c r="S7" s="1103">
        <f t="shared" si="8"/>
        <v>100000</v>
      </c>
      <c r="T7" s="1104">
        <f t="shared" si="9"/>
        <v>0.19183769</v>
      </c>
      <c r="U7" s="1103">
        <f t="shared" si="10"/>
        <v>100000</v>
      </c>
      <c r="V7" s="1104">
        <f t="shared" si="11"/>
        <v>0.1756623348</v>
      </c>
      <c r="W7" s="1103"/>
      <c r="X7" s="1103"/>
      <c r="Y7" s="1103">
        <f t="shared" si="12"/>
        <v>100000</v>
      </c>
      <c r="Z7" s="1104">
        <f t="shared" si="13"/>
        <v>0.1660671402</v>
      </c>
      <c r="AA7" s="1103">
        <f t="shared" si="14"/>
        <v>100000</v>
      </c>
      <c r="AB7" s="1104">
        <f t="shared" si="15"/>
        <v>0.1484558175</v>
      </c>
      <c r="AC7" s="1105"/>
      <c r="AD7" s="1105"/>
      <c r="AE7" s="1071"/>
      <c r="AF7" s="1071"/>
      <c r="AG7" s="1071"/>
      <c r="AH7" s="998"/>
      <c r="AI7" s="998"/>
      <c r="AJ7" s="1112"/>
      <c r="AK7" s="1103"/>
      <c r="AL7" s="1116">
        <f t="shared" si="16"/>
        <v>100000</v>
      </c>
      <c r="AM7" s="1117">
        <f t="shared" si="17"/>
        <v>0.1476204171</v>
      </c>
      <c r="AN7" s="1103">
        <f t="shared" si="18"/>
        <v>100000</v>
      </c>
      <c r="AO7" s="1114">
        <f t="shared" si="19"/>
        <v>0.1335384358</v>
      </c>
      <c r="AP7" s="998"/>
      <c r="AQ7" s="998"/>
      <c r="AR7" s="998"/>
      <c r="AS7" s="998"/>
      <c r="AT7" s="1112"/>
      <c r="AU7" s="1103"/>
      <c r="AV7" s="1115">
        <f t="shared" si="20"/>
        <v>100000</v>
      </c>
      <c r="AW7" s="1109">
        <f t="shared" si="21"/>
        <v>0.1476204171</v>
      </c>
      <c r="AX7" s="1115">
        <f t="shared" si="22"/>
        <v>100000</v>
      </c>
      <c r="AY7" s="1110">
        <f t="shared" si="23"/>
        <v>0.1335384358</v>
      </c>
    </row>
    <row r="8" ht="13.5" customHeight="1">
      <c r="A8" s="1118"/>
      <c r="B8" s="621"/>
      <c r="C8" s="1119" t="s">
        <v>1197</v>
      </c>
      <c r="D8" s="1120" t="s">
        <v>1198</v>
      </c>
      <c r="E8" s="1121"/>
      <c r="F8" s="1119"/>
      <c r="G8" s="1121"/>
      <c r="H8" s="1122"/>
      <c r="I8" s="1121"/>
      <c r="J8" s="1122"/>
      <c r="K8" s="1123"/>
      <c r="L8" s="1123"/>
      <c r="M8" s="1123"/>
      <c r="N8" s="1124"/>
      <c r="O8" s="1123"/>
      <c r="P8" s="1124"/>
      <c r="Q8" s="1123"/>
      <c r="R8" s="1123"/>
      <c r="S8" s="1123"/>
      <c r="T8" s="1124"/>
      <c r="U8" s="1123"/>
      <c r="V8" s="1124"/>
      <c r="W8" s="1123"/>
      <c r="X8" s="1123"/>
      <c r="Y8" s="1123"/>
      <c r="Z8" s="1124"/>
      <c r="AA8" s="1123">
        <f>AD8</f>
        <v>23435</v>
      </c>
      <c r="AB8" s="1124">
        <f t="shared" si="15"/>
        <v>0.03479062082</v>
      </c>
      <c r="AC8" s="1123">
        <f>$AD$42</f>
        <v>100000</v>
      </c>
      <c r="AD8" s="1123">
        <f>ROUND(AC8/AD44,0)</f>
        <v>23435</v>
      </c>
      <c r="AE8" s="1118"/>
      <c r="AF8" s="1118"/>
      <c r="AG8" s="1118"/>
      <c r="AH8" s="1125"/>
      <c r="AI8" s="1125"/>
      <c r="AJ8" s="1126"/>
      <c r="AK8" s="1123"/>
      <c r="AL8" s="1123"/>
      <c r="AM8" s="1124"/>
      <c r="AN8" s="1123">
        <f t="shared" ref="AN8:AN26" si="24">AA8</f>
        <v>23435</v>
      </c>
      <c r="AO8" s="1127">
        <f t="shared" si="19"/>
        <v>0.03129473244</v>
      </c>
      <c r="AP8" s="1125"/>
      <c r="AQ8" s="1125"/>
      <c r="AR8" s="1125"/>
      <c r="AS8" s="1125"/>
      <c r="AT8" s="1126"/>
      <c r="AU8" s="1123"/>
      <c r="AV8" s="1128"/>
      <c r="AW8" s="1124"/>
      <c r="AX8" s="1115">
        <f t="shared" ref="AX8:AX26" si="25">AN8</f>
        <v>23435</v>
      </c>
      <c r="AY8" s="1129">
        <f t="shared" si="23"/>
        <v>0.03129473244</v>
      </c>
    </row>
    <row r="9" ht="13.5" customHeight="1">
      <c r="A9" s="1071"/>
      <c r="B9" s="1130" t="s">
        <v>1199</v>
      </c>
      <c r="C9" s="1098" t="s">
        <v>1200</v>
      </c>
      <c r="D9" s="1099" t="s">
        <v>1157</v>
      </c>
      <c r="E9" s="1100"/>
      <c r="F9" s="1100">
        <v>3000.0</v>
      </c>
      <c r="G9" s="1100"/>
      <c r="H9" s="1102"/>
      <c r="I9" s="1100">
        <f t="shared" ref="I9:I26" si="26">F9</f>
        <v>3000</v>
      </c>
      <c r="J9" s="1102">
        <f t="shared" ref="J9:J26" si="27">I9/$I$38</f>
        <v>0.006696428571</v>
      </c>
      <c r="K9" s="1103"/>
      <c r="L9" s="1103"/>
      <c r="M9" s="1103"/>
      <c r="N9" s="1104"/>
      <c r="O9" s="1103">
        <f t="shared" ref="O9:O26" si="28">I9</f>
        <v>3000</v>
      </c>
      <c r="P9" s="1104">
        <f t="shared" ref="P9:P27" si="29">O9/$O$38</f>
        <v>0.006098304671</v>
      </c>
      <c r="Q9" s="1103"/>
      <c r="R9" s="1103"/>
      <c r="S9" s="1103"/>
      <c r="T9" s="1104"/>
      <c r="U9" s="1103">
        <f t="shared" ref="U9:U26" si="30">O9</f>
        <v>3000</v>
      </c>
      <c r="V9" s="1104">
        <f t="shared" ref="V9:V29" si="31">U9/$U$38</f>
        <v>0.005269870045</v>
      </c>
      <c r="W9" s="1103"/>
      <c r="X9" s="1103"/>
      <c r="Y9" s="1103"/>
      <c r="Z9" s="1104"/>
      <c r="AA9" s="1103">
        <f t="shared" ref="AA9:AA26" si="32">U9</f>
        <v>3000</v>
      </c>
      <c r="AB9" s="1104">
        <f t="shared" si="15"/>
        <v>0.004453674524</v>
      </c>
      <c r="AC9" s="1103"/>
      <c r="AD9" s="1103"/>
      <c r="AE9" s="1071"/>
      <c r="AF9" s="1071" t="s">
        <v>1201</v>
      </c>
      <c r="AG9" s="1131">
        <f>(SUM(AB27:AB34)+(AD8/(AA38+AD8)))</f>
        <v>0.3337482448</v>
      </c>
      <c r="AH9" s="998"/>
      <c r="AI9" s="998"/>
      <c r="AJ9" s="1112"/>
      <c r="AK9" s="1103"/>
      <c r="AL9" s="1103"/>
      <c r="AM9" s="1104"/>
      <c r="AN9" s="1103">
        <f t="shared" si="24"/>
        <v>3000</v>
      </c>
      <c r="AO9" s="1114">
        <f t="shared" si="19"/>
        <v>0.004006153075</v>
      </c>
      <c r="AP9" s="998"/>
      <c r="AQ9" s="998"/>
      <c r="AR9" s="998"/>
      <c r="AS9" s="998"/>
      <c r="AT9" s="1112"/>
      <c r="AU9" s="1103"/>
      <c r="AV9" s="1103"/>
      <c r="AW9" s="1104"/>
      <c r="AX9" s="1103">
        <f t="shared" si="25"/>
        <v>3000</v>
      </c>
      <c r="AY9" s="1110">
        <f t="shared" si="23"/>
        <v>0.004006153075</v>
      </c>
    </row>
    <row r="10" ht="13.5" customHeight="1">
      <c r="A10" s="1071"/>
      <c r="B10" s="620"/>
      <c r="C10" s="620"/>
      <c r="D10" s="1099" t="s">
        <v>1158</v>
      </c>
      <c r="E10" s="1100"/>
      <c r="F10" s="1100">
        <v>500.0</v>
      </c>
      <c r="G10" s="1100"/>
      <c r="H10" s="1102"/>
      <c r="I10" s="1100">
        <f t="shared" si="26"/>
        <v>500</v>
      </c>
      <c r="J10" s="1102">
        <f t="shared" si="27"/>
        <v>0.001116071429</v>
      </c>
      <c r="K10" s="1103"/>
      <c r="L10" s="1103"/>
      <c r="M10" s="1103"/>
      <c r="N10" s="1104"/>
      <c r="O10" s="1103">
        <f t="shared" si="28"/>
        <v>500</v>
      </c>
      <c r="P10" s="1104">
        <f t="shared" si="29"/>
        <v>0.001016384112</v>
      </c>
      <c r="Q10" s="1103"/>
      <c r="R10" s="1103"/>
      <c r="S10" s="1103"/>
      <c r="T10" s="1104"/>
      <c r="U10" s="1103">
        <f t="shared" si="30"/>
        <v>500</v>
      </c>
      <c r="V10" s="1104">
        <f t="shared" si="31"/>
        <v>0.0008783116742</v>
      </c>
      <c r="W10" s="1103"/>
      <c r="X10" s="1103"/>
      <c r="Y10" s="1103"/>
      <c r="Z10" s="1104"/>
      <c r="AA10" s="1103">
        <f t="shared" si="32"/>
        <v>500</v>
      </c>
      <c r="AB10" s="1104">
        <f t="shared" si="15"/>
        <v>0.0007422790873</v>
      </c>
      <c r="AC10" s="1103"/>
      <c r="AD10" s="1103"/>
      <c r="AE10" s="1071"/>
      <c r="AF10" s="1071" t="s">
        <v>1202</v>
      </c>
      <c r="AG10" s="1131">
        <f>SUM(AB9:AB26)</f>
        <v>0.07125879238</v>
      </c>
      <c r="AH10" s="998"/>
      <c r="AI10" s="998"/>
      <c r="AJ10" s="1112"/>
      <c r="AK10" s="1103"/>
      <c r="AL10" s="1103"/>
      <c r="AM10" s="1104"/>
      <c r="AN10" s="1103">
        <f t="shared" si="24"/>
        <v>500</v>
      </c>
      <c r="AO10" s="1114">
        <f t="shared" si="19"/>
        <v>0.0006676921792</v>
      </c>
      <c r="AP10" s="998"/>
      <c r="AQ10" s="998"/>
      <c r="AR10" s="998"/>
      <c r="AS10" s="998"/>
      <c r="AT10" s="1112"/>
      <c r="AU10" s="1103"/>
      <c r="AV10" s="1103"/>
      <c r="AW10" s="1104"/>
      <c r="AX10" s="1103">
        <f t="shared" si="25"/>
        <v>500</v>
      </c>
      <c r="AY10" s="1110">
        <f t="shared" si="23"/>
        <v>0.0006676921792</v>
      </c>
    </row>
    <row r="11" ht="13.5" customHeight="1">
      <c r="A11" s="1071"/>
      <c r="B11" s="620"/>
      <c r="C11" s="620"/>
      <c r="D11" s="1099" t="s">
        <v>1159</v>
      </c>
      <c r="E11" s="1100"/>
      <c r="F11" s="1100">
        <v>400.0</v>
      </c>
      <c r="G11" s="1100"/>
      <c r="H11" s="1102"/>
      <c r="I11" s="1100">
        <f t="shared" si="26"/>
        <v>400</v>
      </c>
      <c r="J11" s="1102">
        <f t="shared" si="27"/>
        <v>0.0008928571429</v>
      </c>
      <c r="K11" s="1103"/>
      <c r="L11" s="1103"/>
      <c r="M11" s="1103"/>
      <c r="N11" s="1104"/>
      <c r="O11" s="1103">
        <f t="shared" si="28"/>
        <v>400</v>
      </c>
      <c r="P11" s="1104">
        <f t="shared" si="29"/>
        <v>0.0008131072895</v>
      </c>
      <c r="Q11" s="1103"/>
      <c r="R11" s="1103"/>
      <c r="S11" s="1103"/>
      <c r="T11" s="1104"/>
      <c r="U11" s="1103">
        <f t="shared" si="30"/>
        <v>400</v>
      </c>
      <c r="V11" s="1104">
        <f t="shared" si="31"/>
        <v>0.0007026493393</v>
      </c>
      <c r="W11" s="1103"/>
      <c r="X11" s="1103"/>
      <c r="Y11" s="1103"/>
      <c r="Z11" s="1104"/>
      <c r="AA11" s="1103">
        <f t="shared" si="32"/>
        <v>400</v>
      </c>
      <c r="AB11" s="1104">
        <f t="shared" si="15"/>
        <v>0.0005938232698</v>
      </c>
      <c r="AC11" s="1103"/>
      <c r="AD11" s="1103"/>
      <c r="AE11" s="1071"/>
      <c r="AF11" s="1071"/>
      <c r="AG11" s="1071"/>
      <c r="AH11" s="998"/>
      <c r="AI11" s="998"/>
      <c r="AJ11" s="1112"/>
      <c r="AK11" s="1103"/>
      <c r="AL11" s="1103"/>
      <c r="AM11" s="1104"/>
      <c r="AN11" s="1103">
        <f t="shared" si="24"/>
        <v>400</v>
      </c>
      <c r="AO11" s="1114">
        <f t="shared" si="19"/>
        <v>0.0005341537434</v>
      </c>
      <c r="AP11" s="998"/>
      <c r="AQ11" s="998"/>
      <c r="AR11" s="998"/>
      <c r="AS11" s="998"/>
      <c r="AT11" s="1112"/>
      <c r="AU11" s="1103"/>
      <c r="AV11" s="1103"/>
      <c r="AW11" s="1104"/>
      <c r="AX11" s="1103">
        <f t="shared" si="25"/>
        <v>400</v>
      </c>
      <c r="AY11" s="1110">
        <f t="shared" si="23"/>
        <v>0.0005341537434</v>
      </c>
    </row>
    <row r="12" ht="13.5" customHeight="1">
      <c r="A12" s="1071"/>
      <c r="B12" s="620"/>
      <c r="C12" s="620"/>
      <c r="D12" s="1099" t="s">
        <v>1160</v>
      </c>
      <c r="E12" s="1100"/>
      <c r="F12" s="1100">
        <v>750.0</v>
      </c>
      <c r="G12" s="1100"/>
      <c r="H12" s="1102"/>
      <c r="I12" s="1100">
        <f t="shared" si="26"/>
        <v>750</v>
      </c>
      <c r="J12" s="1102">
        <f t="shared" si="27"/>
        <v>0.001674107143</v>
      </c>
      <c r="K12" s="1103"/>
      <c r="L12" s="1103"/>
      <c r="M12" s="1103"/>
      <c r="N12" s="1104"/>
      <c r="O12" s="1103">
        <f t="shared" si="28"/>
        <v>750</v>
      </c>
      <c r="P12" s="1104">
        <f t="shared" si="29"/>
        <v>0.001524576168</v>
      </c>
      <c r="Q12" s="1103"/>
      <c r="R12" s="1103"/>
      <c r="S12" s="1103"/>
      <c r="T12" s="1104"/>
      <c r="U12" s="1103">
        <f t="shared" si="30"/>
        <v>750</v>
      </c>
      <c r="V12" s="1104">
        <f t="shared" si="31"/>
        <v>0.001317467511</v>
      </c>
      <c r="W12" s="1103"/>
      <c r="X12" s="1103"/>
      <c r="Y12" s="1103"/>
      <c r="Z12" s="1104"/>
      <c r="AA12" s="1103">
        <f t="shared" si="32"/>
        <v>750</v>
      </c>
      <c r="AB12" s="1104">
        <f t="shared" si="15"/>
        <v>0.001113418631</v>
      </c>
      <c r="AC12" s="1103"/>
      <c r="AD12" s="1103"/>
      <c r="AE12" s="1071"/>
      <c r="AF12" s="1071" t="s">
        <v>1183</v>
      </c>
      <c r="AG12" s="1131">
        <f>SUM(AG9:AG10)</f>
        <v>0.4050070372</v>
      </c>
      <c r="AH12" s="998"/>
      <c r="AI12" s="998"/>
      <c r="AJ12" s="1112"/>
      <c r="AK12" s="1103"/>
      <c r="AL12" s="1103"/>
      <c r="AM12" s="1104"/>
      <c r="AN12" s="1103">
        <f t="shared" si="24"/>
        <v>750</v>
      </c>
      <c r="AO12" s="1114">
        <f t="shared" si="19"/>
        <v>0.001001538269</v>
      </c>
      <c r="AP12" s="998"/>
      <c r="AQ12" s="998"/>
      <c r="AR12" s="998"/>
      <c r="AS12" s="998"/>
      <c r="AT12" s="1112"/>
      <c r="AU12" s="1103"/>
      <c r="AV12" s="1103"/>
      <c r="AW12" s="1104"/>
      <c r="AX12" s="1103">
        <f t="shared" si="25"/>
        <v>750</v>
      </c>
      <c r="AY12" s="1110">
        <f t="shared" si="23"/>
        <v>0.001001538269</v>
      </c>
    </row>
    <row r="13" ht="13.5" customHeight="1">
      <c r="A13" s="1071"/>
      <c r="B13" s="620"/>
      <c r="C13" s="620"/>
      <c r="D13" s="1099" t="s">
        <v>1203</v>
      </c>
      <c r="E13" s="1100"/>
      <c r="F13" s="1100">
        <v>6000.0</v>
      </c>
      <c r="G13" s="1100"/>
      <c r="H13" s="1102"/>
      <c r="I13" s="1100">
        <f t="shared" si="26"/>
        <v>6000</v>
      </c>
      <c r="J13" s="1102">
        <f t="shared" si="27"/>
        <v>0.01339285714</v>
      </c>
      <c r="K13" s="1103"/>
      <c r="L13" s="1103"/>
      <c r="M13" s="1103"/>
      <c r="N13" s="1104"/>
      <c r="O13" s="1103">
        <f t="shared" si="28"/>
        <v>6000</v>
      </c>
      <c r="P13" s="1104">
        <f t="shared" si="29"/>
        <v>0.01219660934</v>
      </c>
      <c r="Q13" s="1103"/>
      <c r="R13" s="1103"/>
      <c r="S13" s="1103"/>
      <c r="T13" s="1104"/>
      <c r="U13" s="1103">
        <f t="shared" si="30"/>
        <v>6000</v>
      </c>
      <c r="V13" s="1104">
        <f t="shared" si="31"/>
        <v>0.01053974009</v>
      </c>
      <c r="W13" s="1103"/>
      <c r="X13" s="1103"/>
      <c r="Y13" s="1103"/>
      <c r="Z13" s="1104"/>
      <c r="AA13" s="1103">
        <f t="shared" si="32"/>
        <v>6000</v>
      </c>
      <c r="AB13" s="1104">
        <f t="shared" si="15"/>
        <v>0.008907349047</v>
      </c>
      <c r="AC13" s="1103"/>
      <c r="AD13" s="1103"/>
      <c r="AE13" s="1071"/>
      <c r="AF13" s="1071"/>
      <c r="AG13" s="1131"/>
      <c r="AH13" s="998"/>
      <c r="AI13" s="998"/>
      <c r="AJ13" s="1112"/>
      <c r="AK13" s="1103"/>
      <c r="AL13" s="1103"/>
      <c r="AM13" s="1104"/>
      <c r="AN13" s="1103">
        <f t="shared" si="24"/>
        <v>6000</v>
      </c>
      <c r="AO13" s="1114">
        <f t="shared" si="19"/>
        <v>0.008012306151</v>
      </c>
      <c r="AP13" s="998"/>
      <c r="AQ13" s="998"/>
      <c r="AR13" s="998"/>
      <c r="AS13" s="998"/>
      <c r="AT13" s="1112"/>
      <c r="AU13" s="1103"/>
      <c r="AV13" s="1103"/>
      <c r="AW13" s="1104"/>
      <c r="AX13" s="1103">
        <f t="shared" si="25"/>
        <v>6000</v>
      </c>
      <c r="AY13" s="1110">
        <f t="shared" si="23"/>
        <v>0.008012306151</v>
      </c>
    </row>
    <row r="14" ht="13.5" customHeight="1">
      <c r="A14" s="1118"/>
      <c r="B14" s="620"/>
      <c r="C14" s="620"/>
      <c r="D14" s="1120" t="s">
        <v>1204</v>
      </c>
      <c r="E14" s="1121"/>
      <c r="F14" s="1121">
        <v>6000.0</v>
      </c>
      <c r="G14" s="1121"/>
      <c r="H14" s="1122"/>
      <c r="I14" s="1121">
        <f t="shared" si="26"/>
        <v>6000</v>
      </c>
      <c r="J14" s="1122">
        <f t="shared" si="27"/>
        <v>0.01339285714</v>
      </c>
      <c r="K14" s="1123"/>
      <c r="L14" s="1123"/>
      <c r="M14" s="1123"/>
      <c r="N14" s="1124"/>
      <c r="O14" s="1123">
        <f t="shared" si="28"/>
        <v>6000</v>
      </c>
      <c r="P14" s="1124">
        <f t="shared" si="29"/>
        <v>0.01219660934</v>
      </c>
      <c r="Q14" s="1123"/>
      <c r="R14" s="1123"/>
      <c r="S14" s="1123"/>
      <c r="T14" s="1124"/>
      <c r="U14" s="1123">
        <f t="shared" si="30"/>
        <v>6000</v>
      </c>
      <c r="V14" s="1124">
        <f t="shared" si="31"/>
        <v>0.01053974009</v>
      </c>
      <c r="W14" s="1123"/>
      <c r="X14" s="1123"/>
      <c r="Y14" s="1123"/>
      <c r="Z14" s="1124"/>
      <c r="AA14" s="1123">
        <f t="shared" si="32"/>
        <v>6000</v>
      </c>
      <c r="AB14" s="1124">
        <f t="shared" si="15"/>
        <v>0.008907349047</v>
      </c>
      <c r="AC14" s="1123"/>
      <c r="AD14" s="1123"/>
      <c r="AE14" s="1118"/>
      <c r="AF14" s="1118"/>
      <c r="AG14" s="1132"/>
      <c r="AH14" s="1125"/>
      <c r="AI14" s="1125"/>
      <c r="AJ14" s="1126"/>
      <c r="AK14" s="1123"/>
      <c r="AL14" s="1123"/>
      <c r="AM14" s="1124"/>
      <c r="AN14" s="1123">
        <f t="shared" si="24"/>
        <v>6000</v>
      </c>
      <c r="AO14" s="1127">
        <f t="shared" si="19"/>
        <v>0.008012306151</v>
      </c>
      <c r="AP14" s="1125"/>
      <c r="AQ14" s="1125"/>
      <c r="AR14" s="1125"/>
      <c r="AS14" s="1125"/>
      <c r="AT14" s="1126"/>
      <c r="AU14" s="1123"/>
      <c r="AV14" s="1123"/>
      <c r="AW14" s="1124"/>
      <c r="AX14" s="1123">
        <f t="shared" si="25"/>
        <v>6000</v>
      </c>
      <c r="AY14" s="1129">
        <f t="shared" si="23"/>
        <v>0.008012306151</v>
      </c>
    </row>
    <row r="15" ht="13.5" customHeight="1">
      <c r="A15" s="1071"/>
      <c r="B15" s="620"/>
      <c r="C15" s="620"/>
      <c r="D15" s="1099" t="s">
        <v>1161</v>
      </c>
      <c r="E15" s="1100"/>
      <c r="F15" s="1100">
        <v>500.0</v>
      </c>
      <c r="G15" s="1100"/>
      <c r="H15" s="1102"/>
      <c r="I15" s="1100">
        <f t="shared" si="26"/>
        <v>500</v>
      </c>
      <c r="J15" s="1102">
        <f t="shared" si="27"/>
        <v>0.001116071429</v>
      </c>
      <c r="K15" s="1103"/>
      <c r="L15" s="1103"/>
      <c r="M15" s="1103"/>
      <c r="N15" s="1104"/>
      <c r="O15" s="1103">
        <f t="shared" si="28"/>
        <v>500</v>
      </c>
      <c r="P15" s="1104">
        <f t="shared" si="29"/>
        <v>0.001016384112</v>
      </c>
      <c r="Q15" s="1103"/>
      <c r="R15" s="1103"/>
      <c r="S15" s="1103"/>
      <c r="T15" s="1104"/>
      <c r="U15" s="1103">
        <f t="shared" si="30"/>
        <v>500</v>
      </c>
      <c r="V15" s="1104">
        <f t="shared" si="31"/>
        <v>0.0008783116742</v>
      </c>
      <c r="W15" s="1103"/>
      <c r="X15" s="1103"/>
      <c r="Y15" s="1103"/>
      <c r="Z15" s="1104"/>
      <c r="AA15" s="1103">
        <f t="shared" si="32"/>
        <v>500</v>
      </c>
      <c r="AB15" s="1104">
        <f t="shared" si="15"/>
        <v>0.0007422790873</v>
      </c>
      <c r="AC15" s="1103"/>
      <c r="AD15" s="1103"/>
      <c r="AE15" s="1071"/>
      <c r="AF15" s="1071"/>
      <c r="AG15" s="1131"/>
      <c r="AH15" s="998"/>
      <c r="AI15" s="998"/>
      <c r="AJ15" s="1112"/>
      <c r="AK15" s="1103"/>
      <c r="AL15" s="1103"/>
      <c r="AM15" s="1104"/>
      <c r="AN15" s="1103">
        <f t="shared" si="24"/>
        <v>500</v>
      </c>
      <c r="AO15" s="1114">
        <f t="shared" si="19"/>
        <v>0.0006676921792</v>
      </c>
      <c r="AP15" s="998"/>
      <c r="AQ15" s="998"/>
      <c r="AR15" s="998"/>
      <c r="AS15" s="998"/>
      <c r="AT15" s="1112"/>
      <c r="AU15" s="1103"/>
      <c r="AV15" s="1103"/>
      <c r="AW15" s="1104"/>
      <c r="AX15" s="1103">
        <f t="shared" si="25"/>
        <v>500</v>
      </c>
      <c r="AY15" s="1110">
        <f t="shared" si="23"/>
        <v>0.0006676921792</v>
      </c>
    </row>
    <row r="16" ht="13.5" customHeight="1">
      <c r="A16" s="1118"/>
      <c r="B16" s="620"/>
      <c r="C16" s="620"/>
      <c r="D16" s="1120" t="s">
        <v>1205</v>
      </c>
      <c r="E16" s="1121"/>
      <c r="F16" s="1121">
        <f>665601.086937876*0.5%</f>
        <v>3328.005435</v>
      </c>
      <c r="G16" s="1121"/>
      <c r="H16" s="1122"/>
      <c r="I16" s="1121">
        <f t="shared" si="26"/>
        <v>3328.005435</v>
      </c>
      <c r="J16" s="1122">
        <f t="shared" si="27"/>
        <v>0.00742858356</v>
      </c>
      <c r="K16" s="1123"/>
      <c r="L16" s="1123"/>
      <c r="M16" s="1123"/>
      <c r="N16" s="1124"/>
      <c r="O16" s="1123">
        <f t="shared" si="28"/>
        <v>3328.005435</v>
      </c>
      <c r="P16" s="1124">
        <f t="shared" si="29"/>
        <v>0.006765063696</v>
      </c>
      <c r="Q16" s="1123"/>
      <c r="R16" s="1123"/>
      <c r="S16" s="1123"/>
      <c r="T16" s="1124"/>
      <c r="U16" s="1123">
        <f t="shared" si="30"/>
        <v>3328.005435</v>
      </c>
      <c r="V16" s="1124">
        <f t="shared" si="31"/>
        <v>0.00584605205</v>
      </c>
      <c r="W16" s="1123"/>
      <c r="X16" s="1123"/>
      <c r="Y16" s="1123"/>
      <c r="Z16" s="1124"/>
      <c r="AA16" s="1123">
        <f t="shared" si="32"/>
        <v>3328.005435</v>
      </c>
      <c r="AB16" s="1124">
        <f t="shared" si="15"/>
        <v>0.004940617673</v>
      </c>
      <c r="AC16" s="1123"/>
      <c r="AD16" s="1123"/>
      <c r="AE16" s="1118"/>
      <c r="AF16" s="1118"/>
      <c r="AG16" s="1132"/>
      <c r="AH16" s="1125"/>
      <c r="AI16" s="1125"/>
      <c r="AJ16" s="1126"/>
      <c r="AK16" s="1123"/>
      <c r="AL16" s="1123"/>
      <c r="AM16" s="1124"/>
      <c r="AN16" s="1123">
        <f t="shared" si="24"/>
        <v>3328.005435</v>
      </c>
      <c r="AO16" s="1127">
        <f t="shared" si="19"/>
        <v>0.004444166402</v>
      </c>
      <c r="AP16" s="1125"/>
      <c r="AQ16" s="1125"/>
      <c r="AR16" s="1125"/>
      <c r="AS16" s="1125"/>
      <c r="AT16" s="1126"/>
      <c r="AU16" s="1123"/>
      <c r="AV16" s="1123"/>
      <c r="AW16" s="1124"/>
      <c r="AX16" s="1123">
        <f t="shared" si="25"/>
        <v>3328.005435</v>
      </c>
      <c r="AY16" s="1129">
        <f t="shared" si="23"/>
        <v>0.004444166402</v>
      </c>
    </row>
    <row r="17" ht="13.5" customHeight="1">
      <c r="A17" s="1071"/>
      <c r="B17" s="620"/>
      <c r="C17" s="620"/>
      <c r="D17" s="1099" t="s">
        <v>1206</v>
      </c>
      <c r="E17" s="1100"/>
      <c r="F17" s="1100">
        <v>666.0</v>
      </c>
      <c r="G17" s="1100"/>
      <c r="H17" s="1102"/>
      <c r="I17" s="1100">
        <f t="shared" si="26"/>
        <v>666</v>
      </c>
      <c r="J17" s="1102">
        <f t="shared" si="27"/>
        <v>0.001486607143</v>
      </c>
      <c r="K17" s="1103"/>
      <c r="L17" s="1103"/>
      <c r="M17" s="1103"/>
      <c r="N17" s="1104"/>
      <c r="O17" s="1103">
        <f t="shared" si="28"/>
        <v>666</v>
      </c>
      <c r="P17" s="1104">
        <f t="shared" si="29"/>
        <v>0.001353823637</v>
      </c>
      <c r="Q17" s="1103"/>
      <c r="R17" s="1103"/>
      <c r="S17" s="1103"/>
      <c r="T17" s="1104"/>
      <c r="U17" s="1103">
        <f t="shared" si="30"/>
        <v>666</v>
      </c>
      <c r="V17" s="1104">
        <f t="shared" si="31"/>
        <v>0.00116991115</v>
      </c>
      <c r="W17" s="1103"/>
      <c r="X17" s="1103"/>
      <c r="Y17" s="1103"/>
      <c r="Z17" s="1104"/>
      <c r="AA17" s="1103">
        <f t="shared" si="32"/>
        <v>666</v>
      </c>
      <c r="AB17" s="1104">
        <f t="shared" si="15"/>
        <v>0.0009887157443</v>
      </c>
      <c r="AC17" s="1103"/>
      <c r="AD17" s="1103"/>
      <c r="AE17" s="1071"/>
      <c r="AF17" s="1071"/>
      <c r="AG17" s="1071"/>
      <c r="AH17" s="998"/>
      <c r="AI17" s="998"/>
      <c r="AJ17" s="1112"/>
      <c r="AK17" s="1103"/>
      <c r="AL17" s="1103"/>
      <c r="AM17" s="1104"/>
      <c r="AN17" s="1103">
        <f t="shared" si="24"/>
        <v>666</v>
      </c>
      <c r="AO17" s="1114">
        <f t="shared" si="19"/>
        <v>0.0008893659827</v>
      </c>
      <c r="AP17" s="998"/>
      <c r="AQ17" s="998"/>
      <c r="AR17" s="998"/>
      <c r="AS17" s="998"/>
      <c r="AT17" s="1112"/>
      <c r="AU17" s="1103"/>
      <c r="AV17" s="1103"/>
      <c r="AW17" s="1104"/>
      <c r="AX17" s="1103">
        <f t="shared" si="25"/>
        <v>666</v>
      </c>
      <c r="AY17" s="1110">
        <f t="shared" si="23"/>
        <v>0.0008893659827</v>
      </c>
    </row>
    <row r="18" ht="13.5" customHeight="1">
      <c r="A18" s="1071"/>
      <c r="B18" s="620"/>
      <c r="C18" s="620"/>
      <c r="D18" s="1099" t="s">
        <v>1207</v>
      </c>
      <c r="E18" s="1100"/>
      <c r="F18" s="1100">
        <v>4000.0</v>
      </c>
      <c r="G18" s="1100"/>
      <c r="H18" s="1102"/>
      <c r="I18" s="1100">
        <f t="shared" si="26"/>
        <v>4000</v>
      </c>
      <c r="J18" s="1102">
        <f t="shared" si="27"/>
        <v>0.008928571429</v>
      </c>
      <c r="K18" s="1103"/>
      <c r="L18" s="1103"/>
      <c r="M18" s="1103"/>
      <c r="N18" s="1104"/>
      <c r="O18" s="1103">
        <f t="shared" si="28"/>
        <v>4000</v>
      </c>
      <c r="P18" s="1104">
        <f t="shared" si="29"/>
        <v>0.008131072895</v>
      </c>
      <c r="Q18" s="1103"/>
      <c r="R18" s="1103"/>
      <c r="S18" s="1103"/>
      <c r="T18" s="1104"/>
      <c r="U18" s="1103">
        <f t="shared" si="30"/>
        <v>4000</v>
      </c>
      <c r="V18" s="1104">
        <f t="shared" si="31"/>
        <v>0.007026493393</v>
      </c>
      <c r="W18" s="1103"/>
      <c r="X18" s="1103"/>
      <c r="Y18" s="1103"/>
      <c r="Z18" s="1104"/>
      <c r="AA18" s="1103">
        <f t="shared" si="32"/>
        <v>4000</v>
      </c>
      <c r="AB18" s="1104">
        <f t="shared" si="15"/>
        <v>0.005938232698</v>
      </c>
      <c r="AC18" s="1103"/>
      <c r="AD18" s="1103"/>
      <c r="AE18" s="1071"/>
      <c r="AF18" s="1071"/>
      <c r="AG18" s="1071"/>
      <c r="AH18" s="998"/>
      <c r="AI18" s="998"/>
      <c r="AJ18" s="1112"/>
      <c r="AK18" s="1103"/>
      <c r="AL18" s="1103"/>
      <c r="AM18" s="1104"/>
      <c r="AN18" s="1103">
        <f t="shared" si="24"/>
        <v>4000</v>
      </c>
      <c r="AO18" s="1114">
        <f t="shared" si="19"/>
        <v>0.005341537434</v>
      </c>
      <c r="AP18" s="998"/>
      <c r="AQ18" s="998"/>
      <c r="AR18" s="998"/>
      <c r="AS18" s="998"/>
      <c r="AT18" s="1112"/>
      <c r="AU18" s="1103"/>
      <c r="AV18" s="1103"/>
      <c r="AW18" s="1104"/>
      <c r="AX18" s="1103">
        <f t="shared" si="25"/>
        <v>4000</v>
      </c>
      <c r="AY18" s="1110">
        <f t="shared" si="23"/>
        <v>0.005341537434</v>
      </c>
    </row>
    <row r="19" ht="13.5" customHeight="1">
      <c r="A19" s="1071"/>
      <c r="B19" s="620"/>
      <c r="C19" s="621"/>
      <c r="D19" s="1099" t="s">
        <v>1208</v>
      </c>
      <c r="E19" s="1100"/>
      <c r="F19" s="1100">
        <v>4000.0</v>
      </c>
      <c r="G19" s="1100"/>
      <c r="H19" s="1102"/>
      <c r="I19" s="1100">
        <f t="shared" si="26"/>
        <v>4000</v>
      </c>
      <c r="J19" s="1102">
        <f t="shared" si="27"/>
        <v>0.008928571429</v>
      </c>
      <c r="K19" s="1103"/>
      <c r="L19" s="1103"/>
      <c r="M19" s="1103"/>
      <c r="N19" s="1104"/>
      <c r="O19" s="1103">
        <f t="shared" si="28"/>
        <v>4000</v>
      </c>
      <c r="P19" s="1104">
        <f t="shared" si="29"/>
        <v>0.008131072895</v>
      </c>
      <c r="Q19" s="1103"/>
      <c r="R19" s="1103"/>
      <c r="S19" s="1103"/>
      <c r="T19" s="1104"/>
      <c r="U19" s="1103">
        <f t="shared" si="30"/>
        <v>4000</v>
      </c>
      <c r="V19" s="1104">
        <f t="shared" si="31"/>
        <v>0.007026493393</v>
      </c>
      <c r="W19" s="1103"/>
      <c r="X19" s="1103"/>
      <c r="Y19" s="1103"/>
      <c r="Z19" s="1104"/>
      <c r="AA19" s="1103">
        <f t="shared" si="32"/>
        <v>4000</v>
      </c>
      <c r="AB19" s="1104">
        <f t="shared" si="15"/>
        <v>0.005938232698</v>
      </c>
      <c r="AC19" s="1103"/>
      <c r="AD19" s="1103"/>
      <c r="AE19" s="1071"/>
      <c r="AF19" s="1071"/>
      <c r="AG19" s="1071"/>
      <c r="AH19" s="998"/>
      <c r="AI19" s="998"/>
      <c r="AJ19" s="1112"/>
      <c r="AK19" s="1103"/>
      <c r="AL19" s="1103"/>
      <c r="AM19" s="1104"/>
      <c r="AN19" s="1103">
        <f t="shared" si="24"/>
        <v>4000</v>
      </c>
      <c r="AO19" s="1114">
        <f t="shared" si="19"/>
        <v>0.005341537434</v>
      </c>
      <c r="AP19" s="998"/>
      <c r="AQ19" s="998"/>
      <c r="AR19" s="998"/>
      <c r="AS19" s="998"/>
      <c r="AT19" s="1112"/>
      <c r="AU19" s="1103"/>
      <c r="AV19" s="1103"/>
      <c r="AW19" s="1104"/>
      <c r="AX19" s="1103">
        <f t="shared" si="25"/>
        <v>4000</v>
      </c>
      <c r="AY19" s="1110">
        <f t="shared" si="23"/>
        <v>0.005341537434</v>
      </c>
    </row>
    <row r="20" ht="13.5" customHeight="1">
      <c r="A20" s="1071"/>
      <c r="B20" s="620"/>
      <c r="C20" s="1098" t="s">
        <v>1164</v>
      </c>
      <c r="D20" s="1099" t="s">
        <v>1165</v>
      </c>
      <c r="E20" s="1100"/>
      <c r="F20" s="1100">
        <v>2000.0</v>
      </c>
      <c r="G20" s="1100"/>
      <c r="H20" s="1102"/>
      <c r="I20" s="1100">
        <f t="shared" si="26"/>
        <v>2000</v>
      </c>
      <c r="J20" s="1102">
        <f t="shared" si="27"/>
        <v>0.004464285714</v>
      </c>
      <c r="K20" s="1103"/>
      <c r="L20" s="1103"/>
      <c r="M20" s="1103"/>
      <c r="N20" s="1104"/>
      <c r="O20" s="1103">
        <f t="shared" si="28"/>
        <v>2000</v>
      </c>
      <c r="P20" s="1104">
        <f t="shared" si="29"/>
        <v>0.004065536448</v>
      </c>
      <c r="Q20" s="1103"/>
      <c r="R20" s="1103"/>
      <c r="S20" s="1103"/>
      <c r="T20" s="1104"/>
      <c r="U20" s="1103">
        <f t="shared" si="30"/>
        <v>2000</v>
      </c>
      <c r="V20" s="1104">
        <f t="shared" si="31"/>
        <v>0.003513246697</v>
      </c>
      <c r="W20" s="1103"/>
      <c r="X20" s="1103"/>
      <c r="Y20" s="1103"/>
      <c r="Z20" s="1104"/>
      <c r="AA20" s="1103">
        <f t="shared" si="32"/>
        <v>2000</v>
      </c>
      <c r="AB20" s="1104">
        <f t="shared" si="15"/>
        <v>0.002969116349</v>
      </c>
      <c r="AC20" s="1103"/>
      <c r="AD20" s="1103"/>
      <c r="AE20" s="1071"/>
      <c r="AF20" s="1071"/>
      <c r="AG20" s="1071"/>
      <c r="AH20" s="998"/>
      <c r="AI20" s="998"/>
      <c r="AJ20" s="1112"/>
      <c r="AK20" s="1103"/>
      <c r="AL20" s="1103"/>
      <c r="AM20" s="1104"/>
      <c r="AN20" s="1103">
        <f t="shared" si="24"/>
        <v>2000</v>
      </c>
      <c r="AO20" s="1114">
        <f t="shared" si="19"/>
        <v>0.002670768717</v>
      </c>
      <c r="AP20" s="998"/>
      <c r="AQ20" s="998"/>
      <c r="AR20" s="998"/>
      <c r="AS20" s="998"/>
      <c r="AT20" s="1112"/>
      <c r="AU20" s="1103"/>
      <c r="AV20" s="1103"/>
      <c r="AW20" s="1104"/>
      <c r="AX20" s="1103">
        <f t="shared" si="25"/>
        <v>2000</v>
      </c>
      <c r="AY20" s="1110">
        <f t="shared" si="23"/>
        <v>0.002670768717</v>
      </c>
    </row>
    <row r="21" ht="13.5" customHeight="1">
      <c r="A21" s="1071"/>
      <c r="B21" s="620"/>
      <c r="C21" s="620"/>
      <c r="D21" s="1099" t="s">
        <v>1166</v>
      </c>
      <c r="E21" s="1100"/>
      <c r="F21" s="1100">
        <f>4000/3</f>
        <v>1333.333333</v>
      </c>
      <c r="G21" s="1100"/>
      <c r="H21" s="1102"/>
      <c r="I21" s="1100">
        <f t="shared" si="26"/>
        <v>1333.333333</v>
      </c>
      <c r="J21" s="1102">
        <f t="shared" si="27"/>
        <v>0.002976190476</v>
      </c>
      <c r="K21" s="1103"/>
      <c r="L21" s="1103"/>
      <c r="M21" s="1103"/>
      <c r="N21" s="1104"/>
      <c r="O21" s="1103">
        <f t="shared" si="28"/>
        <v>1333.333333</v>
      </c>
      <c r="P21" s="1104">
        <f t="shared" si="29"/>
        <v>0.002710357632</v>
      </c>
      <c r="Q21" s="1103"/>
      <c r="R21" s="1103"/>
      <c r="S21" s="1103"/>
      <c r="T21" s="1104"/>
      <c r="U21" s="1103">
        <f t="shared" si="30"/>
        <v>1333.333333</v>
      </c>
      <c r="V21" s="1104">
        <f t="shared" si="31"/>
        <v>0.002342164464</v>
      </c>
      <c r="W21" s="1103"/>
      <c r="X21" s="1103"/>
      <c r="Y21" s="1103"/>
      <c r="Z21" s="1104"/>
      <c r="AA21" s="1103">
        <f t="shared" si="32"/>
        <v>1333.333333</v>
      </c>
      <c r="AB21" s="1104">
        <f t="shared" si="15"/>
        <v>0.001979410899</v>
      </c>
      <c r="AC21" s="1103"/>
      <c r="AD21" s="1103"/>
      <c r="AE21" s="1071"/>
      <c r="AF21" s="1071"/>
      <c r="AG21" s="1071"/>
      <c r="AH21" s="998"/>
      <c r="AI21" s="998"/>
      <c r="AJ21" s="1112"/>
      <c r="AK21" s="1103"/>
      <c r="AL21" s="1103"/>
      <c r="AM21" s="1104"/>
      <c r="AN21" s="1103">
        <f t="shared" si="24"/>
        <v>1333.333333</v>
      </c>
      <c r="AO21" s="1114">
        <f t="shared" si="19"/>
        <v>0.001780512478</v>
      </c>
      <c r="AP21" s="998"/>
      <c r="AQ21" s="998"/>
      <c r="AR21" s="998"/>
      <c r="AS21" s="998"/>
      <c r="AT21" s="1112"/>
      <c r="AU21" s="1103"/>
      <c r="AV21" s="1103"/>
      <c r="AW21" s="1104"/>
      <c r="AX21" s="1103">
        <f t="shared" si="25"/>
        <v>1333.333333</v>
      </c>
      <c r="AY21" s="1110">
        <f t="shared" si="23"/>
        <v>0.001780512478</v>
      </c>
    </row>
    <row r="22" ht="13.5" customHeight="1">
      <c r="A22" s="1071"/>
      <c r="B22" s="620"/>
      <c r="C22" s="620"/>
      <c r="D22" s="1099" t="s">
        <v>1167</v>
      </c>
      <c r="E22" s="1100"/>
      <c r="F22" s="1100">
        <v>1200.0</v>
      </c>
      <c r="G22" s="1100"/>
      <c r="H22" s="1102"/>
      <c r="I22" s="1100">
        <f t="shared" si="26"/>
        <v>1200</v>
      </c>
      <c r="J22" s="1102">
        <f t="shared" si="27"/>
        <v>0.002678571429</v>
      </c>
      <c r="K22" s="1103"/>
      <c r="L22" s="1103"/>
      <c r="M22" s="1103"/>
      <c r="N22" s="1104"/>
      <c r="O22" s="1103">
        <f t="shared" si="28"/>
        <v>1200</v>
      </c>
      <c r="P22" s="1104">
        <f t="shared" si="29"/>
        <v>0.002439321869</v>
      </c>
      <c r="Q22" s="1103"/>
      <c r="R22" s="1103"/>
      <c r="S22" s="1103"/>
      <c r="T22" s="1104"/>
      <c r="U22" s="1103">
        <f t="shared" si="30"/>
        <v>1200</v>
      </c>
      <c r="V22" s="1104">
        <f t="shared" si="31"/>
        <v>0.002107948018</v>
      </c>
      <c r="W22" s="1103"/>
      <c r="X22" s="1103"/>
      <c r="Y22" s="1103"/>
      <c r="Z22" s="1104"/>
      <c r="AA22" s="1103">
        <f t="shared" si="32"/>
        <v>1200</v>
      </c>
      <c r="AB22" s="1104">
        <f t="shared" si="15"/>
        <v>0.001781469809</v>
      </c>
      <c r="AC22" s="1103"/>
      <c r="AD22" s="1103"/>
      <c r="AE22" s="1071"/>
      <c r="AF22" s="1071"/>
      <c r="AG22" s="1071"/>
      <c r="AH22" s="998"/>
      <c r="AI22" s="998"/>
      <c r="AJ22" s="1112"/>
      <c r="AK22" s="1103"/>
      <c r="AL22" s="1103"/>
      <c r="AM22" s="1104"/>
      <c r="AN22" s="1103">
        <f t="shared" si="24"/>
        <v>1200</v>
      </c>
      <c r="AO22" s="1114">
        <f t="shared" si="19"/>
        <v>0.00160246123</v>
      </c>
      <c r="AP22" s="998"/>
      <c r="AQ22" s="998"/>
      <c r="AR22" s="998"/>
      <c r="AS22" s="998"/>
      <c r="AT22" s="1112"/>
      <c r="AU22" s="1103"/>
      <c r="AV22" s="1103"/>
      <c r="AW22" s="1104"/>
      <c r="AX22" s="1103">
        <f t="shared" si="25"/>
        <v>1200</v>
      </c>
      <c r="AY22" s="1110">
        <f t="shared" si="23"/>
        <v>0.00160246123</v>
      </c>
    </row>
    <row r="23" ht="13.5" customHeight="1">
      <c r="A23" s="1071"/>
      <c r="B23" s="620"/>
      <c r="C23" s="620"/>
      <c r="D23" s="1099" t="s">
        <v>1168</v>
      </c>
      <c r="E23" s="1100"/>
      <c r="F23" s="1100">
        <v>1200.0</v>
      </c>
      <c r="G23" s="1100"/>
      <c r="H23" s="1102"/>
      <c r="I23" s="1100">
        <f t="shared" si="26"/>
        <v>1200</v>
      </c>
      <c r="J23" s="1102">
        <f t="shared" si="27"/>
        <v>0.002678571429</v>
      </c>
      <c r="K23" s="1103"/>
      <c r="L23" s="1103"/>
      <c r="M23" s="1103"/>
      <c r="N23" s="1104"/>
      <c r="O23" s="1103">
        <f t="shared" si="28"/>
        <v>1200</v>
      </c>
      <c r="P23" s="1104">
        <f t="shared" si="29"/>
        <v>0.002439321869</v>
      </c>
      <c r="Q23" s="1103"/>
      <c r="R23" s="1103"/>
      <c r="S23" s="1103"/>
      <c r="T23" s="1104"/>
      <c r="U23" s="1103">
        <f t="shared" si="30"/>
        <v>1200</v>
      </c>
      <c r="V23" s="1104">
        <f t="shared" si="31"/>
        <v>0.002107948018</v>
      </c>
      <c r="W23" s="1103"/>
      <c r="X23" s="1103"/>
      <c r="Y23" s="1103"/>
      <c r="Z23" s="1104"/>
      <c r="AA23" s="1103">
        <f t="shared" si="32"/>
        <v>1200</v>
      </c>
      <c r="AB23" s="1104">
        <f t="shared" si="15"/>
        <v>0.001781469809</v>
      </c>
      <c r="AC23" s="1103"/>
      <c r="AD23" s="1103"/>
      <c r="AE23" s="1071"/>
      <c r="AF23" s="1071"/>
      <c r="AG23" s="1071"/>
      <c r="AH23" s="998"/>
      <c r="AI23" s="998"/>
      <c r="AJ23" s="1112"/>
      <c r="AK23" s="1103"/>
      <c r="AL23" s="1103"/>
      <c r="AM23" s="1104"/>
      <c r="AN23" s="1103">
        <f t="shared" si="24"/>
        <v>1200</v>
      </c>
      <c r="AO23" s="1114">
        <f t="shared" si="19"/>
        <v>0.00160246123</v>
      </c>
      <c r="AP23" s="998"/>
      <c r="AQ23" s="998"/>
      <c r="AR23" s="998"/>
      <c r="AS23" s="998"/>
      <c r="AT23" s="1112"/>
      <c r="AU23" s="1103"/>
      <c r="AV23" s="1103"/>
      <c r="AW23" s="1104"/>
      <c r="AX23" s="1103">
        <f t="shared" si="25"/>
        <v>1200</v>
      </c>
      <c r="AY23" s="1110">
        <f t="shared" si="23"/>
        <v>0.00160246123</v>
      </c>
    </row>
    <row r="24" ht="13.5" customHeight="1">
      <c r="A24" s="1071"/>
      <c r="B24" s="620"/>
      <c r="C24" s="620"/>
      <c r="D24" s="1099" t="s">
        <v>1209</v>
      </c>
      <c r="E24" s="1100"/>
      <c r="F24" s="1100">
        <v>1200.0</v>
      </c>
      <c r="G24" s="1100"/>
      <c r="H24" s="1102"/>
      <c r="I24" s="1100">
        <f t="shared" si="26"/>
        <v>1200</v>
      </c>
      <c r="J24" s="1102">
        <f t="shared" si="27"/>
        <v>0.002678571429</v>
      </c>
      <c r="K24" s="1103"/>
      <c r="L24" s="1103"/>
      <c r="M24" s="1103"/>
      <c r="N24" s="1104"/>
      <c r="O24" s="1103">
        <f t="shared" si="28"/>
        <v>1200</v>
      </c>
      <c r="P24" s="1104">
        <f t="shared" si="29"/>
        <v>0.002439321869</v>
      </c>
      <c r="Q24" s="1103"/>
      <c r="R24" s="1103"/>
      <c r="S24" s="1103"/>
      <c r="T24" s="1104"/>
      <c r="U24" s="1103">
        <f t="shared" si="30"/>
        <v>1200</v>
      </c>
      <c r="V24" s="1104">
        <f t="shared" si="31"/>
        <v>0.002107948018</v>
      </c>
      <c r="W24" s="1103"/>
      <c r="X24" s="1103"/>
      <c r="Y24" s="1103"/>
      <c r="Z24" s="1104"/>
      <c r="AA24" s="1103">
        <f t="shared" si="32"/>
        <v>1200</v>
      </c>
      <c r="AB24" s="1104">
        <f t="shared" si="15"/>
        <v>0.001781469809</v>
      </c>
      <c r="AC24" s="1103"/>
      <c r="AD24" s="1103"/>
      <c r="AE24" s="1071"/>
      <c r="AF24" s="1071"/>
      <c r="AG24" s="1071"/>
      <c r="AH24" s="998"/>
      <c r="AI24" s="998"/>
      <c r="AJ24" s="1112"/>
      <c r="AK24" s="1103"/>
      <c r="AL24" s="1103"/>
      <c r="AM24" s="1104"/>
      <c r="AN24" s="1103">
        <f t="shared" si="24"/>
        <v>1200</v>
      </c>
      <c r="AO24" s="1114">
        <f t="shared" si="19"/>
        <v>0.00160246123</v>
      </c>
      <c r="AP24" s="998"/>
      <c r="AQ24" s="998"/>
      <c r="AR24" s="998"/>
      <c r="AS24" s="998"/>
      <c r="AT24" s="1112"/>
      <c r="AU24" s="1103"/>
      <c r="AV24" s="1103"/>
      <c r="AW24" s="1104"/>
      <c r="AX24" s="1103">
        <f t="shared" si="25"/>
        <v>1200</v>
      </c>
      <c r="AY24" s="1110">
        <f t="shared" si="23"/>
        <v>0.00160246123</v>
      </c>
    </row>
    <row r="25" ht="13.5" customHeight="1">
      <c r="A25" s="1071"/>
      <c r="B25" s="620"/>
      <c r="C25" s="621"/>
      <c r="D25" s="1099" t="s">
        <v>1169</v>
      </c>
      <c r="E25" s="1100"/>
      <c r="F25" s="1100">
        <v>1200.0</v>
      </c>
      <c r="G25" s="1100"/>
      <c r="H25" s="1102"/>
      <c r="I25" s="1100">
        <f t="shared" si="26"/>
        <v>1200</v>
      </c>
      <c r="J25" s="1102">
        <f t="shared" si="27"/>
        <v>0.002678571429</v>
      </c>
      <c r="K25" s="1103"/>
      <c r="L25" s="1103"/>
      <c r="M25" s="1103"/>
      <c r="N25" s="1104"/>
      <c r="O25" s="1103">
        <f t="shared" si="28"/>
        <v>1200</v>
      </c>
      <c r="P25" s="1104">
        <f t="shared" si="29"/>
        <v>0.002439321869</v>
      </c>
      <c r="Q25" s="1103"/>
      <c r="R25" s="1103"/>
      <c r="S25" s="1103"/>
      <c r="T25" s="1104"/>
      <c r="U25" s="1103">
        <f t="shared" si="30"/>
        <v>1200</v>
      </c>
      <c r="V25" s="1104">
        <f t="shared" si="31"/>
        <v>0.002107948018</v>
      </c>
      <c r="W25" s="1103"/>
      <c r="X25" s="1103"/>
      <c r="Y25" s="1103"/>
      <c r="Z25" s="1104"/>
      <c r="AA25" s="1103">
        <f t="shared" si="32"/>
        <v>1200</v>
      </c>
      <c r="AB25" s="1104">
        <f t="shared" si="15"/>
        <v>0.001781469809</v>
      </c>
      <c r="AC25" s="1103"/>
      <c r="AD25" s="1103"/>
      <c r="AE25" s="1071"/>
      <c r="AF25" s="1071"/>
      <c r="AG25" s="1071"/>
      <c r="AH25" s="998"/>
      <c r="AI25" s="998"/>
      <c r="AJ25" s="1112"/>
      <c r="AK25" s="1103"/>
      <c r="AL25" s="1103"/>
      <c r="AM25" s="1104"/>
      <c r="AN25" s="1103">
        <f t="shared" si="24"/>
        <v>1200</v>
      </c>
      <c r="AO25" s="1114">
        <f t="shared" si="19"/>
        <v>0.00160246123</v>
      </c>
      <c r="AP25" s="998"/>
      <c r="AQ25" s="998"/>
      <c r="AR25" s="998"/>
      <c r="AS25" s="998"/>
      <c r="AT25" s="1112"/>
      <c r="AU25" s="1103"/>
      <c r="AV25" s="1103"/>
      <c r="AW25" s="1104"/>
      <c r="AX25" s="1103">
        <f t="shared" si="25"/>
        <v>1200</v>
      </c>
      <c r="AY25" s="1110">
        <f t="shared" si="23"/>
        <v>0.00160246123</v>
      </c>
    </row>
    <row r="26" ht="13.5" customHeight="1">
      <c r="A26" s="1071"/>
      <c r="B26" s="621"/>
      <c r="C26" s="1133" t="s">
        <v>1210</v>
      </c>
      <c r="D26" s="1099" t="s">
        <v>1211</v>
      </c>
      <c r="E26" s="1100"/>
      <c r="F26" s="1100">
        <f>48000-SUM(F9:F25)</f>
        <v>10722.66123</v>
      </c>
      <c r="G26" s="1100"/>
      <c r="H26" s="1102"/>
      <c r="I26" s="1100">
        <f t="shared" si="26"/>
        <v>10722.66123</v>
      </c>
      <c r="J26" s="1102">
        <f t="shared" si="27"/>
        <v>0.02393451168</v>
      </c>
      <c r="K26" s="1103"/>
      <c r="L26" s="1103"/>
      <c r="M26" s="1103"/>
      <c r="N26" s="1104"/>
      <c r="O26" s="1103">
        <f t="shared" si="28"/>
        <v>10722.66123</v>
      </c>
      <c r="P26" s="1104">
        <f t="shared" si="29"/>
        <v>0.02179668503</v>
      </c>
      <c r="Q26" s="1103"/>
      <c r="R26" s="1103"/>
      <c r="S26" s="1103"/>
      <c r="T26" s="1104"/>
      <c r="U26" s="1103">
        <f t="shared" si="30"/>
        <v>10722.66123</v>
      </c>
      <c r="V26" s="1104">
        <f t="shared" si="31"/>
        <v>0.01883567708</v>
      </c>
      <c r="W26" s="1103"/>
      <c r="X26" s="1103"/>
      <c r="Y26" s="1103"/>
      <c r="Z26" s="1104"/>
      <c r="AA26" s="1103">
        <f t="shared" si="32"/>
        <v>10722.66123</v>
      </c>
      <c r="AB26" s="1104">
        <f t="shared" si="15"/>
        <v>0.01591841438</v>
      </c>
      <c r="AC26" s="1103"/>
      <c r="AD26" s="1103"/>
      <c r="AE26" s="1071"/>
      <c r="AF26" s="1071"/>
      <c r="AG26" s="1071"/>
      <c r="AH26" s="998"/>
      <c r="AI26" s="998"/>
      <c r="AJ26" s="1134"/>
      <c r="AK26" s="1135"/>
      <c r="AL26" s="1135"/>
      <c r="AM26" s="1136"/>
      <c r="AN26" s="1135">
        <f t="shared" si="24"/>
        <v>10722.66123</v>
      </c>
      <c r="AO26" s="1137">
        <f t="shared" si="19"/>
        <v>0.01431887409</v>
      </c>
      <c r="AP26" s="998"/>
      <c r="AQ26" s="998"/>
      <c r="AR26" s="998"/>
      <c r="AS26" s="998"/>
      <c r="AT26" s="1134"/>
      <c r="AU26" s="1135"/>
      <c r="AV26" s="1135"/>
      <c r="AW26" s="1136"/>
      <c r="AX26" s="1103">
        <f t="shared" si="25"/>
        <v>10722.66123</v>
      </c>
      <c r="AY26" s="1110">
        <f t="shared" si="23"/>
        <v>0.01431887409</v>
      </c>
    </row>
    <row r="27" ht="13.5" customHeight="1">
      <c r="A27" s="1071"/>
      <c r="B27" s="1097" t="s">
        <v>978</v>
      </c>
      <c r="C27" s="1138" t="s">
        <v>1212</v>
      </c>
      <c r="D27" s="1099" t="s">
        <v>1172</v>
      </c>
      <c r="E27" s="1100"/>
      <c r="F27" s="1101"/>
      <c r="G27" s="1100"/>
      <c r="H27" s="1102"/>
      <c r="I27" s="1100"/>
      <c r="J27" s="1102"/>
      <c r="K27" s="1103">
        <v>250000.0</v>
      </c>
      <c r="L27" s="1103">
        <f>ROUND(K27/$L$44,0)</f>
        <v>43940</v>
      </c>
      <c r="M27" s="1103">
        <f>L27</f>
        <v>43940</v>
      </c>
      <c r="N27" s="1104">
        <f>M27/$M$38</f>
        <v>0.09897733928</v>
      </c>
      <c r="O27" s="1103">
        <f>M27</f>
        <v>43940</v>
      </c>
      <c r="P27" s="1104">
        <f t="shared" si="29"/>
        <v>0.08931983575</v>
      </c>
      <c r="Q27" s="1103"/>
      <c r="R27" s="1103"/>
      <c r="S27" s="1103">
        <f>M27+R27</f>
        <v>43940</v>
      </c>
      <c r="T27" s="1104">
        <f t="shared" ref="T27:T29" si="33">S27/$S$38</f>
        <v>0.08429348097</v>
      </c>
      <c r="U27" s="1103">
        <f t="shared" ref="U27:U29" si="34">S27</f>
        <v>43940</v>
      </c>
      <c r="V27" s="1104">
        <f t="shared" si="31"/>
        <v>0.07718602993</v>
      </c>
      <c r="W27" s="1103">
        <v>250000.0</v>
      </c>
      <c r="X27" s="1103">
        <f t="shared" ref="X27:X33" si="35">W27/$X$44</f>
        <v>43939.97448</v>
      </c>
      <c r="Y27" s="1103">
        <f t="shared" ref="Y27:Y34" si="36">S27+X27</f>
        <v>87879.97448</v>
      </c>
      <c r="Z27" s="1104">
        <f t="shared" ref="Z27:Z34" si="37">Y27/$Y$38</f>
        <v>0.1459397605</v>
      </c>
      <c r="AA27" s="1103">
        <f t="shared" ref="AA27:AA34" si="38">Y27</f>
        <v>87879.97448</v>
      </c>
      <c r="AB27" s="1104">
        <f t="shared" si="15"/>
        <v>0.1304629345</v>
      </c>
      <c r="AC27" s="1105"/>
      <c r="AD27" s="1105"/>
      <c r="AE27" s="1071"/>
      <c r="AF27" s="1071"/>
      <c r="AG27" s="1071"/>
      <c r="AH27" s="1034" t="s">
        <v>1213</v>
      </c>
      <c r="AI27" s="1139" t="s">
        <v>1172</v>
      </c>
      <c r="AJ27" s="1106">
        <v>200000.0</v>
      </c>
      <c r="AK27" s="1107">
        <f>AJ27/$AK$44</f>
        <v>10984.99362</v>
      </c>
      <c r="AL27" s="1107">
        <f t="shared" ref="AL27:AL37" si="39">Y27+AK27</f>
        <v>98864.9681</v>
      </c>
      <c r="AM27" s="1109">
        <f t="shared" ref="AM27:AM37" si="40">AL27/$AL$38</f>
        <v>0.1459448783</v>
      </c>
      <c r="AN27" s="1107">
        <f t="shared" ref="AN27:AN37" si="41">AL27</f>
        <v>98864.9681</v>
      </c>
      <c r="AO27" s="1110">
        <f t="shared" si="19"/>
        <v>0.132022732</v>
      </c>
      <c r="AP27" s="998"/>
      <c r="AQ27" s="998"/>
      <c r="AR27" s="1034" t="s">
        <v>1213</v>
      </c>
      <c r="AS27" s="1139" t="s">
        <v>1172</v>
      </c>
      <c r="AT27" s="1106">
        <v>0.0</v>
      </c>
      <c r="AU27" s="1107">
        <f>AT27/$AK$44</f>
        <v>0</v>
      </c>
      <c r="AV27" s="1140">
        <f t="shared" ref="AV27:AV37" si="42">AU27+AN27</f>
        <v>98864.9681</v>
      </c>
      <c r="AW27" s="1109">
        <f t="shared" ref="AW27:AW37" si="43">AV27/$AV$38</f>
        <v>0.1459448783</v>
      </c>
      <c r="AX27" s="1107">
        <f t="shared" ref="AX27:AX37" si="44">AV27</f>
        <v>98864.9681</v>
      </c>
      <c r="AY27" s="1110">
        <f t="shared" si="23"/>
        <v>0.132022732</v>
      </c>
    </row>
    <row r="28" ht="13.5" customHeight="1">
      <c r="A28" s="1071"/>
      <c r="B28" s="620"/>
      <c r="C28" s="620"/>
      <c r="D28" s="1099" t="s">
        <v>1173</v>
      </c>
      <c r="E28" s="1100"/>
      <c r="F28" s="1101"/>
      <c r="G28" s="1100"/>
      <c r="H28" s="1102"/>
      <c r="I28" s="1100"/>
      <c r="J28" s="1102"/>
      <c r="K28" s="1141"/>
      <c r="L28" s="1142"/>
      <c r="M28" s="1142"/>
      <c r="N28" s="1104"/>
      <c r="O28" s="1103"/>
      <c r="P28" s="1104"/>
      <c r="Q28" s="1103">
        <v>90000.0</v>
      </c>
      <c r="R28" s="1103">
        <f t="shared" ref="R28:R29" si="45">ROUND(Q28/$L$44,0)</f>
        <v>15818</v>
      </c>
      <c r="S28" s="1103">
        <f t="shared" ref="S28:S29" si="46">R28</f>
        <v>15818</v>
      </c>
      <c r="T28" s="1104">
        <f t="shared" si="33"/>
        <v>0.0303448858</v>
      </c>
      <c r="U28" s="1103">
        <f t="shared" si="34"/>
        <v>15818</v>
      </c>
      <c r="V28" s="1104">
        <f t="shared" si="31"/>
        <v>0.02778626812</v>
      </c>
      <c r="W28" s="1103"/>
      <c r="X28" s="1103">
        <f t="shared" si="35"/>
        <v>0</v>
      </c>
      <c r="Y28" s="1103">
        <f t="shared" si="36"/>
        <v>15818</v>
      </c>
      <c r="Z28" s="1104">
        <f t="shared" si="37"/>
        <v>0.02626850024</v>
      </c>
      <c r="AA28" s="1103">
        <f t="shared" si="38"/>
        <v>15818</v>
      </c>
      <c r="AB28" s="1104">
        <f t="shared" si="15"/>
        <v>0.02348274121</v>
      </c>
      <c r="AC28" s="1105"/>
      <c r="AD28" s="1105"/>
      <c r="AE28" s="1071"/>
      <c r="AF28" s="1071"/>
      <c r="AG28" s="1071"/>
      <c r="AH28" s="1039"/>
      <c r="AI28" s="1143" t="s">
        <v>1173</v>
      </c>
      <c r="AJ28" s="1112">
        <v>0.0</v>
      </c>
      <c r="AK28" s="1103">
        <f t="shared" ref="AK28:AK32" si="47">AJ28/$X$44</f>
        <v>0</v>
      </c>
      <c r="AL28" s="1103">
        <f t="shared" si="39"/>
        <v>15818</v>
      </c>
      <c r="AM28" s="1104">
        <f t="shared" si="40"/>
        <v>0.02335059758</v>
      </c>
      <c r="AN28" s="1103">
        <f t="shared" si="41"/>
        <v>15818</v>
      </c>
      <c r="AO28" s="1114">
        <f t="shared" si="19"/>
        <v>0.02112310978</v>
      </c>
      <c r="AP28" s="998"/>
      <c r="AQ28" s="998"/>
      <c r="AR28" s="1039"/>
      <c r="AS28" s="1143" t="s">
        <v>1173</v>
      </c>
      <c r="AT28" s="1112">
        <v>0.0</v>
      </c>
      <c r="AU28" s="1103">
        <f t="shared" ref="AU28:AU32" si="48">AT28/$X$44</f>
        <v>0</v>
      </c>
      <c r="AV28" s="1115">
        <f t="shared" si="42"/>
        <v>15818</v>
      </c>
      <c r="AW28" s="1109">
        <f t="shared" si="43"/>
        <v>0.02335059758</v>
      </c>
      <c r="AX28" s="1115">
        <f t="shared" si="44"/>
        <v>15818</v>
      </c>
      <c r="AY28" s="1110">
        <f t="shared" si="23"/>
        <v>0.02112310978</v>
      </c>
    </row>
    <row r="29" ht="13.5" customHeight="1">
      <c r="A29" s="1071"/>
      <c r="B29" s="620"/>
      <c r="C29" s="620"/>
      <c r="D29" s="1099" t="s">
        <v>1174</v>
      </c>
      <c r="E29" s="1100"/>
      <c r="F29" s="1101"/>
      <c r="G29" s="1100"/>
      <c r="H29" s="1102"/>
      <c r="I29" s="1100"/>
      <c r="J29" s="1102"/>
      <c r="K29" s="1141"/>
      <c r="L29" s="1142"/>
      <c r="M29" s="1142"/>
      <c r="N29" s="1104"/>
      <c r="O29" s="1103"/>
      <c r="P29" s="1104"/>
      <c r="Q29" s="1103">
        <v>10000.0</v>
      </c>
      <c r="R29" s="1103">
        <f t="shared" si="45"/>
        <v>1758</v>
      </c>
      <c r="S29" s="1103">
        <f t="shared" si="46"/>
        <v>1758</v>
      </c>
      <c r="T29" s="1104">
        <f t="shared" si="33"/>
        <v>0.00337250659</v>
      </c>
      <c r="U29" s="1103">
        <f t="shared" si="34"/>
        <v>1758</v>
      </c>
      <c r="V29" s="1104">
        <f t="shared" si="31"/>
        <v>0.003088143846</v>
      </c>
      <c r="W29" s="1103"/>
      <c r="X29" s="1103">
        <f t="shared" si="35"/>
        <v>0</v>
      </c>
      <c r="Y29" s="1103">
        <f t="shared" si="36"/>
        <v>1758</v>
      </c>
      <c r="Z29" s="1104">
        <f t="shared" si="37"/>
        <v>0.002919460325</v>
      </c>
      <c r="AA29" s="1103">
        <f t="shared" si="38"/>
        <v>1758</v>
      </c>
      <c r="AB29" s="1104">
        <f t="shared" si="15"/>
        <v>0.002609853271</v>
      </c>
      <c r="AC29" s="1105"/>
      <c r="AD29" s="1105"/>
      <c r="AE29" s="1071"/>
      <c r="AF29" s="1071"/>
      <c r="AG29" s="1071"/>
      <c r="AH29" s="1039"/>
      <c r="AI29" s="1143" t="s">
        <v>1174</v>
      </c>
      <c r="AJ29" s="1112">
        <v>0.0</v>
      </c>
      <c r="AK29" s="1103">
        <f t="shared" si="47"/>
        <v>0</v>
      </c>
      <c r="AL29" s="1103">
        <f t="shared" si="39"/>
        <v>1758</v>
      </c>
      <c r="AM29" s="1104">
        <f t="shared" si="40"/>
        <v>0.002595166933</v>
      </c>
      <c r="AN29" s="1103">
        <f t="shared" si="41"/>
        <v>1758</v>
      </c>
      <c r="AO29" s="1114">
        <f t="shared" si="19"/>
        <v>0.002347605702</v>
      </c>
      <c r="AP29" s="998"/>
      <c r="AQ29" s="998"/>
      <c r="AR29" s="1039"/>
      <c r="AS29" s="1143" t="s">
        <v>1174</v>
      </c>
      <c r="AT29" s="1112">
        <v>0.0</v>
      </c>
      <c r="AU29" s="1103">
        <f t="shared" si="48"/>
        <v>0</v>
      </c>
      <c r="AV29" s="1115">
        <f t="shared" si="42"/>
        <v>1758</v>
      </c>
      <c r="AW29" s="1109">
        <f t="shared" si="43"/>
        <v>0.002595166933</v>
      </c>
      <c r="AX29" s="1115">
        <f t="shared" si="44"/>
        <v>1758</v>
      </c>
      <c r="AY29" s="1110">
        <f t="shared" si="23"/>
        <v>0.002347605702</v>
      </c>
    </row>
    <row r="30" ht="13.5" customHeight="1">
      <c r="A30" s="1118"/>
      <c r="B30" s="620"/>
      <c r="C30" s="620"/>
      <c r="D30" s="1120" t="s">
        <v>1198</v>
      </c>
      <c r="E30" s="1121"/>
      <c r="F30" s="1119"/>
      <c r="G30" s="1121"/>
      <c r="H30" s="1122"/>
      <c r="I30" s="1121"/>
      <c r="J30" s="1122"/>
      <c r="K30" s="1144"/>
      <c r="L30" s="1145"/>
      <c r="M30" s="1145"/>
      <c r="N30" s="1124"/>
      <c r="O30" s="1123"/>
      <c r="P30" s="1124"/>
      <c r="Q30" s="1123"/>
      <c r="R30" s="1123"/>
      <c r="S30" s="1123"/>
      <c r="T30" s="1124"/>
      <c r="U30" s="1123"/>
      <c r="V30" s="1124"/>
      <c r="W30" s="1115">
        <v>50000.0</v>
      </c>
      <c r="X30" s="1123">
        <f t="shared" si="35"/>
        <v>8787.994896</v>
      </c>
      <c r="Y30" s="1123">
        <f t="shared" si="36"/>
        <v>8787.994896</v>
      </c>
      <c r="Z30" s="1124">
        <f t="shared" si="37"/>
        <v>0.01459397181</v>
      </c>
      <c r="AA30" s="1123">
        <f t="shared" si="38"/>
        <v>8787.994896</v>
      </c>
      <c r="AB30" s="1124">
        <f t="shared" si="15"/>
        <v>0.01304628966</v>
      </c>
      <c r="AC30" s="1146"/>
      <c r="AD30" s="1146"/>
      <c r="AE30" s="1118"/>
      <c r="AF30" s="1118"/>
      <c r="AG30" s="1118"/>
      <c r="AH30" s="1039"/>
      <c r="AI30" s="1147" t="s">
        <v>1198</v>
      </c>
      <c r="AJ30" s="1126">
        <v>0.0</v>
      </c>
      <c r="AK30" s="1123">
        <f t="shared" si="47"/>
        <v>0</v>
      </c>
      <c r="AL30" s="1123">
        <f t="shared" si="39"/>
        <v>8787.994896</v>
      </c>
      <c r="AM30" s="1124">
        <f t="shared" si="40"/>
        <v>0.01297287472</v>
      </c>
      <c r="AN30" s="1123">
        <f t="shared" si="41"/>
        <v>8787.994896</v>
      </c>
      <c r="AO30" s="1127">
        <f t="shared" si="19"/>
        <v>0.01173535093</v>
      </c>
      <c r="AP30" s="1125"/>
      <c r="AQ30" s="1125"/>
      <c r="AR30" s="1039"/>
      <c r="AS30" s="1147" t="s">
        <v>1198</v>
      </c>
      <c r="AT30" s="1126">
        <v>0.0</v>
      </c>
      <c r="AU30" s="1123">
        <f t="shared" si="48"/>
        <v>0</v>
      </c>
      <c r="AV30" s="1115">
        <f t="shared" si="42"/>
        <v>8787.994896</v>
      </c>
      <c r="AW30" s="1148">
        <f t="shared" si="43"/>
        <v>0.01297287472</v>
      </c>
      <c r="AX30" s="1115">
        <f t="shared" si="44"/>
        <v>8787.994896</v>
      </c>
      <c r="AY30" s="1129">
        <f t="shared" si="23"/>
        <v>0.01173535093</v>
      </c>
    </row>
    <row r="31" ht="13.5" customHeight="1">
      <c r="A31" s="1071"/>
      <c r="B31" s="620"/>
      <c r="C31" s="620"/>
      <c r="D31" s="1099" t="s">
        <v>1214</v>
      </c>
      <c r="E31" s="1100"/>
      <c r="F31" s="1101"/>
      <c r="G31" s="1100"/>
      <c r="H31" s="1102"/>
      <c r="I31" s="1100"/>
      <c r="J31" s="1102"/>
      <c r="K31" s="1141"/>
      <c r="L31" s="1142"/>
      <c r="M31" s="1142"/>
      <c r="N31" s="1104"/>
      <c r="O31" s="1103"/>
      <c r="P31" s="1104"/>
      <c r="Q31" s="1103"/>
      <c r="R31" s="1103"/>
      <c r="S31" s="1103"/>
      <c r="T31" s="1104"/>
      <c r="U31" s="1103"/>
      <c r="V31" s="1104"/>
      <c r="W31" s="1103">
        <v>10242.0</v>
      </c>
      <c r="X31" s="1103">
        <f t="shared" si="35"/>
        <v>1800.132874</v>
      </c>
      <c r="Y31" s="1103">
        <f t="shared" si="36"/>
        <v>1800.132874</v>
      </c>
      <c r="Z31" s="1104">
        <f t="shared" si="37"/>
        <v>0.002989429185</v>
      </c>
      <c r="AA31" s="1103">
        <f t="shared" si="38"/>
        <v>1800.132874</v>
      </c>
      <c r="AB31" s="1104">
        <f t="shared" si="15"/>
        <v>0.002672401974</v>
      </c>
      <c r="AC31" s="1105"/>
      <c r="AD31" s="1105"/>
      <c r="AE31" s="1071"/>
      <c r="AF31" s="1071"/>
      <c r="AG31" s="1071"/>
      <c r="AH31" s="1039"/>
      <c r="AI31" s="1143" t="s">
        <v>1215</v>
      </c>
      <c r="AJ31" s="1112">
        <v>0.0</v>
      </c>
      <c r="AK31" s="1103">
        <f t="shared" si="47"/>
        <v>0</v>
      </c>
      <c r="AL31" s="1103">
        <f t="shared" si="39"/>
        <v>1800.132874</v>
      </c>
      <c r="AM31" s="1104">
        <f t="shared" si="40"/>
        <v>0.002657363658</v>
      </c>
      <c r="AN31" s="1103">
        <f t="shared" si="41"/>
        <v>1800.132874</v>
      </c>
      <c r="AO31" s="1114">
        <f t="shared" si="19"/>
        <v>0.002403869284</v>
      </c>
      <c r="AP31" s="998"/>
      <c r="AQ31" s="998"/>
      <c r="AR31" s="1039"/>
      <c r="AS31" s="1143" t="s">
        <v>1215</v>
      </c>
      <c r="AT31" s="1112">
        <v>0.0</v>
      </c>
      <c r="AU31" s="1103">
        <f t="shared" si="48"/>
        <v>0</v>
      </c>
      <c r="AV31" s="1128">
        <f t="shared" si="42"/>
        <v>1800.132874</v>
      </c>
      <c r="AW31" s="1109">
        <f t="shared" si="43"/>
        <v>0.002657363658</v>
      </c>
      <c r="AX31" s="1103">
        <f t="shared" si="44"/>
        <v>1800.132874</v>
      </c>
      <c r="AY31" s="1110">
        <f t="shared" si="23"/>
        <v>0.002403869284</v>
      </c>
    </row>
    <row r="32" ht="13.5" customHeight="1">
      <c r="A32" s="1118"/>
      <c r="B32" s="620"/>
      <c r="C32" s="620"/>
      <c r="D32" s="1120" t="s">
        <v>1216</v>
      </c>
      <c r="E32" s="1121"/>
      <c r="F32" s="1119"/>
      <c r="G32" s="1121"/>
      <c r="H32" s="1122"/>
      <c r="I32" s="1121"/>
      <c r="J32" s="1122"/>
      <c r="K32" s="1144"/>
      <c r="L32" s="1145"/>
      <c r="M32" s="1145"/>
      <c r="N32" s="1124"/>
      <c r="O32" s="1123"/>
      <c r="P32" s="1124"/>
      <c r="Q32" s="1123">
        <v>40000.0</v>
      </c>
      <c r="R32" s="1123">
        <f t="shared" ref="R32:R34" si="49">ROUND(Q32/$R$44,0)</f>
        <v>7030</v>
      </c>
      <c r="S32" s="1123">
        <f t="shared" ref="S32:S34" si="50">R32</f>
        <v>7030</v>
      </c>
      <c r="T32" s="1124">
        <f t="shared" ref="T32:T34" si="51">S32/$S$38</f>
        <v>0.0134861896</v>
      </c>
      <c r="U32" s="1123">
        <f t="shared" ref="U32:U34" si="52">S32</f>
        <v>7030</v>
      </c>
      <c r="V32" s="1124">
        <f t="shared" ref="V32:V34" si="53">U32/$U$38</f>
        <v>0.01234906214</v>
      </c>
      <c r="W32" s="1123"/>
      <c r="X32" s="1123">
        <f t="shared" si="35"/>
        <v>0</v>
      </c>
      <c r="Y32" s="1123">
        <f t="shared" si="36"/>
        <v>7030</v>
      </c>
      <c r="Z32" s="1124">
        <f t="shared" si="37"/>
        <v>0.01167451996</v>
      </c>
      <c r="AA32" s="1123">
        <f t="shared" si="38"/>
        <v>7030</v>
      </c>
      <c r="AB32" s="1124">
        <f t="shared" si="15"/>
        <v>0.01043644397</v>
      </c>
      <c r="AC32" s="1146"/>
      <c r="AD32" s="1146"/>
      <c r="AE32" s="1118"/>
      <c r="AF32" s="1118"/>
      <c r="AG32" s="1118"/>
      <c r="AH32" s="1039"/>
      <c r="AI32" s="1147" t="s">
        <v>1216</v>
      </c>
      <c r="AJ32" s="1126">
        <v>0.0</v>
      </c>
      <c r="AK32" s="1123">
        <f t="shared" si="47"/>
        <v>0</v>
      </c>
      <c r="AL32" s="1123">
        <f t="shared" si="39"/>
        <v>7030</v>
      </c>
      <c r="AM32" s="1124">
        <f t="shared" si="40"/>
        <v>0.01037771532</v>
      </c>
      <c r="AN32" s="1123">
        <f t="shared" si="41"/>
        <v>7030</v>
      </c>
      <c r="AO32" s="1127">
        <f t="shared" si="19"/>
        <v>0.00938775204</v>
      </c>
      <c r="AP32" s="1125"/>
      <c r="AQ32" s="1125"/>
      <c r="AR32" s="1039"/>
      <c r="AS32" s="1147" t="s">
        <v>1216</v>
      </c>
      <c r="AT32" s="1126">
        <v>0.0</v>
      </c>
      <c r="AU32" s="1123">
        <f t="shared" si="48"/>
        <v>0</v>
      </c>
      <c r="AV32" s="1115">
        <f t="shared" si="42"/>
        <v>7030</v>
      </c>
      <c r="AW32" s="1148">
        <f t="shared" si="43"/>
        <v>0.01037771532</v>
      </c>
      <c r="AX32" s="1115">
        <f t="shared" si="44"/>
        <v>7030</v>
      </c>
      <c r="AY32" s="1129">
        <f t="shared" si="23"/>
        <v>0.00938775204</v>
      </c>
    </row>
    <row r="33" ht="13.5" customHeight="1">
      <c r="A33" s="1071"/>
      <c r="B33" s="620"/>
      <c r="C33" s="620"/>
      <c r="D33" s="1099" t="s">
        <v>1217</v>
      </c>
      <c r="E33" s="1100"/>
      <c r="F33" s="1101"/>
      <c r="G33" s="1100"/>
      <c r="H33" s="1102"/>
      <c r="I33" s="1100"/>
      <c r="J33" s="1102"/>
      <c r="K33" s="1141"/>
      <c r="L33" s="1142"/>
      <c r="M33" s="1142"/>
      <c r="N33" s="1104"/>
      <c r="O33" s="1103"/>
      <c r="P33" s="1104"/>
      <c r="Q33" s="1103">
        <v>150000.0</v>
      </c>
      <c r="R33" s="1103">
        <f t="shared" si="49"/>
        <v>26364</v>
      </c>
      <c r="S33" s="1103">
        <f t="shared" si="50"/>
        <v>26364</v>
      </c>
      <c r="T33" s="1104">
        <f t="shared" si="51"/>
        <v>0.05057608858</v>
      </c>
      <c r="U33" s="1103">
        <f t="shared" si="52"/>
        <v>26364</v>
      </c>
      <c r="V33" s="1104">
        <f t="shared" si="53"/>
        <v>0.04631161796</v>
      </c>
      <c r="W33" s="1115">
        <v>150000.0</v>
      </c>
      <c r="X33" s="1103">
        <f t="shared" si="35"/>
        <v>26363.98469</v>
      </c>
      <c r="Y33" s="1103">
        <f t="shared" si="36"/>
        <v>52727.98469</v>
      </c>
      <c r="Z33" s="1104">
        <f t="shared" si="37"/>
        <v>0.08756385627</v>
      </c>
      <c r="AA33" s="1103">
        <f t="shared" si="38"/>
        <v>52727.98469</v>
      </c>
      <c r="AB33" s="1104">
        <f t="shared" si="15"/>
        <v>0.0782777607</v>
      </c>
      <c r="AC33" s="1105"/>
      <c r="AD33" s="1105"/>
      <c r="AE33" s="1071"/>
      <c r="AF33" s="1071"/>
      <c r="AG33" s="1071"/>
      <c r="AH33" s="1039"/>
      <c r="AI33" s="1143" t="s">
        <v>1217</v>
      </c>
      <c r="AJ33" s="1112">
        <v>200000.0</v>
      </c>
      <c r="AK33" s="1103">
        <f>AJ33/$AK$44</f>
        <v>10984.99362</v>
      </c>
      <c r="AL33" s="1103">
        <f t="shared" si="39"/>
        <v>63712.97831</v>
      </c>
      <c r="AM33" s="1104">
        <f t="shared" si="40"/>
        <v>0.09405336433</v>
      </c>
      <c r="AN33" s="1103">
        <f t="shared" si="41"/>
        <v>63712.97831</v>
      </c>
      <c r="AO33" s="1114">
        <f t="shared" si="19"/>
        <v>0.08508131466</v>
      </c>
      <c r="AP33" s="998"/>
      <c r="AQ33" s="998"/>
      <c r="AR33" s="1039"/>
      <c r="AS33" s="1143" t="s">
        <v>1217</v>
      </c>
      <c r="AT33" s="1112">
        <v>0.0</v>
      </c>
      <c r="AU33" s="1103">
        <f>AT33/$AK$44</f>
        <v>0</v>
      </c>
      <c r="AV33" s="1115">
        <f t="shared" si="42"/>
        <v>63712.97831</v>
      </c>
      <c r="AW33" s="1109">
        <f t="shared" si="43"/>
        <v>0.09405336433</v>
      </c>
      <c r="AX33" s="1115">
        <f t="shared" si="44"/>
        <v>63712.97831</v>
      </c>
      <c r="AY33" s="1110">
        <f t="shared" si="23"/>
        <v>0.08508131466</v>
      </c>
    </row>
    <row r="34" ht="13.5" customHeight="1">
      <c r="A34" s="1071"/>
      <c r="B34" s="620"/>
      <c r="C34" s="621"/>
      <c r="D34" s="1099" t="s">
        <v>1176</v>
      </c>
      <c r="E34" s="1100"/>
      <c r="F34" s="1101"/>
      <c r="G34" s="1100"/>
      <c r="H34" s="1102"/>
      <c r="I34" s="1100"/>
      <c r="J34" s="1102"/>
      <c r="K34" s="1141"/>
      <c r="L34" s="1142"/>
      <c r="M34" s="1142"/>
      <c r="N34" s="1104"/>
      <c r="O34" s="1103"/>
      <c r="P34" s="1104"/>
      <c r="Q34" s="1103">
        <v>150000.0</v>
      </c>
      <c r="R34" s="1103">
        <f t="shared" si="49"/>
        <v>26364</v>
      </c>
      <c r="S34" s="1103">
        <f t="shared" si="50"/>
        <v>26364</v>
      </c>
      <c r="T34" s="1104">
        <f t="shared" si="51"/>
        <v>0.05057608858</v>
      </c>
      <c r="U34" s="1103">
        <f t="shared" si="52"/>
        <v>26364</v>
      </c>
      <c r="V34" s="1104">
        <f t="shared" si="53"/>
        <v>0.04631161796</v>
      </c>
      <c r="W34" s="1103"/>
      <c r="X34" s="1103">
        <v>0.0</v>
      </c>
      <c r="Y34" s="1103">
        <f t="shared" si="36"/>
        <v>26364</v>
      </c>
      <c r="Z34" s="1104">
        <f t="shared" si="37"/>
        <v>0.04378194085</v>
      </c>
      <c r="AA34" s="1103">
        <f t="shared" si="38"/>
        <v>26364</v>
      </c>
      <c r="AB34" s="1104">
        <f t="shared" si="15"/>
        <v>0.03913889171</v>
      </c>
      <c r="AC34" s="1105"/>
      <c r="AD34" s="1105"/>
      <c r="AE34" s="1071"/>
      <c r="AF34" s="1071"/>
      <c r="AG34" s="1071"/>
      <c r="AH34" s="1039"/>
      <c r="AI34" s="1149" t="s">
        <v>1176</v>
      </c>
      <c r="AJ34" s="1150">
        <v>100000.0</v>
      </c>
      <c r="AK34" s="1151">
        <f>AJ34/$AK$44*1.2</f>
        <v>6590.996172</v>
      </c>
      <c r="AL34" s="1151">
        <f t="shared" si="39"/>
        <v>32954.99617</v>
      </c>
      <c r="AM34" s="1152">
        <f t="shared" si="40"/>
        <v>0.04864830281</v>
      </c>
      <c r="AN34" s="1151">
        <f t="shared" si="41"/>
        <v>32954.99617</v>
      </c>
      <c r="AO34" s="1153">
        <f t="shared" si="19"/>
        <v>0.04400758642</v>
      </c>
      <c r="AP34" s="998"/>
      <c r="AQ34" s="998"/>
      <c r="AR34" s="1044"/>
      <c r="AS34" s="1149" t="s">
        <v>1176</v>
      </c>
      <c r="AT34" s="1150">
        <v>0.0</v>
      </c>
      <c r="AU34" s="1151">
        <f>AT34/$AK$44*1.2</f>
        <v>0</v>
      </c>
      <c r="AV34" s="1154">
        <f t="shared" si="42"/>
        <v>32954.99617</v>
      </c>
      <c r="AW34" s="1109">
        <f t="shared" si="43"/>
        <v>0.04864830281</v>
      </c>
      <c r="AX34" s="1154">
        <f t="shared" si="44"/>
        <v>32954.99617</v>
      </c>
      <c r="AY34" s="1110">
        <f t="shared" si="23"/>
        <v>0.04400758642</v>
      </c>
    </row>
    <row r="35" ht="13.5" customHeight="1">
      <c r="A35" s="1118"/>
      <c r="B35" s="620"/>
      <c r="C35" s="1138" t="s">
        <v>1218</v>
      </c>
      <c r="D35" s="1120"/>
      <c r="E35" s="1121"/>
      <c r="F35" s="1119"/>
      <c r="G35" s="1121"/>
      <c r="H35" s="1122"/>
      <c r="I35" s="1121"/>
      <c r="J35" s="1122"/>
      <c r="K35" s="1144"/>
      <c r="L35" s="1145"/>
      <c r="M35" s="1145"/>
      <c r="N35" s="1124"/>
      <c r="O35" s="1123"/>
      <c r="P35" s="1124"/>
      <c r="Q35" s="1123"/>
      <c r="R35" s="1123"/>
      <c r="S35" s="1123"/>
      <c r="T35" s="1124"/>
      <c r="U35" s="1123"/>
      <c r="V35" s="1124"/>
      <c r="W35" s="1123"/>
      <c r="X35" s="1123"/>
      <c r="Y35" s="1123"/>
      <c r="Z35" s="1124"/>
      <c r="AA35" s="1123"/>
      <c r="AB35" s="1124"/>
      <c r="AC35" s="1146"/>
      <c r="AD35" s="1146"/>
      <c r="AE35" s="1118"/>
      <c r="AF35" s="1118"/>
      <c r="AG35" s="1118"/>
      <c r="AH35" s="1155" t="s">
        <v>1218</v>
      </c>
      <c r="AI35" s="1156" t="s">
        <v>1219</v>
      </c>
      <c r="AJ35" s="1157">
        <v>681800.0</v>
      </c>
      <c r="AK35" s="1158">
        <f t="shared" ref="AK35:AK37" si="54">ROUND(AJ35/$AK$44,0)</f>
        <v>37448</v>
      </c>
      <c r="AL35" s="1158">
        <f t="shared" si="39"/>
        <v>37448</v>
      </c>
      <c r="AM35" s="1159">
        <f t="shared" si="40"/>
        <v>0.0552808938</v>
      </c>
      <c r="AN35" s="1158">
        <f t="shared" si="41"/>
        <v>37448</v>
      </c>
      <c r="AO35" s="1160">
        <f t="shared" si="19"/>
        <v>0.05000747346</v>
      </c>
      <c r="AP35" s="1125"/>
      <c r="AQ35" s="1125"/>
      <c r="AR35" s="1155" t="s">
        <v>1218</v>
      </c>
      <c r="AS35" s="1156" t="s">
        <v>1219</v>
      </c>
      <c r="AT35" s="1157">
        <v>0.0</v>
      </c>
      <c r="AU35" s="1158">
        <f t="shared" ref="AU35:AU37" si="55">ROUND(AT35/$AK$44,0)</f>
        <v>0</v>
      </c>
      <c r="AV35" s="1161">
        <f t="shared" si="42"/>
        <v>37448</v>
      </c>
      <c r="AW35" s="1148">
        <f t="shared" si="43"/>
        <v>0.0552808938</v>
      </c>
      <c r="AX35" s="1161">
        <f t="shared" si="44"/>
        <v>37448</v>
      </c>
      <c r="AY35" s="1129">
        <f t="shared" si="23"/>
        <v>0.05000747346</v>
      </c>
    </row>
    <row r="36" ht="13.5" customHeight="1">
      <c r="A36" s="1071"/>
      <c r="B36" s="620"/>
      <c r="C36" s="620"/>
      <c r="D36" s="1099"/>
      <c r="E36" s="1100"/>
      <c r="F36" s="1101"/>
      <c r="G36" s="1100"/>
      <c r="H36" s="1102"/>
      <c r="I36" s="1100"/>
      <c r="J36" s="1102"/>
      <c r="K36" s="1141"/>
      <c r="L36" s="1142"/>
      <c r="M36" s="1142"/>
      <c r="N36" s="1104"/>
      <c r="O36" s="1103"/>
      <c r="P36" s="1104"/>
      <c r="Q36" s="1103"/>
      <c r="R36" s="1103"/>
      <c r="S36" s="1103"/>
      <c r="T36" s="1104"/>
      <c r="U36" s="1103"/>
      <c r="V36" s="1104"/>
      <c r="W36" s="1103"/>
      <c r="X36" s="1103"/>
      <c r="Y36" s="1103"/>
      <c r="Z36" s="1104"/>
      <c r="AA36" s="1103"/>
      <c r="AB36" s="1104"/>
      <c r="AC36" s="1105"/>
      <c r="AD36" s="1105"/>
      <c r="AE36" s="1071"/>
      <c r="AF36" s="1071"/>
      <c r="AG36" s="1071"/>
      <c r="AH36" s="1009"/>
      <c r="AI36" s="1162" t="s">
        <v>1205</v>
      </c>
      <c r="AJ36" s="1112">
        <v>68200.0</v>
      </c>
      <c r="AK36" s="1103">
        <f t="shared" si="54"/>
        <v>3746</v>
      </c>
      <c r="AL36" s="1103">
        <f t="shared" si="39"/>
        <v>3746</v>
      </c>
      <c r="AM36" s="1104">
        <f t="shared" si="40"/>
        <v>0.005529860825</v>
      </c>
      <c r="AN36" s="1103">
        <f t="shared" si="41"/>
        <v>3746</v>
      </c>
      <c r="AO36" s="1114">
        <f t="shared" si="19"/>
        <v>0.005002349807</v>
      </c>
      <c r="AP36" s="998"/>
      <c r="AQ36" s="998"/>
      <c r="AR36" s="1009"/>
      <c r="AS36" s="1162" t="s">
        <v>1220</v>
      </c>
      <c r="AT36" s="1112">
        <v>0.0</v>
      </c>
      <c r="AU36" s="1103">
        <f t="shared" si="55"/>
        <v>0</v>
      </c>
      <c r="AV36" s="1115">
        <f t="shared" si="42"/>
        <v>3746</v>
      </c>
      <c r="AW36" s="1109">
        <f t="shared" si="43"/>
        <v>0.005529860825</v>
      </c>
      <c r="AX36" s="1115">
        <f t="shared" si="44"/>
        <v>3746</v>
      </c>
      <c r="AY36" s="1110">
        <f t="shared" si="23"/>
        <v>0.005002349807</v>
      </c>
    </row>
    <row r="37" ht="13.5" customHeight="1">
      <c r="A37" s="1118"/>
      <c r="B37" s="621"/>
      <c r="C37" s="621"/>
      <c r="D37" s="1120"/>
      <c r="E37" s="1121"/>
      <c r="F37" s="1119"/>
      <c r="G37" s="1121"/>
      <c r="H37" s="1122"/>
      <c r="I37" s="1121"/>
      <c r="J37" s="1122"/>
      <c r="K37" s="1144"/>
      <c r="L37" s="1145"/>
      <c r="M37" s="1145"/>
      <c r="N37" s="1124"/>
      <c r="O37" s="1123"/>
      <c r="P37" s="1124"/>
      <c r="Q37" s="1123"/>
      <c r="R37" s="1123"/>
      <c r="S37" s="1123"/>
      <c r="T37" s="1124"/>
      <c r="U37" s="1123"/>
      <c r="V37" s="1124"/>
      <c r="W37" s="1123"/>
      <c r="X37" s="1123"/>
      <c r="Y37" s="1123"/>
      <c r="Z37" s="1124"/>
      <c r="AA37" s="1123"/>
      <c r="AB37" s="1124"/>
      <c r="AC37" s="1146"/>
      <c r="AD37" s="1146"/>
      <c r="AE37" s="1118"/>
      <c r="AF37" s="1118"/>
      <c r="AG37" s="1118"/>
      <c r="AH37" s="1016"/>
      <c r="AI37" s="1163" t="s">
        <v>1221</v>
      </c>
      <c r="AJ37" s="1126">
        <v>100000.0</v>
      </c>
      <c r="AK37" s="1123">
        <f t="shared" si="54"/>
        <v>5492</v>
      </c>
      <c r="AL37" s="1123">
        <f t="shared" si="39"/>
        <v>5492</v>
      </c>
      <c r="AM37" s="1124">
        <f t="shared" si="40"/>
        <v>0.008107313308</v>
      </c>
      <c r="AN37" s="1123">
        <f t="shared" si="41"/>
        <v>5492</v>
      </c>
      <c r="AO37" s="1127">
        <f t="shared" si="19"/>
        <v>0.007333930897</v>
      </c>
      <c r="AP37" s="1125"/>
      <c r="AQ37" s="1125"/>
      <c r="AR37" s="1016"/>
      <c r="AS37" s="1163" t="s">
        <v>1221</v>
      </c>
      <c r="AT37" s="1126">
        <v>0.0</v>
      </c>
      <c r="AU37" s="1123">
        <f t="shared" si="55"/>
        <v>0</v>
      </c>
      <c r="AV37" s="1115">
        <f t="shared" si="42"/>
        <v>5492</v>
      </c>
      <c r="AW37" s="1148">
        <f t="shared" si="43"/>
        <v>0.008107313308</v>
      </c>
      <c r="AX37" s="1115">
        <f t="shared" si="44"/>
        <v>5492</v>
      </c>
      <c r="AY37" s="1129">
        <f t="shared" si="23"/>
        <v>0.007333930897</v>
      </c>
    </row>
    <row r="38" ht="13.5" customHeight="1">
      <c r="A38" s="1071"/>
      <c r="B38" s="1071"/>
      <c r="C38" s="1073"/>
      <c r="D38" s="1164" t="s">
        <v>1177</v>
      </c>
      <c r="E38" s="1165">
        <f t="shared" ref="E38:AD38" si="56">SUM(E4:E34)</f>
        <v>400000</v>
      </c>
      <c r="F38" s="1166">
        <f t="shared" si="56"/>
        <v>48000</v>
      </c>
      <c r="G38" s="1167">
        <f t="shared" si="56"/>
        <v>400000</v>
      </c>
      <c r="H38" s="1168">
        <f t="shared" si="56"/>
        <v>1</v>
      </c>
      <c r="I38" s="1169">
        <f t="shared" si="56"/>
        <v>448000</v>
      </c>
      <c r="J38" s="1170">
        <f t="shared" si="56"/>
        <v>1</v>
      </c>
      <c r="K38" s="1171">
        <f t="shared" si="56"/>
        <v>250000</v>
      </c>
      <c r="L38" s="1172">
        <f t="shared" si="56"/>
        <v>43940</v>
      </c>
      <c r="M38" s="1173">
        <f t="shared" si="56"/>
        <v>443940</v>
      </c>
      <c r="N38" s="1174">
        <f t="shared" si="56"/>
        <v>1</v>
      </c>
      <c r="O38" s="1175">
        <f t="shared" si="56"/>
        <v>491940</v>
      </c>
      <c r="P38" s="1176">
        <f t="shared" si="56"/>
        <v>1</v>
      </c>
      <c r="Q38" s="1177">
        <f t="shared" si="56"/>
        <v>440000</v>
      </c>
      <c r="R38" s="1177">
        <f t="shared" si="56"/>
        <v>77334</v>
      </c>
      <c r="S38" s="1177">
        <f t="shared" si="56"/>
        <v>521274</v>
      </c>
      <c r="T38" s="1178">
        <f t="shared" si="56"/>
        <v>1</v>
      </c>
      <c r="U38" s="1177">
        <f t="shared" si="56"/>
        <v>569274</v>
      </c>
      <c r="V38" s="1178">
        <f t="shared" si="56"/>
        <v>1</v>
      </c>
      <c r="W38" s="1177">
        <f t="shared" si="56"/>
        <v>460242</v>
      </c>
      <c r="X38" s="1177">
        <f t="shared" si="56"/>
        <v>80892.08694</v>
      </c>
      <c r="Y38" s="1177">
        <f t="shared" si="56"/>
        <v>602166.0869</v>
      </c>
      <c r="Z38" s="1178">
        <f t="shared" si="56"/>
        <v>1</v>
      </c>
      <c r="AA38" s="1177">
        <f t="shared" si="56"/>
        <v>673601.0869</v>
      </c>
      <c r="AB38" s="1178">
        <f t="shared" si="56"/>
        <v>1</v>
      </c>
      <c r="AC38" s="1177">
        <f t="shared" si="56"/>
        <v>100000</v>
      </c>
      <c r="AD38" s="1177">
        <f t="shared" si="56"/>
        <v>23435</v>
      </c>
      <c r="AE38" s="1071"/>
      <c r="AF38" s="1071"/>
      <c r="AG38" s="1071"/>
      <c r="AH38" s="998"/>
      <c r="AI38" s="998"/>
      <c r="AJ38" s="1171">
        <f t="shared" ref="AJ38:AO38" si="57">SUM(AJ4:AJ37)</f>
        <v>1350000</v>
      </c>
      <c r="AK38" s="1179">
        <f t="shared" si="57"/>
        <v>75246.98341</v>
      </c>
      <c r="AL38" s="1179">
        <f t="shared" si="57"/>
        <v>677413.0703</v>
      </c>
      <c r="AM38" s="1180">
        <f t="shared" si="57"/>
        <v>1</v>
      </c>
      <c r="AN38" s="1179">
        <f t="shared" si="57"/>
        <v>748848.0703</v>
      </c>
      <c r="AO38" s="1181">
        <f t="shared" si="57"/>
        <v>1</v>
      </c>
      <c r="AP38" s="998"/>
      <c r="AQ38" s="998"/>
      <c r="AR38" s="998"/>
      <c r="AS38" s="998"/>
      <c r="AT38" s="1171">
        <f t="shared" ref="AT38:AY38" si="58">SUM(AT4:AT37)</f>
        <v>0</v>
      </c>
      <c r="AU38" s="1179">
        <f t="shared" si="58"/>
        <v>0</v>
      </c>
      <c r="AV38" s="1179">
        <f t="shared" si="58"/>
        <v>677413.0703</v>
      </c>
      <c r="AW38" s="1180">
        <f t="shared" si="58"/>
        <v>1</v>
      </c>
      <c r="AX38" s="1179">
        <f t="shared" si="58"/>
        <v>748848.0703</v>
      </c>
      <c r="AY38" s="1181">
        <f t="shared" si="58"/>
        <v>1</v>
      </c>
    </row>
    <row r="39" ht="30.75" customHeight="1">
      <c r="A39" s="1071"/>
      <c r="B39" s="1071"/>
      <c r="C39" s="1073"/>
      <c r="D39" s="1182"/>
      <c r="E39" s="1182"/>
      <c r="F39" s="1182"/>
      <c r="G39" s="1182"/>
      <c r="H39" s="1183"/>
      <c r="I39" s="1183"/>
      <c r="J39" s="1183"/>
      <c r="K39" s="1182"/>
      <c r="L39" s="1073"/>
      <c r="M39" s="1073"/>
      <c r="N39" s="1073"/>
      <c r="O39" s="1073"/>
      <c r="P39" s="1073"/>
      <c r="Q39" s="1184"/>
      <c r="R39" s="1073"/>
      <c r="S39" s="1073"/>
      <c r="T39" s="1073"/>
      <c r="U39" s="1073"/>
      <c r="V39" s="1073"/>
      <c r="W39" s="1185"/>
      <c r="X39" s="788"/>
      <c r="Y39" s="788"/>
      <c r="Z39" s="788"/>
      <c r="AA39" s="1073"/>
      <c r="AB39" s="1073"/>
      <c r="AC39" s="1185" t="s">
        <v>1222</v>
      </c>
      <c r="AD39" s="788"/>
      <c r="AE39" s="1071"/>
      <c r="AF39" s="1071"/>
      <c r="AG39" s="1071"/>
      <c r="AH39" s="998"/>
      <c r="AI39" s="998"/>
      <c r="AJ39" s="1186"/>
      <c r="AN39" s="1073"/>
      <c r="AO39" s="1073"/>
      <c r="AP39" s="998"/>
      <c r="AQ39" s="998"/>
      <c r="AR39" s="998"/>
      <c r="AS39" s="998"/>
      <c r="AT39" s="1186"/>
      <c r="AX39" s="1073"/>
      <c r="AY39" s="1073"/>
    </row>
    <row r="40" ht="15.75" customHeight="1">
      <c r="A40" s="1071"/>
      <c r="B40" s="1071"/>
      <c r="C40" s="1073"/>
      <c r="D40" s="1182"/>
      <c r="E40" s="1182"/>
      <c r="F40" s="1182"/>
      <c r="G40" s="1187"/>
      <c r="H40" s="1184"/>
      <c r="I40" s="1184"/>
      <c r="J40" s="1184"/>
      <c r="K40" s="1182"/>
      <c r="L40" s="1073"/>
      <c r="M40" s="1073"/>
      <c r="N40" s="1073"/>
      <c r="O40" s="1073"/>
      <c r="P40" s="1073"/>
      <c r="Q40" s="1073"/>
      <c r="R40" s="1188"/>
      <c r="S40" s="1073"/>
      <c r="T40" s="1073"/>
      <c r="U40" s="1073"/>
      <c r="V40" s="1073"/>
      <c r="W40" s="1073"/>
      <c r="X40" s="1073"/>
      <c r="Y40" s="1073"/>
      <c r="Z40" s="1073"/>
      <c r="AA40" s="1073"/>
      <c r="AB40" s="1073"/>
      <c r="AC40" s="1186"/>
      <c r="AD40" s="1186"/>
      <c r="AE40" s="1071"/>
      <c r="AF40" s="1071"/>
      <c r="AG40" s="1071"/>
      <c r="AH40" s="998"/>
      <c r="AI40" s="998"/>
      <c r="AJ40" s="1073"/>
      <c r="AK40" s="1073"/>
      <c r="AL40" s="1073"/>
      <c r="AM40" s="1073"/>
      <c r="AN40" s="1073"/>
      <c r="AO40" s="1073"/>
      <c r="AP40" s="998"/>
      <c r="AQ40" s="998"/>
      <c r="AR40" s="998"/>
      <c r="AS40" s="998"/>
      <c r="AT40" s="1073"/>
      <c r="AU40" s="1073"/>
      <c r="AV40" s="1189">
        <f>AV38-602166</f>
        <v>75247.07035</v>
      </c>
      <c r="AW40" s="1073"/>
      <c r="AX40" s="1073"/>
      <c r="AY40" s="1073"/>
    </row>
    <row r="41" ht="28.5" customHeight="1">
      <c r="A41" s="1071"/>
      <c r="B41" s="1071"/>
      <c r="C41" s="1073"/>
      <c r="D41" s="1182"/>
      <c r="E41" s="1182"/>
      <c r="F41" s="1182"/>
      <c r="G41" s="1187"/>
      <c r="H41" s="1190"/>
      <c r="I41" s="1184"/>
      <c r="J41" s="1184"/>
      <c r="K41" s="1088" t="s">
        <v>1178</v>
      </c>
      <c r="L41" s="1191">
        <v>2500000.0</v>
      </c>
      <c r="M41" s="1073"/>
      <c r="N41" s="1073"/>
      <c r="O41" s="1073"/>
      <c r="P41" s="1073"/>
      <c r="Q41" s="1192" t="s">
        <v>1178</v>
      </c>
      <c r="R41" s="1193">
        <f>$L$43</f>
        <v>2750000</v>
      </c>
      <c r="S41" s="1073"/>
      <c r="T41" s="1073"/>
      <c r="U41" s="1073"/>
      <c r="V41" s="1073"/>
      <c r="W41" s="1194" t="s">
        <v>1178</v>
      </c>
      <c r="X41" s="1195">
        <f>$R$43</f>
        <v>3190000</v>
      </c>
      <c r="Y41" s="1073"/>
      <c r="Z41" s="1073"/>
      <c r="AA41" s="1073"/>
      <c r="AB41" s="1073"/>
      <c r="AC41" s="1196" t="s">
        <v>1223</v>
      </c>
      <c r="AD41" s="5"/>
      <c r="AE41" s="1071"/>
      <c r="AF41" s="1071"/>
      <c r="AG41" s="1071"/>
      <c r="AH41" s="998"/>
      <c r="AI41" s="998"/>
      <c r="AJ41" s="1194" t="s">
        <v>1178</v>
      </c>
      <c r="AK41" s="1195">
        <v>8000000.0</v>
      </c>
      <c r="AL41" s="1073"/>
      <c r="AM41" s="1073"/>
      <c r="AN41" s="1073"/>
      <c r="AO41" s="1073"/>
      <c r="AP41" s="998"/>
      <c r="AQ41" s="998"/>
      <c r="AR41" s="998"/>
      <c r="AS41" s="998"/>
      <c r="AT41" s="1194" t="s">
        <v>1178</v>
      </c>
      <c r="AU41" s="1195">
        <v>1.15E7</v>
      </c>
      <c r="AV41" s="1073"/>
      <c r="AW41" s="1073"/>
      <c r="AX41" s="1073"/>
      <c r="AY41" s="1073"/>
    </row>
    <row r="42" ht="14.25" customHeight="1">
      <c r="A42" s="1071"/>
      <c r="B42" s="1071"/>
      <c r="C42" s="1073"/>
      <c r="D42" s="1182"/>
      <c r="E42" s="1182"/>
      <c r="F42" s="1182"/>
      <c r="G42" s="1182"/>
      <c r="H42" s="1182"/>
      <c r="I42" s="1182"/>
      <c r="J42" s="1182"/>
      <c r="K42" s="1197" t="s">
        <v>1180</v>
      </c>
      <c r="L42" s="1198">
        <f>K27</f>
        <v>250000</v>
      </c>
      <c r="M42" s="1073"/>
      <c r="N42" s="1073"/>
      <c r="O42" s="1073"/>
      <c r="P42" s="1073"/>
      <c r="Q42" s="1199" t="s">
        <v>1180</v>
      </c>
      <c r="R42" s="1200">
        <f>SUM(Q28:Q34)</f>
        <v>440000</v>
      </c>
      <c r="S42" s="1073"/>
      <c r="T42" s="1073"/>
      <c r="U42" s="1073"/>
      <c r="V42" s="1073"/>
      <c r="W42" s="1201" t="s">
        <v>1180</v>
      </c>
      <c r="X42" s="1202">
        <f>SUM(W27:W34)</f>
        <v>460242</v>
      </c>
      <c r="Y42" s="1073"/>
      <c r="Z42" s="1073"/>
      <c r="AA42" s="1071"/>
      <c r="AB42" s="1073"/>
      <c r="AC42" s="1203" t="s">
        <v>1224</v>
      </c>
      <c r="AD42" s="1204">
        <v>100000.0</v>
      </c>
      <c r="AE42" s="1071"/>
      <c r="AF42" s="1071"/>
      <c r="AG42" s="1071"/>
      <c r="AH42" s="998"/>
      <c r="AI42" s="998"/>
      <c r="AJ42" s="1201" t="s">
        <v>1180</v>
      </c>
      <c r="AK42" s="1202">
        <f>AJ38</f>
        <v>1350000</v>
      </c>
      <c r="AL42" s="1073"/>
      <c r="AM42" s="1073"/>
      <c r="AN42" s="1071"/>
      <c r="AO42" s="1073"/>
      <c r="AP42" s="998"/>
      <c r="AQ42" s="998"/>
      <c r="AR42" s="998"/>
      <c r="AS42" s="998"/>
      <c r="AT42" s="1201" t="s">
        <v>1180</v>
      </c>
      <c r="AU42" s="1202">
        <f>AT38</f>
        <v>0</v>
      </c>
      <c r="AV42" s="1073"/>
      <c r="AW42" s="1073"/>
      <c r="AX42" s="1071"/>
      <c r="AY42" s="1073"/>
    </row>
    <row r="43" ht="14.25" customHeight="1">
      <c r="A43" s="1071"/>
      <c r="B43" s="1071"/>
      <c r="C43" s="1073"/>
      <c r="D43" s="1182"/>
      <c r="E43" s="1182"/>
      <c r="F43" s="1182"/>
      <c r="G43" s="1182"/>
      <c r="H43" s="1182"/>
      <c r="I43" s="1182"/>
      <c r="J43" s="1182"/>
      <c r="K43" s="1197" t="s">
        <v>1182</v>
      </c>
      <c r="L43" s="1205">
        <f>SUM($L$41,$L$42)</f>
        <v>2750000</v>
      </c>
      <c r="M43" s="1073"/>
      <c r="N43" s="1073"/>
      <c r="O43" s="1073"/>
      <c r="P43" s="1073"/>
      <c r="Q43" s="1199" t="s">
        <v>1182</v>
      </c>
      <c r="R43" s="1206">
        <f>SUM($R$41:$R$42)</f>
        <v>3190000</v>
      </c>
      <c r="S43" s="1073"/>
      <c r="T43" s="1073"/>
      <c r="U43" s="1073"/>
      <c r="V43" s="1073"/>
      <c r="W43" s="1201" t="s">
        <v>1182</v>
      </c>
      <c r="X43" s="1207">
        <f>X41+X42</f>
        <v>3650242</v>
      </c>
      <c r="Y43" s="1073"/>
      <c r="Z43" s="1073"/>
      <c r="AA43" s="1073"/>
      <c r="AB43" s="1073"/>
      <c r="AC43" s="1203" t="s">
        <v>1225</v>
      </c>
      <c r="AD43" s="1208">
        <v>0.25</v>
      </c>
      <c r="AE43" s="1071"/>
      <c r="AF43" s="1071"/>
      <c r="AG43" s="1071"/>
      <c r="AH43" s="998"/>
      <c r="AI43" s="998"/>
      <c r="AJ43" s="1201" t="s">
        <v>1182</v>
      </c>
      <c r="AK43" s="1207">
        <f>AK41+AK42</f>
        <v>9350000</v>
      </c>
      <c r="AL43" s="1073"/>
      <c r="AM43" s="1073"/>
      <c r="AN43" s="1073"/>
      <c r="AO43" s="1073"/>
      <c r="AP43" s="998"/>
      <c r="AQ43" s="998"/>
      <c r="AR43" s="998"/>
      <c r="AS43" s="998"/>
      <c r="AT43" s="1201" t="s">
        <v>1182</v>
      </c>
      <c r="AU43" s="1207">
        <f>AU41+AU42</f>
        <v>11500000</v>
      </c>
      <c r="AV43" s="1073"/>
      <c r="AW43" s="1073"/>
      <c r="AX43" s="1073"/>
      <c r="AY43" s="1073"/>
    </row>
    <row r="44" ht="15.75" customHeight="1">
      <c r="A44" s="1071"/>
      <c r="B44" s="1071"/>
      <c r="C44" s="1073"/>
      <c r="D44" s="1182"/>
      <c r="E44" s="1182"/>
      <c r="F44" s="1182"/>
      <c r="G44" s="1182"/>
      <c r="H44" s="1182"/>
      <c r="I44" s="1182"/>
      <c r="J44" s="1182"/>
      <c r="K44" s="1209" t="s">
        <v>1184</v>
      </c>
      <c r="L44" s="1210">
        <v>5.68958</v>
      </c>
      <c r="M44" s="1073"/>
      <c r="N44" s="1073"/>
      <c r="O44" s="1073"/>
      <c r="P44" s="1073"/>
      <c r="Q44" s="1211" t="s">
        <v>1184</v>
      </c>
      <c r="R44" s="1212">
        <f>$L$44</f>
        <v>5.68958</v>
      </c>
      <c r="S44" s="1073"/>
      <c r="T44" s="1073"/>
      <c r="U44" s="1213"/>
      <c r="V44" s="1073"/>
      <c r="W44" s="1214" t="s">
        <v>1184</v>
      </c>
      <c r="X44" s="1215">
        <f>$L$44</f>
        <v>5.68958</v>
      </c>
      <c r="Y44" s="1073"/>
      <c r="Z44" s="1073"/>
      <c r="AA44" s="1073"/>
      <c r="AB44" s="1073"/>
      <c r="AC44" s="1216" t="s">
        <v>1226</v>
      </c>
      <c r="AD44" s="1217">
        <f>$X$44-($X$44*$AD$43)</f>
        <v>4.267185</v>
      </c>
      <c r="AE44" s="1071"/>
      <c r="AF44" s="1071"/>
      <c r="AG44" s="1071"/>
      <c r="AH44" s="998"/>
      <c r="AI44" s="998"/>
      <c r="AJ44" s="1214" t="s">
        <v>1184</v>
      </c>
      <c r="AK44" s="1215">
        <f>L44*(AK41/L41)</f>
        <v>18.206656</v>
      </c>
      <c r="AL44" s="1073"/>
      <c r="AM44" s="1073"/>
      <c r="AN44" s="1073"/>
      <c r="AO44" s="1073"/>
      <c r="AP44" s="998"/>
      <c r="AQ44" s="998"/>
      <c r="AR44" s="998"/>
      <c r="AS44" s="998"/>
      <c r="AT44" s="1214" t="s">
        <v>1184</v>
      </c>
      <c r="AU44" s="1215">
        <f>AK44*(AU41/AK41)</f>
        <v>26.172068</v>
      </c>
      <c r="AV44" s="1073"/>
      <c r="AW44" s="1073"/>
      <c r="AX44" s="1073"/>
      <c r="AY44" s="1073"/>
    </row>
    <row r="45" ht="13.5" customHeight="1">
      <c r="A45" s="1071"/>
      <c r="B45" s="1071"/>
      <c r="C45" s="1071"/>
      <c r="D45" s="1218"/>
      <c r="E45" s="1218"/>
      <c r="F45" s="1218"/>
      <c r="G45" s="1218"/>
      <c r="H45" s="1218"/>
      <c r="I45" s="1218"/>
      <c r="J45" s="1218"/>
      <c r="K45" s="1218"/>
      <c r="L45" s="1071"/>
      <c r="M45" s="1071"/>
      <c r="N45" s="1071"/>
      <c r="O45" s="1071"/>
      <c r="P45" s="1071"/>
      <c r="Q45" s="1071"/>
      <c r="R45" s="1071"/>
      <c r="S45" s="1071"/>
      <c r="T45" s="1071"/>
      <c r="U45" s="1071"/>
      <c r="V45" s="1071"/>
      <c r="W45" s="1071"/>
      <c r="X45" s="1071"/>
      <c r="Y45" s="1071"/>
      <c r="Z45" s="1071"/>
      <c r="AA45" s="1071"/>
      <c r="AB45" s="1071"/>
      <c r="AC45" s="1071"/>
      <c r="AD45" s="1071"/>
      <c r="AE45" s="1071"/>
      <c r="AF45" s="1071"/>
      <c r="AG45" s="1071"/>
      <c r="AH45" s="998"/>
      <c r="AI45" s="998"/>
      <c r="AJ45" s="1071"/>
      <c r="AK45" s="1071"/>
      <c r="AL45" s="1071"/>
      <c r="AM45" s="1071"/>
      <c r="AN45" s="1071"/>
      <c r="AO45" s="1071"/>
      <c r="AP45" s="998"/>
      <c r="AQ45" s="998"/>
      <c r="AR45" s="998"/>
      <c r="AS45" s="998"/>
      <c r="AT45" s="1071"/>
      <c r="AU45" s="1071"/>
      <c r="AV45" s="1071"/>
      <c r="AW45" s="1071"/>
      <c r="AX45" s="1071"/>
      <c r="AY45" s="1071"/>
    </row>
    <row r="46" ht="15.75" customHeight="1">
      <c r="A46" s="1071"/>
      <c r="B46" s="1071"/>
      <c r="C46" s="1071"/>
      <c r="D46" s="1218"/>
      <c r="E46" s="1218"/>
      <c r="F46" s="1218"/>
      <c r="G46" s="1218"/>
      <c r="H46" s="1218"/>
      <c r="I46" s="1218"/>
      <c r="J46" s="1218"/>
      <c r="K46" s="1218" t="s">
        <v>1227</v>
      </c>
      <c r="L46" s="1219">
        <f>L42</f>
        <v>250000</v>
      </c>
      <c r="M46" s="1071"/>
      <c r="N46" s="1071"/>
      <c r="O46" s="1071"/>
      <c r="P46" s="1071"/>
      <c r="Q46" s="1218" t="s">
        <v>1227</v>
      </c>
      <c r="R46" s="1219">
        <f>R42+L42</f>
        <v>690000</v>
      </c>
      <c r="S46" s="1071"/>
      <c r="T46" s="1220"/>
      <c r="U46" s="1071"/>
      <c r="V46" s="1071"/>
      <c r="W46" s="1218" t="s">
        <v>1227</v>
      </c>
      <c r="X46" s="1219">
        <f>X42+R42+L42</f>
        <v>1150242</v>
      </c>
      <c r="Y46" s="1071"/>
      <c r="Z46" s="1071"/>
      <c r="AA46" s="1071"/>
      <c r="AB46" s="1071"/>
      <c r="AC46" s="1218" t="s">
        <v>1227</v>
      </c>
      <c r="AD46" s="1219">
        <f>AD42+X42+R42+L42</f>
        <v>1250242</v>
      </c>
      <c r="AE46" s="1071"/>
      <c r="AF46" s="1071"/>
      <c r="AG46" s="1071"/>
      <c r="AH46" s="998"/>
      <c r="AI46" s="998"/>
      <c r="AJ46" s="1218" t="s">
        <v>1227</v>
      </c>
      <c r="AK46" s="1219">
        <f>AK42+AD46</f>
        <v>2600242</v>
      </c>
      <c r="AL46" s="1071"/>
      <c r="AM46" s="1071"/>
      <c r="AN46" s="1071"/>
      <c r="AO46" s="1071"/>
      <c r="AP46" s="998"/>
      <c r="AQ46" s="998"/>
      <c r="AR46" s="998"/>
      <c r="AS46" s="998"/>
      <c r="AT46" s="1218" t="s">
        <v>1227</v>
      </c>
      <c r="AU46" s="1219">
        <f>AU42+AN46</f>
        <v>0</v>
      </c>
      <c r="AV46" s="1071"/>
      <c r="AW46" s="1071"/>
      <c r="AX46" s="1071"/>
      <c r="AY46" s="1071"/>
    </row>
    <row r="47" ht="13.5" customHeight="1">
      <c r="A47" s="1071"/>
      <c r="B47" s="1071"/>
      <c r="C47" s="1071"/>
      <c r="D47" s="1218"/>
      <c r="E47" s="1218"/>
      <c r="F47" s="1218"/>
      <c r="G47" s="1218"/>
      <c r="H47" s="1218"/>
      <c r="I47" s="1218"/>
      <c r="J47" s="1218"/>
      <c r="K47" s="1218"/>
      <c r="L47" s="1221"/>
      <c r="M47" s="1071"/>
      <c r="N47" s="1071"/>
      <c r="O47" s="1071"/>
      <c r="P47" s="1071"/>
      <c r="Q47" s="1071"/>
      <c r="R47" s="1071"/>
      <c r="S47" s="1071"/>
      <c r="T47" s="1071"/>
      <c r="U47" s="1071"/>
      <c r="V47" s="1071"/>
      <c r="W47" s="1071"/>
      <c r="X47" s="1071"/>
      <c r="Y47" s="1071"/>
      <c r="Z47" s="1071"/>
      <c r="AA47" s="1071"/>
      <c r="AB47" s="1071"/>
      <c r="AC47" s="1071"/>
      <c r="AD47" s="1071"/>
      <c r="AE47" s="1071"/>
      <c r="AF47" s="1071"/>
      <c r="AG47" s="1071"/>
      <c r="AH47" s="998"/>
      <c r="AI47" s="998"/>
      <c r="AJ47" s="998"/>
      <c r="AK47" s="998"/>
      <c r="AL47" s="998"/>
      <c r="AM47" s="998"/>
      <c r="AN47" s="998"/>
      <c r="AO47" s="998"/>
      <c r="AP47" s="998"/>
      <c r="AQ47" s="998"/>
      <c r="AR47" s="998"/>
      <c r="AS47" s="998"/>
      <c r="AT47" s="998"/>
      <c r="AU47" s="998"/>
      <c r="AV47" s="998"/>
      <c r="AW47" s="998"/>
      <c r="AX47" s="998"/>
      <c r="AY47" s="998"/>
    </row>
    <row r="48" ht="12.75" customHeight="1">
      <c r="A48" s="1071"/>
      <c r="B48" s="1071"/>
      <c r="C48" s="1071"/>
      <c r="D48" s="1218"/>
      <c r="E48" s="1218"/>
      <c r="F48" s="1218"/>
      <c r="G48" s="1218"/>
      <c r="H48" s="1218"/>
      <c r="I48" s="1218"/>
      <c r="J48" s="1218"/>
      <c r="K48" s="1218"/>
      <c r="L48" s="1071"/>
      <c r="M48" s="1071"/>
      <c r="N48" s="1071"/>
      <c r="O48" s="1071"/>
      <c r="P48" s="1071"/>
      <c r="Q48" s="1071"/>
      <c r="R48" s="1071"/>
      <c r="S48" s="1071"/>
      <c r="T48" s="1071"/>
      <c r="U48" s="1071"/>
      <c r="V48" s="1071"/>
      <c r="W48" s="1071"/>
      <c r="X48" s="1071"/>
      <c r="Y48" s="1071"/>
      <c r="Z48" s="1071"/>
      <c r="AA48" s="1071"/>
      <c r="AB48" s="1071"/>
      <c r="AC48" s="1071"/>
      <c r="AD48" s="1071"/>
      <c r="AE48" s="1071"/>
      <c r="AF48" s="1071"/>
      <c r="AG48" s="1071"/>
      <c r="AH48" s="998"/>
      <c r="AI48" s="998"/>
      <c r="AJ48" s="1071" t="s">
        <v>1201</v>
      </c>
      <c r="AK48" s="1213">
        <f>AK42/AK43</f>
        <v>0.1443850267</v>
      </c>
      <c r="AL48" s="998"/>
      <c r="AM48" s="998"/>
      <c r="AN48" s="998"/>
      <c r="AO48" s="998"/>
      <c r="AP48" s="998"/>
      <c r="AQ48" s="998"/>
      <c r="AR48" s="998"/>
      <c r="AS48" s="998"/>
      <c r="AT48" s="1071" t="s">
        <v>1201</v>
      </c>
      <c r="AU48" s="1213">
        <f>AU42/AU43</f>
        <v>0</v>
      </c>
      <c r="AV48" s="998"/>
      <c r="AW48" s="998"/>
      <c r="AX48" s="998"/>
      <c r="AY48" s="998"/>
    </row>
    <row r="49" ht="13.5" customHeight="1">
      <c r="A49" s="1071"/>
      <c r="B49" s="1071"/>
      <c r="C49" s="1071"/>
      <c r="D49" s="1218"/>
      <c r="E49" s="1218"/>
      <c r="F49" s="1218"/>
      <c r="G49" s="1218"/>
      <c r="H49" s="1218"/>
      <c r="I49" s="1218"/>
      <c r="J49" s="1218"/>
      <c r="K49" s="1218"/>
      <c r="L49" s="1221"/>
      <c r="M49" s="1071"/>
      <c r="N49" s="1071"/>
      <c r="O49" s="1071"/>
      <c r="P49" s="1071"/>
      <c r="Q49" s="1071"/>
      <c r="R49" s="1071"/>
      <c r="S49" s="1071"/>
      <c r="T49" s="1071"/>
      <c r="U49" s="1071"/>
      <c r="V49" s="1071"/>
      <c r="W49" s="1071"/>
      <c r="X49" s="1071"/>
      <c r="Y49" s="1071"/>
      <c r="Z49" s="1071"/>
      <c r="AA49" s="1071"/>
      <c r="AB49" s="1071"/>
      <c r="AC49" s="1071"/>
      <c r="AD49" s="1071"/>
      <c r="AE49" s="1071"/>
      <c r="AF49" s="1071"/>
      <c r="AG49" s="1071"/>
      <c r="AH49" s="998"/>
      <c r="AI49" s="998"/>
      <c r="AJ49" s="998"/>
      <c r="AK49" s="998"/>
      <c r="AL49" s="998"/>
      <c r="AM49" s="998"/>
      <c r="AN49" s="998"/>
      <c r="AO49" s="998"/>
      <c r="AP49" s="998"/>
      <c r="AQ49" s="998"/>
      <c r="AR49" s="998"/>
      <c r="AS49" s="998"/>
      <c r="AT49" s="998"/>
      <c r="AU49" s="998"/>
      <c r="AV49" s="998"/>
      <c r="AW49" s="998"/>
      <c r="AX49" s="998"/>
      <c r="AY49" s="998"/>
    </row>
    <row r="50" ht="13.5" customHeight="1">
      <c r="A50" s="1071"/>
      <c r="B50" s="1071"/>
      <c r="C50" s="1071"/>
      <c r="D50" s="1218"/>
      <c r="E50" s="1218"/>
      <c r="F50" s="1218"/>
      <c r="G50" s="1218"/>
      <c r="H50" s="1218"/>
      <c r="I50" s="1218"/>
      <c r="J50" s="1218"/>
      <c r="K50" s="1218"/>
      <c r="L50" s="1071"/>
      <c r="M50" s="1071"/>
      <c r="N50" s="1071"/>
      <c r="O50" s="1071"/>
      <c r="P50" s="1071"/>
      <c r="Q50" s="1071"/>
      <c r="R50" s="1071"/>
      <c r="S50" s="1071"/>
      <c r="T50" s="1071"/>
      <c r="U50" s="1071"/>
      <c r="V50" s="1071"/>
      <c r="W50" s="1071"/>
      <c r="X50" s="1071"/>
      <c r="Y50" s="1071"/>
      <c r="Z50" s="1071"/>
      <c r="AA50" s="1071"/>
      <c r="AB50" s="1071"/>
      <c r="AC50" s="1071"/>
      <c r="AD50" s="1071"/>
      <c r="AE50" s="1071"/>
      <c r="AF50" s="1071"/>
      <c r="AG50" s="1071"/>
      <c r="AH50" s="998"/>
      <c r="AI50" s="998"/>
      <c r="AJ50" s="998"/>
      <c r="AK50" s="998"/>
      <c r="AL50" s="998"/>
      <c r="AM50" s="998"/>
      <c r="AN50" s="998"/>
      <c r="AO50" s="998"/>
      <c r="AP50" s="998"/>
      <c r="AQ50" s="998"/>
      <c r="AR50" s="998"/>
      <c r="AS50" s="998"/>
      <c r="AT50" s="998"/>
      <c r="AU50" s="998"/>
      <c r="AV50" s="998"/>
      <c r="AW50" s="998"/>
      <c r="AX50" s="998"/>
      <c r="AY50" s="998"/>
    </row>
    <row r="51" ht="13.5" customHeight="1">
      <c r="A51" s="1071"/>
      <c r="B51" s="1071"/>
      <c r="C51" s="1071"/>
      <c r="D51" s="1218"/>
      <c r="E51" s="1218"/>
      <c r="F51" s="1218"/>
      <c r="G51" s="1218"/>
      <c r="H51" s="1218"/>
      <c r="I51" s="1218"/>
      <c r="J51" s="1218"/>
      <c r="K51" s="1218"/>
      <c r="L51" s="1071"/>
      <c r="M51" s="1071"/>
      <c r="N51" s="1071"/>
      <c r="O51" s="1071"/>
      <c r="P51" s="1071"/>
      <c r="Q51" s="1071"/>
      <c r="R51" s="1071"/>
      <c r="S51" s="1071"/>
      <c r="T51" s="1071"/>
      <c r="U51" s="1071"/>
      <c r="V51" s="1071"/>
      <c r="W51" s="1071"/>
      <c r="X51" s="1071"/>
      <c r="Y51" s="1071"/>
      <c r="Z51" s="1071"/>
      <c r="AA51" s="1071"/>
      <c r="AB51" s="1071"/>
      <c r="AC51" s="1071"/>
      <c r="AD51" s="1071"/>
      <c r="AE51" s="1071"/>
      <c r="AF51" s="1071"/>
      <c r="AG51" s="1071"/>
      <c r="AH51" s="998"/>
      <c r="AI51" s="998"/>
      <c r="AJ51" s="998"/>
      <c r="AK51" s="998"/>
      <c r="AL51" s="998"/>
      <c r="AM51" s="998"/>
      <c r="AN51" s="998"/>
      <c r="AO51" s="998"/>
      <c r="AP51" s="998"/>
      <c r="AQ51" s="998"/>
      <c r="AR51" s="998"/>
      <c r="AS51" s="998"/>
      <c r="AT51" s="998"/>
      <c r="AU51" s="998"/>
      <c r="AV51" s="998"/>
      <c r="AW51" s="998"/>
      <c r="AX51" s="998"/>
      <c r="AY51" s="998"/>
    </row>
    <row r="52" ht="13.5" customHeight="1">
      <c r="A52" s="1071"/>
      <c r="B52" s="1071"/>
      <c r="C52" s="1071"/>
      <c r="D52" s="1218"/>
      <c r="E52" s="1218"/>
      <c r="F52" s="1218"/>
      <c r="G52" s="1218"/>
      <c r="H52" s="1218"/>
      <c r="I52" s="1218"/>
      <c r="J52" s="1218"/>
      <c r="K52" s="1218"/>
      <c r="L52" s="1071"/>
      <c r="M52" s="1071"/>
      <c r="N52" s="1071"/>
      <c r="O52" s="1071"/>
      <c r="P52" s="1071"/>
      <c r="Q52" s="1071"/>
      <c r="R52" s="1071"/>
      <c r="S52" s="1071"/>
      <c r="T52" s="1071"/>
      <c r="U52" s="1071"/>
      <c r="V52" s="1071"/>
      <c r="W52" s="1071"/>
      <c r="X52" s="1071"/>
      <c r="Y52" s="1071"/>
      <c r="Z52" s="1071"/>
      <c r="AA52" s="1071"/>
      <c r="AB52" s="1071"/>
      <c r="AC52" s="1071"/>
      <c r="AD52" s="1071"/>
      <c r="AE52" s="1071"/>
      <c r="AF52" s="1071"/>
      <c r="AG52" s="1071"/>
      <c r="AH52" s="998"/>
      <c r="AI52" s="998"/>
      <c r="AJ52" s="998"/>
      <c r="AK52" s="998"/>
      <c r="AL52" s="998"/>
      <c r="AM52" s="998"/>
      <c r="AN52" s="998"/>
      <c r="AO52" s="998"/>
      <c r="AP52" s="998"/>
      <c r="AQ52" s="998"/>
      <c r="AR52" s="998"/>
      <c r="AS52" s="998"/>
      <c r="AT52" s="998"/>
      <c r="AU52" s="998"/>
      <c r="AV52" s="998"/>
      <c r="AW52" s="998"/>
      <c r="AX52" s="998"/>
      <c r="AY52" s="998"/>
    </row>
    <row r="53" ht="13.5" customHeight="1">
      <c r="A53" s="1071"/>
      <c r="B53" s="1071"/>
      <c r="C53" s="1071"/>
      <c r="D53" s="1218"/>
      <c r="E53" s="1218"/>
      <c r="F53" s="1218"/>
      <c r="G53" s="1218"/>
      <c r="H53" s="1218"/>
      <c r="I53" s="1218"/>
      <c r="J53" s="1218"/>
      <c r="K53" s="1218"/>
      <c r="L53" s="1071"/>
      <c r="M53" s="1071"/>
      <c r="N53" s="1071"/>
      <c r="O53" s="1071"/>
      <c r="P53" s="1071"/>
      <c r="Q53" s="1071"/>
      <c r="R53" s="1071"/>
      <c r="S53" s="1071"/>
      <c r="T53" s="1071"/>
      <c r="U53" s="1071"/>
      <c r="V53" s="1071"/>
      <c r="W53" s="1071"/>
      <c r="X53" s="1071"/>
      <c r="Y53" s="1071"/>
      <c r="Z53" s="1071"/>
      <c r="AA53" s="1071"/>
      <c r="AB53" s="1071"/>
      <c r="AC53" s="1071"/>
      <c r="AD53" s="1071"/>
      <c r="AE53" s="1071"/>
      <c r="AF53" s="1071"/>
      <c r="AG53" s="1071"/>
      <c r="AH53" s="998"/>
      <c r="AI53" s="998"/>
      <c r="AJ53" s="998"/>
      <c r="AK53" s="998"/>
      <c r="AL53" s="998"/>
      <c r="AM53" s="998"/>
      <c r="AN53" s="998"/>
      <c r="AO53" s="998"/>
      <c r="AP53" s="998"/>
      <c r="AQ53" s="998"/>
      <c r="AR53" s="998"/>
      <c r="AS53" s="998"/>
      <c r="AT53" s="998"/>
      <c r="AU53" s="998"/>
      <c r="AV53" s="998"/>
      <c r="AW53" s="998"/>
      <c r="AX53" s="998"/>
      <c r="AY53" s="998"/>
    </row>
    <row r="54" ht="13.5" customHeight="1">
      <c r="A54" s="1071"/>
      <c r="B54" s="1071"/>
      <c r="C54" s="1071"/>
      <c r="D54" s="1218"/>
      <c r="E54" s="1218"/>
      <c r="F54" s="1218"/>
      <c r="G54" s="1218"/>
      <c r="H54" s="1218"/>
      <c r="I54" s="1218"/>
      <c r="J54" s="1218"/>
      <c r="K54" s="1218"/>
      <c r="L54" s="1071"/>
      <c r="M54" s="1071"/>
      <c r="N54" s="1071"/>
      <c r="O54" s="1071"/>
      <c r="P54" s="1071"/>
      <c r="Q54" s="1071"/>
      <c r="R54" s="1071"/>
      <c r="S54" s="1071"/>
      <c r="T54" s="1071"/>
      <c r="U54" s="1071"/>
      <c r="V54" s="1071"/>
      <c r="W54" s="1071"/>
      <c r="X54" s="1071"/>
      <c r="Y54" s="1071"/>
      <c r="Z54" s="1071"/>
      <c r="AA54" s="1071"/>
      <c r="AB54" s="1071"/>
      <c r="AC54" s="1071"/>
      <c r="AD54" s="1071"/>
      <c r="AE54" s="1071"/>
      <c r="AF54" s="1071"/>
      <c r="AG54" s="1071"/>
      <c r="AH54" s="998"/>
      <c r="AI54" s="998"/>
      <c r="AJ54" s="998"/>
      <c r="AK54" s="998"/>
      <c r="AL54" s="998"/>
      <c r="AM54" s="998"/>
      <c r="AN54" s="998"/>
      <c r="AO54" s="998"/>
      <c r="AP54" s="998"/>
      <c r="AQ54" s="998"/>
      <c r="AR54" s="998"/>
      <c r="AS54" s="998"/>
      <c r="AT54" s="998"/>
      <c r="AU54" s="998"/>
      <c r="AV54" s="998"/>
      <c r="AW54" s="998"/>
      <c r="AX54" s="998"/>
      <c r="AY54" s="998"/>
    </row>
    <row r="55" ht="13.5" customHeight="1">
      <c r="A55" s="1071"/>
      <c r="B55" s="1071"/>
      <c r="C55" s="1071"/>
      <c r="D55" s="1218"/>
      <c r="E55" s="1218"/>
      <c r="F55" s="1218"/>
      <c r="G55" s="1218"/>
      <c r="H55" s="1218"/>
      <c r="I55" s="1218"/>
      <c r="J55" s="1218"/>
      <c r="K55" s="1218"/>
      <c r="L55" s="1071"/>
      <c r="M55" s="1071"/>
      <c r="N55" s="1071"/>
      <c r="O55" s="1071"/>
      <c r="P55" s="1071"/>
      <c r="Q55" s="1071"/>
      <c r="R55" s="1071"/>
      <c r="S55" s="1071"/>
      <c r="T55" s="1071"/>
      <c r="U55" s="1071"/>
      <c r="V55" s="1071"/>
      <c r="W55" s="1071"/>
      <c r="X55" s="1071"/>
      <c r="Y55" s="1071"/>
      <c r="Z55" s="1071"/>
      <c r="AA55" s="1071"/>
      <c r="AB55" s="1071"/>
      <c r="AC55" s="1071"/>
      <c r="AD55" s="1071"/>
      <c r="AE55" s="1071"/>
      <c r="AF55" s="1071"/>
      <c r="AG55" s="1071"/>
      <c r="AH55" s="998"/>
      <c r="AI55" s="998"/>
      <c r="AJ55" s="998"/>
      <c r="AK55" s="998"/>
      <c r="AL55" s="998"/>
      <c r="AM55" s="998"/>
      <c r="AN55" s="998"/>
      <c r="AO55" s="998"/>
      <c r="AP55" s="998"/>
      <c r="AQ55" s="998"/>
      <c r="AR55" s="998"/>
      <c r="AS55" s="998"/>
      <c r="AT55" s="998"/>
      <c r="AU55" s="998"/>
      <c r="AV55" s="998"/>
      <c r="AW55" s="998"/>
      <c r="AX55" s="998"/>
      <c r="AY55" s="998"/>
    </row>
    <row r="56" ht="13.5" customHeight="1">
      <c r="A56" s="1071"/>
      <c r="B56" s="1071"/>
      <c r="C56" s="1071"/>
      <c r="D56" s="1218"/>
      <c r="E56" s="1218"/>
      <c r="F56" s="1218"/>
      <c r="G56" s="1218"/>
      <c r="H56" s="1218"/>
      <c r="I56" s="1218"/>
      <c r="J56" s="1218"/>
      <c r="K56" s="1218"/>
      <c r="L56" s="1071"/>
      <c r="M56" s="1071"/>
      <c r="N56" s="1071"/>
      <c r="O56" s="1071"/>
      <c r="P56" s="1071"/>
      <c r="Q56" s="1071"/>
      <c r="R56" s="1071"/>
      <c r="S56" s="1071"/>
      <c r="T56" s="1071"/>
      <c r="U56" s="1071"/>
      <c r="V56" s="1071"/>
      <c r="W56" s="1071"/>
      <c r="X56" s="1071"/>
      <c r="Y56" s="1071"/>
      <c r="Z56" s="1071"/>
      <c r="AA56" s="1071"/>
      <c r="AB56" s="1071"/>
      <c r="AC56" s="1071"/>
      <c r="AD56" s="1071"/>
      <c r="AE56" s="1071"/>
      <c r="AF56" s="1071"/>
      <c r="AG56" s="1071"/>
      <c r="AH56" s="998"/>
      <c r="AI56" s="998"/>
      <c r="AJ56" s="998"/>
      <c r="AK56" s="998"/>
      <c r="AL56" s="998"/>
      <c r="AM56" s="998"/>
      <c r="AN56" s="998"/>
      <c r="AO56" s="998"/>
      <c r="AP56" s="998"/>
      <c r="AQ56" s="998"/>
      <c r="AR56" s="998"/>
      <c r="AS56" s="998"/>
      <c r="AT56" s="998"/>
      <c r="AU56" s="998"/>
      <c r="AV56" s="998"/>
      <c r="AW56" s="998"/>
      <c r="AX56" s="998"/>
      <c r="AY56" s="998"/>
    </row>
    <row r="57" ht="13.5" customHeight="1">
      <c r="A57" s="1071"/>
      <c r="B57" s="1071"/>
      <c r="C57" s="1071"/>
      <c r="D57" s="1218"/>
      <c r="E57" s="1218"/>
      <c r="F57" s="1218"/>
      <c r="G57" s="1218"/>
      <c r="H57" s="1218"/>
      <c r="I57" s="1218"/>
      <c r="J57" s="1218"/>
      <c r="K57" s="1218"/>
      <c r="L57" s="1071"/>
      <c r="M57" s="1071"/>
      <c r="N57" s="1071"/>
      <c r="O57" s="1071"/>
      <c r="P57" s="1071"/>
      <c r="Q57" s="1071"/>
      <c r="R57" s="1071"/>
      <c r="S57" s="1071"/>
      <c r="T57" s="1071"/>
      <c r="U57" s="1071"/>
      <c r="V57" s="1071"/>
      <c r="W57" s="1071"/>
      <c r="X57" s="1071"/>
      <c r="Y57" s="1071"/>
      <c r="Z57" s="1071"/>
      <c r="AA57" s="1071"/>
      <c r="AB57" s="1071"/>
      <c r="AC57" s="1071"/>
      <c r="AD57" s="1071"/>
      <c r="AE57" s="1071"/>
      <c r="AF57" s="1071"/>
      <c r="AG57" s="1071"/>
      <c r="AH57" s="998"/>
      <c r="AI57" s="998"/>
      <c r="AJ57" s="998"/>
      <c r="AK57" s="998"/>
      <c r="AL57" s="998"/>
      <c r="AM57" s="998"/>
      <c r="AN57" s="998"/>
      <c r="AO57" s="998"/>
      <c r="AP57" s="998"/>
      <c r="AQ57" s="998"/>
      <c r="AR57" s="998"/>
      <c r="AS57" s="998"/>
      <c r="AT57" s="998"/>
      <c r="AU57" s="998"/>
      <c r="AV57" s="998"/>
      <c r="AW57" s="998"/>
      <c r="AX57" s="998"/>
      <c r="AY57" s="998"/>
    </row>
    <row r="58" ht="13.5" customHeight="1">
      <c r="A58" s="1071"/>
      <c r="B58" s="1071"/>
      <c r="C58" s="1071"/>
      <c r="D58" s="1218"/>
      <c r="E58" s="1218"/>
      <c r="F58" s="1218"/>
      <c r="G58" s="1218"/>
      <c r="H58" s="1218"/>
      <c r="I58" s="1218"/>
      <c r="J58" s="1218"/>
      <c r="K58" s="1218"/>
      <c r="L58" s="1071"/>
      <c r="M58" s="1071"/>
      <c r="N58" s="1071"/>
      <c r="O58" s="1071"/>
      <c r="P58" s="1071"/>
      <c r="Q58" s="1071"/>
      <c r="R58" s="1071"/>
      <c r="S58" s="1071"/>
      <c r="T58" s="1071"/>
      <c r="U58" s="1071"/>
      <c r="V58" s="1071"/>
      <c r="W58" s="1071"/>
      <c r="X58" s="1071"/>
      <c r="Y58" s="1071"/>
      <c r="Z58" s="1071"/>
      <c r="AA58" s="1071"/>
      <c r="AB58" s="1071"/>
      <c r="AC58" s="1071"/>
      <c r="AD58" s="1071"/>
      <c r="AE58" s="1071"/>
      <c r="AF58" s="1071"/>
      <c r="AG58" s="1071"/>
      <c r="AH58" s="998"/>
      <c r="AI58" s="998"/>
      <c r="AJ58" s="998"/>
      <c r="AK58" s="998"/>
      <c r="AL58" s="998"/>
      <c r="AM58" s="998"/>
      <c r="AN58" s="998"/>
      <c r="AO58" s="998"/>
      <c r="AP58" s="998"/>
      <c r="AQ58" s="998"/>
      <c r="AR58" s="998"/>
      <c r="AS58" s="998"/>
      <c r="AT58" s="998"/>
      <c r="AU58" s="998"/>
      <c r="AV58" s="998"/>
      <c r="AW58" s="998"/>
      <c r="AX58" s="998"/>
      <c r="AY58" s="998"/>
    </row>
    <row r="59" ht="13.5" customHeight="1">
      <c r="A59" s="1071"/>
      <c r="B59" s="1071"/>
      <c r="C59" s="1071"/>
      <c r="D59" s="1218"/>
      <c r="E59" s="1218"/>
      <c r="F59" s="1218"/>
      <c r="G59" s="1218"/>
      <c r="H59" s="1218"/>
      <c r="I59" s="1218"/>
      <c r="J59" s="1218"/>
      <c r="K59" s="1218"/>
      <c r="L59" s="1071"/>
      <c r="M59" s="1071"/>
      <c r="N59" s="1071"/>
      <c r="O59" s="1071"/>
      <c r="P59" s="1071"/>
      <c r="Q59" s="1071"/>
      <c r="R59" s="1071"/>
      <c r="S59" s="1071"/>
      <c r="T59" s="1071"/>
      <c r="U59" s="1071"/>
      <c r="V59" s="1071"/>
      <c r="W59" s="1071"/>
      <c r="X59" s="1071"/>
      <c r="Y59" s="1071"/>
      <c r="Z59" s="1071"/>
      <c r="AA59" s="1071"/>
      <c r="AB59" s="1071"/>
      <c r="AC59" s="1071"/>
      <c r="AD59" s="1071"/>
      <c r="AE59" s="1071"/>
      <c r="AF59" s="1071"/>
      <c r="AG59" s="1071"/>
      <c r="AH59" s="998"/>
      <c r="AI59" s="998"/>
      <c r="AJ59" s="998"/>
      <c r="AK59" s="998"/>
      <c r="AL59" s="998"/>
      <c r="AM59" s="998"/>
      <c r="AN59" s="998"/>
      <c r="AO59" s="998"/>
      <c r="AP59" s="998"/>
      <c r="AQ59" s="998"/>
      <c r="AR59" s="998"/>
      <c r="AS59" s="998"/>
      <c r="AT59" s="998"/>
      <c r="AU59" s="998"/>
      <c r="AV59" s="998"/>
      <c r="AW59" s="998"/>
      <c r="AX59" s="998"/>
      <c r="AY59" s="998"/>
    </row>
    <row r="60" ht="13.5" customHeight="1">
      <c r="A60" s="1071"/>
      <c r="B60" s="1071"/>
      <c r="C60" s="1071"/>
      <c r="D60" s="1218"/>
      <c r="E60" s="1218"/>
      <c r="F60" s="1218"/>
      <c r="G60" s="1218"/>
      <c r="H60" s="1218"/>
      <c r="I60" s="1218"/>
      <c r="J60" s="1218"/>
      <c r="K60" s="1218"/>
      <c r="L60" s="1071"/>
      <c r="M60" s="1071"/>
      <c r="N60" s="1071"/>
      <c r="O60" s="1071"/>
      <c r="P60" s="1071"/>
      <c r="Q60" s="1071"/>
      <c r="R60" s="1071"/>
      <c r="S60" s="1071"/>
      <c r="T60" s="1071"/>
      <c r="U60" s="1071"/>
      <c r="V60" s="1071"/>
      <c r="W60" s="1071"/>
      <c r="X60" s="1071"/>
      <c r="Y60" s="1071"/>
      <c r="Z60" s="1071"/>
      <c r="AA60" s="1071"/>
      <c r="AB60" s="1071"/>
      <c r="AC60" s="1071"/>
      <c r="AD60" s="1071"/>
      <c r="AE60" s="1071"/>
      <c r="AF60" s="1071"/>
      <c r="AG60" s="1071"/>
      <c r="AH60" s="998"/>
      <c r="AI60" s="998"/>
      <c r="AJ60" s="998"/>
      <c r="AK60" s="998"/>
      <c r="AL60" s="998"/>
      <c r="AM60" s="998"/>
      <c r="AN60" s="998"/>
      <c r="AO60" s="998"/>
      <c r="AP60" s="998"/>
      <c r="AQ60" s="998"/>
      <c r="AR60" s="998"/>
      <c r="AS60" s="998"/>
      <c r="AT60" s="998"/>
      <c r="AU60" s="998"/>
      <c r="AV60" s="998"/>
      <c r="AW60" s="998"/>
      <c r="AX60" s="998"/>
      <c r="AY60" s="998"/>
    </row>
    <row r="61" ht="13.5" customHeight="1">
      <c r="A61" s="1071"/>
      <c r="B61" s="1071"/>
      <c r="C61" s="1071"/>
      <c r="D61" s="1218"/>
      <c r="E61" s="1218"/>
      <c r="F61" s="1218"/>
      <c r="G61" s="1218"/>
      <c r="H61" s="1218"/>
      <c r="I61" s="1218"/>
      <c r="J61" s="1218"/>
      <c r="K61" s="1218"/>
      <c r="L61" s="1071"/>
      <c r="M61" s="1071"/>
      <c r="N61" s="1071"/>
      <c r="O61" s="1071"/>
      <c r="P61" s="1071"/>
      <c r="Q61" s="1071"/>
      <c r="R61" s="1071"/>
      <c r="S61" s="1071"/>
      <c r="T61" s="1071"/>
      <c r="U61" s="1071"/>
      <c r="V61" s="1071"/>
      <c r="W61" s="1071"/>
      <c r="X61" s="1071"/>
      <c r="Y61" s="1071"/>
      <c r="Z61" s="1071"/>
      <c r="AA61" s="1071"/>
      <c r="AB61" s="1071"/>
      <c r="AC61" s="1071"/>
      <c r="AD61" s="1071"/>
      <c r="AE61" s="1071"/>
      <c r="AF61" s="1071"/>
      <c r="AG61" s="1071"/>
      <c r="AH61" s="998"/>
      <c r="AI61" s="998"/>
      <c r="AJ61" s="998"/>
      <c r="AK61" s="998"/>
      <c r="AL61" s="998"/>
      <c r="AM61" s="998"/>
      <c r="AN61" s="998"/>
      <c r="AO61" s="998"/>
      <c r="AP61" s="998"/>
      <c r="AQ61" s="998"/>
      <c r="AR61" s="998"/>
      <c r="AS61" s="998"/>
      <c r="AT61" s="998"/>
      <c r="AU61" s="998"/>
      <c r="AV61" s="998"/>
      <c r="AW61" s="998"/>
      <c r="AX61" s="998"/>
      <c r="AY61" s="998"/>
    </row>
    <row r="62" ht="13.5" customHeight="1">
      <c r="A62" s="1071"/>
      <c r="B62" s="1071"/>
      <c r="C62" s="1071"/>
      <c r="D62" s="1218"/>
      <c r="E62" s="1218"/>
      <c r="F62" s="1218"/>
      <c r="G62" s="1218"/>
      <c r="H62" s="1218"/>
      <c r="I62" s="1218"/>
      <c r="J62" s="1218"/>
      <c r="K62" s="1218"/>
      <c r="L62" s="1071"/>
      <c r="M62" s="1071"/>
      <c r="N62" s="1071"/>
      <c r="O62" s="1071"/>
      <c r="P62" s="1071"/>
      <c r="Q62" s="1071"/>
      <c r="R62" s="1071"/>
      <c r="S62" s="1071"/>
      <c r="T62" s="1071"/>
      <c r="U62" s="1071"/>
      <c r="V62" s="1071"/>
      <c r="W62" s="1071"/>
      <c r="X62" s="1071"/>
      <c r="Y62" s="1071"/>
      <c r="Z62" s="1071"/>
      <c r="AA62" s="1071"/>
      <c r="AB62" s="1071"/>
      <c r="AC62" s="1071"/>
      <c r="AD62" s="1071"/>
      <c r="AE62" s="1071"/>
      <c r="AF62" s="1071"/>
      <c r="AG62" s="1071"/>
      <c r="AH62" s="998"/>
      <c r="AI62" s="998"/>
      <c r="AJ62" s="998"/>
      <c r="AK62" s="998"/>
      <c r="AL62" s="998"/>
      <c r="AM62" s="998"/>
      <c r="AN62" s="998"/>
      <c r="AO62" s="998"/>
      <c r="AP62" s="998"/>
      <c r="AQ62" s="998"/>
      <c r="AR62" s="998"/>
      <c r="AS62" s="998"/>
      <c r="AT62" s="998"/>
      <c r="AU62" s="998"/>
      <c r="AV62" s="998"/>
      <c r="AW62" s="998"/>
      <c r="AX62" s="998"/>
      <c r="AY62" s="998"/>
    </row>
    <row r="63" ht="13.5" customHeight="1">
      <c r="A63" s="1071"/>
      <c r="B63" s="1071"/>
      <c r="C63" s="1071"/>
      <c r="D63" s="1218"/>
      <c r="E63" s="1218"/>
      <c r="F63" s="1218"/>
      <c r="G63" s="1218"/>
      <c r="H63" s="1218"/>
      <c r="I63" s="1218"/>
      <c r="J63" s="1218"/>
      <c r="K63" s="1218"/>
      <c r="L63" s="1071"/>
      <c r="M63" s="1071"/>
      <c r="N63" s="1071"/>
      <c r="O63" s="1071"/>
      <c r="P63" s="1071"/>
      <c r="Q63" s="1071"/>
      <c r="R63" s="1071"/>
      <c r="S63" s="1071"/>
      <c r="T63" s="1071"/>
      <c r="U63" s="1071"/>
      <c r="V63" s="1071"/>
      <c r="W63" s="1071"/>
      <c r="X63" s="1071"/>
      <c r="Y63" s="1071"/>
      <c r="Z63" s="1071"/>
      <c r="AA63" s="1071"/>
      <c r="AB63" s="1071"/>
      <c r="AC63" s="1071"/>
      <c r="AD63" s="1071"/>
      <c r="AE63" s="1071"/>
      <c r="AF63" s="1071"/>
      <c r="AG63" s="1071"/>
      <c r="AH63" s="998"/>
      <c r="AI63" s="998"/>
      <c r="AJ63" s="998"/>
      <c r="AK63" s="998"/>
      <c r="AL63" s="998"/>
      <c r="AM63" s="998"/>
      <c r="AN63" s="998"/>
      <c r="AO63" s="998"/>
      <c r="AP63" s="998"/>
      <c r="AQ63" s="998"/>
      <c r="AR63" s="998"/>
      <c r="AS63" s="998"/>
      <c r="AT63" s="998"/>
      <c r="AU63" s="998"/>
      <c r="AV63" s="998"/>
      <c r="AW63" s="998"/>
      <c r="AX63" s="998"/>
      <c r="AY63" s="998"/>
    </row>
    <row r="64" ht="13.5" customHeight="1">
      <c r="A64" s="1071"/>
      <c r="B64" s="1071"/>
      <c r="C64" s="1071"/>
      <c r="D64" s="1218"/>
      <c r="E64" s="1218"/>
      <c r="F64" s="1218"/>
      <c r="G64" s="1218"/>
      <c r="H64" s="1218"/>
      <c r="I64" s="1218"/>
      <c r="J64" s="1218"/>
      <c r="K64" s="1218"/>
      <c r="L64" s="1071"/>
      <c r="M64" s="1071"/>
      <c r="N64" s="1071"/>
      <c r="O64" s="1071"/>
      <c r="P64" s="1071"/>
      <c r="Q64" s="1071"/>
      <c r="R64" s="1071"/>
      <c r="S64" s="1071"/>
      <c r="T64" s="1071"/>
      <c r="U64" s="1071"/>
      <c r="V64" s="1071"/>
      <c r="W64" s="1071"/>
      <c r="X64" s="1071"/>
      <c r="Y64" s="1071"/>
      <c r="Z64" s="1071"/>
      <c r="AA64" s="1071"/>
      <c r="AB64" s="1071"/>
      <c r="AC64" s="1071"/>
      <c r="AD64" s="1071"/>
      <c r="AE64" s="1071"/>
      <c r="AF64" s="1071"/>
      <c r="AG64" s="1071"/>
      <c r="AH64" s="998"/>
      <c r="AI64" s="998"/>
      <c r="AJ64" s="998"/>
      <c r="AK64" s="998"/>
      <c r="AL64" s="998"/>
      <c r="AM64" s="998"/>
      <c r="AN64" s="998"/>
      <c r="AO64" s="998"/>
      <c r="AP64" s="998"/>
      <c r="AQ64" s="998"/>
      <c r="AR64" s="998"/>
      <c r="AS64" s="998"/>
      <c r="AT64" s="998"/>
      <c r="AU64" s="998"/>
      <c r="AV64" s="998"/>
      <c r="AW64" s="998"/>
      <c r="AX64" s="998"/>
      <c r="AY64" s="998"/>
    </row>
    <row r="65" ht="13.5" customHeight="1">
      <c r="A65" s="1071"/>
      <c r="B65" s="1071"/>
      <c r="C65" s="1071"/>
      <c r="D65" s="1218"/>
      <c r="E65" s="1218"/>
      <c r="F65" s="1218"/>
      <c r="G65" s="1218"/>
      <c r="H65" s="1218"/>
      <c r="I65" s="1218"/>
      <c r="J65" s="1218"/>
      <c r="K65" s="1218"/>
      <c r="L65" s="1071"/>
      <c r="M65" s="1071"/>
      <c r="N65" s="1071"/>
      <c r="O65" s="1071"/>
      <c r="P65" s="1071"/>
      <c r="Q65" s="1071"/>
      <c r="R65" s="1071"/>
      <c r="S65" s="1071"/>
      <c r="T65" s="1071"/>
      <c r="U65" s="1071"/>
      <c r="V65" s="1071"/>
      <c r="W65" s="1071"/>
      <c r="X65" s="1071"/>
      <c r="Y65" s="1071"/>
      <c r="Z65" s="1071"/>
      <c r="AA65" s="1071"/>
      <c r="AB65" s="1071"/>
      <c r="AC65" s="1071"/>
      <c r="AD65" s="1071"/>
      <c r="AE65" s="1071"/>
      <c r="AF65" s="1071"/>
      <c r="AG65" s="1071"/>
      <c r="AH65" s="998"/>
      <c r="AI65" s="998"/>
      <c r="AJ65" s="998"/>
      <c r="AK65" s="998"/>
      <c r="AL65" s="998"/>
      <c r="AM65" s="998"/>
      <c r="AN65" s="998"/>
      <c r="AO65" s="998"/>
      <c r="AP65" s="998"/>
      <c r="AQ65" s="998"/>
      <c r="AR65" s="998"/>
      <c r="AS65" s="998"/>
      <c r="AT65" s="998"/>
      <c r="AU65" s="998"/>
      <c r="AV65" s="998"/>
      <c r="AW65" s="998"/>
      <c r="AX65" s="998"/>
      <c r="AY65" s="998"/>
    </row>
    <row r="66" ht="13.5" customHeight="1">
      <c r="A66" s="1071"/>
      <c r="B66" s="1071"/>
      <c r="C66" s="1071"/>
      <c r="D66" s="1218"/>
      <c r="E66" s="1218"/>
      <c r="F66" s="1218"/>
      <c r="G66" s="1218"/>
      <c r="H66" s="1218"/>
      <c r="I66" s="1218"/>
      <c r="J66" s="1218"/>
      <c r="K66" s="1218"/>
      <c r="L66" s="1071"/>
      <c r="M66" s="1071"/>
      <c r="N66" s="1071"/>
      <c r="O66" s="1071"/>
      <c r="P66" s="1071"/>
      <c r="Q66" s="1071"/>
      <c r="R66" s="1071"/>
      <c r="S66" s="1071"/>
      <c r="T66" s="1071"/>
      <c r="U66" s="1071"/>
      <c r="V66" s="1071"/>
      <c r="W66" s="1071"/>
      <c r="X66" s="1071"/>
      <c r="Y66" s="1071"/>
      <c r="Z66" s="1071"/>
      <c r="AA66" s="1071"/>
      <c r="AB66" s="1071"/>
      <c r="AC66" s="1071"/>
      <c r="AD66" s="1071"/>
      <c r="AE66" s="1071"/>
      <c r="AF66" s="1071"/>
      <c r="AG66" s="1071"/>
      <c r="AH66" s="998"/>
      <c r="AI66" s="998"/>
      <c r="AJ66" s="998"/>
      <c r="AK66" s="998"/>
      <c r="AL66" s="998"/>
      <c r="AM66" s="998"/>
      <c r="AN66" s="998"/>
      <c r="AO66" s="998"/>
      <c r="AP66" s="998"/>
      <c r="AQ66" s="998"/>
      <c r="AR66" s="998"/>
      <c r="AS66" s="998"/>
      <c r="AT66" s="998"/>
      <c r="AU66" s="998"/>
      <c r="AV66" s="998"/>
      <c r="AW66" s="998"/>
      <c r="AX66" s="998"/>
      <c r="AY66" s="998"/>
    </row>
    <row r="67" ht="13.5" customHeight="1">
      <c r="A67" s="1071"/>
      <c r="B67" s="1071"/>
      <c r="C67" s="1071"/>
      <c r="D67" s="1218"/>
      <c r="E67" s="1218"/>
      <c r="F67" s="1218"/>
      <c r="G67" s="1218"/>
      <c r="H67" s="1218"/>
      <c r="I67" s="1218"/>
      <c r="J67" s="1218"/>
      <c r="K67" s="1218"/>
      <c r="L67" s="1071"/>
      <c r="M67" s="1071"/>
      <c r="N67" s="1071"/>
      <c r="O67" s="1071"/>
      <c r="P67" s="1071"/>
      <c r="Q67" s="1071"/>
      <c r="R67" s="1071"/>
      <c r="S67" s="1071"/>
      <c r="T67" s="1071"/>
      <c r="U67" s="1071"/>
      <c r="V67" s="1071"/>
      <c r="W67" s="1071"/>
      <c r="X67" s="1071"/>
      <c r="Y67" s="1071"/>
      <c r="Z67" s="1071"/>
      <c r="AA67" s="1071"/>
      <c r="AB67" s="1071"/>
      <c r="AC67" s="1071"/>
      <c r="AD67" s="1071"/>
      <c r="AE67" s="1071"/>
      <c r="AF67" s="1071"/>
      <c r="AG67" s="1071"/>
      <c r="AH67" s="998"/>
      <c r="AI67" s="998"/>
      <c r="AJ67" s="998"/>
      <c r="AK67" s="998"/>
      <c r="AL67" s="998"/>
      <c r="AM67" s="998"/>
      <c r="AN67" s="998"/>
      <c r="AO67" s="998"/>
      <c r="AP67" s="998"/>
      <c r="AQ67" s="998"/>
      <c r="AR67" s="998"/>
      <c r="AS67" s="998"/>
      <c r="AT67" s="998"/>
      <c r="AU67" s="998"/>
      <c r="AV67" s="998"/>
      <c r="AW67" s="998"/>
      <c r="AX67" s="998"/>
      <c r="AY67" s="998"/>
    </row>
    <row r="68" ht="13.5" customHeight="1">
      <c r="A68" s="1071"/>
      <c r="B68" s="1071"/>
      <c r="C68" s="1071"/>
      <c r="D68" s="1218"/>
      <c r="E68" s="1218"/>
      <c r="F68" s="1218"/>
      <c r="G68" s="1218"/>
      <c r="H68" s="1218"/>
      <c r="I68" s="1218"/>
      <c r="J68" s="1218"/>
      <c r="K68" s="1218"/>
      <c r="L68" s="1071"/>
      <c r="M68" s="1071"/>
      <c r="N68" s="1071"/>
      <c r="O68" s="1071"/>
      <c r="P68" s="1071"/>
      <c r="Q68" s="1071"/>
      <c r="R68" s="1071"/>
      <c r="S68" s="1071"/>
      <c r="T68" s="1071"/>
      <c r="U68" s="1071"/>
      <c r="V68" s="1071"/>
      <c r="W68" s="1071"/>
      <c r="X68" s="1071"/>
      <c r="Y68" s="1071"/>
      <c r="Z68" s="1071"/>
      <c r="AA68" s="1071"/>
      <c r="AB68" s="1071"/>
      <c r="AC68" s="1071"/>
      <c r="AD68" s="1071"/>
      <c r="AE68" s="1071"/>
      <c r="AF68" s="1071"/>
      <c r="AG68" s="1071"/>
      <c r="AH68" s="998"/>
      <c r="AI68" s="998"/>
      <c r="AJ68" s="998"/>
      <c r="AK68" s="998"/>
      <c r="AL68" s="998"/>
      <c r="AM68" s="998"/>
      <c r="AN68" s="998"/>
      <c r="AO68" s="998"/>
      <c r="AP68" s="998"/>
      <c r="AQ68" s="998"/>
      <c r="AR68" s="998"/>
      <c r="AS68" s="998"/>
      <c r="AT68" s="998"/>
      <c r="AU68" s="998"/>
      <c r="AV68" s="998"/>
      <c r="AW68" s="998"/>
      <c r="AX68" s="998"/>
      <c r="AY68" s="998"/>
    </row>
    <row r="69" ht="13.5" customHeight="1">
      <c r="A69" s="1071"/>
      <c r="B69" s="1071"/>
      <c r="C69" s="1071"/>
      <c r="D69" s="1218"/>
      <c r="E69" s="1218"/>
      <c r="F69" s="1218"/>
      <c r="G69" s="1218"/>
      <c r="H69" s="1218"/>
      <c r="I69" s="1218"/>
      <c r="J69" s="1218"/>
      <c r="K69" s="1218"/>
      <c r="L69" s="1071"/>
      <c r="M69" s="1071"/>
      <c r="N69" s="1071"/>
      <c r="O69" s="1071"/>
      <c r="P69" s="1071"/>
      <c r="Q69" s="1071"/>
      <c r="R69" s="1071"/>
      <c r="S69" s="1071"/>
      <c r="T69" s="1071"/>
      <c r="U69" s="1071"/>
      <c r="V69" s="1071"/>
      <c r="W69" s="1071"/>
      <c r="X69" s="1071"/>
      <c r="Y69" s="1071"/>
      <c r="Z69" s="1071"/>
      <c r="AA69" s="1071"/>
      <c r="AB69" s="1071"/>
      <c r="AC69" s="1071"/>
      <c r="AD69" s="1071"/>
      <c r="AE69" s="1071"/>
      <c r="AF69" s="1071"/>
      <c r="AG69" s="1071"/>
      <c r="AH69" s="998"/>
      <c r="AI69" s="998"/>
      <c r="AJ69" s="998"/>
      <c r="AK69" s="998"/>
      <c r="AL69" s="998"/>
      <c r="AM69" s="998"/>
      <c r="AN69" s="998"/>
      <c r="AO69" s="998"/>
      <c r="AP69" s="998"/>
      <c r="AQ69" s="998"/>
      <c r="AR69" s="998"/>
      <c r="AS69" s="998"/>
      <c r="AT69" s="998"/>
      <c r="AU69" s="998"/>
      <c r="AV69" s="998"/>
      <c r="AW69" s="998"/>
      <c r="AX69" s="998"/>
      <c r="AY69" s="998"/>
    </row>
    <row r="70" ht="13.5" customHeight="1">
      <c r="A70" s="1071"/>
      <c r="B70" s="1071"/>
      <c r="C70" s="1071"/>
      <c r="D70" s="1218"/>
      <c r="E70" s="1218"/>
      <c r="F70" s="1218"/>
      <c r="G70" s="1218"/>
      <c r="H70" s="1218"/>
      <c r="I70" s="1218"/>
      <c r="J70" s="1218"/>
      <c r="K70" s="1218"/>
      <c r="L70" s="1071"/>
      <c r="M70" s="1071"/>
      <c r="N70" s="1071"/>
      <c r="O70" s="1071"/>
      <c r="P70" s="1071"/>
      <c r="Q70" s="1071"/>
      <c r="R70" s="1071"/>
      <c r="S70" s="1071"/>
      <c r="T70" s="1071"/>
      <c r="U70" s="1071"/>
      <c r="V70" s="1071"/>
      <c r="W70" s="1071"/>
      <c r="X70" s="1071"/>
      <c r="Y70" s="1071"/>
      <c r="Z70" s="1071"/>
      <c r="AA70" s="1071"/>
      <c r="AB70" s="1071"/>
      <c r="AC70" s="1071"/>
      <c r="AD70" s="1071"/>
      <c r="AE70" s="1071"/>
      <c r="AF70" s="1071"/>
      <c r="AG70" s="1071"/>
      <c r="AH70" s="998"/>
      <c r="AI70" s="998"/>
      <c r="AJ70" s="998"/>
      <c r="AK70" s="998"/>
      <c r="AL70" s="998"/>
      <c r="AM70" s="998"/>
      <c r="AN70" s="998"/>
      <c r="AO70" s="998"/>
      <c r="AP70" s="998"/>
      <c r="AQ70" s="998"/>
      <c r="AR70" s="998"/>
      <c r="AS70" s="998"/>
      <c r="AT70" s="998"/>
      <c r="AU70" s="998"/>
      <c r="AV70" s="998"/>
      <c r="AW70" s="998"/>
      <c r="AX70" s="998"/>
      <c r="AY70" s="998"/>
    </row>
    <row r="71" ht="13.5" customHeight="1">
      <c r="A71" s="1071"/>
      <c r="B71" s="1071"/>
      <c r="C71" s="1071"/>
      <c r="D71" s="1218"/>
      <c r="E71" s="1218"/>
      <c r="F71" s="1218"/>
      <c r="G71" s="1218"/>
      <c r="H71" s="1218"/>
      <c r="I71" s="1218"/>
      <c r="J71" s="1218"/>
      <c r="K71" s="1218"/>
      <c r="L71" s="1071"/>
      <c r="M71" s="1071"/>
      <c r="N71" s="1071"/>
      <c r="O71" s="1071"/>
      <c r="P71" s="1071"/>
      <c r="Q71" s="1071"/>
      <c r="R71" s="1071"/>
      <c r="S71" s="1071"/>
      <c r="T71" s="1071"/>
      <c r="U71" s="1071"/>
      <c r="V71" s="1071"/>
      <c r="W71" s="1071"/>
      <c r="X71" s="1071"/>
      <c r="Y71" s="1071"/>
      <c r="Z71" s="1071"/>
      <c r="AA71" s="1071"/>
      <c r="AB71" s="1071"/>
      <c r="AC71" s="1071"/>
      <c r="AD71" s="1071"/>
      <c r="AE71" s="1071"/>
      <c r="AF71" s="1071"/>
      <c r="AG71" s="1071"/>
      <c r="AH71" s="998"/>
      <c r="AI71" s="998"/>
      <c r="AJ71" s="998"/>
      <c r="AK71" s="998"/>
      <c r="AL71" s="998"/>
      <c r="AM71" s="998"/>
      <c r="AN71" s="998"/>
      <c r="AO71" s="998"/>
      <c r="AP71" s="998"/>
      <c r="AQ71" s="998"/>
      <c r="AR71" s="998"/>
      <c r="AS71" s="998"/>
      <c r="AT71" s="998"/>
      <c r="AU71" s="998"/>
      <c r="AV71" s="998"/>
      <c r="AW71" s="998"/>
      <c r="AX71" s="998"/>
      <c r="AY71" s="998"/>
    </row>
    <row r="72" ht="13.5" customHeight="1">
      <c r="A72" s="1071"/>
      <c r="B72" s="1071"/>
      <c r="C72" s="1071"/>
      <c r="D72" s="1218"/>
      <c r="E72" s="1218"/>
      <c r="F72" s="1218"/>
      <c r="G72" s="1218"/>
      <c r="H72" s="1218"/>
      <c r="I72" s="1218"/>
      <c r="J72" s="1218"/>
      <c r="K72" s="1218"/>
      <c r="L72" s="1071"/>
      <c r="M72" s="1071"/>
      <c r="N72" s="1071"/>
      <c r="O72" s="1071"/>
      <c r="P72" s="1071"/>
      <c r="Q72" s="1071"/>
      <c r="R72" s="1071"/>
      <c r="S72" s="1071"/>
      <c r="T72" s="1071"/>
      <c r="U72" s="1071"/>
      <c r="V72" s="1071"/>
      <c r="W72" s="1071"/>
      <c r="X72" s="1071"/>
      <c r="Y72" s="1071"/>
      <c r="Z72" s="1071"/>
      <c r="AA72" s="1071"/>
      <c r="AB72" s="1071"/>
      <c r="AC72" s="1071"/>
      <c r="AD72" s="1071"/>
      <c r="AE72" s="1071"/>
      <c r="AF72" s="1071"/>
      <c r="AG72" s="1071"/>
      <c r="AH72" s="998"/>
      <c r="AI72" s="998"/>
      <c r="AJ72" s="998"/>
      <c r="AK72" s="998"/>
      <c r="AL72" s="998"/>
      <c r="AM72" s="998"/>
      <c r="AN72" s="998"/>
      <c r="AO72" s="998"/>
      <c r="AP72" s="998"/>
      <c r="AQ72" s="998"/>
      <c r="AR72" s="998"/>
      <c r="AS72" s="998"/>
      <c r="AT72" s="998"/>
      <c r="AU72" s="998"/>
      <c r="AV72" s="998"/>
      <c r="AW72" s="998"/>
      <c r="AX72" s="998"/>
      <c r="AY72" s="998"/>
    </row>
    <row r="73" ht="13.5" customHeight="1">
      <c r="A73" s="1071"/>
      <c r="B73" s="1071"/>
      <c r="C73" s="1071"/>
      <c r="D73" s="1218"/>
      <c r="E73" s="1218"/>
      <c r="F73" s="1218"/>
      <c r="G73" s="1218"/>
      <c r="H73" s="1218"/>
      <c r="I73" s="1218"/>
      <c r="J73" s="1218"/>
      <c r="K73" s="1218"/>
      <c r="L73" s="1071"/>
      <c r="M73" s="1071"/>
      <c r="N73" s="1071"/>
      <c r="O73" s="1071"/>
      <c r="P73" s="1071"/>
      <c r="Q73" s="1071"/>
      <c r="R73" s="1071"/>
      <c r="S73" s="1071"/>
      <c r="T73" s="1071"/>
      <c r="U73" s="1071"/>
      <c r="V73" s="1071"/>
      <c r="W73" s="1071"/>
      <c r="X73" s="1071"/>
      <c r="Y73" s="1071"/>
      <c r="Z73" s="1071"/>
      <c r="AA73" s="1071"/>
      <c r="AB73" s="1071"/>
      <c r="AC73" s="1071"/>
      <c r="AD73" s="1071"/>
      <c r="AE73" s="1071"/>
      <c r="AF73" s="1071"/>
      <c r="AG73" s="1071"/>
      <c r="AH73" s="998"/>
      <c r="AI73" s="998"/>
      <c r="AJ73" s="998"/>
      <c r="AK73" s="998"/>
      <c r="AL73" s="998"/>
      <c r="AM73" s="998"/>
      <c r="AN73" s="998"/>
      <c r="AO73" s="998"/>
      <c r="AP73" s="998"/>
      <c r="AQ73" s="998"/>
      <c r="AR73" s="998"/>
      <c r="AS73" s="998"/>
      <c r="AT73" s="998"/>
      <c r="AU73" s="998"/>
      <c r="AV73" s="998"/>
      <c r="AW73" s="998"/>
      <c r="AX73" s="998"/>
      <c r="AY73" s="998"/>
    </row>
    <row r="74" ht="13.5" customHeight="1">
      <c r="A74" s="1071"/>
      <c r="B74" s="1071"/>
      <c r="C74" s="1071"/>
      <c r="D74" s="1218"/>
      <c r="E74" s="1218"/>
      <c r="F74" s="1218"/>
      <c r="G74" s="1218"/>
      <c r="H74" s="1218"/>
      <c r="I74" s="1218"/>
      <c r="J74" s="1218"/>
      <c r="K74" s="1218"/>
      <c r="L74" s="1071"/>
      <c r="M74" s="1071"/>
      <c r="N74" s="1071"/>
      <c r="O74" s="1071"/>
      <c r="P74" s="1071"/>
      <c r="Q74" s="1071"/>
      <c r="R74" s="1071"/>
      <c r="S74" s="1071"/>
      <c r="T74" s="1071"/>
      <c r="U74" s="1071"/>
      <c r="V74" s="1071"/>
      <c r="W74" s="1071"/>
      <c r="X74" s="1071"/>
      <c r="Y74" s="1071"/>
      <c r="Z74" s="1071"/>
      <c r="AA74" s="1071"/>
      <c r="AB74" s="1071"/>
      <c r="AC74" s="1071"/>
      <c r="AD74" s="1071"/>
      <c r="AE74" s="1071"/>
      <c r="AF74" s="1071"/>
      <c r="AG74" s="1071"/>
      <c r="AH74" s="998"/>
      <c r="AI74" s="998"/>
      <c r="AJ74" s="998"/>
      <c r="AK74" s="998"/>
      <c r="AL74" s="998"/>
      <c r="AM74" s="998"/>
      <c r="AN74" s="998"/>
      <c r="AO74" s="998"/>
      <c r="AP74" s="998"/>
      <c r="AQ74" s="998"/>
      <c r="AR74" s="998"/>
      <c r="AS74" s="998"/>
      <c r="AT74" s="998"/>
      <c r="AU74" s="998"/>
      <c r="AV74" s="998"/>
      <c r="AW74" s="998"/>
      <c r="AX74" s="998"/>
      <c r="AY74" s="998"/>
    </row>
    <row r="75" ht="13.5" customHeight="1">
      <c r="A75" s="1071"/>
      <c r="B75" s="1071"/>
      <c r="C75" s="1071"/>
      <c r="D75" s="1218"/>
      <c r="E75" s="1218"/>
      <c r="F75" s="1218"/>
      <c r="G75" s="1218"/>
      <c r="H75" s="1218"/>
      <c r="I75" s="1218"/>
      <c r="J75" s="1218"/>
      <c r="K75" s="1218"/>
      <c r="L75" s="1071"/>
      <c r="M75" s="1071"/>
      <c r="N75" s="1071"/>
      <c r="O75" s="1071"/>
      <c r="P75" s="1071"/>
      <c r="Q75" s="1071"/>
      <c r="R75" s="1071"/>
      <c r="S75" s="1071"/>
      <c r="T75" s="1071"/>
      <c r="U75" s="1071"/>
      <c r="V75" s="1071"/>
      <c r="W75" s="1071"/>
      <c r="X75" s="1071"/>
      <c r="Y75" s="1071"/>
      <c r="Z75" s="1071"/>
      <c r="AA75" s="1071"/>
      <c r="AB75" s="1071"/>
      <c r="AC75" s="1071"/>
      <c r="AD75" s="1071"/>
      <c r="AE75" s="1071"/>
      <c r="AF75" s="1071"/>
      <c r="AG75" s="1071"/>
      <c r="AH75" s="998"/>
      <c r="AI75" s="998"/>
      <c r="AJ75" s="998"/>
      <c r="AK75" s="998"/>
      <c r="AL75" s="998"/>
      <c r="AM75" s="998"/>
      <c r="AN75" s="998"/>
      <c r="AO75" s="998"/>
      <c r="AP75" s="998"/>
      <c r="AQ75" s="998"/>
      <c r="AR75" s="998"/>
      <c r="AS75" s="998"/>
      <c r="AT75" s="998"/>
      <c r="AU75" s="998"/>
      <c r="AV75" s="998"/>
      <c r="AW75" s="998"/>
      <c r="AX75" s="998"/>
      <c r="AY75" s="998"/>
    </row>
    <row r="76" ht="13.5" customHeight="1">
      <c r="A76" s="1071"/>
      <c r="B76" s="1071"/>
      <c r="C76" s="1071"/>
      <c r="D76" s="1218"/>
      <c r="E76" s="1218"/>
      <c r="F76" s="1218"/>
      <c r="G76" s="1218"/>
      <c r="H76" s="1218"/>
      <c r="I76" s="1218"/>
      <c r="J76" s="1218"/>
      <c r="K76" s="1218"/>
      <c r="L76" s="1071"/>
      <c r="M76" s="1071"/>
      <c r="N76" s="1071"/>
      <c r="O76" s="1071"/>
      <c r="P76" s="1071"/>
      <c r="Q76" s="1071"/>
      <c r="R76" s="1071"/>
      <c r="S76" s="1071"/>
      <c r="T76" s="1071"/>
      <c r="U76" s="1071"/>
      <c r="V76" s="1071"/>
      <c r="W76" s="1071"/>
      <c r="X76" s="1071"/>
      <c r="Y76" s="1071"/>
      <c r="Z76" s="1071"/>
      <c r="AA76" s="1071"/>
      <c r="AB76" s="1071"/>
      <c r="AC76" s="1071"/>
      <c r="AD76" s="1071"/>
      <c r="AE76" s="1071"/>
      <c r="AF76" s="1071"/>
      <c r="AG76" s="1071"/>
      <c r="AH76" s="998"/>
      <c r="AI76" s="998"/>
      <c r="AJ76" s="998"/>
      <c r="AK76" s="998"/>
      <c r="AL76" s="998"/>
      <c r="AM76" s="998"/>
      <c r="AN76" s="998"/>
      <c r="AO76" s="998"/>
      <c r="AP76" s="998"/>
      <c r="AQ76" s="998"/>
      <c r="AR76" s="998"/>
      <c r="AS76" s="998"/>
      <c r="AT76" s="998"/>
      <c r="AU76" s="998"/>
      <c r="AV76" s="998"/>
      <c r="AW76" s="998"/>
      <c r="AX76" s="998"/>
      <c r="AY76" s="998"/>
    </row>
    <row r="77" ht="13.5" customHeight="1">
      <c r="A77" s="1071"/>
      <c r="B77" s="1071"/>
      <c r="C77" s="1071"/>
      <c r="D77" s="1218"/>
      <c r="E77" s="1218"/>
      <c r="F77" s="1218"/>
      <c r="G77" s="1218"/>
      <c r="H77" s="1218"/>
      <c r="I77" s="1218"/>
      <c r="J77" s="1218"/>
      <c r="K77" s="1218"/>
      <c r="L77" s="1071"/>
      <c r="M77" s="1071"/>
      <c r="N77" s="1071"/>
      <c r="O77" s="1071"/>
      <c r="P77" s="1071"/>
      <c r="Q77" s="1071"/>
      <c r="R77" s="1071"/>
      <c r="S77" s="1071"/>
      <c r="T77" s="1071"/>
      <c r="U77" s="1071"/>
      <c r="V77" s="1071"/>
      <c r="W77" s="1071"/>
      <c r="X77" s="1071"/>
      <c r="Y77" s="1071"/>
      <c r="Z77" s="1071"/>
      <c r="AA77" s="1071"/>
      <c r="AB77" s="1071"/>
      <c r="AC77" s="1071"/>
      <c r="AD77" s="1071"/>
      <c r="AE77" s="1071"/>
      <c r="AF77" s="1071"/>
      <c r="AG77" s="1071"/>
      <c r="AH77" s="998"/>
      <c r="AI77" s="998"/>
      <c r="AJ77" s="998"/>
      <c r="AK77" s="998"/>
      <c r="AL77" s="998"/>
      <c r="AM77" s="998"/>
      <c r="AN77" s="998"/>
      <c r="AO77" s="998"/>
      <c r="AP77" s="998"/>
      <c r="AQ77" s="998"/>
      <c r="AR77" s="998"/>
      <c r="AS77" s="998"/>
      <c r="AT77" s="998"/>
      <c r="AU77" s="998"/>
      <c r="AV77" s="998"/>
      <c r="AW77" s="998"/>
      <c r="AX77" s="998"/>
      <c r="AY77" s="998"/>
    </row>
    <row r="78" ht="13.5" customHeight="1">
      <c r="A78" s="1071"/>
      <c r="B78" s="1071"/>
      <c r="C78" s="1071"/>
      <c r="D78" s="1218"/>
      <c r="E78" s="1218"/>
      <c r="F78" s="1218"/>
      <c r="G78" s="1218"/>
      <c r="H78" s="1218"/>
      <c r="I78" s="1218"/>
      <c r="J78" s="1218"/>
      <c r="K78" s="1218"/>
      <c r="L78" s="1071"/>
      <c r="M78" s="1071"/>
      <c r="N78" s="1071"/>
      <c r="O78" s="1071"/>
      <c r="P78" s="1071"/>
      <c r="Q78" s="1071"/>
      <c r="R78" s="1071"/>
      <c r="S78" s="1071"/>
      <c r="T78" s="1071"/>
      <c r="U78" s="1071"/>
      <c r="V78" s="1071"/>
      <c r="W78" s="1071"/>
      <c r="X78" s="1071"/>
      <c r="Y78" s="1071"/>
      <c r="Z78" s="1071"/>
      <c r="AA78" s="1071"/>
      <c r="AB78" s="1071"/>
      <c r="AC78" s="1071"/>
      <c r="AD78" s="1071"/>
      <c r="AE78" s="1071"/>
      <c r="AF78" s="1071"/>
      <c r="AG78" s="1071"/>
      <c r="AH78" s="998"/>
      <c r="AI78" s="998"/>
      <c r="AJ78" s="998"/>
      <c r="AK78" s="998"/>
      <c r="AL78" s="998"/>
      <c r="AM78" s="998"/>
      <c r="AN78" s="998"/>
      <c r="AO78" s="998"/>
      <c r="AP78" s="998"/>
      <c r="AQ78" s="998"/>
      <c r="AR78" s="998"/>
      <c r="AS78" s="998"/>
      <c r="AT78" s="998"/>
      <c r="AU78" s="998"/>
      <c r="AV78" s="998"/>
      <c r="AW78" s="998"/>
      <c r="AX78" s="998"/>
      <c r="AY78" s="998"/>
    </row>
    <row r="79" ht="13.5" customHeight="1">
      <c r="A79" s="1071"/>
      <c r="B79" s="1071"/>
      <c r="C79" s="1071"/>
      <c r="D79" s="1218"/>
      <c r="E79" s="1218"/>
      <c r="F79" s="1218"/>
      <c r="G79" s="1218"/>
      <c r="H79" s="1218"/>
      <c r="I79" s="1218"/>
      <c r="J79" s="1218"/>
      <c r="K79" s="1218"/>
      <c r="L79" s="1071"/>
      <c r="M79" s="1071"/>
      <c r="N79" s="1071"/>
      <c r="O79" s="1071"/>
      <c r="P79" s="1071"/>
      <c r="Q79" s="1071"/>
      <c r="R79" s="1071"/>
      <c r="S79" s="1071"/>
      <c r="T79" s="1071"/>
      <c r="U79" s="1071"/>
      <c r="V79" s="1071"/>
      <c r="W79" s="1071"/>
      <c r="X79" s="1071"/>
      <c r="Y79" s="1071"/>
      <c r="Z79" s="1071"/>
      <c r="AA79" s="1071"/>
      <c r="AB79" s="1071"/>
      <c r="AC79" s="1071"/>
      <c r="AD79" s="1071"/>
      <c r="AE79" s="1071"/>
      <c r="AF79" s="1071"/>
      <c r="AG79" s="1071"/>
      <c r="AH79" s="998"/>
      <c r="AI79" s="998"/>
      <c r="AJ79" s="998"/>
      <c r="AK79" s="998"/>
      <c r="AL79" s="998"/>
      <c r="AM79" s="998"/>
      <c r="AN79" s="998"/>
      <c r="AO79" s="998"/>
      <c r="AP79" s="998"/>
      <c r="AQ79" s="998"/>
      <c r="AR79" s="998"/>
      <c r="AS79" s="998"/>
      <c r="AT79" s="998"/>
      <c r="AU79" s="998"/>
      <c r="AV79" s="998"/>
      <c r="AW79" s="998"/>
      <c r="AX79" s="998"/>
      <c r="AY79" s="998"/>
    </row>
    <row r="80" ht="13.5" customHeight="1">
      <c r="A80" s="1071"/>
      <c r="B80" s="1071"/>
      <c r="C80" s="1071"/>
      <c r="D80" s="1218"/>
      <c r="E80" s="1218"/>
      <c r="F80" s="1218"/>
      <c r="G80" s="1218"/>
      <c r="H80" s="1218"/>
      <c r="I80" s="1218"/>
      <c r="J80" s="1218"/>
      <c r="K80" s="1218"/>
      <c r="L80" s="1071"/>
      <c r="M80" s="1071"/>
      <c r="N80" s="1071"/>
      <c r="O80" s="1071"/>
      <c r="P80" s="1071"/>
      <c r="Q80" s="1071"/>
      <c r="R80" s="1071"/>
      <c r="S80" s="1071"/>
      <c r="T80" s="1071"/>
      <c r="U80" s="1071"/>
      <c r="V80" s="1071"/>
      <c r="W80" s="1071"/>
      <c r="X80" s="1071"/>
      <c r="Y80" s="1071"/>
      <c r="Z80" s="1071"/>
      <c r="AA80" s="1071"/>
      <c r="AB80" s="1071"/>
      <c r="AC80" s="1071"/>
      <c r="AD80" s="1071"/>
      <c r="AE80" s="1071"/>
      <c r="AF80" s="1071"/>
      <c r="AG80" s="1071"/>
      <c r="AH80" s="998"/>
      <c r="AI80" s="998"/>
      <c r="AJ80" s="998"/>
      <c r="AK80" s="998"/>
      <c r="AL80" s="998"/>
      <c r="AM80" s="998"/>
      <c r="AN80" s="998"/>
      <c r="AO80" s="998"/>
      <c r="AP80" s="998"/>
      <c r="AQ80" s="998"/>
      <c r="AR80" s="998"/>
      <c r="AS80" s="998"/>
      <c r="AT80" s="998"/>
      <c r="AU80" s="998"/>
      <c r="AV80" s="998"/>
      <c r="AW80" s="998"/>
      <c r="AX80" s="998"/>
      <c r="AY80" s="998"/>
    </row>
    <row r="81" ht="13.5" customHeight="1">
      <c r="A81" s="1071"/>
      <c r="B81" s="1071"/>
      <c r="C81" s="1071"/>
      <c r="D81" s="1218"/>
      <c r="E81" s="1218"/>
      <c r="F81" s="1218"/>
      <c r="G81" s="1218"/>
      <c r="H81" s="1218"/>
      <c r="I81" s="1218"/>
      <c r="J81" s="1218"/>
      <c r="K81" s="1218"/>
      <c r="L81" s="1071"/>
      <c r="M81" s="1071"/>
      <c r="N81" s="1071"/>
      <c r="O81" s="1071"/>
      <c r="P81" s="1071"/>
      <c r="Q81" s="1071"/>
      <c r="R81" s="1071"/>
      <c r="S81" s="1071"/>
      <c r="T81" s="1071"/>
      <c r="U81" s="1071"/>
      <c r="V81" s="1071"/>
      <c r="W81" s="1071"/>
      <c r="X81" s="1071"/>
      <c r="Y81" s="1071"/>
      <c r="Z81" s="1071"/>
      <c r="AA81" s="1071"/>
      <c r="AB81" s="1071"/>
      <c r="AC81" s="1071"/>
      <c r="AD81" s="1071"/>
      <c r="AE81" s="1071"/>
      <c r="AF81" s="1071"/>
      <c r="AG81" s="1071"/>
      <c r="AH81" s="998"/>
      <c r="AI81" s="998"/>
      <c r="AJ81" s="998"/>
      <c r="AK81" s="998"/>
      <c r="AL81" s="998"/>
      <c r="AM81" s="998"/>
      <c r="AN81" s="998"/>
      <c r="AO81" s="998"/>
      <c r="AP81" s="998"/>
      <c r="AQ81" s="998"/>
      <c r="AR81" s="998"/>
      <c r="AS81" s="998"/>
      <c r="AT81" s="998"/>
      <c r="AU81" s="998"/>
      <c r="AV81" s="998"/>
      <c r="AW81" s="998"/>
      <c r="AX81" s="998"/>
      <c r="AY81" s="998"/>
    </row>
    <row r="82" ht="13.5" customHeight="1">
      <c r="A82" s="1071"/>
      <c r="B82" s="1071"/>
      <c r="C82" s="1071"/>
      <c r="D82" s="1218"/>
      <c r="E82" s="1218"/>
      <c r="F82" s="1218"/>
      <c r="G82" s="1218"/>
      <c r="H82" s="1218"/>
      <c r="I82" s="1218"/>
      <c r="J82" s="1218"/>
      <c r="K82" s="1218"/>
      <c r="L82" s="1071"/>
      <c r="M82" s="1071"/>
      <c r="N82" s="1071"/>
      <c r="O82" s="1071"/>
      <c r="P82" s="1071"/>
      <c r="Q82" s="1071"/>
      <c r="R82" s="1071"/>
      <c r="S82" s="1071"/>
      <c r="T82" s="1071"/>
      <c r="U82" s="1071"/>
      <c r="V82" s="1071"/>
      <c r="W82" s="1071"/>
      <c r="X82" s="1071"/>
      <c r="Y82" s="1071"/>
      <c r="Z82" s="1071"/>
      <c r="AA82" s="1071"/>
      <c r="AB82" s="1071"/>
      <c r="AC82" s="1071"/>
      <c r="AD82" s="1071"/>
      <c r="AE82" s="1071"/>
      <c r="AF82" s="1071"/>
      <c r="AG82" s="1071"/>
      <c r="AH82" s="998"/>
      <c r="AI82" s="998"/>
      <c r="AJ82" s="998"/>
      <c r="AK82" s="998"/>
      <c r="AL82" s="998"/>
      <c r="AM82" s="998"/>
      <c r="AN82" s="998"/>
      <c r="AO82" s="998"/>
      <c r="AP82" s="998"/>
      <c r="AQ82" s="998"/>
      <c r="AR82" s="998"/>
      <c r="AS82" s="998"/>
      <c r="AT82" s="998"/>
      <c r="AU82" s="998"/>
      <c r="AV82" s="998"/>
      <c r="AW82" s="998"/>
      <c r="AX82" s="998"/>
      <c r="AY82" s="998"/>
    </row>
    <row r="83" ht="13.5" customHeight="1">
      <c r="A83" s="1071"/>
      <c r="B83" s="1071"/>
      <c r="C83" s="1071"/>
      <c r="D83" s="1218"/>
      <c r="E83" s="1218"/>
      <c r="F83" s="1218"/>
      <c r="G83" s="1218"/>
      <c r="H83" s="1218"/>
      <c r="I83" s="1218"/>
      <c r="J83" s="1218"/>
      <c r="K83" s="1218"/>
      <c r="L83" s="1071"/>
      <c r="M83" s="1071"/>
      <c r="N83" s="1071"/>
      <c r="O83" s="1071"/>
      <c r="P83" s="1071"/>
      <c r="Q83" s="1071"/>
      <c r="R83" s="1071"/>
      <c r="S83" s="1071"/>
      <c r="T83" s="1071"/>
      <c r="U83" s="1071"/>
      <c r="V83" s="1071"/>
      <c r="W83" s="1071"/>
      <c r="X83" s="1071"/>
      <c r="Y83" s="1071"/>
      <c r="Z83" s="1071"/>
      <c r="AA83" s="1071"/>
      <c r="AB83" s="1071"/>
      <c r="AC83" s="1071"/>
      <c r="AD83" s="1071"/>
      <c r="AE83" s="1071"/>
      <c r="AF83" s="1071"/>
      <c r="AG83" s="1071"/>
      <c r="AH83" s="998"/>
      <c r="AI83" s="998"/>
      <c r="AJ83" s="998"/>
      <c r="AK83" s="998"/>
      <c r="AL83" s="998"/>
      <c r="AM83" s="998"/>
      <c r="AN83" s="998"/>
      <c r="AO83" s="998"/>
      <c r="AP83" s="998"/>
      <c r="AQ83" s="998"/>
      <c r="AR83" s="998"/>
      <c r="AS83" s="998"/>
      <c r="AT83" s="998"/>
      <c r="AU83" s="998"/>
      <c r="AV83" s="998"/>
      <c r="AW83" s="998"/>
      <c r="AX83" s="998"/>
      <c r="AY83" s="998"/>
    </row>
    <row r="84" ht="13.5" customHeight="1">
      <c r="A84" s="1071"/>
      <c r="B84" s="1071"/>
      <c r="C84" s="1071"/>
      <c r="D84" s="1218"/>
      <c r="E84" s="1218"/>
      <c r="F84" s="1218"/>
      <c r="G84" s="1218"/>
      <c r="H84" s="1218"/>
      <c r="I84" s="1218"/>
      <c r="J84" s="1218"/>
      <c r="K84" s="1218"/>
      <c r="L84" s="1071"/>
      <c r="M84" s="1071"/>
      <c r="N84" s="1071"/>
      <c r="O84" s="1071"/>
      <c r="P84" s="1071"/>
      <c r="Q84" s="1071"/>
      <c r="R84" s="1071"/>
      <c r="S84" s="1071"/>
      <c r="T84" s="1071"/>
      <c r="U84" s="1071"/>
      <c r="V84" s="1071"/>
      <c r="W84" s="1071"/>
      <c r="X84" s="1071"/>
      <c r="Y84" s="1071"/>
      <c r="Z84" s="1071"/>
      <c r="AA84" s="1071"/>
      <c r="AB84" s="1071"/>
      <c r="AC84" s="1071"/>
      <c r="AD84" s="1071"/>
      <c r="AE84" s="1071"/>
      <c r="AF84" s="1071"/>
      <c r="AG84" s="1071"/>
      <c r="AH84" s="998"/>
      <c r="AI84" s="998"/>
      <c r="AJ84" s="998"/>
      <c r="AK84" s="998"/>
      <c r="AL84" s="998"/>
      <c r="AM84" s="998"/>
      <c r="AN84" s="998"/>
      <c r="AO84" s="998"/>
      <c r="AP84" s="998"/>
      <c r="AQ84" s="998"/>
      <c r="AR84" s="998"/>
      <c r="AS84" s="998"/>
      <c r="AT84" s="998"/>
      <c r="AU84" s="998"/>
      <c r="AV84" s="998"/>
      <c r="AW84" s="998"/>
      <c r="AX84" s="998"/>
      <c r="AY84" s="998"/>
    </row>
    <row r="85" ht="13.5" customHeight="1">
      <c r="A85" s="1071"/>
      <c r="B85" s="1071"/>
      <c r="C85" s="1071"/>
      <c r="D85" s="1218"/>
      <c r="E85" s="1218"/>
      <c r="F85" s="1218"/>
      <c r="G85" s="1218"/>
      <c r="H85" s="1218"/>
      <c r="I85" s="1218"/>
      <c r="J85" s="1218"/>
      <c r="K85" s="1218"/>
      <c r="L85" s="1071"/>
      <c r="M85" s="1071"/>
      <c r="N85" s="1071"/>
      <c r="O85" s="1071"/>
      <c r="P85" s="1071"/>
      <c r="Q85" s="1071"/>
      <c r="R85" s="1071"/>
      <c r="S85" s="1071"/>
      <c r="T85" s="1071"/>
      <c r="U85" s="1071"/>
      <c r="V85" s="1071"/>
      <c r="W85" s="1071"/>
      <c r="X85" s="1071"/>
      <c r="Y85" s="1071"/>
      <c r="Z85" s="1071"/>
      <c r="AA85" s="1071"/>
      <c r="AB85" s="1071"/>
      <c r="AC85" s="1071"/>
      <c r="AD85" s="1071"/>
      <c r="AE85" s="1071"/>
      <c r="AF85" s="1071"/>
      <c r="AG85" s="1071"/>
      <c r="AH85" s="998"/>
      <c r="AI85" s="998"/>
      <c r="AJ85" s="998"/>
      <c r="AK85" s="998"/>
      <c r="AL85" s="998"/>
      <c r="AM85" s="998"/>
      <c r="AN85" s="998"/>
      <c r="AO85" s="998"/>
      <c r="AP85" s="998"/>
      <c r="AQ85" s="998"/>
      <c r="AR85" s="998"/>
      <c r="AS85" s="998"/>
      <c r="AT85" s="998"/>
      <c r="AU85" s="998"/>
      <c r="AV85" s="998"/>
      <c r="AW85" s="998"/>
      <c r="AX85" s="998"/>
      <c r="AY85" s="998"/>
    </row>
    <row r="86" ht="13.5" customHeight="1">
      <c r="A86" s="1071"/>
      <c r="B86" s="1071"/>
      <c r="C86" s="1071"/>
      <c r="D86" s="1218"/>
      <c r="E86" s="1218"/>
      <c r="F86" s="1218"/>
      <c r="G86" s="1218"/>
      <c r="H86" s="1218"/>
      <c r="I86" s="1218"/>
      <c r="J86" s="1218"/>
      <c r="K86" s="1218"/>
      <c r="L86" s="1071"/>
      <c r="M86" s="1071"/>
      <c r="N86" s="1071"/>
      <c r="O86" s="1071"/>
      <c r="P86" s="1071"/>
      <c r="Q86" s="1071"/>
      <c r="R86" s="1071"/>
      <c r="S86" s="1071"/>
      <c r="T86" s="1071"/>
      <c r="U86" s="1071"/>
      <c r="V86" s="1071"/>
      <c r="W86" s="1071"/>
      <c r="X86" s="1071"/>
      <c r="Y86" s="1071"/>
      <c r="Z86" s="1071"/>
      <c r="AA86" s="1071"/>
      <c r="AB86" s="1071"/>
      <c r="AC86" s="1071"/>
      <c r="AD86" s="1071"/>
      <c r="AE86" s="1071"/>
      <c r="AF86" s="1071"/>
      <c r="AG86" s="1071"/>
      <c r="AH86" s="998"/>
      <c r="AI86" s="998"/>
      <c r="AJ86" s="998"/>
      <c r="AK86" s="998"/>
      <c r="AL86" s="998"/>
      <c r="AM86" s="998"/>
      <c r="AN86" s="998"/>
      <c r="AO86" s="998"/>
      <c r="AP86" s="998"/>
      <c r="AQ86" s="998"/>
      <c r="AR86" s="998"/>
      <c r="AS86" s="998"/>
      <c r="AT86" s="998"/>
      <c r="AU86" s="998"/>
      <c r="AV86" s="998"/>
      <c r="AW86" s="998"/>
      <c r="AX86" s="998"/>
      <c r="AY86" s="998"/>
    </row>
    <row r="87" ht="13.5" customHeight="1">
      <c r="A87" s="1071"/>
      <c r="B87" s="1071"/>
      <c r="C87" s="1071"/>
      <c r="D87" s="1218"/>
      <c r="E87" s="1218"/>
      <c r="F87" s="1218"/>
      <c r="G87" s="1218"/>
      <c r="H87" s="1218"/>
      <c r="I87" s="1218"/>
      <c r="J87" s="1218"/>
      <c r="K87" s="1218"/>
      <c r="L87" s="1071"/>
      <c r="M87" s="1071"/>
      <c r="N87" s="1071"/>
      <c r="O87" s="1071"/>
      <c r="P87" s="1071"/>
      <c r="Q87" s="1071"/>
      <c r="R87" s="1071"/>
      <c r="S87" s="1071"/>
      <c r="T87" s="1071"/>
      <c r="U87" s="1071"/>
      <c r="V87" s="1071"/>
      <c r="W87" s="1071"/>
      <c r="X87" s="1071"/>
      <c r="Y87" s="1071"/>
      <c r="Z87" s="1071"/>
      <c r="AA87" s="1071"/>
      <c r="AB87" s="1071"/>
      <c r="AC87" s="1071"/>
      <c r="AD87" s="1071"/>
      <c r="AE87" s="1071"/>
      <c r="AF87" s="1071"/>
      <c r="AG87" s="1071"/>
      <c r="AH87" s="998"/>
      <c r="AI87" s="998"/>
      <c r="AJ87" s="998"/>
      <c r="AK87" s="998"/>
      <c r="AL87" s="998"/>
      <c r="AM87" s="998"/>
      <c r="AN87" s="998"/>
      <c r="AO87" s="998"/>
      <c r="AP87" s="998"/>
      <c r="AQ87" s="998"/>
      <c r="AR87" s="998"/>
      <c r="AS87" s="998"/>
      <c r="AT87" s="998"/>
      <c r="AU87" s="998"/>
      <c r="AV87" s="998"/>
      <c r="AW87" s="998"/>
      <c r="AX87" s="998"/>
      <c r="AY87" s="998"/>
    </row>
    <row r="88" ht="13.5" customHeight="1">
      <c r="A88" s="1071"/>
      <c r="B88" s="1071"/>
      <c r="C88" s="1071"/>
      <c r="D88" s="1218"/>
      <c r="E88" s="1218"/>
      <c r="F88" s="1218"/>
      <c r="G88" s="1218"/>
      <c r="H88" s="1218"/>
      <c r="I88" s="1218"/>
      <c r="J88" s="1218"/>
      <c r="K88" s="1218"/>
      <c r="L88" s="1071"/>
      <c r="M88" s="1071"/>
      <c r="N88" s="1071"/>
      <c r="O88" s="1071"/>
      <c r="P88" s="1071"/>
      <c r="Q88" s="1071"/>
      <c r="R88" s="1071"/>
      <c r="S88" s="1071"/>
      <c r="T88" s="1071"/>
      <c r="U88" s="1071"/>
      <c r="V88" s="1071"/>
      <c r="W88" s="1071"/>
      <c r="X88" s="1071"/>
      <c r="Y88" s="1071"/>
      <c r="Z88" s="1071"/>
      <c r="AA88" s="1071"/>
      <c r="AB88" s="1071"/>
      <c r="AC88" s="1071"/>
      <c r="AD88" s="1071"/>
      <c r="AE88" s="1071"/>
      <c r="AF88" s="1071"/>
      <c r="AG88" s="1071"/>
      <c r="AH88" s="998"/>
      <c r="AI88" s="998"/>
      <c r="AJ88" s="998"/>
      <c r="AK88" s="998"/>
      <c r="AL88" s="998"/>
      <c r="AM88" s="998"/>
      <c r="AN88" s="998"/>
      <c r="AO88" s="998"/>
      <c r="AP88" s="998"/>
      <c r="AQ88" s="998"/>
      <c r="AR88" s="998"/>
      <c r="AS88" s="998"/>
      <c r="AT88" s="998"/>
      <c r="AU88" s="998"/>
      <c r="AV88" s="998"/>
      <c r="AW88" s="998"/>
      <c r="AX88" s="998"/>
      <c r="AY88" s="998"/>
    </row>
    <row r="89" ht="13.5" customHeight="1">
      <c r="A89" s="1071"/>
      <c r="B89" s="1071"/>
      <c r="C89" s="1071"/>
      <c r="D89" s="1218"/>
      <c r="E89" s="1218"/>
      <c r="F89" s="1218"/>
      <c r="G89" s="1218"/>
      <c r="H89" s="1218"/>
      <c r="I89" s="1218"/>
      <c r="J89" s="1218"/>
      <c r="K89" s="1218"/>
      <c r="L89" s="1071"/>
      <c r="M89" s="1071"/>
      <c r="N89" s="1071"/>
      <c r="O89" s="1071"/>
      <c r="P89" s="1071"/>
      <c r="Q89" s="1071"/>
      <c r="R89" s="1071"/>
      <c r="S89" s="1071"/>
      <c r="T89" s="1071"/>
      <c r="U89" s="1071"/>
      <c r="V89" s="1071"/>
      <c r="W89" s="1071"/>
      <c r="X89" s="1071"/>
      <c r="Y89" s="1071"/>
      <c r="Z89" s="1071"/>
      <c r="AA89" s="1071"/>
      <c r="AB89" s="1071"/>
      <c r="AC89" s="1071"/>
      <c r="AD89" s="1071"/>
      <c r="AE89" s="1071"/>
      <c r="AF89" s="1071"/>
      <c r="AG89" s="1071"/>
      <c r="AH89" s="998"/>
      <c r="AI89" s="998"/>
      <c r="AJ89" s="998"/>
      <c r="AK89" s="998"/>
      <c r="AL89" s="998"/>
      <c r="AM89" s="998"/>
      <c r="AN89" s="998"/>
      <c r="AO89" s="998"/>
      <c r="AP89" s="998"/>
      <c r="AQ89" s="998"/>
      <c r="AR89" s="998"/>
      <c r="AS89" s="998"/>
      <c r="AT89" s="998"/>
      <c r="AU89" s="998"/>
      <c r="AV89" s="998"/>
      <c r="AW89" s="998"/>
      <c r="AX89" s="998"/>
      <c r="AY89" s="998"/>
    </row>
    <row r="90" ht="13.5" customHeight="1">
      <c r="A90" s="1071"/>
      <c r="B90" s="1071"/>
      <c r="C90" s="1071"/>
      <c r="D90" s="1218"/>
      <c r="E90" s="1218"/>
      <c r="F90" s="1218"/>
      <c r="G90" s="1218"/>
      <c r="H90" s="1218"/>
      <c r="I90" s="1218"/>
      <c r="J90" s="1218"/>
      <c r="K90" s="1218"/>
      <c r="L90" s="1071"/>
      <c r="M90" s="1071"/>
      <c r="N90" s="1071"/>
      <c r="O90" s="1071"/>
      <c r="P90" s="1071"/>
      <c r="Q90" s="1071"/>
      <c r="R90" s="1071"/>
      <c r="S90" s="1071"/>
      <c r="T90" s="1071"/>
      <c r="U90" s="1071"/>
      <c r="V90" s="1071"/>
      <c r="W90" s="1071"/>
      <c r="X90" s="1071"/>
      <c r="Y90" s="1071"/>
      <c r="Z90" s="1071"/>
      <c r="AA90" s="1071"/>
      <c r="AB90" s="1071"/>
      <c r="AC90" s="1071"/>
      <c r="AD90" s="1071"/>
      <c r="AE90" s="1071"/>
      <c r="AF90" s="1071"/>
      <c r="AG90" s="1071"/>
      <c r="AH90" s="998"/>
      <c r="AI90" s="998"/>
      <c r="AJ90" s="998"/>
      <c r="AK90" s="998"/>
      <c r="AL90" s="998"/>
      <c r="AM90" s="998"/>
      <c r="AN90" s="998"/>
      <c r="AO90" s="998"/>
      <c r="AP90" s="998"/>
      <c r="AQ90" s="998"/>
      <c r="AR90" s="998"/>
      <c r="AS90" s="998"/>
      <c r="AT90" s="998"/>
      <c r="AU90" s="998"/>
      <c r="AV90" s="998"/>
      <c r="AW90" s="998"/>
      <c r="AX90" s="998"/>
      <c r="AY90" s="998"/>
    </row>
    <row r="91" ht="13.5" customHeight="1">
      <c r="A91" s="1071"/>
      <c r="B91" s="1071"/>
      <c r="C91" s="1071"/>
      <c r="D91" s="1218"/>
      <c r="E91" s="1218"/>
      <c r="F91" s="1218"/>
      <c r="G91" s="1218"/>
      <c r="H91" s="1218"/>
      <c r="I91" s="1218"/>
      <c r="J91" s="1218"/>
      <c r="K91" s="1218"/>
      <c r="L91" s="1071"/>
      <c r="M91" s="1071"/>
      <c r="N91" s="1071"/>
      <c r="O91" s="1071"/>
      <c r="P91" s="1071"/>
      <c r="Q91" s="1071"/>
      <c r="R91" s="1071"/>
      <c r="S91" s="1071"/>
      <c r="T91" s="1071"/>
      <c r="U91" s="1071"/>
      <c r="V91" s="1071"/>
      <c r="W91" s="1071"/>
      <c r="X91" s="1071"/>
      <c r="Y91" s="1071"/>
      <c r="Z91" s="1071"/>
      <c r="AA91" s="1071"/>
      <c r="AB91" s="1071"/>
      <c r="AC91" s="1071"/>
      <c r="AD91" s="1071"/>
      <c r="AE91" s="1071"/>
      <c r="AF91" s="1071"/>
      <c r="AG91" s="1071"/>
      <c r="AH91" s="998"/>
      <c r="AI91" s="998"/>
      <c r="AJ91" s="998"/>
      <c r="AK91" s="998"/>
      <c r="AL91" s="998"/>
      <c r="AM91" s="998"/>
      <c r="AN91" s="998"/>
      <c r="AO91" s="998"/>
      <c r="AP91" s="998"/>
      <c r="AQ91" s="998"/>
      <c r="AR91" s="998"/>
      <c r="AS91" s="998"/>
      <c r="AT91" s="998"/>
      <c r="AU91" s="998"/>
      <c r="AV91" s="998"/>
      <c r="AW91" s="998"/>
      <c r="AX91" s="998"/>
      <c r="AY91" s="998"/>
    </row>
    <row r="92" ht="13.5" customHeight="1">
      <c r="A92" s="1071"/>
      <c r="B92" s="1071"/>
      <c r="C92" s="1071"/>
      <c r="D92" s="1218"/>
      <c r="E92" s="1218"/>
      <c r="F92" s="1218"/>
      <c r="G92" s="1218"/>
      <c r="H92" s="1218"/>
      <c r="I92" s="1218"/>
      <c r="J92" s="1218"/>
      <c r="K92" s="1218"/>
      <c r="L92" s="1071"/>
      <c r="M92" s="1071"/>
      <c r="N92" s="1071"/>
      <c r="O92" s="1071"/>
      <c r="P92" s="1071"/>
      <c r="Q92" s="1071"/>
      <c r="R92" s="1071"/>
      <c r="S92" s="1071"/>
      <c r="T92" s="1071"/>
      <c r="U92" s="1071"/>
      <c r="V92" s="1071"/>
      <c r="W92" s="1071"/>
      <c r="X92" s="1071"/>
      <c r="Y92" s="1071"/>
      <c r="Z92" s="1071"/>
      <c r="AA92" s="1071"/>
      <c r="AB92" s="1071"/>
      <c r="AC92" s="1071"/>
      <c r="AD92" s="1071"/>
      <c r="AE92" s="1071"/>
      <c r="AF92" s="1071"/>
      <c r="AG92" s="1071"/>
      <c r="AH92" s="998"/>
      <c r="AI92" s="998"/>
      <c r="AJ92" s="998"/>
      <c r="AK92" s="998"/>
      <c r="AL92" s="998"/>
      <c r="AM92" s="998"/>
      <c r="AN92" s="998"/>
      <c r="AO92" s="998"/>
      <c r="AP92" s="998"/>
      <c r="AQ92" s="998"/>
      <c r="AR92" s="998"/>
      <c r="AS92" s="998"/>
      <c r="AT92" s="998"/>
      <c r="AU92" s="998"/>
      <c r="AV92" s="998"/>
      <c r="AW92" s="998"/>
      <c r="AX92" s="998"/>
      <c r="AY92" s="998"/>
    </row>
    <row r="93" ht="13.5" customHeight="1">
      <c r="A93" s="1071"/>
      <c r="B93" s="1071"/>
      <c r="C93" s="1071"/>
      <c r="D93" s="1218"/>
      <c r="E93" s="1218"/>
      <c r="F93" s="1218"/>
      <c r="G93" s="1218"/>
      <c r="H93" s="1218"/>
      <c r="I93" s="1218"/>
      <c r="J93" s="1218"/>
      <c r="K93" s="1218"/>
      <c r="L93" s="1071"/>
      <c r="M93" s="1071"/>
      <c r="N93" s="1071"/>
      <c r="O93" s="1071"/>
      <c r="P93" s="1071"/>
      <c r="Q93" s="1071"/>
      <c r="R93" s="1071"/>
      <c r="S93" s="1071"/>
      <c r="T93" s="1071"/>
      <c r="U93" s="1071"/>
      <c r="V93" s="1071"/>
      <c r="W93" s="1071"/>
      <c r="X93" s="1071"/>
      <c r="Y93" s="1071"/>
      <c r="Z93" s="1071"/>
      <c r="AA93" s="1071"/>
      <c r="AB93" s="1071"/>
      <c r="AC93" s="1071"/>
      <c r="AD93" s="1071"/>
      <c r="AE93" s="1071"/>
      <c r="AF93" s="1071"/>
      <c r="AG93" s="1071"/>
      <c r="AH93" s="998"/>
      <c r="AI93" s="998"/>
      <c r="AJ93" s="998"/>
      <c r="AK93" s="998"/>
      <c r="AL93" s="998"/>
      <c r="AM93" s="998"/>
      <c r="AN93" s="998"/>
      <c r="AO93" s="998"/>
      <c r="AP93" s="998"/>
      <c r="AQ93" s="998"/>
      <c r="AR93" s="998"/>
      <c r="AS93" s="998"/>
      <c r="AT93" s="998"/>
      <c r="AU93" s="998"/>
      <c r="AV93" s="998"/>
      <c r="AW93" s="998"/>
      <c r="AX93" s="998"/>
      <c r="AY93" s="998"/>
    </row>
    <row r="94" ht="13.5" customHeight="1">
      <c r="A94" s="1071"/>
      <c r="B94" s="1071"/>
      <c r="C94" s="1071"/>
      <c r="D94" s="1218"/>
      <c r="E94" s="1218"/>
      <c r="F94" s="1218"/>
      <c r="G94" s="1218"/>
      <c r="H94" s="1218"/>
      <c r="I94" s="1218"/>
      <c r="J94" s="1218"/>
      <c r="K94" s="1218"/>
      <c r="L94" s="1071"/>
      <c r="M94" s="1071"/>
      <c r="N94" s="1071"/>
      <c r="O94" s="1071"/>
      <c r="P94" s="1071"/>
      <c r="Q94" s="1071"/>
      <c r="R94" s="1071"/>
      <c r="S94" s="1071"/>
      <c r="T94" s="1071"/>
      <c r="U94" s="1071"/>
      <c r="V94" s="1071"/>
      <c r="W94" s="1071"/>
      <c r="X94" s="1071"/>
      <c r="Y94" s="1071"/>
      <c r="Z94" s="1071"/>
      <c r="AA94" s="1071"/>
      <c r="AB94" s="1071"/>
      <c r="AC94" s="1071"/>
      <c r="AD94" s="1071"/>
      <c r="AE94" s="1071"/>
      <c r="AF94" s="1071"/>
      <c r="AG94" s="1071"/>
      <c r="AH94" s="998"/>
      <c r="AI94" s="998"/>
      <c r="AJ94" s="998"/>
      <c r="AK94" s="998"/>
      <c r="AL94" s="998"/>
      <c r="AM94" s="998"/>
      <c r="AN94" s="998"/>
      <c r="AO94" s="998"/>
      <c r="AP94" s="998"/>
      <c r="AQ94" s="998"/>
      <c r="AR94" s="998"/>
      <c r="AS94" s="998"/>
      <c r="AT94" s="998"/>
      <c r="AU94" s="998"/>
      <c r="AV94" s="998"/>
      <c r="AW94" s="998"/>
      <c r="AX94" s="998"/>
      <c r="AY94" s="998"/>
    </row>
    <row r="95" ht="13.5" customHeight="1">
      <c r="A95" s="1071"/>
      <c r="B95" s="1071"/>
      <c r="C95" s="1071"/>
      <c r="D95" s="1218"/>
      <c r="E95" s="1218"/>
      <c r="F95" s="1218"/>
      <c r="G95" s="1218"/>
      <c r="H95" s="1218"/>
      <c r="I95" s="1218"/>
      <c r="J95" s="1218"/>
      <c r="K95" s="1218"/>
      <c r="L95" s="1071"/>
      <c r="M95" s="1071"/>
      <c r="N95" s="1071"/>
      <c r="O95" s="1071"/>
      <c r="P95" s="1071"/>
      <c r="Q95" s="1071"/>
      <c r="R95" s="1071"/>
      <c r="S95" s="1071"/>
      <c r="T95" s="1071"/>
      <c r="U95" s="1071"/>
      <c r="V95" s="1071"/>
      <c r="W95" s="1071"/>
      <c r="X95" s="1071"/>
      <c r="Y95" s="1071"/>
      <c r="Z95" s="1071"/>
      <c r="AA95" s="1071"/>
      <c r="AB95" s="1071"/>
      <c r="AC95" s="1071"/>
      <c r="AD95" s="1071"/>
      <c r="AE95" s="1071"/>
      <c r="AF95" s="1071"/>
      <c r="AG95" s="1071"/>
      <c r="AH95" s="998"/>
      <c r="AI95" s="998"/>
      <c r="AJ95" s="998"/>
      <c r="AK95" s="998"/>
      <c r="AL95" s="998"/>
      <c r="AM95" s="998"/>
      <c r="AN95" s="998"/>
      <c r="AO95" s="998"/>
      <c r="AP95" s="998"/>
      <c r="AQ95" s="998"/>
      <c r="AR95" s="998"/>
      <c r="AS95" s="998"/>
      <c r="AT95" s="998"/>
      <c r="AU95" s="998"/>
      <c r="AV95" s="998"/>
      <c r="AW95" s="998"/>
      <c r="AX95" s="998"/>
      <c r="AY95" s="998"/>
    </row>
    <row r="96" ht="13.5" customHeight="1">
      <c r="A96" s="1071"/>
      <c r="B96" s="1071"/>
      <c r="C96" s="1071"/>
      <c r="D96" s="1218"/>
      <c r="E96" s="1218"/>
      <c r="F96" s="1218"/>
      <c r="G96" s="1218"/>
      <c r="H96" s="1218"/>
      <c r="I96" s="1218"/>
      <c r="J96" s="1218"/>
      <c r="K96" s="1218"/>
      <c r="L96" s="1071"/>
      <c r="M96" s="1071"/>
      <c r="N96" s="1071"/>
      <c r="O96" s="1071"/>
      <c r="P96" s="1071"/>
      <c r="Q96" s="1071"/>
      <c r="R96" s="1071"/>
      <c r="S96" s="1071"/>
      <c r="T96" s="1071"/>
      <c r="U96" s="1071"/>
      <c r="V96" s="1071"/>
      <c r="W96" s="1071"/>
      <c r="X96" s="1071"/>
      <c r="Y96" s="1071"/>
      <c r="Z96" s="1071"/>
      <c r="AA96" s="1071"/>
      <c r="AB96" s="1071"/>
      <c r="AC96" s="1071"/>
      <c r="AD96" s="1071"/>
      <c r="AE96" s="1071"/>
      <c r="AF96" s="1071"/>
      <c r="AG96" s="1071"/>
      <c r="AH96" s="998"/>
      <c r="AI96" s="998"/>
      <c r="AJ96" s="998"/>
      <c r="AK96" s="998"/>
      <c r="AL96" s="998"/>
      <c r="AM96" s="998"/>
      <c r="AN96" s="998"/>
      <c r="AO96" s="998"/>
      <c r="AP96" s="998"/>
      <c r="AQ96" s="998"/>
      <c r="AR96" s="998"/>
      <c r="AS96" s="998"/>
      <c r="AT96" s="998"/>
      <c r="AU96" s="998"/>
      <c r="AV96" s="998"/>
      <c r="AW96" s="998"/>
      <c r="AX96" s="998"/>
      <c r="AY96" s="998"/>
    </row>
    <row r="97" ht="13.5" customHeight="1">
      <c r="A97" s="1071"/>
      <c r="B97" s="1071"/>
      <c r="C97" s="1071"/>
      <c r="D97" s="1218"/>
      <c r="E97" s="1218"/>
      <c r="F97" s="1218"/>
      <c r="G97" s="1218"/>
      <c r="H97" s="1218"/>
      <c r="I97" s="1218"/>
      <c r="J97" s="1218"/>
      <c r="K97" s="1218"/>
      <c r="L97" s="1071"/>
      <c r="M97" s="1071"/>
      <c r="N97" s="1071"/>
      <c r="O97" s="1071"/>
      <c r="P97" s="1071"/>
      <c r="Q97" s="1071"/>
      <c r="R97" s="1071"/>
      <c r="S97" s="1071"/>
      <c r="T97" s="1071"/>
      <c r="U97" s="1071"/>
      <c r="V97" s="1071"/>
      <c r="W97" s="1071"/>
      <c r="X97" s="1071"/>
      <c r="Y97" s="1071"/>
      <c r="Z97" s="1071"/>
      <c r="AA97" s="1071"/>
      <c r="AB97" s="1071"/>
      <c r="AC97" s="1071"/>
      <c r="AD97" s="1071"/>
      <c r="AE97" s="1071"/>
      <c r="AF97" s="1071"/>
      <c r="AG97" s="1071"/>
      <c r="AH97" s="998"/>
      <c r="AI97" s="998"/>
      <c r="AJ97" s="998"/>
      <c r="AK97" s="998"/>
      <c r="AL97" s="998"/>
      <c r="AM97" s="998"/>
      <c r="AN97" s="998"/>
      <c r="AO97" s="998"/>
      <c r="AP97" s="998"/>
      <c r="AQ97" s="998"/>
      <c r="AR97" s="998"/>
      <c r="AS97" s="998"/>
      <c r="AT97" s="998"/>
      <c r="AU97" s="998"/>
      <c r="AV97" s="998"/>
      <c r="AW97" s="998"/>
      <c r="AX97" s="998"/>
      <c r="AY97" s="998"/>
    </row>
    <row r="98" ht="13.5" customHeight="1">
      <c r="A98" s="1071"/>
      <c r="B98" s="1071"/>
      <c r="C98" s="1071"/>
      <c r="D98" s="1218"/>
      <c r="E98" s="1218"/>
      <c r="F98" s="1218"/>
      <c r="G98" s="1218"/>
      <c r="H98" s="1218"/>
      <c r="I98" s="1218"/>
      <c r="J98" s="1218"/>
      <c r="K98" s="1218"/>
      <c r="L98" s="1071"/>
      <c r="M98" s="1071"/>
      <c r="N98" s="1071"/>
      <c r="O98" s="1071"/>
      <c r="P98" s="1071"/>
      <c r="Q98" s="1071"/>
      <c r="R98" s="1071"/>
      <c r="S98" s="1071"/>
      <c r="T98" s="1071"/>
      <c r="U98" s="1071"/>
      <c r="V98" s="1071"/>
      <c r="W98" s="1071"/>
      <c r="X98" s="1071"/>
      <c r="Y98" s="1071"/>
      <c r="Z98" s="1071"/>
      <c r="AA98" s="1071"/>
      <c r="AB98" s="1071"/>
      <c r="AC98" s="1071"/>
      <c r="AD98" s="1071"/>
      <c r="AE98" s="1071"/>
      <c r="AF98" s="1071"/>
      <c r="AG98" s="1071"/>
      <c r="AH98" s="998"/>
      <c r="AI98" s="998"/>
      <c r="AJ98" s="998"/>
      <c r="AK98" s="998"/>
      <c r="AL98" s="998"/>
      <c r="AM98" s="998"/>
      <c r="AN98" s="998"/>
      <c r="AO98" s="998"/>
      <c r="AP98" s="998"/>
      <c r="AQ98" s="998"/>
      <c r="AR98" s="998"/>
      <c r="AS98" s="998"/>
      <c r="AT98" s="998"/>
      <c r="AU98" s="998"/>
      <c r="AV98" s="998"/>
      <c r="AW98" s="998"/>
      <c r="AX98" s="998"/>
      <c r="AY98" s="998"/>
    </row>
    <row r="99" ht="13.5" customHeight="1">
      <c r="A99" s="1071"/>
      <c r="B99" s="1071"/>
      <c r="C99" s="1071"/>
      <c r="D99" s="1218"/>
      <c r="E99" s="1218"/>
      <c r="F99" s="1218"/>
      <c r="G99" s="1218"/>
      <c r="H99" s="1218"/>
      <c r="I99" s="1218"/>
      <c r="J99" s="1218"/>
      <c r="K99" s="1218"/>
      <c r="L99" s="1071"/>
      <c r="M99" s="1071"/>
      <c r="N99" s="1071"/>
      <c r="O99" s="1071"/>
      <c r="P99" s="1071"/>
      <c r="Q99" s="1071"/>
      <c r="R99" s="1071"/>
      <c r="S99" s="1071"/>
      <c r="T99" s="1071"/>
      <c r="U99" s="1071"/>
      <c r="V99" s="1071"/>
      <c r="W99" s="1071"/>
      <c r="X99" s="1071"/>
      <c r="Y99" s="1071"/>
      <c r="Z99" s="1071"/>
      <c r="AA99" s="1071"/>
      <c r="AB99" s="1071"/>
      <c r="AC99" s="1071"/>
      <c r="AD99" s="1071"/>
      <c r="AE99" s="1071"/>
      <c r="AF99" s="1071"/>
      <c r="AG99" s="1071"/>
      <c r="AH99" s="998"/>
      <c r="AI99" s="998"/>
      <c r="AJ99" s="998"/>
      <c r="AK99" s="998"/>
      <c r="AL99" s="998"/>
      <c r="AM99" s="998"/>
      <c r="AN99" s="998"/>
      <c r="AO99" s="998"/>
      <c r="AP99" s="998"/>
      <c r="AQ99" s="998"/>
      <c r="AR99" s="998"/>
      <c r="AS99" s="998"/>
      <c r="AT99" s="998"/>
      <c r="AU99" s="998"/>
      <c r="AV99" s="998"/>
      <c r="AW99" s="998"/>
      <c r="AX99" s="998"/>
      <c r="AY99" s="998"/>
    </row>
    <row r="100" ht="13.5" customHeight="1">
      <c r="A100" s="1071"/>
      <c r="B100" s="1071"/>
      <c r="C100" s="1071"/>
      <c r="D100" s="1218"/>
      <c r="E100" s="1218"/>
      <c r="F100" s="1218"/>
      <c r="G100" s="1218"/>
      <c r="H100" s="1218"/>
      <c r="I100" s="1218"/>
      <c r="J100" s="1218"/>
      <c r="K100" s="1218"/>
      <c r="L100" s="1071"/>
      <c r="M100" s="1071"/>
      <c r="N100" s="1071"/>
      <c r="O100" s="1071"/>
      <c r="P100" s="1071"/>
      <c r="Q100" s="1071"/>
      <c r="R100" s="1071"/>
      <c r="S100" s="1071"/>
      <c r="T100" s="1071"/>
      <c r="U100" s="1071"/>
      <c r="V100" s="1071"/>
      <c r="W100" s="1071"/>
      <c r="X100" s="1071"/>
      <c r="Y100" s="1071"/>
      <c r="Z100" s="1071"/>
      <c r="AA100" s="1071"/>
      <c r="AB100" s="1071"/>
      <c r="AC100" s="1071"/>
      <c r="AD100" s="1071"/>
      <c r="AE100" s="1071"/>
      <c r="AF100" s="1071"/>
      <c r="AG100" s="1071"/>
      <c r="AH100" s="998"/>
      <c r="AI100" s="998"/>
      <c r="AJ100" s="998"/>
      <c r="AK100" s="998"/>
      <c r="AL100" s="998"/>
      <c r="AM100" s="998"/>
      <c r="AN100" s="998"/>
      <c r="AO100" s="998"/>
      <c r="AP100" s="998"/>
      <c r="AQ100" s="998"/>
      <c r="AR100" s="998"/>
      <c r="AS100" s="998"/>
      <c r="AT100" s="998"/>
      <c r="AU100" s="998"/>
      <c r="AV100" s="998"/>
      <c r="AW100" s="998"/>
      <c r="AX100" s="998"/>
      <c r="AY100" s="998"/>
    </row>
    <row r="101" ht="13.5" customHeight="1">
      <c r="A101" s="1071"/>
      <c r="B101" s="1071"/>
      <c r="C101" s="1071"/>
      <c r="D101" s="1218"/>
      <c r="E101" s="1218"/>
      <c r="F101" s="1218"/>
      <c r="G101" s="1218"/>
      <c r="H101" s="1218"/>
      <c r="I101" s="1218"/>
      <c r="J101" s="1218"/>
      <c r="K101" s="1218"/>
      <c r="L101" s="1071"/>
      <c r="M101" s="1071"/>
      <c r="N101" s="1071"/>
      <c r="O101" s="1071"/>
      <c r="P101" s="1071"/>
      <c r="Q101" s="1071"/>
      <c r="R101" s="1071"/>
      <c r="S101" s="1071"/>
      <c r="T101" s="1071"/>
      <c r="U101" s="1071"/>
      <c r="V101" s="1071"/>
      <c r="W101" s="1071"/>
      <c r="X101" s="1071"/>
      <c r="Y101" s="1071"/>
      <c r="Z101" s="1071"/>
      <c r="AA101" s="1071"/>
      <c r="AB101" s="1071"/>
      <c r="AC101" s="1071"/>
      <c r="AD101" s="1071"/>
      <c r="AE101" s="1071"/>
      <c r="AF101" s="1071"/>
      <c r="AG101" s="1071"/>
      <c r="AH101" s="998"/>
      <c r="AI101" s="998"/>
      <c r="AJ101" s="998"/>
      <c r="AK101" s="998"/>
      <c r="AL101" s="998"/>
      <c r="AM101" s="998"/>
      <c r="AN101" s="998"/>
      <c r="AO101" s="998"/>
      <c r="AP101" s="998"/>
      <c r="AQ101" s="998"/>
      <c r="AR101" s="998"/>
      <c r="AS101" s="998"/>
      <c r="AT101" s="998"/>
      <c r="AU101" s="998"/>
      <c r="AV101" s="998"/>
      <c r="AW101" s="998"/>
      <c r="AX101" s="998"/>
      <c r="AY101" s="998"/>
    </row>
    <row r="102" ht="13.5" customHeight="1">
      <c r="A102" s="1071"/>
      <c r="B102" s="1071"/>
      <c r="C102" s="1071"/>
      <c r="D102" s="1218"/>
      <c r="E102" s="1218"/>
      <c r="F102" s="1218"/>
      <c r="G102" s="1218"/>
      <c r="H102" s="1218"/>
      <c r="I102" s="1218"/>
      <c r="J102" s="1218"/>
      <c r="K102" s="1218"/>
      <c r="L102" s="1071"/>
      <c r="M102" s="1071"/>
      <c r="N102" s="1071"/>
      <c r="O102" s="1071"/>
      <c r="P102" s="1071"/>
      <c r="Q102" s="1071"/>
      <c r="R102" s="1071"/>
      <c r="S102" s="1071"/>
      <c r="T102" s="1071"/>
      <c r="U102" s="1071"/>
      <c r="V102" s="1071"/>
      <c r="W102" s="1071"/>
      <c r="X102" s="1071"/>
      <c r="Y102" s="1071"/>
      <c r="Z102" s="1071"/>
      <c r="AA102" s="1071"/>
      <c r="AB102" s="1071"/>
      <c r="AC102" s="1071"/>
      <c r="AD102" s="1071"/>
      <c r="AE102" s="1071"/>
      <c r="AF102" s="1071"/>
      <c r="AG102" s="1071"/>
      <c r="AH102" s="998"/>
      <c r="AI102" s="998"/>
      <c r="AJ102" s="998"/>
      <c r="AK102" s="998"/>
      <c r="AL102" s="998"/>
      <c r="AM102" s="998"/>
      <c r="AN102" s="998"/>
      <c r="AO102" s="998"/>
      <c r="AP102" s="998"/>
      <c r="AQ102" s="998"/>
      <c r="AR102" s="998"/>
      <c r="AS102" s="998"/>
      <c r="AT102" s="998"/>
      <c r="AU102" s="998"/>
      <c r="AV102" s="998"/>
      <c r="AW102" s="998"/>
      <c r="AX102" s="998"/>
      <c r="AY102" s="998"/>
    </row>
    <row r="103" ht="13.5" customHeight="1">
      <c r="A103" s="1071"/>
      <c r="B103" s="1071"/>
      <c r="C103" s="1071"/>
      <c r="D103" s="1218"/>
      <c r="E103" s="1218"/>
      <c r="F103" s="1218"/>
      <c r="G103" s="1218"/>
      <c r="H103" s="1218"/>
      <c r="I103" s="1218"/>
      <c r="J103" s="1218"/>
      <c r="K103" s="1218"/>
      <c r="L103" s="1071"/>
      <c r="M103" s="1071"/>
      <c r="N103" s="1071"/>
      <c r="O103" s="1071"/>
      <c r="P103" s="1071"/>
      <c r="Q103" s="1071"/>
      <c r="R103" s="1071"/>
      <c r="S103" s="1071"/>
      <c r="T103" s="1071"/>
      <c r="U103" s="1071"/>
      <c r="V103" s="1071"/>
      <c r="W103" s="1071"/>
      <c r="X103" s="1071"/>
      <c r="Y103" s="1071"/>
      <c r="Z103" s="1071"/>
      <c r="AA103" s="1071"/>
      <c r="AB103" s="1071"/>
      <c r="AC103" s="1071"/>
      <c r="AD103" s="1071"/>
      <c r="AE103" s="1071"/>
      <c r="AF103" s="1071"/>
      <c r="AG103" s="1071"/>
      <c r="AH103" s="998"/>
      <c r="AI103" s="998"/>
      <c r="AJ103" s="998"/>
      <c r="AK103" s="998"/>
      <c r="AL103" s="998"/>
      <c r="AM103" s="998"/>
      <c r="AN103" s="998"/>
      <c r="AO103" s="998"/>
      <c r="AP103" s="998"/>
      <c r="AQ103" s="998"/>
      <c r="AR103" s="998"/>
      <c r="AS103" s="998"/>
      <c r="AT103" s="998"/>
      <c r="AU103" s="998"/>
      <c r="AV103" s="998"/>
      <c r="AW103" s="998"/>
      <c r="AX103" s="998"/>
      <c r="AY103" s="998"/>
    </row>
    <row r="104" ht="13.5" customHeight="1">
      <c r="A104" s="1071"/>
      <c r="B104" s="1071"/>
      <c r="C104" s="1071"/>
      <c r="D104" s="1218"/>
      <c r="E104" s="1218"/>
      <c r="F104" s="1218"/>
      <c r="G104" s="1218"/>
      <c r="H104" s="1218"/>
      <c r="I104" s="1218"/>
      <c r="J104" s="1218"/>
      <c r="K104" s="1218"/>
      <c r="L104" s="1071"/>
      <c r="M104" s="1071"/>
      <c r="N104" s="1071"/>
      <c r="O104" s="1071"/>
      <c r="P104" s="1071"/>
      <c r="Q104" s="1071"/>
      <c r="R104" s="1071"/>
      <c r="S104" s="1071"/>
      <c r="T104" s="1071"/>
      <c r="U104" s="1071"/>
      <c r="V104" s="1071"/>
      <c r="W104" s="1071"/>
      <c r="X104" s="1071"/>
      <c r="Y104" s="1071"/>
      <c r="Z104" s="1071"/>
      <c r="AA104" s="1071"/>
      <c r="AB104" s="1071"/>
      <c r="AC104" s="1071"/>
      <c r="AD104" s="1071"/>
      <c r="AE104" s="1071"/>
      <c r="AF104" s="1071"/>
      <c r="AG104" s="1071"/>
      <c r="AH104" s="998"/>
      <c r="AI104" s="998"/>
      <c r="AJ104" s="998"/>
      <c r="AK104" s="998"/>
      <c r="AL104" s="998"/>
      <c r="AM104" s="998"/>
      <c r="AN104" s="998"/>
      <c r="AO104" s="998"/>
      <c r="AP104" s="998"/>
      <c r="AQ104" s="998"/>
      <c r="AR104" s="998"/>
      <c r="AS104" s="998"/>
      <c r="AT104" s="998"/>
      <c r="AU104" s="998"/>
      <c r="AV104" s="998"/>
      <c r="AW104" s="998"/>
      <c r="AX104" s="998"/>
      <c r="AY104" s="998"/>
    </row>
    <row r="105" ht="13.5" customHeight="1">
      <c r="A105" s="1071"/>
      <c r="B105" s="1071"/>
      <c r="C105" s="1071"/>
      <c r="D105" s="1218"/>
      <c r="E105" s="1218"/>
      <c r="F105" s="1218"/>
      <c r="G105" s="1218"/>
      <c r="H105" s="1218"/>
      <c r="I105" s="1218"/>
      <c r="J105" s="1218"/>
      <c r="K105" s="1218"/>
      <c r="L105" s="1071"/>
      <c r="M105" s="1071"/>
      <c r="N105" s="1071"/>
      <c r="O105" s="1071"/>
      <c r="P105" s="1071"/>
      <c r="Q105" s="1071"/>
      <c r="R105" s="1071"/>
      <c r="S105" s="1071"/>
      <c r="T105" s="1071"/>
      <c r="U105" s="1071"/>
      <c r="V105" s="1071"/>
      <c r="W105" s="1071"/>
      <c r="X105" s="1071"/>
      <c r="Y105" s="1071"/>
      <c r="Z105" s="1071"/>
      <c r="AA105" s="1071"/>
      <c r="AB105" s="1071"/>
      <c r="AC105" s="1071"/>
      <c r="AD105" s="1071"/>
      <c r="AE105" s="1071"/>
      <c r="AF105" s="1071"/>
      <c r="AG105" s="1071"/>
      <c r="AH105" s="998"/>
      <c r="AI105" s="998"/>
      <c r="AJ105" s="998"/>
      <c r="AK105" s="998"/>
      <c r="AL105" s="998"/>
      <c r="AM105" s="998"/>
      <c r="AN105" s="998"/>
      <c r="AO105" s="998"/>
      <c r="AP105" s="998"/>
      <c r="AQ105" s="998"/>
      <c r="AR105" s="998"/>
      <c r="AS105" s="998"/>
      <c r="AT105" s="998"/>
      <c r="AU105" s="998"/>
      <c r="AV105" s="998"/>
      <c r="AW105" s="998"/>
      <c r="AX105" s="998"/>
      <c r="AY105" s="998"/>
    </row>
    <row r="106" ht="13.5" customHeight="1">
      <c r="A106" s="1071"/>
      <c r="B106" s="1071"/>
      <c r="C106" s="1071"/>
      <c r="D106" s="1218"/>
      <c r="E106" s="1218"/>
      <c r="F106" s="1218"/>
      <c r="G106" s="1218"/>
      <c r="H106" s="1218"/>
      <c r="I106" s="1218"/>
      <c r="J106" s="1218"/>
      <c r="K106" s="1218"/>
      <c r="L106" s="1071"/>
      <c r="M106" s="1071"/>
      <c r="N106" s="1071"/>
      <c r="O106" s="1071"/>
      <c r="P106" s="1071"/>
      <c r="Q106" s="1071"/>
      <c r="R106" s="1071"/>
      <c r="S106" s="1071"/>
      <c r="T106" s="1071"/>
      <c r="U106" s="1071"/>
      <c r="V106" s="1071"/>
      <c r="W106" s="1071"/>
      <c r="X106" s="1071"/>
      <c r="Y106" s="1071"/>
      <c r="Z106" s="1071"/>
      <c r="AA106" s="1071"/>
      <c r="AB106" s="1071"/>
      <c r="AC106" s="1071"/>
      <c r="AD106" s="1071"/>
      <c r="AE106" s="1071"/>
      <c r="AF106" s="1071"/>
      <c r="AG106" s="1071"/>
      <c r="AH106" s="998"/>
      <c r="AI106" s="998"/>
      <c r="AJ106" s="998"/>
      <c r="AK106" s="998"/>
      <c r="AL106" s="998"/>
      <c r="AM106" s="998"/>
      <c r="AN106" s="998"/>
      <c r="AO106" s="998"/>
      <c r="AP106" s="998"/>
      <c r="AQ106" s="998"/>
      <c r="AR106" s="998"/>
      <c r="AS106" s="998"/>
      <c r="AT106" s="998"/>
      <c r="AU106" s="998"/>
      <c r="AV106" s="998"/>
      <c r="AW106" s="998"/>
      <c r="AX106" s="998"/>
      <c r="AY106" s="998"/>
    </row>
    <row r="107" ht="13.5" customHeight="1">
      <c r="A107" s="1071"/>
      <c r="B107" s="1071"/>
      <c r="C107" s="1071"/>
      <c r="D107" s="1218"/>
      <c r="E107" s="1218"/>
      <c r="F107" s="1218"/>
      <c r="G107" s="1218"/>
      <c r="H107" s="1218"/>
      <c r="I107" s="1218"/>
      <c r="J107" s="1218"/>
      <c r="K107" s="1218"/>
      <c r="L107" s="1071"/>
      <c r="M107" s="1071"/>
      <c r="N107" s="1071"/>
      <c r="O107" s="1071"/>
      <c r="P107" s="1071"/>
      <c r="Q107" s="1071"/>
      <c r="R107" s="1071"/>
      <c r="S107" s="1071"/>
      <c r="T107" s="1071"/>
      <c r="U107" s="1071"/>
      <c r="V107" s="1071"/>
      <c r="W107" s="1071"/>
      <c r="X107" s="1071"/>
      <c r="Y107" s="1071"/>
      <c r="Z107" s="1071"/>
      <c r="AA107" s="1071"/>
      <c r="AB107" s="1071"/>
      <c r="AC107" s="1071"/>
      <c r="AD107" s="1071"/>
      <c r="AE107" s="1071"/>
      <c r="AF107" s="1071"/>
      <c r="AG107" s="1071"/>
      <c r="AH107" s="998"/>
      <c r="AI107" s="998"/>
      <c r="AJ107" s="998"/>
      <c r="AK107" s="998"/>
      <c r="AL107" s="998"/>
      <c r="AM107" s="998"/>
      <c r="AN107" s="998"/>
      <c r="AO107" s="998"/>
      <c r="AP107" s="998"/>
      <c r="AQ107" s="998"/>
      <c r="AR107" s="998"/>
      <c r="AS107" s="998"/>
      <c r="AT107" s="998"/>
      <c r="AU107" s="998"/>
      <c r="AV107" s="998"/>
      <c r="AW107" s="998"/>
      <c r="AX107" s="998"/>
      <c r="AY107" s="998"/>
    </row>
    <row r="108" ht="13.5" customHeight="1">
      <c r="A108" s="1071"/>
      <c r="B108" s="1071"/>
      <c r="C108" s="1071"/>
      <c r="D108" s="1218"/>
      <c r="E108" s="1218"/>
      <c r="F108" s="1218"/>
      <c r="G108" s="1218"/>
      <c r="H108" s="1218"/>
      <c r="I108" s="1218"/>
      <c r="J108" s="1218"/>
      <c r="K108" s="1218"/>
      <c r="L108" s="1071"/>
      <c r="M108" s="1071"/>
      <c r="N108" s="1071"/>
      <c r="O108" s="1071"/>
      <c r="P108" s="1071"/>
      <c r="Q108" s="1071"/>
      <c r="R108" s="1071"/>
      <c r="S108" s="1071"/>
      <c r="T108" s="1071"/>
      <c r="U108" s="1071"/>
      <c r="V108" s="1071"/>
      <c r="W108" s="1071"/>
      <c r="X108" s="1071"/>
      <c r="Y108" s="1071"/>
      <c r="Z108" s="1071"/>
      <c r="AA108" s="1071"/>
      <c r="AB108" s="1071"/>
      <c r="AC108" s="1071"/>
      <c r="AD108" s="1071"/>
      <c r="AE108" s="1071"/>
      <c r="AF108" s="1071"/>
      <c r="AG108" s="1071"/>
      <c r="AH108" s="998"/>
      <c r="AI108" s="998"/>
      <c r="AJ108" s="998"/>
      <c r="AK108" s="998"/>
      <c r="AL108" s="998"/>
      <c r="AM108" s="998"/>
      <c r="AN108" s="998"/>
      <c r="AO108" s="998"/>
      <c r="AP108" s="998"/>
      <c r="AQ108" s="998"/>
      <c r="AR108" s="998"/>
      <c r="AS108" s="998"/>
      <c r="AT108" s="998"/>
      <c r="AU108" s="998"/>
      <c r="AV108" s="998"/>
      <c r="AW108" s="998"/>
      <c r="AX108" s="998"/>
      <c r="AY108" s="998"/>
    </row>
    <row r="109" ht="13.5" customHeight="1">
      <c r="A109" s="1071"/>
      <c r="B109" s="1071"/>
      <c r="C109" s="1071"/>
      <c r="D109" s="1218"/>
      <c r="E109" s="1218"/>
      <c r="F109" s="1218"/>
      <c r="G109" s="1218"/>
      <c r="H109" s="1218"/>
      <c r="I109" s="1218"/>
      <c r="J109" s="1218"/>
      <c r="K109" s="1218"/>
      <c r="L109" s="1071"/>
      <c r="M109" s="1071"/>
      <c r="N109" s="1071"/>
      <c r="O109" s="1071"/>
      <c r="P109" s="1071"/>
      <c r="Q109" s="1071"/>
      <c r="R109" s="1071"/>
      <c r="S109" s="1071"/>
      <c r="T109" s="1071"/>
      <c r="U109" s="1071"/>
      <c r="V109" s="1071"/>
      <c r="W109" s="1071"/>
      <c r="X109" s="1071"/>
      <c r="Y109" s="1071"/>
      <c r="Z109" s="1071"/>
      <c r="AA109" s="1071"/>
      <c r="AB109" s="1071"/>
      <c r="AC109" s="1071"/>
      <c r="AD109" s="1071"/>
      <c r="AE109" s="1071"/>
      <c r="AF109" s="1071"/>
      <c r="AG109" s="1071"/>
      <c r="AH109" s="998"/>
      <c r="AI109" s="998"/>
      <c r="AJ109" s="998"/>
      <c r="AK109" s="998"/>
      <c r="AL109" s="998"/>
      <c r="AM109" s="998"/>
      <c r="AN109" s="998"/>
      <c r="AO109" s="998"/>
      <c r="AP109" s="998"/>
      <c r="AQ109" s="998"/>
      <c r="AR109" s="998"/>
      <c r="AS109" s="998"/>
      <c r="AT109" s="998"/>
      <c r="AU109" s="998"/>
      <c r="AV109" s="998"/>
      <c r="AW109" s="998"/>
      <c r="AX109" s="998"/>
      <c r="AY109" s="998"/>
    </row>
    <row r="110" ht="13.5" customHeight="1">
      <c r="A110" s="1071"/>
      <c r="B110" s="1071"/>
      <c r="C110" s="1071"/>
      <c r="D110" s="1218"/>
      <c r="E110" s="1218"/>
      <c r="F110" s="1218"/>
      <c r="G110" s="1218"/>
      <c r="H110" s="1218"/>
      <c r="I110" s="1218"/>
      <c r="J110" s="1218"/>
      <c r="K110" s="1218"/>
      <c r="L110" s="1071"/>
      <c r="M110" s="1071"/>
      <c r="N110" s="1071"/>
      <c r="O110" s="1071"/>
      <c r="P110" s="1071"/>
      <c r="Q110" s="1071"/>
      <c r="R110" s="1071"/>
      <c r="S110" s="1071"/>
      <c r="T110" s="1071"/>
      <c r="U110" s="1071"/>
      <c r="V110" s="1071"/>
      <c r="W110" s="1071"/>
      <c r="X110" s="1071"/>
      <c r="Y110" s="1071"/>
      <c r="Z110" s="1071"/>
      <c r="AA110" s="1071"/>
      <c r="AB110" s="1071"/>
      <c r="AC110" s="1071"/>
      <c r="AD110" s="1071"/>
      <c r="AE110" s="1071"/>
      <c r="AF110" s="1071"/>
      <c r="AG110" s="1071"/>
      <c r="AH110" s="998"/>
      <c r="AI110" s="998"/>
      <c r="AJ110" s="998"/>
      <c r="AK110" s="998"/>
      <c r="AL110" s="998"/>
      <c r="AM110" s="998"/>
      <c r="AN110" s="998"/>
      <c r="AO110" s="998"/>
      <c r="AP110" s="998"/>
      <c r="AQ110" s="998"/>
      <c r="AR110" s="998"/>
      <c r="AS110" s="998"/>
      <c r="AT110" s="998"/>
      <c r="AU110" s="998"/>
      <c r="AV110" s="998"/>
      <c r="AW110" s="998"/>
      <c r="AX110" s="998"/>
      <c r="AY110" s="998"/>
    </row>
    <row r="111" ht="13.5" customHeight="1">
      <c r="A111" s="1071"/>
      <c r="B111" s="1071"/>
      <c r="C111" s="1071"/>
      <c r="D111" s="1218"/>
      <c r="E111" s="1218"/>
      <c r="F111" s="1218"/>
      <c r="G111" s="1218"/>
      <c r="H111" s="1218"/>
      <c r="I111" s="1218"/>
      <c r="J111" s="1218"/>
      <c r="K111" s="1218"/>
      <c r="L111" s="1071"/>
      <c r="M111" s="1071"/>
      <c r="N111" s="1071"/>
      <c r="O111" s="1071"/>
      <c r="P111" s="1071"/>
      <c r="Q111" s="1071"/>
      <c r="R111" s="1071"/>
      <c r="S111" s="1071"/>
      <c r="T111" s="1071"/>
      <c r="U111" s="1071"/>
      <c r="V111" s="1071"/>
      <c r="W111" s="1071"/>
      <c r="X111" s="1071"/>
      <c r="Y111" s="1071"/>
      <c r="Z111" s="1071"/>
      <c r="AA111" s="1071"/>
      <c r="AB111" s="1071"/>
      <c r="AC111" s="1071"/>
      <c r="AD111" s="1071"/>
      <c r="AE111" s="1071"/>
      <c r="AF111" s="1071"/>
      <c r="AG111" s="1071"/>
      <c r="AH111" s="998"/>
      <c r="AI111" s="998"/>
      <c r="AJ111" s="998"/>
      <c r="AK111" s="998"/>
      <c r="AL111" s="998"/>
      <c r="AM111" s="998"/>
      <c r="AN111" s="998"/>
      <c r="AO111" s="998"/>
      <c r="AP111" s="998"/>
      <c r="AQ111" s="998"/>
      <c r="AR111" s="998"/>
      <c r="AS111" s="998"/>
      <c r="AT111" s="998"/>
      <c r="AU111" s="998"/>
      <c r="AV111" s="998"/>
      <c r="AW111" s="998"/>
      <c r="AX111" s="998"/>
      <c r="AY111" s="998"/>
    </row>
    <row r="112" ht="13.5" customHeight="1">
      <c r="A112" s="1071"/>
      <c r="B112" s="1071"/>
      <c r="C112" s="1071"/>
      <c r="D112" s="1218"/>
      <c r="E112" s="1218"/>
      <c r="F112" s="1218"/>
      <c r="G112" s="1218"/>
      <c r="H112" s="1218"/>
      <c r="I112" s="1218"/>
      <c r="J112" s="1218"/>
      <c r="K112" s="1218"/>
      <c r="L112" s="1071"/>
      <c r="M112" s="1071"/>
      <c r="N112" s="1071"/>
      <c r="O112" s="1071"/>
      <c r="P112" s="1071"/>
      <c r="Q112" s="1071"/>
      <c r="R112" s="1071"/>
      <c r="S112" s="1071"/>
      <c r="T112" s="1071"/>
      <c r="U112" s="1071"/>
      <c r="V112" s="1071"/>
      <c r="W112" s="1071"/>
      <c r="X112" s="1071"/>
      <c r="Y112" s="1071"/>
      <c r="Z112" s="1071"/>
      <c r="AA112" s="1071"/>
      <c r="AB112" s="1071"/>
      <c r="AC112" s="1071"/>
      <c r="AD112" s="1071"/>
      <c r="AE112" s="1071"/>
      <c r="AF112" s="1071"/>
      <c r="AG112" s="1071"/>
      <c r="AH112" s="998"/>
      <c r="AI112" s="998"/>
      <c r="AJ112" s="998"/>
      <c r="AK112" s="998"/>
      <c r="AL112" s="998"/>
      <c r="AM112" s="998"/>
      <c r="AN112" s="998"/>
      <c r="AO112" s="998"/>
      <c r="AP112" s="998"/>
      <c r="AQ112" s="998"/>
      <c r="AR112" s="998"/>
      <c r="AS112" s="998"/>
      <c r="AT112" s="998"/>
      <c r="AU112" s="998"/>
      <c r="AV112" s="998"/>
      <c r="AW112" s="998"/>
      <c r="AX112" s="998"/>
      <c r="AY112" s="998"/>
    </row>
    <row r="113" ht="13.5" customHeight="1">
      <c r="A113" s="1071"/>
      <c r="B113" s="1071"/>
      <c r="C113" s="1071"/>
      <c r="D113" s="1218"/>
      <c r="E113" s="1218"/>
      <c r="F113" s="1218"/>
      <c r="G113" s="1218"/>
      <c r="H113" s="1218"/>
      <c r="I113" s="1218"/>
      <c r="J113" s="1218"/>
      <c r="K113" s="1218"/>
      <c r="L113" s="1071"/>
      <c r="M113" s="1071"/>
      <c r="N113" s="1071"/>
      <c r="O113" s="1071"/>
      <c r="P113" s="1071"/>
      <c r="Q113" s="1071"/>
      <c r="R113" s="1071"/>
      <c r="S113" s="1071"/>
      <c r="T113" s="1071"/>
      <c r="U113" s="1071"/>
      <c r="V113" s="1071"/>
      <c r="W113" s="1071"/>
      <c r="X113" s="1071"/>
      <c r="Y113" s="1071"/>
      <c r="Z113" s="1071"/>
      <c r="AA113" s="1071"/>
      <c r="AB113" s="1071"/>
      <c r="AC113" s="1071"/>
      <c r="AD113" s="1071"/>
      <c r="AE113" s="1071"/>
      <c r="AF113" s="1071"/>
      <c r="AG113" s="1071"/>
      <c r="AH113" s="998"/>
      <c r="AI113" s="998"/>
      <c r="AJ113" s="998"/>
      <c r="AK113" s="998"/>
      <c r="AL113" s="998"/>
      <c r="AM113" s="998"/>
      <c r="AN113" s="998"/>
      <c r="AO113" s="998"/>
      <c r="AP113" s="998"/>
      <c r="AQ113" s="998"/>
      <c r="AR113" s="998"/>
      <c r="AS113" s="998"/>
      <c r="AT113" s="998"/>
      <c r="AU113" s="998"/>
      <c r="AV113" s="998"/>
      <c r="AW113" s="998"/>
      <c r="AX113" s="998"/>
      <c r="AY113" s="998"/>
    </row>
    <row r="114" ht="13.5" customHeight="1">
      <c r="A114" s="1071"/>
      <c r="B114" s="1071"/>
      <c r="C114" s="1071"/>
      <c r="D114" s="1218"/>
      <c r="E114" s="1218"/>
      <c r="F114" s="1218"/>
      <c r="G114" s="1218"/>
      <c r="H114" s="1218"/>
      <c r="I114" s="1218"/>
      <c r="J114" s="1218"/>
      <c r="K114" s="1218"/>
      <c r="L114" s="1071"/>
      <c r="M114" s="1071"/>
      <c r="N114" s="1071"/>
      <c r="O114" s="1071"/>
      <c r="P114" s="1071"/>
      <c r="Q114" s="1071"/>
      <c r="R114" s="1071"/>
      <c r="S114" s="1071"/>
      <c r="T114" s="1071"/>
      <c r="U114" s="1071"/>
      <c r="V114" s="1071"/>
      <c r="W114" s="1071"/>
      <c r="X114" s="1071"/>
      <c r="Y114" s="1071"/>
      <c r="Z114" s="1071"/>
      <c r="AA114" s="1071"/>
      <c r="AB114" s="1071"/>
      <c r="AC114" s="1071"/>
      <c r="AD114" s="1071"/>
      <c r="AE114" s="1071"/>
      <c r="AF114" s="1071"/>
      <c r="AG114" s="1071"/>
      <c r="AH114" s="998"/>
      <c r="AI114" s="998"/>
      <c r="AJ114" s="998"/>
      <c r="AK114" s="998"/>
      <c r="AL114" s="998"/>
      <c r="AM114" s="998"/>
      <c r="AN114" s="998"/>
      <c r="AO114" s="998"/>
      <c r="AP114" s="998"/>
      <c r="AQ114" s="998"/>
      <c r="AR114" s="998"/>
      <c r="AS114" s="998"/>
      <c r="AT114" s="998"/>
      <c r="AU114" s="998"/>
      <c r="AV114" s="998"/>
      <c r="AW114" s="998"/>
      <c r="AX114" s="998"/>
      <c r="AY114" s="998"/>
    </row>
    <row r="115" ht="15.75" customHeight="1">
      <c r="A115" s="998"/>
      <c r="B115" s="998"/>
      <c r="C115" s="998"/>
      <c r="D115" s="998"/>
      <c r="E115" s="998"/>
      <c r="F115" s="998"/>
      <c r="G115" s="998"/>
      <c r="H115" s="998"/>
      <c r="I115" s="998"/>
      <c r="J115" s="998"/>
      <c r="K115" s="998"/>
      <c r="L115" s="998"/>
      <c r="M115" s="998"/>
      <c r="N115" s="998"/>
      <c r="O115" s="998"/>
      <c r="P115" s="998"/>
      <c r="Q115" s="998"/>
      <c r="R115" s="998"/>
      <c r="S115" s="998"/>
      <c r="T115" s="998"/>
      <c r="U115" s="998"/>
      <c r="V115" s="998"/>
      <c r="W115" s="998"/>
      <c r="X115" s="998"/>
      <c r="Y115" s="998"/>
      <c r="Z115" s="998"/>
      <c r="AA115" s="998"/>
      <c r="AB115" s="998"/>
      <c r="AC115" s="998"/>
      <c r="AD115" s="998"/>
      <c r="AE115" s="998"/>
      <c r="AF115" s="998"/>
      <c r="AG115" s="998"/>
      <c r="AH115" s="998"/>
      <c r="AI115" s="998"/>
      <c r="AJ115" s="998"/>
      <c r="AK115" s="998"/>
      <c r="AL115" s="998"/>
      <c r="AM115" s="998"/>
      <c r="AN115" s="998"/>
      <c r="AO115" s="998"/>
      <c r="AP115" s="998"/>
      <c r="AQ115" s="998"/>
      <c r="AR115" s="998"/>
      <c r="AS115" s="998"/>
      <c r="AT115" s="998"/>
      <c r="AU115" s="998"/>
      <c r="AV115" s="998"/>
      <c r="AW115" s="998"/>
      <c r="AX115" s="998"/>
      <c r="AY115" s="998"/>
    </row>
    <row r="116" ht="15.75" customHeight="1">
      <c r="A116" s="998"/>
      <c r="B116" s="998"/>
      <c r="C116" s="998"/>
      <c r="D116" s="998"/>
      <c r="E116" s="998"/>
      <c r="F116" s="998"/>
      <c r="G116" s="998"/>
      <c r="H116" s="998"/>
      <c r="I116" s="998"/>
      <c r="J116" s="998"/>
      <c r="K116" s="998"/>
      <c r="L116" s="998"/>
      <c r="M116" s="998"/>
      <c r="N116" s="998"/>
      <c r="O116" s="998"/>
      <c r="P116" s="998"/>
      <c r="Q116" s="998"/>
      <c r="R116" s="998"/>
      <c r="S116" s="998"/>
      <c r="T116" s="998"/>
      <c r="U116" s="998"/>
      <c r="V116" s="998"/>
      <c r="W116" s="998"/>
      <c r="X116" s="998"/>
      <c r="Y116" s="998"/>
      <c r="Z116" s="998"/>
      <c r="AA116" s="998"/>
      <c r="AB116" s="998"/>
      <c r="AC116" s="998"/>
      <c r="AD116" s="998"/>
      <c r="AE116" s="998"/>
      <c r="AF116" s="998"/>
      <c r="AG116" s="998"/>
      <c r="AH116" s="998"/>
      <c r="AI116" s="998"/>
      <c r="AJ116" s="998"/>
      <c r="AK116" s="998"/>
      <c r="AL116" s="998"/>
      <c r="AM116" s="998"/>
      <c r="AN116" s="998"/>
      <c r="AO116" s="998"/>
      <c r="AP116" s="998"/>
      <c r="AQ116" s="998"/>
      <c r="AR116" s="998"/>
      <c r="AS116" s="998"/>
      <c r="AT116" s="998"/>
      <c r="AU116" s="998"/>
      <c r="AV116" s="998"/>
      <c r="AW116" s="998"/>
      <c r="AX116" s="998"/>
      <c r="AY116" s="998"/>
    </row>
    <row r="117" ht="15.75" customHeight="1">
      <c r="A117" s="998"/>
      <c r="B117" s="998"/>
      <c r="C117" s="998"/>
      <c r="D117" s="998"/>
      <c r="E117" s="998"/>
      <c r="F117" s="998"/>
      <c r="G117" s="998"/>
      <c r="H117" s="998"/>
      <c r="I117" s="998"/>
      <c r="J117" s="998"/>
      <c r="K117" s="998"/>
      <c r="L117" s="998"/>
      <c r="M117" s="998"/>
      <c r="N117" s="998"/>
      <c r="O117" s="998"/>
      <c r="P117" s="998"/>
      <c r="Q117" s="998"/>
      <c r="R117" s="998"/>
      <c r="S117" s="998"/>
      <c r="T117" s="998"/>
      <c r="U117" s="998"/>
      <c r="V117" s="998"/>
      <c r="W117" s="998"/>
      <c r="X117" s="998"/>
      <c r="Y117" s="998"/>
      <c r="Z117" s="998"/>
      <c r="AA117" s="998"/>
      <c r="AB117" s="998"/>
      <c r="AC117" s="998"/>
      <c r="AD117" s="998"/>
      <c r="AE117" s="998"/>
      <c r="AF117" s="998"/>
      <c r="AG117" s="998"/>
      <c r="AH117" s="998"/>
      <c r="AI117" s="998"/>
      <c r="AJ117" s="998"/>
      <c r="AK117" s="998"/>
      <c r="AL117" s="998"/>
      <c r="AM117" s="998"/>
      <c r="AN117" s="998"/>
      <c r="AO117" s="998"/>
      <c r="AP117" s="998"/>
      <c r="AQ117" s="998"/>
      <c r="AR117" s="998"/>
      <c r="AS117" s="998"/>
      <c r="AT117" s="998"/>
      <c r="AU117" s="998"/>
      <c r="AV117" s="998"/>
      <c r="AW117" s="998"/>
      <c r="AX117" s="998"/>
      <c r="AY117" s="998"/>
    </row>
    <row r="118" ht="15.75" customHeight="1">
      <c r="A118" s="998"/>
      <c r="B118" s="998"/>
      <c r="C118" s="998"/>
      <c r="D118" s="998"/>
      <c r="E118" s="998"/>
      <c r="F118" s="998"/>
      <c r="G118" s="998"/>
      <c r="H118" s="998"/>
      <c r="I118" s="998"/>
      <c r="J118" s="998"/>
      <c r="K118" s="998"/>
      <c r="L118" s="998"/>
      <c r="M118" s="998"/>
      <c r="N118" s="998"/>
      <c r="O118" s="998"/>
      <c r="P118" s="998"/>
      <c r="Q118" s="998"/>
      <c r="R118" s="998"/>
      <c r="S118" s="998"/>
      <c r="T118" s="998"/>
      <c r="U118" s="998"/>
      <c r="V118" s="998"/>
      <c r="W118" s="998"/>
      <c r="X118" s="998"/>
      <c r="Y118" s="998"/>
      <c r="Z118" s="998"/>
      <c r="AA118" s="998"/>
      <c r="AB118" s="998"/>
      <c r="AC118" s="998"/>
      <c r="AD118" s="998"/>
      <c r="AE118" s="998"/>
      <c r="AF118" s="998"/>
      <c r="AG118" s="998"/>
      <c r="AH118" s="998"/>
      <c r="AI118" s="998"/>
      <c r="AJ118" s="998"/>
      <c r="AK118" s="998"/>
      <c r="AL118" s="998"/>
      <c r="AM118" s="998"/>
      <c r="AN118" s="998"/>
      <c r="AO118" s="998"/>
      <c r="AP118" s="998"/>
      <c r="AQ118" s="998"/>
      <c r="AR118" s="998"/>
      <c r="AS118" s="998"/>
      <c r="AT118" s="998"/>
      <c r="AU118" s="998"/>
      <c r="AV118" s="998"/>
      <c r="AW118" s="998"/>
      <c r="AX118" s="998"/>
      <c r="AY118" s="998"/>
    </row>
    <row r="119" ht="15.75" customHeight="1">
      <c r="A119" s="998"/>
      <c r="B119" s="998"/>
      <c r="C119" s="998"/>
      <c r="D119" s="998"/>
      <c r="E119" s="998"/>
      <c r="F119" s="998"/>
      <c r="G119" s="998"/>
      <c r="H119" s="998"/>
      <c r="I119" s="998"/>
      <c r="J119" s="998"/>
      <c r="K119" s="998"/>
      <c r="L119" s="998"/>
      <c r="M119" s="998"/>
      <c r="N119" s="998"/>
      <c r="O119" s="998"/>
      <c r="P119" s="998"/>
      <c r="Q119" s="998"/>
      <c r="R119" s="998"/>
      <c r="S119" s="998"/>
      <c r="T119" s="998"/>
      <c r="U119" s="998"/>
      <c r="V119" s="998"/>
      <c r="W119" s="998"/>
      <c r="X119" s="998"/>
      <c r="Y119" s="998"/>
      <c r="Z119" s="998"/>
      <c r="AA119" s="998"/>
      <c r="AB119" s="998"/>
      <c r="AC119" s="998"/>
      <c r="AD119" s="998"/>
      <c r="AE119" s="998"/>
      <c r="AF119" s="998"/>
      <c r="AG119" s="998"/>
      <c r="AH119" s="998"/>
      <c r="AI119" s="998"/>
      <c r="AJ119" s="998"/>
      <c r="AK119" s="998"/>
      <c r="AL119" s="998"/>
      <c r="AM119" s="998"/>
      <c r="AN119" s="998"/>
      <c r="AO119" s="998"/>
      <c r="AP119" s="998"/>
      <c r="AQ119" s="998"/>
      <c r="AR119" s="998"/>
      <c r="AS119" s="998"/>
      <c r="AT119" s="998"/>
      <c r="AU119" s="998"/>
      <c r="AV119" s="998"/>
      <c r="AW119" s="998"/>
      <c r="AX119" s="998"/>
      <c r="AY119" s="998"/>
    </row>
    <row r="120" ht="15.75" customHeight="1">
      <c r="A120" s="998"/>
      <c r="B120" s="998"/>
      <c r="C120" s="998"/>
      <c r="D120" s="998"/>
      <c r="E120" s="998"/>
      <c r="F120" s="998"/>
      <c r="G120" s="998"/>
      <c r="H120" s="998"/>
      <c r="I120" s="998"/>
      <c r="J120" s="998"/>
      <c r="K120" s="998"/>
      <c r="L120" s="998"/>
      <c r="M120" s="998"/>
      <c r="N120" s="998"/>
      <c r="O120" s="998"/>
      <c r="P120" s="998"/>
      <c r="Q120" s="998"/>
      <c r="R120" s="998"/>
      <c r="S120" s="998"/>
      <c r="T120" s="998"/>
      <c r="U120" s="998"/>
      <c r="V120" s="998"/>
      <c r="W120" s="998"/>
      <c r="X120" s="998"/>
      <c r="Y120" s="998"/>
      <c r="Z120" s="998"/>
      <c r="AA120" s="998"/>
      <c r="AB120" s="998"/>
      <c r="AC120" s="998"/>
      <c r="AD120" s="998"/>
      <c r="AE120" s="998"/>
      <c r="AF120" s="998"/>
      <c r="AG120" s="998"/>
      <c r="AH120" s="998"/>
      <c r="AI120" s="998"/>
      <c r="AJ120" s="998"/>
      <c r="AK120" s="998"/>
      <c r="AL120" s="998"/>
      <c r="AM120" s="998"/>
      <c r="AN120" s="998"/>
      <c r="AO120" s="998"/>
      <c r="AP120" s="998"/>
      <c r="AQ120" s="998"/>
      <c r="AR120" s="998"/>
      <c r="AS120" s="998"/>
      <c r="AT120" s="998"/>
      <c r="AU120" s="998"/>
      <c r="AV120" s="998"/>
      <c r="AW120" s="998"/>
      <c r="AX120" s="998"/>
      <c r="AY120" s="998"/>
    </row>
    <row r="121" ht="15.75" customHeight="1">
      <c r="A121" s="998"/>
      <c r="B121" s="998"/>
      <c r="C121" s="998"/>
      <c r="D121" s="998"/>
      <c r="E121" s="998"/>
      <c r="F121" s="998"/>
      <c r="G121" s="998"/>
      <c r="H121" s="998"/>
      <c r="I121" s="998"/>
      <c r="J121" s="998"/>
      <c r="K121" s="998"/>
      <c r="L121" s="998"/>
      <c r="M121" s="998"/>
      <c r="N121" s="998"/>
      <c r="O121" s="998"/>
      <c r="P121" s="998"/>
      <c r="Q121" s="998"/>
      <c r="R121" s="998"/>
      <c r="S121" s="998"/>
      <c r="T121" s="998"/>
      <c r="U121" s="998"/>
      <c r="V121" s="998"/>
      <c r="W121" s="998"/>
      <c r="X121" s="998"/>
      <c r="Y121" s="998"/>
      <c r="Z121" s="998"/>
      <c r="AA121" s="998"/>
      <c r="AB121" s="998"/>
      <c r="AC121" s="998"/>
      <c r="AD121" s="998"/>
      <c r="AE121" s="998"/>
      <c r="AF121" s="998"/>
      <c r="AG121" s="998"/>
      <c r="AH121" s="998"/>
      <c r="AI121" s="998"/>
      <c r="AJ121" s="998"/>
      <c r="AK121" s="998"/>
      <c r="AL121" s="998"/>
      <c r="AM121" s="998"/>
      <c r="AN121" s="998"/>
      <c r="AO121" s="998"/>
      <c r="AP121" s="998"/>
      <c r="AQ121" s="998"/>
      <c r="AR121" s="998"/>
      <c r="AS121" s="998"/>
      <c r="AT121" s="998"/>
      <c r="AU121" s="998"/>
      <c r="AV121" s="998"/>
      <c r="AW121" s="998"/>
      <c r="AX121" s="998"/>
      <c r="AY121" s="998"/>
    </row>
    <row r="122" ht="15.75" customHeight="1">
      <c r="A122" s="998"/>
      <c r="B122" s="998"/>
      <c r="C122" s="998"/>
      <c r="D122" s="998"/>
      <c r="E122" s="998"/>
      <c r="F122" s="998"/>
      <c r="G122" s="998"/>
      <c r="H122" s="998"/>
      <c r="I122" s="998"/>
      <c r="J122" s="998"/>
      <c r="K122" s="998"/>
      <c r="L122" s="998"/>
      <c r="M122" s="998"/>
      <c r="N122" s="998"/>
      <c r="O122" s="998"/>
      <c r="P122" s="998"/>
      <c r="Q122" s="998"/>
      <c r="R122" s="998"/>
      <c r="S122" s="998"/>
      <c r="T122" s="998"/>
      <c r="U122" s="998"/>
      <c r="V122" s="998"/>
      <c r="W122" s="998"/>
      <c r="X122" s="998"/>
      <c r="Y122" s="998"/>
      <c r="Z122" s="998"/>
      <c r="AA122" s="998"/>
      <c r="AB122" s="998"/>
      <c r="AC122" s="998"/>
      <c r="AD122" s="998"/>
      <c r="AE122" s="998"/>
      <c r="AF122" s="998"/>
      <c r="AG122" s="998"/>
      <c r="AH122" s="998"/>
      <c r="AI122" s="998"/>
      <c r="AJ122" s="998"/>
      <c r="AK122" s="998"/>
      <c r="AL122" s="998"/>
      <c r="AM122" s="998"/>
      <c r="AN122" s="998"/>
      <c r="AO122" s="998"/>
      <c r="AP122" s="998"/>
      <c r="AQ122" s="998"/>
      <c r="AR122" s="998"/>
      <c r="AS122" s="998"/>
      <c r="AT122" s="998"/>
      <c r="AU122" s="998"/>
      <c r="AV122" s="998"/>
      <c r="AW122" s="998"/>
      <c r="AX122" s="998"/>
      <c r="AY122" s="998"/>
    </row>
    <row r="123" ht="15.75" customHeight="1">
      <c r="A123" s="998"/>
      <c r="B123" s="998"/>
      <c r="C123" s="998"/>
      <c r="D123" s="998"/>
      <c r="E123" s="998"/>
      <c r="F123" s="998"/>
      <c r="G123" s="998"/>
      <c r="H123" s="998"/>
      <c r="I123" s="998"/>
      <c r="J123" s="998"/>
      <c r="K123" s="998"/>
      <c r="L123" s="998"/>
      <c r="M123" s="998"/>
      <c r="N123" s="998"/>
      <c r="O123" s="998"/>
      <c r="P123" s="998"/>
      <c r="Q123" s="998"/>
      <c r="R123" s="998"/>
      <c r="S123" s="998"/>
      <c r="T123" s="998"/>
      <c r="U123" s="998"/>
      <c r="V123" s="998"/>
      <c r="W123" s="998"/>
      <c r="X123" s="998"/>
      <c r="Y123" s="998"/>
      <c r="Z123" s="998"/>
      <c r="AA123" s="998"/>
      <c r="AB123" s="998"/>
      <c r="AC123" s="998"/>
      <c r="AD123" s="998"/>
      <c r="AE123" s="998"/>
      <c r="AF123" s="998"/>
      <c r="AG123" s="998"/>
      <c r="AH123" s="998"/>
      <c r="AI123" s="998"/>
      <c r="AJ123" s="998"/>
      <c r="AK123" s="998"/>
      <c r="AL123" s="998"/>
      <c r="AM123" s="998"/>
      <c r="AN123" s="998"/>
      <c r="AO123" s="998"/>
      <c r="AP123" s="998"/>
      <c r="AQ123" s="998"/>
      <c r="AR123" s="998"/>
      <c r="AS123" s="998"/>
      <c r="AT123" s="998"/>
      <c r="AU123" s="998"/>
      <c r="AV123" s="998"/>
      <c r="AW123" s="998"/>
      <c r="AX123" s="998"/>
      <c r="AY123" s="998"/>
    </row>
    <row r="124" ht="15.75" customHeight="1">
      <c r="A124" s="998"/>
      <c r="B124" s="998"/>
      <c r="C124" s="998"/>
      <c r="D124" s="998"/>
      <c r="E124" s="998"/>
      <c r="F124" s="998"/>
      <c r="G124" s="998"/>
      <c r="H124" s="998"/>
      <c r="I124" s="998"/>
      <c r="J124" s="998"/>
      <c r="K124" s="998"/>
      <c r="L124" s="998"/>
      <c r="M124" s="998"/>
      <c r="N124" s="998"/>
      <c r="O124" s="998"/>
      <c r="P124" s="998"/>
      <c r="Q124" s="998"/>
      <c r="R124" s="998"/>
      <c r="S124" s="998"/>
      <c r="T124" s="998"/>
      <c r="U124" s="998"/>
      <c r="V124" s="998"/>
      <c r="W124" s="998"/>
      <c r="X124" s="998"/>
      <c r="Y124" s="998"/>
      <c r="Z124" s="998"/>
      <c r="AA124" s="998"/>
      <c r="AB124" s="998"/>
      <c r="AC124" s="998"/>
      <c r="AD124" s="998"/>
      <c r="AE124" s="998"/>
      <c r="AF124" s="998"/>
      <c r="AG124" s="998"/>
      <c r="AH124" s="998"/>
      <c r="AI124" s="998"/>
      <c r="AJ124" s="998"/>
      <c r="AK124" s="998"/>
      <c r="AL124" s="998"/>
      <c r="AM124" s="998"/>
      <c r="AN124" s="998"/>
      <c r="AO124" s="998"/>
      <c r="AP124" s="998"/>
      <c r="AQ124" s="998"/>
      <c r="AR124" s="998"/>
      <c r="AS124" s="998"/>
      <c r="AT124" s="998"/>
      <c r="AU124" s="998"/>
      <c r="AV124" s="998"/>
      <c r="AW124" s="998"/>
      <c r="AX124" s="998"/>
      <c r="AY124" s="998"/>
    </row>
    <row r="125" ht="15.75" customHeight="1">
      <c r="A125" s="998"/>
      <c r="B125" s="998"/>
      <c r="C125" s="998"/>
      <c r="D125" s="998"/>
      <c r="E125" s="998"/>
      <c r="F125" s="998"/>
      <c r="G125" s="998"/>
      <c r="H125" s="998"/>
      <c r="I125" s="998"/>
      <c r="J125" s="998"/>
      <c r="K125" s="998"/>
      <c r="L125" s="998"/>
      <c r="M125" s="998"/>
      <c r="N125" s="998"/>
      <c r="O125" s="998"/>
      <c r="P125" s="998"/>
      <c r="Q125" s="998"/>
      <c r="R125" s="998"/>
      <c r="S125" s="998"/>
      <c r="T125" s="998"/>
      <c r="U125" s="998"/>
      <c r="V125" s="998"/>
      <c r="W125" s="998"/>
      <c r="X125" s="998"/>
      <c r="Y125" s="998"/>
      <c r="Z125" s="998"/>
      <c r="AA125" s="998"/>
      <c r="AB125" s="998"/>
      <c r="AC125" s="998"/>
      <c r="AD125" s="998"/>
      <c r="AE125" s="998"/>
      <c r="AF125" s="998"/>
      <c r="AG125" s="998"/>
      <c r="AH125" s="998"/>
      <c r="AI125" s="998"/>
      <c r="AJ125" s="998"/>
      <c r="AK125" s="998"/>
      <c r="AL125" s="998"/>
      <c r="AM125" s="998"/>
      <c r="AN125" s="998"/>
      <c r="AO125" s="998"/>
      <c r="AP125" s="998"/>
      <c r="AQ125" s="998"/>
      <c r="AR125" s="998"/>
      <c r="AS125" s="998"/>
      <c r="AT125" s="998"/>
      <c r="AU125" s="998"/>
      <c r="AV125" s="998"/>
      <c r="AW125" s="998"/>
      <c r="AX125" s="998"/>
      <c r="AY125" s="998"/>
    </row>
    <row r="126" ht="15.75" customHeight="1">
      <c r="A126" s="998"/>
      <c r="B126" s="998"/>
      <c r="C126" s="998"/>
      <c r="D126" s="998"/>
      <c r="E126" s="998"/>
      <c r="F126" s="998"/>
      <c r="G126" s="998"/>
      <c r="H126" s="998"/>
      <c r="I126" s="998"/>
      <c r="J126" s="998"/>
      <c r="K126" s="998"/>
      <c r="L126" s="998"/>
      <c r="M126" s="998"/>
      <c r="N126" s="998"/>
      <c r="O126" s="998"/>
      <c r="P126" s="998"/>
      <c r="Q126" s="998"/>
      <c r="R126" s="998"/>
      <c r="S126" s="998"/>
      <c r="T126" s="998"/>
      <c r="U126" s="998"/>
      <c r="V126" s="998"/>
      <c r="W126" s="998"/>
      <c r="X126" s="998"/>
      <c r="Y126" s="998"/>
      <c r="Z126" s="998"/>
      <c r="AA126" s="998"/>
      <c r="AB126" s="998"/>
      <c r="AC126" s="998"/>
      <c r="AD126" s="998"/>
      <c r="AE126" s="998"/>
      <c r="AF126" s="998"/>
      <c r="AG126" s="998"/>
      <c r="AH126" s="998"/>
      <c r="AI126" s="998"/>
      <c r="AJ126" s="998"/>
      <c r="AK126" s="998"/>
      <c r="AL126" s="998"/>
      <c r="AM126" s="998"/>
      <c r="AN126" s="998"/>
      <c r="AO126" s="998"/>
      <c r="AP126" s="998"/>
      <c r="AQ126" s="998"/>
      <c r="AR126" s="998"/>
      <c r="AS126" s="998"/>
      <c r="AT126" s="998"/>
      <c r="AU126" s="998"/>
      <c r="AV126" s="998"/>
      <c r="AW126" s="998"/>
      <c r="AX126" s="998"/>
      <c r="AY126" s="998"/>
    </row>
    <row r="127" ht="15.75" customHeight="1">
      <c r="A127" s="998"/>
      <c r="B127" s="998"/>
      <c r="C127" s="998"/>
      <c r="D127" s="998"/>
      <c r="E127" s="998"/>
      <c r="F127" s="998"/>
      <c r="G127" s="998"/>
      <c r="H127" s="998"/>
      <c r="I127" s="998"/>
      <c r="J127" s="998"/>
      <c r="K127" s="998"/>
      <c r="L127" s="998"/>
      <c r="M127" s="998"/>
      <c r="N127" s="998"/>
      <c r="O127" s="998"/>
      <c r="P127" s="998"/>
      <c r="Q127" s="998"/>
      <c r="R127" s="998"/>
      <c r="S127" s="998"/>
      <c r="T127" s="998"/>
      <c r="U127" s="998"/>
      <c r="V127" s="998"/>
      <c r="W127" s="998"/>
      <c r="X127" s="998"/>
      <c r="Y127" s="998"/>
      <c r="Z127" s="998"/>
      <c r="AA127" s="998"/>
      <c r="AB127" s="998"/>
      <c r="AC127" s="998"/>
      <c r="AD127" s="998"/>
      <c r="AE127" s="998"/>
      <c r="AF127" s="998"/>
      <c r="AG127" s="998"/>
      <c r="AH127" s="998"/>
      <c r="AI127" s="998"/>
      <c r="AJ127" s="998"/>
      <c r="AK127" s="998"/>
      <c r="AL127" s="998"/>
      <c r="AM127" s="998"/>
      <c r="AN127" s="998"/>
      <c r="AO127" s="998"/>
      <c r="AP127" s="998"/>
      <c r="AQ127" s="998"/>
      <c r="AR127" s="998"/>
      <c r="AS127" s="998"/>
      <c r="AT127" s="998"/>
      <c r="AU127" s="998"/>
      <c r="AV127" s="998"/>
      <c r="AW127" s="998"/>
      <c r="AX127" s="998"/>
      <c r="AY127" s="998"/>
    </row>
    <row r="128" ht="15.75" customHeight="1">
      <c r="A128" s="998"/>
      <c r="B128" s="998"/>
      <c r="C128" s="998"/>
      <c r="D128" s="998"/>
      <c r="E128" s="998"/>
      <c r="F128" s="998"/>
      <c r="G128" s="998"/>
      <c r="H128" s="998"/>
      <c r="I128" s="998"/>
      <c r="J128" s="998"/>
      <c r="K128" s="998"/>
      <c r="L128" s="998"/>
      <c r="M128" s="998"/>
      <c r="N128" s="998"/>
      <c r="O128" s="998"/>
      <c r="P128" s="998"/>
      <c r="Q128" s="998"/>
      <c r="R128" s="998"/>
      <c r="S128" s="998"/>
      <c r="T128" s="998"/>
      <c r="U128" s="998"/>
      <c r="V128" s="998"/>
      <c r="W128" s="998"/>
      <c r="X128" s="998"/>
      <c r="Y128" s="998"/>
      <c r="Z128" s="998"/>
      <c r="AA128" s="998"/>
      <c r="AB128" s="998"/>
      <c r="AC128" s="998"/>
      <c r="AD128" s="998"/>
      <c r="AE128" s="998"/>
      <c r="AF128" s="998"/>
      <c r="AG128" s="998"/>
      <c r="AH128" s="998"/>
      <c r="AI128" s="998"/>
      <c r="AJ128" s="998"/>
      <c r="AK128" s="998"/>
      <c r="AL128" s="998"/>
      <c r="AM128" s="998"/>
      <c r="AN128" s="998"/>
      <c r="AO128" s="998"/>
      <c r="AP128" s="998"/>
      <c r="AQ128" s="998"/>
      <c r="AR128" s="998"/>
      <c r="AS128" s="998"/>
      <c r="AT128" s="998"/>
      <c r="AU128" s="998"/>
      <c r="AV128" s="998"/>
      <c r="AW128" s="998"/>
      <c r="AX128" s="998"/>
      <c r="AY128" s="998"/>
    </row>
    <row r="129" ht="15.75" customHeight="1">
      <c r="A129" s="998"/>
      <c r="B129" s="998"/>
      <c r="C129" s="998"/>
      <c r="D129" s="998"/>
      <c r="E129" s="998"/>
      <c r="F129" s="998"/>
      <c r="G129" s="998"/>
      <c r="H129" s="998"/>
      <c r="I129" s="998"/>
      <c r="J129" s="998"/>
      <c r="K129" s="998"/>
      <c r="L129" s="998"/>
      <c r="M129" s="998"/>
      <c r="N129" s="998"/>
      <c r="O129" s="998"/>
      <c r="P129" s="998"/>
      <c r="Q129" s="998"/>
      <c r="R129" s="998"/>
      <c r="S129" s="998"/>
      <c r="T129" s="998"/>
      <c r="U129" s="998"/>
      <c r="V129" s="998"/>
      <c r="W129" s="998"/>
      <c r="X129" s="998"/>
      <c r="Y129" s="998"/>
      <c r="Z129" s="998"/>
      <c r="AA129" s="998"/>
      <c r="AB129" s="998"/>
      <c r="AC129" s="998"/>
      <c r="AD129" s="998"/>
      <c r="AE129" s="998"/>
      <c r="AF129" s="998"/>
      <c r="AG129" s="998"/>
      <c r="AH129" s="998"/>
      <c r="AI129" s="998"/>
      <c r="AJ129" s="998"/>
      <c r="AK129" s="998"/>
      <c r="AL129" s="998"/>
      <c r="AM129" s="998"/>
      <c r="AN129" s="998"/>
      <c r="AO129" s="998"/>
      <c r="AP129" s="998"/>
      <c r="AQ129" s="998"/>
      <c r="AR129" s="998"/>
      <c r="AS129" s="998"/>
      <c r="AT129" s="998"/>
      <c r="AU129" s="998"/>
      <c r="AV129" s="998"/>
      <c r="AW129" s="998"/>
      <c r="AX129" s="998"/>
      <c r="AY129" s="998"/>
    </row>
    <row r="130" ht="15.75" customHeight="1">
      <c r="A130" s="998"/>
      <c r="B130" s="998"/>
      <c r="C130" s="998"/>
      <c r="D130" s="998"/>
      <c r="E130" s="998"/>
      <c r="F130" s="998"/>
      <c r="G130" s="998"/>
      <c r="H130" s="998"/>
      <c r="I130" s="998"/>
      <c r="J130" s="998"/>
      <c r="K130" s="998"/>
      <c r="L130" s="998"/>
      <c r="M130" s="998"/>
      <c r="N130" s="998"/>
      <c r="O130" s="998"/>
      <c r="P130" s="998"/>
      <c r="Q130" s="998"/>
      <c r="R130" s="998"/>
      <c r="S130" s="998"/>
      <c r="T130" s="998"/>
      <c r="U130" s="998"/>
      <c r="V130" s="998"/>
      <c r="W130" s="998"/>
      <c r="X130" s="998"/>
      <c r="Y130" s="998"/>
      <c r="Z130" s="998"/>
      <c r="AA130" s="998"/>
      <c r="AB130" s="998"/>
      <c r="AC130" s="998"/>
      <c r="AD130" s="998"/>
      <c r="AE130" s="998"/>
      <c r="AF130" s="998"/>
      <c r="AG130" s="998"/>
      <c r="AH130" s="998"/>
      <c r="AI130" s="998"/>
      <c r="AJ130" s="998"/>
      <c r="AK130" s="998"/>
      <c r="AL130" s="998"/>
      <c r="AM130" s="998"/>
      <c r="AN130" s="998"/>
      <c r="AO130" s="998"/>
      <c r="AP130" s="998"/>
      <c r="AQ130" s="998"/>
      <c r="AR130" s="998"/>
      <c r="AS130" s="998"/>
      <c r="AT130" s="998"/>
      <c r="AU130" s="998"/>
      <c r="AV130" s="998"/>
      <c r="AW130" s="998"/>
      <c r="AX130" s="998"/>
      <c r="AY130" s="998"/>
    </row>
    <row r="131" ht="15.75" customHeight="1">
      <c r="A131" s="998"/>
      <c r="B131" s="998"/>
      <c r="C131" s="998"/>
      <c r="D131" s="998"/>
      <c r="E131" s="998"/>
      <c r="F131" s="998"/>
      <c r="G131" s="998"/>
      <c r="H131" s="998"/>
      <c r="I131" s="998"/>
      <c r="J131" s="998"/>
      <c r="K131" s="998"/>
      <c r="L131" s="998"/>
      <c r="M131" s="998"/>
      <c r="N131" s="998"/>
      <c r="O131" s="998"/>
      <c r="P131" s="998"/>
      <c r="Q131" s="998"/>
      <c r="R131" s="998"/>
      <c r="S131" s="998"/>
      <c r="T131" s="998"/>
      <c r="U131" s="998"/>
      <c r="V131" s="998"/>
      <c r="W131" s="998"/>
      <c r="X131" s="998"/>
      <c r="Y131" s="998"/>
      <c r="Z131" s="998"/>
      <c r="AA131" s="998"/>
      <c r="AB131" s="998"/>
      <c r="AC131" s="998"/>
      <c r="AD131" s="998"/>
      <c r="AE131" s="998"/>
      <c r="AF131" s="998"/>
      <c r="AG131" s="998"/>
      <c r="AH131" s="998"/>
      <c r="AI131" s="998"/>
      <c r="AJ131" s="998"/>
      <c r="AK131" s="998"/>
      <c r="AL131" s="998"/>
      <c r="AM131" s="998"/>
      <c r="AN131" s="998"/>
      <c r="AO131" s="998"/>
      <c r="AP131" s="998"/>
      <c r="AQ131" s="998"/>
      <c r="AR131" s="998"/>
      <c r="AS131" s="998"/>
      <c r="AT131" s="998"/>
      <c r="AU131" s="998"/>
      <c r="AV131" s="998"/>
      <c r="AW131" s="998"/>
      <c r="AX131" s="998"/>
      <c r="AY131" s="998"/>
    </row>
    <row r="132" ht="15.75" customHeight="1">
      <c r="A132" s="998"/>
      <c r="B132" s="998"/>
      <c r="C132" s="998"/>
      <c r="D132" s="998"/>
      <c r="E132" s="998"/>
      <c r="F132" s="998"/>
      <c r="G132" s="998"/>
      <c r="H132" s="998"/>
      <c r="I132" s="998"/>
      <c r="J132" s="998"/>
      <c r="K132" s="998"/>
      <c r="L132" s="998"/>
      <c r="M132" s="998"/>
      <c r="N132" s="998"/>
      <c r="O132" s="998"/>
      <c r="P132" s="998"/>
      <c r="Q132" s="998"/>
      <c r="R132" s="998"/>
      <c r="S132" s="998"/>
      <c r="T132" s="998"/>
      <c r="U132" s="998"/>
      <c r="V132" s="998"/>
      <c r="W132" s="998"/>
      <c r="X132" s="998"/>
      <c r="Y132" s="998"/>
      <c r="Z132" s="998"/>
      <c r="AA132" s="998"/>
      <c r="AB132" s="998"/>
      <c r="AC132" s="998"/>
      <c r="AD132" s="998"/>
      <c r="AE132" s="998"/>
      <c r="AF132" s="998"/>
      <c r="AG132" s="998"/>
      <c r="AH132" s="998"/>
      <c r="AI132" s="998"/>
      <c r="AJ132" s="998"/>
      <c r="AK132" s="998"/>
      <c r="AL132" s="998"/>
      <c r="AM132" s="998"/>
      <c r="AN132" s="998"/>
      <c r="AO132" s="998"/>
      <c r="AP132" s="998"/>
      <c r="AQ132" s="998"/>
      <c r="AR132" s="998"/>
      <c r="AS132" s="998"/>
      <c r="AT132" s="998"/>
      <c r="AU132" s="998"/>
      <c r="AV132" s="998"/>
      <c r="AW132" s="998"/>
      <c r="AX132" s="998"/>
      <c r="AY132" s="998"/>
    </row>
    <row r="133" ht="15.75" customHeight="1">
      <c r="A133" s="998"/>
      <c r="B133" s="998"/>
      <c r="C133" s="998"/>
      <c r="D133" s="998"/>
      <c r="E133" s="998"/>
      <c r="F133" s="998"/>
      <c r="G133" s="998"/>
      <c r="H133" s="998"/>
      <c r="I133" s="998"/>
      <c r="J133" s="998"/>
      <c r="K133" s="998"/>
      <c r="L133" s="998"/>
      <c r="M133" s="998"/>
      <c r="N133" s="998"/>
      <c r="O133" s="998"/>
      <c r="P133" s="998"/>
      <c r="Q133" s="998"/>
      <c r="R133" s="998"/>
      <c r="S133" s="998"/>
      <c r="T133" s="998"/>
      <c r="U133" s="998"/>
      <c r="V133" s="998"/>
      <c r="W133" s="998"/>
      <c r="X133" s="998"/>
      <c r="Y133" s="998"/>
      <c r="Z133" s="998"/>
      <c r="AA133" s="998"/>
      <c r="AB133" s="998"/>
      <c r="AC133" s="998"/>
      <c r="AD133" s="998"/>
      <c r="AE133" s="998"/>
      <c r="AF133" s="998"/>
      <c r="AG133" s="998"/>
      <c r="AH133" s="998"/>
      <c r="AI133" s="998"/>
      <c r="AJ133" s="998"/>
      <c r="AK133" s="998"/>
      <c r="AL133" s="998"/>
      <c r="AM133" s="998"/>
      <c r="AN133" s="998"/>
      <c r="AO133" s="998"/>
      <c r="AP133" s="998"/>
      <c r="AQ133" s="998"/>
      <c r="AR133" s="998"/>
      <c r="AS133" s="998"/>
      <c r="AT133" s="998"/>
      <c r="AU133" s="998"/>
      <c r="AV133" s="998"/>
      <c r="AW133" s="998"/>
      <c r="AX133" s="998"/>
      <c r="AY133" s="998"/>
    </row>
    <row r="134" ht="15.75" customHeight="1">
      <c r="A134" s="998"/>
      <c r="B134" s="998"/>
      <c r="C134" s="998"/>
      <c r="D134" s="998"/>
      <c r="E134" s="998"/>
      <c r="F134" s="998"/>
      <c r="G134" s="998"/>
      <c r="H134" s="998"/>
      <c r="I134" s="998"/>
      <c r="J134" s="998"/>
      <c r="K134" s="998"/>
      <c r="L134" s="998"/>
      <c r="M134" s="998"/>
      <c r="N134" s="998"/>
      <c r="O134" s="998"/>
      <c r="P134" s="998"/>
      <c r="Q134" s="998"/>
      <c r="R134" s="998"/>
      <c r="S134" s="998"/>
      <c r="T134" s="998"/>
      <c r="U134" s="998"/>
      <c r="V134" s="998"/>
      <c r="W134" s="998"/>
      <c r="X134" s="998"/>
      <c r="Y134" s="998"/>
      <c r="Z134" s="998"/>
      <c r="AA134" s="998"/>
      <c r="AB134" s="998"/>
      <c r="AC134" s="998"/>
      <c r="AD134" s="998"/>
      <c r="AE134" s="998"/>
      <c r="AF134" s="998"/>
      <c r="AG134" s="998"/>
      <c r="AH134" s="998"/>
      <c r="AI134" s="998"/>
      <c r="AJ134" s="998"/>
      <c r="AK134" s="998"/>
      <c r="AL134" s="998"/>
      <c r="AM134" s="998"/>
      <c r="AN134" s="998"/>
      <c r="AO134" s="998"/>
      <c r="AP134" s="998"/>
      <c r="AQ134" s="998"/>
      <c r="AR134" s="998"/>
      <c r="AS134" s="998"/>
      <c r="AT134" s="998"/>
      <c r="AU134" s="998"/>
      <c r="AV134" s="998"/>
      <c r="AW134" s="998"/>
      <c r="AX134" s="998"/>
      <c r="AY134" s="998"/>
    </row>
    <row r="135" ht="15.75" customHeight="1">
      <c r="A135" s="998"/>
      <c r="B135" s="998"/>
      <c r="C135" s="998"/>
      <c r="D135" s="998"/>
      <c r="E135" s="998"/>
      <c r="F135" s="998"/>
      <c r="G135" s="998"/>
      <c r="H135" s="998"/>
      <c r="I135" s="998"/>
      <c r="J135" s="998"/>
      <c r="K135" s="998"/>
      <c r="L135" s="998"/>
      <c r="M135" s="998"/>
      <c r="N135" s="998"/>
      <c r="O135" s="998"/>
      <c r="P135" s="998"/>
      <c r="Q135" s="998"/>
      <c r="R135" s="998"/>
      <c r="S135" s="998"/>
      <c r="T135" s="998"/>
      <c r="U135" s="998"/>
      <c r="V135" s="998"/>
      <c r="W135" s="998"/>
      <c r="X135" s="998"/>
      <c r="Y135" s="998"/>
      <c r="Z135" s="998"/>
      <c r="AA135" s="998"/>
      <c r="AB135" s="998"/>
      <c r="AC135" s="998"/>
      <c r="AD135" s="998"/>
      <c r="AE135" s="998"/>
      <c r="AF135" s="998"/>
      <c r="AG135" s="998"/>
      <c r="AH135" s="998"/>
      <c r="AI135" s="998"/>
      <c r="AJ135" s="998"/>
      <c r="AK135" s="998"/>
      <c r="AL135" s="998"/>
      <c r="AM135" s="998"/>
      <c r="AN135" s="998"/>
      <c r="AO135" s="998"/>
      <c r="AP135" s="998"/>
      <c r="AQ135" s="998"/>
      <c r="AR135" s="998"/>
      <c r="AS135" s="998"/>
      <c r="AT135" s="998"/>
      <c r="AU135" s="998"/>
      <c r="AV135" s="998"/>
      <c r="AW135" s="998"/>
      <c r="AX135" s="998"/>
      <c r="AY135" s="998"/>
    </row>
    <row r="136" ht="15.75" customHeight="1">
      <c r="A136" s="998"/>
      <c r="B136" s="998"/>
      <c r="C136" s="998"/>
      <c r="D136" s="998"/>
      <c r="E136" s="998"/>
      <c r="F136" s="998"/>
      <c r="G136" s="998"/>
      <c r="H136" s="998"/>
      <c r="I136" s="998"/>
      <c r="J136" s="998"/>
      <c r="K136" s="998"/>
      <c r="L136" s="998"/>
      <c r="M136" s="998"/>
      <c r="N136" s="998"/>
      <c r="O136" s="998"/>
      <c r="P136" s="998"/>
      <c r="Q136" s="998"/>
      <c r="R136" s="998"/>
      <c r="S136" s="998"/>
      <c r="T136" s="998"/>
      <c r="U136" s="998"/>
      <c r="V136" s="998"/>
      <c r="W136" s="998"/>
      <c r="X136" s="998"/>
      <c r="Y136" s="998"/>
      <c r="Z136" s="998"/>
      <c r="AA136" s="998"/>
      <c r="AB136" s="998"/>
      <c r="AC136" s="998"/>
      <c r="AD136" s="998"/>
      <c r="AE136" s="998"/>
      <c r="AF136" s="998"/>
      <c r="AG136" s="998"/>
      <c r="AH136" s="998"/>
      <c r="AI136" s="998"/>
      <c r="AJ136" s="998"/>
      <c r="AK136" s="998"/>
      <c r="AL136" s="998"/>
      <c r="AM136" s="998"/>
      <c r="AN136" s="998"/>
      <c r="AO136" s="998"/>
      <c r="AP136" s="998"/>
      <c r="AQ136" s="998"/>
      <c r="AR136" s="998"/>
      <c r="AS136" s="998"/>
      <c r="AT136" s="998"/>
      <c r="AU136" s="998"/>
      <c r="AV136" s="998"/>
      <c r="AW136" s="998"/>
      <c r="AX136" s="998"/>
      <c r="AY136" s="998"/>
    </row>
    <row r="137" ht="15.75" customHeight="1">
      <c r="A137" s="998"/>
      <c r="B137" s="998"/>
      <c r="C137" s="998"/>
      <c r="D137" s="998"/>
      <c r="E137" s="998"/>
      <c r="F137" s="998"/>
      <c r="G137" s="998"/>
      <c r="H137" s="998"/>
      <c r="I137" s="998"/>
      <c r="J137" s="998"/>
      <c r="K137" s="998"/>
      <c r="L137" s="998"/>
      <c r="M137" s="998"/>
      <c r="N137" s="998"/>
      <c r="O137" s="998"/>
      <c r="P137" s="998"/>
      <c r="Q137" s="998"/>
      <c r="R137" s="998"/>
      <c r="S137" s="998"/>
      <c r="T137" s="998"/>
      <c r="U137" s="998"/>
      <c r="V137" s="998"/>
      <c r="W137" s="998"/>
      <c r="X137" s="998"/>
      <c r="Y137" s="998"/>
      <c r="Z137" s="998"/>
      <c r="AA137" s="998"/>
      <c r="AB137" s="998"/>
      <c r="AC137" s="998"/>
      <c r="AD137" s="998"/>
      <c r="AE137" s="998"/>
      <c r="AF137" s="998"/>
      <c r="AG137" s="998"/>
      <c r="AH137" s="998"/>
      <c r="AI137" s="998"/>
      <c r="AJ137" s="998"/>
      <c r="AK137" s="998"/>
      <c r="AL137" s="998"/>
      <c r="AM137" s="998"/>
      <c r="AN137" s="998"/>
      <c r="AO137" s="998"/>
      <c r="AP137" s="998"/>
      <c r="AQ137" s="998"/>
      <c r="AR137" s="998"/>
      <c r="AS137" s="998"/>
      <c r="AT137" s="998"/>
      <c r="AU137" s="998"/>
      <c r="AV137" s="998"/>
      <c r="AW137" s="998"/>
      <c r="AX137" s="998"/>
      <c r="AY137" s="998"/>
    </row>
    <row r="138" ht="15.75" customHeight="1">
      <c r="A138" s="998"/>
      <c r="B138" s="998"/>
      <c r="C138" s="998"/>
      <c r="D138" s="998"/>
      <c r="E138" s="998"/>
      <c r="F138" s="998"/>
      <c r="G138" s="998"/>
      <c r="H138" s="998"/>
      <c r="I138" s="998"/>
      <c r="J138" s="998"/>
      <c r="K138" s="998"/>
      <c r="L138" s="998"/>
      <c r="M138" s="998"/>
      <c r="N138" s="998"/>
      <c r="O138" s="998"/>
      <c r="P138" s="998"/>
      <c r="Q138" s="998"/>
      <c r="R138" s="998"/>
      <c r="S138" s="998"/>
      <c r="T138" s="998"/>
      <c r="U138" s="998"/>
      <c r="V138" s="998"/>
      <c r="W138" s="998"/>
      <c r="X138" s="998"/>
      <c r="Y138" s="998"/>
      <c r="Z138" s="998"/>
      <c r="AA138" s="998"/>
      <c r="AB138" s="998"/>
      <c r="AC138" s="998"/>
      <c r="AD138" s="998"/>
      <c r="AE138" s="998"/>
      <c r="AF138" s="998"/>
      <c r="AG138" s="998"/>
      <c r="AH138" s="998"/>
      <c r="AI138" s="998"/>
      <c r="AJ138" s="998"/>
      <c r="AK138" s="998"/>
      <c r="AL138" s="998"/>
      <c r="AM138" s="998"/>
      <c r="AN138" s="998"/>
      <c r="AO138" s="998"/>
      <c r="AP138" s="998"/>
      <c r="AQ138" s="998"/>
      <c r="AR138" s="998"/>
      <c r="AS138" s="998"/>
      <c r="AT138" s="998"/>
      <c r="AU138" s="998"/>
      <c r="AV138" s="998"/>
      <c r="AW138" s="998"/>
      <c r="AX138" s="998"/>
      <c r="AY138" s="998"/>
    </row>
    <row r="139" ht="15.75" customHeight="1">
      <c r="A139" s="998"/>
      <c r="B139" s="998"/>
      <c r="C139" s="998"/>
      <c r="D139" s="998"/>
      <c r="E139" s="998"/>
      <c r="F139" s="998"/>
      <c r="G139" s="998"/>
      <c r="H139" s="998"/>
      <c r="I139" s="998"/>
      <c r="J139" s="998"/>
      <c r="K139" s="998"/>
      <c r="L139" s="998"/>
      <c r="M139" s="998"/>
      <c r="N139" s="998"/>
      <c r="O139" s="998"/>
      <c r="P139" s="998"/>
      <c r="Q139" s="998"/>
      <c r="R139" s="998"/>
      <c r="S139" s="998"/>
      <c r="T139" s="998"/>
      <c r="U139" s="998"/>
      <c r="V139" s="998"/>
      <c r="W139" s="998"/>
      <c r="X139" s="998"/>
      <c r="Y139" s="998"/>
      <c r="Z139" s="998"/>
      <c r="AA139" s="998"/>
      <c r="AB139" s="998"/>
      <c r="AC139" s="998"/>
      <c r="AD139" s="998"/>
      <c r="AE139" s="998"/>
      <c r="AF139" s="998"/>
      <c r="AG139" s="998"/>
      <c r="AH139" s="998"/>
      <c r="AI139" s="998"/>
      <c r="AJ139" s="998"/>
      <c r="AK139" s="998"/>
      <c r="AL139" s="998"/>
      <c r="AM139" s="998"/>
      <c r="AN139" s="998"/>
      <c r="AO139" s="998"/>
      <c r="AP139" s="998"/>
      <c r="AQ139" s="998"/>
      <c r="AR139" s="998"/>
      <c r="AS139" s="998"/>
      <c r="AT139" s="998"/>
      <c r="AU139" s="998"/>
      <c r="AV139" s="998"/>
      <c r="AW139" s="998"/>
      <c r="AX139" s="998"/>
      <c r="AY139" s="998"/>
    </row>
    <row r="140" ht="15.75" customHeight="1">
      <c r="A140" s="998"/>
      <c r="B140" s="998"/>
      <c r="C140" s="998"/>
      <c r="D140" s="998"/>
      <c r="E140" s="998"/>
      <c r="F140" s="998"/>
      <c r="G140" s="998"/>
      <c r="H140" s="998"/>
      <c r="I140" s="998"/>
      <c r="J140" s="998"/>
      <c r="K140" s="998"/>
      <c r="L140" s="998"/>
      <c r="M140" s="998"/>
      <c r="N140" s="998"/>
      <c r="O140" s="998"/>
      <c r="P140" s="998"/>
      <c r="Q140" s="998"/>
      <c r="R140" s="998"/>
      <c r="S140" s="998"/>
      <c r="T140" s="998"/>
      <c r="U140" s="998"/>
      <c r="V140" s="998"/>
      <c r="W140" s="998"/>
      <c r="X140" s="998"/>
      <c r="Y140" s="998"/>
      <c r="Z140" s="998"/>
      <c r="AA140" s="998"/>
      <c r="AB140" s="998"/>
      <c r="AC140" s="998"/>
      <c r="AD140" s="998"/>
      <c r="AE140" s="998"/>
      <c r="AF140" s="998"/>
      <c r="AG140" s="998"/>
      <c r="AH140" s="998"/>
      <c r="AI140" s="998"/>
      <c r="AJ140" s="998"/>
      <c r="AK140" s="998"/>
      <c r="AL140" s="998"/>
      <c r="AM140" s="998"/>
      <c r="AN140" s="998"/>
      <c r="AO140" s="998"/>
      <c r="AP140" s="998"/>
      <c r="AQ140" s="998"/>
      <c r="AR140" s="998"/>
      <c r="AS140" s="998"/>
      <c r="AT140" s="998"/>
      <c r="AU140" s="998"/>
      <c r="AV140" s="998"/>
      <c r="AW140" s="998"/>
      <c r="AX140" s="998"/>
      <c r="AY140" s="998"/>
    </row>
    <row r="141" ht="15.75" customHeight="1">
      <c r="A141" s="998"/>
      <c r="B141" s="998"/>
      <c r="C141" s="998"/>
      <c r="D141" s="998"/>
      <c r="E141" s="998"/>
      <c r="F141" s="998"/>
      <c r="G141" s="998"/>
      <c r="H141" s="998"/>
      <c r="I141" s="998"/>
      <c r="J141" s="998"/>
      <c r="K141" s="998"/>
      <c r="L141" s="998"/>
      <c r="M141" s="998"/>
      <c r="N141" s="998"/>
      <c r="O141" s="998"/>
      <c r="P141" s="998"/>
      <c r="Q141" s="998"/>
      <c r="R141" s="998"/>
      <c r="S141" s="998"/>
      <c r="T141" s="998"/>
      <c r="U141" s="998"/>
      <c r="V141" s="998"/>
      <c r="W141" s="998"/>
      <c r="X141" s="998"/>
      <c r="Y141" s="998"/>
      <c r="Z141" s="998"/>
      <c r="AA141" s="998"/>
      <c r="AB141" s="998"/>
      <c r="AC141" s="998"/>
      <c r="AD141" s="998"/>
      <c r="AE141" s="998"/>
      <c r="AF141" s="998"/>
      <c r="AG141" s="998"/>
      <c r="AH141" s="998"/>
      <c r="AI141" s="998"/>
      <c r="AJ141" s="998"/>
      <c r="AK141" s="998"/>
      <c r="AL141" s="998"/>
      <c r="AM141" s="998"/>
      <c r="AN141" s="998"/>
      <c r="AO141" s="998"/>
      <c r="AP141" s="998"/>
      <c r="AQ141" s="998"/>
      <c r="AR141" s="998"/>
      <c r="AS141" s="998"/>
      <c r="AT141" s="998"/>
      <c r="AU141" s="998"/>
      <c r="AV141" s="998"/>
      <c r="AW141" s="998"/>
      <c r="AX141" s="998"/>
      <c r="AY141" s="998"/>
    </row>
    <row r="142" ht="15.75" customHeight="1">
      <c r="A142" s="998"/>
      <c r="B142" s="998"/>
      <c r="C142" s="998"/>
      <c r="D142" s="998"/>
      <c r="E142" s="998"/>
      <c r="F142" s="998"/>
      <c r="G142" s="998"/>
      <c r="H142" s="998"/>
      <c r="I142" s="998"/>
      <c r="J142" s="998"/>
      <c r="K142" s="998"/>
      <c r="L142" s="998"/>
      <c r="M142" s="998"/>
      <c r="N142" s="998"/>
      <c r="O142" s="998"/>
      <c r="P142" s="998"/>
      <c r="Q142" s="998"/>
      <c r="R142" s="998"/>
      <c r="S142" s="998"/>
      <c r="T142" s="998"/>
      <c r="U142" s="998"/>
      <c r="V142" s="998"/>
      <c r="W142" s="998"/>
      <c r="X142" s="998"/>
      <c r="Y142" s="998"/>
      <c r="Z142" s="998"/>
      <c r="AA142" s="998"/>
      <c r="AB142" s="998"/>
      <c r="AC142" s="998"/>
      <c r="AD142" s="998"/>
      <c r="AE142" s="998"/>
      <c r="AF142" s="998"/>
      <c r="AG142" s="998"/>
      <c r="AH142" s="998"/>
      <c r="AI142" s="998"/>
      <c r="AJ142" s="998"/>
      <c r="AK142" s="998"/>
      <c r="AL142" s="998"/>
      <c r="AM142" s="998"/>
      <c r="AN142" s="998"/>
      <c r="AO142" s="998"/>
      <c r="AP142" s="998"/>
      <c r="AQ142" s="998"/>
      <c r="AR142" s="998"/>
      <c r="AS142" s="998"/>
      <c r="AT142" s="998"/>
      <c r="AU142" s="998"/>
      <c r="AV142" s="998"/>
      <c r="AW142" s="998"/>
      <c r="AX142" s="998"/>
      <c r="AY142" s="998"/>
    </row>
    <row r="143" ht="15.75" customHeight="1">
      <c r="A143" s="998"/>
      <c r="B143" s="998"/>
      <c r="C143" s="998"/>
      <c r="D143" s="998"/>
      <c r="E143" s="998"/>
      <c r="F143" s="998"/>
      <c r="G143" s="998"/>
      <c r="H143" s="998"/>
      <c r="I143" s="998"/>
      <c r="J143" s="998"/>
      <c r="K143" s="998"/>
      <c r="L143" s="998"/>
      <c r="M143" s="998"/>
      <c r="N143" s="998"/>
      <c r="O143" s="998"/>
      <c r="P143" s="998"/>
      <c r="Q143" s="998"/>
      <c r="R143" s="998"/>
      <c r="S143" s="998"/>
      <c r="T143" s="998"/>
      <c r="U143" s="998"/>
      <c r="V143" s="998"/>
      <c r="W143" s="998"/>
      <c r="X143" s="998"/>
      <c r="Y143" s="998"/>
      <c r="Z143" s="998"/>
      <c r="AA143" s="998"/>
      <c r="AB143" s="998"/>
      <c r="AC143" s="998"/>
      <c r="AD143" s="998"/>
      <c r="AE143" s="998"/>
      <c r="AF143" s="998"/>
      <c r="AG143" s="998"/>
      <c r="AH143" s="998"/>
      <c r="AI143" s="998"/>
      <c r="AJ143" s="998"/>
      <c r="AK143" s="998"/>
      <c r="AL143" s="998"/>
      <c r="AM143" s="998"/>
      <c r="AN143" s="998"/>
      <c r="AO143" s="998"/>
      <c r="AP143" s="998"/>
      <c r="AQ143" s="998"/>
      <c r="AR143" s="998"/>
      <c r="AS143" s="998"/>
      <c r="AT143" s="998"/>
      <c r="AU143" s="998"/>
      <c r="AV143" s="998"/>
      <c r="AW143" s="998"/>
      <c r="AX143" s="998"/>
      <c r="AY143" s="998"/>
    </row>
    <row r="144" ht="15.75" customHeight="1">
      <c r="A144" s="998"/>
      <c r="B144" s="998"/>
      <c r="C144" s="998"/>
      <c r="D144" s="998"/>
      <c r="E144" s="998"/>
      <c r="F144" s="998"/>
      <c r="G144" s="998"/>
      <c r="H144" s="998"/>
      <c r="I144" s="998"/>
      <c r="J144" s="998"/>
      <c r="K144" s="998"/>
      <c r="L144" s="998"/>
      <c r="M144" s="998"/>
      <c r="N144" s="998"/>
      <c r="O144" s="998"/>
      <c r="P144" s="998"/>
      <c r="Q144" s="998"/>
      <c r="R144" s="998"/>
      <c r="S144" s="998"/>
      <c r="T144" s="998"/>
      <c r="U144" s="998"/>
      <c r="V144" s="998"/>
      <c r="W144" s="998"/>
      <c r="X144" s="998"/>
      <c r="Y144" s="998"/>
      <c r="Z144" s="998"/>
      <c r="AA144" s="998"/>
      <c r="AB144" s="998"/>
      <c r="AC144" s="998"/>
      <c r="AD144" s="998"/>
      <c r="AE144" s="998"/>
      <c r="AF144" s="998"/>
      <c r="AG144" s="998"/>
      <c r="AH144" s="998"/>
      <c r="AI144" s="998"/>
      <c r="AJ144" s="998"/>
      <c r="AK144" s="998"/>
      <c r="AL144" s="998"/>
      <c r="AM144" s="998"/>
      <c r="AN144" s="998"/>
      <c r="AO144" s="998"/>
      <c r="AP144" s="998"/>
      <c r="AQ144" s="998"/>
      <c r="AR144" s="998"/>
      <c r="AS144" s="998"/>
      <c r="AT144" s="998"/>
      <c r="AU144" s="998"/>
      <c r="AV144" s="998"/>
      <c r="AW144" s="998"/>
      <c r="AX144" s="998"/>
      <c r="AY144" s="998"/>
    </row>
    <row r="145" ht="15.75" customHeight="1">
      <c r="A145" s="998"/>
      <c r="B145" s="998"/>
      <c r="C145" s="998"/>
      <c r="D145" s="998"/>
      <c r="E145" s="998"/>
      <c r="F145" s="998"/>
      <c r="G145" s="998"/>
      <c r="H145" s="998"/>
      <c r="I145" s="998"/>
      <c r="J145" s="998"/>
      <c r="K145" s="998"/>
      <c r="L145" s="998"/>
      <c r="M145" s="998"/>
      <c r="N145" s="998"/>
      <c r="O145" s="998"/>
      <c r="P145" s="998"/>
      <c r="Q145" s="998"/>
      <c r="R145" s="998"/>
      <c r="S145" s="998"/>
      <c r="T145" s="998"/>
      <c r="U145" s="998"/>
      <c r="V145" s="998"/>
      <c r="W145" s="998"/>
      <c r="X145" s="998"/>
      <c r="Y145" s="998"/>
      <c r="Z145" s="998"/>
      <c r="AA145" s="998"/>
      <c r="AB145" s="998"/>
      <c r="AC145" s="998"/>
      <c r="AD145" s="998"/>
      <c r="AE145" s="998"/>
      <c r="AF145" s="998"/>
      <c r="AG145" s="998"/>
      <c r="AH145" s="998"/>
      <c r="AI145" s="998"/>
      <c r="AJ145" s="998"/>
      <c r="AK145" s="998"/>
      <c r="AL145" s="998"/>
      <c r="AM145" s="998"/>
      <c r="AN145" s="998"/>
      <c r="AO145" s="998"/>
      <c r="AP145" s="998"/>
      <c r="AQ145" s="998"/>
      <c r="AR145" s="998"/>
      <c r="AS145" s="998"/>
      <c r="AT145" s="998"/>
      <c r="AU145" s="998"/>
      <c r="AV145" s="998"/>
      <c r="AW145" s="998"/>
      <c r="AX145" s="998"/>
      <c r="AY145" s="998"/>
    </row>
    <row r="146" ht="15.75" customHeight="1">
      <c r="A146" s="998"/>
      <c r="B146" s="998"/>
      <c r="C146" s="998"/>
      <c r="D146" s="998"/>
      <c r="E146" s="998"/>
      <c r="F146" s="998"/>
      <c r="G146" s="998"/>
      <c r="H146" s="998"/>
      <c r="I146" s="998"/>
      <c r="J146" s="998"/>
      <c r="K146" s="998"/>
      <c r="L146" s="998"/>
      <c r="M146" s="998"/>
      <c r="N146" s="998"/>
      <c r="O146" s="998"/>
      <c r="P146" s="998"/>
      <c r="Q146" s="998"/>
      <c r="R146" s="998"/>
      <c r="S146" s="998"/>
      <c r="T146" s="998"/>
      <c r="U146" s="998"/>
      <c r="V146" s="998"/>
      <c r="W146" s="998"/>
      <c r="X146" s="998"/>
      <c r="Y146" s="998"/>
      <c r="Z146" s="998"/>
      <c r="AA146" s="998"/>
      <c r="AB146" s="998"/>
      <c r="AC146" s="998"/>
      <c r="AD146" s="998"/>
      <c r="AE146" s="998"/>
      <c r="AF146" s="998"/>
      <c r="AG146" s="998"/>
      <c r="AH146" s="998"/>
      <c r="AI146" s="998"/>
      <c r="AJ146" s="998"/>
      <c r="AK146" s="998"/>
      <c r="AL146" s="998"/>
      <c r="AM146" s="998"/>
      <c r="AN146" s="998"/>
      <c r="AO146" s="998"/>
      <c r="AP146" s="998"/>
      <c r="AQ146" s="998"/>
      <c r="AR146" s="998"/>
      <c r="AS146" s="998"/>
      <c r="AT146" s="998"/>
      <c r="AU146" s="998"/>
      <c r="AV146" s="998"/>
      <c r="AW146" s="998"/>
      <c r="AX146" s="998"/>
      <c r="AY146" s="998"/>
    </row>
    <row r="147" ht="15.75" customHeight="1">
      <c r="A147" s="998"/>
      <c r="B147" s="998"/>
      <c r="C147" s="998"/>
      <c r="D147" s="998"/>
      <c r="E147" s="998"/>
      <c r="F147" s="998"/>
      <c r="G147" s="998"/>
      <c r="H147" s="998"/>
      <c r="I147" s="998"/>
      <c r="J147" s="998"/>
      <c r="K147" s="998"/>
      <c r="L147" s="998"/>
      <c r="M147" s="998"/>
      <c r="N147" s="998"/>
      <c r="O147" s="998"/>
      <c r="P147" s="998"/>
      <c r="Q147" s="998"/>
      <c r="R147" s="998"/>
      <c r="S147" s="998"/>
      <c r="T147" s="998"/>
      <c r="U147" s="998"/>
      <c r="V147" s="998"/>
      <c r="W147" s="998"/>
      <c r="X147" s="998"/>
      <c r="Y147" s="998"/>
      <c r="Z147" s="998"/>
      <c r="AA147" s="998"/>
      <c r="AB147" s="998"/>
      <c r="AC147" s="998"/>
      <c r="AD147" s="998"/>
      <c r="AE147" s="998"/>
      <c r="AF147" s="998"/>
      <c r="AG147" s="998"/>
      <c r="AH147" s="998"/>
      <c r="AI147" s="998"/>
      <c r="AJ147" s="998"/>
      <c r="AK147" s="998"/>
      <c r="AL147" s="998"/>
      <c r="AM147" s="998"/>
      <c r="AN147" s="998"/>
      <c r="AO147" s="998"/>
      <c r="AP147" s="998"/>
      <c r="AQ147" s="998"/>
      <c r="AR147" s="998"/>
      <c r="AS147" s="998"/>
      <c r="AT147" s="998"/>
      <c r="AU147" s="998"/>
      <c r="AV147" s="998"/>
      <c r="AW147" s="998"/>
      <c r="AX147" s="998"/>
      <c r="AY147" s="998"/>
    </row>
    <row r="148" ht="15.75" customHeight="1">
      <c r="A148" s="998"/>
      <c r="B148" s="998"/>
      <c r="C148" s="998"/>
      <c r="D148" s="998"/>
      <c r="E148" s="998"/>
      <c r="F148" s="998"/>
      <c r="G148" s="998"/>
      <c r="H148" s="998"/>
      <c r="I148" s="998"/>
      <c r="J148" s="998"/>
      <c r="K148" s="998"/>
      <c r="L148" s="998"/>
      <c r="M148" s="998"/>
      <c r="N148" s="998"/>
      <c r="O148" s="998"/>
      <c r="P148" s="998"/>
      <c r="Q148" s="998"/>
      <c r="R148" s="998"/>
      <c r="S148" s="998"/>
      <c r="T148" s="998"/>
      <c r="U148" s="998"/>
      <c r="V148" s="998"/>
      <c r="W148" s="998"/>
      <c r="X148" s="998"/>
      <c r="Y148" s="998"/>
      <c r="Z148" s="998"/>
      <c r="AA148" s="998"/>
      <c r="AB148" s="998"/>
      <c r="AC148" s="998"/>
      <c r="AD148" s="998"/>
      <c r="AE148" s="998"/>
      <c r="AF148" s="998"/>
      <c r="AG148" s="998"/>
      <c r="AH148" s="998"/>
      <c r="AI148" s="998"/>
      <c r="AJ148" s="998"/>
      <c r="AK148" s="998"/>
      <c r="AL148" s="998"/>
      <c r="AM148" s="998"/>
      <c r="AN148" s="998"/>
      <c r="AO148" s="998"/>
      <c r="AP148" s="998"/>
      <c r="AQ148" s="998"/>
      <c r="AR148" s="998"/>
      <c r="AS148" s="998"/>
      <c r="AT148" s="998"/>
      <c r="AU148" s="998"/>
      <c r="AV148" s="998"/>
      <c r="AW148" s="998"/>
      <c r="AX148" s="998"/>
      <c r="AY148" s="998"/>
    </row>
    <row r="149" ht="15.75" customHeight="1">
      <c r="A149" s="998"/>
      <c r="B149" s="998"/>
      <c r="C149" s="998"/>
      <c r="D149" s="998"/>
      <c r="E149" s="998"/>
      <c r="F149" s="998"/>
      <c r="G149" s="998"/>
      <c r="H149" s="998"/>
      <c r="I149" s="998"/>
      <c r="J149" s="998"/>
      <c r="K149" s="998"/>
      <c r="L149" s="998"/>
      <c r="M149" s="998"/>
      <c r="N149" s="998"/>
      <c r="O149" s="998"/>
      <c r="P149" s="998"/>
      <c r="Q149" s="998"/>
      <c r="R149" s="998"/>
      <c r="S149" s="998"/>
      <c r="T149" s="998"/>
      <c r="U149" s="998"/>
      <c r="V149" s="998"/>
      <c r="W149" s="998"/>
      <c r="X149" s="998"/>
      <c r="Y149" s="998"/>
      <c r="Z149" s="998"/>
      <c r="AA149" s="998"/>
      <c r="AB149" s="998"/>
      <c r="AC149" s="998"/>
      <c r="AD149" s="998"/>
      <c r="AE149" s="998"/>
      <c r="AF149" s="998"/>
      <c r="AG149" s="998"/>
      <c r="AH149" s="998"/>
      <c r="AI149" s="998"/>
      <c r="AJ149" s="998"/>
      <c r="AK149" s="998"/>
      <c r="AL149" s="998"/>
      <c r="AM149" s="998"/>
      <c r="AN149" s="998"/>
      <c r="AO149" s="998"/>
      <c r="AP149" s="998"/>
      <c r="AQ149" s="998"/>
      <c r="AR149" s="998"/>
      <c r="AS149" s="998"/>
      <c r="AT149" s="998"/>
      <c r="AU149" s="998"/>
      <c r="AV149" s="998"/>
      <c r="AW149" s="998"/>
      <c r="AX149" s="998"/>
      <c r="AY149" s="998"/>
    </row>
    <row r="150" ht="15.75" customHeight="1">
      <c r="A150" s="998"/>
      <c r="B150" s="998"/>
      <c r="C150" s="998"/>
      <c r="D150" s="998"/>
      <c r="E150" s="998"/>
      <c r="F150" s="998"/>
      <c r="G150" s="998"/>
      <c r="H150" s="998"/>
      <c r="I150" s="998"/>
      <c r="J150" s="998"/>
      <c r="K150" s="998"/>
      <c r="L150" s="998"/>
      <c r="M150" s="998"/>
      <c r="N150" s="998"/>
      <c r="O150" s="998"/>
      <c r="P150" s="998"/>
      <c r="Q150" s="998"/>
      <c r="R150" s="998"/>
      <c r="S150" s="998"/>
      <c r="T150" s="998"/>
      <c r="U150" s="998"/>
      <c r="V150" s="998"/>
      <c r="W150" s="998"/>
      <c r="X150" s="998"/>
      <c r="Y150" s="998"/>
      <c r="Z150" s="998"/>
      <c r="AA150" s="998"/>
      <c r="AB150" s="998"/>
      <c r="AC150" s="998"/>
      <c r="AD150" s="998"/>
      <c r="AE150" s="998"/>
      <c r="AF150" s="998"/>
      <c r="AG150" s="998"/>
      <c r="AH150" s="998"/>
      <c r="AI150" s="998"/>
      <c r="AJ150" s="998"/>
      <c r="AK150" s="998"/>
      <c r="AL150" s="998"/>
      <c r="AM150" s="998"/>
      <c r="AN150" s="998"/>
      <c r="AO150" s="998"/>
      <c r="AP150" s="998"/>
      <c r="AQ150" s="998"/>
      <c r="AR150" s="998"/>
      <c r="AS150" s="998"/>
      <c r="AT150" s="998"/>
      <c r="AU150" s="998"/>
      <c r="AV150" s="998"/>
      <c r="AW150" s="998"/>
      <c r="AX150" s="998"/>
      <c r="AY150" s="998"/>
    </row>
    <row r="151" ht="15.75" customHeight="1">
      <c r="A151" s="998"/>
      <c r="B151" s="998"/>
      <c r="C151" s="998"/>
      <c r="D151" s="998"/>
      <c r="E151" s="998"/>
      <c r="F151" s="998"/>
      <c r="G151" s="998"/>
      <c r="H151" s="998"/>
      <c r="I151" s="998"/>
      <c r="J151" s="998"/>
      <c r="K151" s="998"/>
      <c r="L151" s="998"/>
      <c r="M151" s="998"/>
      <c r="N151" s="998"/>
      <c r="O151" s="998"/>
      <c r="P151" s="998"/>
      <c r="Q151" s="998"/>
      <c r="R151" s="998"/>
      <c r="S151" s="998"/>
      <c r="T151" s="998"/>
      <c r="U151" s="998"/>
      <c r="V151" s="998"/>
      <c r="W151" s="998"/>
      <c r="X151" s="998"/>
      <c r="Y151" s="998"/>
      <c r="Z151" s="998"/>
      <c r="AA151" s="998"/>
      <c r="AB151" s="998"/>
      <c r="AC151" s="998"/>
      <c r="AD151" s="998"/>
      <c r="AE151" s="998"/>
      <c r="AF151" s="998"/>
      <c r="AG151" s="998"/>
      <c r="AH151" s="998"/>
      <c r="AI151" s="998"/>
      <c r="AJ151" s="998"/>
      <c r="AK151" s="998"/>
      <c r="AL151" s="998"/>
      <c r="AM151" s="998"/>
      <c r="AN151" s="998"/>
      <c r="AO151" s="998"/>
      <c r="AP151" s="998"/>
      <c r="AQ151" s="998"/>
      <c r="AR151" s="998"/>
      <c r="AS151" s="998"/>
      <c r="AT151" s="998"/>
      <c r="AU151" s="998"/>
      <c r="AV151" s="998"/>
      <c r="AW151" s="998"/>
      <c r="AX151" s="998"/>
      <c r="AY151" s="998"/>
    </row>
    <row r="152" ht="15.75" customHeight="1">
      <c r="A152" s="998"/>
      <c r="B152" s="998"/>
      <c r="C152" s="998"/>
      <c r="D152" s="998"/>
      <c r="E152" s="998"/>
      <c r="F152" s="998"/>
      <c r="G152" s="998"/>
      <c r="H152" s="998"/>
      <c r="I152" s="998"/>
      <c r="J152" s="998"/>
      <c r="K152" s="998"/>
      <c r="L152" s="998"/>
      <c r="M152" s="998"/>
      <c r="N152" s="998"/>
      <c r="O152" s="998"/>
      <c r="P152" s="998"/>
      <c r="Q152" s="998"/>
      <c r="R152" s="998"/>
      <c r="S152" s="998"/>
      <c r="T152" s="998"/>
      <c r="U152" s="998"/>
      <c r="V152" s="998"/>
      <c r="W152" s="998"/>
      <c r="X152" s="998"/>
      <c r="Y152" s="998"/>
      <c r="Z152" s="998"/>
      <c r="AA152" s="998"/>
      <c r="AB152" s="998"/>
      <c r="AC152" s="998"/>
      <c r="AD152" s="998"/>
      <c r="AE152" s="998"/>
      <c r="AF152" s="998"/>
      <c r="AG152" s="998"/>
      <c r="AH152" s="998"/>
      <c r="AI152" s="998"/>
      <c r="AJ152" s="998"/>
      <c r="AK152" s="998"/>
      <c r="AL152" s="998"/>
      <c r="AM152" s="998"/>
      <c r="AN152" s="998"/>
      <c r="AO152" s="998"/>
      <c r="AP152" s="998"/>
      <c r="AQ152" s="998"/>
      <c r="AR152" s="998"/>
      <c r="AS152" s="998"/>
      <c r="AT152" s="998"/>
      <c r="AU152" s="998"/>
      <c r="AV152" s="998"/>
      <c r="AW152" s="998"/>
      <c r="AX152" s="998"/>
      <c r="AY152" s="998"/>
    </row>
    <row r="153" ht="15.75" customHeight="1">
      <c r="A153" s="998"/>
      <c r="B153" s="998"/>
      <c r="C153" s="998"/>
      <c r="D153" s="998"/>
      <c r="E153" s="998"/>
      <c r="F153" s="998"/>
      <c r="G153" s="998"/>
      <c r="H153" s="998"/>
      <c r="I153" s="998"/>
      <c r="J153" s="998"/>
      <c r="K153" s="998"/>
      <c r="L153" s="998"/>
      <c r="M153" s="998"/>
      <c r="N153" s="998"/>
      <c r="O153" s="998"/>
      <c r="P153" s="998"/>
      <c r="Q153" s="998"/>
      <c r="R153" s="998"/>
      <c r="S153" s="998"/>
      <c r="T153" s="998"/>
      <c r="U153" s="998"/>
      <c r="V153" s="998"/>
      <c r="W153" s="998"/>
      <c r="X153" s="998"/>
      <c r="Y153" s="998"/>
      <c r="Z153" s="998"/>
      <c r="AA153" s="998"/>
      <c r="AB153" s="998"/>
      <c r="AC153" s="998"/>
      <c r="AD153" s="998"/>
      <c r="AE153" s="998"/>
      <c r="AF153" s="998"/>
      <c r="AG153" s="998"/>
      <c r="AH153" s="998"/>
      <c r="AI153" s="998"/>
      <c r="AJ153" s="998"/>
      <c r="AK153" s="998"/>
      <c r="AL153" s="998"/>
      <c r="AM153" s="998"/>
      <c r="AN153" s="998"/>
      <c r="AO153" s="998"/>
      <c r="AP153" s="998"/>
      <c r="AQ153" s="998"/>
      <c r="AR153" s="998"/>
      <c r="AS153" s="998"/>
      <c r="AT153" s="998"/>
      <c r="AU153" s="998"/>
      <c r="AV153" s="998"/>
      <c r="AW153" s="998"/>
      <c r="AX153" s="998"/>
      <c r="AY153" s="998"/>
    </row>
    <row r="154" ht="15.75" customHeight="1">
      <c r="A154" s="998"/>
      <c r="B154" s="998"/>
      <c r="C154" s="998"/>
      <c r="D154" s="998"/>
      <c r="E154" s="998"/>
      <c r="F154" s="998"/>
      <c r="G154" s="998"/>
      <c r="H154" s="998"/>
      <c r="I154" s="998"/>
      <c r="J154" s="998"/>
      <c r="K154" s="998"/>
      <c r="L154" s="998"/>
      <c r="M154" s="998"/>
      <c r="N154" s="998"/>
      <c r="O154" s="998"/>
      <c r="P154" s="998"/>
      <c r="Q154" s="998"/>
      <c r="R154" s="998"/>
      <c r="S154" s="998"/>
      <c r="T154" s="998"/>
      <c r="U154" s="998"/>
      <c r="V154" s="998"/>
      <c r="W154" s="998"/>
      <c r="X154" s="998"/>
      <c r="Y154" s="998"/>
      <c r="Z154" s="998"/>
      <c r="AA154" s="998"/>
      <c r="AB154" s="998"/>
      <c r="AC154" s="998"/>
      <c r="AD154" s="998"/>
      <c r="AE154" s="998"/>
      <c r="AF154" s="998"/>
      <c r="AG154" s="998"/>
      <c r="AH154" s="998"/>
      <c r="AI154" s="998"/>
      <c r="AJ154" s="998"/>
      <c r="AK154" s="998"/>
      <c r="AL154" s="998"/>
      <c r="AM154" s="998"/>
      <c r="AN154" s="998"/>
      <c r="AO154" s="998"/>
      <c r="AP154" s="998"/>
      <c r="AQ154" s="998"/>
      <c r="AR154" s="998"/>
      <c r="AS154" s="998"/>
      <c r="AT154" s="998"/>
      <c r="AU154" s="998"/>
      <c r="AV154" s="998"/>
      <c r="AW154" s="998"/>
      <c r="AX154" s="998"/>
      <c r="AY154" s="998"/>
    </row>
    <row r="155" ht="15.75" customHeight="1">
      <c r="A155" s="998"/>
      <c r="B155" s="998"/>
      <c r="C155" s="998"/>
      <c r="D155" s="998"/>
      <c r="E155" s="998"/>
      <c r="F155" s="998"/>
      <c r="G155" s="998"/>
      <c r="H155" s="998"/>
      <c r="I155" s="998"/>
      <c r="J155" s="998"/>
      <c r="K155" s="998"/>
      <c r="L155" s="998"/>
      <c r="M155" s="998"/>
      <c r="N155" s="998"/>
      <c r="O155" s="998"/>
      <c r="P155" s="998"/>
      <c r="Q155" s="998"/>
      <c r="R155" s="998"/>
      <c r="S155" s="998"/>
      <c r="T155" s="998"/>
      <c r="U155" s="998"/>
      <c r="V155" s="998"/>
      <c r="W155" s="998"/>
      <c r="X155" s="998"/>
      <c r="Y155" s="998"/>
      <c r="Z155" s="998"/>
      <c r="AA155" s="998"/>
      <c r="AB155" s="998"/>
      <c r="AC155" s="998"/>
      <c r="AD155" s="998"/>
      <c r="AE155" s="998"/>
      <c r="AF155" s="998"/>
      <c r="AG155" s="998"/>
      <c r="AH155" s="998"/>
      <c r="AI155" s="998"/>
      <c r="AJ155" s="998"/>
      <c r="AK155" s="998"/>
      <c r="AL155" s="998"/>
      <c r="AM155" s="998"/>
      <c r="AN155" s="998"/>
      <c r="AO155" s="998"/>
      <c r="AP155" s="998"/>
      <c r="AQ155" s="998"/>
      <c r="AR155" s="998"/>
      <c r="AS155" s="998"/>
      <c r="AT155" s="998"/>
      <c r="AU155" s="998"/>
      <c r="AV155" s="998"/>
      <c r="AW155" s="998"/>
      <c r="AX155" s="998"/>
      <c r="AY155" s="998"/>
    </row>
    <row r="156" ht="15.75" customHeight="1">
      <c r="A156" s="998"/>
      <c r="B156" s="998"/>
      <c r="C156" s="998"/>
      <c r="D156" s="998"/>
      <c r="E156" s="998"/>
      <c r="F156" s="998"/>
      <c r="G156" s="998"/>
      <c r="H156" s="998"/>
      <c r="I156" s="998"/>
      <c r="J156" s="998"/>
      <c r="K156" s="998"/>
      <c r="L156" s="998"/>
      <c r="M156" s="998"/>
      <c r="N156" s="998"/>
      <c r="O156" s="998"/>
      <c r="P156" s="998"/>
      <c r="Q156" s="998"/>
      <c r="R156" s="998"/>
      <c r="S156" s="998"/>
      <c r="T156" s="998"/>
      <c r="U156" s="998"/>
      <c r="V156" s="998"/>
      <c r="W156" s="998"/>
      <c r="X156" s="998"/>
      <c r="Y156" s="998"/>
      <c r="Z156" s="998"/>
      <c r="AA156" s="998"/>
      <c r="AB156" s="998"/>
      <c r="AC156" s="998"/>
      <c r="AD156" s="998"/>
      <c r="AE156" s="998"/>
      <c r="AF156" s="998"/>
      <c r="AG156" s="998"/>
      <c r="AH156" s="998"/>
      <c r="AI156" s="998"/>
      <c r="AJ156" s="998"/>
      <c r="AK156" s="998"/>
      <c r="AL156" s="998"/>
      <c r="AM156" s="998"/>
      <c r="AN156" s="998"/>
      <c r="AO156" s="998"/>
      <c r="AP156" s="998"/>
      <c r="AQ156" s="998"/>
      <c r="AR156" s="998"/>
      <c r="AS156" s="998"/>
      <c r="AT156" s="998"/>
      <c r="AU156" s="998"/>
      <c r="AV156" s="998"/>
      <c r="AW156" s="998"/>
      <c r="AX156" s="998"/>
      <c r="AY156" s="998"/>
    </row>
    <row r="157" ht="15.75" customHeight="1">
      <c r="A157" s="998"/>
      <c r="B157" s="998"/>
      <c r="C157" s="998"/>
      <c r="D157" s="998"/>
      <c r="E157" s="998"/>
      <c r="F157" s="998"/>
      <c r="G157" s="998"/>
      <c r="H157" s="998"/>
      <c r="I157" s="998"/>
      <c r="J157" s="998"/>
      <c r="K157" s="998"/>
      <c r="L157" s="998"/>
      <c r="M157" s="998"/>
      <c r="N157" s="998"/>
      <c r="O157" s="998"/>
      <c r="P157" s="998"/>
      <c r="Q157" s="998"/>
      <c r="R157" s="998"/>
      <c r="S157" s="998"/>
      <c r="T157" s="998"/>
      <c r="U157" s="998"/>
      <c r="V157" s="998"/>
      <c r="W157" s="998"/>
      <c r="X157" s="998"/>
      <c r="Y157" s="998"/>
      <c r="Z157" s="998"/>
      <c r="AA157" s="998"/>
      <c r="AB157" s="998"/>
      <c r="AC157" s="998"/>
      <c r="AD157" s="998"/>
      <c r="AE157" s="998"/>
      <c r="AF157" s="998"/>
      <c r="AG157" s="998"/>
      <c r="AH157" s="998"/>
      <c r="AI157" s="998"/>
      <c r="AJ157" s="998"/>
      <c r="AK157" s="998"/>
      <c r="AL157" s="998"/>
      <c r="AM157" s="998"/>
      <c r="AN157" s="998"/>
      <c r="AO157" s="998"/>
      <c r="AP157" s="998"/>
      <c r="AQ157" s="998"/>
      <c r="AR157" s="998"/>
      <c r="AS157" s="998"/>
      <c r="AT157" s="998"/>
      <c r="AU157" s="998"/>
      <c r="AV157" s="998"/>
      <c r="AW157" s="998"/>
      <c r="AX157" s="998"/>
      <c r="AY157" s="998"/>
    </row>
    <row r="158" ht="15.75" customHeight="1">
      <c r="A158" s="998"/>
      <c r="B158" s="998"/>
      <c r="C158" s="998"/>
      <c r="D158" s="998"/>
      <c r="E158" s="998"/>
      <c r="F158" s="998"/>
      <c r="G158" s="998"/>
      <c r="H158" s="998"/>
      <c r="I158" s="998"/>
      <c r="J158" s="998"/>
      <c r="K158" s="998"/>
      <c r="L158" s="998"/>
      <c r="M158" s="998"/>
      <c r="N158" s="998"/>
      <c r="O158" s="998"/>
      <c r="P158" s="998"/>
      <c r="Q158" s="998"/>
      <c r="R158" s="998"/>
      <c r="S158" s="998"/>
      <c r="T158" s="998"/>
      <c r="U158" s="998"/>
      <c r="V158" s="998"/>
      <c r="W158" s="998"/>
      <c r="X158" s="998"/>
      <c r="Y158" s="998"/>
      <c r="Z158" s="998"/>
      <c r="AA158" s="998"/>
      <c r="AB158" s="998"/>
      <c r="AC158" s="998"/>
      <c r="AD158" s="998"/>
      <c r="AE158" s="998"/>
      <c r="AF158" s="998"/>
      <c r="AG158" s="998"/>
      <c r="AH158" s="998"/>
      <c r="AI158" s="998"/>
      <c r="AJ158" s="998"/>
      <c r="AK158" s="998"/>
      <c r="AL158" s="998"/>
      <c r="AM158" s="998"/>
      <c r="AN158" s="998"/>
      <c r="AO158" s="998"/>
      <c r="AP158" s="998"/>
      <c r="AQ158" s="998"/>
      <c r="AR158" s="998"/>
      <c r="AS158" s="998"/>
      <c r="AT158" s="998"/>
      <c r="AU158" s="998"/>
      <c r="AV158" s="998"/>
      <c r="AW158" s="998"/>
      <c r="AX158" s="998"/>
      <c r="AY158" s="998"/>
    </row>
    <row r="159" ht="15.75" customHeight="1">
      <c r="A159" s="998"/>
      <c r="B159" s="998"/>
      <c r="C159" s="998"/>
      <c r="D159" s="998"/>
      <c r="E159" s="998"/>
      <c r="F159" s="998"/>
      <c r="G159" s="998"/>
      <c r="H159" s="998"/>
      <c r="I159" s="998"/>
      <c r="J159" s="998"/>
      <c r="K159" s="998"/>
      <c r="L159" s="998"/>
      <c r="M159" s="998"/>
      <c r="N159" s="998"/>
      <c r="O159" s="998"/>
      <c r="P159" s="998"/>
      <c r="Q159" s="998"/>
      <c r="R159" s="998"/>
      <c r="S159" s="998"/>
      <c r="T159" s="998"/>
      <c r="U159" s="998"/>
      <c r="V159" s="998"/>
      <c r="W159" s="998"/>
      <c r="X159" s="998"/>
      <c r="Y159" s="998"/>
      <c r="Z159" s="998"/>
      <c r="AA159" s="998"/>
      <c r="AB159" s="998"/>
      <c r="AC159" s="998"/>
      <c r="AD159" s="998"/>
      <c r="AE159" s="998"/>
      <c r="AF159" s="998"/>
      <c r="AG159" s="998"/>
      <c r="AH159" s="998"/>
      <c r="AI159" s="998"/>
      <c r="AJ159" s="998"/>
      <c r="AK159" s="998"/>
      <c r="AL159" s="998"/>
      <c r="AM159" s="998"/>
      <c r="AN159" s="998"/>
      <c r="AO159" s="998"/>
      <c r="AP159" s="998"/>
      <c r="AQ159" s="998"/>
      <c r="AR159" s="998"/>
      <c r="AS159" s="998"/>
      <c r="AT159" s="998"/>
      <c r="AU159" s="998"/>
      <c r="AV159" s="998"/>
      <c r="AW159" s="998"/>
      <c r="AX159" s="998"/>
      <c r="AY159" s="998"/>
    </row>
    <row r="160" ht="15.75" customHeight="1">
      <c r="A160" s="998"/>
      <c r="B160" s="998"/>
      <c r="C160" s="998"/>
      <c r="D160" s="998"/>
      <c r="E160" s="998"/>
      <c r="F160" s="998"/>
      <c r="G160" s="998"/>
      <c r="H160" s="998"/>
      <c r="I160" s="998"/>
      <c r="J160" s="998"/>
      <c r="K160" s="998"/>
      <c r="L160" s="998"/>
      <c r="M160" s="998"/>
      <c r="N160" s="998"/>
      <c r="O160" s="998"/>
      <c r="P160" s="998"/>
      <c r="Q160" s="998"/>
      <c r="R160" s="998"/>
      <c r="S160" s="998"/>
      <c r="T160" s="998"/>
      <c r="U160" s="998"/>
      <c r="V160" s="998"/>
      <c r="W160" s="998"/>
      <c r="X160" s="998"/>
      <c r="Y160" s="998"/>
      <c r="Z160" s="998"/>
      <c r="AA160" s="998"/>
      <c r="AB160" s="998"/>
      <c r="AC160" s="998"/>
      <c r="AD160" s="998"/>
      <c r="AE160" s="998"/>
      <c r="AF160" s="998"/>
      <c r="AG160" s="998"/>
      <c r="AH160" s="998"/>
      <c r="AI160" s="998"/>
      <c r="AJ160" s="998"/>
      <c r="AK160" s="998"/>
      <c r="AL160" s="998"/>
      <c r="AM160" s="998"/>
      <c r="AN160" s="998"/>
      <c r="AO160" s="998"/>
      <c r="AP160" s="998"/>
      <c r="AQ160" s="998"/>
      <c r="AR160" s="998"/>
      <c r="AS160" s="998"/>
      <c r="AT160" s="998"/>
      <c r="AU160" s="998"/>
      <c r="AV160" s="998"/>
      <c r="AW160" s="998"/>
      <c r="AX160" s="998"/>
      <c r="AY160" s="998"/>
    </row>
    <row r="161" ht="15.75" customHeight="1">
      <c r="A161" s="998"/>
      <c r="B161" s="998"/>
      <c r="C161" s="998"/>
      <c r="D161" s="998"/>
      <c r="E161" s="998"/>
      <c r="F161" s="998"/>
      <c r="G161" s="998"/>
      <c r="H161" s="998"/>
      <c r="I161" s="998"/>
      <c r="J161" s="998"/>
      <c r="K161" s="998"/>
      <c r="L161" s="998"/>
      <c r="M161" s="998"/>
      <c r="N161" s="998"/>
      <c r="O161" s="998"/>
      <c r="P161" s="998"/>
      <c r="Q161" s="998"/>
      <c r="R161" s="998"/>
      <c r="S161" s="998"/>
      <c r="T161" s="998"/>
      <c r="U161" s="998"/>
      <c r="V161" s="998"/>
      <c r="W161" s="998"/>
      <c r="X161" s="998"/>
      <c r="Y161" s="998"/>
      <c r="Z161" s="998"/>
      <c r="AA161" s="998"/>
      <c r="AB161" s="998"/>
      <c r="AC161" s="998"/>
      <c r="AD161" s="998"/>
      <c r="AE161" s="998"/>
      <c r="AF161" s="998"/>
      <c r="AG161" s="998"/>
      <c r="AH161" s="998"/>
      <c r="AI161" s="998"/>
      <c r="AJ161" s="998"/>
      <c r="AK161" s="998"/>
      <c r="AL161" s="998"/>
      <c r="AM161" s="998"/>
      <c r="AN161" s="998"/>
      <c r="AO161" s="998"/>
      <c r="AP161" s="998"/>
      <c r="AQ161" s="998"/>
      <c r="AR161" s="998"/>
      <c r="AS161" s="998"/>
      <c r="AT161" s="998"/>
      <c r="AU161" s="998"/>
      <c r="AV161" s="998"/>
      <c r="AW161" s="998"/>
      <c r="AX161" s="998"/>
      <c r="AY161" s="998"/>
    </row>
    <row r="162" ht="15.75" customHeight="1">
      <c r="A162" s="998"/>
      <c r="B162" s="998"/>
      <c r="C162" s="998"/>
      <c r="D162" s="998"/>
      <c r="E162" s="998"/>
      <c r="F162" s="998"/>
      <c r="G162" s="998"/>
      <c r="H162" s="998"/>
      <c r="I162" s="998"/>
      <c r="J162" s="998"/>
      <c r="K162" s="998"/>
      <c r="L162" s="998"/>
      <c r="M162" s="998"/>
      <c r="N162" s="998"/>
      <c r="O162" s="998"/>
      <c r="P162" s="998"/>
      <c r="Q162" s="998"/>
      <c r="R162" s="998"/>
      <c r="S162" s="998"/>
      <c r="T162" s="998"/>
      <c r="U162" s="998"/>
      <c r="V162" s="998"/>
      <c r="W162" s="998"/>
      <c r="X162" s="998"/>
      <c r="Y162" s="998"/>
      <c r="Z162" s="998"/>
      <c r="AA162" s="998"/>
      <c r="AB162" s="998"/>
      <c r="AC162" s="998"/>
      <c r="AD162" s="998"/>
      <c r="AE162" s="998"/>
      <c r="AF162" s="998"/>
      <c r="AG162" s="998"/>
      <c r="AH162" s="998"/>
      <c r="AI162" s="998"/>
      <c r="AJ162" s="998"/>
      <c r="AK162" s="998"/>
      <c r="AL162" s="998"/>
      <c r="AM162" s="998"/>
      <c r="AN162" s="998"/>
      <c r="AO162" s="998"/>
      <c r="AP162" s="998"/>
      <c r="AQ162" s="998"/>
      <c r="AR162" s="998"/>
      <c r="AS162" s="998"/>
      <c r="AT162" s="998"/>
      <c r="AU162" s="998"/>
      <c r="AV162" s="998"/>
      <c r="AW162" s="998"/>
      <c r="AX162" s="998"/>
      <c r="AY162" s="998"/>
    </row>
    <row r="163" ht="15.75" customHeight="1">
      <c r="A163" s="998"/>
      <c r="B163" s="998"/>
      <c r="C163" s="998"/>
      <c r="D163" s="998"/>
      <c r="E163" s="998"/>
      <c r="F163" s="998"/>
      <c r="G163" s="998"/>
      <c r="H163" s="998"/>
      <c r="I163" s="998"/>
      <c r="J163" s="998"/>
      <c r="K163" s="998"/>
      <c r="L163" s="998"/>
      <c r="M163" s="998"/>
      <c r="N163" s="998"/>
      <c r="O163" s="998"/>
      <c r="P163" s="998"/>
      <c r="Q163" s="998"/>
      <c r="R163" s="998"/>
      <c r="S163" s="998"/>
      <c r="T163" s="998"/>
      <c r="U163" s="998"/>
      <c r="V163" s="998"/>
      <c r="W163" s="998"/>
      <c r="X163" s="998"/>
      <c r="Y163" s="998"/>
      <c r="Z163" s="998"/>
      <c r="AA163" s="998"/>
      <c r="AB163" s="998"/>
      <c r="AC163" s="998"/>
      <c r="AD163" s="998"/>
      <c r="AE163" s="998"/>
      <c r="AF163" s="998"/>
      <c r="AG163" s="998"/>
      <c r="AH163" s="998"/>
      <c r="AI163" s="998"/>
      <c r="AJ163" s="998"/>
      <c r="AK163" s="998"/>
      <c r="AL163" s="998"/>
      <c r="AM163" s="998"/>
      <c r="AN163" s="998"/>
      <c r="AO163" s="998"/>
      <c r="AP163" s="998"/>
      <c r="AQ163" s="998"/>
      <c r="AR163" s="998"/>
      <c r="AS163" s="998"/>
      <c r="AT163" s="998"/>
      <c r="AU163" s="998"/>
      <c r="AV163" s="998"/>
      <c r="AW163" s="998"/>
      <c r="AX163" s="998"/>
      <c r="AY163" s="998"/>
    </row>
    <row r="164" ht="15.75" customHeight="1">
      <c r="A164" s="998"/>
      <c r="B164" s="998"/>
      <c r="C164" s="998"/>
      <c r="D164" s="998"/>
      <c r="E164" s="998"/>
      <c r="F164" s="998"/>
      <c r="G164" s="998"/>
      <c r="H164" s="998"/>
      <c r="I164" s="998"/>
      <c r="J164" s="998"/>
      <c r="K164" s="998"/>
      <c r="L164" s="998"/>
      <c r="M164" s="998"/>
      <c r="N164" s="998"/>
      <c r="O164" s="998"/>
      <c r="P164" s="998"/>
      <c r="Q164" s="998"/>
      <c r="R164" s="998"/>
      <c r="S164" s="998"/>
      <c r="T164" s="998"/>
      <c r="U164" s="998"/>
      <c r="V164" s="998"/>
      <c r="W164" s="998"/>
      <c r="X164" s="998"/>
      <c r="Y164" s="998"/>
      <c r="Z164" s="998"/>
      <c r="AA164" s="998"/>
      <c r="AB164" s="998"/>
      <c r="AC164" s="998"/>
      <c r="AD164" s="998"/>
      <c r="AE164" s="998"/>
      <c r="AF164" s="998"/>
      <c r="AG164" s="998"/>
      <c r="AH164" s="998"/>
      <c r="AI164" s="998"/>
      <c r="AJ164" s="998"/>
      <c r="AK164" s="998"/>
      <c r="AL164" s="998"/>
      <c r="AM164" s="998"/>
      <c r="AN164" s="998"/>
      <c r="AO164" s="998"/>
      <c r="AP164" s="998"/>
      <c r="AQ164" s="998"/>
      <c r="AR164" s="998"/>
      <c r="AS164" s="998"/>
      <c r="AT164" s="998"/>
      <c r="AU164" s="998"/>
      <c r="AV164" s="998"/>
      <c r="AW164" s="998"/>
      <c r="AX164" s="998"/>
      <c r="AY164" s="998"/>
    </row>
    <row r="165" ht="15.75" customHeight="1">
      <c r="A165" s="998"/>
      <c r="B165" s="998"/>
      <c r="C165" s="998"/>
      <c r="D165" s="998"/>
      <c r="E165" s="998"/>
      <c r="F165" s="998"/>
      <c r="G165" s="998"/>
      <c r="H165" s="998"/>
      <c r="I165" s="998"/>
      <c r="J165" s="998"/>
      <c r="K165" s="998"/>
      <c r="L165" s="998"/>
      <c r="M165" s="998"/>
      <c r="N165" s="998"/>
      <c r="O165" s="998"/>
      <c r="P165" s="998"/>
      <c r="Q165" s="998"/>
      <c r="R165" s="998"/>
      <c r="S165" s="998"/>
      <c r="T165" s="998"/>
      <c r="U165" s="998"/>
      <c r="V165" s="998"/>
      <c r="W165" s="998"/>
      <c r="X165" s="998"/>
      <c r="Y165" s="998"/>
      <c r="Z165" s="998"/>
      <c r="AA165" s="998"/>
      <c r="AB165" s="998"/>
      <c r="AC165" s="998"/>
      <c r="AD165" s="998"/>
      <c r="AE165" s="998"/>
      <c r="AF165" s="998"/>
      <c r="AG165" s="998"/>
      <c r="AH165" s="998"/>
      <c r="AI165" s="998"/>
      <c r="AJ165" s="998"/>
      <c r="AK165" s="998"/>
      <c r="AL165" s="998"/>
      <c r="AM165" s="998"/>
      <c r="AN165" s="998"/>
      <c r="AO165" s="998"/>
      <c r="AP165" s="998"/>
      <c r="AQ165" s="998"/>
      <c r="AR165" s="998"/>
      <c r="AS165" s="998"/>
      <c r="AT165" s="998"/>
      <c r="AU165" s="998"/>
      <c r="AV165" s="998"/>
      <c r="AW165" s="998"/>
      <c r="AX165" s="998"/>
      <c r="AY165" s="998"/>
    </row>
    <row r="166" ht="15.75" customHeight="1">
      <c r="A166" s="998"/>
      <c r="B166" s="998"/>
      <c r="C166" s="998"/>
      <c r="D166" s="998"/>
      <c r="E166" s="998"/>
      <c r="F166" s="998"/>
      <c r="G166" s="998"/>
      <c r="H166" s="998"/>
      <c r="I166" s="998"/>
      <c r="J166" s="998"/>
      <c r="K166" s="998"/>
      <c r="L166" s="998"/>
      <c r="M166" s="998"/>
      <c r="N166" s="998"/>
      <c r="O166" s="998"/>
      <c r="P166" s="998"/>
      <c r="Q166" s="998"/>
      <c r="R166" s="998"/>
      <c r="S166" s="998"/>
      <c r="T166" s="998"/>
      <c r="U166" s="998"/>
      <c r="V166" s="998"/>
      <c r="W166" s="998"/>
      <c r="X166" s="998"/>
      <c r="Y166" s="998"/>
      <c r="Z166" s="998"/>
      <c r="AA166" s="998"/>
      <c r="AB166" s="998"/>
      <c r="AC166" s="998"/>
      <c r="AD166" s="998"/>
      <c r="AE166" s="998"/>
      <c r="AF166" s="998"/>
      <c r="AG166" s="998"/>
      <c r="AH166" s="998"/>
      <c r="AI166" s="998"/>
      <c r="AJ166" s="998"/>
      <c r="AK166" s="998"/>
      <c r="AL166" s="998"/>
      <c r="AM166" s="998"/>
      <c r="AN166" s="998"/>
      <c r="AO166" s="998"/>
      <c r="AP166" s="998"/>
      <c r="AQ166" s="998"/>
      <c r="AR166" s="998"/>
      <c r="AS166" s="998"/>
      <c r="AT166" s="998"/>
      <c r="AU166" s="998"/>
      <c r="AV166" s="998"/>
      <c r="AW166" s="998"/>
      <c r="AX166" s="998"/>
      <c r="AY166" s="998"/>
    </row>
    <row r="167" ht="15.75" customHeight="1">
      <c r="A167" s="998"/>
      <c r="B167" s="998"/>
      <c r="C167" s="998"/>
      <c r="D167" s="998"/>
      <c r="E167" s="998"/>
      <c r="F167" s="998"/>
      <c r="G167" s="998"/>
      <c r="H167" s="998"/>
      <c r="I167" s="998"/>
      <c r="J167" s="998"/>
      <c r="K167" s="998"/>
      <c r="L167" s="998"/>
      <c r="M167" s="998"/>
      <c r="N167" s="998"/>
      <c r="O167" s="998"/>
      <c r="P167" s="998"/>
      <c r="Q167" s="998"/>
      <c r="R167" s="998"/>
      <c r="S167" s="998"/>
      <c r="T167" s="998"/>
      <c r="U167" s="998"/>
      <c r="V167" s="998"/>
      <c r="W167" s="998"/>
      <c r="X167" s="998"/>
      <c r="Y167" s="998"/>
      <c r="Z167" s="998"/>
      <c r="AA167" s="998"/>
      <c r="AB167" s="998"/>
      <c r="AC167" s="998"/>
      <c r="AD167" s="998"/>
      <c r="AE167" s="998"/>
      <c r="AF167" s="998"/>
      <c r="AG167" s="998"/>
      <c r="AH167" s="998"/>
      <c r="AI167" s="998"/>
      <c r="AJ167" s="998"/>
      <c r="AK167" s="998"/>
      <c r="AL167" s="998"/>
      <c r="AM167" s="998"/>
      <c r="AN167" s="998"/>
      <c r="AO167" s="998"/>
      <c r="AP167" s="998"/>
      <c r="AQ167" s="998"/>
      <c r="AR167" s="998"/>
      <c r="AS167" s="998"/>
      <c r="AT167" s="998"/>
      <c r="AU167" s="998"/>
      <c r="AV167" s="998"/>
      <c r="AW167" s="998"/>
      <c r="AX167" s="998"/>
      <c r="AY167" s="998"/>
    </row>
    <row r="168" ht="15.75" customHeight="1">
      <c r="A168" s="998"/>
      <c r="B168" s="998"/>
      <c r="C168" s="998"/>
      <c r="D168" s="998"/>
      <c r="E168" s="998"/>
      <c r="F168" s="998"/>
      <c r="G168" s="998"/>
      <c r="H168" s="998"/>
      <c r="I168" s="998"/>
      <c r="J168" s="998"/>
      <c r="K168" s="998"/>
      <c r="L168" s="998"/>
      <c r="M168" s="998"/>
      <c r="N168" s="998"/>
      <c r="O168" s="998"/>
      <c r="P168" s="998"/>
      <c r="Q168" s="998"/>
      <c r="R168" s="998"/>
      <c r="S168" s="998"/>
      <c r="T168" s="998"/>
      <c r="U168" s="998"/>
      <c r="V168" s="998"/>
      <c r="W168" s="998"/>
      <c r="X168" s="998"/>
      <c r="Y168" s="998"/>
      <c r="Z168" s="998"/>
      <c r="AA168" s="998"/>
      <c r="AB168" s="998"/>
      <c r="AC168" s="998"/>
      <c r="AD168" s="998"/>
      <c r="AE168" s="998"/>
      <c r="AF168" s="998"/>
      <c r="AG168" s="998"/>
      <c r="AH168" s="998"/>
      <c r="AI168" s="998"/>
      <c r="AJ168" s="998"/>
      <c r="AK168" s="998"/>
      <c r="AL168" s="998"/>
      <c r="AM168" s="998"/>
      <c r="AN168" s="998"/>
      <c r="AO168" s="998"/>
      <c r="AP168" s="998"/>
      <c r="AQ168" s="998"/>
      <c r="AR168" s="998"/>
      <c r="AS168" s="998"/>
      <c r="AT168" s="998"/>
      <c r="AU168" s="998"/>
      <c r="AV168" s="998"/>
      <c r="AW168" s="998"/>
      <c r="AX168" s="998"/>
      <c r="AY168" s="998"/>
    </row>
    <row r="169" ht="15.75" customHeight="1">
      <c r="A169" s="998"/>
      <c r="B169" s="998"/>
      <c r="C169" s="998"/>
      <c r="D169" s="998"/>
      <c r="E169" s="998"/>
      <c r="F169" s="998"/>
      <c r="G169" s="998"/>
      <c r="H169" s="998"/>
      <c r="I169" s="998"/>
      <c r="J169" s="998"/>
      <c r="K169" s="998"/>
      <c r="L169" s="998"/>
      <c r="M169" s="998"/>
      <c r="N169" s="998"/>
      <c r="O169" s="998"/>
      <c r="P169" s="998"/>
      <c r="Q169" s="998"/>
      <c r="R169" s="998"/>
      <c r="S169" s="998"/>
      <c r="T169" s="998"/>
      <c r="U169" s="998"/>
      <c r="V169" s="998"/>
      <c r="W169" s="998"/>
      <c r="X169" s="998"/>
      <c r="Y169" s="998"/>
      <c r="Z169" s="998"/>
      <c r="AA169" s="998"/>
      <c r="AB169" s="998"/>
      <c r="AC169" s="998"/>
      <c r="AD169" s="998"/>
      <c r="AE169" s="998"/>
      <c r="AF169" s="998"/>
      <c r="AG169" s="998"/>
      <c r="AH169" s="998"/>
      <c r="AI169" s="998"/>
      <c r="AJ169" s="998"/>
      <c r="AK169" s="998"/>
      <c r="AL169" s="998"/>
      <c r="AM169" s="998"/>
      <c r="AN169" s="998"/>
      <c r="AO169" s="998"/>
      <c r="AP169" s="998"/>
      <c r="AQ169" s="998"/>
      <c r="AR169" s="998"/>
      <c r="AS169" s="998"/>
      <c r="AT169" s="998"/>
      <c r="AU169" s="998"/>
      <c r="AV169" s="998"/>
      <c r="AW169" s="998"/>
      <c r="AX169" s="998"/>
      <c r="AY169" s="998"/>
    </row>
    <row r="170" ht="15.75" customHeight="1">
      <c r="A170" s="998"/>
      <c r="B170" s="998"/>
      <c r="C170" s="998"/>
      <c r="D170" s="998"/>
      <c r="E170" s="998"/>
      <c r="F170" s="998"/>
      <c r="G170" s="998"/>
      <c r="H170" s="998"/>
      <c r="I170" s="998"/>
      <c r="J170" s="998"/>
      <c r="K170" s="998"/>
      <c r="L170" s="998"/>
      <c r="M170" s="998"/>
      <c r="N170" s="998"/>
      <c r="O170" s="998"/>
      <c r="P170" s="998"/>
      <c r="Q170" s="998"/>
      <c r="R170" s="998"/>
      <c r="S170" s="998"/>
      <c r="T170" s="998"/>
      <c r="U170" s="998"/>
      <c r="V170" s="998"/>
      <c r="W170" s="998"/>
      <c r="X170" s="998"/>
      <c r="Y170" s="998"/>
      <c r="Z170" s="998"/>
      <c r="AA170" s="998"/>
      <c r="AB170" s="998"/>
      <c r="AC170" s="998"/>
      <c r="AD170" s="998"/>
      <c r="AE170" s="998"/>
      <c r="AF170" s="998"/>
      <c r="AG170" s="998"/>
      <c r="AH170" s="998"/>
      <c r="AI170" s="998"/>
      <c r="AJ170" s="998"/>
      <c r="AK170" s="998"/>
      <c r="AL170" s="998"/>
      <c r="AM170" s="998"/>
      <c r="AN170" s="998"/>
      <c r="AO170" s="998"/>
      <c r="AP170" s="998"/>
      <c r="AQ170" s="998"/>
      <c r="AR170" s="998"/>
      <c r="AS170" s="998"/>
      <c r="AT170" s="998"/>
      <c r="AU170" s="998"/>
      <c r="AV170" s="998"/>
      <c r="AW170" s="998"/>
      <c r="AX170" s="998"/>
      <c r="AY170" s="998"/>
    </row>
    <row r="171" ht="15.75" customHeight="1">
      <c r="A171" s="998"/>
      <c r="B171" s="998"/>
      <c r="C171" s="998"/>
      <c r="D171" s="998"/>
      <c r="E171" s="998"/>
      <c r="F171" s="998"/>
      <c r="G171" s="998"/>
      <c r="H171" s="998"/>
      <c r="I171" s="998"/>
      <c r="J171" s="998"/>
      <c r="K171" s="998"/>
      <c r="L171" s="998"/>
      <c r="M171" s="998"/>
      <c r="N171" s="998"/>
      <c r="O171" s="998"/>
      <c r="P171" s="998"/>
      <c r="Q171" s="998"/>
      <c r="R171" s="998"/>
      <c r="S171" s="998"/>
      <c r="T171" s="998"/>
      <c r="U171" s="998"/>
      <c r="V171" s="998"/>
      <c r="W171" s="998"/>
      <c r="X171" s="998"/>
      <c r="Y171" s="998"/>
      <c r="Z171" s="998"/>
      <c r="AA171" s="998"/>
      <c r="AB171" s="998"/>
      <c r="AC171" s="998"/>
      <c r="AD171" s="998"/>
      <c r="AE171" s="998"/>
      <c r="AF171" s="998"/>
      <c r="AG171" s="998"/>
      <c r="AH171" s="998"/>
      <c r="AI171" s="998"/>
      <c r="AJ171" s="998"/>
      <c r="AK171" s="998"/>
      <c r="AL171" s="998"/>
      <c r="AM171" s="998"/>
      <c r="AN171" s="998"/>
      <c r="AO171" s="998"/>
      <c r="AP171" s="998"/>
      <c r="AQ171" s="998"/>
      <c r="AR171" s="998"/>
      <c r="AS171" s="998"/>
      <c r="AT171" s="998"/>
      <c r="AU171" s="998"/>
      <c r="AV171" s="998"/>
      <c r="AW171" s="998"/>
      <c r="AX171" s="998"/>
      <c r="AY171" s="998"/>
    </row>
    <row r="172" ht="15.75" customHeight="1">
      <c r="A172" s="998"/>
      <c r="B172" s="998"/>
      <c r="C172" s="998"/>
      <c r="D172" s="998"/>
      <c r="E172" s="998"/>
      <c r="F172" s="998"/>
      <c r="G172" s="998"/>
      <c r="H172" s="998"/>
      <c r="I172" s="998"/>
      <c r="J172" s="998"/>
      <c r="K172" s="998"/>
      <c r="L172" s="998"/>
      <c r="M172" s="998"/>
      <c r="N172" s="998"/>
      <c r="O172" s="998"/>
      <c r="P172" s="998"/>
      <c r="Q172" s="998"/>
      <c r="R172" s="998"/>
      <c r="S172" s="998"/>
      <c r="T172" s="998"/>
      <c r="U172" s="998"/>
      <c r="V172" s="998"/>
      <c r="W172" s="998"/>
      <c r="X172" s="998"/>
      <c r="Y172" s="998"/>
      <c r="Z172" s="998"/>
      <c r="AA172" s="998"/>
      <c r="AB172" s="998"/>
      <c r="AC172" s="998"/>
      <c r="AD172" s="998"/>
      <c r="AE172" s="998"/>
      <c r="AF172" s="998"/>
      <c r="AG172" s="998"/>
      <c r="AH172" s="998"/>
      <c r="AI172" s="998"/>
      <c r="AJ172" s="998"/>
      <c r="AK172" s="998"/>
      <c r="AL172" s="998"/>
      <c r="AM172" s="998"/>
      <c r="AN172" s="998"/>
      <c r="AO172" s="998"/>
      <c r="AP172" s="998"/>
      <c r="AQ172" s="998"/>
      <c r="AR172" s="998"/>
      <c r="AS172" s="998"/>
      <c r="AT172" s="998"/>
      <c r="AU172" s="998"/>
      <c r="AV172" s="998"/>
      <c r="AW172" s="998"/>
      <c r="AX172" s="998"/>
      <c r="AY172" s="998"/>
    </row>
    <row r="173" ht="15.75" customHeight="1">
      <c r="A173" s="998"/>
      <c r="B173" s="998"/>
      <c r="C173" s="998"/>
      <c r="D173" s="998"/>
      <c r="E173" s="998"/>
      <c r="F173" s="998"/>
      <c r="G173" s="998"/>
      <c r="H173" s="998"/>
      <c r="I173" s="998"/>
      <c r="J173" s="998"/>
      <c r="K173" s="998"/>
      <c r="L173" s="998"/>
      <c r="M173" s="998"/>
      <c r="N173" s="998"/>
      <c r="O173" s="998"/>
      <c r="P173" s="998"/>
      <c r="Q173" s="998"/>
      <c r="R173" s="998"/>
      <c r="S173" s="998"/>
      <c r="T173" s="998"/>
      <c r="U173" s="998"/>
      <c r="V173" s="998"/>
      <c r="W173" s="998"/>
      <c r="X173" s="998"/>
      <c r="Y173" s="998"/>
      <c r="Z173" s="998"/>
      <c r="AA173" s="998"/>
      <c r="AB173" s="998"/>
      <c r="AC173" s="998"/>
      <c r="AD173" s="998"/>
      <c r="AE173" s="998"/>
      <c r="AF173" s="998"/>
      <c r="AG173" s="998"/>
      <c r="AH173" s="998"/>
      <c r="AI173" s="998"/>
      <c r="AJ173" s="998"/>
      <c r="AK173" s="998"/>
      <c r="AL173" s="998"/>
      <c r="AM173" s="998"/>
      <c r="AN173" s="998"/>
      <c r="AO173" s="998"/>
      <c r="AP173" s="998"/>
      <c r="AQ173" s="998"/>
      <c r="AR173" s="998"/>
      <c r="AS173" s="998"/>
      <c r="AT173" s="998"/>
      <c r="AU173" s="998"/>
      <c r="AV173" s="998"/>
      <c r="AW173" s="998"/>
      <c r="AX173" s="998"/>
      <c r="AY173" s="998"/>
    </row>
    <row r="174" ht="15.75" customHeight="1">
      <c r="A174" s="998"/>
      <c r="B174" s="998"/>
      <c r="C174" s="998"/>
      <c r="D174" s="998"/>
      <c r="E174" s="998"/>
      <c r="F174" s="998"/>
      <c r="G174" s="998"/>
      <c r="H174" s="998"/>
      <c r="I174" s="998"/>
      <c r="J174" s="998"/>
      <c r="K174" s="998"/>
      <c r="L174" s="998"/>
      <c r="M174" s="998"/>
      <c r="N174" s="998"/>
      <c r="O174" s="998"/>
      <c r="P174" s="998"/>
      <c r="Q174" s="998"/>
      <c r="R174" s="998"/>
      <c r="S174" s="998"/>
      <c r="T174" s="998"/>
      <c r="U174" s="998"/>
      <c r="V174" s="998"/>
      <c r="W174" s="998"/>
      <c r="X174" s="998"/>
      <c r="Y174" s="998"/>
      <c r="Z174" s="998"/>
      <c r="AA174" s="998"/>
      <c r="AB174" s="998"/>
      <c r="AC174" s="998"/>
      <c r="AD174" s="998"/>
      <c r="AE174" s="998"/>
      <c r="AF174" s="998"/>
      <c r="AG174" s="998"/>
      <c r="AH174" s="998"/>
      <c r="AI174" s="998"/>
      <c r="AJ174" s="998"/>
      <c r="AK174" s="998"/>
      <c r="AL174" s="998"/>
      <c r="AM174" s="998"/>
      <c r="AN174" s="998"/>
      <c r="AO174" s="998"/>
      <c r="AP174" s="998"/>
      <c r="AQ174" s="998"/>
      <c r="AR174" s="998"/>
      <c r="AS174" s="998"/>
      <c r="AT174" s="998"/>
      <c r="AU174" s="998"/>
      <c r="AV174" s="998"/>
      <c r="AW174" s="998"/>
      <c r="AX174" s="998"/>
      <c r="AY174" s="998"/>
    </row>
    <row r="175" ht="15.75" customHeight="1">
      <c r="A175" s="998"/>
      <c r="B175" s="998"/>
      <c r="C175" s="998"/>
      <c r="D175" s="998"/>
      <c r="E175" s="998"/>
      <c r="F175" s="998"/>
      <c r="G175" s="998"/>
      <c r="H175" s="998"/>
      <c r="I175" s="998"/>
      <c r="J175" s="998"/>
      <c r="K175" s="998"/>
      <c r="L175" s="998"/>
      <c r="M175" s="998"/>
      <c r="N175" s="998"/>
      <c r="O175" s="998"/>
      <c r="P175" s="998"/>
      <c r="Q175" s="998"/>
      <c r="R175" s="998"/>
      <c r="S175" s="998"/>
      <c r="T175" s="998"/>
      <c r="U175" s="998"/>
      <c r="V175" s="998"/>
      <c r="W175" s="998"/>
      <c r="X175" s="998"/>
      <c r="Y175" s="998"/>
      <c r="Z175" s="998"/>
      <c r="AA175" s="998"/>
      <c r="AB175" s="998"/>
      <c r="AC175" s="998"/>
      <c r="AD175" s="998"/>
      <c r="AE175" s="998"/>
      <c r="AF175" s="998"/>
      <c r="AG175" s="998"/>
      <c r="AH175" s="998"/>
      <c r="AI175" s="998"/>
      <c r="AJ175" s="998"/>
      <c r="AK175" s="998"/>
      <c r="AL175" s="998"/>
      <c r="AM175" s="998"/>
      <c r="AN175" s="998"/>
      <c r="AO175" s="998"/>
      <c r="AP175" s="998"/>
      <c r="AQ175" s="998"/>
      <c r="AR175" s="998"/>
      <c r="AS175" s="998"/>
      <c r="AT175" s="998"/>
      <c r="AU175" s="998"/>
      <c r="AV175" s="998"/>
      <c r="AW175" s="998"/>
      <c r="AX175" s="998"/>
      <c r="AY175" s="998"/>
    </row>
    <row r="176" ht="15.75" customHeight="1">
      <c r="A176" s="998"/>
      <c r="B176" s="998"/>
      <c r="C176" s="998"/>
      <c r="D176" s="998"/>
      <c r="E176" s="998"/>
      <c r="F176" s="998"/>
      <c r="G176" s="998"/>
      <c r="H176" s="998"/>
      <c r="I176" s="998"/>
      <c r="J176" s="998"/>
      <c r="K176" s="998"/>
      <c r="L176" s="998"/>
      <c r="M176" s="998"/>
      <c r="N176" s="998"/>
      <c r="O176" s="998"/>
      <c r="P176" s="998"/>
      <c r="Q176" s="998"/>
      <c r="R176" s="998"/>
      <c r="S176" s="998"/>
      <c r="T176" s="998"/>
      <c r="U176" s="998"/>
      <c r="V176" s="998"/>
      <c r="W176" s="998"/>
      <c r="X176" s="998"/>
      <c r="Y176" s="998"/>
      <c r="Z176" s="998"/>
      <c r="AA176" s="998"/>
      <c r="AB176" s="998"/>
      <c r="AC176" s="998"/>
      <c r="AD176" s="998"/>
      <c r="AE176" s="998"/>
      <c r="AF176" s="998"/>
      <c r="AG176" s="998"/>
      <c r="AH176" s="998"/>
      <c r="AI176" s="998"/>
      <c r="AJ176" s="998"/>
      <c r="AK176" s="998"/>
      <c r="AL176" s="998"/>
      <c r="AM176" s="998"/>
      <c r="AN176" s="998"/>
      <c r="AO176" s="998"/>
      <c r="AP176" s="998"/>
      <c r="AQ176" s="998"/>
      <c r="AR176" s="998"/>
      <c r="AS176" s="998"/>
      <c r="AT176" s="998"/>
      <c r="AU176" s="998"/>
      <c r="AV176" s="998"/>
      <c r="AW176" s="998"/>
      <c r="AX176" s="998"/>
      <c r="AY176" s="998"/>
    </row>
    <row r="177" ht="15.75" customHeight="1">
      <c r="A177" s="998"/>
      <c r="B177" s="998"/>
      <c r="C177" s="998"/>
      <c r="D177" s="998"/>
      <c r="E177" s="998"/>
      <c r="F177" s="998"/>
      <c r="G177" s="998"/>
      <c r="H177" s="998"/>
      <c r="I177" s="998"/>
      <c r="J177" s="998"/>
      <c r="K177" s="998"/>
      <c r="L177" s="998"/>
      <c r="M177" s="998"/>
      <c r="N177" s="998"/>
      <c r="O177" s="998"/>
      <c r="P177" s="998"/>
      <c r="Q177" s="998"/>
      <c r="R177" s="998"/>
      <c r="S177" s="998"/>
      <c r="T177" s="998"/>
      <c r="U177" s="998"/>
      <c r="V177" s="998"/>
      <c r="W177" s="998"/>
      <c r="X177" s="998"/>
      <c r="Y177" s="998"/>
      <c r="Z177" s="998"/>
      <c r="AA177" s="998"/>
      <c r="AB177" s="998"/>
      <c r="AC177" s="998"/>
      <c r="AD177" s="998"/>
      <c r="AE177" s="998"/>
      <c r="AF177" s="998"/>
      <c r="AG177" s="998"/>
      <c r="AH177" s="998"/>
      <c r="AI177" s="998"/>
      <c r="AJ177" s="998"/>
      <c r="AK177" s="998"/>
      <c r="AL177" s="998"/>
      <c r="AM177" s="998"/>
      <c r="AN177" s="998"/>
      <c r="AO177" s="998"/>
      <c r="AP177" s="998"/>
      <c r="AQ177" s="998"/>
      <c r="AR177" s="998"/>
      <c r="AS177" s="998"/>
      <c r="AT177" s="998"/>
      <c r="AU177" s="998"/>
      <c r="AV177" s="998"/>
      <c r="AW177" s="998"/>
      <c r="AX177" s="998"/>
      <c r="AY177" s="998"/>
    </row>
    <row r="178" ht="15.75" customHeight="1">
      <c r="A178" s="998"/>
      <c r="B178" s="998"/>
      <c r="C178" s="998"/>
      <c r="D178" s="998"/>
      <c r="E178" s="998"/>
      <c r="F178" s="998"/>
      <c r="G178" s="998"/>
      <c r="H178" s="998"/>
      <c r="I178" s="998"/>
      <c r="J178" s="998"/>
      <c r="K178" s="998"/>
      <c r="L178" s="998"/>
      <c r="M178" s="998"/>
      <c r="N178" s="998"/>
      <c r="O178" s="998"/>
      <c r="P178" s="998"/>
      <c r="Q178" s="998"/>
      <c r="R178" s="998"/>
      <c r="S178" s="998"/>
      <c r="T178" s="998"/>
      <c r="U178" s="998"/>
      <c r="V178" s="998"/>
      <c r="W178" s="998"/>
      <c r="X178" s="998"/>
      <c r="Y178" s="998"/>
      <c r="Z178" s="998"/>
      <c r="AA178" s="998"/>
      <c r="AB178" s="998"/>
      <c r="AC178" s="998"/>
      <c r="AD178" s="998"/>
      <c r="AE178" s="998"/>
      <c r="AF178" s="998"/>
      <c r="AG178" s="998"/>
      <c r="AH178" s="998"/>
      <c r="AI178" s="998"/>
      <c r="AJ178" s="998"/>
      <c r="AK178" s="998"/>
      <c r="AL178" s="998"/>
      <c r="AM178" s="998"/>
      <c r="AN178" s="998"/>
      <c r="AO178" s="998"/>
      <c r="AP178" s="998"/>
      <c r="AQ178" s="998"/>
      <c r="AR178" s="998"/>
      <c r="AS178" s="998"/>
      <c r="AT178" s="998"/>
      <c r="AU178" s="998"/>
      <c r="AV178" s="998"/>
      <c r="AW178" s="998"/>
      <c r="AX178" s="998"/>
      <c r="AY178" s="998"/>
    </row>
    <row r="179" ht="15.75" customHeight="1">
      <c r="A179" s="998"/>
      <c r="B179" s="998"/>
      <c r="C179" s="998"/>
      <c r="D179" s="998"/>
      <c r="E179" s="998"/>
      <c r="F179" s="998"/>
      <c r="G179" s="998"/>
      <c r="H179" s="998"/>
      <c r="I179" s="998"/>
      <c r="J179" s="998"/>
      <c r="K179" s="998"/>
      <c r="L179" s="998"/>
      <c r="M179" s="998"/>
      <c r="N179" s="998"/>
      <c r="O179" s="998"/>
      <c r="P179" s="998"/>
      <c r="Q179" s="998"/>
      <c r="R179" s="998"/>
      <c r="S179" s="998"/>
      <c r="T179" s="998"/>
      <c r="U179" s="998"/>
      <c r="V179" s="998"/>
      <c r="W179" s="998"/>
      <c r="X179" s="998"/>
      <c r="Y179" s="998"/>
      <c r="Z179" s="998"/>
      <c r="AA179" s="998"/>
      <c r="AB179" s="998"/>
      <c r="AC179" s="998"/>
      <c r="AD179" s="998"/>
      <c r="AE179" s="998"/>
      <c r="AF179" s="998"/>
      <c r="AG179" s="998"/>
      <c r="AH179" s="998"/>
      <c r="AI179" s="998"/>
      <c r="AJ179" s="998"/>
      <c r="AK179" s="998"/>
      <c r="AL179" s="998"/>
      <c r="AM179" s="998"/>
      <c r="AN179" s="998"/>
      <c r="AO179" s="998"/>
      <c r="AP179" s="998"/>
      <c r="AQ179" s="998"/>
      <c r="AR179" s="998"/>
      <c r="AS179" s="998"/>
      <c r="AT179" s="998"/>
      <c r="AU179" s="998"/>
      <c r="AV179" s="998"/>
      <c r="AW179" s="998"/>
      <c r="AX179" s="998"/>
      <c r="AY179" s="998"/>
    </row>
    <row r="180" ht="15.75" customHeight="1">
      <c r="A180" s="998"/>
      <c r="B180" s="998"/>
      <c r="C180" s="998"/>
      <c r="D180" s="998"/>
      <c r="E180" s="998"/>
      <c r="F180" s="998"/>
      <c r="G180" s="998"/>
      <c r="H180" s="998"/>
      <c r="I180" s="998"/>
      <c r="J180" s="998"/>
      <c r="K180" s="998"/>
      <c r="L180" s="998"/>
      <c r="M180" s="998"/>
      <c r="N180" s="998"/>
      <c r="O180" s="998"/>
      <c r="P180" s="998"/>
      <c r="Q180" s="998"/>
      <c r="R180" s="998"/>
      <c r="S180" s="998"/>
      <c r="T180" s="998"/>
      <c r="U180" s="998"/>
      <c r="V180" s="998"/>
      <c r="W180" s="998"/>
      <c r="X180" s="998"/>
      <c r="Y180" s="998"/>
      <c r="Z180" s="998"/>
      <c r="AA180" s="998"/>
      <c r="AB180" s="998"/>
      <c r="AC180" s="998"/>
      <c r="AD180" s="998"/>
      <c r="AE180" s="998"/>
      <c r="AF180" s="998"/>
      <c r="AG180" s="998"/>
      <c r="AH180" s="998"/>
      <c r="AI180" s="998"/>
      <c r="AJ180" s="998"/>
      <c r="AK180" s="998"/>
      <c r="AL180" s="998"/>
      <c r="AM180" s="998"/>
      <c r="AN180" s="998"/>
      <c r="AO180" s="998"/>
      <c r="AP180" s="998"/>
      <c r="AQ180" s="998"/>
      <c r="AR180" s="998"/>
      <c r="AS180" s="998"/>
      <c r="AT180" s="998"/>
      <c r="AU180" s="998"/>
      <c r="AV180" s="998"/>
      <c r="AW180" s="998"/>
      <c r="AX180" s="998"/>
      <c r="AY180" s="998"/>
    </row>
    <row r="181" ht="15.75" customHeight="1">
      <c r="A181" s="998"/>
      <c r="B181" s="998"/>
      <c r="C181" s="998"/>
      <c r="D181" s="998"/>
      <c r="E181" s="998"/>
      <c r="F181" s="998"/>
      <c r="G181" s="998"/>
      <c r="H181" s="998"/>
      <c r="I181" s="998"/>
      <c r="J181" s="998"/>
      <c r="K181" s="998"/>
      <c r="L181" s="998"/>
      <c r="M181" s="998"/>
      <c r="N181" s="998"/>
      <c r="O181" s="998"/>
      <c r="P181" s="998"/>
      <c r="Q181" s="998"/>
      <c r="R181" s="998"/>
      <c r="S181" s="998"/>
      <c r="T181" s="998"/>
      <c r="U181" s="998"/>
      <c r="V181" s="998"/>
      <c r="W181" s="998"/>
      <c r="X181" s="998"/>
      <c r="Y181" s="998"/>
      <c r="Z181" s="998"/>
      <c r="AA181" s="998"/>
      <c r="AB181" s="998"/>
      <c r="AC181" s="998"/>
      <c r="AD181" s="998"/>
      <c r="AE181" s="998"/>
      <c r="AF181" s="998"/>
      <c r="AG181" s="998"/>
      <c r="AH181" s="998"/>
      <c r="AI181" s="998"/>
      <c r="AJ181" s="998"/>
      <c r="AK181" s="998"/>
      <c r="AL181" s="998"/>
      <c r="AM181" s="998"/>
      <c r="AN181" s="998"/>
      <c r="AO181" s="998"/>
      <c r="AP181" s="998"/>
      <c r="AQ181" s="998"/>
      <c r="AR181" s="998"/>
      <c r="AS181" s="998"/>
      <c r="AT181" s="998"/>
      <c r="AU181" s="998"/>
      <c r="AV181" s="998"/>
      <c r="AW181" s="998"/>
      <c r="AX181" s="998"/>
      <c r="AY181" s="998"/>
    </row>
    <row r="182" ht="15.75" customHeight="1">
      <c r="A182" s="998"/>
      <c r="B182" s="998"/>
      <c r="C182" s="998"/>
      <c r="D182" s="998"/>
      <c r="E182" s="998"/>
      <c r="F182" s="998"/>
      <c r="G182" s="998"/>
      <c r="H182" s="998"/>
      <c r="I182" s="998"/>
      <c r="J182" s="998"/>
      <c r="K182" s="998"/>
      <c r="L182" s="998"/>
      <c r="M182" s="998"/>
      <c r="N182" s="998"/>
      <c r="O182" s="998"/>
      <c r="P182" s="998"/>
      <c r="Q182" s="998"/>
      <c r="R182" s="998"/>
      <c r="S182" s="998"/>
      <c r="T182" s="998"/>
      <c r="U182" s="998"/>
      <c r="V182" s="998"/>
      <c r="W182" s="998"/>
      <c r="X182" s="998"/>
      <c r="Y182" s="998"/>
      <c r="Z182" s="998"/>
      <c r="AA182" s="998"/>
      <c r="AB182" s="998"/>
      <c r="AC182" s="998"/>
      <c r="AD182" s="998"/>
      <c r="AE182" s="998"/>
      <c r="AF182" s="998"/>
      <c r="AG182" s="998"/>
      <c r="AH182" s="998"/>
      <c r="AI182" s="998"/>
      <c r="AJ182" s="998"/>
      <c r="AK182" s="998"/>
      <c r="AL182" s="998"/>
      <c r="AM182" s="998"/>
      <c r="AN182" s="998"/>
      <c r="AO182" s="998"/>
      <c r="AP182" s="998"/>
      <c r="AQ182" s="998"/>
      <c r="AR182" s="998"/>
      <c r="AS182" s="998"/>
      <c r="AT182" s="998"/>
      <c r="AU182" s="998"/>
      <c r="AV182" s="998"/>
      <c r="AW182" s="998"/>
      <c r="AX182" s="998"/>
      <c r="AY182" s="998"/>
    </row>
    <row r="183" ht="15.75" customHeight="1">
      <c r="A183" s="998"/>
      <c r="B183" s="998"/>
      <c r="C183" s="998"/>
      <c r="D183" s="998"/>
      <c r="E183" s="998"/>
      <c r="F183" s="998"/>
      <c r="G183" s="998"/>
      <c r="H183" s="998"/>
      <c r="I183" s="998"/>
      <c r="J183" s="998"/>
      <c r="K183" s="998"/>
      <c r="L183" s="998"/>
      <c r="M183" s="998"/>
      <c r="N183" s="998"/>
      <c r="O183" s="998"/>
      <c r="P183" s="998"/>
      <c r="Q183" s="998"/>
      <c r="R183" s="998"/>
      <c r="S183" s="998"/>
      <c r="T183" s="998"/>
      <c r="U183" s="998"/>
      <c r="V183" s="998"/>
      <c r="W183" s="998"/>
      <c r="X183" s="998"/>
      <c r="Y183" s="998"/>
      <c r="Z183" s="998"/>
      <c r="AA183" s="998"/>
      <c r="AB183" s="998"/>
      <c r="AC183" s="998"/>
      <c r="AD183" s="998"/>
      <c r="AE183" s="998"/>
      <c r="AF183" s="998"/>
      <c r="AG183" s="998"/>
      <c r="AH183" s="998"/>
      <c r="AI183" s="998"/>
      <c r="AJ183" s="998"/>
      <c r="AK183" s="998"/>
      <c r="AL183" s="998"/>
      <c r="AM183" s="998"/>
      <c r="AN183" s="998"/>
      <c r="AO183" s="998"/>
      <c r="AP183" s="998"/>
      <c r="AQ183" s="998"/>
      <c r="AR183" s="998"/>
      <c r="AS183" s="998"/>
      <c r="AT183" s="998"/>
      <c r="AU183" s="998"/>
      <c r="AV183" s="998"/>
      <c r="AW183" s="998"/>
      <c r="AX183" s="998"/>
      <c r="AY183" s="998"/>
    </row>
    <row r="184" ht="15.75" customHeight="1">
      <c r="A184" s="998"/>
      <c r="B184" s="998"/>
      <c r="C184" s="998"/>
      <c r="D184" s="998"/>
      <c r="E184" s="998"/>
      <c r="F184" s="998"/>
      <c r="G184" s="998"/>
      <c r="H184" s="998"/>
      <c r="I184" s="998"/>
      <c r="J184" s="998"/>
      <c r="K184" s="998"/>
      <c r="L184" s="998"/>
      <c r="M184" s="998"/>
      <c r="N184" s="998"/>
      <c r="O184" s="998"/>
      <c r="P184" s="998"/>
      <c r="Q184" s="998"/>
      <c r="R184" s="998"/>
      <c r="S184" s="998"/>
      <c r="T184" s="998"/>
      <c r="U184" s="998"/>
      <c r="V184" s="998"/>
      <c r="W184" s="998"/>
      <c r="X184" s="998"/>
      <c r="Y184" s="998"/>
      <c r="Z184" s="998"/>
      <c r="AA184" s="998"/>
      <c r="AB184" s="998"/>
      <c r="AC184" s="998"/>
      <c r="AD184" s="998"/>
      <c r="AE184" s="998"/>
      <c r="AF184" s="998"/>
      <c r="AG184" s="998"/>
      <c r="AH184" s="998"/>
      <c r="AI184" s="998"/>
      <c r="AJ184" s="998"/>
      <c r="AK184" s="998"/>
      <c r="AL184" s="998"/>
      <c r="AM184" s="998"/>
      <c r="AN184" s="998"/>
      <c r="AO184" s="998"/>
      <c r="AP184" s="998"/>
      <c r="AQ184" s="998"/>
      <c r="AR184" s="998"/>
      <c r="AS184" s="998"/>
      <c r="AT184" s="998"/>
      <c r="AU184" s="998"/>
      <c r="AV184" s="998"/>
      <c r="AW184" s="998"/>
      <c r="AX184" s="998"/>
      <c r="AY184" s="998"/>
    </row>
    <row r="185" ht="15.75" customHeight="1">
      <c r="A185" s="998"/>
      <c r="B185" s="998"/>
      <c r="C185" s="998"/>
      <c r="D185" s="998"/>
      <c r="E185" s="998"/>
      <c r="F185" s="998"/>
      <c r="G185" s="998"/>
      <c r="H185" s="998"/>
      <c r="I185" s="998"/>
      <c r="J185" s="998"/>
      <c r="K185" s="998"/>
      <c r="L185" s="998"/>
      <c r="M185" s="998"/>
      <c r="N185" s="998"/>
      <c r="O185" s="998"/>
      <c r="P185" s="998"/>
      <c r="Q185" s="998"/>
      <c r="R185" s="998"/>
      <c r="S185" s="998"/>
      <c r="T185" s="998"/>
      <c r="U185" s="998"/>
      <c r="V185" s="998"/>
      <c r="W185" s="998"/>
      <c r="X185" s="998"/>
      <c r="Y185" s="998"/>
      <c r="Z185" s="998"/>
      <c r="AA185" s="998"/>
      <c r="AB185" s="998"/>
      <c r="AC185" s="998"/>
      <c r="AD185" s="998"/>
      <c r="AE185" s="998"/>
      <c r="AF185" s="998"/>
      <c r="AG185" s="998"/>
      <c r="AH185" s="998"/>
      <c r="AI185" s="998"/>
      <c r="AJ185" s="998"/>
      <c r="AK185" s="998"/>
      <c r="AL185" s="998"/>
      <c r="AM185" s="998"/>
      <c r="AN185" s="998"/>
      <c r="AO185" s="998"/>
      <c r="AP185" s="998"/>
      <c r="AQ185" s="998"/>
      <c r="AR185" s="998"/>
      <c r="AS185" s="998"/>
      <c r="AT185" s="998"/>
      <c r="AU185" s="998"/>
      <c r="AV185" s="998"/>
      <c r="AW185" s="998"/>
      <c r="AX185" s="998"/>
      <c r="AY185" s="998"/>
    </row>
    <row r="186" ht="15.75" customHeight="1">
      <c r="A186" s="998"/>
      <c r="B186" s="998"/>
      <c r="C186" s="998"/>
      <c r="D186" s="998"/>
      <c r="E186" s="998"/>
      <c r="F186" s="998"/>
      <c r="G186" s="998"/>
      <c r="H186" s="998"/>
      <c r="I186" s="998"/>
      <c r="J186" s="998"/>
      <c r="K186" s="998"/>
      <c r="L186" s="998"/>
      <c r="M186" s="998"/>
      <c r="N186" s="998"/>
      <c r="O186" s="998"/>
      <c r="P186" s="998"/>
      <c r="Q186" s="998"/>
      <c r="R186" s="998"/>
      <c r="S186" s="998"/>
      <c r="T186" s="998"/>
      <c r="U186" s="998"/>
      <c r="V186" s="998"/>
      <c r="W186" s="998"/>
      <c r="X186" s="998"/>
      <c r="Y186" s="998"/>
      <c r="Z186" s="998"/>
      <c r="AA186" s="998"/>
      <c r="AB186" s="998"/>
      <c r="AC186" s="998"/>
      <c r="AD186" s="998"/>
      <c r="AE186" s="998"/>
      <c r="AF186" s="998"/>
      <c r="AG186" s="998"/>
      <c r="AH186" s="998"/>
      <c r="AI186" s="998"/>
      <c r="AJ186" s="998"/>
      <c r="AK186" s="998"/>
      <c r="AL186" s="998"/>
      <c r="AM186" s="998"/>
      <c r="AN186" s="998"/>
      <c r="AO186" s="998"/>
      <c r="AP186" s="998"/>
      <c r="AQ186" s="998"/>
      <c r="AR186" s="998"/>
      <c r="AS186" s="998"/>
      <c r="AT186" s="998"/>
      <c r="AU186" s="998"/>
      <c r="AV186" s="998"/>
      <c r="AW186" s="998"/>
      <c r="AX186" s="998"/>
      <c r="AY186" s="998"/>
    </row>
    <row r="187" ht="15.75" customHeight="1">
      <c r="A187" s="998"/>
      <c r="B187" s="998"/>
      <c r="C187" s="998"/>
      <c r="D187" s="998"/>
      <c r="E187" s="998"/>
      <c r="F187" s="998"/>
      <c r="G187" s="998"/>
      <c r="H187" s="998"/>
      <c r="I187" s="998"/>
      <c r="J187" s="998"/>
      <c r="K187" s="998"/>
      <c r="L187" s="998"/>
      <c r="M187" s="998"/>
      <c r="N187" s="998"/>
      <c r="O187" s="998"/>
      <c r="P187" s="998"/>
      <c r="Q187" s="998"/>
      <c r="R187" s="998"/>
      <c r="S187" s="998"/>
      <c r="T187" s="998"/>
      <c r="U187" s="998"/>
      <c r="V187" s="998"/>
      <c r="W187" s="998"/>
      <c r="X187" s="998"/>
      <c r="Y187" s="998"/>
      <c r="Z187" s="998"/>
      <c r="AA187" s="998"/>
      <c r="AB187" s="998"/>
      <c r="AC187" s="998"/>
      <c r="AD187" s="998"/>
      <c r="AE187" s="998"/>
      <c r="AF187" s="998"/>
      <c r="AG187" s="998"/>
      <c r="AH187" s="998"/>
      <c r="AI187" s="998"/>
      <c r="AJ187" s="998"/>
      <c r="AK187" s="998"/>
      <c r="AL187" s="998"/>
      <c r="AM187" s="998"/>
      <c r="AN187" s="998"/>
      <c r="AO187" s="998"/>
      <c r="AP187" s="998"/>
      <c r="AQ187" s="998"/>
      <c r="AR187" s="998"/>
      <c r="AS187" s="998"/>
      <c r="AT187" s="998"/>
      <c r="AU187" s="998"/>
      <c r="AV187" s="998"/>
      <c r="AW187" s="998"/>
      <c r="AX187" s="998"/>
      <c r="AY187" s="998"/>
    </row>
    <row r="188" ht="15.75" customHeight="1">
      <c r="A188" s="998"/>
      <c r="B188" s="998"/>
      <c r="C188" s="998"/>
      <c r="D188" s="998"/>
      <c r="E188" s="998"/>
      <c r="F188" s="998"/>
      <c r="G188" s="998"/>
      <c r="H188" s="998"/>
      <c r="I188" s="998"/>
      <c r="J188" s="998"/>
      <c r="K188" s="998"/>
      <c r="L188" s="998"/>
      <c r="M188" s="998"/>
      <c r="N188" s="998"/>
      <c r="O188" s="998"/>
      <c r="P188" s="998"/>
      <c r="Q188" s="998"/>
      <c r="R188" s="998"/>
      <c r="S188" s="998"/>
      <c r="T188" s="998"/>
      <c r="U188" s="998"/>
      <c r="V188" s="998"/>
      <c r="W188" s="998"/>
      <c r="X188" s="998"/>
      <c r="Y188" s="998"/>
      <c r="Z188" s="998"/>
      <c r="AA188" s="998"/>
      <c r="AB188" s="998"/>
      <c r="AC188" s="998"/>
      <c r="AD188" s="998"/>
      <c r="AE188" s="998"/>
      <c r="AF188" s="998"/>
      <c r="AG188" s="998"/>
      <c r="AH188" s="998"/>
      <c r="AI188" s="998"/>
      <c r="AJ188" s="998"/>
      <c r="AK188" s="998"/>
      <c r="AL188" s="998"/>
      <c r="AM188" s="998"/>
      <c r="AN188" s="998"/>
      <c r="AO188" s="998"/>
      <c r="AP188" s="998"/>
      <c r="AQ188" s="998"/>
      <c r="AR188" s="998"/>
      <c r="AS188" s="998"/>
      <c r="AT188" s="998"/>
      <c r="AU188" s="998"/>
      <c r="AV188" s="998"/>
      <c r="AW188" s="998"/>
      <c r="AX188" s="998"/>
      <c r="AY188" s="998"/>
    </row>
    <row r="189" ht="15.75" customHeight="1">
      <c r="A189" s="998"/>
      <c r="B189" s="998"/>
      <c r="C189" s="998"/>
      <c r="D189" s="998"/>
      <c r="E189" s="998"/>
      <c r="F189" s="998"/>
      <c r="G189" s="998"/>
      <c r="H189" s="998"/>
      <c r="I189" s="998"/>
      <c r="J189" s="998"/>
      <c r="K189" s="998"/>
      <c r="L189" s="998"/>
      <c r="M189" s="998"/>
      <c r="N189" s="998"/>
      <c r="O189" s="998"/>
      <c r="P189" s="998"/>
      <c r="Q189" s="998"/>
      <c r="R189" s="998"/>
      <c r="S189" s="998"/>
      <c r="T189" s="998"/>
      <c r="U189" s="998"/>
      <c r="V189" s="998"/>
      <c r="W189" s="998"/>
      <c r="X189" s="998"/>
      <c r="Y189" s="998"/>
      <c r="Z189" s="998"/>
      <c r="AA189" s="998"/>
      <c r="AB189" s="998"/>
      <c r="AC189" s="998"/>
      <c r="AD189" s="998"/>
      <c r="AE189" s="998"/>
      <c r="AF189" s="998"/>
      <c r="AG189" s="998"/>
      <c r="AH189" s="998"/>
      <c r="AI189" s="998"/>
      <c r="AJ189" s="998"/>
      <c r="AK189" s="998"/>
      <c r="AL189" s="998"/>
      <c r="AM189" s="998"/>
      <c r="AN189" s="998"/>
      <c r="AO189" s="998"/>
      <c r="AP189" s="998"/>
      <c r="AQ189" s="998"/>
      <c r="AR189" s="998"/>
      <c r="AS189" s="998"/>
      <c r="AT189" s="998"/>
      <c r="AU189" s="998"/>
      <c r="AV189" s="998"/>
      <c r="AW189" s="998"/>
      <c r="AX189" s="998"/>
      <c r="AY189" s="998"/>
    </row>
    <row r="190" ht="15.75" customHeight="1">
      <c r="A190" s="998"/>
      <c r="B190" s="998"/>
      <c r="C190" s="998"/>
      <c r="D190" s="998"/>
      <c r="E190" s="998"/>
      <c r="F190" s="998"/>
      <c r="G190" s="998"/>
      <c r="H190" s="998"/>
      <c r="I190" s="998"/>
      <c r="J190" s="998"/>
      <c r="K190" s="998"/>
      <c r="L190" s="998"/>
      <c r="M190" s="998"/>
      <c r="N190" s="998"/>
      <c r="O190" s="998"/>
      <c r="P190" s="998"/>
      <c r="Q190" s="998"/>
      <c r="R190" s="998"/>
      <c r="S190" s="998"/>
      <c r="T190" s="998"/>
      <c r="U190" s="998"/>
      <c r="V190" s="998"/>
      <c r="W190" s="998"/>
      <c r="X190" s="998"/>
      <c r="Y190" s="998"/>
      <c r="Z190" s="998"/>
      <c r="AA190" s="998"/>
      <c r="AB190" s="998"/>
      <c r="AC190" s="998"/>
      <c r="AD190" s="998"/>
      <c r="AE190" s="998"/>
      <c r="AF190" s="998"/>
      <c r="AG190" s="998"/>
      <c r="AH190" s="998"/>
      <c r="AI190" s="998"/>
      <c r="AJ190" s="998"/>
      <c r="AK190" s="998"/>
      <c r="AL190" s="998"/>
      <c r="AM190" s="998"/>
      <c r="AN190" s="998"/>
      <c r="AO190" s="998"/>
      <c r="AP190" s="998"/>
      <c r="AQ190" s="998"/>
      <c r="AR190" s="998"/>
      <c r="AS190" s="998"/>
      <c r="AT190" s="998"/>
      <c r="AU190" s="998"/>
      <c r="AV190" s="998"/>
      <c r="AW190" s="998"/>
      <c r="AX190" s="998"/>
      <c r="AY190" s="998"/>
    </row>
    <row r="191" ht="15.75" customHeight="1">
      <c r="A191" s="998"/>
      <c r="B191" s="998"/>
      <c r="C191" s="998"/>
      <c r="D191" s="998"/>
      <c r="E191" s="998"/>
      <c r="F191" s="998"/>
      <c r="G191" s="998"/>
      <c r="H191" s="998"/>
      <c r="I191" s="998"/>
      <c r="J191" s="998"/>
      <c r="K191" s="998"/>
      <c r="L191" s="998"/>
      <c r="M191" s="998"/>
      <c r="N191" s="998"/>
      <c r="O191" s="998"/>
      <c r="P191" s="998"/>
      <c r="Q191" s="998"/>
      <c r="R191" s="998"/>
      <c r="S191" s="998"/>
      <c r="T191" s="998"/>
      <c r="U191" s="998"/>
      <c r="V191" s="998"/>
      <c r="W191" s="998"/>
      <c r="X191" s="998"/>
      <c r="Y191" s="998"/>
      <c r="Z191" s="998"/>
      <c r="AA191" s="998"/>
      <c r="AB191" s="998"/>
      <c r="AC191" s="998"/>
      <c r="AD191" s="998"/>
      <c r="AE191" s="998"/>
      <c r="AF191" s="998"/>
      <c r="AG191" s="998"/>
      <c r="AH191" s="998"/>
      <c r="AI191" s="998"/>
      <c r="AJ191" s="998"/>
      <c r="AK191" s="998"/>
      <c r="AL191" s="998"/>
      <c r="AM191" s="998"/>
      <c r="AN191" s="998"/>
      <c r="AO191" s="998"/>
      <c r="AP191" s="998"/>
      <c r="AQ191" s="998"/>
      <c r="AR191" s="998"/>
      <c r="AS191" s="998"/>
      <c r="AT191" s="998"/>
      <c r="AU191" s="998"/>
      <c r="AV191" s="998"/>
      <c r="AW191" s="998"/>
      <c r="AX191" s="998"/>
      <c r="AY191" s="998"/>
    </row>
    <row r="192" ht="15.75" customHeight="1">
      <c r="A192" s="998"/>
      <c r="B192" s="998"/>
      <c r="C192" s="998"/>
      <c r="D192" s="998"/>
      <c r="E192" s="998"/>
      <c r="F192" s="998"/>
      <c r="G192" s="998"/>
      <c r="H192" s="998"/>
      <c r="I192" s="998"/>
      <c r="J192" s="998"/>
      <c r="K192" s="998"/>
      <c r="L192" s="998"/>
      <c r="M192" s="998"/>
      <c r="N192" s="998"/>
      <c r="O192" s="998"/>
      <c r="P192" s="998"/>
      <c r="Q192" s="998"/>
      <c r="R192" s="998"/>
      <c r="S192" s="998"/>
      <c r="T192" s="998"/>
      <c r="U192" s="998"/>
      <c r="V192" s="998"/>
      <c r="W192" s="998"/>
      <c r="X192" s="998"/>
      <c r="Y192" s="998"/>
      <c r="Z192" s="998"/>
      <c r="AA192" s="998"/>
      <c r="AB192" s="998"/>
      <c r="AC192" s="998"/>
      <c r="AD192" s="998"/>
      <c r="AE192" s="998"/>
      <c r="AF192" s="998"/>
      <c r="AG192" s="998"/>
      <c r="AH192" s="998"/>
      <c r="AI192" s="998"/>
      <c r="AJ192" s="998"/>
      <c r="AK192" s="998"/>
      <c r="AL192" s="998"/>
      <c r="AM192" s="998"/>
      <c r="AN192" s="998"/>
      <c r="AO192" s="998"/>
      <c r="AP192" s="998"/>
      <c r="AQ192" s="998"/>
      <c r="AR192" s="998"/>
      <c r="AS192" s="998"/>
      <c r="AT192" s="998"/>
      <c r="AU192" s="998"/>
      <c r="AV192" s="998"/>
      <c r="AW192" s="998"/>
      <c r="AX192" s="998"/>
      <c r="AY192" s="998"/>
    </row>
    <row r="193" ht="15.75" customHeight="1">
      <c r="A193" s="998"/>
      <c r="B193" s="998"/>
      <c r="C193" s="998"/>
      <c r="D193" s="998"/>
      <c r="E193" s="998"/>
      <c r="F193" s="998"/>
      <c r="G193" s="998"/>
      <c r="H193" s="998"/>
      <c r="I193" s="998"/>
      <c r="J193" s="998"/>
      <c r="K193" s="998"/>
      <c r="L193" s="998"/>
      <c r="M193" s="998"/>
      <c r="N193" s="998"/>
      <c r="O193" s="998"/>
      <c r="P193" s="998"/>
      <c r="Q193" s="998"/>
      <c r="R193" s="998"/>
      <c r="S193" s="998"/>
      <c r="T193" s="998"/>
      <c r="U193" s="998"/>
      <c r="V193" s="998"/>
      <c r="W193" s="998"/>
      <c r="X193" s="998"/>
      <c r="Y193" s="998"/>
      <c r="Z193" s="998"/>
      <c r="AA193" s="998"/>
      <c r="AB193" s="998"/>
      <c r="AC193" s="998"/>
      <c r="AD193" s="998"/>
      <c r="AE193" s="998"/>
      <c r="AF193" s="998"/>
      <c r="AG193" s="998"/>
      <c r="AH193" s="998"/>
      <c r="AI193" s="998"/>
      <c r="AJ193" s="998"/>
      <c r="AK193" s="998"/>
      <c r="AL193" s="998"/>
      <c r="AM193" s="998"/>
      <c r="AN193" s="998"/>
      <c r="AO193" s="998"/>
      <c r="AP193" s="998"/>
      <c r="AQ193" s="998"/>
      <c r="AR193" s="998"/>
      <c r="AS193" s="998"/>
      <c r="AT193" s="998"/>
      <c r="AU193" s="998"/>
      <c r="AV193" s="998"/>
      <c r="AW193" s="998"/>
      <c r="AX193" s="998"/>
      <c r="AY193" s="998"/>
    </row>
    <row r="194" ht="15.75" customHeight="1">
      <c r="A194" s="998"/>
      <c r="B194" s="998"/>
      <c r="C194" s="998"/>
      <c r="D194" s="998"/>
      <c r="E194" s="998"/>
      <c r="F194" s="998"/>
      <c r="G194" s="998"/>
      <c r="H194" s="998"/>
      <c r="I194" s="998"/>
      <c r="J194" s="998"/>
      <c r="K194" s="998"/>
      <c r="L194" s="998"/>
      <c r="M194" s="998"/>
      <c r="N194" s="998"/>
      <c r="O194" s="998"/>
      <c r="P194" s="998"/>
      <c r="Q194" s="998"/>
      <c r="R194" s="998"/>
      <c r="S194" s="998"/>
      <c r="T194" s="998"/>
      <c r="U194" s="998"/>
      <c r="V194" s="998"/>
      <c r="W194" s="998"/>
      <c r="X194" s="998"/>
      <c r="Y194" s="998"/>
      <c r="Z194" s="998"/>
      <c r="AA194" s="998"/>
      <c r="AB194" s="998"/>
      <c r="AC194" s="998"/>
      <c r="AD194" s="998"/>
      <c r="AE194" s="998"/>
      <c r="AF194" s="998"/>
      <c r="AG194" s="998"/>
      <c r="AH194" s="998"/>
      <c r="AI194" s="998"/>
      <c r="AJ194" s="998"/>
      <c r="AK194" s="998"/>
      <c r="AL194" s="998"/>
      <c r="AM194" s="998"/>
      <c r="AN194" s="998"/>
      <c r="AO194" s="998"/>
      <c r="AP194" s="998"/>
      <c r="AQ194" s="998"/>
      <c r="AR194" s="998"/>
      <c r="AS194" s="998"/>
      <c r="AT194" s="998"/>
      <c r="AU194" s="998"/>
      <c r="AV194" s="998"/>
      <c r="AW194" s="998"/>
      <c r="AX194" s="998"/>
      <c r="AY194" s="998"/>
    </row>
    <row r="195" ht="15.75" customHeight="1">
      <c r="A195" s="998"/>
      <c r="B195" s="998"/>
      <c r="C195" s="998"/>
      <c r="D195" s="998"/>
      <c r="E195" s="998"/>
      <c r="F195" s="998"/>
      <c r="G195" s="998"/>
      <c r="H195" s="998"/>
      <c r="I195" s="998"/>
      <c r="J195" s="998"/>
      <c r="K195" s="998"/>
      <c r="L195" s="998"/>
      <c r="M195" s="998"/>
      <c r="N195" s="998"/>
      <c r="O195" s="998"/>
      <c r="P195" s="998"/>
      <c r="Q195" s="998"/>
      <c r="R195" s="998"/>
      <c r="S195" s="998"/>
      <c r="T195" s="998"/>
      <c r="U195" s="998"/>
      <c r="V195" s="998"/>
      <c r="W195" s="998"/>
      <c r="X195" s="998"/>
      <c r="Y195" s="998"/>
      <c r="Z195" s="998"/>
      <c r="AA195" s="998"/>
      <c r="AB195" s="998"/>
      <c r="AC195" s="998"/>
      <c r="AD195" s="998"/>
      <c r="AE195" s="998"/>
      <c r="AF195" s="998"/>
      <c r="AG195" s="998"/>
      <c r="AH195" s="998"/>
      <c r="AI195" s="998"/>
      <c r="AJ195" s="998"/>
      <c r="AK195" s="998"/>
      <c r="AL195" s="998"/>
      <c r="AM195" s="998"/>
      <c r="AN195" s="998"/>
      <c r="AO195" s="998"/>
      <c r="AP195" s="998"/>
      <c r="AQ195" s="998"/>
      <c r="AR195" s="998"/>
      <c r="AS195" s="998"/>
      <c r="AT195" s="998"/>
      <c r="AU195" s="998"/>
      <c r="AV195" s="998"/>
      <c r="AW195" s="998"/>
      <c r="AX195" s="998"/>
      <c r="AY195" s="998"/>
    </row>
    <row r="196" ht="15.75" customHeight="1">
      <c r="A196" s="998"/>
      <c r="B196" s="998"/>
      <c r="C196" s="998"/>
      <c r="D196" s="998"/>
      <c r="E196" s="998"/>
      <c r="F196" s="998"/>
      <c r="G196" s="998"/>
      <c r="H196" s="998"/>
      <c r="I196" s="998"/>
      <c r="J196" s="998"/>
      <c r="K196" s="998"/>
      <c r="L196" s="998"/>
      <c r="M196" s="998"/>
      <c r="N196" s="998"/>
      <c r="O196" s="998"/>
      <c r="P196" s="998"/>
      <c r="Q196" s="998"/>
      <c r="R196" s="998"/>
      <c r="S196" s="998"/>
      <c r="T196" s="998"/>
      <c r="U196" s="998"/>
      <c r="V196" s="998"/>
      <c r="W196" s="998"/>
      <c r="X196" s="998"/>
      <c r="Y196" s="998"/>
      <c r="Z196" s="998"/>
      <c r="AA196" s="998"/>
      <c r="AB196" s="998"/>
      <c r="AC196" s="998"/>
      <c r="AD196" s="998"/>
      <c r="AE196" s="998"/>
      <c r="AF196" s="998"/>
      <c r="AG196" s="998"/>
      <c r="AH196" s="998"/>
      <c r="AI196" s="998"/>
      <c r="AJ196" s="998"/>
      <c r="AK196" s="998"/>
      <c r="AL196" s="998"/>
      <c r="AM196" s="998"/>
      <c r="AN196" s="998"/>
      <c r="AO196" s="998"/>
      <c r="AP196" s="998"/>
      <c r="AQ196" s="998"/>
      <c r="AR196" s="998"/>
      <c r="AS196" s="998"/>
      <c r="AT196" s="998"/>
      <c r="AU196" s="998"/>
      <c r="AV196" s="998"/>
      <c r="AW196" s="998"/>
      <c r="AX196" s="998"/>
      <c r="AY196" s="998"/>
    </row>
    <row r="197" ht="15.75" customHeight="1">
      <c r="A197" s="998"/>
      <c r="B197" s="998"/>
      <c r="C197" s="998"/>
      <c r="D197" s="998"/>
      <c r="E197" s="998"/>
      <c r="F197" s="998"/>
      <c r="G197" s="998"/>
      <c r="H197" s="998"/>
      <c r="I197" s="998"/>
      <c r="J197" s="998"/>
      <c r="K197" s="998"/>
      <c r="L197" s="998"/>
      <c r="M197" s="998"/>
      <c r="N197" s="998"/>
      <c r="O197" s="998"/>
      <c r="P197" s="998"/>
      <c r="Q197" s="998"/>
      <c r="R197" s="998"/>
      <c r="S197" s="998"/>
      <c r="T197" s="998"/>
      <c r="U197" s="998"/>
      <c r="V197" s="998"/>
      <c r="W197" s="998"/>
      <c r="X197" s="998"/>
      <c r="Y197" s="998"/>
      <c r="Z197" s="998"/>
      <c r="AA197" s="998"/>
      <c r="AB197" s="998"/>
      <c r="AC197" s="998"/>
      <c r="AD197" s="998"/>
      <c r="AE197" s="998"/>
      <c r="AF197" s="998"/>
      <c r="AG197" s="998"/>
      <c r="AH197" s="998"/>
      <c r="AI197" s="998"/>
      <c r="AJ197" s="998"/>
      <c r="AK197" s="998"/>
      <c r="AL197" s="998"/>
      <c r="AM197" s="998"/>
      <c r="AN197" s="998"/>
      <c r="AO197" s="998"/>
      <c r="AP197" s="998"/>
      <c r="AQ197" s="998"/>
      <c r="AR197" s="998"/>
      <c r="AS197" s="998"/>
      <c r="AT197" s="998"/>
      <c r="AU197" s="998"/>
      <c r="AV197" s="998"/>
      <c r="AW197" s="998"/>
      <c r="AX197" s="998"/>
      <c r="AY197" s="998"/>
    </row>
    <row r="198" ht="15.75" customHeight="1">
      <c r="A198" s="998"/>
      <c r="B198" s="998"/>
      <c r="C198" s="998"/>
      <c r="D198" s="998"/>
      <c r="E198" s="998"/>
      <c r="F198" s="998"/>
      <c r="G198" s="998"/>
      <c r="H198" s="998"/>
      <c r="I198" s="998"/>
      <c r="J198" s="998"/>
      <c r="K198" s="998"/>
      <c r="L198" s="998"/>
      <c r="M198" s="998"/>
      <c r="N198" s="998"/>
      <c r="O198" s="998"/>
      <c r="P198" s="998"/>
      <c r="Q198" s="998"/>
      <c r="R198" s="998"/>
      <c r="S198" s="998"/>
      <c r="T198" s="998"/>
      <c r="U198" s="998"/>
      <c r="V198" s="998"/>
      <c r="W198" s="998"/>
      <c r="X198" s="998"/>
      <c r="Y198" s="998"/>
      <c r="Z198" s="998"/>
      <c r="AA198" s="998"/>
      <c r="AB198" s="998"/>
      <c r="AC198" s="998"/>
      <c r="AD198" s="998"/>
      <c r="AE198" s="998"/>
      <c r="AF198" s="998"/>
      <c r="AG198" s="998"/>
      <c r="AH198" s="998"/>
      <c r="AI198" s="998"/>
      <c r="AJ198" s="998"/>
      <c r="AK198" s="998"/>
      <c r="AL198" s="998"/>
      <c r="AM198" s="998"/>
      <c r="AN198" s="998"/>
      <c r="AO198" s="998"/>
      <c r="AP198" s="998"/>
      <c r="AQ198" s="998"/>
      <c r="AR198" s="998"/>
      <c r="AS198" s="998"/>
      <c r="AT198" s="998"/>
      <c r="AU198" s="998"/>
      <c r="AV198" s="998"/>
      <c r="AW198" s="998"/>
      <c r="AX198" s="998"/>
      <c r="AY198" s="998"/>
    </row>
    <row r="199" ht="15.75" customHeight="1">
      <c r="A199" s="998"/>
      <c r="B199" s="998"/>
      <c r="C199" s="998"/>
      <c r="D199" s="998"/>
      <c r="E199" s="998"/>
      <c r="F199" s="998"/>
      <c r="G199" s="998"/>
      <c r="H199" s="998"/>
      <c r="I199" s="998"/>
      <c r="J199" s="998"/>
      <c r="K199" s="998"/>
      <c r="L199" s="998"/>
      <c r="M199" s="998"/>
      <c r="N199" s="998"/>
      <c r="O199" s="998"/>
      <c r="P199" s="998"/>
      <c r="Q199" s="998"/>
      <c r="R199" s="998"/>
      <c r="S199" s="998"/>
      <c r="T199" s="998"/>
      <c r="U199" s="998"/>
      <c r="V199" s="998"/>
      <c r="W199" s="998"/>
      <c r="X199" s="998"/>
      <c r="Y199" s="998"/>
      <c r="Z199" s="998"/>
      <c r="AA199" s="998"/>
      <c r="AB199" s="998"/>
      <c r="AC199" s="998"/>
      <c r="AD199" s="998"/>
      <c r="AE199" s="998"/>
      <c r="AF199" s="998"/>
      <c r="AG199" s="998"/>
      <c r="AH199" s="998"/>
      <c r="AI199" s="998"/>
      <c r="AJ199" s="998"/>
      <c r="AK199" s="998"/>
      <c r="AL199" s="998"/>
      <c r="AM199" s="998"/>
      <c r="AN199" s="998"/>
      <c r="AO199" s="998"/>
      <c r="AP199" s="998"/>
      <c r="AQ199" s="998"/>
      <c r="AR199" s="998"/>
      <c r="AS199" s="998"/>
      <c r="AT199" s="998"/>
      <c r="AU199" s="998"/>
      <c r="AV199" s="998"/>
      <c r="AW199" s="998"/>
      <c r="AX199" s="998"/>
      <c r="AY199" s="998"/>
    </row>
    <row r="200" ht="15.75" customHeight="1">
      <c r="A200" s="998"/>
      <c r="B200" s="998"/>
      <c r="C200" s="998"/>
      <c r="D200" s="998"/>
      <c r="E200" s="998"/>
      <c r="F200" s="998"/>
      <c r="G200" s="998"/>
      <c r="H200" s="998"/>
      <c r="I200" s="998"/>
      <c r="J200" s="998"/>
      <c r="K200" s="998"/>
      <c r="L200" s="998"/>
      <c r="M200" s="998"/>
      <c r="N200" s="998"/>
      <c r="O200" s="998"/>
      <c r="P200" s="998"/>
      <c r="Q200" s="998"/>
      <c r="R200" s="998"/>
      <c r="S200" s="998"/>
      <c r="T200" s="998"/>
      <c r="U200" s="998"/>
      <c r="V200" s="998"/>
      <c r="W200" s="998"/>
      <c r="X200" s="998"/>
      <c r="Y200" s="998"/>
      <c r="Z200" s="998"/>
      <c r="AA200" s="998"/>
      <c r="AB200" s="998"/>
      <c r="AC200" s="998"/>
      <c r="AD200" s="998"/>
      <c r="AE200" s="998"/>
      <c r="AF200" s="998"/>
      <c r="AG200" s="998"/>
      <c r="AH200" s="998"/>
      <c r="AI200" s="998"/>
      <c r="AJ200" s="998"/>
      <c r="AK200" s="998"/>
      <c r="AL200" s="998"/>
      <c r="AM200" s="998"/>
      <c r="AN200" s="998"/>
      <c r="AO200" s="998"/>
      <c r="AP200" s="998"/>
      <c r="AQ200" s="998"/>
      <c r="AR200" s="998"/>
      <c r="AS200" s="998"/>
      <c r="AT200" s="998"/>
      <c r="AU200" s="998"/>
      <c r="AV200" s="998"/>
      <c r="AW200" s="998"/>
      <c r="AX200" s="998"/>
      <c r="AY200" s="998"/>
    </row>
    <row r="201" ht="15.75" customHeight="1">
      <c r="A201" s="998"/>
      <c r="B201" s="998"/>
      <c r="C201" s="998"/>
      <c r="D201" s="998"/>
      <c r="E201" s="998"/>
      <c r="F201" s="998"/>
      <c r="G201" s="998"/>
      <c r="H201" s="998"/>
      <c r="I201" s="998"/>
      <c r="J201" s="998"/>
      <c r="K201" s="998"/>
      <c r="L201" s="998"/>
      <c r="M201" s="998"/>
      <c r="N201" s="998"/>
      <c r="O201" s="998"/>
      <c r="P201" s="998"/>
      <c r="Q201" s="998"/>
      <c r="R201" s="998"/>
      <c r="S201" s="998"/>
      <c r="T201" s="998"/>
      <c r="U201" s="998"/>
      <c r="V201" s="998"/>
      <c r="W201" s="998"/>
      <c r="X201" s="998"/>
      <c r="Y201" s="998"/>
      <c r="Z201" s="998"/>
      <c r="AA201" s="998"/>
      <c r="AB201" s="998"/>
      <c r="AC201" s="998"/>
      <c r="AD201" s="998"/>
      <c r="AE201" s="998"/>
      <c r="AF201" s="998"/>
      <c r="AG201" s="998"/>
      <c r="AH201" s="998"/>
      <c r="AI201" s="998"/>
      <c r="AJ201" s="998"/>
      <c r="AK201" s="998"/>
      <c r="AL201" s="998"/>
      <c r="AM201" s="998"/>
      <c r="AN201" s="998"/>
      <c r="AO201" s="998"/>
      <c r="AP201" s="998"/>
      <c r="AQ201" s="998"/>
      <c r="AR201" s="998"/>
      <c r="AS201" s="998"/>
      <c r="AT201" s="998"/>
      <c r="AU201" s="998"/>
      <c r="AV201" s="998"/>
      <c r="AW201" s="998"/>
      <c r="AX201" s="998"/>
      <c r="AY201" s="998"/>
    </row>
    <row r="202" ht="15.75" customHeight="1">
      <c r="A202" s="998"/>
      <c r="B202" s="998"/>
      <c r="C202" s="998"/>
      <c r="D202" s="998"/>
      <c r="E202" s="998"/>
      <c r="F202" s="998"/>
      <c r="G202" s="998"/>
      <c r="H202" s="998"/>
      <c r="I202" s="998"/>
      <c r="J202" s="998"/>
      <c r="K202" s="998"/>
      <c r="L202" s="998"/>
      <c r="M202" s="998"/>
      <c r="N202" s="998"/>
      <c r="O202" s="998"/>
      <c r="P202" s="998"/>
      <c r="Q202" s="998"/>
      <c r="R202" s="998"/>
      <c r="S202" s="998"/>
      <c r="T202" s="998"/>
      <c r="U202" s="998"/>
      <c r="V202" s="998"/>
      <c r="W202" s="998"/>
      <c r="X202" s="998"/>
      <c r="Y202" s="998"/>
      <c r="Z202" s="998"/>
      <c r="AA202" s="998"/>
      <c r="AB202" s="998"/>
      <c r="AC202" s="998"/>
      <c r="AD202" s="998"/>
      <c r="AE202" s="998"/>
      <c r="AF202" s="998"/>
      <c r="AG202" s="998"/>
      <c r="AH202" s="998"/>
      <c r="AI202" s="998"/>
      <c r="AJ202" s="998"/>
      <c r="AK202" s="998"/>
      <c r="AL202" s="998"/>
      <c r="AM202" s="998"/>
      <c r="AN202" s="998"/>
      <c r="AO202" s="998"/>
      <c r="AP202" s="998"/>
      <c r="AQ202" s="998"/>
      <c r="AR202" s="998"/>
      <c r="AS202" s="998"/>
      <c r="AT202" s="998"/>
      <c r="AU202" s="998"/>
      <c r="AV202" s="998"/>
      <c r="AW202" s="998"/>
      <c r="AX202" s="998"/>
      <c r="AY202" s="998"/>
    </row>
    <row r="203" ht="15.75" customHeight="1">
      <c r="A203" s="998"/>
      <c r="B203" s="998"/>
      <c r="C203" s="998"/>
      <c r="D203" s="998"/>
      <c r="E203" s="998"/>
      <c r="F203" s="998"/>
      <c r="G203" s="998"/>
      <c r="H203" s="998"/>
      <c r="I203" s="998"/>
      <c r="J203" s="998"/>
      <c r="K203" s="998"/>
      <c r="L203" s="998"/>
      <c r="M203" s="998"/>
      <c r="N203" s="998"/>
      <c r="O203" s="998"/>
      <c r="P203" s="998"/>
      <c r="Q203" s="998"/>
      <c r="R203" s="998"/>
      <c r="S203" s="998"/>
      <c r="T203" s="998"/>
      <c r="U203" s="998"/>
      <c r="V203" s="998"/>
      <c r="W203" s="998"/>
      <c r="X203" s="998"/>
      <c r="Y203" s="998"/>
      <c r="Z203" s="998"/>
      <c r="AA203" s="998"/>
      <c r="AB203" s="998"/>
      <c r="AC203" s="998"/>
      <c r="AD203" s="998"/>
      <c r="AE203" s="998"/>
      <c r="AF203" s="998"/>
      <c r="AG203" s="998"/>
      <c r="AH203" s="998"/>
      <c r="AI203" s="998"/>
      <c r="AJ203" s="998"/>
      <c r="AK203" s="998"/>
      <c r="AL203" s="998"/>
      <c r="AM203" s="998"/>
      <c r="AN203" s="998"/>
      <c r="AO203" s="998"/>
      <c r="AP203" s="998"/>
      <c r="AQ203" s="998"/>
      <c r="AR203" s="998"/>
      <c r="AS203" s="998"/>
      <c r="AT203" s="998"/>
      <c r="AU203" s="998"/>
      <c r="AV203" s="998"/>
      <c r="AW203" s="998"/>
      <c r="AX203" s="998"/>
      <c r="AY203" s="998"/>
    </row>
    <row r="204" ht="15.75" customHeight="1">
      <c r="A204" s="998"/>
      <c r="B204" s="998"/>
      <c r="C204" s="998"/>
      <c r="D204" s="998"/>
      <c r="E204" s="998"/>
      <c r="F204" s="998"/>
      <c r="G204" s="998"/>
      <c r="H204" s="998"/>
      <c r="I204" s="998"/>
      <c r="J204" s="998"/>
      <c r="K204" s="998"/>
      <c r="L204" s="998"/>
      <c r="M204" s="998"/>
      <c r="N204" s="998"/>
      <c r="O204" s="998"/>
      <c r="P204" s="998"/>
      <c r="Q204" s="998"/>
      <c r="R204" s="998"/>
      <c r="S204" s="998"/>
      <c r="T204" s="998"/>
      <c r="U204" s="998"/>
      <c r="V204" s="998"/>
      <c r="W204" s="998"/>
      <c r="X204" s="998"/>
      <c r="Y204" s="998"/>
      <c r="Z204" s="998"/>
      <c r="AA204" s="998"/>
      <c r="AB204" s="998"/>
      <c r="AC204" s="998"/>
      <c r="AD204" s="998"/>
      <c r="AE204" s="998"/>
      <c r="AF204" s="998"/>
      <c r="AG204" s="998"/>
      <c r="AH204" s="998"/>
      <c r="AI204" s="998"/>
      <c r="AJ204" s="998"/>
      <c r="AK204" s="998"/>
      <c r="AL204" s="998"/>
      <c r="AM204" s="998"/>
      <c r="AN204" s="998"/>
      <c r="AO204" s="998"/>
      <c r="AP204" s="998"/>
      <c r="AQ204" s="998"/>
      <c r="AR204" s="998"/>
      <c r="AS204" s="998"/>
      <c r="AT204" s="998"/>
      <c r="AU204" s="998"/>
      <c r="AV204" s="998"/>
      <c r="AW204" s="998"/>
      <c r="AX204" s="998"/>
      <c r="AY204" s="998"/>
    </row>
    <row r="205" ht="15.75" customHeight="1">
      <c r="A205" s="998"/>
      <c r="B205" s="998"/>
      <c r="C205" s="998"/>
      <c r="D205" s="998"/>
      <c r="E205" s="998"/>
      <c r="F205" s="998"/>
      <c r="G205" s="998"/>
      <c r="H205" s="998"/>
      <c r="I205" s="998"/>
      <c r="J205" s="998"/>
      <c r="K205" s="998"/>
      <c r="L205" s="998"/>
      <c r="M205" s="998"/>
      <c r="N205" s="998"/>
      <c r="O205" s="998"/>
      <c r="P205" s="998"/>
      <c r="Q205" s="998"/>
      <c r="R205" s="998"/>
      <c r="S205" s="998"/>
      <c r="T205" s="998"/>
      <c r="U205" s="998"/>
      <c r="V205" s="998"/>
      <c r="W205" s="998"/>
      <c r="X205" s="998"/>
      <c r="Y205" s="998"/>
      <c r="Z205" s="998"/>
      <c r="AA205" s="998"/>
      <c r="AB205" s="998"/>
      <c r="AC205" s="998"/>
      <c r="AD205" s="998"/>
      <c r="AE205" s="998"/>
      <c r="AF205" s="998"/>
      <c r="AG205" s="998"/>
      <c r="AH205" s="998"/>
      <c r="AI205" s="998"/>
      <c r="AJ205" s="998"/>
      <c r="AK205" s="998"/>
      <c r="AL205" s="998"/>
      <c r="AM205" s="998"/>
      <c r="AN205" s="998"/>
      <c r="AO205" s="998"/>
      <c r="AP205" s="998"/>
      <c r="AQ205" s="998"/>
      <c r="AR205" s="998"/>
      <c r="AS205" s="998"/>
      <c r="AT205" s="998"/>
      <c r="AU205" s="998"/>
      <c r="AV205" s="998"/>
      <c r="AW205" s="998"/>
      <c r="AX205" s="998"/>
      <c r="AY205" s="998"/>
    </row>
    <row r="206" ht="15.75" customHeight="1">
      <c r="A206" s="998"/>
      <c r="B206" s="998"/>
      <c r="C206" s="998"/>
      <c r="D206" s="998"/>
      <c r="E206" s="998"/>
      <c r="F206" s="998"/>
      <c r="G206" s="998"/>
      <c r="H206" s="998"/>
      <c r="I206" s="998"/>
      <c r="J206" s="998"/>
      <c r="K206" s="998"/>
      <c r="L206" s="998"/>
      <c r="M206" s="998"/>
      <c r="N206" s="998"/>
      <c r="O206" s="998"/>
      <c r="P206" s="998"/>
      <c r="Q206" s="998"/>
      <c r="R206" s="998"/>
      <c r="S206" s="998"/>
      <c r="T206" s="998"/>
      <c r="U206" s="998"/>
      <c r="V206" s="998"/>
      <c r="W206" s="998"/>
      <c r="X206" s="998"/>
      <c r="Y206" s="998"/>
      <c r="Z206" s="998"/>
      <c r="AA206" s="998"/>
      <c r="AB206" s="998"/>
      <c r="AC206" s="998"/>
      <c r="AD206" s="998"/>
      <c r="AE206" s="998"/>
      <c r="AF206" s="998"/>
      <c r="AG206" s="998"/>
      <c r="AH206" s="998"/>
      <c r="AI206" s="998"/>
      <c r="AJ206" s="998"/>
      <c r="AK206" s="998"/>
      <c r="AL206" s="998"/>
      <c r="AM206" s="998"/>
      <c r="AN206" s="998"/>
      <c r="AO206" s="998"/>
      <c r="AP206" s="998"/>
      <c r="AQ206" s="998"/>
      <c r="AR206" s="998"/>
      <c r="AS206" s="998"/>
      <c r="AT206" s="998"/>
      <c r="AU206" s="998"/>
      <c r="AV206" s="998"/>
      <c r="AW206" s="998"/>
      <c r="AX206" s="998"/>
      <c r="AY206" s="998"/>
    </row>
    <row r="207" ht="15.75" customHeight="1">
      <c r="A207" s="998"/>
      <c r="B207" s="998"/>
      <c r="C207" s="998"/>
      <c r="D207" s="998"/>
      <c r="E207" s="998"/>
      <c r="F207" s="998"/>
      <c r="G207" s="998"/>
      <c r="H207" s="998"/>
      <c r="I207" s="998"/>
      <c r="J207" s="998"/>
      <c r="K207" s="998"/>
      <c r="L207" s="998"/>
      <c r="M207" s="998"/>
      <c r="N207" s="998"/>
      <c r="O207" s="998"/>
      <c r="P207" s="998"/>
      <c r="Q207" s="998"/>
      <c r="R207" s="998"/>
      <c r="S207" s="998"/>
      <c r="T207" s="998"/>
      <c r="U207" s="998"/>
      <c r="V207" s="998"/>
      <c r="W207" s="998"/>
      <c r="X207" s="998"/>
      <c r="Y207" s="998"/>
      <c r="Z207" s="998"/>
      <c r="AA207" s="998"/>
      <c r="AB207" s="998"/>
      <c r="AC207" s="998"/>
      <c r="AD207" s="998"/>
      <c r="AE207" s="998"/>
      <c r="AF207" s="998"/>
      <c r="AG207" s="998"/>
      <c r="AH207" s="998"/>
      <c r="AI207" s="998"/>
      <c r="AJ207" s="998"/>
      <c r="AK207" s="998"/>
      <c r="AL207" s="998"/>
      <c r="AM207" s="998"/>
      <c r="AN207" s="998"/>
      <c r="AO207" s="998"/>
      <c r="AP207" s="998"/>
      <c r="AQ207" s="998"/>
      <c r="AR207" s="998"/>
      <c r="AS207" s="998"/>
      <c r="AT207" s="998"/>
      <c r="AU207" s="998"/>
      <c r="AV207" s="998"/>
      <c r="AW207" s="998"/>
      <c r="AX207" s="998"/>
      <c r="AY207" s="998"/>
    </row>
    <row r="208" ht="15.75" customHeight="1">
      <c r="A208" s="998"/>
      <c r="B208" s="998"/>
      <c r="C208" s="998"/>
      <c r="D208" s="998"/>
      <c r="E208" s="998"/>
      <c r="F208" s="998"/>
      <c r="G208" s="998"/>
      <c r="H208" s="998"/>
      <c r="I208" s="998"/>
      <c r="J208" s="998"/>
      <c r="K208" s="998"/>
      <c r="L208" s="998"/>
      <c r="M208" s="998"/>
      <c r="N208" s="998"/>
      <c r="O208" s="998"/>
      <c r="P208" s="998"/>
      <c r="Q208" s="998"/>
      <c r="R208" s="998"/>
      <c r="S208" s="998"/>
      <c r="T208" s="998"/>
      <c r="U208" s="998"/>
      <c r="V208" s="998"/>
      <c r="W208" s="998"/>
      <c r="X208" s="998"/>
      <c r="Y208" s="998"/>
      <c r="Z208" s="998"/>
      <c r="AA208" s="998"/>
      <c r="AB208" s="998"/>
      <c r="AC208" s="998"/>
      <c r="AD208" s="998"/>
      <c r="AE208" s="998"/>
      <c r="AF208" s="998"/>
      <c r="AG208" s="998"/>
      <c r="AH208" s="998"/>
      <c r="AI208" s="998"/>
      <c r="AJ208" s="998"/>
      <c r="AK208" s="998"/>
      <c r="AL208" s="998"/>
      <c r="AM208" s="998"/>
      <c r="AN208" s="998"/>
      <c r="AO208" s="998"/>
      <c r="AP208" s="998"/>
      <c r="AQ208" s="998"/>
      <c r="AR208" s="998"/>
      <c r="AS208" s="998"/>
      <c r="AT208" s="998"/>
      <c r="AU208" s="998"/>
      <c r="AV208" s="998"/>
      <c r="AW208" s="998"/>
      <c r="AX208" s="998"/>
      <c r="AY208" s="998"/>
    </row>
    <row r="209" ht="15.75" customHeight="1">
      <c r="A209" s="998"/>
      <c r="B209" s="998"/>
      <c r="C209" s="998"/>
      <c r="D209" s="998"/>
      <c r="E209" s="998"/>
      <c r="F209" s="998"/>
      <c r="G209" s="998"/>
      <c r="H209" s="998"/>
      <c r="I209" s="998"/>
      <c r="J209" s="998"/>
      <c r="K209" s="998"/>
      <c r="L209" s="998"/>
      <c r="M209" s="998"/>
      <c r="N209" s="998"/>
      <c r="O209" s="998"/>
      <c r="P209" s="998"/>
      <c r="Q209" s="998"/>
      <c r="R209" s="998"/>
      <c r="S209" s="998"/>
      <c r="T209" s="998"/>
      <c r="U209" s="998"/>
      <c r="V209" s="998"/>
      <c r="W209" s="998"/>
      <c r="X209" s="998"/>
      <c r="Y209" s="998"/>
      <c r="Z209" s="998"/>
      <c r="AA209" s="998"/>
      <c r="AB209" s="998"/>
      <c r="AC209" s="998"/>
      <c r="AD209" s="998"/>
      <c r="AE209" s="998"/>
      <c r="AF209" s="998"/>
      <c r="AG209" s="998"/>
      <c r="AH209" s="998"/>
      <c r="AI209" s="998"/>
      <c r="AJ209" s="998"/>
      <c r="AK209" s="998"/>
      <c r="AL209" s="998"/>
      <c r="AM209" s="998"/>
      <c r="AN209" s="998"/>
      <c r="AO209" s="998"/>
      <c r="AP209" s="998"/>
      <c r="AQ209" s="998"/>
      <c r="AR209" s="998"/>
      <c r="AS209" s="998"/>
      <c r="AT209" s="998"/>
      <c r="AU209" s="998"/>
      <c r="AV209" s="998"/>
      <c r="AW209" s="998"/>
      <c r="AX209" s="998"/>
      <c r="AY209" s="998"/>
    </row>
    <row r="210" ht="15.75" customHeight="1">
      <c r="A210" s="998"/>
      <c r="B210" s="998"/>
      <c r="C210" s="998"/>
      <c r="D210" s="998"/>
      <c r="E210" s="998"/>
      <c r="F210" s="998"/>
      <c r="G210" s="998"/>
      <c r="H210" s="998"/>
      <c r="I210" s="998"/>
      <c r="J210" s="998"/>
      <c r="K210" s="998"/>
      <c r="L210" s="998"/>
      <c r="M210" s="998"/>
      <c r="N210" s="998"/>
      <c r="O210" s="998"/>
      <c r="P210" s="998"/>
      <c r="Q210" s="998"/>
      <c r="R210" s="998"/>
      <c r="S210" s="998"/>
      <c r="T210" s="998"/>
      <c r="U210" s="998"/>
      <c r="V210" s="998"/>
      <c r="W210" s="998"/>
      <c r="X210" s="998"/>
      <c r="Y210" s="998"/>
      <c r="Z210" s="998"/>
      <c r="AA210" s="998"/>
      <c r="AB210" s="998"/>
      <c r="AC210" s="998"/>
      <c r="AD210" s="998"/>
      <c r="AE210" s="998"/>
      <c r="AF210" s="998"/>
      <c r="AG210" s="998"/>
      <c r="AH210" s="998"/>
      <c r="AI210" s="998"/>
      <c r="AJ210" s="998"/>
      <c r="AK210" s="998"/>
      <c r="AL210" s="998"/>
      <c r="AM210" s="998"/>
      <c r="AN210" s="998"/>
      <c r="AO210" s="998"/>
      <c r="AP210" s="998"/>
      <c r="AQ210" s="998"/>
      <c r="AR210" s="998"/>
      <c r="AS210" s="998"/>
      <c r="AT210" s="998"/>
      <c r="AU210" s="998"/>
      <c r="AV210" s="998"/>
      <c r="AW210" s="998"/>
      <c r="AX210" s="998"/>
      <c r="AY210" s="998"/>
    </row>
    <row r="211" ht="15.75" customHeight="1">
      <c r="A211" s="998"/>
      <c r="B211" s="998"/>
      <c r="C211" s="998"/>
      <c r="D211" s="998"/>
      <c r="E211" s="998"/>
      <c r="F211" s="998"/>
      <c r="G211" s="998"/>
      <c r="H211" s="998"/>
      <c r="I211" s="998"/>
      <c r="J211" s="998"/>
      <c r="K211" s="998"/>
      <c r="L211" s="998"/>
      <c r="M211" s="998"/>
      <c r="N211" s="998"/>
      <c r="O211" s="998"/>
      <c r="P211" s="998"/>
      <c r="Q211" s="998"/>
      <c r="R211" s="998"/>
      <c r="S211" s="998"/>
      <c r="T211" s="998"/>
      <c r="U211" s="998"/>
      <c r="V211" s="998"/>
      <c r="W211" s="998"/>
      <c r="X211" s="998"/>
      <c r="Y211" s="998"/>
      <c r="Z211" s="998"/>
      <c r="AA211" s="998"/>
      <c r="AB211" s="998"/>
      <c r="AC211" s="998"/>
      <c r="AD211" s="998"/>
      <c r="AE211" s="998"/>
      <c r="AF211" s="998"/>
      <c r="AG211" s="998"/>
      <c r="AH211" s="998"/>
      <c r="AI211" s="998"/>
      <c r="AJ211" s="998"/>
      <c r="AK211" s="998"/>
      <c r="AL211" s="998"/>
      <c r="AM211" s="998"/>
      <c r="AN211" s="998"/>
      <c r="AO211" s="998"/>
      <c r="AP211" s="998"/>
      <c r="AQ211" s="998"/>
      <c r="AR211" s="998"/>
      <c r="AS211" s="998"/>
      <c r="AT211" s="998"/>
      <c r="AU211" s="998"/>
      <c r="AV211" s="998"/>
      <c r="AW211" s="998"/>
      <c r="AX211" s="998"/>
      <c r="AY211" s="998"/>
    </row>
    <row r="212" ht="15.75" customHeight="1">
      <c r="A212" s="998"/>
      <c r="B212" s="998"/>
      <c r="C212" s="998"/>
      <c r="D212" s="998"/>
      <c r="E212" s="998"/>
      <c r="F212" s="998"/>
      <c r="G212" s="998"/>
      <c r="H212" s="998"/>
      <c r="I212" s="998"/>
      <c r="J212" s="998"/>
      <c r="K212" s="998"/>
      <c r="L212" s="998"/>
      <c r="M212" s="998"/>
      <c r="N212" s="998"/>
      <c r="O212" s="998"/>
      <c r="P212" s="998"/>
      <c r="Q212" s="998"/>
      <c r="R212" s="998"/>
      <c r="S212" s="998"/>
      <c r="T212" s="998"/>
      <c r="U212" s="998"/>
      <c r="V212" s="998"/>
      <c r="W212" s="998"/>
      <c r="X212" s="998"/>
      <c r="Y212" s="998"/>
      <c r="Z212" s="998"/>
      <c r="AA212" s="998"/>
      <c r="AB212" s="998"/>
      <c r="AC212" s="998"/>
      <c r="AD212" s="998"/>
      <c r="AE212" s="998"/>
      <c r="AF212" s="998"/>
      <c r="AG212" s="998"/>
      <c r="AH212" s="998"/>
      <c r="AI212" s="998"/>
      <c r="AJ212" s="998"/>
      <c r="AK212" s="998"/>
      <c r="AL212" s="998"/>
      <c r="AM212" s="998"/>
      <c r="AN212" s="998"/>
      <c r="AO212" s="998"/>
      <c r="AP212" s="998"/>
      <c r="AQ212" s="998"/>
      <c r="AR212" s="998"/>
      <c r="AS212" s="998"/>
      <c r="AT212" s="998"/>
      <c r="AU212" s="998"/>
      <c r="AV212" s="998"/>
      <c r="AW212" s="998"/>
      <c r="AX212" s="998"/>
      <c r="AY212" s="998"/>
    </row>
    <row r="213" ht="15.75" customHeight="1">
      <c r="A213" s="998"/>
      <c r="B213" s="998"/>
      <c r="C213" s="998"/>
      <c r="D213" s="998"/>
      <c r="E213" s="998"/>
      <c r="F213" s="998"/>
      <c r="G213" s="998"/>
      <c r="H213" s="998"/>
      <c r="I213" s="998"/>
      <c r="J213" s="998"/>
      <c r="K213" s="998"/>
      <c r="L213" s="998"/>
      <c r="M213" s="998"/>
      <c r="N213" s="998"/>
      <c r="O213" s="998"/>
      <c r="P213" s="998"/>
      <c r="Q213" s="998"/>
      <c r="R213" s="998"/>
      <c r="S213" s="998"/>
      <c r="T213" s="998"/>
      <c r="U213" s="998"/>
      <c r="V213" s="998"/>
      <c r="W213" s="998"/>
      <c r="X213" s="998"/>
      <c r="Y213" s="998"/>
      <c r="Z213" s="998"/>
      <c r="AA213" s="998"/>
      <c r="AB213" s="998"/>
      <c r="AC213" s="998"/>
      <c r="AD213" s="998"/>
      <c r="AE213" s="998"/>
      <c r="AF213" s="998"/>
      <c r="AG213" s="998"/>
      <c r="AH213" s="998"/>
      <c r="AI213" s="998"/>
      <c r="AJ213" s="998"/>
      <c r="AK213" s="998"/>
      <c r="AL213" s="998"/>
      <c r="AM213" s="998"/>
      <c r="AN213" s="998"/>
      <c r="AO213" s="998"/>
      <c r="AP213" s="998"/>
      <c r="AQ213" s="998"/>
      <c r="AR213" s="998"/>
      <c r="AS213" s="998"/>
      <c r="AT213" s="998"/>
      <c r="AU213" s="998"/>
      <c r="AV213" s="998"/>
      <c r="AW213" s="998"/>
      <c r="AX213" s="998"/>
      <c r="AY213" s="998"/>
    </row>
    <row r="214" ht="15.75" customHeight="1">
      <c r="A214" s="998"/>
      <c r="B214" s="998"/>
      <c r="C214" s="998"/>
      <c r="D214" s="998"/>
      <c r="E214" s="998"/>
      <c r="F214" s="998"/>
      <c r="G214" s="998"/>
      <c r="H214" s="998"/>
      <c r="I214" s="998"/>
      <c r="J214" s="998"/>
      <c r="K214" s="998"/>
      <c r="L214" s="998"/>
      <c r="M214" s="998"/>
      <c r="N214" s="998"/>
      <c r="O214" s="998"/>
      <c r="P214" s="998"/>
      <c r="Q214" s="998"/>
      <c r="R214" s="998"/>
      <c r="S214" s="998"/>
      <c r="T214" s="998"/>
      <c r="U214" s="998"/>
      <c r="V214" s="998"/>
      <c r="W214" s="998"/>
      <c r="X214" s="998"/>
      <c r="Y214" s="998"/>
      <c r="Z214" s="998"/>
      <c r="AA214" s="998"/>
      <c r="AB214" s="998"/>
      <c r="AC214" s="998"/>
      <c r="AD214" s="998"/>
      <c r="AE214" s="998"/>
      <c r="AF214" s="998"/>
      <c r="AG214" s="998"/>
      <c r="AH214" s="998"/>
      <c r="AI214" s="998"/>
      <c r="AJ214" s="998"/>
      <c r="AK214" s="998"/>
      <c r="AL214" s="998"/>
      <c r="AM214" s="998"/>
      <c r="AN214" s="998"/>
      <c r="AO214" s="998"/>
      <c r="AP214" s="998"/>
      <c r="AQ214" s="998"/>
      <c r="AR214" s="998"/>
      <c r="AS214" s="998"/>
      <c r="AT214" s="998"/>
      <c r="AU214" s="998"/>
      <c r="AV214" s="998"/>
      <c r="AW214" s="998"/>
      <c r="AX214" s="998"/>
      <c r="AY214" s="998"/>
    </row>
    <row r="215" ht="15.75" customHeight="1">
      <c r="A215" s="998"/>
      <c r="B215" s="998"/>
      <c r="C215" s="998"/>
      <c r="D215" s="998"/>
      <c r="E215" s="998"/>
      <c r="F215" s="998"/>
      <c r="G215" s="998"/>
      <c r="H215" s="998"/>
      <c r="I215" s="998"/>
      <c r="J215" s="998"/>
      <c r="K215" s="998"/>
      <c r="L215" s="998"/>
      <c r="M215" s="998"/>
      <c r="N215" s="998"/>
      <c r="O215" s="998"/>
      <c r="P215" s="998"/>
      <c r="Q215" s="998"/>
      <c r="R215" s="998"/>
      <c r="S215" s="998"/>
      <c r="T215" s="998"/>
      <c r="U215" s="998"/>
      <c r="V215" s="998"/>
      <c r="W215" s="998"/>
      <c r="X215" s="998"/>
      <c r="Y215" s="998"/>
      <c r="Z215" s="998"/>
      <c r="AA215" s="998"/>
      <c r="AB215" s="998"/>
      <c r="AC215" s="998"/>
      <c r="AD215" s="998"/>
      <c r="AE215" s="998"/>
      <c r="AF215" s="998"/>
      <c r="AG215" s="998"/>
      <c r="AH215" s="998"/>
      <c r="AI215" s="998"/>
      <c r="AJ215" s="998"/>
      <c r="AK215" s="998"/>
      <c r="AL215" s="998"/>
      <c r="AM215" s="998"/>
      <c r="AN215" s="998"/>
      <c r="AO215" s="998"/>
      <c r="AP215" s="998"/>
      <c r="AQ215" s="998"/>
      <c r="AR215" s="998"/>
      <c r="AS215" s="998"/>
      <c r="AT215" s="998"/>
      <c r="AU215" s="998"/>
      <c r="AV215" s="998"/>
      <c r="AW215" s="998"/>
      <c r="AX215" s="998"/>
      <c r="AY215" s="998"/>
    </row>
    <row r="216" ht="15.75" customHeight="1">
      <c r="A216" s="998"/>
      <c r="B216" s="998"/>
      <c r="C216" s="998"/>
      <c r="D216" s="998"/>
      <c r="E216" s="998"/>
      <c r="F216" s="998"/>
      <c r="G216" s="998"/>
      <c r="H216" s="998"/>
      <c r="I216" s="998"/>
      <c r="J216" s="998"/>
      <c r="K216" s="998"/>
      <c r="L216" s="998"/>
      <c r="M216" s="998"/>
      <c r="N216" s="998"/>
      <c r="O216" s="998"/>
      <c r="P216" s="998"/>
      <c r="Q216" s="998"/>
      <c r="R216" s="998"/>
      <c r="S216" s="998"/>
      <c r="T216" s="998"/>
      <c r="U216" s="998"/>
      <c r="V216" s="998"/>
      <c r="W216" s="998"/>
      <c r="X216" s="998"/>
      <c r="Y216" s="998"/>
      <c r="Z216" s="998"/>
      <c r="AA216" s="998"/>
      <c r="AB216" s="998"/>
      <c r="AC216" s="998"/>
      <c r="AD216" s="998"/>
      <c r="AE216" s="998"/>
      <c r="AF216" s="998"/>
      <c r="AG216" s="998"/>
      <c r="AH216" s="998"/>
      <c r="AI216" s="998"/>
      <c r="AJ216" s="998"/>
      <c r="AK216" s="998"/>
      <c r="AL216" s="998"/>
      <c r="AM216" s="998"/>
      <c r="AN216" s="998"/>
      <c r="AO216" s="998"/>
      <c r="AP216" s="998"/>
      <c r="AQ216" s="998"/>
      <c r="AR216" s="998"/>
      <c r="AS216" s="998"/>
      <c r="AT216" s="998"/>
      <c r="AU216" s="998"/>
      <c r="AV216" s="998"/>
      <c r="AW216" s="998"/>
      <c r="AX216" s="998"/>
      <c r="AY216" s="998"/>
    </row>
    <row r="217" ht="15.75" customHeight="1">
      <c r="A217" s="998"/>
      <c r="B217" s="998"/>
      <c r="C217" s="998"/>
      <c r="D217" s="998"/>
      <c r="E217" s="998"/>
      <c r="F217" s="998"/>
      <c r="G217" s="998"/>
      <c r="H217" s="998"/>
      <c r="I217" s="998"/>
      <c r="J217" s="998"/>
      <c r="K217" s="998"/>
      <c r="L217" s="998"/>
      <c r="M217" s="998"/>
      <c r="N217" s="998"/>
      <c r="O217" s="998"/>
      <c r="P217" s="998"/>
      <c r="Q217" s="998"/>
      <c r="R217" s="998"/>
      <c r="S217" s="998"/>
      <c r="T217" s="998"/>
      <c r="U217" s="998"/>
      <c r="V217" s="998"/>
      <c r="W217" s="998"/>
      <c r="X217" s="998"/>
      <c r="Y217" s="998"/>
      <c r="Z217" s="998"/>
      <c r="AA217" s="998"/>
      <c r="AB217" s="998"/>
      <c r="AC217" s="998"/>
      <c r="AD217" s="998"/>
      <c r="AE217" s="998"/>
      <c r="AF217" s="998"/>
      <c r="AG217" s="998"/>
      <c r="AH217" s="998"/>
      <c r="AI217" s="998"/>
      <c r="AJ217" s="998"/>
      <c r="AK217" s="998"/>
      <c r="AL217" s="998"/>
      <c r="AM217" s="998"/>
      <c r="AN217" s="998"/>
      <c r="AO217" s="998"/>
      <c r="AP217" s="998"/>
      <c r="AQ217" s="998"/>
      <c r="AR217" s="998"/>
      <c r="AS217" s="998"/>
      <c r="AT217" s="998"/>
      <c r="AU217" s="998"/>
      <c r="AV217" s="998"/>
      <c r="AW217" s="998"/>
      <c r="AX217" s="998"/>
      <c r="AY217" s="998"/>
    </row>
    <row r="218" ht="15.75" customHeight="1">
      <c r="A218" s="998"/>
      <c r="B218" s="998"/>
      <c r="C218" s="998"/>
      <c r="D218" s="998"/>
      <c r="E218" s="998"/>
      <c r="F218" s="998"/>
      <c r="G218" s="998"/>
      <c r="H218" s="998"/>
      <c r="I218" s="998"/>
      <c r="J218" s="998"/>
      <c r="K218" s="998"/>
      <c r="L218" s="998"/>
      <c r="M218" s="998"/>
      <c r="N218" s="998"/>
      <c r="O218" s="998"/>
      <c r="P218" s="998"/>
      <c r="Q218" s="998"/>
      <c r="R218" s="998"/>
      <c r="S218" s="998"/>
      <c r="T218" s="998"/>
      <c r="U218" s="998"/>
      <c r="V218" s="998"/>
      <c r="W218" s="998"/>
      <c r="X218" s="998"/>
      <c r="Y218" s="998"/>
      <c r="Z218" s="998"/>
      <c r="AA218" s="998"/>
      <c r="AB218" s="998"/>
      <c r="AC218" s="998"/>
      <c r="AD218" s="998"/>
      <c r="AE218" s="998"/>
      <c r="AF218" s="998"/>
      <c r="AG218" s="998"/>
      <c r="AH218" s="998"/>
      <c r="AI218" s="998"/>
      <c r="AJ218" s="998"/>
      <c r="AK218" s="998"/>
      <c r="AL218" s="998"/>
      <c r="AM218" s="998"/>
      <c r="AN218" s="998"/>
      <c r="AO218" s="998"/>
      <c r="AP218" s="998"/>
      <c r="AQ218" s="998"/>
      <c r="AR218" s="998"/>
      <c r="AS218" s="998"/>
      <c r="AT218" s="998"/>
      <c r="AU218" s="998"/>
      <c r="AV218" s="998"/>
      <c r="AW218" s="998"/>
      <c r="AX218" s="998"/>
      <c r="AY218" s="998"/>
    </row>
    <row r="219" ht="15.75" customHeight="1">
      <c r="A219" s="998"/>
      <c r="B219" s="998"/>
      <c r="C219" s="998"/>
      <c r="D219" s="998"/>
      <c r="E219" s="998"/>
      <c r="F219" s="998"/>
      <c r="G219" s="998"/>
      <c r="H219" s="998"/>
      <c r="I219" s="998"/>
      <c r="J219" s="998"/>
      <c r="K219" s="998"/>
      <c r="L219" s="998"/>
      <c r="M219" s="998"/>
      <c r="N219" s="998"/>
      <c r="O219" s="998"/>
      <c r="P219" s="998"/>
      <c r="Q219" s="998"/>
      <c r="R219" s="998"/>
      <c r="S219" s="998"/>
      <c r="T219" s="998"/>
      <c r="U219" s="998"/>
      <c r="V219" s="998"/>
      <c r="W219" s="998"/>
      <c r="X219" s="998"/>
      <c r="Y219" s="998"/>
      <c r="Z219" s="998"/>
      <c r="AA219" s="998"/>
      <c r="AB219" s="998"/>
      <c r="AC219" s="998"/>
      <c r="AD219" s="998"/>
      <c r="AE219" s="998"/>
      <c r="AF219" s="998"/>
      <c r="AG219" s="998"/>
      <c r="AH219" s="998"/>
      <c r="AI219" s="998"/>
      <c r="AJ219" s="998"/>
      <c r="AK219" s="998"/>
      <c r="AL219" s="998"/>
      <c r="AM219" s="998"/>
      <c r="AN219" s="998"/>
      <c r="AO219" s="998"/>
      <c r="AP219" s="998"/>
      <c r="AQ219" s="998"/>
      <c r="AR219" s="998"/>
      <c r="AS219" s="998"/>
      <c r="AT219" s="998"/>
      <c r="AU219" s="998"/>
      <c r="AV219" s="998"/>
      <c r="AW219" s="998"/>
      <c r="AX219" s="998"/>
      <c r="AY219" s="998"/>
    </row>
    <row r="220" ht="15.75" customHeight="1">
      <c r="A220" s="998"/>
      <c r="B220" s="998"/>
      <c r="C220" s="998"/>
      <c r="D220" s="998"/>
      <c r="E220" s="998"/>
      <c r="F220" s="998"/>
      <c r="G220" s="998"/>
      <c r="H220" s="998"/>
      <c r="I220" s="998"/>
      <c r="J220" s="998"/>
      <c r="K220" s="998"/>
      <c r="L220" s="998"/>
      <c r="M220" s="998"/>
      <c r="N220" s="998"/>
      <c r="O220" s="998"/>
      <c r="P220" s="998"/>
      <c r="Q220" s="998"/>
      <c r="R220" s="998"/>
      <c r="S220" s="998"/>
      <c r="T220" s="998"/>
      <c r="U220" s="998"/>
      <c r="V220" s="998"/>
      <c r="W220" s="998"/>
      <c r="X220" s="998"/>
      <c r="Y220" s="998"/>
      <c r="Z220" s="998"/>
      <c r="AA220" s="998"/>
      <c r="AB220" s="998"/>
      <c r="AC220" s="998"/>
      <c r="AD220" s="998"/>
      <c r="AE220" s="998"/>
      <c r="AF220" s="998"/>
      <c r="AG220" s="998"/>
      <c r="AH220" s="998"/>
      <c r="AI220" s="998"/>
      <c r="AJ220" s="998"/>
      <c r="AK220" s="998"/>
      <c r="AL220" s="998"/>
      <c r="AM220" s="998"/>
      <c r="AN220" s="998"/>
      <c r="AO220" s="998"/>
      <c r="AP220" s="998"/>
      <c r="AQ220" s="998"/>
      <c r="AR220" s="998"/>
      <c r="AS220" s="998"/>
      <c r="AT220" s="998"/>
      <c r="AU220" s="998"/>
      <c r="AV220" s="998"/>
      <c r="AW220" s="998"/>
      <c r="AX220" s="998"/>
      <c r="AY220" s="998"/>
    </row>
    <row r="221" ht="15.75" customHeight="1">
      <c r="A221" s="998"/>
      <c r="B221" s="998"/>
      <c r="C221" s="998"/>
      <c r="D221" s="998"/>
      <c r="E221" s="998"/>
      <c r="F221" s="998"/>
      <c r="G221" s="998"/>
      <c r="H221" s="998"/>
      <c r="I221" s="998"/>
      <c r="J221" s="998"/>
      <c r="K221" s="998"/>
      <c r="L221" s="998"/>
      <c r="M221" s="998"/>
      <c r="N221" s="998"/>
      <c r="O221" s="998"/>
      <c r="P221" s="998"/>
      <c r="Q221" s="998"/>
      <c r="R221" s="998"/>
      <c r="S221" s="998"/>
      <c r="T221" s="998"/>
      <c r="U221" s="998"/>
      <c r="V221" s="998"/>
      <c r="W221" s="998"/>
      <c r="X221" s="998"/>
      <c r="Y221" s="998"/>
      <c r="Z221" s="998"/>
      <c r="AA221" s="998"/>
      <c r="AB221" s="998"/>
      <c r="AC221" s="998"/>
      <c r="AD221" s="998"/>
      <c r="AE221" s="998"/>
      <c r="AF221" s="998"/>
      <c r="AG221" s="998"/>
      <c r="AH221" s="998"/>
      <c r="AI221" s="998"/>
      <c r="AJ221" s="998"/>
      <c r="AK221" s="998"/>
      <c r="AL221" s="998"/>
      <c r="AM221" s="998"/>
      <c r="AN221" s="998"/>
      <c r="AO221" s="998"/>
      <c r="AP221" s="998"/>
      <c r="AQ221" s="998"/>
      <c r="AR221" s="998"/>
      <c r="AS221" s="998"/>
      <c r="AT221" s="998"/>
      <c r="AU221" s="998"/>
      <c r="AV221" s="998"/>
      <c r="AW221" s="998"/>
      <c r="AX221" s="998"/>
      <c r="AY221" s="998"/>
    </row>
    <row r="222" ht="15.75" customHeight="1">
      <c r="A222" s="998"/>
      <c r="B222" s="998"/>
      <c r="C222" s="998"/>
      <c r="D222" s="998"/>
      <c r="E222" s="998"/>
      <c r="F222" s="998"/>
      <c r="G222" s="998"/>
      <c r="H222" s="998"/>
      <c r="I222" s="998"/>
      <c r="J222" s="998"/>
      <c r="K222" s="998"/>
      <c r="L222" s="998"/>
      <c r="M222" s="998"/>
      <c r="N222" s="998"/>
      <c r="O222" s="998"/>
      <c r="P222" s="998"/>
      <c r="Q222" s="998"/>
      <c r="R222" s="998"/>
      <c r="S222" s="998"/>
      <c r="T222" s="998"/>
      <c r="U222" s="998"/>
      <c r="V222" s="998"/>
      <c r="W222" s="998"/>
      <c r="X222" s="998"/>
      <c r="Y222" s="998"/>
      <c r="Z222" s="998"/>
      <c r="AA222" s="998"/>
      <c r="AB222" s="998"/>
      <c r="AC222" s="998"/>
      <c r="AD222" s="998"/>
      <c r="AE222" s="998"/>
      <c r="AF222" s="998"/>
      <c r="AG222" s="998"/>
      <c r="AH222" s="998"/>
      <c r="AI222" s="998"/>
      <c r="AJ222" s="998"/>
      <c r="AK222" s="998"/>
      <c r="AL222" s="998"/>
      <c r="AM222" s="998"/>
      <c r="AN222" s="998"/>
      <c r="AO222" s="998"/>
      <c r="AP222" s="998"/>
      <c r="AQ222" s="998"/>
      <c r="AR222" s="998"/>
      <c r="AS222" s="998"/>
      <c r="AT222" s="998"/>
      <c r="AU222" s="998"/>
      <c r="AV222" s="998"/>
      <c r="AW222" s="998"/>
      <c r="AX222" s="998"/>
      <c r="AY222" s="998"/>
    </row>
    <row r="223" ht="15.75" customHeight="1">
      <c r="A223" s="998"/>
      <c r="B223" s="998"/>
      <c r="C223" s="998"/>
      <c r="D223" s="998"/>
      <c r="E223" s="998"/>
      <c r="F223" s="998"/>
      <c r="G223" s="998"/>
      <c r="H223" s="998"/>
      <c r="I223" s="998"/>
      <c r="J223" s="998"/>
      <c r="K223" s="998"/>
      <c r="L223" s="998"/>
      <c r="M223" s="998"/>
      <c r="N223" s="998"/>
      <c r="O223" s="998"/>
      <c r="P223" s="998"/>
      <c r="Q223" s="998"/>
      <c r="R223" s="998"/>
      <c r="S223" s="998"/>
      <c r="T223" s="998"/>
      <c r="U223" s="998"/>
      <c r="V223" s="998"/>
      <c r="W223" s="998"/>
      <c r="X223" s="998"/>
      <c r="Y223" s="998"/>
      <c r="Z223" s="998"/>
      <c r="AA223" s="998"/>
      <c r="AB223" s="998"/>
      <c r="AC223" s="998"/>
      <c r="AD223" s="998"/>
      <c r="AE223" s="998"/>
      <c r="AF223" s="998"/>
      <c r="AG223" s="998"/>
      <c r="AH223" s="998"/>
      <c r="AI223" s="998"/>
      <c r="AJ223" s="998"/>
      <c r="AK223" s="998"/>
      <c r="AL223" s="998"/>
      <c r="AM223" s="998"/>
      <c r="AN223" s="998"/>
      <c r="AO223" s="998"/>
      <c r="AP223" s="998"/>
      <c r="AQ223" s="998"/>
      <c r="AR223" s="998"/>
      <c r="AS223" s="998"/>
      <c r="AT223" s="998"/>
      <c r="AU223" s="998"/>
      <c r="AV223" s="998"/>
      <c r="AW223" s="998"/>
      <c r="AX223" s="998"/>
      <c r="AY223" s="998"/>
    </row>
    <row r="224" ht="15.75" customHeight="1">
      <c r="A224" s="998"/>
      <c r="B224" s="998"/>
      <c r="C224" s="998"/>
      <c r="D224" s="998"/>
      <c r="E224" s="998"/>
      <c r="F224" s="998"/>
      <c r="G224" s="998"/>
      <c r="H224" s="998"/>
      <c r="I224" s="998"/>
      <c r="J224" s="998"/>
      <c r="K224" s="998"/>
      <c r="L224" s="998"/>
      <c r="M224" s="998"/>
      <c r="N224" s="998"/>
      <c r="O224" s="998"/>
      <c r="P224" s="998"/>
      <c r="Q224" s="998"/>
      <c r="R224" s="998"/>
      <c r="S224" s="998"/>
      <c r="T224" s="998"/>
      <c r="U224" s="998"/>
      <c r="V224" s="998"/>
      <c r="W224" s="998"/>
      <c r="X224" s="998"/>
      <c r="Y224" s="998"/>
      <c r="Z224" s="998"/>
      <c r="AA224" s="998"/>
      <c r="AB224" s="998"/>
      <c r="AC224" s="998"/>
      <c r="AD224" s="998"/>
      <c r="AE224" s="998"/>
      <c r="AF224" s="998"/>
      <c r="AG224" s="998"/>
      <c r="AH224" s="998"/>
      <c r="AI224" s="998"/>
      <c r="AJ224" s="998"/>
      <c r="AK224" s="998"/>
      <c r="AL224" s="998"/>
      <c r="AM224" s="998"/>
      <c r="AN224" s="998"/>
      <c r="AO224" s="998"/>
      <c r="AP224" s="998"/>
      <c r="AQ224" s="998"/>
      <c r="AR224" s="998"/>
      <c r="AS224" s="998"/>
      <c r="AT224" s="998"/>
      <c r="AU224" s="998"/>
      <c r="AV224" s="998"/>
      <c r="AW224" s="998"/>
      <c r="AX224" s="998"/>
      <c r="AY224" s="998"/>
    </row>
    <row r="225" ht="15.75" customHeight="1">
      <c r="A225" s="998"/>
      <c r="B225" s="998"/>
      <c r="C225" s="998"/>
      <c r="D225" s="998"/>
      <c r="E225" s="998"/>
      <c r="F225" s="998"/>
      <c r="G225" s="998"/>
      <c r="H225" s="998"/>
      <c r="I225" s="998"/>
      <c r="J225" s="998"/>
      <c r="K225" s="998"/>
      <c r="L225" s="998"/>
      <c r="M225" s="998"/>
      <c r="N225" s="998"/>
      <c r="O225" s="998"/>
      <c r="P225" s="998"/>
      <c r="Q225" s="998"/>
      <c r="R225" s="998"/>
      <c r="S225" s="998"/>
      <c r="T225" s="998"/>
      <c r="U225" s="998"/>
      <c r="V225" s="998"/>
      <c r="W225" s="998"/>
      <c r="X225" s="998"/>
      <c r="Y225" s="998"/>
      <c r="Z225" s="998"/>
      <c r="AA225" s="998"/>
      <c r="AB225" s="998"/>
      <c r="AC225" s="998"/>
      <c r="AD225" s="998"/>
      <c r="AE225" s="998"/>
      <c r="AF225" s="998"/>
      <c r="AG225" s="998"/>
      <c r="AH225" s="998"/>
      <c r="AI225" s="998"/>
      <c r="AJ225" s="998"/>
      <c r="AK225" s="998"/>
      <c r="AL225" s="998"/>
      <c r="AM225" s="998"/>
      <c r="AN225" s="998"/>
      <c r="AO225" s="998"/>
      <c r="AP225" s="998"/>
      <c r="AQ225" s="998"/>
      <c r="AR225" s="998"/>
      <c r="AS225" s="998"/>
      <c r="AT225" s="998"/>
      <c r="AU225" s="998"/>
      <c r="AV225" s="998"/>
      <c r="AW225" s="998"/>
      <c r="AX225" s="998"/>
      <c r="AY225" s="998"/>
    </row>
    <row r="226" ht="15.75" customHeight="1">
      <c r="A226" s="998"/>
      <c r="B226" s="998"/>
      <c r="C226" s="998"/>
      <c r="D226" s="998"/>
      <c r="E226" s="998"/>
      <c r="F226" s="998"/>
      <c r="G226" s="998"/>
      <c r="H226" s="998"/>
      <c r="I226" s="998"/>
      <c r="J226" s="998"/>
      <c r="K226" s="998"/>
      <c r="L226" s="998"/>
      <c r="M226" s="998"/>
      <c r="N226" s="998"/>
      <c r="O226" s="998"/>
      <c r="P226" s="998"/>
      <c r="Q226" s="998"/>
      <c r="R226" s="998"/>
      <c r="S226" s="998"/>
      <c r="T226" s="998"/>
      <c r="U226" s="998"/>
      <c r="V226" s="998"/>
      <c r="W226" s="998"/>
      <c r="X226" s="998"/>
      <c r="Y226" s="998"/>
      <c r="Z226" s="998"/>
      <c r="AA226" s="998"/>
      <c r="AB226" s="998"/>
      <c r="AC226" s="998"/>
      <c r="AD226" s="998"/>
      <c r="AE226" s="998"/>
      <c r="AF226" s="998"/>
      <c r="AG226" s="998"/>
      <c r="AH226" s="998"/>
      <c r="AI226" s="998"/>
      <c r="AJ226" s="998"/>
      <c r="AK226" s="998"/>
      <c r="AL226" s="998"/>
      <c r="AM226" s="998"/>
      <c r="AN226" s="998"/>
      <c r="AO226" s="998"/>
      <c r="AP226" s="998"/>
      <c r="AQ226" s="998"/>
      <c r="AR226" s="998"/>
      <c r="AS226" s="998"/>
      <c r="AT226" s="998"/>
      <c r="AU226" s="998"/>
      <c r="AV226" s="998"/>
      <c r="AW226" s="998"/>
      <c r="AX226" s="998"/>
      <c r="AY226" s="998"/>
    </row>
    <row r="227" ht="15.75" customHeight="1">
      <c r="A227" s="998"/>
      <c r="B227" s="998"/>
      <c r="C227" s="998"/>
      <c r="D227" s="998"/>
      <c r="E227" s="998"/>
      <c r="F227" s="998"/>
      <c r="G227" s="998"/>
      <c r="H227" s="998"/>
      <c r="I227" s="998"/>
      <c r="J227" s="998"/>
      <c r="K227" s="998"/>
      <c r="L227" s="998"/>
      <c r="M227" s="998"/>
      <c r="N227" s="998"/>
      <c r="O227" s="998"/>
      <c r="P227" s="998"/>
      <c r="Q227" s="998"/>
      <c r="R227" s="998"/>
      <c r="S227" s="998"/>
      <c r="T227" s="998"/>
      <c r="U227" s="998"/>
      <c r="V227" s="998"/>
      <c r="W227" s="998"/>
      <c r="X227" s="998"/>
      <c r="Y227" s="998"/>
      <c r="Z227" s="998"/>
      <c r="AA227" s="998"/>
      <c r="AB227" s="998"/>
      <c r="AC227" s="998"/>
      <c r="AD227" s="998"/>
      <c r="AE227" s="998"/>
      <c r="AF227" s="998"/>
      <c r="AG227" s="998"/>
      <c r="AH227" s="998"/>
      <c r="AI227" s="998"/>
      <c r="AJ227" s="998"/>
      <c r="AK227" s="998"/>
      <c r="AL227" s="998"/>
      <c r="AM227" s="998"/>
      <c r="AN227" s="998"/>
      <c r="AO227" s="998"/>
      <c r="AP227" s="998"/>
      <c r="AQ227" s="998"/>
      <c r="AR227" s="998"/>
      <c r="AS227" s="998"/>
      <c r="AT227" s="998"/>
      <c r="AU227" s="998"/>
      <c r="AV227" s="998"/>
      <c r="AW227" s="998"/>
      <c r="AX227" s="998"/>
      <c r="AY227" s="998"/>
    </row>
    <row r="228" ht="15.75" customHeight="1">
      <c r="A228" s="998"/>
      <c r="B228" s="998"/>
      <c r="C228" s="998"/>
      <c r="D228" s="998"/>
      <c r="E228" s="998"/>
      <c r="F228" s="998"/>
      <c r="G228" s="998"/>
      <c r="H228" s="998"/>
      <c r="I228" s="998"/>
      <c r="J228" s="998"/>
      <c r="K228" s="998"/>
      <c r="L228" s="998"/>
      <c r="M228" s="998"/>
      <c r="N228" s="998"/>
      <c r="O228" s="998"/>
      <c r="P228" s="998"/>
      <c r="Q228" s="998"/>
      <c r="R228" s="998"/>
      <c r="S228" s="998"/>
      <c r="T228" s="998"/>
      <c r="U228" s="998"/>
      <c r="V228" s="998"/>
      <c r="W228" s="998"/>
      <c r="X228" s="998"/>
      <c r="Y228" s="998"/>
      <c r="Z228" s="998"/>
      <c r="AA228" s="998"/>
      <c r="AB228" s="998"/>
      <c r="AC228" s="998"/>
      <c r="AD228" s="998"/>
      <c r="AE228" s="998"/>
      <c r="AF228" s="998"/>
      <c r="AG228" s="998"/>
      <c r="AH228" s="998"/>
      <c r="AI228" s="998"/>
      <c r="AJ228" s="998"/>
      <c r="AK228" s="998"/>
      <c r="AL228" s="998"/>
      <c r="AM228" s="998"/>
      <c r="AN228" s="998"/>
      <c r="AO228" s="998"/>
      <c r="AP228" s="998"/>
      <c r="AQ228" s="998"/>
      <c r="AR228" s="998"/>
      <c r="AS228" s="998"/>
      <c r="AT228" s="998"/>
      <c r="AU228" s="998"/>
      <c r="AV228" s="998"/>
      <c r="AW228" s="998"/>
      <c r="AX228" s="998"/>
      <c r="AY228" s="998"/>
    </row>
    <row r="229" ht="15.75" customHeight="1">
      <c r="A229" s="998"/>
      <c r="B229" s="998"/>
      <c r="C229" s="998"/>
      <c r="D229" s="998"/>
      <c r="E229" s="998"/>
      <c r="F229" s="998"/>
      <c r="G229" s="998"/>
      <c r="H229" s="998"/>
      <c r="I229" s="998"/>
      <c r="J229" s="998"/>
      <c r="K229" s="998"/>
      <c r="L229" s="998"/>
      <c r="M229" s="998"/>
      <c r="N229" s="998"/>
      <c r="O229" s="998"/>
      <c r="P229" s="998"/>
      <c r="Q229" s="998"/>
      <c r="R229" s="998"/>
      <c r="S229" s="998"/>
      <c r="T229" s="998"/>
      <c r="U229" s="998"/>
      <c r="V229" s="998"/>
      <c r="W229" s="998"/>
      <c r="X229" s="998"/>
      <c r="Y229" s="998"/>
      <c r="Z229" s="998"/>
      <c r="AA229" s="998"/>
      <c r="AB229" s="998"/>
      <c r="AC229" s="998"/>
      <c r="AD229" s="998"/>
      <c r="AE229" s="998"/>
      <c r="AF229" s="998"/>
      <c r="AG229" s="998"/>
      <c r="AH229" s="998"/>
      <c r="AI229" s="998"/>
      <c r="AJ229" s="998"/>
      <c r="AK229" s="998"/>
      <c r="AL229" s="998"/>
      <c r="AM229" s="998"/>
      <c r="AN229" s="998"/>
      <c r="AO229" s="998"/>
      <c r="AP229" s="998"/>
      <c r="AQ229" s="998"/>
      <c r="AR229" s="998"/>
      <c r="AS229" s="998"/>
      <c r="AT229" s="998"/>
      <c r="AU229" s="998"/>
      <c r="AV229" s="998"/>
      <c r="AW229" s="998"/>
      <c r="AX229" s="998"/>
      <c r="AY229" s="998"/>
    </row>
    <row r="230" ht="15.75" customHeight="1">
      <c r="A230" s="998"/>
      <c r="B230" s="998"/>
      <c r="C230" s="998"/>
      <c r="D230" s="998"/>
      <c r="E230" s="998"/>
      <c r="F230" s="998"/>
      <c r="G230" s="998"/>
      <c r="H230" s="998"/>
      <c r="I230" s="998"/>
      <c r="J230" s="998"/>
      <c r="K230" s="998"/>
      <c r="L230" s="998"/>
      <c r="M230" s="998"/>
      <c r="N230" s="998"/>
      <c r="O230" s="998"/>
      <c r="P230" s="998"/>
      <c r="Q230" s="998"/>
      <c r="R230" s="998"/>
      <c r="S230" s="998"/>
      <c r="T230" s="998"/>
      <c r="U230" s="998"/>
      <c r="V230" s="998"/>
      <c r="W230" s="998"/>
      <c r="X230" s="998"/>
      <c r="Y230" s="998"/>
      <c r="Z230" s="998"/>
      <c r="AA230" s="998"/>
      <c r="AB230" s="998"/>
      <c r="AC230" s="998"/>
      <c r="AD230" s="998"/>
      <c r="AE230" s="998"/>
      <c r="AF230" s="998"/>
      <c r="AG230" s="998"/>
      <c r="AH230" s="998"/>
      <c r="AI230" s="998"/>
      <c r="AJ230" s="998"/>
      <c r="AK230" s="998"/>
      <c r="AL230" s="998"/>
      <c r="AM230" s="998"/>
      <c r="AN230" s="998"/>
      <c r="AO230" s="998"/>
      <c r="AP230" s="998"/>
      <c r="AQ230" s="998"/>
      <c r="AR230" s="998"/>
      <c r="AS230" s="998"/>
      <c r="AT230" s="998"/>
      <c r="AU230" s="998"/>
      <c r="AV230" s="998"/>
      <c r="AW230" s="998"/>
      <c r="AX230" s="998"/>
      <c r="AY230" s="998"/>
    </row>
    <row r="231" ht="15.75" customHeight="1">
      <c r="A231" s="998"/>
      <c r="B231" s="998"/>
      <c r="C231" s="998"/>
      <c r="D231" s="998"/>
      <c r="E231" s="998"/>
      <c r="F231" s="998"/>
      <c r="G231" s="998"/>
      <c r="H231" s="998"/>
      <c r="I231" s="998"/>
      <c r="J231" s="998"/>
      <c r="K231" s="998"/>
      <c r="L231" s="998"/>
      <c r="M231" s="998"/>
      <c r="N231" s="998"/>
      <c r="O231" s="998"/>
      <c r="P231" s="998"/>
      <c r="Q231" s="998"/>
      <c r="R231" s="998"/>
      <c r="S231" s="998"/>
      <c r="T231" s="998"/>
      <c r="U231" s="998"/>
      <c r="V231" s="998"/>
      <c r="W231" s="998"/>
      <c r="X231" s="998"/>
      <c r="Y231" s="998"/>
      <c r="Z231" s="998"/>
      <c r="AA231" s="998"/>
      <c r="AB231" s="998"/>
      <c r="AC231" s="998"/>
      <c r="AD231" s="998"/>
      <c r="AE231" s="998"/>
      <c r="AF231" s="998"/>
      <c r="AG231" s="998"/>
      <c r="AH231" s="998"/>
      <c r="AI231" s="998"/>
      <c r="AJ231" s="998"/>
      <c r="AK231" s="998"/>
      <c r="AL231" s="998"/>
      <c r="AM231" s="998"/>
      <c r="AN231" s="998"/>
      <c r="AO231" s="998"/>
      <c r="AP231" s="998"/>
      <c r="AQ231" s="998"/>
      <c r="AR231" s="998"/>
      <c r="AS231" s="998"/>
      <c r="AT231" s="998"/>
      <c r="AU231" s="998"/>
      <c r="AV231" s="998"/>
      <c r="AW231" s="998"/>
      <c r="AX231" s="998"/>
      <c r="AY231" s="998"/>
    </row>
    <row r="232" ht="15.75" customHeight="1">
      <c r="A232" s="998"/>
      <c r="B232" s="998"/>
      <c r="C232" s="998"/>
      <c r="D232" s="998"/>
      <c r="E232" s="998"/>
      <c r="F232" s="998"/>
      <c r="G232" s="998"/>
      <c r="H232" s="998"/>
      <c r="I232" s="998"/>
      <c r="J232" s="998"/>
      <c r="K232" s="998"/>
      <c r="L232" s="998"/>
      <c r="M232" s="998"/>
      <c r="N232" s="998"/>
      <c r="O232" s="998"/>
      <c r="P232" s="998"/>
      <c r="Q232" s="998"/>
      <c r="R232" s="998"/>
      <c r="S232" s="998"/>
      <c r="T232" s="998"/>
      <c r="U232" s="998"/>
      <c r="V232" s="998"/>
      <c r="W232" s="998"/>
      <c r="X232" s="998"/>
      <c r="Y232" s="998"/>
      <c r="Z232" s="998"/>
      <c r="AA232" s="998"/>
      <c r="AB232" s="998"/>
      <c r="AC232" s="998"/>
      <c r="AD232" s="998"/>
      <c r="AE232" s="998"/>
      <c r="AF232" s="998"/>
      <c r="AG232" s="998"/>
      <c r="AH232" s="998"/>
      <c r="AI232" s="998"/>
      <c r="AJ232" s="998"/>
      <c r="AK232" s="998"/>
      <c r="AL232" s="998"/>
      <c r="AM232" s="998"/>
      <c r="AN232" s="998"/>
      <c r="AO232" s="998"/>
      <c r="AP232" s="998"/>
      <c r="AQ232" s="998"/>
      <c r="AR232" s="998"/>
      <c r="AS232" s="998"/>
      <c r="AT232" s="998"/>
      <c r="AU232" s="998"/>
      <c r="AV232" s="998"/>
      <c r="AW232" s="998"/>
      <c r="AX232" s="998"/>
      <c r="AY232" s="998"/>
    </row>
    <row r="233" ht="15.75" customHeight="1">
      <c r="A233" s="998"/>
      <c r="B233" s="998"/>
      <c r="C233" s="998"/>
      <c r="D233" s="998"/>
      <c r="E233" s="998"/>
      <c r="F233" s="998"/>
      <c r="G233" s="998"/>
      <c r="H233" s="998"/>
      <c r="I233" s="998"/>
      <c r="J233" s="998"/>
      <c r="K233" s="998"/>
      <c r="L233" s="998"/>
      <c r="M233" s="998"/>
      <c r="N233" s="998"/>
      <c r="O233" s="998"/>
      <c r="P233" s="998"/>
      <c r="Q233" s="998"/>
      <c r="R233" s="998"/>
      <c r="S233" s="998"/>
      <c r="T233" s="998"/>
      <c r="U233" s="998"/>
      <c r="V233" s="998"/>
      <c r="W233" s="998"/>
      <c r="X233" s="998"/>
      <c r="Y233" s="998"/>
      <c r="Z233" s="998"/>
      <c r="AA233" s="998"/>
      <c r="AB233" s="998"/>
      <c r="AC233" s="998"/>
      <c r="AD233" s="998"/>
      <c r="AE233" s="998"/>
      <c r="AF233" s="998"/>
      <c r="AG233" s="998"/>
      <c r="AH233" s="998"/>
      <c r="AI233" s="998"/>
      <c r="AJ233" s="998"/>
      <c r="AK233" s="998"/>
      <c r="AL233" s="998"/>
      <c r="AM233" s="998"/>
      <c r="AN233" s="998"/>
      <c r="AO233" s="998"/>
      <c r="AP233" s="998"/>
      <c r="AQ233" s="998"/>
      <c r="AR233" s="998"/>
      <c r="AS233" s="998"/>
      <c r="AT233" s="998"/>
      <c r="AU233" s="998"/>
      <c r="AV233" s="998"/>
      <c r="AW233" s="998"/>
      <c r="AX233" s="998"/>
      <c r="AY233" s="998"/>
    </row>
    <row r="234" ht="15.75" customHeight="1">
      <c r="A234" s="998"/>
      <c r="B234" s="998"/>
      <c r="C234" s="998"/>
      <c r="D234" s="998"/>
      <c r="E234" s="998"/>
      <c r="F234" s="998"/>
      <c r="G234" s="998"/>
      <c r="H234" s="998"/>
      <c r="I234" s="998"/>
      <c r="J234" s="998"/>
      <c r="K234" s="998"/>
      <c r="L234" s="998"/>
      <c r="M234" s="998"/>
      <c r="N234" s="998"/>
      <c r="O234" s="998"/>
      <c r="P234" s="998"/>
      <c r="Q234" s="998"/>
      <c r="R234" s="998"/>
      <c r="S234" s="998"/>
      <c r="T234" s="998"/>
      <c r="U234" s="998"/>
      <c r="V234" s="998"/>
      <c r="W234" s="998"/>
      <c r="X234" s="998"/>
      <c r="Y234" s="998"/>
      <c r="Z234" s="998"/>
      <c r="AA234" s="998"/>
      <c r="AB234" s="998"/>
      <c r="AC234" s="998"/>
      <c r="AD234" s="998"/>
      <c r="AE234" s="998"/>
      <c r="AF234" s="998"/>
      <c r="AG234" s="998"/>
      <c r="AH234" s="998"/>
      <c r="AI234" s="998"/>
      <c r="AJ234" s="998"/>
      <c r="AK234" s="998"/>
      <c r="AL234" s="998"/>
      <c r="AM234" s="998"/>
      <c r="AN234" s="998"/>
      <c r="AO234" s="998"/>
      <c r="AP234" s="998"/>
      <c r="AQ234" s="998"/>
      <c r="AR234" s="998"/>
      <c r="AS234" s="998"/>
      <c r="AT234" s="998"/>
      <c r="AU234" s="998"/>
      <c r="AV234" s="998"/>
      <c r="AW234" s="998"/>
      <c r="AX234" s="998"/>
      <c r="AY234" s="998"/>
    </row>
    <row r="235" ht="15.75" customHeight="1">
      <c r="A235" s="998"/>
      <c r="B235" s="998"/>
      <c r="C235" s="998"/>
      <c r="D235" s="998"/>
      <c r="E235" s="998"/>
      <c r="F235" s="998"/>
      <c r="G235" s="998"/>
      <c r="H235" s="998"/>
      <c r="I235" s="998"/>
      <c r="J235" s="998"/>
      <c r="K235" s="998"/>
      <c r="L235" s="998"/>
      <c r="M235" s="998"/>
      <c r="N235" s="998"/>
      <c r="O235" s="998"/>
      <c r="P235" s="998"/>
      <c r="Q235" s="998"/>
      <c r="R235" s="998"/>
      <c r="S235" s="998"/>
      <c r="T235" s="998"/>
      <c r="U235" s="998"/>
      <c r="V235" s="998"/>
      <c r="W235" s="998"/>
      <c r="X235" s="998"/>
      <c r="Y235" s="998"/>
      <c r="Z235" s="998"/>
      <c r="AA235" s="998"/>
      <c r="AB235" s="998"/>
      <c r="AC235" s="998"/>
      <c r="AD235" s="998"/>
      <c r="AE235" s="998"/>
      <c r="AF235" s="998"/>
      <c r="AG235" s="998"/>
      <c r="AH235" s="998"/>
      <c r="AI235" s="998"/>
      <c r="AJ235" s="998"/>
      <c r="AK235" s="998"/>
      <c r="AL235" s="998"/>
      <c r="AM235" s="998"/>
      <c r="AN235" s="998"/>
      <c r="AO235" s="998"/>
      <c r="AP235" s="998"/>
      <c r="AQ235" s="998"/>
      <c r="AR235" s="998"/>
      <c r="AS235" s="998"/>
      <c r="AT235" s="998"/>
      <c r="AU235" s="998"/>
      <c r="AV235" s="998"/>
      <c r="AW235" s="998"/>
      <c r="AX235" s="998"/>
      <c r="AY235" s="998"/>
    </row>
    <row r="236" ht="15.75" customHeight="1">
      <c r="A236" s="998"/>
      <c r="B236" s="998"/>
      <c r="C236" s="998"/>
      <c r="D236" s="998"/>
      <c r="E236" s="998"/>
      <c r="F236" s="998"/>
      <c r="G236" s="998"/>
      <c r="H236" s="998"/>
      <c r="I236" s="998"/>
      <c r="J236" s="998"/>
      <c r="K236" s="998"/>
      <c r="L236" s="998"/>
      <c r="M236" s="998"/>
      <c r="N236" s="998"/>
      <c r="O236" s="998"/>
      <c r="P236" s="998"/>
      <c r="Q236" s="998"/>
      <c r="R236" s="998"/>
      <c r="S236" s="998"/>
      <c r="T236" s="998"/>
      <c r="U236" s="998"/>
      <c r="V236" s="998"/>
      <c r="W236" s="998"/>
      <c r="X236" s="998"/>
      <c r="Y236" s="998"/>
      <c r="Z236" s="998"/>
      <c r="AA236" s="998"/>
      <c r="AB236" s="998"/>
      <c r="AC236" s="998"/>
      <c r="AD236" s="998"/>
      <c r="AE236" s="998"/>
      <c r="AF236" s="998"/>
      <c r="AG236" s="998"/>
      <c r="AH236" s="998"/>
      <c r="AI236" s="998"/>
      <c r="AJ236" s="998"/>
      <c r="AK236" s="998"/>
      <c r="AL236" s="998"/>
      <c r="AM236" s="998"/>
      <c r="AN236" s="998"/>
      <c r="AO236" s="998"/>
      <c r="AP236" s="998"/>
      <c r="AQ236" s="998"/>
      <c r="AR236" s="998"/>
      <c r="AS236" s="998"/>
      <c r="AT236" s="998"/>
      <c r="AU236" s="998"/>
      <c r="AV236" s="998"/>
      <c r="AW236" s="998"/>
      <c r="AX236" s="998"/>
      <c r="AY236" s="998"/>
    </row>
    <row r="237" ht="15.75" customHeight="1">
      <c r="A237" s="998"/>
      <c r="B237" s="998"/>
      <c r="C237" s="998"/>
      <c r="D237" s="998"/>
      <c r="E237" s="998"/>
      <c r="F237" s="998"/>
      <c r="G237" s="998"/>
      <c r="H237" s="998"/>
      <c r="I237" s="998"/>
      <c r="J237" s="998"/>
      <c r="K237" s="998"/>
      <c r="L237" s="998"/>
      <c r="M237" s="998"/>
      <c r="N237" s="998"/>
      <c r="O237" s="998"/>
      <c r="P237" s="998"/>
      <c r="Q237" s="998"/>
      <c r="R237" s="998"/>
      <c r="S237" s="998"/>
      <c r="T237" s="998"/>
      <c r="U237" s="998"/>
      <c r="V237" s="998"/>
      <c r="W237" s="998"/>
      <c r="X237" s="998"/>
      <c r="Y237" s="998"/>
      <c r="Z237" s="998"/>
      <c r="AA237" s="998"/>
      <c r="AB237" s="998"/>
      <c r="AC237" s="998"/>
      <c r="AD237" s="998"/>
      <c r="AE237" s="998"/>
      <c r="AF237" s="998"/>
      <c r="AG237" s="998"/>
      <c r="AH237" s="998"/>
      <c r="AI237" s="998"/>
      <c r="AJ237" s="998"/>
      <c r="AK237" s="998"/>
      <c r="AL237" s="998"/>
      <c r="AM237" s="998"/>
      <c r="AN237" s="998"/>
      <c r="AO237" s="998"/>
      <c r="AP237" s="998"/>
      <c r="AQ237" s="998"/>
      <c r="AR237" s="998"/>
      <c r="AS237" s="998"/>
      <c r="AT237" s="998"/>
      <c r="AU237" s="998"/>
      <c r="AV237" s="998"/>
      <c r="AW237" s="998"/>
      <c r="AX237" s="998"/>
      <c r="AY237" s="998"/>
    </row>
    <row r="238" ht="15.75" customHeight="1">
      <c r="A238" s="998"/>
      <c r="B238" s="998"/>
      <c r="C238" s="998"/>
      <c r="D238" s="998"/>
      <c r="E238" s="998"/>
      <c r="F238" s="998"/>
      <c r="G238" s="998"/>
      <c r="H238" s="998"/>
      <c r="I238" s="998"/>
      <c r="J238" s="998"/>
      <c r="K238" s="998"/>
      <c r="L238" s="998"/>
      <c r="M238" s="998"/>
      <c r="N238" s="998"/>
      <c r="O238" s="998"/>
      <c r="P238" s="998"/>
      <c r="Q238" s="998"/>
      <c r="R238" s="998"/>
      <c r="S238" s="998"/>
      <c r="T238" s="998"/>
      <c r="U238" s="998"/>
      <c r="V238" s="998"/>
      <c r="W238" s="998"/>
      <c r="X238" s="998"/>
      <c r="Y238" s="998"/>
      <c r="Z238" s="998"/>
      <c r="AA238" s="998"/>
      <c r="AB238" s="998"/>
      <c r="AC238" s="998"/>
      <c r="AD238" s="998"/>
      <c r="AE238" s="998"/>
      <c r="AF238" s="998"/>
      <c r="AG238" s="998"/>
      <c r="AH238" s="998"/>
      <c r="AI238" s="998"/>
      <c r="AJ238" s="998"/>
      <c r="AK238" s="998"/>
      <c r="AL238" s="998"/>
      <c r="AM238" s="998"/>
      <c r="AN238" s="998"/>
      <c r="AO238" s="998"/>
      <c r="AP238" s="998"/>
      <c r="AQ238" s="998"/>
      <c r="AR238" s="998"/>
      <c r="AS238" s="998"/>
      <c r="AT238" s="998"/>
      <c r="AU238" s="998"/>
      <c r="AV238" s="998"/>
      <c r="AW238" s="998"/>
      <c r="AX238" s="998"/>
      <c r="AY238" s="998"/>
    </row>
    <row r="239" ht="15.75" customHeight="1">
      <c r="A239" s="998"/>
      <c r="B239" s="998"/>
      <c r="C239" s="998"/>
      <c r="D239" s="998"/>
      <c r="E239" s="998"/>
      <c r="F239" s="998"/>
      <c r="G239" s="998"/>
      <c r="H239" s="998"/>
      <c r="I239" s="998"/>
      <c r="J239" s="998"/>
      <c r="K239" s="998"/>
      <c r="L239" s="998"/>
      <c r="M239" s="998"/>
      <c r="N239" s="998"/>
      <c r="O239" s="998"/>
      <c r="P239" s="998"/>
      <c r="Q239" s="998"/>
      <c r="R239" s="998"/>
      <c r="S239" s="998"/>
      <c r="T239" s="998"/>
      <c r="U239" s="998"/>
      <c r="V239" s="998"/>
      <c r="W239" s="998"/>
      <c r="X239" s="998"/>
      <c r="Y239" s="998"/>
      <c r="Z239" s="998"/>
      <c r="AA239" s="998"/>
      <c r="AB239" s="998"/>
      <c r="AC239" s="998"/>
      <c r="AD239" s="998"/>
      <c r="AE239" s="998"/>
      <c r="AF239" s="998"/>
      <c r="AG239" s="998"/>
      <c r="AH239" s="998"/>
      <c r="AI239" s="998"/>
      <c r="AJ239" s="998"/>
      <c r="AK239" s="998"/>
      <c r="AL239" s="998"/>
      <c r="AM239" s="998"/>
      <c r="AN239" s="998"/>
      <c r="AO239" s="998"/>
      <c r="AP239" s="998"/>
      <c r="AQ239" s="998"/>
      <c r="AR239" s="998"/>
      <c r="AS239" s="998"/>
      <c r="AT239" s="998"/>
      <c r="AU239" s="998"/>
      <c r="AV239" s="998"/>
      <c r="AW239" s="998"/>
      <c r="AX239" s="998"/>
      <c r="AY239" s="998"/>
    </row>
    <row r="240" ht="15.75" customHeight="1">
      <c r="A240" s="998"/>
      <c r="B240" s="998"/>
      <c r="C240" s="998"/>
      <c r="D240" s="998"/>
      <c r="E240" s="998"/>
      <c r="F240" s="998"/>
      <c r="G240" s="998"/>
      <c r="H240" s="998"/>
      <c r="I240" s="998"/>
      <c r="J240" s="998"/>
      <c r="K240" s="998"/>
      <c r="L240" s="998"/>
      <c r="M240" s="998"/>
      <c r="N240" s="998"/>
      <c r="O240" s="998"/>
      <c r="P240" s="998"/>
      <c r="Q240" s="998"/>
      <c r="R240" s="998"/>
      <c r="S240" s="998"/>
      <c r="T240" s="998"/>
      <c r="U240" s="998"/>
      <c r="V240" s="998"/>
      <c r="W240" s="998"/>
      <c r="X240" s="998"/>
      <c r="Y240" s="998"/>
      <c r="Z240" s="998"/>
      <c r="AA240" s="998"/>
      <c r="AB240" s="998"/>
      <c r="AC240" s="998"/>
      <c r="AD240" s="998"/>
      <c r="AE240" s="998"/>
      <c r="AF240" s="998"/>
      <c r="AG240" s="998"/>
      <c r="AH240" s="998"/>
      <c r="AI240" s="998"/>
      <c r="AJ240" s="998"/>
      <c r="AK240" s="998"/>
      <c r="AL240" s="998"/>
      <c r="AM240" s="998"/>
      <c r="AN240" s="998"/>
      <c r="AO240" s="998"/>
      <c r="AP240" s="998"/>
      <c r="AQ240" s="998"/>
      <c r="AR240" s="998"/>
      <c r="AS240" s="998"/>
      <c r="AT240" s="998"/>
      <c r="AU240" s="998"/>
      <c r="AV240" s="998"/>
      <c r="AW240" s="998"/>
      <c r="AX240" s="998"/>
      <c r="AY240" s="998"/>
    </row>
    <row r="241" ht="15.75" customHeight="1">
      <c r="A241" s="998"/>
      <c r="B241" s="998"/>
      <c r="C241" s="998"/>
      <c r="D241" s="998"/>
      <c r="E241" s="998"/>
      <c r="F241" s="998"/>
      <c r="G241" s="998"/>
      <c r="H241" s="998"/>
      <c r="I241" s="998"/>
      <c r="J241" s="998"/>
      <c r="K241" s="998"/>
      <c r="L241" s="998"/>
      <c r="M241" s="998"/>
      <c r="N241" s="998"/>
      <c r="O241" s="998"/>
      <c r="P241" s="998"/>
      <c r="Q241" s="998"/>
      <c r="R241" s="998"/>
      <c r="S241" s="998"/>
      <c r="T241" s="998"/>
      <c r="U241" s="998"/>
      <c r="V241" s="998"/>
      <c r="W241" s="998"/>
      <c r="X241" s="998"/>
      <c r="Y241" s="998"/>
      <c r="Z241" s="998"/>
      <c r="AA241" s="998"/>
      <c r="AB241" s="998"/>
      <c r="AC241" s="998"/>
      <c r="AD241" s="998"/>
      <c r="AE241" s="998"/>
      <c r="AF241" s="998"/>
      <c r="AG241" s="998"/>
      <c r="AH241" s="998"/>
      <c r="AI241" s="998"/>
      <c r="AJ241" s="998"/>
      <c r="AK241" s="998"/>
      <c r="AL241" s="998"/>
      <c r="AM241" s="998"/>
      <c r="AN241" s="998"/>
      <c r="AO241" s="998"/>
      <c r="AP241" s="998"/>
      <c r="AQ241" s="998"/>
      <c r="AR241" s="998"/>
      <c r="AS241" s="998"/>
      <c r="AT241" s="998"/>
      <c r="AU241" s="998"/>
      <c r="AV241" s="998"/>
      <c r="AW241" s="998"/>
      <c r="AX241" s="998"/>
      <c r="AY241" s="998"/>
    </row>
    <row r="242" ht="15.75" customHeight="1">
      <c r="A242" s="998"/>
      <c r="B242" s="998"/>
      <c r="C242" s="998"/>
      <c r="D242" s="998"/>
      <c r="E242" s="998"/>
      <c r="F242" s="998"/>
      <c r="G242" s="998"/>
      <c r="H242" s="998"/>
      <c r="I242" s="998"/>
      <c r="J242" s="998"/>
      <c r="K242" s="998"/>
      <c r="L242" s="998"/>
      <c r="M242" s="998"/>
      <c r="N242" s="998"/>
      <c r="O242" s="998"/>
      <c r="P242" s="998"/>
      <c r="Q242" s="998"/>
      <c r="R242" s="998"/>
      <c r="S242" s="998"/>
      <c r="T242" s="998"/>
      <c r="U242" s="998"/>
      <c r="V242" s="998"/>
      <c r="W242" s="998"/>
      <c r="X242" s="998"/>
      <c r="Y242" s="998"/>
      <c r="Z242" s="998"/>
      <c r="AA242" s="998"/>
      <c r="AB242" s="998"/>
      <c r="AC242" s="998"/>
      <c r="AD242" s="998"/>
      <c r="AE242" s="998"/>
      <c r="AF242" s="998"/>
      <c r="AG242" s="998"/>
      <c r="AH242" s="998"/>
      <c r="AI242" s="998"/>
      <c r="AJ242" s="998"/>
      <c r="AK242" s="998"/>
      <c r="AL242" s="998"/>
      <c r="AM242" s="998"/>
      <c r="AN242" s="998"/>
      <c r="AO242" s="998"/>
      <c r="AP242" s="998"/>
      <c r="AQ242" s="998"/>
      <c r="AR242" s="998"/>
      <c r="AS242" s="998"/>
      <c r="AT242" s="998"/>
      <c r="AU242" s="998"/>
      <c r="AV242" s="998"/>
      <c r="AW242" s="998"/>
      <c r="AX242" s="998"/>
      <c r="AY242" s="998"/>
    </row>
    <row r="243" ht="15.75" customHeight="1">
      <c r="A243" s="998"/>
      <c r="B243" s="998"/>
      <c r="C243" s="998"/>
      <c r="D243" s="998"/>
      <c r="E243" s="998"/>
      <c r="F243" s="998"/>
      <c r="G243" s="998"/>
      <c r="H243" s="998"/>
      <c r="I243" s="998"/>
      <c r="J243" s="998"/>
      <c r="K243" s="998"/>
      <c r="L243" s="998"/>
      <c r="M243" s="998"/>
      <c r="N243" s="998"/>
      <c r="O243" s="998"/>
      <c r="P243" s="998"/>
      <c r="Q243" s="998"/>
      <c r="R243" s="998"/>
      <c r="S243" s="998"/>
      <c r="T243" s="998"/>
      <c r="U243" s="998"/>
      <c r="V243" s="998"/>
      <c r="W243" s="998"/>
      <c r="X243" s="998"/>
      <c r="Y243" s="998"/>
      <c r="Z243" s="998"/>
      <c r="AA243" s="998"/>
      <c r="AB243" s="998"/>
      <c r="AC243" s="998"/>
      <c r="AD243" s="998"/>
      <c r="AE243" s="998"/>
      <c r="AF243" s="998"/>
      <c r="AG243" s="998"/>
      <c r="AH243" s="998"/>
      <c r="AI243" s="998"/>
      <c r="AJ243" s="998"/>
      <c r="AK243" s="998"/>
      <c r="AL243" s="998"/>
      <c r="AM243" s="998"/>
      <c r="AN243" s="998"/>
      <c r="AO243" s="998"/>
      <c r="AP243" s="998"/>
      <c r="AQ243" s="998"/>
      <c r="AR243" s="998"/>
      <c r="AS243" s="998"/>
      <c r="AT243" s="998"/>
      <c r="AU243" s="998"/>
      <c r="AV243" s="998"/>
      <c r="AW243" s="998"/>
      <c r="AX243" s="998"/>
      <c r="AY243" s="998"/>
    </row>
    <row r="244" ht="15.75" customHeight="1">
      <c r="A244" s="998"/>
      <c r="B244" s="998"/>
      <c r="C244" s="998"/>
      <c r="D244" s="998"/>
      <c r="E244" s="998"/>
      <c r="F244" s="998"/>
      <c r="G244" s="998"/>
      <c r="H244" s="998"/>
      <c r="I244" s="998"/>
      <c r="J244" s="998"/>
      <c r="K244" s="998"/>
      <c r="L244" s="998"/>
      <c r="M244" s="998"/>
      <c r="N244" s="998"/>
      <c r="O244" s="998"/>
      <c r="P244" s="998"/>
      <c r="Q244" s="998"/>
      <c r="R244" s="998"/>
      <c r="S244" s="998"/>
      <c r="T244" s="998"/>
      <c r="U244" s="998"/>
      <c r="V244" s="998"/>
      <c r="W244" s="998"/>
      <c r="X244" s="998"/>
      <c r="Y244" s="998"/>
      <c r="Z244" s="998"/>
      <c r="AA244" s="998"/>
      <c r="AB244" s="998"/>
      <c r="AC244" s="998"/>
      <c r="AD244" s="998"/>
      <c r="AE244" s="998"/>
      <c r="AF244" s="998"/>
      <c r="AG244" s="998"/>
      <c r="AH244" s="998"/>
      <c r="AI244" s="998"/>
      <c r="AJ244" s="998"/>
      <c r="AK244" s="998"/>
      <c r="AL244" s="998"/>
      <c r="AM244" s="998"/>
      <c r="AN244" s="998"/>
      <c r="AO244" s="998"/>
      <c r="AP244" s="998"/>
      <c r="AQ244" s="998"/>
      <c r="AR244" s="998"/>
      <c r="AS244" s="998"/>
      <c r="AT244" s="998"/>
      <c r="AU244" s="998"/>
      <c r="AV244" s="998"/>
      <c r="AW244" s="998"/>
      <c r="AX244" s="998"/>
      <c r="AY244" s="998"/>
    </row>
    <row r="245" ht="15.75" customHeight="1">
      <c r="A245" s="998"/>
      <c r="B245" s="998"/>
      <c r="C245" s="998"/>
      <c r="D245" s="998"/>
      <c r="E245" s="998"/>
      <c r="F245" s="998"/>
      <c r="G245" s="998"/>
      <c r="H245" s="998"/>
      <c r="I245" s="998"/>
      <c r="J245" s="998"/>
      <c r="K245" s="998"/>
      <c r="L245" s="998"/>
      <c r="M245" s="998"/>
      <c r="N245" s="998"/>
      <c r="O245" s="998"/>
      <c r="P245" s="998"/>
      <c r="Q245" s="998"/>
      <c r="R245" s="998"/>
      <c r="S245" s="998"/>
      <c r="T245" s="998"/>
      <c r="U245" s="998"/>
      <c r="V245" s="998"/>
      <c r="W245" s="998"/>
      <c r="X245" s="998"/>
      <c r="Y245" s="998"/>
      <c r="Z245" s="998"/>
      <c r="AA245" s="998"/>
      <c r="AB245" s="998"/>
      <c r="AC245" s="998"/>
      <c r="AD245" s="998"/>
      <c r="AE245" s="998"/>
      <c r="AF245" s="998"/>
      <c r="AG245" s="998"/>
      <c r="AH245" s="998"/>
      <c r="AI245" s="998"/>
      <c r="AJ245" s="998"/>
      <c r="AK245" s="998"/>
      <c r="AL245" s="998"/>
      <c r="AM245" s="998"/>
      <c r="AN245" s="998"/>
      <c r="AO245" s="998"/>
      <c r="AP245" s="998"/>
      <c r="AQ245" s="998"/>
      <c r="AR245" s="998"/>
      <c r="AS245" s="998"/>
      <c r="AT245" s="998"/>
      <c r="AU245" s="998"/>
      <c r="AV245" s="998"/>
      <c r="AW245" s="998"/>
      <c r="AX245" s="998"/>
      <c r="AY245" s="998"/>
    </row>
    <row r="246" ht="15.75" customHeight="1">
      <c r="A246" s="998"/>
      <c r="B246" s="998"/>
      <c r="C246" s="998"/>
      <c r="D246" s="998"/>
      <c r="E246" s="998"/>
      <c r="F246" s="998"/>
      <c r="G246" s="998"/>
      <c r="H246" s="998"/>
      <c r="I246" s="998"/>
      <c r="J246" s="998"/>
      <c r="K246" s="998"/>
      <c r="L246" s="998"/>
      <c r="M246" s="998"/>
      <c r="N246" s="998"/>
      <c r="O246" s="998"/>
      <c r="P246" s="998"/>
      <c r="Q246" s="998"/>
      <c r="R246" s="998"/>
      <c r="S246" s="998"/>
      <c r="T246" s="998"/>
      <c r="U246" s="998"/>
      <c r="V246" s="998"/>
      <c r="W246" s="998"/>
      <c r="X246" s="998"/>
      <c r="Y246" s="998"/>
      <c r="Z246" s="998"/>
      <c r="AA246" s="998"/>
      <c r="AB246" s="998"/>
      <c r="AC246" s="998"/>
      <c r="AD246" s="998"/>
      <c r="AE246" s="998"/>
      <c r="AF246" s="998"/>
      <c r="AG246" s="998"/>
      <c r="AH246" s="998"/>
      <c r="AI246" s="998"/>
      <c r="AJ246" s="998"/>
      <c r="AK246" s="998"/>
      <c r="AL246" s="998"/>
      <c r="AM246" s="998"/>
      <c r="AN246" s="998"/>
      <c r="AO246" s="998"/>
      <c r="AP246" s="998"/>
      <c r="AQ246" s="998"/>
      <c r="AR246" s="998"/>
      <c r="AS246" s="998"/>
      <c r="AT246" s="998"/>
      <c r="AU246" s="998"/>
      <c r="AV246" s="998"/>
      <c r="AW246" s="998"/>
      <c r="AX246" s="998"/>
      <c r="AY246" s="998"/>
    </row>
    <row r="247" ht="15.75" customHeight="1">
      <c r="A247" s="998"/>
      <c r="B247" s="998"/>
      <c r="C247" s="998"/>
      <c r="D247" s="998"/>
      <c r="E247" s="998"/>
      <c r="F247" s="998"/>
      <c r="G247" s="998"/>
      <c r="H247" s="998"/>
      <c r="I247" s="998"/>
      <c r="J247" s="998"/>
      <c r="K247" s="998"/>
      <c r="L247" s="998"/>
      <c r="M247" s="998"/>
      <c r="N247" s="998"/>
      <c r="O247" s="998"/>
      <c r="P247" s="998"/>
      <c r="Q247" s="998"/>
      <c r="R247" s="998"/>
      <c r="S247" s="998"/>
      <c r="T247" s="998"/>
      <c r="U247" s="998"/>
      <c r="V247" s="998"/>
      <c r="W247" s="998"/>
      <c r="X247" s="998"/>
      <c r="Y247" s="998"/>
      <c r="Z247" s="998"/>
      <c r="AA247" s="998"/>
      <c r="AB247" s="998"/>
      <c r="AC247" s="998"/>
      <c r="AD247" s="998"/>
      <c r="AE247" s="998"/>
      <c r="AF247" s="998"/>
      <c r="AG247" s="998"/>
      <c r="AH247" s="998"/>
      <c r="AI247" s="998"/>
      <c r="AJ247" s="998"/>
      <c r="AK247" s="998"/>
      <c r="AL247" s="998"/>
      <c r="AM247" s="998"/>
      <c r="AN247" s="998"/>
      <c r="AO247" s="998"/>
      <c r="AP247" s="998"/>
      <c r="AQ247" s="998"/>
      <c r="AR247" s="998"/>
      <c r="AS247" s="998"/>
      <c r="AT247" s="998"/>
      <c r="AU247" s="998"/>
      <c r="AV247" s="998"/>
      <c r="AW247" s="998"/>
      <c r="AX247" s="998"/>
      <c r="AY247" s="998"/>
    </row>
    <row r="248" ht="15.75" customHeight="1">
      <c r="A248" s="998"/>
      <c r="B248" s="998"/>
      <c r="C248" s="998"/>
      <c r="D248" s="998"/>
      <c r="E248" s="998"/>
      <c r="F248" s="998"/>
      <c r="G248" s="998"/>
      <c r="H248" s="998"/>
      <c r="I248" s="998"/>
      <c r="J248" s="998"/>
      <c r="K248" s="998"/>
      <c r="L248" s="998"/>
      <c r="M248" s="998"/>
      <c r="N248" s="998"/>
      <c r="O248" s="998"/>
      <c r="P248" s="998"/>
      <c r="Q248" s="998"/>
      <c r="R248" s="998"/>
      <c r="S248" s="998"/>
      <c r="T248" s="998"/>
      <c r="U248" s="998"/>
      <c r="V248" s="998"/>
      <c r="W248" s="998"/>
      <c r="X248" s="998"/>
      <c r="Y248" s="998"/>
      <c r="Z248" s="998"/>
      <c r="AA248" s="998"/>
      <c r="AB248" s="998"/>
      <c r="AC248" s="998"/>
      <c r="AD248" s="998"/>
      <c r="AE248" s="998"/>
      <c r="AF248" s="998"/>
      <c r="AG248" s="998"/>
      <c r="AH248" s="998"/>
      <c r="AI248" s="998"/>
      <c r="AJ248" s="998"/>
      <c r="AK248" s="998"/>
      <c r="AL248" s="998"/>
      <c r="AM248" s="998"/>
      <c r="AN248" s="998"/>
      <c r="AO248" s="998"/>
      <c r="AP248" s="998"/>
      <c r="AQ248" s="998"/>
      <c r="AR248" s="998"/>
      <c r="AS248" s="998"/>
      <c r="AT248" s="998"/>
      <c r="AU248" s="998"/>
      <c r="AV248" s="998"/>
      <c r="AW248" s="998"/>
      <c r="AX248" s="998"/>
      <c r="AY248" s="998"/>
    </row>
    <row r="249" ht="15.75" customHeight="1">
      <c r="A249" s="998"/>
      <c r="B249" s="998"/>
      <c r="C249" s="998"/>
      <c r="D249" s="998"/>
      <c r="E249" s="998"/>
      <c r="F249" s="998"/>
      <c r="G249" s="998"/>
      <c r="H249" s="998"/>
      <c r="I249" s="998"/>
      <c r="J249" s="998"/>
      <c r="K249" s="998"/>
      <c r="L249" s="998"/>
      <c r="M249" s="998"/>
      <c r="N249" s="998"/>
      <c r="O249" s="998"/>
      <c r="P249" s="998"/>
      <c r="Q249" s="998"/>
      <c r="R249" s="998"/>
      <c r="S249" s="998"/>
      <c r="T249" s="998"/>
      <c r="U249" s="998"/>
      <c r="V249" s="998"/>
      <c r="W249" s="998"/>
      <c r="X249" s="998"/>
      <c r="Y249" s="998"/>
      <c r="Z249" s="998"/>
      <c r="AA249" s="998"/>
      <c r="AB249" s="998"/>
      <c r="AC249" s="998"/>
      <c r="AD249" s="998"/>
      <c r="AE249" s="998"/>
      <c r="AF249" s="998"/>
      <c r="AG249" s="998"/>
      <c r="AH249" s="998"/>
      <c r="AI249" s="998"/>
      <c r="AJ249" s="998"/>
      <c r="AK249" s="998"/>
      <c r="AL249" s="998"/>
      <c r="AM249" s="998"/>
      <c r="AN249" s="998"/>
      <c r="AO249" s="998"/>
      <c r="AP249" s="998"/>
      <c r="AQ249" s="998"/>
      <c r="AR249" s="998"/>
      <c r="AS249" s="998"/>
      <c r="AT249" s="998"/>
      <c r="AU249" s="998"/>
      <c r="AV249" s="998"/>
      <c r="AW249" s="998"/>
      <c r="AX249" s="998"/>
      <c r="AY249" s="998"/>
    </row>
    <row r="250" ht="15.75" customHeight="1">
      <c r="A250" s="998"/>
      <c r="B250" s="998"/>
      <c r="C250" s="998"/>
      <c r="D250" s="998"/>
      <c r="E250" s="998"/>
      <c r="F250" s="998"/>
      <c r="G250" s="998"/>
      <c r="H250" s="998"/>
      <c r="I250" s="998"/>
      <c r="J250" s="998"/>
      <c r="K250" s="998"/>
      <c r="L250" s="998"/>
      <c r="M250" s="998"/>
      <c r="N250" s="998"/>
      <c r="O250" s="998"/>
      <c r="P250" s="998"/>
      <c r="Q250" s="998"/>
      <c r="R250" s="998"/>
      <c r="S250" s="998"/>
      <c r="T250" s="998"/>
      <c r="U250" s="998"/>
      <c r="V250" s="998"/>
      <c r="W250" s="998"/>
      <c r="X250" s="998"/>
      <c r="Y250" s="998"/>
      <c r="Z250" s="998"/>
      <c r="AA250" s="998"/>
      <c r="AB250" s="998"/>
      <c r="AC250" s="998"/>
      <c r="AD250" s="998"/>
      <c r="AE250" s="998"/>
      <c r="AF250" s="998"/>
      <c r="AG250" s="998"/>
      <c r="AH250" s="998"/>
      <c r="AI250" s="998"/>
      <c r="AJ250" s="998"/>
      <c r="AK250" s="998"/>
      <c r="AL250" s="998"/>
      <c r="AM250" s="998"/>
      <c r="AN250" s="998"/>
      <c r="AO250" s="998"/>
      <c r="AP250" s="998"/>
      <c r="AQ250" s="998"/>
      <c r="AR250" s="998"/>
      <c r="AS250" s="998"/>
      <c r="AT250" s="998"/>
      <c r="AU250" s="998"/>
      <c r="AV250" s="998"/>
      <c r="AW250" s="998"/>
      <c r="AX250" s="998"/>
      <c r="AY250" s="998"/>
    </row>
    <row r="251" ht="15.75" customHeight="1">
      <c r="A251" s="998"/>
      <c r="B251" s="998"/>
      <c r="C251" s="998"/>
      <c r="D251" s="998"/>
      <c r="E251" s="998"/>
      <c r="F251" s="998"/>
      <c r="G251" s="998"/>
      <c r="H251" s="998"/>
      <c r="I251" s="998"/>
      <c r="J251" s="998"/>
      <c r="K251" s="998"/>
      <c r="L251" s="998"/>
      <c r="M251" s="998"/>
      <c r="N251" s="998"/>
      <c r="O251" s="998"/>
      <c r="P251" s="998"/>
      <c r="Q251" s="998"/>
      <c r="R251" s="998"/>
      <c r="S251" s="998"/>
      <c r="T251" s="998"/>
      <c r="U251" s="998"/>
      <c r="V251" s="998"/>
      <c r="W251" s="998"/>
      <c r="X251" s="998"/>
      <c r="Y251" s="998"/>
      <c r="Z251" s="998"/>
      <c r="AA251" s="998"/>
      <c r="AB251" s="998"/>
      <c r="AC251" s="998"/>
      <c r="AD251" s="998"/>
      <c r="AE251" s="998"/>
      <c r="AF251" s="998"/>
      <c r="AG251" s="998"/>
      <c r="AH251" s="998"/>
      <c r="AI251" s="998"/>
      <c r="AJ251" s="998"/>
      <c r="AK251" s="998"/>
      <c r="AL251" s="998"/>
      <c r="AM251" s="998"/>
      <c r="AN251" s="998"/>
      <c r="AO251" s="998"/>
      <c r="AP251" s="998"/>
      <c r="AQ251" s="998"/>
      <c r="AR251" s="998"/>
      <c r="AS251" s="998"/>
      <c r="AT251" s="998"/>
      <c r="AU251" s="998"/>
      <c r="AV251" s="998"/>
      <c r="AW251" s="998"/>
      <c r="AX251" s="998"/>
      <c r="AY251" s="998"/>
    </row>
    <row r="252" ht="15.75" customHeight="1">
      <c r="A252" s="998"/>
      <c r="B252" s="998"/>
      <c r="C252" s="998"/>
      <c r="D252" s="998"/>
      <c r="E252" s="998"/>
      <c r="F252" s="998"/>
      <c r="G252" s="998"/>
      <c r="H252" s="998"/>
      <c r="I252" s="998"/>
      <c r="J252" s="998"/>
      <c r="K252" s="998"/>
      <c r="L252" s="998"/>
      <c r="M252" s="998"/>
      <c r="N252" s="998"/>
      <c r="O252" s="998"/>
      <c r="P252" s="998"/>
      <c r="Q252" s="998"/>
      <c r="R252" s="998"/>
      <c r="S252" s="998"/>
      <c r="T252" s="998"/>
      <c r="U252" s="998"/>
      <c r="V252" s="998"/>
      <c r="W252" s="998"/>
      <c r="X252" s="998"/>
      <c r="Y252" s="998"/>
      <c r="Z252" s="998"/>
      <c r="AA252" s="998"/>
      <c r="AB252" s="998"/>
      <c r="AC252" s="998"/>
      <c r="AD252" s="998"/>
      <c r="AE252" s="998"/>
      <c r="AF252" s="998"/>
      <c r="AG252" s="998"/>
      <c r="AH252" s="998"/>
      <c r="AI252" s="998"/>
      <c r="AJ252" s="998"/>
      <c r="AK252" s="998"/>
      <c r="AL252" s="998"/>
      <c r="AM252" s="998"/>
      <c r="AN252" s="998"/>
      <c r="AO252" s="998"/>
      <c r="AP252" s="998"/>
      <c r="AQ252" s="998"/>
      <c r="AR252" s="998"/>
      <c r="AS252" s="998"/>
      <c r="AT252" s="998"/>
      <c r="AU252" s="998"/>
      <c r="AV252" s="998"/>
      <c r="AW252" s="998"/>
      <c r="AX252" s="998"/>
      <c r="AY252" s="998"/>
    </row>
    <row r="253" ht="15.75" customHeight="1">
      <c r="A253" s="998"/>
      <c r="B253" s="998"/>
      <c r="C253" s="998"/>
      <c r="D253" s="998"/>
      <c r="E253" s="998"/>
      <c r="F253" s="998"/>
      <c r="G253" s="998"/>
      <c r="H253" s="998"/>
      <c r="I253" s="998"/>
      <c r="J253" s="998"/>
      <c r="K253" s="998"/>
      <c r="L253" s="998"/>
      <c r="M253" s="998"/>
      <c r="N253" s="998"/>
      <c r="O253" s="998"/>
      <c r="P253" s="998"/>
      <c r="Q253" s="998"/>
      <c r="R253" s="998"/>
      <c r="S253" s="998"/>
      <c r="T253" s="998"/>
      <c r="U253" s="998"/>
      <c r="V253" s="998"/>
      <c r="W253" s="998"/>
      <c r="X253" s="998"/>
      <c r="Y253" s="998"/>
      <c r="Z253" s="998"/>
      <c r="AA253" s="998"/>
      <c r="AB253" s="998"/>
      <c r="AC253" s="998"/>
      <c r="AD253" s="998"/>
      <c r="AE253" s="998"/>
      <c r="AF253" s="998"/>
      <c r="AG253" s="998"/>
      <c r="AH253" s="998"/>
      <c r="AI253" s="998"/>
      <c r="AJ253" s="998"/>
      <c r="AK253" s="998"/>
      <c r="AL253" s="998"/>
      <c r="AM253" s="998"/>
      <c r="AN253" s="998"/>
      <c r="AO253" s="998"/>
      <c r="AP253" s="998"/>
      <c r="AQ253" s="998"/>
      <c r="AR253" s="998"/>
      <c r="AS253" s="998"/>
      <c r="AT253" s="998"/>
      <c r="AU253" s="998"/>
      <c r="AV253" s="998"/>
      <c r="AW253" s="998"/>
      <c r="AX253" s="998"/>
      <c r="AY253" s="998"/>
    </row>
    <row r="254" ht="15.75" customHeight="1">
      <c r="A254" s="998"/>
      <c r="B254" s="998"/>
      <c r="C254" s="998"/>
      <c r="D254" s="998"/>
      <c r="E254" s="998"/>
      <c r="F254" s="998"/>
      <c r="G254" s="998"/>
      <c r="H254" s="998"/>
      <c r="I254" s="998"/>
      <c r="J254" s="998"/>
      <c r="K254" s="998"/>
      <c r="L254" s="998"/>
      <c r="M254" s="998"/>
      <c r="N254" s="998"/>
      <c r="O254" s="998"/>
      <c r="P254" s="998"/>
      <c r="Q254" s="998"/>
      <c r="R254" s="998"/>
      <c r="S254" s="998"/>
      <c r="T254" s="998"/>
      <c r="U254" s="998"/>
      <c r="V254" s="998"/>
      <c r="W254" s="998"/>
      <c r="X254" s="998"/>
      <c r="Y254" s="998"/>
      <c r="Z254" s="998"/>
      <c r="AA254" s="998"/>
      <c r="AB254" s="998"/>
      <c r="AC254" s="998"/>
      <c r="AD254" s="998"/>
      <c r="AE254" s="998"/>
      <c r="AF254" s="998"/>
      <c r="AG254" s="998"/>
      <c r="AH254" s="998"/>
      <c r="AI254" s="998"/>
      <c r="AJ254" s="998"/>
      <c r="AK254" s="998"/>
      <c r="AL254" s="998"/>
      <c r="AM254" s="998"/>
      <c r="AN254" s="998"/>
      <c r="AO254" s="998"/>
      <c r="AP254" s="998"/>
      <c r="AQ254" s="998"/>
      <c r="AR254" s="998"/>
      <c r="AS254" s="998"/>
      <c r="AT254" s="998"/>
      <c r="AU254" s="998"/>
      <c r="AV254" s="998"/>
      <c r="AW254" s="998"/>
      <c r="AX254" s="998"/>
      <c r="AY254" s="998"/>
    </row>
    <row r="255" ht="15.75" customHeight="1">
      <c r="A255" s="998"/>
      <c r="B255" s="998"/>
      <c r="C255" s="998"/>
      <c r="D255" s="998"/>
      <c r="E255" s="998"/>
      <c r="F255" s="998"/>
      <c r="G255" s="998"/>
      <c r="H255" s="998"/>
      <c r="I255" s="998"/>
      <c r="J255" s="998"/>
      <c r="K255" s="998"/>
      <c r="L255" s="998"/>
      <c r="M255" s="998"/>
      <c r="N255" s="998"/>
      <c r="O255" s="998"/>
      <c r="P255" s="998"/>
      <c r="Q255" s="998"/>
      <c r="R255" s="998"/>
      <c r="S255" s="998"/>
      <c r="T255" s="998"/>
      <c r="U255" s="998"/>
      <c r="V255" s="998"/>
      <c r="W255" s="998"/>
      <c r="X255" s="998"/>
      <c r="Y255" s="998"/>
      <c r="Z255" s="998"/>
      <c r="AA255" s="998"/>
      <c r="AB255" s="998"/>
      <c r="AC255" s="998"/>
      <c r="AD255" s="998"/>
      <c r="AE255" s="998"/>
      <c r="AF255" s="998"/>
      <c r="AG255" s="998"/>
      <c r="AH255" s="998"/>
      <c r="AI255" s="998"/>
      <c r="AJ255" s="998"/>
      <c r="AK255" s="998"/>
      <c r="AL255" s="998"/>
      <c r="AM255" s="998"/>
      <c r="AN255" s="998"/>
      <c r="AO255" s="998"/>
      <c r="AP255" s="998"/>
      <c r="AQ255" s="998"/>
      <c r="AR255" s="998"/>
      <c r="AS255" s="998"/>
      <c r="AT255" s="998"/>
      <c r="AU255" s="998"/>
      <c r="AV255" s="998"/>
      <c r="AW255" s="998"/>
      <c r="AX255" s="998"/>
      <c r="AY255" s="998"/>
    </row>
    <row r="256" ht="15.75" customHeight="1">
      <c r="A256" s="998"/>
      <c r="B256" s="998"/>
      <c r="C256" s="998"/>
      <c r="D256" s="998"/>
      <c r="E256" s="998"/>
      <c r="F256" s="998"/>
      <c r="G256" s="998"/>
      <c r="H256" s="998"/>
      <c r="I256" s="998"/>
      <c r="J256" s="998"/>
      <c r="K256" s="998"/>
      <c r="L256" s="998"/>
      <c r="M256" s="998"/>
      <c r="N256" s="998"/>
      <c r="O256" s="998"/>
      <c r="P256" s="998"/>
      <c r="Q256" s="998"/>
      <c r="R256" s="998"/>
      <c r="S256" s="998"/>
      <c r="T256" s="998"/>
      <c r="U256" s="998"/>
      <c r="V256" s="998"/>
      <c r="W256" s="998"/>
      <c r="X256" s="998"/>
      <c r="Y256" s="998"/>
      <c r="Z256" s="998"/>
      <c r="AA256" s="998"/>
      <c r="AB256" s="998"/>
      <c r="AC256" s="998"/>
      <c r="AD256" s="998"/>
      <c r="AE256" s="998"/>
      <c r="AF256" s="998"/>
      <c r="AG256" s="998"/>
      <c r="AH256" s="998"/>
      <c r="AI256" s="998"/>
      <c r="AJ256" s="998"/>
      <c r="AK256" s="998"/>
      <c r="AL256" s="998"/>
      <c r="AM256" s="998"/>
      <c r="AN256" s="998"/>
      <c r="AO256" s="998"/>
      <c r="AP256" s="998"/>
      <c r="AQ256" s="998"/>
      <c r="AR256" s="998"/>
      <c r="AS256" s="998"/>
      <c r="AT256" s="998"/>
      <c r="AU256" s="998"/>
      <c r="AV256" s="998"/>
      <c r="AW256" s="998"/>
      <c r="AX256" s="998"/>
      <c r="AY256" s="998"/>
    </row>
    <row r="257" ht="15.75" customHeight="1">
      <c r="A257" s="998"/>
      <c r="B257" s="998"/>
      <c r="C257" s="998"/>
      <c r="D257" s="998"/>
      <c r="E257" s="998"/>
      <c r="F257" s="998"/>
      <c r="G257" s="998"/>
      <c r="H257" s="998"/>
      <c r="I257" s="998"/>
      <c r="J257" s="998"/>
      <c r="K257" s="998"/>
      <c r="L257" s="998"/>
      <c r="M257" s="998"/>
      <c r="N257" s="998"/>
      <c r="O257" s="998"/>
      <c r="P257" s="998"/>
      <c r="Q257" s="998"/>
      <c r="R257" s="998"/>
      <c r="S257" s="998"/>
      <c r="T257" s="998"/>
      <c r="U257" s="998"/>
      <c r="V257" s="998"/>
      <c r="W257" s="998"/>
      <c r="X257" s="998"/>
      <c r="Y257" s="998"/>
      <c r="Z257" s="998"/>
      <c r="AA257" s="998"/>
      <c r="AB257" s="998"/>
      <c r="AC257" s="998"/>
      <c r="AD257" s="998"/>
      <c r="AE257" s="998"/>
      <c r="AF257" s="998"/>
      <c r="AG257" s="998"/>
      <c r="AH257" s="998"/>
      <c r="AI257" s="998"/>
      <c r="AJ257" s="998"/>
      <c r="AK257" s="998"/>
      <c r="AL257" s="998"/>
      <c r="AM257" s="998"/>
      <c r="AN257" s="998"/>
      <c r="AO257" s="998"/>
      <c r="AP257" s="998"/>
      <c r="AQ257" s="998"/>
      <c r="AR257" s="998"/>
      <c r="AS257" s="998"/>
      <c r="AT257" s="998"/>
      <c r="AU257" s="998"/>
      <c r="AV257" s="998"/>
      <c r="AW257" s="998"/>
      <c r="AX257" s="998"/>
      <c r="AY257" s="998"/>
    </row>
    <row r="258" ht="15.75" customHeight="1">
      <c r="A258" s="998"/>
      <c r="B258" s="998"/>
      <c r="C258" s="998"/>
      <c r="D258" s="998"/>
      <c r="E258" s="998"/>
      <c r="F258" s="998"/>
      <c r="G258" s="998"/>
      <c r="H258" s="998"/>
      <c r="I258" s="998"/>
      <c r="J258" s="998"/>
      <c r="K258" s="998"/>
      <c r="L258" s="998"/>
      <c r="M258" s="998"/>
      <c r="N258" s="998"/>
      <c r="O258" s="998"/>
      <c r="P258" s="998"/>
      <c r="Q258" s="998"/>
      <c r="R258" s="998"/>
      <c r="S258" s="998"/>
      <c r="T258" s="998"/>
      <c r="U258" s="998"/>
      <c r="V258" s="998"/>
      <c r="W258" s="998"/>
      <c r="X258" s="998"/>
      <c r="Y258" s="998"/>
      <c r="Z258" s="998"/>
      <c r="AA258" s="998"/>
      <c r="AB258" s="998"/>
      <c r="AC258" s="998"/>
      <c r="AD258" s="998"/>
      <c r="AE258" s="998"/>
      <c r="AF258" s="998"/>
      <c r="AG258" s="998"/>
      <c r="AH258" s="998"/>
      <c r="AI258" s="998"/>
      <c r="AJ258" s="998"/>
      <c r="AK258" s="998"/>
      <c r="AL258" s="998"/>
      <c r="AM258" s="998"/>
      <c r="AN258" s="998"/>
      <c r="AO258" s="998"/>
      <c r="AP258" s="998"/>
      <c r="AQ258" s="998"/>
      <c r="AR258" s="998"/>
      <c r="AS258" s="998"/>
      <c r="AT258" s="998"/>
      <c r="AU258" s="998"/>
      <c r="AV258" s="998"/>
      <c r="AW258" s="998"/>
      <c r="AX258" s="998"/>
      <c r="AY258" s="998"/>
    </row>
    <row r="259" ht="15.75" customHeight="1">
      <c r="A259" s="998"/>
      <c r="B259" s="998"/>
      <c r="C259" s="998"/>
      <c r="D259" s="998"/>
      <c r="E259" s="998"/>
      <c r="F259" s="998"/>
      <c r="G259" s="998"/>
      <c r="H259" s="998"/>
      <c r="I259" s="998"/>
      <c r="J259" s="998"/>
      <c r="K259" s="998"/>
      <c r="L259" s="998"/>
      <c r="M259" s="998"/>
      <c r="N259" s="998"/>
      <c r="O259" s="998"/>
      <c r="P259" s="998"/>
      <c r="Q259" s="998"/>
      <c r="R259" s="998"/>
      <c r="S259" s="998"/>
      <c r="T259" s="998"/>
      <c r="U259" s="998"/>
      <c r="V259" s="998"/>
      <c r="W259" s="998"/>
      <c r="X259" s="998"/>
      <c r="Y259" s="998"/>
      <c r="Z259" s="998"/>
      <c r="AA259" s="998"/>
      <c r="AB259" s="998"/>
      <c r="AC259" s="998"/>
      <c r="AD259" s="998"/>
      <c r="AE259" s="998"/>
      <c r="AF259" s="998"/>
      <c r="AG259" s="998"/>
      <c r="AH259" s="998"/>
      <c r="AI259" s="998"/>
      <c r="AJ259" s="998"/>
      <c r="AK259" s="998"/>
      <c r="AL259" s="998"/>
      <c r="AM259" s="998"/>
      <c r="AN259" s="998"/>
      <c r="AO259" s="998"/>
      <c r="AP259" s="998"/>
      <c r="AQ259" s="998"/>
      <c r="AR259" s="998"/>
      <c r="AS259" s="998"/>
      <c r="AT259" s="998"/>
      <c r="AU259" s="998"/>
      <c r="AV259" s="998"/>
      <c r="AW259" s="998"/>
      <c r="AX259" s="998"/>
      <c r="AY259" s="998"/>
    </row>
    <row r="260" ht="15.75" customHeight="1">
      <c r="A260" s="998"/>
      <c r="B260" s="998"/>
      <c r="C260" s="998"/>
      <c r="D260" s="998"/>
      <c r="E260" s="998"/>
      <c r="F260" s="998"/>
      <c r="G260" s="998"/>
      <c r="H260" s="998"/>
      <c r="I260" s="998"/>
      <c r="J260" s="998"/>
      <c r="K260" s="998"/>
      <c r="L260" s="998"/>
      <c r="M260" s="998"/>
      <c r="N260" s="998"/>
      <c r="O260" s="998"/>
      <c r="P260" s="998"/>
      <c r="Q260" s="998"/>
      <c r="R260" s="998"/>
      <c r="S260" s="998"/>
      <c r="T260" s="998"/>
      <c r="U260" s="998"/>
      <c r="V260" s="998"/>
      <c r="W260" s="998"/>
      <c r="X260" s="998"/>
      <c r="Y260" s="998"/>
      <c r="Z260" s="998"/>
      <c r="AA260" s="998"/>
      <c r="AB260" s="998"/>
      <c r="AC260" s="998"/>
      <c r="AD260" s="998"/>
      <c r="AE260" s="998"/>
      <c r="AF260" s="998"/>
      <c r="AG260" s="998"/>
      <c r="AH260" s="998"/>
      <c r="AI260" s="998"/>
      <c r="AJ260" s="998"/>
      <c r="AK260" s="998"/>
      <c r="AL260" s="998"/>
      <c r="AM260" s="998"/>
      <c r="AN260" s="998"/>
      <c r="AO260" s="998"/>
      <c r="AP260" s="998"/>
      <c r="AQ260" s="998"/>
      <c r="AR260" s="998"/>
      <c r="AS260" s="998"/>
      <c r="AT260" s="998"/>
      <c r="AU260" s="998"/>
      <c r="AV260" s="998"/>
      <c r="AW260" s="998"/>
      <c r="AX260" s="998"/>
      <c r="AY260" s="998"/>
    </row>
    <row r="261" ht="15.75" customHeight="1">
      <c r="A261" s="998"/>
      <c r="B261" s="998"/>
      <c r="C261" s="998"/>
      <c r="D261" s="998"/>
      <c r="E261" s="998"/>
      <c r="F261" s="998"/>
      <c r="G261" s="998"/>
      <c r="H261" s="998"/>
      <c r="I261" s="998"/>
      <c r="J261" s="998"/>
      <c r="K261" s="998"/>
      <c r="L261" s="998"/>
      <c r="M261" s="998"/>
      <c r="N261" s="998"/>
      <c r="O261" s="998"/>
      <c r="P261" s="998"/>
      <c r="Q261" s="998"/>
      <c r="R261" s="998"/>
      <c r="S261" s="998"/>
      <c r="T261" s="998"/>
      <c r="U261" s="998"/>
      <c r="V261" s="998"/>
      <c r="W261" s="998"/>
      <c r="X261" s="998"/>
      <c r="Y261" s="998"/>
      <c r="Z261" s="998"/>
      <c r="AA261" s="998"/>
      <c r="AB261" s="998"/>
      <c r="AC261" s="998"/>
      <c r="AD261" s="998"/>
      <c r="AE261" s="998"/>
      <c r="AF261" s="998"/>
      <c r="AG261" s="998"/>
      <c r="AH261" s="998"/>
      <c r="AI261" s="998"/>
      <c r="AJ261" s="998"/>
      <c r="AK261" s="998"/>
      <c r="AL261" s="998"/>
      <c r="AM261" s="998"/>
      <c r="AN261" s="998"/>
      <c r="AO261" s="998"/>
      <c r="AP261" s="998"/>
      <c r="AQ261" s="998"/>
      <c r="AR261" s="998"/>
      <c r="AS261" s="998"/>
      <c r="AT261" s="998"/>
      <c r="AU261" s="998"/>
      <c r="AV261" s="998"/>
      <c r="AW261" s="998"/>
      <c r="AX261" s="998"/>
      <c r="AY261" s="998"/>
    </row>
    <row r="262" ht="15.75" customHeight="1">
      <c r="A262" s="998"/>
      <c r="B262" s="998"/>
      <c r="C262" s="998"/>
      <c r="D262" s="998"/>
      <c r="E262" s="998"/>
      <c r="F262" s="998"/>
      <c r="G262" s="998"/>
      <c r="H262" s="998"/>
      <c r="I262" s="998"/>
      <c r="J262" s="998"/>
      <c r="K262" s="998"/>
      <c r="L262" s="998"/>
      <c r="M262" s="998"/>
      <c r="N262" s="998"/>
      <c r="O262" s="998"/>
      <c r="P262" s="998"/>
      <c r="Q262" s="998"/>
      <c r="R262" s="998"/>
      <c r="S262" s="998"/>
      <c r="T262" s="998"/>
      <c r="U262" s="998"/>
      <c r="V262" s="998"/>
      <c r="W262" s="998"/>
      <c r="X262" s="998"/>
      <c r="Y262" s="998"/>
      <c r="Z262" s="998"/>
      <c r="AA262" s="998"/>
      <c r="AB262" s="998"/>
      <c r="AC262" s="998"/>
      <c r="AD262" s="998"/>
      <c r="AE262" s="998"/>
      <c r="AF262" s="998"/>
      <c r="AG262" s="998"/>
      <c r="AH262" s="998"/>
      <c r="AI262" s="998"/>
      <c r="AJ262" s="998"/>
      <c r="AK262" s="998"/>
      <c r="AL262" s="998"/>
      <c r="AM262" s="998"/>
      <c r="AN262" s="998"/>
      <c r="AO262" s="998"/>
      <c r="AP262" s="998"/>
      <c r="AQ262" s="998"/>
      <c r="AR262" s="998"/>
      <c r="AS262" s="998"/>
      <c r="AT262" s="998"/>
      <c r="AU262" s="998"/>
      <c r="AV262" s="998"/>
      <c r="AW262" s="998"/>
      <c r="AX262" s="998"/>
      <c r="AY262" s="998"/>
    </row>
    <row r="263" ht="15.75" customHeight="1">
      <c r="A263" s="998"/>
      <c r="B263" s="998"/>
      <c r="C263" s="998"/>
      <c r="D263" s="998"/>
      <c r="E263" s="998"/>
      <c r="F263" s="998"/>
      <c r="G263" s="998"/>
      <c r="H263" s="998"/>
      <c r="I263" s="998"/>
      <c r="J263" s="998"/>
      <c r="K263" s="998"/>
      <c r="L263" s="998"/>
      <c r="M263" s="998"/>
      <c r="N263" s="998"/>
      <c r="O263" s="998"/>
      <c r="P263" s="998"/>
      <c r="Q263" s="998"/>
      <c r="R263" s="998"/>
      <c r="S263" s="998"/>
      <c r="T263" s="998"/>
      <c r="U263" s="998"/>
      <c r="V263" s="998"/>
      <c r="W263" s="998"/>
      <c r="X263" s="998"/>
      <c r="Y263" s="998"/>
      <c r="Z263" s="998"/>
      <c r="AA263" s="998"/>
      <c r="AB263" s="998"/>
      <c r="AC263" s="998"/>
      <c r="AD263" s="998"/>
      <c r="AE263" s="998"/>
      <c r="AF263" s="998"/>
      <c r="AG263" s="998"/>
      <c r="AH263" s="998"/>
      <c r="AI263" s="998"/>
      <c r="AJ263" s="998"/>
      <c r="AK263" s="998"/>
      <c r="AL263" s="998"/>
      <c r="AM263" s="998"/>
      <c r="AN263" s="998"/>
      <c r="AO263" s="998"/>
      <c r="AP263" s="998"/>
      <c r="AQ263" s="998"/>
      <c r="AR263" s="998"/>
      <c r="AS263" s="998"/>
      <c r="AT263" s="998"/>
      <c r="AU263" s="998"/>
      <c r="AV263" s="998"/>
      <c r="AW263" s="998"/>
      <c r="AX263" s="998"/>
      <c r="AY263" s="998"/>
    </row>
    <row r="264" ht="15.75" customHeight="1">
      <c r="A264" s="998"/>
      <c r="B264" s="998"/>
      <c r="C264" s="998"/>
      <c r="D264" s="998"/>
      <c r="E264" s="998"/>
      <c r="F264" s="998"/>
      <c r="G264" s="998"/>
      <c r="H264" s="998"/>
      <c r="I264" s="998"/>
      <c r="J264" s="998"/>
      <c r="K264" s="998"/>
      <c r="L264" s="998"/>
      <c r="M264" s="998"/>
      <c r="N264" s="998"/>
      <c r="O264" s="998"/>
      <c r="P264" s="998"/>
      <c r="Q264" s="998"/>
      <c r="R264" s="998"/>
      <c r="S264" s="998"/>
      <c r="T264" s="998"/>
      <c r="U264" s="998"/>
      <c r="V264" s="998"/>
      <c r="W264" s="998"/>
      <c r="X264" s="998"/>
      <c r="Y264" s="998"/>
      <c r="Z264" s="998"/>
      <c r="AA264" s="998"/>
      <c r="AB264" s="998"/>
      <c r="AC264" s="998"/>
      <c r="AD264" s="998"/>
      <c r="AE264" s="998"/>
      <c r="AF264" s="998"/>
      <c r="AG264" s="998"/>
      <c r="AH264" s="998"/>
      <c r="AI264" s="998"/>
      <c r="AJ264" s="998"/>
      <c r="AK264" s="998"/>
      <c r="AL264" s="998"/>
      <c r="AM264" s="998"/>
      <c r="AN264" s="998"/>
      <c r="AO264" s="998"/>
      <c r="AP264" s="998"/>
      <c r="AQ264" s="998"/>
      <c r="AR264" s="998"/>
      <c r="AS264" s="998"/>
      <c r="AT264" s="998"/>
      <c r="AU264" s="998"/>
      <c r="AV264" s="998"/>
      <c r="AW264" s="998"/>
      <c r="AX264" s="998"/>
      <c r="AY264" s="998"/>
    </row>
    <row r="265" ht="15.75" customHeight="1">
      <c r="A265" s="998"/>
      <c r="B265" s="998"/>
      <c r="C265" s="998"/>
      <c r="D265" s="998"/>
      <c r="E265" s="998"/>
      <c r="F265" s="998"/>
      <c r="G265" s="998"/>
      <c r="H265" s="998"/>
      <c r="I265" s="998"/>
      <c r="J265" s="998"/>
      <c r="K265" s="998"/>
      <c r="L265" s="998"/>
      <c r="M265" s="998"/>
      <c r="N265" s="998"/>
      <c r="O265" s="998"/>
      <c r="P265" s="998"/>
      <c r="Q265" s="998"/>
      <c r="R265" s="998"/>
      <c r="S265" s="998"/>
      <c r="T265" s="998"/>
      <c r="U265" s="998"/>
      <c r="V265" s="998"/>
      <c r="W265" s="998"/>
      <c r="X265" s="998"/>
      <c r="Y265" s="998"/>
      <c r="Z265" s="998"/>
      <c r="AA265" s="998"/>
      <c r="AB265" s="998"/>
      <c r="AC265" s="998"/>
      <c r="AD265" s="998"/>
      <c r="AE265" s="998"/>
      <c r="AF265" s="998"/>
      <c r="AG265" s="998"/>
      <c r="AH265" s="998"/>
      <c r="AI265" s="998"/>
      <c r="AJ265" s="998"/>
      <c r="AK265" s="998"/>
      <c r="AL265" s="998"/>
      <c r="AM265" s="998"/>
      <c r="AN265" s="998"/>
      <c r="AO265" s="998"/>
      <c r="AP265" s="998"/>
      <c r="AQ265" s="998"/>
      <c r="AR265" s="998"/>
      <c r="AS265" s="998"/>
      <c r="AT265" s="998"/>
      <c r="AU265" s="998"/>
      <c r="AV265" s="998"/>
      <c r="AW265" s="998"/>
      <c r="AX265" s="998"/>
      <c r="AY265" s="998"/>
    </row>
    <row r="266" ht="15.75" customHeight="1">
      <c r="A266" s="998"/>
      <c r="B266" s="998"/>
      <c r="C266" s="998"/>
      <c r="D266" s="998"/>
      <c r="E266" s="998"/>
      <c r="F266" s="998"/>
      <c r="G266" s="998"/>
      <c r="H266" s="998"/>
      <c r="I266" s="998"/>
      <c r="J266" s="998"/>
      <c r="K266" s="998"/>
      <c r="L266" s="998"/>
      <c r="M266" s="998"/>
      <c r="N266" s="998"/>
      <c r="O266" s="998"/>
      <c r="P266" s="998"/>
      <c r="Q266" s="998"/>
      <c r="R266" s="998"/>
      <c r="S266" s="998"/>
      <c r="T266" s="998"/>
      <c r="U266" s="998"/>
      <c r="V266" s="998"/>
      <c r="W266" s="998"/>
      <c r="X266" s="998"/>
      <c r="Y266" s="998"/>
      <c r="Z266" s="998"/>
      <c r="AA266" s="998"/>
      <c r="AB266" s="998"/>
      <c r="AC266" s="998"/>
      <c r="AD266" s="998"/>
      <c r="AE266" s="998"/>
      <c r="AF266" s="998"/>
      <c r="AG266" s="998"/>
      <c r="AH266" s="998"/>
      <c r="AI266" s="998"/>
      <c r="AJ266" s="998"/>
      <c r="AK266" s="998"/>
      <c r="AL266" s="998"/>
      <c r="AM266" s="998"/>
      <c r="AN266" s="998"/>
      <c r="AO266" s="998"/>
      <c r="AP266" s="998"/>
      <c r="AQ266" s="998"/>
      <c r="AR266" s="998"/>
      <c r="AS266" s="998"/>
      <c r="AT266" s="998"/>
      <c r="AU266" s="998"/>
      <c r="AV266" s="998"/>
      <c r="AW266" s="998"/>
      <c r="AX266" s="998"/>
      <c r="AY266" s="998"/>
    </row>
    <row r="267" ht="15.75" customHeight="1">
      <c r="A267" s="998"/>
      <c r="B267" s="998"/>
      <c r="C267" s="998"/>
      <c r="D267" s="998"/>
      <c r="E267" s="998"/>
      <c r="F267" s="998"/>
      <c r="G267" s="998"/>
      <c r="H267" s="998"/>
      <c r="I267" s="998"/>
      <c r="J267" s="998"/>
      <c r="K267" s="998"/>
      <c r="L267" s="998"/>
      <c r="M267" s="998"/>
      <c r="N267" s="998"/>
      <c r="O267" s="998"/>
      <c r="P267" s="998"/>
      <c r="Q267" s="998"/>
      <c r="R267" s="998"/>
      <c r="S267" s="998"/>
      <c r="T267" s="998"/>
      <c r="U267" s="998"/>
      <c r="V267" s="998"/>
      <c r="W267" s="998"/>
      <c r="X267" s="998"/>
      <c r="Y267" s="998"/>
      <c r="Z267" s="998"/>
      <c r="AA267" s="998"/>
      <c r="AB267" s="998"/>
      <c r="AC267" s="998"/>
      <c r="AD267" s="998"/>
      <c r="AE267" s="998"/>
      <c r="AF267" s="998"/>
      <c r="AG267" s="998"/>
      <c r="AH267" s="998"/>
      <c r="AI267" s="998"/>
      <c r="AJ267" s="998"/>
      <c r="AK267" s="998"/>
      <c r="AL267" s="998"/>
      <c r="AM267" s="998"/>
      <c r="AN267" s="998"/>
      <c r="AO267" s="998"/>
      <c r="AP267" s="998"/>
      <c r="AQ267" s="998"/>
      <c r="AR267" s="998"/>
      <c r="AS267" s="998"/>
      <c r="AT267" s="998"/>
      <c r="AU267" s="998"/>
      <c r="AV267" s="998"/>
      <c r="AW267" s="998"/>
      <c r="AX267" s="998"/>
      <c r="AY267" s="998"/>
    </row>
    <row r="268" ht="15.75" customHeight="1">
      <c r="A268" s="998"/>
      <c r="B268" s="998"/>
      <c r="C268" s="998"/>
      <c r="D268" s="998"/>
      <c r="E268" s="998"/>
      <c r="F268" s="998"/>
      <c r="G268" s="998"/>
      <c r="H268" s="998"/>
      <c r="I268" s="998"/>
      <c r="J268" s="998"/>
      <c r="K268" s="998"/>
      <c r="L268" s="998"/>
      <c r="M268" s="998"/>
      <c r="N268" s="998"/>
      <c r="O268" s="998"/>
      <c r="P268" s="998"/>
      <c r="Q268" s="998"/>
      <c r="R268" s="998"/>
      <c r="S268" s="998"/>
      <c r="T268" s="998"/>
      <c r="U268" s="998"/>
      <c r="V268" s="998"/>
      <c r="W268" s="998"/>
      <c r="X268" s="998"/>
      <c r="Y268" s="998"/>
      <c r="Z268" s="998"/>
      <c r="AA268" s="998"/>
      <c r="AB268" s="998"/>
      <c r="AC268" s="998"/>
      <c r="AD268" s="998"/>
      <c r="AE268" s="998"/>
      <c r="AF268" s="998"/>
      <c r="AG268" s="998"/>
      <c r="AH268" s="998"/>
      <c r="AI268" s="998"/>
      <c r="AJ268" s="998"/>
      <c r="AK268" s="998"/>
      <c r="AL268" s="998"/>
      <c r="AM268" s="998"/>
      <c r="AN268" s="998"/>
      <c r="AO268" s="998"/>
      <c r="AP268" s="998"/>
      <c r="AQ268" s="998"/>
      <c r="AR268" s="998"/>
      <c r="AS268" s="998"/>
      <c r="AT268" s="998"/>
      <c r="AU268" s="998"/>
      <c r="AV268" s="998"/>
      <c r="AW268" s="998"/>
      <c r="AX268" s="998"/>
      <c r="AY268" s="998"/>
    </row>
    <row r="269" ht="15.75" customHeight="1">
      <c r="A269" s="998"/>
      <c r="B269" s="998"/>
      <c r="C269" s="998"/>
      <c r="D269" s="998"/>
      <c r="E269" s="998"/>
      <c r="F269" s="998"/>
      <c r="G269" s="998"/>
      <c r="H269" s="998"/>
      <c r="I269" s="998"/>
      <c r="J269" s="998"/>
      <c r="K269" s="998"/>
      <c r="L269" s="998"/>
      <c r="M269" s="998"/>
      <c r="N269" s="998"/>
      <c r="O269" s="998"/>
      <c r="P269" s="998"/>
      <c r="Q269" s="998"/>
      <c r="R269" s="998"/>
      <c r="S269" s="998"/>
      <c r="T269" s="998"/>
      <c r="U269" s="998"/>
      <c r="V269" s="998"/>
      <c r="W269" s="998"/>
      <c r="X269" s="998"/>
      <c r="Y269" s="998"/>
      <c r="Z269" s="998"/>
      <c r="AA269" s="998"/>
      <c r="AB269" s="998"/>
      <c r="AC269" s="998"/>
      <c r="AD269" s="998"/>
      <c r="AE269" s="998"/>
      <c r="AF269" s="998"/>
      <c r="AG269" s="998"/>
      <c r="AH269" s="998"/>
      <c r="AI269" s="998"/>
      <c r="AJ269" s="998"/>
      <c r="AK269" s="998"/>
      <c r="AL269" s="998"/>
      <c r="AM269" s="998"/>
      <c r="AN269" s="998"/>
      <c r="AO269" s="998"/>
      <c r="AP269" s="998"/>
      <c r="AQ269" s="998"/>
      <c r="AR269" s="998"/>
      <c r="AS269" s="998"/>
      <c r="AT269" s="998"/>
      <c r="AU269" s="998"/>
      <c r="AV269" s="998"/>
      <c r="AW269" s="998"/>
      <c r="AX269" s="998"/>
      <c r="AY269" s="998"/>
    </row>
    <row r="270" ht="15.75" customHeight="1">
      <c r="A270" s="998"/>
      <c r="B270" s="998"/>
      <c r="C270" s="998"/>
      <c r="D270" s="998"/>
      <c r="E270" s="998"/>
      <c r="F270" s="998"/>
      <c r="G270" s="998"/>
      <c r="H270" s="998"/>
      <c r="I270" s="998"/>
      <c r="J270" s="998"/>
      <c r="K270" s="998"/>
      <c r="L270" s="998"/>
      <c r="M270" s="998"/>
      <c r="N270" s="998"/>
      <c r="O270" s="998"/>
      <c r="P270" s="998"/>
      <c r="Q270" s="998"/>
      <c r="R270" s="998"/>
      <c r="S270" s="998"/>
      <c r="T270" s="998"/>
      <c r="U270" s="998"/>
      <c r="V270" s="998"/>
      <c r="W270" s="998"/>
      <c r="X270" s="998"/>
      <c r="Y270" s="998"/>
      <c r="Z270" s="998"/>
      <c r="AA270" s="998"/>
      <c r="AB270" s="998"/>
      <c r="AC270" s="998"/>
      <c r="AD270" s="998"/>
      <c r="AE270" s="998"/>
      <c r="AF270" s="998"/>
      <c r="AG270" s="998"/>
      <c r="AH270" s="998"/>
      <c r="AI270" s="998"/>
      <c r="AJ270" s="998"/>
      <c r="AK270" s="998"/>
      <c r="AL270" s="998"/>
      <c r="AM270" s="998"/>
      <c r="AN270" s="998"/>
      <c r="AO270" s="998"/>
      <c r="AP270" s="998"/>
      <c r="AQ270" s="998"/>
      <c r="AR270" s="998"/>
      <c r="AS270" s="998"/>
      <c r="AT270" s="998"/>
      <c r="AU270" s="998"/>
      <c r="AV270" s="998"/>
      <c r="AW270" s="998"/>
      <c r="AX270" s="998"/>
      <c r="AY270" s="998"/>
    </row>
    <row r="271" ht="15.75" customHeight="1">
      <c r="A271" s="998"/>
      <c r="B271" s="998"/>
      <c r="C271" s="998"/>
      <c r="D271" s="998"/>
      <c r="E271" s="998"/>
      <c r="F271" s="998"/>
      <c r="G271" s="998"/>
      <c r="H271" s="998"/>
      <c r="I271" s="998"/>
      <c r="J271" s="998"/>
      <c r="K271" s="998"/>
      <c r="L271" s="998"/>
      <c r="M271" s="998"/>
      <c r="N271" s="998"/>
      <c r="O271" s="998"/>
      <c r="P271" s="998"/>
      <c r="Q271" s="998"/>
      <c r="R271" s="998"/>
      <c r="S271" s="998"/>
      <c r="T271" s="998"/>
      <c r="U271" s="998"/>
      <c r="V271" s="998"/>
      <c r="W271" s="998"/>
      <c r="X271" s="998"/>
      <c r="Y271" s="998"/>
      <c r="Z271" s="998"/>
      <c r="AA271" s="998"/>
      <c r="AB271" s="998"/>
      <c r="AC271" s="998"/>
      <c r="AD271" s="998"/>
      <c r="AE271" s="998"/>
      <c r="AF271" s="998"/>
      <c r="AG271" s="998"/>
      <c r="AH271" s="998"/>
      <c r="AI271" s="998"/>
      <c r="AJ271" s="998"/>
      <c r="AK271" s="998"/>
      <c r="AL271" s="998"/>
      <c r="AM271" s="998"/>
      <c r="AN271" s="998"/>
      <c r="AO271" s="998"/>
      <c r="AP271" s="998"/>
      <c r="AQ271" s="998"/>
      <c r="AR271" s="998"/>
      <c r="AS271" s="998"/>
      <c r="AT271" s="998"/>
      <c r="AU271" s="998"/>
      <c r="AV271" s="998"/>
      <c r="AW271" s="998"/>
      <c r="AX271" s="998"/>
      <c r="AY271" s="998"/>
    </row>
    <row r="272" ht="15.75" customHeight="1">
      <c r="A272" s="998"/>
      <c r="B272" s="998"/>
      <c r="C272" s="998"/>
      <c r="D272" s="998"/>
      <c r="E272" s="998"/>
      <c r="F272" s="998"/>
      <c r="G272" s="998"/>
      <c r="H272" s="998"/>
      <c r="I272" s="998"/>
      <c r="J272" s="998"/>
      <c r="K272" s="998"/>
      <c r="L272" s="998"/>
      <c r="M272" s="998"/>
      <c r="N272" s="998"/>
      <c r="O272" s="998"/>
      <c r="P272" s="998"/>
      <c r="Q272" s="998"/>
      <c r="R272" s="998"/>
      <c r="S272" s="998"/>
      <c r="T272" s="998"/>
      <c r="U272" s="998"/>
      <c r="V272" s="998"/>
      <c r="W272" s="998"/>
      <c r="X272" s="998"/>
      <c r="Y272" s="998"/>
      <c r="Z272" s="998"/>
      <c r="AA272" s="998"/>
      <c r="AB272" s="998"/>
      <c r="AC272" s="998"/>
      <c r="AD272" s="998"/>
      <c r="AE272" s="998"/>
      <c r="AF272" s="998"/>
      <c r="AG272" s="998"/>
      <c r="AH272" s="998"/>
      <c r="AI272" s="998"/>
      <c r="AJ272" s="998"/>
      <c r="AK272" s="998"/>
      <c r="AL272" s="998"/>
      <c r="AM272" s="998"/>
      <c r="AN272" s="998"/>
      <c r="AO272" s="998"/>
      <c r="AP272" s="998"/>
      <c r="AQ272" s="998"/>
      <c r="AR272" s="998"/>
      <c r="AS272" s="998"/>
      <c r="AT272" s="998"/>
      <c r="AU272" s="998"/>
      <c r="AV272" s="998"/>
      <c r="AW272" s="998"/>
      <c r="AX272" s="998"/>
      <c r="AY272" s="998"/>
    </row>
    <row r="273" ht="15.75" customHeight="1">
      <c r="A273" s="998"/>
      <c r="B273" s="998"/>
      <c r="C273" s="998"/>
      <c r="D273" s="998"/>
      <c r="E273" s="998"/>
      <c r="F273" s="998"/>
      <c r="G273" s="998"/>
      <c r="H273" s="998"/>
      <c r="I273" s="998"/>
      <c r="J273" s="998"/>
      <c r="K273" s="998"/>
      <c r="L273" s="998"/>
      <c r="M273" s="998"/>
      <c r="N273" s="998"/>
      <c r="O273" s="998"/>
      <c r="P273" s="998"/>
      <c r="Q273" s="998"/>
      <c r="R273" s="998"/>
      <c r="S273" s="998"/>
      <c r="T273" s="998"/>
      <c r="U273" s="998"/>
      <c r="V273" s="998"/>
      <c r="W273" s="998"/>
      <c r="X273" s="998"/>
      <c r="Y273" s="998"/>
      <c r="Z273" s="998"/>
      <c r="AA273" s="998"/>
      <c r="AB273" s="998"/>
      <c r="AC273" s="998"/>
      <c r="AD273" s="998"/>
      <c r="AE273" s="998"/>
      <c r="AF273" s="998"/>
      <c r="AG273" s="998"/>
      <c r="AH273" s="998"/>
      <c r="AI273" s="998"/>
      <c r="AJ273" s="998"/>
      <c r="AK273" s="998"/>
      <c r="AL273" s="998"/>
      <c r="AM273" s="998"/>
      <c r="AN273" s="998"/>
      <c r="AO273" s="998"/>
      <c r="AP273" s="998"/>
      <c r="AQ273" s="998"/>
      <c r="AR273" s="998"/>
      <c r="AS273" s="998"/>
      <c r="AT273" s="998"/>
      <c r="AU273" s="998"/>
      <c r="AV273" s="998"/>
      <c r="AW273" s="998"/>
      <c r="AX273" s="998"/>
      <c r="AY273" s="998"/>
    </row>
    <row r="274" ht="15.75" customHeight="1">
      <c r="A274" s="998"/>
      <c r="B274" s="998"/>
      <c r="C274" s="998"/>
      <c r="D274" s="998"/>
      <c r="E274" s="998"/>
      <c r="F274" s="998"/>
      <c r="G274" s="998"/>
      <c r="H274" s="998"/>
      <c r="I274" s="998"/>
      <c r="J274" s="998"/>
      <c r="K274" s="998"/>
      <c r="L274" s="998"/>
      <c r="M274" s="998"/>
      <c r="N274" s="998"/>
      <c r="O274" s="998"/>
      <c r="P274" s="998"/>
      <c r="Q274" s="998"/>
      <c r="R274" s="998"/>
      <c r="S274" s="998"/>
      <c r="T274" s="998"/>
      <c r="U274" s="998"/>
      <c r="V274" s="998"/>
      <c r="W274" s="998"/>
      <c r="X274" s="998"/>
      <c r="Y274" s="998"/>
      <c r="Z274" s="998"/>
      <c r="AA274" s="998"/>
      <c r="AB274" s="998"/>
      <c r="AC274" s="998"/>
      <c r="AD274" s="998"/>
      <c r="AE274" s="998"/>
      <c r="AF274" s="998"/>
      <c r="AG274" s="998"/>
      <c r="AH274" s="998"/>
      <c r="AI274" s="998"/>
      <c r="AJ274" s="998"/>
      <c r="AK274" s="998"/>
      <c r="AL274" s="998"/>
      <c r="AM274" s="998"/>
      <c r="AN274" s="998"/>
      <c r="AO274" s="998"/>
      <c r="AP274" s="998"/>
      <c r="AQ274" s="998"/>
      <c r="AR274" s="998"/>
      <c r="AS274" s="998"/>
      <c r="AT274" s="998"/>
      <c r="AU274" s="998"/>
      <c r="AV274" s="998"/>
      <c r="AW274" s="998"/>
      <c r="AX274" s="998"/>
      <c r="AY274" s="998"/>
    </row>
    <row r="275" ht="15.75" customHeight="1">
      <c r="A275" s="998"/>
      <c r="B275" s="998"/>
      <c r="C275" s="998"/>
      <c r="D275" s="998"/>
      <c r="E275" s="998"/>
      <c r="F275" s="998"/>
      <c r="G275" s="998"/>
      <c r="H275" s="998"/>
      <c r="I275" s="998"/>
      <c r="J275" s="998"/>
      <c r="K275" s="998"/>
      <c r="L275" s="998"/>
      <c r="M275" s="998"/>
      <c r="N275" s="998"/>
      <c r="O275" s="998"/>
      <c r="P275" s="998"/>
      <c r="Q275" s="998"/>
      <c r="R275" s="998"/>
      <c r="S275" s="998"/>
      <c r="T275" s="998"/>
      <c r="U275" s="998"/>
      <c r="V275" s="998"/>
      <c r="W275" s="998"/>
      <c r="X275" s="998"/>
      <c r="Y275" s="998"/>
      <c r="Z275" s="998"/>
      <c r="AA275" s="998"/>
      <c r="AB275" s="998"/>
      <c r="AC275" s="998"/>
      <c r="AD275" s="998"/>
      <c r="AE275" s="998"/>
      <c r="AF275" s="998"/>
      <c r="AG275" s="998"/>
      <c r="AH275" s="998"/>
      <c r="AI275" s="998"/>
      <c r="AJ275" s="998"/>
      <c r="AK275" s="998"/>
      <c r="AL275" s="998"/>
      <c r="AM275" s="998"/>
      <c r="AN275" s="998"/>
      <c r="AO275" s="998"/>
      <c r="AP275" s="998"/>
      <c r="AQ275" s="998"/>
      <c r="AR275" s="998"/>
      <c r="AS275" s="998"/>
      <c r="AT275" s="998"/>
      <c r="AU275" s="998"/>
      <c r="AV275" s="998"/>
      <c r="AW275" s="998"/>
      <c r="AX275" s="998"/>
      <c r="AY275" s="998"/>
    </row>
    <row r="276" ht="15.75" customHeight="1">
      <c r="A276" s="998"/>
      <c r="B276" s="998"/>
      <c r="C276" s="998"/>
      <c r="D276" s="998"/>
      <c r="E276" s="998"/>
      <c r="F276" s="998"/>
      <c r="G276" s="998"/>
      <c r="H276" s="998"/>
      <c r="I276" s="998"/>
      <c r="J276" s="998"/>
      <c r="K276" s="998"/>
      <c r="L276" s="998"/>
      <c r="M276" s="998"/>
      <c r="N276" s="998"/>
      <c r="O276" s="998"/>
      <c r="P276" s="998"/>
      <c r="Q276" s="998"/>
      <c r="R276" s="998"/>
      <c r="S276" s="998"/>
      <c r="T276" s="998"/>
      <c r="U276" s="998"/>
      <c r="V276" s="998"/>
      <c r="W276" s="998"/>
      <c r="X276" s="998"/>
      <c r="Y276" s="998"/>
      <c r="Z276" s="998"/>
      <c r="AA276" s="998"/>
      <c r="AB276" s="998"/>
      <c r="AC276" s="998"/>
      <c r="AD276" s="998"/>
      <c r="AE276" s="998"/>
      <c r="AF276" s="998"/>
      <c r="AG276" s="998"/>
      <c r="AH276" s="998"/>
      <c r="AI276" s="998"/>
      <c r="AJ276" s="998"/>
      <c r="AK276" s="998"/>
      <c r="AL276" s="998"/>
      <c r="AM276" s="998"/>
      <c r="AN276" s="998"/>
      <c r="AO276" s="998"/>
      <c r="AP276" s="998"/>
      <c r="AQ276" s="998"/>
      <c r="AR276" s="998"/>
      <c r="AS276" s="998"/>
      <c r="AT276" s="998"/>
      <c r="AU276" s="998"/>
      <c r="AV276" s="998"/>
      <c r="AW276" s="998"/>
      <c r="AX276" s="998"/>
      <c r="AY276" s="998"/>
    </row>
    <row r="277" ht="15.75" customHeight="1">
      <c r="A277" s="998"/>
      <c r="B277" s="998"/>
      <c r="C277" s="998"/>
      <c r="D277" s="998"/>
      <c r="E277" s="998"/>
      <c r="F277" s="998"/>
      <c r="G277" s="998"/>
      <c r="H277" s="998"/>
      <c r="I277" s="998"/>
      <c r="J277" s="998"/>
      <c r="K277" s="998"/>
      <c r="L277" s="998"/>
      <c r="M277" s="998"/>
      <c r="N277" s="998"/>
      <c r="O277" s="998"/>
      <c r="P277" s="998"/>
      <c r="Q277" s="998"/>
      <c r="R277" s="998"/>
      <c r="S277" s="998"/>
      <c r="T277" s="998"/>
      <c r="U277" s="998"/>
      <c r="V277" s="998"/>
      <c r="W277" s="998"/>
      <c r="X277" s="998"/>
      <c r="Y277" s="998"/>
      <c r="Z277" s="998"/>
      <c r="AA277" s="998"/>
      <c r="AB277" s="998"/>
      <c r="AC277" s="998"/>
      <c r="AD277" s="998"/>
      <c r="AE277" s="998"/>
      <c r="AF277" s="998"/>
      <c r="AG277" s="998"/>
      <c r="AH277" s="998"/>
      <c r="AI277" s="998"/>
      <c r="AJ277" s="998"/>
      <c r="AK277" s="998"/>
      <c r="AL277" s="998"/>
      <c r="AM277" s="998"/>
      <c r="AN277" s="998"/>
      <c r="AO277" s="998"/>
      <c r="AP277" s="998"/>
      <c r="AQ277" s="998"/>
      <c r="AR277" s="998"/>
      <c r="AS277" s="998"/>
      <c r="AT277" s="998"/>
      <c r="AU277" s="998"/>
      <c r="AV277" s="998"/>
      <c r="AW277" s="998"/>
      <c r="AX277" s="998"/>
      <c r="AY277" s="998"/>
    </row>
    <row r="278" ht="15.75" customHeight="1">
      <c r="A278" s="998"/>
      <c r="B278" s="998"/>
      <c r="C278" s="998"/>
      <c r="D278" s="998"/>
      <c r="E278" s="998"/>
      <c r="F278" s="998"/>
      <c r="G278" s="998"/>
      <c r="H278" s="998"/>
      <c r="I278" s="998"/>
      <c r="J278" s="998"/>
      <c r="K278" s="998"/>
      <c r="L278" s="998"/>
      <c r="M278" s="998"/>
      <c r="N278" s="998"/>
      <c r="O278" s="998"/>
      <c r="P278" s="998"/>
      <c r="Q278" s="998"/>
      <c r="R278" s="998"/>
      <c r="S278" s="998"/>
      <c r="T278" s="998"/>
      <c r="U278" s="998"/>
      <c r="V278" s="998"/>
      <c r="W278" s="998"/>
      <c r="X278" s="998"/>
      <c r="Y278" s="998"/>
      <c r="Z278" s="998"/>
      <c r="AA278" s="998"/>
      <c r="AB278" s="998"/>
      <c r="AC278" s="998"/>
      <c r="AD278" s="998"/>
      <c r="AE278" s="998"/>
      <c r="AF278" s="998"/>
      <c r="AG278" s="998"/>
      <c r="AH278" s="998"/>
      <c r="AI278" s="998"/>
      <c r="AJ278" s="998"/>
      <c r="AK278" s="998"/>
      <c r="AL278" s="998"/>
      <c r="AM278" s="998"/>
      <c r="AN278" s="998"/>
      <c r="AO278" s="998"/>
      <c r="AP278" s="998"/>
      <c r="AQ278" s="998"/>
      <c r="AR278" s="998"/>
      <c r="AS278" s="998"/>
      <c r="AT278" s="998"/>
      <c r="AU278" s="998"/>
      <c r="AV278" s="998"/>
      <c r="AW278" s="998"/>
      <c r="AX278" s="998"/>
      <c r="AY278" s="998"/>
    </row>
    <row r="279" ht="15.75" customHeight="1">
      <c r="A279" s="998"/>
      <c r="B279" s="998"/>
      <c r="C279" s="998"/>
      <c r="D279" s="998"/>
      <c r="E279" s="998"/>
      <c r="F279" s="998"/>
      <c r="G279" s="998"/>
      <c r="H279" s="998"/>
      <c r="I279" s="998"/>
      <c r="J279" s="998"/>
      <c r="K279" s="998"/>
      <c r="L279" s="998"/>
      <c r="M279" s="998"/>
      <c r="N279" s="998"/>
      <c r="O279" s="998"/>
      <c r="P279" s="998"/>
      <c r="Q279" s="998"/>
      <c r="R279" s="998"/>
      <c r="S279" s="998"/>
      <c r="T279" s="998"/>
      <c r="U279" s="998"/>
      <c r="V279" s="998"/>
      <c r="W279" s="998"/>
      <c r="X279" s="998"/>
      <c r="Y279" s="998"/>
      <c r="Z279" s="998"/>
      <c r="AA279" s="998"/>
      <c r="AB279" s="998"/>
      <c r="AC279" s="998"/>
      <c r="AD279" s="998"/>
      <c r="AE279" s="998"/>
      <c r="AF279" s="998"/>
      <c r="AG279" s="998"/>
      <c r="AH279" s="998"/>
      <c r="AI279" s="998"/>
      <c r="AJ279" s="998"/>
      <c r="AK279" s="998"/>
      <c r="AL279" s="998"/>
      <c r="AM279" s="998"/>
      <c r="AN279" s="998"/>
      <c r="AO279" s="998"/>
      <c r="AP279" s="998"/>
      <c r="AQ279" s="998"/>
      <c r="AR279" s="998"/>
      <c r="AS279" s="998"/>
      <c r="AT279" s="998"/>
      <c r="AU279" s="998"/>
      <c r="AV279" s="998"/>
      <c r="AW279" s="998"/>
      <c r="AX279" s="998"/>
      <c r="AY279" s="998"/>
    </row>
    <row r="280" ht="15.75" customHeight="1">
      <c r="A280" s="998"/>
      <c r="B280" s="998"/>
      <c r="C280" s="998"/>
      <c r="D280" s="998"/>
      <c r="E280" s="998"/>
      <c r="F280" s="998"/>
      <c r="G280" s="998"/>
      <c r="H280" s="998"/>
      <c r="I280" s="998"/>
      <c r="J280" s="998"/>
      <c r="K280" s="998"/>
      <c r="L280" s="998"/>
      <c r="M280" s="998"/>
      <c r="N280" s="998"/>
      <c r="O280" s="998"/>
      <c r="P280" s="998"/>
      <c r="Q280" s="998"/>
      <c r="R280" s="998"/>
      <c r="S280" s="998"/>
      <c r="T280" s="998"/>
      <c r="U280" s="998"/>
      <c r="V280" s="998"/>
      <c r="W280" s="998"/>
      <c r="X280" s="998"/>
      <c r="Y280" s="998"/>
      <c r="Z280" s="998"/>
      <c r="AA280" s="998"/>
      <c r="AB280" s="998"/>
      <c r="AC280" s="998"/>
      <c r="AD280" s="998"/>
      <c r="AE280" s="998"/>
      <c r="AF280" s="998"/>
      <c r="AG280" s="998"/>
      <c r="AH280" s="998"/>
      <c r="AI280" s="998"/>
      <c r="AJ280" s="998"/>
      <c r="AK280" s="998"/>
      <c r="AL280" s="998"/>
      <c r="AM280" s="998"/>
      <c r="AN280" s="998"/>
      <c r="AO280" s="998"/>
      <c r="AP280" s="998"/>
      <c r="AQ280" s="998"/>
      <c r="AR280" s="998"/>
      <c r="AS280" s="998"/>
      <c r="AT280" s="998"/>
      <c r="AU280" s="998"/>
      <c r="AV280" s="998"/>
      <c r="AW280" s="998"/>
      <c r="AX280" s="998"/>
      <c r="AY280" s="998"/>
    </row>
    <row r="281" ht="15.75" customHeight="1">
      <c r="A281" s="998"/>
      <c r="B281" s="998"/>
      <c r="C281" s="998"/>
      <c r="D281" s="998"/>
      <c r="E281" s="998"/>
      <c r="F281" s="998"/>
      <c r="G281" s="998"/>
      <c r="H281" s="998"/>
      <c r="I281" s="998"/>
      <c r="J281" s="998"/>
      <c r="K281" s="998"/>
      <c r="L281" s="998"/>
      <c r="M281" s="998"/>
      <c r="N281" s="998"/>
      <c r="O281" s="998"/>
      <c r="P281" s="998"/>
      <c r="Q281" s="998"/>
      <c r="R281" s="998"/>
      <c r="S281" s="998"/>
      <c r="T281" s="998"/>
      <c r="U281" s="998"/>
      <c r="V281" s="998"/>
      <c r="W281" s="998"/>
      <c r="X281" s="998"/>
      <c r="Y281" s="998"/>
      <c r="Z281" s="998"/>
      <c r="AA281" s="998"/>
      <c r="AB281" s="998"/>
      <c r="AC281" s="998"/>
      <c r="AD281" s="998"/>
      <c r="AE281" s="998"/>
      <c r="AF281" s="998"/>
      <c r="AG281" s="998"/>
      <c r="AH281" s="998"/>
      <c r="AI281" s="998"/>
      <c r="AJ281" s="998"/>
      <c r="AK281" s="998"/>
      <c r="AL281" s="998"/>
      <c r="AM281" s="998"/>
      <c r="AN281" s="998"/>
      <c r="AO281" s="998"/>
      <c r="AP281" s="998"/>
      <c r="AQ281" s="998"/>
      <c r="AR281" s="998"/>
      <c r="AS281" s="998"/>
      <c r="AT281" s="998"/>
      <c r="AU281" s="998"/>
      <c r="AV281" s="998"/>
      <c r="AW281" s="998"/>
      <c r="AX281" s="998"/>
      <c r="AY281" s="998"/>
    </row>
    <row r="282" ht="15.75" customHeight="1">
      <c r="A282" s="998"/>
      <c r="B282" s="998"/>
      <c r="C282" s="998"/>
      <c r="D282" s="998"/>
      <c r="E282" s="998"/>
      <c r="F282" s="998"/>
      <c r="G282" s="998"/>
      <c r="H282" s="998"/>
      <c r="I282" s="998"/>
      <c r="J282" s="998"/>
      <c r="K282" s="998"/>
      <c r="L282" s="998"/>
      <c r="M282" s="998"/>
      <c r="N282" s="998"/>
      <c r="O282" s="998"/>
      <c r="P282" s="998"/>
      <c r="Q282" s="998"/>
      <c r="R282" s="998"/>
      <c r="S282" s="998"/>
      <c r="T282" s="998"/>
      <c r="U282" s="998"/>
      <c r="V282" s="998"/>
      <c r="W282" s="998"/>
      <c r="X282" s="998"/>
      <c r="Y282" s="998"/>
      <c r="Z282" s="998"/>
      <c r="AA282" s="998"/>
      <c r="AB282" s="998"/>
      <c r="AC282" s="998"/>
      <c r="AD282" s="998"/>
      <c r="AE282" s="998"/>
      <c r="AF282" s="998"/>
      <c r="AG282" s="998"/>
      <c r="AH282" s="998"/>
      <c r="AI282" s="998"/>
      <c r="AJ282" s="998"/>
      <c r="AK282" s="998"/>
      <c r="AL282" s="998"/>
      <c r="AM282" s="998"/>
      <c r="AN282" s="998"/>
      <c r="AO282" s="998"/>
      <c r="AP282" s="998"/>
      <c r="AQ282" s="998"/>
      <c r="AR282" s="998"/>
      <c r="AS282" s="998"/>
      <c r="AT282" s="998"/>
      <c r="AU282" s="998"/>
      <c r="AV282" s="998"/>
      <c r="AW282" s="998"/>
      <c r="AX282" s="998"/>
      <c r="AY282" s="998"/>
    </row>
    <row r="283" ht="15.75" customHeight="1">
      <c r="A283" s="998"/>
      <c r="B283" s="998"/>
      <c r="C283" s="998"/>
      <c r="D283" s="998"/>
      <c r="E283" s="998"/>
      <c r="F283" s="998"/>
      <c r="G283" s="998"/>
      <c r="H283" s="998"/>
      <c r="I283" s="998"/>
      <c r="J283" s="998"/>
      <c r="K283" s="998"/>
      <c r="L283" s="998"/>
      <c r="M283" s="998"/>
      <c r="N283" s="998"/>
      <c r="O283" s="998"/>
      <c r="P283" s="998"/>
      <c r="Q283" s="998"/>
      <c r="R283" s="998"/>
      <c r="S283" s="998"/>
      <c r="T283" s="998"/>
      <c r="U283" s="998"/>
      <c r="V283" s="998"/>
      <c r="W283" s="998"/>
      <c r="X283" s="998"/>
      <c r="Y283" s="998"/>
      <c r="Z283" s="998"/>
      <c r="AA283" s="998"/>
      <c r="AB283" s="998"/>
      <c r="AC283" s="998"/>
      <c r="AD283" s="998"/>
      <c r="AE283" s="998"/>
      <c r="AF283" s="998"/>
      <c r="AG283" s="998"/>
      <c r="AH283" s="998"/>
      <c r="AI283" s="998"/>
      <c r="AJ283" s="998"/>
      <c r="AK283" s="998"/>
      <c r="AL283" s="998"/>
      <c r="AM283" s="998"/>
      <c r="AN283" s="998"/>
      <c r="AO283" s="998"/>
      <c r="AP283" s="998"/>
      <c r="AQ283" s="998"/>
      <c r="AR283" s="998"/>
      <c r="AS283" s="998"/>
      <c r="AT283" s="998"/>
      <c r="AU283" s="998"/>
      <c r="AV283" s="998"/>
      <c r="AW283" s="998"/>
      <c r="AX283" s="998"/>
      <c r="AY283" s="998"/>
    </row>
    <row r="284" ht="15.75" customHeight="1">
      <c r="A284" s="998"/>
      <c r="B284" s="998"/>
      <c r="C284" s="998"/>
      <c r="D284" s="998"/>
      <c r="E284" s="998"/>
      <c r="F284" s="998"/>
      <c r="G284" s="998"/>
      <c r="H284" s="998"/>
      <c r="I284" s="998"/>
      <c r="J284" s="998"/>
      <c r="K284" s="998"/>
      <c r="L284" s="998"/>
      <c r="M284" s="998"/>
      <c r="N284" s="998"/>
      <c r="O284" s="998"/>
      <c r="P284" s="998"/>
      <c r="Q284" s="998"/>
      <c r="R284" s="998"/>
      <c r="S284" s="998"/>
      <c r="T284" s="998"/>
      <c r="U284" s="998"/>
      <c r="V284" s="998"/>
      <c r="W284" s="998"/>
      <c r="X284" s="998"/>
      <c r="Y284" s="998"/>
      <c r="Z284" s="998"/>
      <c r="AA284" s="998"/>
      <c r="AB284" s="998"/>
      <c r="AC284" s="998"/>
      <c r="AD284" s="998"/>
      <c r="AE284" s="998"/>
      <c r="AF284" s="998"/>
      <c r="AG284" s="998"/>
      <c r="AH284" s="998"/>
      <c r="AI284" s="998"/>
      <c r="AJ284" s="998"/>
      <c r="AK284" s="998"/>
      <c r="AL284" s="998"/>
      <c r="AM284" s="998"/>
      <c r="AN284" s="998"/>
      <c r="AO284" s="998"/>
      <c r="AP284" s="998"/>
      <c r="AQ284" s="998"/>
      <c r="AR284" s="998"/>
      <c r="AS284" s="998"/>
      <c r="AT284" s="998"/>
      <c r="AU284" s="998"/>
      <c r="AV284" s="998"/>
      <c r="AW284" s="998"/>
      <c r="AX284" s="998"/>
      <c r="AY284" s="998"/>
    </row>
    <row r="285" ht="15.75" customHeight="1">
      <c r="A285" s="998"/>
      <c r="B285" s="998"/>
      <c r="C285" s="998"/>
      <c r="D285" s="998"/>
      <c r="E285" s="998"/>
      <c r="F285" s="998"/>
      <c r="G285" s="998"/>
      <c r="H285" s="998"/>
      <c r="I285" s="998"/>
      <c r="J285" s="998"/>
      <c r="K285" s="998"/>
      <c r="L285" s="998"/>
      <c r="M285" s="998"/>
      <c r="N285" s="998"/>
      <c r="O285" s="998"/>
      <c r="P285" s="998"/>
      <c r="Q285" s="998"/>
      <c r="R285" s="998"/>
      <c r="S285" s="998"/>
      <c r="T285" s="998"/>
      <c r="U285" s="998"/>
      <c r="V285" s="998"/>
      <c r="W285" s="998"/>
      <c r="X285" s="998"/>
      <c r="Y285" s="998"/>
      <c r="Z285" s="998"/>
      <c r="AA285" s="998"/>
      <c r="AB285" s="998"/>
      <c r="AC285" s="998"/>
      <c r="AD285" s="998"/>
      <c r="AE285" s="998"/>
      <c r="AF285" s="998"/>
      <c r="AG285" s="998"/>
      <c r="AH285" s="998"/>
      <c r="AI285" s="998"/>
      <c r="AJ285" s="998"/>
      <c r="AK285" s="998"/>
      <c r="AL285" s="998"/>
      <c r="AM285" s="998"/>
      <c r="AN285" s="998"/>
      <c r="AO285" s="998"/>
      <c r="AP285" s="998"/>
      <c r="AQ285" s="998"/>
      <c r="AR285" s="998"/>
      <c r="AS285" s="998"/>
      <c r="AT285" s="998"/>
      <c r="AU285" s="998"/>
      <c r="AV285" s="998"/>
      <c r="AW285" s="998"/>
      <c r="AX285" s="998"/>
      <c r="AY285" s="998"/>
    </row>
    <row r="286" ht="15.75" customHeight="1">
      <c r="A286" s="998"/>
      <c r="B286" s="998"/>
      <c r="C286" s="998"/>
      <c r="D286" s="998"/>
      <c r="E286" s="998"/>
      <c r="F286" s="998"/>
      <c r="G286" s="998"/>
      <c r="H286" s="998"/>
      <c r="I286" s="998"/>
      <c r="J286" s="998"/>
      <c r="K286" s="998"/>
      <c r="L286" s="998"/>
      <c r="M286" s="998"/>
      <c r="N286" s="998"/>
      <c r="O286" s="998"/>
      <c r="P286" s="998"/>
      <c r="Q286" s="998"/>
      <c r="R286" s="998"/>
      <c r="S286" s="998"/>
      <c r="T286" s="998"/>
      <c r="U286" s="998"/>
      <c r="V286" s="998"/>
      <c r="W286" s="998"/>
      <c r="X286" s="998"/>
      <c r="Y286" s="998"/>
      <c r="Z286" s="998"/>
      <c r="AA286" s="998"/>
      <c r="AB286" s="998"/>
      <c r="AC286" s="998"/>
      <c r="AD286" s="998"/>
      <c r="AE286" s="998"/>
      <c r="AF286" s="998"/>
      <c r="AG286" s="998"/>
      <c r="AH286" s="998"/>
      <c r="AI286" s="998"/>
      <c r="AJ286" s="998"/>
      <c r="AK286" s="998"/>
      <c r="AL286" s="998"/>
      <c r="AM286" s="998"/>
      <c r="AN286" s="998"/>
      <c r="AO286" s="998"/>
      <c r="AP286" s="998"/>
      <c r="AQ286" s="998"/>
      <c r="AR286" s="998"/>
      <c r="AS286" s="998"/>
      <c r="AT286" s="998"/>
      <c r="AU286" s="998"/>
      <c r="AV286" s="998"/>
      <c r="AW286" s="998"/>
      <c r="AX286" s="998"/>
      <c r="AY286" s="998"/>
    </row>
    <row r="287" ht="15.75" customHeight="1">
      <c r="A287" s="998"/>
      <c r="B287" s="998"/>
      <c r="C287" s="998"/>
      <c r="D287" s="998"/>
      <c r="E287" s="998"/>
      <c r="F287" s="998"/>
      <c r="G287" s="998"/>
      <c r="H287" s="998"/>
      <c r="I287" s="998"/>
      <c r="J287" s="998"/>
      <c r="K287" s="998"/>
      <c r="L287" s="998"/>
      <c r="M287" s="998"/>
      <c r="N287" s="998"/>
      <c r="O287" s="998"/>
      <c r="P287" s="998"/>
      <c r="Q287" s="998"/>
      <c r="R287" s="998"/>
      <c r="S287" s="998"/>
      <c r="T287" s="998"/>
      <c r="U287" s="998"/>
      <c r="V287" s="998"/>
      <c r="W287" s="998"/>
      <c r="X287" s="998"/>
      <c r="Y287" s="998"/>
      <c r="Z287" s="998"/>
      <c r="AA287" s="998"/>
      <c r="AB287" s="998"/>
      <c r="AC287" s="998"/>
      <c r="AD287" s="998"/>
      <c r="AE287" s="998"/>
      <c r="AF287" s="998"/>
      <c r="AG287" s="998"/>
      <c r="AH287" s="998"/>
      <c r="AI287" s="998"/>
      <c r="AJ287" s="998"/>
      <c r="AK287" s="998"/>
      <c r="AL287" s="998"/>
      <c r="AM287" s="998"/>
      <c r="AN287" s="998"/>
      <c r="AO287" s="998"/>
      <c r="AP287" s="998"/>
      <c r="AQ287" s="998"/>
      <c r="AR287" s="998"/>
      <c r="AS287" s="998"/>
      <c r="AT287" s="998"/>
      <c r="AU287" s="998"/>
      <c r="AV287" s="998"/>
      <c r="AW287" s="998"/>
      <c r="AX287" s="998"/>
      <c r="AY287" s="998"/>
    </row>
    <row r="288" ht="15.75" customHeight="1">
      <c r="A288" s="998"/>
      <c r="B288" s="998"/>
      <c r="C288" s="998"/>
      <c r="D288" s="998"/>
      <c r="E288" s="998"/>
      <c r="F288" s="998"/>
      <c r="G288" s="998"/>
      <c r="H288" s="998"/>
      <c r="I288" s="998"/>
      <c r="J288" s="998"/>
      <c r="K288" s="998"/>
      <c r="L288" s="998"/>
      <c r="M288" s="998"/>
      <c r="N288" s="998"/>
      <c r="O288" s="998"/>
      <c r="P288" s="998"/>
      <c r="Q288" s="998"/>
      <c r="R288" s="998"/>
      <c r="S288" s="998"/>
      <c r="T288" s="998"/>
      <c r="U288" s="998"/>
      <c r="V288" s="998"/>
      <c r="W288" s="998"/>
      <c r="X288" s="998"/>
      <c r="Y288" s="998"/>
      <c r="Z288" s="998"/>
      <c r="AA288" s="998"/>
      <c r="AB288" s="998"/>
      <c r="AC288" s="998"/>
      <c r="AD288" s="998"/>
      <c r="AE288" s="998"/>
      <c r="AF288" s="998"/>
      <c r="AG288" s="998"/>
      <c r="AH288" s="998"/>
      <c r="AI288" s="998"/>
      <c r="AJ288" s="998"/>
      <c r="AK288" s="998"/>
      <c r="AL288" s="998"/>
      <c r="AM288" s="998"/>
      <c r="AN288" s="998"/>
      <c r="AO288" s="998"/>
      <c r="AP288" s="998"/>
      <c r="AQ288" s="998"/>
      <c r="AR288" s="998"/>
      <c r="AS288" s="998"/>
      <c r="AT288" s="998"/>
      <c r="AU288" s="998"/>
      <c r="AV288" s="998"/>
      <c r="AW288" s="998"/>
      <c r="AX288" s="998"/>
      <c r="AY288" s="998"/>
    </row>
    <row r="289" ht="15.75" customHeight="1">
      <c r="A289" s="998"/>
      <c r="B289" s="998"/>
      <c r="C289" s="998"/>
      <c r="D289" s="998"/>
      <c r="E289" s="998"/>
      <c r="F289" s="998"/>
      <c r="G289" s="998"/>
      <c r="H289" s="998"/>
      <c r="I289" s="998"/>
      <c r="J289" s="998"/>
      <c r="K289" s="998"/>
      <c r="L289" s="998"/>
      <c r="M289" s="998"/>
      <c r="N289" s="998"/>
      <c r="O289" s="998"/>
      <c r="P289" s="998"/>
      <c r="Q289" s="998"/>
      <c r="R289" s="998"/>
      <c r="S289" s="998"/>
      <c r="T289" s="998"/>
      <c r="U289" s="998"/>
      <c r="V289" s="998"/>
      <c r="W289" s="998"/>
      <c r="X289" s="998"/>
      <c r="Y289" s="998"/>
      <c r="Z289" s="998"/>
      <c r="AA289" s="998"/>
      <c r="AB289" s="998"/>
      <c r="AC289" s="998"/>
      <c r="AD289" s="998"/>
      <c r="AE289" s="998"/>
      <c r="AF289" s="998"/>
      <c r="AG289" s="998"/>
      <c r="AH289" s="998"/>
      <c r="AI289" s="998"/>
      <c r="AJ289" s="998"/>
      <c r="AK289" s="998"/>
      <c r="AL289" s="998"/>
      <c r="AM289" s="998"/>
      <c r="AN289" s="998"/>
      <c r="AO289" s="998"/>
      <c r="AP289" s="998"/>
      <c r="AQ289" s="998"/>
      <c r="AR289" s="998"/>
      <c r="AS289" s="998"/>
      <c r="AT289" s="998"/>
      <c r="AU289" s="998"/>
      <c r="AV289" s="998"/>
      <c r="AW289" s="998"/>
      <c r="AX289" s="998"/>
      <c r="AY289" s="998"/>
    </row>
    <row r="290" ht="15.75" customHeight="1">
      <c r="A290" s="998"/>
      <c r="B290" s="998"/>
      <c r="C290" s="998"/>
      <c r="D290" s="998"/>
      <c r="E290" s="998"/>
      <c r="F290" s="998"/>
      <c r="G290" s="998"/>
      <c r="H290" s="998"/>
      <c r="I290" s="998"/>
      <c r="J290" s="998"/>
      <c r="K290" s="998"/>
      <c r="L290" s="998"/>
      <c r="M290" s="998"/>
      <c r="N290" s="998"/>
      <c r="O290" s="998"/>
      <c r="P290" s="998"/>
      <c r="Q290" s="998"/>
      <c r="R290" s="998"/>
      <c r="S290" s="998"/>
      <c r="T290" s="998"/>
      <c r="U290" s="998"/>
      <c r="V290" s="998"/>
      <c r="W290" s="998"/>
      <c r="X290" s="998"/>
      <c r="Y290" s="998"/>
      <c r="Z290" s="998"/>
      <c r="AA290" s="998"/>
      <c r="AB290" s="998"/>
      <c r="AC290" s="998"/>
      <c r="AD290" s="998"/>
      <c r="AE290" s="998"/>
      <c r="AF290" s="998"/>
      <c r="AG290" s="998"/>
      <c r="AH290" s="998"/>
      <c r="AI290" s="998"/>
      <c r="AJ290" s="998"/>
      <c r="AK290" s="998"/>
      <c r="AL290" s="998"/>
      <c r="AM290" s="998"/>
      <c r="AN290" s="998"/>
      <c r="AO290" s="998"/>
      <c r="AP290" s="998"/>
      <c r="AQ290" s="998"/>
      <c r="AR290" s="998"/>
      <c r="AS290" s="998"/>
      <c r="AT290" s="998"/>
      <c r="AU290" s="998"/>
      <c r="AV290" s="998"/>
      <c r="AW290" s="998"/>
      <c r="AX290" s="998"/>
      <c r="AY290" s="998"/>
    </row>
    <row r="291" ht="15.75" customHeight="1">
      <c r="A291" s="998"/>
      <c r="B291" s="998"/>
      <c r="C291" s="998"/>
      <c r="D291" s="998"/>
      <c r="E291" s="998"/>
      <c r="F291" s="998"/>
      <c r="G291" s="998"/>
      <c r="H291" s="998"/>
      <c r="I291" s="998"/>
      <c r="J291" s="998"/>
      <c r="K291" s="998"/>
      <c r="L291" s="998"/>
      <c r="M291" s="998"/>
      <c r="N291" s="998"/>
      <c r="O291" s="998"/>
      <c r="P291" s="998"/>
      <c r="Q291" s="998"/>
      <c r="R291" s="998"/>
      <c r="S291" s="998"/>
      <c r="T291" s="998"/>
      <c r="U291" s="998"/>
      <c r="V291" s="998"/>
      <c r="W291" s="998"/>
      <c r="X291" s="998"/>
      <c r="Y291" s="998"/>
      <c r="Z291" s="998"/>
      <c r="AA291" s="998"/>
      <c r="AB291" s="998"/>
      <c r="AC291" s="998"/>
      <c r="AD291" s="998"/>
      <c r="AE291" s="998"/>
      <c r="AF291" s="998"/>
      <c r="AG291" s="998"/>
      <c r="AH291" s="998"/>
      <c r="AI291" s="998"/>
      <c r="AJ291" s="998"/>
      <c r="AK291" s="998"/>
      <c r="AL291" s="998"/>
      <c r="AM291" s="998"/>
      <c r="AN291" s="998"/>
      <c r="AO291" s="998"/>
      <c r="AP291" s="998"/>
      <c r="AQ291" s="998"/>
      <c r="AR291" s="998"/>
      <c r="AS291" s="998"/>
      <c r="AT291" s="998"/>
      <c r="AU291" s="998"/>
      <c r="AV291" s="998"/>
      <c r="AW291" s="998"/>
      <c r="AX291" s="998"/>
      <c r="AY291" s="998"/>
    </row>
    <row r="292" ht="15.75" customHeight="1">
      <c r="A292" s="998"/>
      <c r="B292" s="998"/>
      <c r="C292" s="998"/>
      <c r="D292" s="998"/>
      <c r="E292" s="998"/>
      <c r="F292" s="998"/>
      <c r="G292" s="998"/>
      <c r="H292" s="998"/>
      <c r="I292" s="998"/>
      <c r="J292" s="998"/>
      <c r="K292" s="998"/>
      <c r="L292" s="998"/>
      <c r="M292" s="998"/>
      <c r="N292" s="998"/>
      <c r="O292" s="998"/>
      <c r="P292" s="998"/>
      <c r="Q292" s="998"/>
      <c r="R292" s="998"/>
      <c r="S292" s="998"/>
      <c r="T292" s="998"/>
      <c r="U292" s="998"/>
      <c r="V292" s="998"/>
      <c r="W292" s="998"/>
      <c r="X292" s="998"/>
      <c r="Y292" s="998"/>
      <c r="Z292" s="998"/>
      <c r="AA292" s="998"/>
      <c r="AB292" s="998"/>
      <c r="AC292" s="998"/>
      <c r="AD292" s="998"/>
      <c r="AE292" s="998"/>
      <c r="AF292" s="998"/>
      <c r="AG292" s="998"/>
      <c r="AH292" s="998"/>
      <c r="AI292" s="998"/>
      <c r="AJ292" s="998"/>
      <c r="AK292" s="998"/>
      <c r="AL292" s="998"/>
      <c r="AM292" s="998"/>
      <c r="AN292" s="998"/>
      <c r="AO292" s="998"/>
      <c r="AP292" s="998"/>
      <c r="AQ292" s="998"/>
      <c r="AR292" s="998"/>
      <c r="AS292" s="998"/>
      <c r="AT292" s="998"/>
      <c r="AU292" s="998"/>
      <c r="AV292" s="998"/>
      <c r="AW292" s="998"/>
      <c r="AX292" s="998"/>
      <c r="AY292" s="998"/>
    </row>
    <row r="293" ht="15.75" customHeight="1">
      <c r="A293" s="998"/>
      <c r="B293" s="998"/>
      <c r="C293" s="998"/>
      <c r="D293" s="998"/>
      <c r="E293" s="998"/>
      <c r="F293" s="998"/>
      <c r="G293" s="998"/>
      <c r="H293" s="998"/>
      <c r="I293" s="998"/>
      <c r="J293" s="998"/>
      <c r="K293" s="998"/>
      <c r="L293" s="998"/>
      <c r="M293" s="998"/>
      <c r="N293" s="998"/>
      <c r="O293" s="998"/>
      <c r="P293" s="998"/>
      <c r="Q293" s="998"/>
      <c r="R293" s="998"/>
      <c r="S293" s="998"/>
      <c r="T293" s="998"/>
      <c r="U293" s="998"/>
      <c r="V293" s="998"/>
      <c r="W293" s="998"/>
      <c r="X293" s="998"/>
      <c r="Y293" s="998"/>
      <c r="Z293" s="998"/>
      <c r="AA293" s="998"/>
      <c r="AB293" s="998"/>
      <c r="AC293" s="998"/>
      <c r="AD293" s="998"/>
      <c r="AE293" s="998"/>
      <c r="AF293" s="998"/>
      <c r="AG293" s="998"/>
      <c r="AH293" s="998"/>
      <c r="AI293" s="998"/>
      <c r="AJ293" s="998"/>
      <c r="AK293" s="998"/>
      <c r="AL293" s="998"/>
      <c r="AM293" s="998"/>
      <c r="AN293" s="998"/>
      <c r="AO293" s="998"/>
      <c r="AP293" s="998"/>
      <c r="AQ293" s="998"/>
      <c r="AR293" s="998"/>
      <c r="AS293" s="998"/>
      <c r="AT293" s="998"/>
      <c r="AU293" s="998"/>
      <c r="AV293" s="998"/>
      <c r="AW293" s="998"/>
      <c r="AX293" s="998"/>
      <c r="AY293" s="998"/>
    </row>
    <row r="294" ht="15.75" customHeight="1">
      <c r="A294" s="998"/>
      <c r="B294" s="998"/>
      <c r="C294" s="998"/>
      <c r="D294" s="998"/>
      <c r="E294" s="998"/>
      <c r="F294" s="998"/>
      <c r="G294" s="998"/>
      <c r="H294" s="998"/>
      <c r="I294" s="998"/>
      <c r="J294" s="998"/>
      <c r="K294" s="998"/>
      <c r="L294" s="998"/>
      <c r="M294" s="998"/>
      <c r="N294" s="998"/>
      <c r="O294" s="998"/>
      <c r="P294" s="998"/>
      <c r="Q294" s="998"/>
      <c r="R294" s="998"/>
      <c r="S294" s="998"/>
      <c r="T294" s="998"/>
      <c r="U294" s="998"/>
      <c r="V294" s="998"/>
      <c r="W294" s="998"/>
      <c r="X294" s="998"/>
      <c r="Y294" s="998"/>
      <c r="Z294" s="998"/>
      <c r="AA294" s="998"/>
      <c r="AB294" s="998"/>
      <c r="AC294" s="998"/>
      <c r="AD294" s="998"/>
      <c r="AE294" s="998"/>
      <c r="AF294" s="998"/>
      <c r="AG294" s="998"/>
      <c r="AH294" s="998"/>
      <c r="AI294" s="998"/>
      <c r="AJ294" s="998"/>
      <c r="AK294" s="998"/>
      <c r="AL294" s="998"/>
      <c r="AM294" s="998"/>
      <c r="AN294" s="998"/>
      <c r="AO294" s="998"/>
      <c r="AP294" s="998"/>
      <c r="AQ294" s="998"/>
      <c r="AR294" s="998"/>
      <c r="AS294" s="998"/>
      <c r="AT294" s="998"/>
      <c r="AU294" s="998"/>
      <c r="AV294" s="998"/>
      <c r="AW294" s="998"/>
      <c r="AX294" s="998"/>
      <c r="AY294" s="998"/>
    </row>
    <row r="295" ht="15.75" customHeight="1">
      <c r="A295" s="998"/>
      <c r="B295" s="998"/>
      <c r="C295" s="998"/>
      <c r="D295" s="998"/>
      <c r="E295" s="998"/>
      <c r="F295" s="998"/>
      <c r="G295" s="998"/>
      <c r="H295" s="998"/>
      <c r="I295" s="998"/>
      <c r="J295" s="998"/>
      <c r="K295" s="998"/>
      <c r="L295" s="998"/>
      <c r="M295" s="998"/>
      <c r="N295" s="998"/>
      <c r="O295" s="998"/>
      <c r="P295" s="998"/>
      <c r="Q295" s="998"/>
      <c r="R295" s="998"/>
      <c r="S295" s="998"/>
      <c r="T295" s="998"/>
      <c r="U295" s="998"/>
      <c r="V295" s="998"/>
      <c r="W295" s="998"/>
      <c r="X295" s="998"/>
      <c r="Y295" s="998"/>
      <c r="Z295" s="998"/>
      <c r="AA295" s="998"/>
      <c r="AB295" s="998"/>
      <c r="AC295" s="998"/>
      <c r="AD295" s="998"/>
      <c r="AE295" s="998"/>
      <c r="AF295" s="998"/>
      <c r="AG295" s="998"/>
      <c r="AH295" s="998"/>
      <c r="AI295" s="998"/>
      <c r="AJ295" s="998"/>
      <c r="AK295" s="998"/>
      <c r="AL295" s="998"/>
      <c r="AM295" s="998"/>
      <c r="AN295" s="998"/>
      <c r="AO295" s="998"/>
      <c r="AP295" s="998"/>
      <c r="AQ295" s="998"/>
      <c r="AR295" s="998"/>
      <c r="AS295" s="998"/>
      <c r="AT295" s="998"/>
      <c r="AU295" s="998"/>
      <c r="AV295" s="998"/>
      <c r="AW295" s="998"/>
      <c r="AX295" s="998"/>
      <c r="AY295" s="998"/>
    </row>
    <row r="296" ht="15.75" customHeight="1">
      <c r="A296" s="998"/>
      <c r="B296" s="998"/>
      <c r="C296" s="998"/>
      <c r="D296" s="998"/>
      <c r="E296" s="998"/>
      <c r="F296" s="998"/>
      <c r="G296" s="998"/>
      <c r="H296" s="998"/>
      <c r="I296" s="998"/>
      <c r="J296" s="998"/>
      <c r="K296" s="998"/>
      <c r="L296" s="998"/>
      <c r="M296" s="998"/>
      <c r="N296" s="998"/>
      <c r="O296" s="998"/>
      <c r="P296" s="998"/>
      <c r="Q296" s="998"/>
      <c r="R296" s="998"/>
      <c r="S296" s="998"/>
      <c r="T296" s="998"/>
      <c r="U296" s="998"/>
      <c r="V296" s="998"/>
      <c r="W296" s="998"/>
      <c r="X296" s="998"/>
      <c r="Y296" s="998"/>
      <c r="Z296" s="998"/>
      <c r="AA296" s="998"/>
      <c r="AB296" s="998"/>
      <c r="AC296" s="998"/>
      <c r="AD296" s="998"/>
      <c r="AE296" s="998"/>
      <c r="AF296" s="998"/>
      <c r="AG296" s="998"/>
      <c r="AH296" s="998"/>
      <c r="AI296" s="998"/>
      <c r="AJ296" s="998"/>
      <c r="AK296" s="998"/>
      <c r="AL296" s="998"/>
      <c r="AM296" s="998"/>
      <c r="AN296" s="998"/>
      <c r="AO296" s="998"/>
      <c r="AP296" s="998"/>
      <c r="AQ296" s="998"/>
      <c r="AR296" s="998"/>
      <c r="AS296" s="998"/>
      <c r="AT296" s="998"/>
      <c r="AU296" s="998"/>
      <c r="AV296" s="998"/>
      <c r="AW296" s="998"/>
      <c r="AX296" s="998"/>
      <c r="AY296" s="998"/>
    </row>
    <row r="297" ht="15.75" customHeight="1">
      <c r="A297" s="998"/>
      <c r="B297" s="998"/>
      <c r="C297" s="998"/>
      <c r="D297" s="998"/>
      <c r="E297" s="998"/>
      <c r="F297" s="998"/>
      <c r="G297" s="998"/>
      <c r="H297" s="998"/>
      <c r="I297" s="998"/>
      <c r="J297" s="998"/>
      <c r="K297" s="998"/>
      <c r="L297" s="998"/>
      <c r="M297" s="998"/>
      <c r="N297" s="998"/>
      <c r="O297" s="998"/>
      <c r="P297" s="998"/>
      <c r="Q297" s="998"/>
      <c r="R297" s="998"/>
      <c r="S297" s="998"/>
      <c r="T297" s="998"/>
      <c r="U297" s="998"/>
      <c r="V297" s="998"/>
      <c r="W297" s="998"/>
      <c r="X297" s="998"/>
      <c r="Y297" s="998"/>
      <c r="Z297" s="998"/>
      <c r="AA297" s="998"/>
      <c r="AB297" s="998"/>
      <c r="AC297" s="998"/>
      <c r="AD297" s="998"/>
      <c r="AE297" s="998"/>
      <c r="AF297" s="998"/>
      <c r="AG297" s="998"/>
      <c r="AH297" s="998"/>
      <c r="AI297" s="998"/>
      <c r="AJ297" s="998"/>
      <c r="AK297" s="998"/>
      <c r="AL297" s="998"/>
      <c r="AM297" s="998"/>
      <c r="AN297" s="998"/>
      <c r="AO297" s="998"/>
      <c r="AP297" s="998"/>
      <c r="AQ297" s="998"/>
      <c r="AR297" s="998"/>
      <c r="AS297" s="998"/>
      <c r="AT297" s="998"/>
      <c r="AU297" s="998"/>
      <c r="AV297" s="998"/>
      <c r="AW297" s="998"/>
      <c r="AX297" s="998"/>
      <c r="AY297" s="998"/>
    </row>
    <row r="298" ht="15.75" customHeight="1">
      <c r="A298" s="998"/>
      <c r="B298" s="998"/>
      <c r="C298" s="998"/>
      <c r="D298" s="998"/>
      <c r="E298" s="998"/>
      <c r="F298" s="998"/>
      <c r="G298" s="998"/>
      <c r="H298" s="998"/>
      <c r="I298" s="998"/>
      <c r="J298" s="998"/>
      <c r="K298" s="998"/>
      <c r="L298" s="998"/>
      <c r="M298" s="998"/>
      <c r="N298" s="998"/>
      <c r="O298" s="998"/>
      <c r="P298" s="998"/>
      <c r="Q298" s="998"/>
      <c r="R298" s="998"/>
      <c r="S298" s="998"/>
      <c r="T298" s="998"/>
      <c r="U298" s="998"/>
      <c r="V298" s="998"/>
      <c r="W298" s="998"/>
      <c r="X298" s="998"/>
      <c r="Y298" s="998"/>
      <c r="Z298" s="998"/>
      <c r="AA298" s="998"/>
      <c r="AB298" s="998"/>
      <c r="AC298" s="998"/>
      <c r="AD298" s="998"/>
      <c r="AE298" s="998"/>
      <c r="AF298" s="998"/>
      <c r="AG298" s="998"/>
      <c r="AH298" s="998"/>
      <c r="AI298" s="998"/>
      <c r="AJ298" s="998"/>
      <c r="AK298" s="998"/>
      <c r="AL298" s="998"/>
      <c r="AM298" s="998"/>
      <c r="AN298" s="998"/>
      <c r="AO298" s="998"/>
      <c r="AP298" s="998"/>
      <c r="AQ298" s="998"/>
      <c r="AR298" s="998"/>
      <c r="AS298" s="998"/>
      <c r="AT298" s="998"/>
      <c r="AU298" s="998"/>
      <c r="AV298" s="998"/>
      <c r="AW298" s="998"/>
      <c r="AX298" s="998"/>
      <c r="AY298" s="998"/>
    </row>
    <row r="299" ht="15.75" customHeight="1">
      <c r="A299" s="998"/>
      <c r="B299" s="998"/>
      <c r="C299" s="998"/>
      <c r="D299" s="998"/>
      <c r="E299" s="998"/>
      <c r="F299" s="998"/>
      <c r="G299" s="998"/>
      <c r="H299" s="998"/>
      <c r="I299" s="998"/>
      <c r="J299" s="998"/>
      <c r="K299" s="998"/>
      <c r="L299" s="998"/>
      <c r="M299" s="998"/>
      <c r="N299" s="998"/>
      <c r="O299" s="998"/>
      <c r="P299" s="998"/>
      <c r="Q299" s="998"/>
      <c r="R299" s="998"/>
      <c r="S299" s="998"/>
      <c r="T299" s="998"/>
      <c r="U299" s="998"/>
      <c r="V299" s="998"/>
      <c r="W299" s="998"/>
      <c r="X299" s="998"/>
      <c r="Y299" s="998"/>
      <c r="Z299" s="998"/>
      <c r="AA299" s="998"/>
      <c r="AB299" s="998"/>
      <c r="AC299" s="998"/>
      <c r="AD299" s="998"/>
      <c r="AE299" s="998"/>
      <c r="AF299" s="998"/>
      <c r="AG299" s="998"/>
      <c r="AH299" s="998"/>
      <c r="AI299" s="998"/>
      <c r="AJ299" s="998"/>
      <c r="AK299" s="998"/>
      <c r="AL299" s="998"/>
      <c r="AM299" s="998"/>
      <c r="AN299" s="998"/>
      <c r="AO299" s="998"/>
      <c r="AP299" s="998"/>
      <c r="AQ299" s="998"/>
      <c r="AR299" s="998"/>
      <c r="AS299" s="998"/>
      <c r="AT299" s="998"/>
      <c r="AU299" s="998"/>
      <c r="AV299" s="998"/>
      <c r="AW299" s="998"/>
      <c r="AX299" s="998"/>
      <c r="AY299" s="998"/>
    </row>
    <row r="300" ht="15.75" customHeight="1">
      <c r="A300" s="998"/>
      <c r="B300" s="998"/>
      <c r="C300" s="998"/>
      <c r="D300" s="998"/>
      <c r="E300" s="998"/>
      <c r="F300" s="998"/>
      <c r="G300" s="998"/>
      <c r="H300" s="998"/>
      <c r="I300" s="998"/>
      <c r="J300" s="998"/>
      <c r="K300" s="998"/>
      <c r="L300" s="998"/>
      <c r="M300" s="998"/>
      <c r="N300" s="998"/>
      <c r="O300" s="998"/>
      <c r="P300" s="998"/>
      <c r="Q300" s="998"/>
      <c r="R300" s="998"/>
      <c r="S300" s="998"/>
      <c r="T300" s="998"/>
      <c r="U300" s="998"/>
      <c r="V300" s="998"/>
      <c r="W300" s="998"/>
      <c r="X300" s="998"/>
      <c r="Y300" s="998"/>
      <c r="Z300" s="998"/>
      <c r="AA300" s="998"/>
      <c r="AB300" s="998"/>
      <c r="AC300" s="998"/>
      <c r="AD300" s="998"/>
      <c r="AE300" s="998"/>
      <c r="AF300" s="998"/>
      <c r="AG300" s="998"/>
      <c r="AH300" s="998"/>
      <c r="AI300" s="998"/>
      <c r="AJ300" s="998"/>
      <c r="AK300" s="998"/>
      <c r="AL300" s="998"/>
      <c r="AM300" s="998"/>
      <c r="AN300" s="998"/>
      <c r="AO300" s="998"/>
      <c r="AP300" s="998"/>
      <c r="AQ300" s="998"/>
      <c r="AR300" s="998"/>
      <c r="AS300" s="998"/>
      <c r="AT300" s="998"/>
      <c r="AU300" s="998"/>
      <c r="AV300" s="998"/>
      <c r="AW300" s="998"/>
      <c r="AX300" s="998"/>
      <c r="AY300" s="998"/>
    </row>
    <row r="301" ht="15.75" customHeight="1">
      <c r="A301" s="998"/>
      <c r="B301" s="998"/>
      <c r="C301" s="998"/>
      <c r="D301" s="998"/>
      <c r="E301" s="998"/>
      <c r="F301" s="998"/>
      <c r="G301" s="998"/>
      <c r="H301" s="998"/>
      <c r="I301" s="998"/>
      <c r="J301" s="998"/>
      <c r="K301" s="998"/>
      <c r="L301" s="998"/>
      <c r="M301" s="998"/>
      <c r="N301" s="998"/>
      <c r="O301" s="998"/>
      <c r="P301" s="998"/>
      <c r="Q301" s="998"/>
      <c r="R301" s="998"/>
      <c r="S301" s="998"/>
      <c r="T301" s="998"/>
      <c r="U301" s="998"/>
      <c r="V301" s="998"/>
      <c r="W301" s="998"/>
      <c r="X301" s="998"/>
      <c r="Y301" s="998"/>
      <c r="Z301" s="998"/>
      <c r="AA301" s="998"/>
      <c r="AB301" s="998"/>
      <c r="AC301" s="998"/>
      <c r="AD301" s="998"/>
      <c r="AE301" s="998"/>
      <c r="AF301" s="998"/>
      <c r="AG301" s="998"/>
      <c r="AH301" s="998"/>
      <c r="AI301" s="998"/>
      <c r="AJ301" s="998"/>
      <c r="AK301" s="998"/>
      <c r="AL301" s="998"/>
      <c r="AM301" s="998"/>
      <c r="AN301" s="998"/>
      <c r="AO301" s="998"/>
      <c r="AP301" s="998"/>
      <c r="AQ301" s="998"/>
      <c r="AR301" s="998"/>
      <c r="AS301" s="998"/>
      <c r="AT301" s="998"/>
      <c r="AU301" s="998"/>
      <c r="AV301" s="998"/>
      <c r="AW301" s="998"/>
      <c r="AX301" s="998"/>
      <c r="AY301" s="998"/>
    </row>
    <row r="302" ht="15.75" customHeight="1">
      <c r="A302" s="998"/>
      <c r="B302" s="998"/>
      <c r="C302" s="998"/>
      <c r="D302" s="998"/>
      <c r="E302" s="998"/>
      <c r="F302" s="998"/>
      <c r="G302" s="998"/>
      <c r="H302" s="998"/>
      <c r="I302" s="998"/>
      <c r="J302" s="998"/>
      <c r="K302" s="998"/>
      <c r="L302" s="998"/>
      <c r="M302" s="998"/>
      <c r="N302" s="998"/>
      <c r="O302" s="998"/>
      <c r="P302" s="998"/>
      <c r="Q302" s="998"/>
      <c r="R302" s="998"/>
      <c r="S302" s="998"/>
      <c r="T302" s="998"/>
      <c r="U302" s="998"/>
      <c r="V302" s="998"/>
      <c r="W302" s="998"/>
      <c r="X302" s="998"/>
      <c r="Y302" s="998"/>
      <c r="Z302" s="998"/>
      <c r="AA302" s="998"/>
      <c r="AB302" s="998"/>
      <c r="AC302" s="998"/>
      <c r="AD302" s="998"/>
      <c r="AE302" s="998"/>
      <c r="AF302" s="998"/>
      <c r="AG302" s="998"/>
      <c r="AH302" s="998"/>
      <c r="AI302" s="998"/>
      <c r="AJ302" s="998"/>
      <c r="AK302" s="998"/>
      <c r="AL302" s="998"/>
      <c r="AM302" s="998"/>
      <c r="AN302" s="998"/>
      <c r="AO302" s="998"/>
      <c r="AP302" s="998"/>
      <c r="AQ302" s="998"/>
      <c r="AR302" s="998"/>
      <c r="AS302" s="998"/>
      <c r="AT302" s="998"/>
      <c r="AU302" s="998"/>
      <c r="AV302" s="998"/>
      <c r="AW302" s="998"/>
      <c r="AX302" s="998"/>
      <c r="AY302" s="998"/>
    </row>
    <row r="303" ht="15.75" customHeight="1">
      <c r="A303" s="998"/>
      <c r="B303" s="998"/>
      <c r="C303" s="998"/>
      <c r="D303" s="998"/>
      <c r="E303" s="998"/>
      <c r="F303" s="998"/>
      <c r="G303" s="998"/>
      <c r="H303" s="998"/>
      <c r="I303" s="998"/>
      <c r="J303" s="998"/>
      <c r="K303" s="998"/>
      <c r="L303" s="998"/>
      <c r="M303" s="998"/>
      <c r="N303" s="998"/>
      <c r="O303" s="998"/>
      <c r="P303" s="998"/>
      <c r="Q303" s="998"/>
      <c r="R303" s="998"/>
      <c r="S303" s="998"/>
      <c r="T303" s="998"/>
      <c r="U303" s="998"/>
      <c r="V303" s="998"/>
      <c r="W303" s="998"/>
      <c r="X303" s="998"/>
      <c r="Y303" s="998"/>
      <c r="Z303" s="998"/>
      <c r="AA303" s="998"/>
      <c r="AB303" s="998"/>
      <c r="AC303" s="998"/>
      <c r="AD303" s="998"/>
      <c r="AE303" s="998"/>
      <c r="AF303" s="998"/>
      <c r="AG303" s="998"/>
      <c r="AH303" s="998"/>
      <c r="AI303" s="998"/>
      <c r="AJ303" s="998"/>
      <c r="AK303" s="998"/>
      <c r="AL303" s="998"/>
      <c r="AM303" s="998"/>
      <c r="AN303" s="998"/>
      <c r="AO303" s="998"/>
      <c r="AP303" s="998"/>
      <c r="AQ303" s="998"/>
      <c r="AR303" s="998"/>
      <c r="AS303" s="998"/>
      <c r="AT303" s="998"/>
      <c r="AU303" s="998"/>
      <c r="AV303" s="998"/>
      <c r="AW303" s="998"/>
      <c r="AX303" s="998"/>
      <c r="AY303" s="998"/>
    </row>
    <row r="304" ht="15.75" customHeight="1">
      <c r="A304" s="998"/>
      <c r="B304" s="998"/>
      <c r="C304" s="998"/>
      <c r="D304" s="998"/>
      <c r="E304" s="998"/>
      <c r="F304" s="998"/>
      <c r="G304" s="998"/>
      <c r="H304" s="998"/>
      <c r="I304" s="998"/>
      <c r="J304" s="998"/>
      <c r="K304" s="998"/>
      <c r="L304" s="998"/>
      <c r="M304" s="998"/>
      <c r="N304" s="998"/>
      <c r="O304" s="998"/>
      <c r="P304" s="998"/>
      <c r="Q304" s="998"/>
      <c r="R304" s="998"/>
      <c r="S304" s="998"/>
      <c r="T304" s="998"/>
      <c r="U304" s="998"/>
      <c r="V304" s="998"/>
      <c r="W304" s="998"/>
      <c r="X304" s="998"/>
      <c r="Y304" s="998"/>
      <c r="Z304" s="998"/>
      <c r="AA304" s="998"/>
      <c r="AB304" s="998"/>
      <c r="AC304" s="998"/>
      <c r="AD304" s="998"/>
      <c r="AE304" s="998"/>
      <c r="AF304" s="998"/>
      <c r="AG304" s="998"/>
      <c r="AH304" s="998"/>
      <c r="AI304" s="998"/>
      <c r="AJ304" s="998"/>
      <c r="AK304" s="998"/>
      <c r="AL304" s="998"/>
      <c r="AM304" s="998"/>
      <c r="AN304" s="998"/>
      <c r="AO304" s="998"/>
      <c r="AP304" s="998"/>
      <c r="AQ304" s="998"/>
      <c r="AR304" s="998"/>
      <c r="AS304" s="998"/>
      <c r="AT304" s="998"/>
      <c r="AU304" s="998"/>
      <c r="AV304" s="998"/>
      <c r="AW304" s="998"/>
      <c r="AX304" s="998"/>
      <c r="AY304" s="998"/>
    </row>
    <row r="305" ht="15.75" customHeight="1">
      <c r="A305" s="998"/>
      <c r="B305" s="998"/>
      <c r="C305" s="998"/>
      <c r="D305" s="998"/>
      <c r="E305" s="998"/>
      <c r="F305" s="998"/>
      <c r="G305" s="998"/>
      <c r="H305" s="998"/>
      <c r="I305" s="998"/>
      <c r="J305" s="998"/>
      <c r="K305" s="998"/>
      <c r="L305" s="998"/>
      <c r="M305" s="998"/>
      <c r="N305" s="998"/>
      <c r="O305" s="998"/>
      <c r="P305" s="998"/>
      <c r="Q305" s="998"/>
      <c r="R305" s="998"/>
      <c r="S305" s="998"/>
      <c r="T305" s="998"/>
      <c r="U305" s="998"/>
      <c r="V305" s="998"/>
      <c r="W305" s="998"/>
      <c r="X305" s="998"/>
      <c r="Y305" s="998"/>
      <c r="Z305" s="998"/>
      <c r="AA305" s="998"/>
      <c r="AB305" s="998"/>
      <c r="AC305" s="998"/>
      <c r="AD305" s="998"/>
      <c r="AE305" s="998"/>
      <c r="AF305" s="998"/>
      <c r="AG305" s="998"/>
      <c r="AH305" s="998"/>
      <c r="AI305" s="998"/>
      <c r="AJ305" s="998"/>
      <c r="AK305" s="998"/>
      <c r="AL305" s="998"/>
      <c r="AM305" s="998"/>
      <c r="AN305" s="998"/>
      <c r="AO305" s="998"/>
      <c r="AP305" s="998"/>
      <c r="AQ305" s="998"/>
      <c r="AR305" s="998"/>
      <c r="AS305" s="998"/>
      <c r="AT305" s="998"/>
      <c r="AU305" s="998"/>
      <c r="AV305" s="998"/>
      <c r="AW305" s="998"/>
      <c r="AX305" s="998"/>
      <c r="AY305" s="998"/>
    </row>
    <row r="306" ht="15.75" customHeight="1">
      <c r="A306" s="998"/>
      <c r="B306" s="998"/>
      <c r="C306" s="998"/>
      <c r="D306" s="998"/>
      <c r="E306" s="998"/>
      <c r="F306" s="998"/>
      <c r="G306" s="998"/>
      <c r="H306" s="998"/>
      <c r="I306" s="998"/>
      <c r="J306" s="998"/>
      <c r="K306" s="998"/>
      <c r="L306" s="998"/>
      <c r="M306" s="998"/>
      <c r="N306" s="998"/>
      <c r="O306" s="998"/>
      <c r="P306" s="998"/>
      <c r="Q306" s="998"/>
      <c r="R306" s="998"/>
      <c r="S306" s="998"/>
      <c r="T306" s="998"/>
      <c r="U306" s="998"/>
      <c r="V306" s="998"/>
      <c r="W306" s="998"/>
      <c r="X306" s="998"/>
      <c r="Y306" s="998"/>
      <c r="Z306" s="998"/>
      <c r="AA306" s="998"/>
      <c r="AB306" s="998"/>
      <c r="AC306" s="998"/>
      <c r="AD306" s="998"/>
      <c r="AE306" s="998"/>
      <c r="AF306" s="998"/>
      <c r="AG306" s="998"/>
      <c r="AH306" s="998"/>
      <c r="AI306" s="998"/>
      <c r="AJ306" s="998"/>
      <c r="AK306" s="998"/>
      <c r="AL306" s="998"/>
      <c r="AM306" s="998"/>
      <c r="AN306" s="998"/>
      <c r="AO306" s="998"/>
      <c r="AP306" s="998"/>
      <c r="AQ306" s="998"/>
      <c r="AR306" s="998"/>
      <c r="AS306" s="998"/>
      <c r="AT306" s="998"/>
      <c r="AU306" s="998"/>
      <c r="AV306" s="998"/>
      <c r="AW306" s="998"/>
      <c r="AX306" s="998"/>
      <c r="AY306" s="998"/>
    </row>
    <row r="307" ht="15.75" customHeight="1">
      <c r="A307" s="998"/>
      <c r="B307" s="998"/>
      <c r="C307" s="998"/>
      <c r="D307" s="998"/>
      <c r="E307" s="998"/>
      <c r="F307" s="998"/>
      <c r="G307" s="998"/>
      <c r="H307" s="998"/>
      <c r="I307" s="998"/>
      <c r="J307" s="998"/>
      <c r="K307" s="998"/>
      <c r="L307" s="998"/>
      <c r="M307" s="998"/>
      <c r="N307" s="998"/>
      <c r="O307" s="998"/>
      <c r="P307" s="998"/>
      <c r="Q307" s="998"/>
      <c r="R307" s="998"/>
      <c r="S307" s="998"/>
      <c r="T307" s="998"/>
      <c r="U307" s="998"/>
      <c r="V307" s="998"/>
      <c r="W307" s="998"/>
      <c r="X307" s="998"/>
      <c r="Y307" s="998"/>
      <c r="Z307" s="998"/>
      <c r="AA307" s="998"/>
      <c r="AB307" s="998"/>
      <c r="AC307" s="998"/>
      <c r="AD307" s="998"/>
      <c r="AE307" s="998"/>
      <c r="AF307" s="998"/>
      <c r="AG307" s="998"/>
      <c r="AH307" s="998"/>
      <c r="AI307" s="998"/>
      <c r="AJ307" s="998"/>
      <c r="AK307" s="998"/>
      <c r="AL307" s="998"/>
      <c r="AM307" s="998"/>
      <c r="AN307" s="998"/>
      <c r="AO307" s="998"/>
      <c r="AP307" s="998"/>
      <c r="AQ307" s="998"/>
      <c r="AR307" s="998"/>
      <c r="AS307" s="998"/>
      <c r="AT307" s="998"/>
      <c r="AU307" s="998"/>
      <c r="AV307" s="998"/>
      <c r="AW307" s="998"/>
      <c r="AX307" s="998"/>
      <c r="AY307" s="998"/>
    </row>
    <row r="308" ht="15.75" customHeight="1">
      <c r="A308" s="998"/>
      <c r="B308" s="998"/>
      <c r="C308" s="998"/>
      <c r="D308" s="998"/>
      <c r="E308" s="998"/>
      <c r="F308" s="998"/>
      <c r="G308" s="998"/>
      <c r="H308" s="998"/>
      <c r="I308" s="998"/>
      <c r="J308" s="998"/>
      <c r="K308" s="998"/>
      <c r="L308" s="998"/>
      <c r="M308" s="998"/>
      <c r="N308" s="998"/>
      <c r="O308" s="998"/>
      <c r="P308" s="998"/>
      <c r="Q308" s="998"/>
      <c r="R308" s="998"/>
      <c r="S308" s="998"/>
      <c r="T308" s="998"/>
      <c r="U308" s="998"/>
      <c r="V308" s="998"/>
      <c r="W308" s="998"/>
      <c r="X308" s="998"/>
      <c r="Y308" s="998"/>
      <c r="Z308" s="998"/>
      <c r="AA308" s="998"/>
      <c r="AB308" s="998"/>
      <c r="AC308" s="998"/>
      <c r="AD308" s="998"/>
      <c r="AE308" s="998"/>
      <c r="AF308" s="998"/>
      <c r="AG308" s="998"/>
      <c r="AH308" s="998"/>
      <c r="AI308" s="998"/>
      <c r="AJ308" s="998"/>
      <c r="AK308" s="998"/>
      <c r="AL308" s="998"/>
      <c r="AM308" s="998"/>
      <c r="AN308" s="998"/>
      <c r="AO308" s="998"/>
      <c r="AP308" s="998"/>
      <c r="AQ308" s="998"/>
      <c r="AR308" s="998"/>
      <c r="AS308" s="998"/>
      <c r="AT308" s="998"/>
      <c r="AU308" s="998"/>
      <c r="AV308" s="998"/>
      <c r="AW308" s="998"/>
      <c r="AX308" s="998"/>
      <c r="AY308" s="998"/>
    </row>
    <row r="309" ht="15.75" customHeight="1">
      <c r="A309" s="998"/>
      <c r="B309" s="998"/>
      <c r="C309" s="998"/>
      <c r="D309" s="998"/>
      <c r="E309" s="998"/>
      <c r="F309" s="998"/>
      <c r="G309" s="998"/>
      <c r="H309" s="998"/>
      <c r="I309" s="998"/>
      <c r="J309" s="998"/>
      <c r="K309" s="998"/>
      <c r="L309" s="998"/>
      <c r="M309" s="998"/>
      <c r="N309" s="998"/>
      <c r="O309" s="998"/>
      <c r="P309" s="998"/>
      <c r="Q309" s="998"/>
      <c r="R309" s="998"/>
      <c r="S309" s="998"/>
      <c r="T309" s="998"/>
      <c r="U309" s="998"/>
      <c r="V309" s="998"/>
      <c r="W309" s="998"/>
      <c r="X309" s="998"/>
      <c r="Y309" s="998"/>
      <c r="Z309" s="998"/>
      <c r="AA309" s="998"/>
      <c r="AB309" s="998"/>
      <c r="AC309" s="998"/>
      <c r="AD309" s="998"/>
      <c r="AE309" s="998"/>
      <c r="AF309" s="998"/>
      <c r="AG309" s="998"/>
      <c r="AH309" s="998"/>
      <c r="AI309" s="998"/>
      <c r="AJ309" s="998"/>
      <c r="AK309" s="998"/>
      <c r="AL309" s="998"/>
      <c r="AM309" s="998"/>
      <c r="AN309" s="998"/>
      <c r="AO309" s="998"/>
      <c r="AP309" s="998"/>
      <c r="AQ309" s="998"/>
      <c r="AR309" s="998"/>
      <c r="AS309" s="998"/>
      <c r="AT309" s="998"/>
      <c r="AU309" s="998"/>
      <c r="AV309" s="998"/>
      <c r="AW309" s="998"/>
      <c r="AX309" s="998"/>
      <c r="AY309" s="998"/>
    </row>
    <row r="310" ht="15.75" customHeight="1">
      <c r="A310" s="998"/>
      <c r="B310" s="998"/>
      <c r="C310" s="998"/>
      <c r="D310" s="998"/>
      <c r="E310" s="998"/>
      <c r="F310" s="998"/>
      <c r="G310" s="998"/>
      <c r="H310" s="998"/>
      <c r="I310" s="998"/>
      <c r="J310" s="998"/>
      <c r="K310" s="998"/>
      <c r="L310" s="998"/>
      <c r="M310" s="998"/>
      <c r="N310" s="998"/>
      <c r="O310" s="998"/>
      <c r="P310" s="998"/>
      <c r="Q310" s="998"/>
      <c r="R310" s="998"/>
      <c r="S310" s="998"/>
      <c r="T310" s="998"/>
      <c r="U310" s="998"/>
      <c r="V310" s="998"/>
      <c r="W310" s="998"/>
      <c r="X310" s="998"/>
      <c r="Y310" s="998"/>
      <c r="Z310" s="998"/>
      <c r="AA310" s="998"/>
      <c r="AB310" s="998"/>
      <c r="AC310" s="998"/>
      <c r="AD310" s="998"/>
      <c r="AE310" s="998"/>
      <c r="AF310" s="998"/>
      <c r="AG310" s="998"/>
      <c r="AH310" s="998"/>
      <c r="AI310" s="998"/>
      <c r="AJ310" s="998"/>
      <c r="AK310" s="998"/>
      <c r="AL310" s="998"/>
      <c r="AM310" s="998"/>
      <c r="AN310" s="998"/>
      <c r="AO310" s="998"/>
      <c r="AP310" s="998"/>
      <c r="AQ310" s="998"/>
      <c r="AR310" s="998"/>
      <c r="AS310" s="998"/>
      <c r="AT310" s="998"/>
      <c r="AU310" s="998"/>
      <c r="AV310" s="998"/>
      <c r="AW310" s="998"/>
      <c r="AX310" s="998"/>
      <c r="AY310" s="998"/>
    </row>
    <row r="311" ht="15.75" customHeight="1">
      <c r="A311" s="998"/>
      <c r="B311" s="998"/>
      <c r="C311" s="998"/>
      <c r="D311" s="998"/>
      <c r="E311" s="998"/>
      <c r="F311" s="998"/>
      <c r="G311" s="998"/>
      <c r="H311" s="998"/>
      <c r="I311" s="998"/>
      <c r="J311" s="998"/>
      <c r="K311" s="998"/>
      <c r="L311" s="998"/>
      <c r="M311" s="998"/>
      <c r="N311" s="998"/>
      <c r="O311" s="998"/>
      <c r="P311" s="998"/>
      <c r="Q311" s="998"/>
      <c r="R311" s="998"/>
      <c r="S311" s="998"/>
      <c r="T311" s="998"/>
      <c r="U311" s="998"/>
      <c r="V311" s="998"/>
      <c r="W311" s="998"/>
      <c r="X311" s="998"/>
      <c r="Y311" s="998"/>
      <c r="Z311" s="998"/>
      <c r="AA311" s="998"/>
      <c r="AB311" s="998"/>
      <c r="AC311" s="998"/>
      <c r="AD311" s="998"/>
      <c r="AE311" s="998"/>
      <c r="AF311" s="998"/>
      <c r="AG311" s="998"/>
      <c r="AH311" s="998"/>
      <c r="AI311" s="998"/>
      <c r="AJ311" s="998"/>
      <c r="AK311" s="998"/>
      <c r="AL311" s="998"/>
      <c r="AM311" s="998"/>
      <c r="AN311" s="998"/>
      <c r="AO311" s="998"/>
      <c r="AP311" s="998"/>
      <c r="AQ311" s="998"/>
      <c r="AR311" s="998"/>
      <c r="AS311" s="998"/>
      <c r="AT311" s="998"/>
      <c r="AU311" s="998"/>
      <c r="AV311" s="998"/>
      <c r="AW311" s="998"/>
      <c r="AX311" s="998"/>
      <c r="AY311" s="998"/>
    </row>
    <row r="312" ht="15.75" customHeight="1">
      <c r="A312" s="998"/>
      <c r="B312" s="998"/>
      <c r="C312" s="998"/>
      <c r="D312" s="998"/>
      <c r="E312" s="998"/>
      <c r="F312" s="998"/>
      <c r="G312" s="998"/>
      <c r="H312" s="998"/>
      <c r="I312" s="998"/>
      <c r="J312" s="998"/>
      <c r="K312" s="998"/>
      <c r="L312" s="998"/>
      <c r="M312" s="998"/>
      <c r="N312" s="998"/>
      <c r="O312" s="998"/>
      <c r="P312" s="998"/>
      <c r="Q312" s="998"/>
      <c r="R312" s="998"/>
      <c r="S312" s="998"/>
      <c r="T312" s="998"/>
      <c r="U312" s="998"/>
      <c r="V312" s="998"/>
      <c r="W312" s="998"/>
      <c r="X312" s="998"/>
      <c r="Y312" s="998"/>
      <c r="Z312" s="998"/>
      <c r="AA312" s="998"/>
      <c r="AB312" s="998"/>
      <c r="AC312" s="998"/>
      <c r="AD312" s="998"/>
      <c r="AE312" s="998"/>
      <c r="AF312" s="998"/>
      <c r="AG312" s="998"/>
      <c r="AH312" s="998"/>
      <c r="AI312" s="998"/>
      <c r="AJ312" s="998"/>
      <c r="AK312" s="998"/>
      <c r="AL312" s="998"/>
      <c r="AM312" s="998"/>
      <c r="AN312" s="998"/>
      <c r="AO312" s="998"/>
      <c r="AP312" s="998"/>
      <c r="AQ312" s="998"/>
      <c r="AR312" s="998"/>
      <c r="AS312" s="998"/>
      <c r="AT312" s="998"/>
      <c r="AU312" s="998"/>
      <c r="AV312" s="998"/>
      <c r="AW312" s="998"/>
      <c r="AX312" s="998"/>
      <c r="AY312" s="998"/>
    </row>
    <row r="313" ht="15.75" customHeight="1">
      <c r="A313" s="998"/>
      <c r="B313" s="998"/>
      <c r="C313" s="998"/>
      <c r="D313" s="998"/>
      <c r="E313" s="998"/>
      <c r="F313" s="998"/>
      <c r="G313" s="998"/>
      <c r="H313" s="998"/>
      <c r="I313" s="998"/>
      <c r="J313" s="998"/>
      <c r="K313" s="998"/>
      <c r="L313" s="998"/>
      <c r="M313" s="998"/>
      <c r="N313" s="998"/>
      <c r="O313" s="998"/>
      <c r="P313" s="998"/>
      <c r="Q313" s="998"/>
      <c r="R313" s="998"/>
      <c r="S313" s="998"/>
      <c r="T313" s="998"/>
      <c r="U313" s="998"/>
      <c r="V313" s="998"/>
      <c r="W313" s="998"/>
      <c r="X313" s="998"/>
      <c r="Y313" s="998"/>
      <c r="Z313" s="998"/>
      <c r="AA313" s="998"/>
      <c r="AB313" s="998"/>
      <c r="AC313" s="998"/>
      <c r="AD313" s="998"/>
      <c r="AE313" s="998"/>
      <c r="AF313" s="998"/>
      <c r="AG313" s="998"/>
      <c r="AH313" s="998"/>
      <c r="AI313" s="998"/>
      <c r="AJ313" s="998"/>
      <c r="AK313" s="998"/>
      <c r="AL313" s="998"/>
      <c r="AM313" s="998"/>
      <c r="AN313" s="998"/>
      <c r="AO313" s="998"/>
      <c r="AP313" s="998"/>
      <c r="AQ313" s="998"/>
      <c r="AR313" s="998"/>
      <c r="AS313" s="998"/>
      <c r="AT313" s="998"/>
      <c r="AU313" s="998"/>
      <c r="AV313" s="998"/>
      <c r="AW313" s="998"/>
      <c r="AX313" s="998"/>
      <c r="AY313" s="998"/>
    </row>
    <row r="314" ht="15.75" customHeight="1">
      <c r="A314" s="998"/>
      <c r="B314" s="998"/>
      <c r="C314" s="998"/>
      <c r="D314" s="998"/>
      <c r="E314" s="998"/>
      <c r="F314" s="998"/>
      <c r="G314" s="998"/>
      <c r="H314" s="998"/>
      <c r="I314" s="998"/>
      <c r="J314" s="998"/>
      <c r="K314" s="998"/>
      <c r="L314" s="998"/>
      <c r="M314" s="998"/>
      <c r="N314" s="998"/>
      <c r="O314" s="998"/>
      <c r="P314" s="998"/>
      <c r="Q314" s="998"/>
      <c r="R314" s="998"/>
      <c r="S314" s="998"/>
      <c r="T314" s="998"/>
      <c r="U314" s="998"/>
      <c r="V314" s="998"/>
      <c r="W314" s="998"/>
      <c r="X314" s="998"/>
      <c r="Y314" s="998"/>
      <c r="Z314" s="998"/>
      <c r="AA314" s="998"/>
      <c r="AB314" s="998"/>
      <c r="AC314" s="998"/>
      <c r="AD314" s="998"/>
      <c r="AE314" s="998"/>
      <c r="AF314" s="998"/>
      <c r="AG314" s="998"/>
      <c r="AH314" s="998"/>
      <c r="AI314" s="998"/>
      <c r="AJ314" s="998"/>
      <c r="AK314" s="998"/>
      <c r="AL314" s="998"/>
      <c r="AM314" s="998"/>
      <c r="AN314" s="998"/>
      <c r="AO314" s="998"/>
      <c r="AP314" s="998"/>
      <c r="AQ314" s="998"/>
      <c r="AR314" s="998"/>
      <c r="AS314" s="998"/>
      <c r="AT314" s="998"/>
      <c r="AU314" s="998"/>
      <c r="AV314" s="998"/>
      <c r="AW314" s="998"/>
      <c r="AX314" s="998"/>
      <c r="AY314" s="998"/>
    </row>
    <row r="315" ht="15.75" customHeight="1">
      <c r="A315" s="998"/>
      <c r="B315" s="998"/>
      <c r="C315" s="998"/>
      <c r="D315" s="998"/>
      <c r="E315" s="998"/>
      <c r="F315" s="998"/>
      <c r="G315" s="998"/>
      <c r="H315" s="998"/>
      <c r="I315" s="998"/>
      <c r="J315" s="998"/>
      <c r="K315" s="998"/>
      <c r="L315" s="998"/>
      <c r="M315" s="998"/>
      <c r="N315" s="998"/>
      <c r="O315" s="998"/>
      <c r="P315" s="998"/>
      <c r="Q315" s="998"/>
      <c r="R315" s="998"/>
      <c r="S315" s="998"/>
      <c r="T315" s="998"/>
      <c r="U315" s="998"/>
      <c r="V315" s="998"/>
      <c r="W315" s="998"/>
      <c r="X315" s="998"/>
      <c r="Y315" s="998"/>
      <c r="Z315" s="998"/>
      <c r="AA315" s="998"/>
      <c r="AB315" s="998"/>
      <c r="AC315" s="998"/>
      <c r="AD315" s="998"/>
      <c r="AE315" s="998"/>
      <c r="AF315" s="998"/>
      <c r="AG315" s="998"/>
      <c r="AH315" s="998"/>
      <c r="AI315" s="998"/>
      <c r="AJ315" s="998"/>
      <c r="AK315" s="998"/>
      <c r="AL315" s="998"/>
      <c r="AM315" s="998"/>
      <c r="AN315" s="998"/>
      <c r="AO315" s="998"/>
      <c r="AP315" s="998"/>
      <c r="AQ315" s="998"/>
      <c r="AR315" s="998"/>
      <c r="AS315" s="998"/>
      <c r="AT315" s="998"/>
      <c r="AU315" s="998"/>
      <c r="AV315" s="998"/>
      <c r="AW315" s="998"/>
      <c r="AX315" s="998"/>
      <c r="AY315" s="998"/>
    </row>
    <row r="316" ht="15.75" customHeight="1">
      <c r="A316" s="998"/>
      <c r="B316" s="998"/>
      <c r="C316" s="998"/>
      <c r="D316" s="998"/>
      <c r="E316" s="998"/>
      <c r="F316" s="998"/>
      <c r="G316" s="998"/>
      <c r="H316" s="998"/>
      <c r="I316" s="998"/>
      <c r="J316" s="998"/>
      <c r="K316" s="998"/>
      <c r="L316" s="998"/>
      <c r="M316" s="998"/>
      <c r="N316" s="998"/>
      <c r="O316" s="998"/>
      <c r="P316" s="998"/>
      <c r="Q316" s="998"/>
      <c r="R316" s="998"/>
      <c r="S316" s="998"/>
      <c r="T316" s="998"/>
      <c r="U316" s="998"/>
      <c r="V316" s="998"/>
      <c r="W316" s="998"/>
      <c r="X316" s="998"/>
      <c r="Y316" s="998"/>
      <c r="Z316" s="998"/>
      <c r="AA316" s="998"/>
      <c r="AB316" s="998"/>
      <c r="AC316" s="998"/>
      <c r="AD316" s="998"/>
      <c r="AE316" s="998"/>
      <c r="AF316" s="998"/>
      <c r="AG316" s="998"/>
      <c r="AH316" s="998"/>
      <c r="AI316" s="998"/>
      <c r="AJ316" s="998"/>
      <c r="AK316" s="998"/>
      <c r="AL316" s="998"/>
      <c r="AM316" s="998"/>
      <c r="AN316" s="998"/>
      <c r="AO316" s="998"/>
      <c r="AP316" s="998"/>
      <c r="AQ316" s="998"/>
      <c r="AR316" s="998"/>
      <c r="AS316" s="998"/>
      <c r="AT316" s="998"/>
      <c r="AU316" s="998"/>
      <c r="AV316" s="998"/>
      <c r="AW316" s="998"/>
      <c r="AX316" s="998"/>
      <c r="AY316" s="998"/>
    </row>
    <row r="317" ht="15.75" customHeight="1">
      <c r="A317" s="998"/>
      <c r="B317" s="998"/>
      <c r="C317" s="998"/>
      <c r="D317" s="998"/>
      <c r="E317" s="998"/>
      <c r="F317" s="998"/>
      <c r="G317" s="998"/>
      <c r="H317" s="998"/>
      <c r="I317" s="998"/>
      <c r="J317" s="998"/>
      <c r="K317" s="998"/>
      <c r="L317" s="998"/>
      <c r="M317" s="998"/>
      <c r="N317" s="998"/>
      <c r="O317" s="998"/>
      <c r="P317" s="998"/>
      <c r="Q317" s="998"/>
      <c r="R317" s="998"/>
      <c r="S317" s="998"/>
      <c r="T317" s="998"/>
      <c r="U317" s="998"/>
      <c r="V317" s="998"/>
      <c r="W317" s="998"/>
      <c r="X317" s="998"/>
      <c r="Y317" s="998"/>
      <c r="Z317" s="998"/>
      <c r="AA317" s="998"/>
      <c r="AB317" s="998"/>
      <c r="AC317" s="998"/>
      <c r="AD317" s="998"/>
      <c r="AE317" s="998"/>
      <c r="AF317" s="998"/>
      <c r="AG317" s="998"/>
      <c r="AH317" s="998"/>
      <c r="AI317" s="998"/>
      <c r="AJ317" s="998"/>
      <c r="AK317" s="998"/>
      <c r="AL317" s="998"/>
      <c r="AM317" s="998"/>
      <c r="AN317" s="998"/>
      <c r="AO317" s="998"/>
      <c r="AP317" s="998"/>
      <c r="AQ317" s="998"/>
      <c r="AR317" s="998"/>
      <c r="AS317" s="998"/>
      <c r="AT317" s="998"/>
      <c r="AU317" s="998"/>
      <c r="AV317" s="998"/>
      <c r="AW317" s="998"/>
      <c r="AX317" s="998"/>
      <c r="AY317" s="998"/>
    </row>
    <row r="318" ht="15.75" customHeight="1">
      <c r="A318" s="998"/>
      <c r="B318" s="998"/>
      <c r="C318" s="998"/>
      <c r="D318" s="998"/>
      <c r="E318" s="998"/>
      <c r="F318" s="998"/>
      <c r="G318" s="998"/>
      <c r="H318" s="998"/>
      <c r="I318" s="998"/>
      <c r="J318" s="998"/>
      <c r="K318" s="998"/>
      <c r="L318" s="998"/>
      <c r="M318" s="998"/>
      <c r="N318" s="998"/>
      <c r="O318" s="998"/>
      <c r="P318" s="998"/>
      <c r="Q318" s="998"/>
      <c r="R318" s="998"/>
      <c r="S318" s="998"/>
      <c r="T318" s="998"/>
      <c r="U318" s="998"/>
      <c r="V318" s="998"/>
      <c r="W318" s="998"/>
      <c r="X318" s="998"/>
      <c r="Y318" s="998"/>
      <c r="Z318" s="998"/>
      <c r="AA318" s="998"/>
      <c r="AB318" s="998"/>
      <c r="AC318" s="998"/>
      <c r="AD318" s="998"/>
      <c r="AE318" s="998"/>
      <c r="AF318" s="998"/>
      <c r="AG318" s="998"/>
      <c r="AH318" s="998"/>
      <c r="AI318" s="998"/>
      <c r="AJ318" s="998"/>
      <c r="AK318" s="998"/>
      <c r="AL318" s="998"/>
      <c r="AM318" s="998"/>
      <c r="AN318" s="998"/>
      <c r="AO318" s="998"/>
      <c r="AP318" s="998"/>
      <c r="AQ318" s="998"/>
      <c r="AR318" s="998"/>
      <c r="AS318" s="998"/>
      <c r="AT318" s="998"/>
      <c r="AU318" s="998"/>
      <c r="AV318" s="998"/>
      <c r="AW318" s="998"/>
      <c r="AX318" s="998"/>
      <c r="AY318" s="998"/>
    </row>
    <row r="319" ht="15.75" customHeight="1">
      <c r="A319" s="998"/>
      <c r="B319" s="998"/>
      <c r="C319" s="998"/>
      <c r="D319" s="998"/>
      <c r="E319" s="998"/>
      <c r="F319" s="998"/>
      <c r="G319" s="998"/>
      <c r="H319" s="998"/>
      <c r="I319" s="998"/>
      <c r="J319" s="998"/>
      <c r="K319" s="998"/>
      <c r="L319" s="998"/>
      <c r="M319" s="998"/>
      <c r="N319" s="998"/>
      <c r="O319" s="998"/>
      <c r="P319" s="998"/>
      <c r="Q319" s="998"/>
      <c r="R319" s="998"/>
      <c r="S319" s="998"/>
      <c r="T319" s="998"/>
      <c r="U319" s="998"/>
      <c r="V319" s="998"/>
      <c r="W319" s="998"/>
      <c r="X319" s="998"/>
      <c r="Y319" s="998"/>
      <c r="Z319" s="998"/>
      <c r="AA319" s="998"/>
      <c r="AB319" s="998"/>
      <c r="AC319" s="998"/>
      <c r="AD319" s="998"/>
      <c r="AE319" s="998"/>
      <c r="AF319" s="998"/>
      <c r="AG319" s="998"/>
      <c r="AH319" s="998"/>
      <c r="AI319" s="998"/>
      <c r="AJ319" s="998"/>
      <c r="AK319" s="998"/>
      <c r="AL319" s="998"/>
      <c r="AM319" s="998"/>
      <c r="AN319" s="998"/>
      <c r="AO319" s="998"/>
      <c r="AP319" s="998"/>
      <c r="AQ319" s="998"/>
      <c r="AR319" s="998"/>
      <c r="AS319" s="998"/>
      <c r="AT319" s="998"/>
      <c r="AU319" s="998"/>
      <c r="AV319" s="998"/>
      <c r="AW319" s="998"/>
      <c r="AX319" s="998"/>
      <c r="AY319" s="998"/>
    </row>
    <row r="320" ht="15.75" customHeight="1">
      <c r="A320" s="998"/>
      <c r="B320" s="998"/>
      <c r="C320" s="998"/>
      <c r="D320" s="998"/>
      <c r="E320" s="998"/>
      <c r="F320" s="998"/>
      <c r="G320" s="998"/>
      <c r="H320" s="998"/>
      <c r="I320" s="998"/>
      <c r="J320" s="998"/>
      <c r="K320" s="998"/>
      <c r="L320" s="998"/>
      <c r="M320" s="998"/>
      <c r="N320" s="998"/>
      <c r="O320" s="998"/>
      <c r="P320" s="998"/>
      <c r="Q320" s="998"/>
      <c r="R320" s="998"/>
      <c r="S320" s="998"/>
      <c r="T320" s="998"/>
      <c r="U320" s="998"/>
      <c r="V320" s="998"/>
      <c r="W320" s="998"/>
      <c r="X320" s="998"/>
      <c r="Y320" s="998"/>
      <c r="Z320" s="998"/>
      <c r="AA320" s="998"/>
      <c r="AB320" s="998"/>
      <c r="AC320" s="998"/>
      <c r="AD320" s="998"/>
      <c r="AE320" s="998"/>
      <c r="AF320" s="998"/>
      <c r="AG320" s="998"/>
      <c r="AH320" s="998"/>
      <c r="AI320" s="998"/>
      <c r="AJ320" s="998"/>
      <c r="AK320" s="998"/>
      <c r="AL320" s="998"/>
      <c r="AM320" s="998"/>
      <c r="AN320" s="998"/>
      <c r="AO320" s="998"/>
      <c r="AP320" s="998"/>
      <c r="AQ320" s="998"/>
      <c r="AR320" s="998"/>
      <c r="AS320" s="998"/>
      <c r="AT320" s="998"/>
      <c r="AU320" s="998"/>
      <c r="AV320" s="998"/>
      <c r="AW320" s="998"/>
      <c r="AX320" s="998"/>
      <c r="AY320" s="998"/>
    </row>
    <row r="321" ht="15.75" customHeight="1">
      <c r="A321" s="998"/>
      <c r="B321" s="998"/>
      <c r="C321" s="998"/>
      <c r="D321" s="998"/>
      <c r="E321" s="998"/>
      <c r="F321" s="998"/>
      <c r="G321" s="998"/>
      <c r="H321" s="998"/>
      <c r="I321" s="998"/>
      <c r="J321" s="998"/>
      <c r="K321" s="998"/>
      <c r="L321" s="998"/>
      <c r="M321" s="998"/>
      <c r="N321" s="998"/>
      <c r="O321" s="998"/>
      <c r="P321" s="998"/>
      <c r="Q321" s="998"/>
      <c r="R321" s="998"/>
      <c r="S321" s="998"/>
      <c r="T321" s="998"/>
      <c r="U321" s="998"/>
      <c r="V321" s="998"/>
      <c r="W321" s="998"/>
      <c r="X321" s="998"/>
      <c r="Y321" s="998"/>
      <c r="Z321" s="998"/>
      <c r="AA321" s="998"/>
      <c r="AB321" s="998"/>
      <c r="AC321" s="998"/>
      <c r="AD321" s="998"/>
      <c r="AE321" s="998"/>
      <c r="AF321" s="998"/>
      <c r="AG321" s="998"/>
      <c r="AH321" s="998"/>
      <c r="AI321" s="998"/>
      <c r="AJ321" s="998"/>
      <c r="AK321" s="998"/>
      <c r="AL321" s="998"/>
      <c r="AM321" s="998"/>
      <c r="AN321" s="998"/>
      <c r="AO321" s="998"/>
      <c r="AP321" s="998"/>
      <c r="AQ321" s="998"/>
      <c r="AR321" s="998"/>
      <c r="AS321" s="998"/>
      <c r="AT321" s="998"/>
      <c r="AU321" s="998"/>
      <c r="AV321" s="998"/>
      <c r="AW321" s="998"/>
      <c r="AX321" s="998"/>
      <c r="AY321" s="998"/>
    </row>
    <row r="322" ht="15.75" customHeight="1">
      <c r="A322" s="998"/>
      <c r="B322" s="998"/>
      <c r="C322" s="998"/>
      <c r="D322" s="998"/>
      <c r="E322" s="998"/>
      <c r="F322" s="998"/>
      <c r="G322" s="998"/>
      <c r="H322" s="998"/>
      <c r="I322" s="998"/>
      <c r="J322" s="998"/>
      <c r="K322" s="998"/>
      <c r="L322" s="998"/>
      <c r="M322" s="998"/>
      <c r="N322" s="998"/>
      <c r="O322" s="998"/>
      <c r="P322" s="998"/>
      <c r="Q322" s="998"/>
      <c r="R322" s="998"/>
      <c r="S322" s="998"/>
      <c r="T322" s="998"/>
      <c r="U322" s="998"/>
      <c r="V322" s="998"/>
      <c r="W322" s="998"/>
      <c r="X322" s="998"/>
      <c r="Y322" s="998"/>
      <c r="Z322" s="998"/>
      <c r="AA322" s="998"/>
      <c r="AB322" s="998"/>
      <c r="AC322" s="998"/>
      <c r="AD322" s="998"/>
      <c r="AE322" s="998"/>
      <c r="AF322" s="998"/>
      <c r="AG322" s="998"/>
      <c r="AH322" s="998"/>
      <c r="AI322" s="998"/>
      <c r="AJ322" s="998"/>
      <c r="AK322" s="998"/>
      <c r="AL322" s="998"/>
      <c r="AM322" s="998"/>
      <c r="AN322" s="998"/>
      <c r="AO322" s="998"/>
      <c r="AP322" s="998"/>
      <c r="AQ322" s="998"/>
      <c r="AR322" s="998"/>
      <c r="AS322" s="998"/>
      <c r="AT322" s="998"/>
      <c r="AU322" s="998"/>
      <c r="AV322" s="998"/>
      <c r="AW322" s="998"/>
      <c r="AX322" s="998"/>
      <c r="AY322" s="998"/>
    </row>
    <row r="323" ht="15.75" customHeight="1">
      <c r="A323" s="998"/>
      <c r="B323" s="998"/>
      <c r="C323" s="998"/>
      <c r="D323" s="998"/>
      <c r="E323" s="998"/>
      <c r="F323" s="998"/>
      <c r="G323" s="998"/>
      <c r="H323" s="998"/>
      <c r="I323" s="998"/>
      <c r="J323" s="998"/>
      <c r="K323" s="998"/>
      <c r="L323" s="998"/>
      <c r="M323" s="998"/>
      <c r="N323" s="998"/>
      <c r="O323" s="998"/>
      <c r="P323" s="998"/>
      <c r="Q323" s="998"/>
      <c r="R323" s="998"/>
      <c r="S323" s="998"/>
      <c r="T323" s="998"/>
      <c r="U323" s="998"/>
      <c r="V323" s="998"/>
      <c r="W323" s="998"/>
      <c r="X323" s="998"/>
      <c r="Y323" s="998"/>
      <c r="Z323" s="998"/>
      <c r="AA323" s="998"/>
      <c r="AB323" s="998"/>
      <c r="AC323" s="998"/>
      <c r="AD323" s="998"/>
      <c r="AE323" s="998"/>
      <c r="AF323" s="998"/>
      <c r="AG323" s="998"/>
      <c r="AH323" s="998"/>
      <c r="AI323" s="998"/>
      <c r="AJ323" s="998"/>
      <c r="AK323" s="998"/>
      <c r="AL323" s="998"/>
      <c r="AM323" s="998"/>
      <c r="AN323" s="998"/>
      <c r="AO323" s="998"/>
      <c r="AP323" s="998"/>
      <c r="AQ323" s="998"/>
      <c r="AR323" s="998"/>
      <c r="AS323" s="998"/>
      <c r="AT323" s="998"/>
      <c r="AU323" s="998"/>
      <c r="AV323" s="998"/>
      <c r="AW323" s="998"/>
      <c r="AX323" s="998"/>
      <c r="AY323" s="998"/>
    </row>
    <row r="324" ht="15.75" customHeight="1">
      <c r="A324" s="998"/>
      <c r="B324" s="998"/>
      <c r="C324" s="998"/>
      <c r="D324" s="998"/>
      <c r="E324" s="998"/>
      <c r="F324" s="998"/>
      <c r="G324" s="998"/>
      <c r="H324" s="998"/>
      <c r="I324" s="998"/>
      <c r="J324" s="998"/>
      <c r="K324" s="998"/>
      <c r="L324" s="998"/>
      <c r="M324" s="998"/>
      <c r="N324" s="998"/>
      <c r="O324" s="998"/>
      <c r="P324" s="998"/>
      <c r="Q324" s="998"/>
      <c r="R324" s="998"/>
      <c r="S324" s="998"/>
      <c r="T324" s="998"/>
      <c r="U324" s="998"/>
      <c r="V324" s="998"/>
      <c r="W324" s="998"/>
      <c r="X324" s="998"/>
      <c r="Y324" s="998"/>
      <c r="Z324" s="998"/>
      <c r="AA324" s="998"/>
      <c r="AB324" s="998"/>
      <c r="AC324" s="998"/>
      <c r="AD324" s="998"/>
      <c r="AE324" s="998"/>
      <c r="AF324" s="998"/>
      <c r="AG324" s="998"/>
      <c r="AH324" s="998"/>
      <c r="AI324" s="998"/>
      <c r="AJ324" s="998"/>
      <c r="AK324" s="998"/>
      <c r="AL324" s="998"/>
      <c r="AM324" s="998"/>
      <c r="AN324" s="998"/>
      <c r="AO324" s="998"/>
      <c r="AP324" s="998"/>
      <c r="AQ324" s="998"/>
      <c r="AR324" s="998"/>
      <c r="AS324" s="998"/>
      <c r="AT324" s="998"/>
      <c r="AU324" s="998"/>
      <c r="AV324" s="998"/>
      <c r="AW324" s="998"/>
      <c r="AX324" s="998"/>
      <c r="AY324" s="998"/>
    </row>
    <row r="325" ht="15.75" customHeight="1">
      <c r="A325" s="998"/>
      <c r="B325" s="998"/>
      <c r="C325" s="998"/>
      <c r="D325" s="998"/>
      <c r="E325" s="998"/>
      <c r="F325" s="998"/>
      <c r="G325" s="998"/>
      <c r="H325" s="998"/>
      <c r="I325" s="998"/>
      <c r="J325" s="998"/>
      <c r="K325" s="998"/>
      <c r="L325" s="998"/>
      <c r="M325" s="998"/>
      <c r="N325" s="998"/>
      <c r="O325" s="998"/>
      <c r="P325" s="998"/>
      <c r="Q325" s="998"/>
      <c r="R325" s="998"/>
      <c r="S325" s="998"/>
      <c r="T325" s="998"/>
      <c r="U325" s="998"/>
      <c r="V325" s="998"/>
      <c r="W325" s="998"/>
      <c r="X325" s="998"/>
      <c r="Y325" s="998"/>
      <c r="Z325" s="998"/>
      <c r="AA325" s="998"/>
      <c r="AB325" s="998"/>
      <c r="AC325" s="998"/>
      <c r="AD325" s="998"/>
      <c r="AE325" s="998"/>
      <c r="AF325" s="998"/>
      <c r="AG325" s="998"/>
      <c r="AH325" s="998"/>
      <c r="AI325" s="998"/>
      <c r="AJ325" s="998"/>
      <c r="AK325" s="998"/>
      <c r="AL325" s="998"/>
      <c r="AM325" s="998"/>
      <c r="AN325" s="998"/>
      <c r="AO325" s="998"/>
      <c r="AP325" s="998"/>
      <c r="AQ325" s="998"/>
      <c r="AR325" s="998"/>
      <c r="AS325" s="998"/>
      <c r="AT325" s="998"/>
      <c r="AU325" s="998"/>
      <c r="AV325" s="998"/>
      <c r="AW325" s="998"/>
      <c r="AX325" s="998"/>
      <c r="AY325" s="998"/>
    </row>
    <row r="326" ht="15.75" customHeight="1">
      <c r="A326" s="998"/>
      <c r="B326" s="998"/>
      <c r="C326" s="998"/>
      <c r="D326" s="998"/>
      <c r="E326" s="998"/>
      <c r="F326" s="998"/>
      <c r="G326" s="998"/>
      <c r="H326" s="998"/>
      <c r="I326" s="998"/>
      <c r="J326" s="998"/>
      <c r="K326" s="998"/>
      <c r="L326" s="998"/>
      <c r="M326" s="998"/>
      <c r="N326" s="998"/>
      <c r="O326" s="998"/>
      <c r="P326" s="998"/>
      <c r="Q326" s="998"/>
      <c r="R326" s="998"/>
      <c r="S326" s="998"/>
      <c r="T326" s="998"/>
      <c r="U326" s="998"/>
      <c r="V326" s="998"/>
      <c r="W326" s="998"/>
      <c r="X326" s="998"/>
      <c r="Y326" s="998"/>
      <c r="Z326" s="998"/>
      <c r="AA326" s="998"/>
      <c r="AB326" s="998"/>
      <c r="AC326" s="998"/>
      <c r="AD326" s="998"/>
      <c r="AE326" s="998"/>
      <c r="AF326" s="998"/>
      <c r="AG326" s="998"/>
      <c r="AH326" s="998"/>
      <c r="AI326" s="998"/>
      <c r="AJ326" s="998"/>
      <c r="AK326" s="998"/>
      <c r="AL326" s="998"/>
      <c r="AM326" s="998"/>
      <c r="AN326" s="998"/>
      <c r="AO326" s="998"/>
      <c r="AP326" s="998"/>
      <c r="AQ326" s="998"/>
      <c r="AR326" s="998"/>
      <c r="AS326" s="998"/>
      <c r="AT326" s="998"/>
      <c r="AU326" s="998"/>
      <c r="AV326" s="998"/>
      <c r="AW326" s="998"/>
      <c r="AX326" s="998"/>
      <c r="AY326" s="998"/>
    </row>
    <row r="327" ht="15.75" customHeight="1">
      <c r="A327" s="998"/>
      <c r="B327" s="998"/>
      <c r="C327" s="998"/>
      <c r="D327" s="998"/>
      <c r="E327" s="998"/>
      <c r="F327" s="998"/>
      <c r="G327" s="998"/>
      <c r="H327" s="998"/>
      <c r="I327" s="998"/>
      <c r="J327" s="998"/>
      <c r="K327" s="998"/>
      <c r="L327" s="998"/>
      <c r="M327" s="998"/>
      <c r="N327" s="998"/>
      <c r="O327" s="998"/>
      <c r="P327" s="998"/>
      <c r="Q327" s="998"/>
      <c r="R327" s="998"/>
      <c r="S327" s="998"/>
      <c r="T327" s="998"/>
      <c r="U327" s="998"/>
      <c r="V327" s="998"/>
      <c r="W327" s="998"/>
      <c r="X327" s="998"/>
      <c r="Y327" s="998"/>
      <c r="Z327" s="998"/>
      <c r="AA327" s="998"/>
      <c r="AB327" s="998"/>
      <c r="AC327" s="998"/>
      <c r="AD327" s="998"/>
      <c r="AE327" s="998"/>
      <c r="AF327" s="998"/>
      <c r="AG327" s="998"/>
      <c r="AH327" s="998"/>
      <c r="AI327" s="998"/>
      <c r="AJ327" s="998"/>
      <c r="AK327" s="998"/>
      <c r="AL327" s="998"/>
      <c r="AM327" s="998"/>
      <c r="AN327" s="998"/>
      <c r="AO327" s="998"/>
      <c r="AP327" s="998"/>
      <c r="AQ327" s="998"/>
      <c r="AR327" s="998"/>
      <c r="AS327" s="998"/>
      <c r="AT327" s="998"/>
      <c r="AU327" s="998"/>
      <c r="AV327" s="998"/>
      <c r="AW327" s="998"/>
      <c r="AX327" s="998"/>
      <c r="AY327" s="998"/>
    </row>
    <row r="328" ht="15.75" customHeight="1">
      <c r="A328" s="998"/>
      <c r="B328" s="998"/>
      <c r="C328" s="998"/>
      <c r="D328" s="998"/>
      <c r="E328" s="998"/>
      <c r="F328" s="998"/>
      <c r="G328" s="998"/>
      <c r="H328" s="998"/>
      <c r="I328" s="998"/>
      <c r="J328" s="998"/>
      <c r="K328" s="998"/>
      <c r="L328" s="998"/>
      <c r="M328" s="998"/>
      <c r="N328" s="998"/>
      <c r="O328" s="998"/>
      <c r="P328" s="998"/>
      <c r="Q328" s="998"/>
      <c r="R328" s="998"/>
      <c r="S328" s="998"/>
      <c r="T328" s="998"/>
      <c r="U328" s="998"/>
      <c r="V328" s="998"/>
      <c r="W328" s="998"/>
      <c r="X328" s="998"/>
      <c r="Y328" s="998"/>
      <c r="Z328" s="998"/>
      <c r="AA328" s="998"/>
      <c r="AB328" s="998"/>
      <c r="AC328" s="998"/>
      <c r="AD328" s="998"/>
      <c r="AE328" s="998"/>
      <c r="AF328" s="998"/>
      <c r="AG328" s="998"/>
      <c r="AH328" s="998"/>
      <c r="AI328" s="998"/>
      <c r="AJ328" s="998"/>
      <c r="AK328" s="998"/>
      <c r="AL328" s="998"/>
      <c r="AM328" s="998"/>
      <c r="AN328" s="998"/>
      <c r="AO328" s="998"/>
      <c r="AP328" s="998"/>
      <c r="AQ328" s="998"/>
      <c r="AR328" s="998"/>
      <c r="AS328" s="998"/>
      <c r="AT328" s="998"/>
      <c r="AU328" s="998"/>
      <c r="AV328" s="998"/>
      <c r="AW328" s="998"/>
      <c r="AX328" s="998"/>
      <c r="AY328" s="998"/>
    </row>
    <row r="329" ht="15.75" customHeight="1">
      <c r="A329" s="998"/>
      <c r="B329" s="998"/>
      <c r="C329" s="998"/>
      <c r="D329" s="998"/>
      <c r="E329" s="998"/>
      <c r="F329" s="998"/>
      <c r="G329" s="998"/>
      <c r="H329" s="998"/>
      <c r="I329" s="998"/>
      <c r="J329" s="998"/>
      <c r="K329" s="998"/>
      <c r="L329" s="998"/>
      <c r="M329" s="998"/>
      <c r="N329" s="998"/>
      <c r="O329" s="998"/>
      <c r="P329" s="998"/>
      <c r="Q329" s="998"/>
      <c r="R329" s="998"/>
      <c r="S329" s="998"/>
      <c r="T329" s="998"/>
      <c r="U329" s="998"/>
      <c r="V329" s="998"/>
      <c r="W329" s="998"/>
      <c r="X329" s="998"/>
      <c r="Y329" s="998"/>
      <c r="Z329" s="998"/>
      <c r="AA329" s="998"/>
      <c r="AB329" s="998"/>
      <c r="AC329" s="998"/>
      <c r="AD329" s="998"/>
      <c r="AE329" s="998"/>
      <c r="AF329" s="998"/>
      <c r="AG329" s="998"/>
      <c r="AH329" s="998"/>
      <c r="AI329" s="998"/>
      <c r="AJ329" s="998"/>
      <c r="AK329" s="998"/>
      <c r="AL329" s="998"/>
      <c r="AM329" s="998"/>
      <c r="AN329" s="998"/>
      <c r="AO329" s="998"/>
      <c r="AP329" s="998"/>
      <c r="AQ329" s="998"/>
      <c r="AR329" s="998"/>
      <c r="AS329" s="998"/>
      <c r="AT329" s="998"/>
      <c r="AU329" s="998"/>
      <c r="AV329" s="998"/>
      <c r="AW329" s="998"/>
      <c r="AX329" s="998"/>
      <c r="AY329" s="998"/>
    </row>
    <row r="330" ht="15.75" customHeight="1">
      <c r="A330" s="998"/>
      <c r="B330" s="998"/>
      <c r="C330" s="998"/>
      <c r="D330" s="998"/>
      <c r="E330" s="998"/>
      <c r="F330" s="998"/>
      <c r="G330" s="998"/>
      <c r="H330" s="998"/>
      <c r="I330" s="998"/>
      <c r="J330" s="998"/>
      <c r="K330" s="998"/>
      <c r="L330" s="998"/>
      <c r="M330" s="998"/>
      <c r="N330" s="998"/>
      <c r="O330" s="998"/>
      <c r="P330" s="998"/>
      <c r="Q330" s="998"/>
      <c r="R330" s="998"/>
      <c r="S330" s="998"/>
      <c r="T330" s="998"/>
      <c r="U330" s="998"/>
      <c r="V330" s="998"/>
      <c r="W330" s="998"/>
      <c r="X330" s="998"/>
      <c r="Y330" s="998"/>
      <c r="Z330" s="998"/>
      <c r="AA330" s="998"/>
      <c r="AB330" s="998"/>
      <c r="AC330" s="998"/>
      <c r="AD330" s="998"/>
      <c r="AE330" s="998"/>
      <c r="AF330" s="998"/>
      <c r="AG330" s="998"/>
      <c r="AH330" s="998"/>
      <c r="AI330" s="998"/>
      <c r="AJ330" s="998"/>
      <c r="AK330" s="998"/>
      <c r="AL330" s="998"/>
      <c r="AM330" s="998"/>
      <c r="AN330" s="998"/>
      <c r="AO330" s="998"/>
      <c r="AP330" s="998"/>
      <c r="AQ330" s="998"/>
      <c r="AR330" s="998"/>
      <c r="AS330" s="998"/>
      <c r="AT330" s="998"/>
      <c r="AU330" s="998"/>
      <c r="AV330" s="998"/>
      <c r="AW330" s="998"/>
      <c r="AX330" s="998"/>
      <c r="AY330" s="998"/>
    </row>
    <row r="331" ht="15.75" customHeight="1">
      <c r="A331" s="998"/>
      <c r="B331" s="998"/>
      <c r="C331" s="998"/>
      <c r="D331" s="998"/>
      <c r="E331" s="998"/>
      <c r="F331" s="998"/>
      <c r="G331" s="998"/>
      <c r="H331" s="998"/>
      <c r="I331" s="998"/>
      <c r="J331" s="998"/>
      <c r="K331" s="998"/>
      <c r="L331" s="998"/>
      <c r="M331" s="998"/>
      <c r="N331" s="998"/>
      <c r="O331" s="998"/>
      <c r="P331" s="998"/>
      <c r="Q331" s="998"/>
      <c r="R331" s="998"/>
      <c r="S331" s="998"/>
      <c r="T331" s="998"/>
      <c r="U331" s="998"/>
      <c r="V331" s="998"/>
      <c r="W331" s="998"/>
      <c r="X331" s="998"/>
      <c r="Y331" s="998"/>
      <c r="Z331" s="998"/>
      <c r="AA331" s="998"/>
      <c r="AB331" s="998"/>
      <c r="AC331" s="998"/>
      <c r="AD331" s="998"/>
      <c r="AE331" s="998"/>
      <c r="AF331" s="998"/>
      <c r="AG331" s="998"/>
      <c r="AH331" s="998"/>
      <c r="AI331" s="998"/>
      <c r="AJ331" s="998"/>
      <c r="AK331" s="998"/>
      <c r="AL331" s="998"/>
      <c r="AM331" s="998"/>
      <c r="AN331" s="998"/>
      <c r="AO331" s="998"/>
      <c r="AP331" s="998"/>
      <c r="AQ331" s="998"/>
      <c r="AR331" s="998"/>
      <c r="AS331" s="998"/>
      <c r="AT331" s="998"/>
      <c r="AU331" s="998"/>
      <c r="AV331" s="998"/>
      <c r="AW331" s="998"/>
      <c r="AX331" s="998"/>
      <c r="AY331" s="998"/>
    </row>
    <row r="332" ht="15.75" customHeight="1">
      <c r="A332" s="998"/>
      <c r="B332" s="998"/>
      <c r="C332" s="998"/>
      <c r="D332" s="998"/>
      <c r="E332" s="998"/>
      <c r="F332" s="998"/>
      <c r="G332" s="998"/>
      <c r="H332" s="998"/>
      <c r="I332" s="998"/>
      <c r="J332" s="998"/>
      <c r="K332" s="998"/>
      <c r="L332" s="998"/>
      <c r="M332" s="998"/>
      <c r="N332" s="998"/>
      <c r="O332" s="998"/>
      <c r="P332" s="998"/>
      <c r="Q332" s="998"/>
      <c r="R332" s="998"/>
      <c r="S332" s="998"/>
      <c r="T332" s="998"/>
      <c r="U332" s="998"/>
      <c r="V332" s="998"/>
      <c r="W332" s="998"/>
      <c r="X332" s="998"/>
      <c r="Y332" s="998"/>
      <c r="Z332" s="998"/>
      <c r="AA332" s="998"/>
      <c r="AB332" s="998"/>
      <c r="AC332" s="998"/>
      <c r="AD332" s="998"/>
      <c r="AE332" s="998"/>
      <c r="AF332" s="998"/>
      <c r="AG332" s="998"/>
      <c r="AH332" s="998"/>
      <c r="AI332" s="998"/>
      <c r="AJ332" s="998"/>
      <c r="AK332" s="998"/>
      <c r="AL332" s="998"/>
      <c r="AM332" s="998"/>
      <c r="AN332" s="998"/>
      <c r="AO332" s="998"/>
      <c r="AP332" s="998"/>
      <c r="AQ332" s="998"/>
      <c r="AR332" s="998"/>
      <c r="AS332" s="998"/>
      <c r="AT332" s="998"/>
      <c r="AU332" s="998"/>
      <c r="AV332" s="998"/>
      <c r="AW332" s="998"/>
      <c r="AX332" s="998"/>
      <c r="AY332" s="998"/>
    </row>
    <row r="333" ht="15.75" customHeight="1">
      <c r="A333" s="998"/>
      <c r="B333" s="998"/>
      <c r="C333" s="998"/>
      <c r="D333" s="998"/>
      <c r="E333" s="998"/>
      <c r="F333" s="998"/>
      <c r="G333" s="998"/>
      <c r="H333" s="998"/>
      <c r="I333" s="998"/>
      <c r="J333" s="998"/>
      <c r="K333" s="998"/>
      <c r="L333" s="998"/>
      <c r="M333" s="998"/>
      <c r="N333" s="998"/>
      <c r="O333" s="998"/>
      <c r="P333" s="998"/>
      <c r="Q333" s="998"/>
      <c r="R333" s="998"/>
      <c r="S333" s="998"/>
      <c r="T333" s="998"/>
      <c r="U333" s="998"/>
      <c r="V333" s="998"/>
      <c r="W333" s="998"/>
      <c r="X333" s="998"/>
      <c r="Y333" s="998"/>
      <c r="Z333" s="998"/>
      <c r="AA333" s="998"/>
      <c r="AB333" s="998"/>
      <c r="AC333" s="998"/>
      <c r="AD333" s="998"/>
      <c r="AE333" s="998"/>
      <c r="AF333" s="998"/>
      <c r="AG333" s="998"/>
      <c r="AH333" s="998"/>
      <c r="AI333" s="998"/>
      <c r="AJ333" s="998"/>
      <c r="AK333" s="998"/>
      <c r="AL333" s="998"/>
      <c r="AM333" s="998"/>
      <c r="AN333" s="998"/>
      <c r="AO333" s="998"/>
      <c r="AP333" s="998"/>
      <c r="AQ333" s="998"/>
      <c r="AR333" s="998"/>
      <c r="AS333" s="998"/>
      <c r="AT333" s="998"/>
      <c r="AU333" s="998"/>
      <c r="AV333" s="998"/>
      <c r="AW333" s="998"/>
      <c r="AX333" s="998"/>
      <c r="AY333" s="998"/>
    </row>
    <row r="334" ht="15.75" customHeight="1">
      <c r="A334" s="998"/>
      <c r="B334" s="998"/>
      <c r="C334" s="998"/>
      <c r="D334" s="998"/>
      <c r="E334" s="998"/>
      <c r="F334" s="998"/>
      <c r="G334" s="998"/>
      <c r="H334" s="998"/>
      <c r="I334" s="998"/>
      <c r="J334" s="998"/>
      <c r="K334" s="998"/>
      <c r="L334" s="998"/>
      <c r="M334" s="998"/>
      <c r="N334" s="998"/>
      <c r="O334" s="998"/>
      <c r="P334" s="998"/>
      <c r="Q334" s="998"/>
      <c r="R334" s="998"/>
      <c r="S334" s="998"/>
      <c r="T334" s="998"/>
      <c r="U334" s="998"/>
      <c r="V334" s="998"/>
      <c r="W334" s="998"/>
      <c r="X334" s="998"/>
      <c r="Y334" s="998"/>
      <c r="Z334" s="998"/>
      <c r="AA334" s="998"/>
      <c r="AB334" s="998"/>
      <c r="AC334" s="998"/>
      <c r="AD334" s="998"/>
      <c r="AE334" s="998"/>
      <c r="AF334" s="998"/>
      <c r="AG334" s="998"/>
      <c r="AH334" s="998"/>
      <c r="AI334" s="998"/>
      <c r="AJ334" s="998"/>
      <c r="AK334" s="998"/>
      <c r="AL334" s="998"/>
      <c r="AM334" s="998"/>
      <c r="AN334" s="998"/>
      <c r="AO334" s="998"/>
      <c r="AP334" s="998"/>
      <c r="AQ334" s="998"/>
      <c r="AR334" s="998"/>
      <c r="AS334" s="998"/>
      <c r="AT334" s="998"/>
      <c r="AU334" s="998"/>
      <c r="AV334" s="998"/>
      <c r="AW334" s="998"/>
      <c r="AX334" s="998"/>
      <c r="AY334" s="998"/>
    </row>
    <row r="335" ht="15.75" customHeight="1">
      <c r="A335" s="998"/>
      <c r="B335" s="998"/>
      <c r="C335" s="998"/>
      <c r="D335" s="998"/>
      <c r="E335" s="998"/>
      <c r="F335" s="998"/>
      <c r="G335" s="998"/>
      <c r="H335" s="998"/>
      <c r="I335" s="998"/>
      <c r="J335" s="998"/>
      <c r="K335" s="998"/>
      <c r="L335" s="998"/>
      <c r="M335" s="998"/>
      <c r="N335" s="998"/>
      <c r="O335" s="998"/>
      <c r="P335" s="998"/>
      <c r="Q335" s="998"/>
      <c r="R335" s="998"/>
      <c r="S335" s="998"/>
      <c r="T335" s="998"/>
      <c r="U335" s="998"/>
      <c r="V335" s="998"/>
      <c r="W335" s="998"/>
      <c r="X335" s="998"/>
      <c r="Y335" s="998"/>
      <c r="Z335" s="998"/>
      <c r="AA335" s="998"/>
      <c r="AB335" s="998"/>
      <c r="AC335" s="998"/>
      <c r="AD335" s="998"/>
      <c r="AE335" s="998"/>
      <c r="AF335" s="998"/>
      <c r="AG335" s="998"/>
      <c r="AH335" s="998"/>
      <c r="AI335" s="998"/>
      <c r="AJ335" s="998"/>
      <c r="AK335" s="998"/>
      <c r="AL335" s="998"/>
      <c r="AM335" s="998"/>
      <c r="AN335" s="998"/>
      <c r="AO335" s="998"/>
      <c r="AP335" s="998"/>
      <c r="AQ335" s="998"/>
      <c r="AR335" s="998"/>
      <c r="AS335" s="998"/>
      <c r="AT335" s="998"/>
      <c r="AU335" s="998"/>
      <c r="AV335" s="998"/>
      <c r="AW335" s="998"/>
      <c r="AX335" s="998"/>
      <c r="AY335" s="998"/>
    </row>
    <row r="336" ht="15.75" customHeight="1">
      <c r="A336" s="998"/>
      <c r="B336" s="998"/>
      <c r="C336" s="998"/>
      <c r="D336" s="998"/>
      <c r="E336" s="998"/>
      <c r="F336" s="998"/>
      <c r="G336" s="998"/>
      <c r="H336" s="998"/>
      <c r="I336" s="998"/>
      <c r="J336" s="998"/>
      <c r="K336" s="998"/>
      <c r="L336" s="998"/>
      <c r="M336" s="998"/>
      <c r="N336" s="998"/>
      <c r="O336" s="998"/>
      <c r="P336" s="998"/>
      <c r="Q336" s="998"/>
      <c r="R336" s="998"/>
      <c r="S336" s="998"/>
      <c r="T336" s="998"/>
      <c r="U336" s="998"/>
      <c r="V336" s="998"/>
      <c r="W336" s="998"/>
      <c r="X336" s="998"/>
      <c r="Y336" s="998"/>
      <c r="Z336" s="998"/>
      <c r="AA336" s="998"/>
      <c r="AB336" s="998"/>
      <c r="AC336" s="998"/>
      <c r="AD336" s="998"/>
      <c r="AE336" s="998"/>
      <c r="AF336" s="998"/>
      <c r="AG336" s="998"/>
      <c r="AH336" s="998"/>
      <c r="AI336" s="998"/>
      <c r="AJ336" s="998"/>
      <c r="AK336" s="998"/>
      <c r="AL336" s="998"/>
      <c r="AM336" s="998"/>
      <c r="AN336" s="998"/>
      <c r="AO336" s="998"/>
      <c r="AP336" s="998"/>
      <c r="AQ336" s="998"/>
      <c r="AR336" s="998"/>
      <c r="AS336" s="998"/>
      <c r="AT336" s="998"/>
      <c r="AU336" s="998"/>
      <c r="AV336" s="998"/>
      <c r="AW336" s="998"/>
      <c r="AX336" s="998"/>
      <c r="AY336" s="998"/>
    </row>
    <row r="337" ht="15.75" customHeight="1">
      <c r="A337" s="998"/>
      <c r="B337" s="998"/>
      <c r="C337" s="998"/>
      <c r="D337" s="998"/>
      <c r="E337" s="998"/>
      <c r="F337" s="998"/>
      <c r="G337" s="998"/>
      <c r="H337" s="998"/>
      <c r="I337" s="998"/>
      <c r="J337" s="998"/>
      <c r="K337" s="998"/>
      <c r="L337" s="998"/>
      <c r="M337" s="998"/>
      <c r="N337" s="998"/>
      <c r="O337" s="998"/>
      <c r="P337" s="998"/>
      <c r="Q337" s="998"/>
      <c r="R337" s="998"/>
      <c r="S337" s="998"/>
      <c r="T337" s="998"/>
      <c r="U337" s="998"/>
      <c r="V337" s="998"/>
      <c r="W337" s="998"/>
      <c r="X337" s="998"/>
      <c r="Y337" s="998"/>
      <c r="Z337" s="998"/>
      <c r="AA337" s="998"/>
      <c r="AB337" s="998"/>
      <c r="AC337" s="998"/>
      <c r="AD337" s="998"/>
      <c r="AE337" s="998"/>
      <c r="AF337" s="998"/>
      <c r="AG337" s="998"/>
      <c r="AH337" s="998"/>
      <c r="AI337" s="998"/>
      <c r="AJ337" s="998"/>
      <c r="AK337" s="998"/>
      <c r="AL337" s="998"/>
      <c r="AM337" s="998"/>
      <c r="AN337" s="998"/>
      <c r="AO337" s="998"/>
      <c r="AP337" s="998"/>
      <c r="AQ337" s="998"/>
      <c r="AR337" s="998"/>
      <c r="AS337" s="998"/>
      <c r="AT337" s="998"/>
      <c r="AU337" s="998"/>
      <c r="AV337" s="998"/>
      <c r="AW337" s="998"/>
      <c r="AX337" s="998"/>
      <c r="AY337" s="998"/>
    </row>
    <row r="338" ht="15.75" customHeight="1">
      <c r="A338" s="998"/>
      <c r="B338" s="998"/>
      <c r="C338" s="998"/>
      <c r="D338" s="998"/>
      <c r="E338" s="998"/>
      <c r="F338" s="998"/>
      <c r="G338" s="998"/>
      <c r="H338" s="998"/>
      <c r="I338" s="998"/>
      <c r="J338" s="998"/>
      <c r="K338" s="998"/>
      <c r="L338" s="998"/>
      <c r="M338" s="998"/>
      <c r="N338" s="998"/>
      <c r="O338" s="998"/>
      <c r="P338" s="998"/>
      <c r="Q338" s="998"/>
      <c r="R338" s="998"/>
      <c r="S338" s="998"/>
      <c r="T338" s="998"/>
      <c r="U338" s="998"/>
      <c r="V338" s="998"/>
      <c r="W338" s="998"/>
      <c r="X338" s="998"/>
      <c r="Y338" s="998"/>
      <c r="Z338" s="998"/>
      <c r="AA338" s="998"/>
      <c r="AB338" s="998"/>
      <c r="AC338" s="998"/>
      <c r="AD338" s="998"/>
      <c r="AE338" s="998"/>
      <c r="AF338" s="998"/>
      <c r="AG338" s="998"/>
      <c r="AH338" s="998"/>
      <c r="AI338" s="998"/>
      <c r="AJ338" s="998"/>
      <c r="AK338" s="998"/>
      <c r="AL338" s="998"/>
      <c r="AM338" s="998"/>
      <c r="AN338" s="998"/>
      <c r="AO338" s="998"/>
      <c r="AP338" s="998"/>
      <c r="AQ338" s="998"/>
      <c r="AR338" s="998"/>
      <c r="AS338" s="998"/>
      <c r="AT338" s="998"/>
      <c r="AU338" s="998"/>
      <c r="AV338" s="998"/>
      <c r="AW338" s="998"/>
      <c r="AX338" s="998"/>
      <c r="AY338" s="998"/>
    </row>
    <row r="339" ht="15.75" customHeight="1">
      <c r="A339" s="998"/>
      <c r="B339" s="998"/>
      <c r="C339" s="998"/>
      <c r="D339" s="998"/>
      <c r="E339" s="998"/>
      <c r="F339" s="998"/>
      <c r="G339" s="998"/>
      <c r="H339" s="998"/>
      <c r="I339" s="998"/>
      <c r="J339" s="998"/>
      <c r="K339" s="998"/>
      <c r="L339" s="998"/>
      <c r="M339" s="998"/>
      <c r="N339" s="998"/>
      <c r="O339" s="998"/>
      <c r="P339" s="998"/>
      <c r="Q339" s="998"/>
      <c r="R339" s="998"/>
      <c r="S339" s="998"/>
      <c r="T339" s="998"/>
      <c r="U339" s="998"/>
      <c r="V339" s="998"/>
      <c r="W339" s="998"/>
      <c r="X339" s="998"/>
      <c r="Y339" s="998"/>
      <c r="Z339" s="998"/>
      <c r="AA339" s="998"/>
      <c r="AB339" s="998"/>
      <c r="AC339" s="998"/>
      <c r="AD339" s="998"/>
      <c r="AE339" s="998"/>
      <c r="AF339" s="998"/>
      <c r="AG339" s="998"/>
      <c r="AH339" s="998"/>
      <c r="AI339" s="998"/>
      <c r="AJ339" s="998"/>
      <c r="AK339" s="998"/>
      <c r="AL339" s="998"/>
      <c r="AM339" s="998"/>
      <c r="AN339" s="998"/>
      <c r="AO339" s="998"/>
      <c r="AP339" s="998"/>
      <c r="AQ339" s="998"/>
      <c r="AR339" s="998"/>
      <c r="AS339" s="998"/>
      <c r="AT339" s="998"/>
      <c r="AU339" s="998"/>
      <c r="AV339" s="998"/>
      <c r="AW339" s="998"/>
      <c r="AX339" s="998"/>
      <c r="AY339" s="998"/>
    </row>
    <row r="340" ht="15.75" customHeight="1">
      <c r="A340" s="998"/>
      <c r="B340" s="998"/>
      <c r="C340" s="998"/>
      <c r="D340" s="998"/>
      <c r="E340" s="998"/>
      <c r="F340" s="998"/>
      <c r="G340" s="998"/>
      <c r="H340" s="998"/>
      <c r="I340" s="998"/>
      <c r="J340" s="998"/>
      <c r="K340" s="998"/>
      <c r="L340" s="998"/>
      <c r="M340" s="998"/>
      <c r="N340" s="998"/>
      <c r="O340" s="998"/>
      <c r="P340" s="998"/>
      <c r="Q340" s="998"/>
      <c r="R340" s="998"/>
      <c r="S340" s="998"/>
      <c r="T340" s="998"/>
      <c r="U340" s="998"/>
      <c r="V340" s="998"/>
      <c r="W340" s="998"/>
      <c r="X340" s="998"/>
      <c r="Y340" s="998"/>
      <c r="Z340" s="998"/>
      <c r="AA340" s="998"/>
      <c r="AB340" s="998"/>
      <c r="AC340" s="998"/>
      <c r="AD340" s="998"/>
      <c r="AE340" s="998"/>
      <c r="AF340" s="998"/>
      <c r="AG340" s="998"/>
      <c r="AH340" s="998"/>
      <c r="AI340" s="998"/>
      <c r="AJ340" s="998"/>
      <c r="AK340" s="998"/>
      <c r="AL340" s="998"/>
      <c r="AM340" s="998"/>
      <c r="AN340" s="998"/>
      <c r="AO340" s="998"/>
      <c r="AP340" s="998"/>
      <c r="AQ340" s="998"/>
      <c r="AR340" s="998"/>
      <c r="AS340" s="998"/>
      <c r="AT340" s="998"/>
      <c r="AU340" s="998"/>
      <c r="AV340" s="998"/>
      <c r="AW340" s="998"/>
      <c r="AX340" s="998"/>
      <c r="AY340" s="998"/>
    </row>
    <row r="341" ht="15.75" customHeight="1">
      <c r="A341" s="998"/>
      <c r="B341" s="998"/>
      <c r="C341" s="998"/>
      <c r="D341" s="998"/>
      <c r="E341" s="998"/>
      <c r="F341" s="998"/>
      <c r="G341" s="998"/>
      <c r="H341" s="998"/>
      <c r="I341" s="998"/>
      <c r="J341" s="998"/>
      <c r="K341" s="998"/>
      <c r="L341" s="998"/>
      <c r="M341" s="998"/>
      <c r="N341" s="998"/>
      <c r="O341" s="998"/>
      <c r="P341" s="998"/>
      <c r="Q341" s="998"/>
      <c r="R341" s="998"/>
      <c r="S341" s="998"/>
      <c r="T341" s="998"/>
      <c r="U341" s="998"/>
      <c r="V341" s="998"/>
      <c r="W341" s="998"/>
      <c r="X341" s="998"/>
      <c r="Y341" s="998"/>
      <c r="Z341" s="998"/>
      <c r="AA341" s="998"/>
      <c r="AB341" s="998"/>
      <c r="AC341" s="998"/>
      <c r="AD341" s="998"/>
      <c r="AE341" s="998"/>
      <c r="AF341" s="998"/>
      <c r="AG341" s="998"/>
      <c r="AH341" s="998"/>
      <c r="AI341" s="998"/>
      <c r="AJ341" s="998"/>
      <c r="AK341" s="998"/>
      <c r="AL341" s="998"/>
      <c r="AM341" s="998"/>
      <c r="AN341" s="998"/>
      <c r="AO341" s="998"/>
      <c r="AP341" s="998"/>
      <c r="AQ341" s="998"/>
      <c r="AR341" s="998"/>
      <c r="AS341" s="998"/>
      <c r="AT341" s="998"/>
      <c r="AU341" s="998"/>
      <c r="AV341" s="998"/>
      <c r="AW341" s="998"/>
      <c r="AX341" s="998"/>
      <c r="AY341" s="998"/>
    </row>
    <row r="342" ht="15.75" customHeight="1">
      <c r="A342" s="998"/>
      <c r="B342" s="998"/>
      <c r="C342" s="998"/>
      <c r="D342" s="998"/>
      <c r="E342" s="998"/>
      <c r="F342" s="998"/>
      <c r="G342" s="998"/>
      <c r="H342" s="998"/>
      <c r="I342" s="998"/>
      <c r="J342" s="998"/>
      <c r="K342" s="998"/>
      <c r="L342" s="998"/>
      <c r="M342" s="998"/>
      <c r="N342" s="998"/>
      <c r="O342" s="998"/>
      <c r="P342" s="998"/>
      <c r="Q342" s="998"/>
      <c r="R342" s="998"/>
      <c r="S342" s="998"/>
      <c r="T342" s="998"/>
      <c r="U342" s="998"/>
      <c r="V342" s="998"/>
      <c r="W342" s="998"/>
      <c r="X342" s="998"/>
      <c r="Y342" s="998"/>
      <c r="Z342" s="998"/>
      <c r="AA342" s="998"/>
      <c r="AB342" s="998"/>
      <c r="AC342" s="998"/>
      <c r="AD342" s="998"/>
      <c r="AE342" s="998"/>
      <c r="AF342" s="998"/>
      <c r="AG342" s="998"/>
      <c r="AH342" s="998"/>
      <c r="AI342" s="998"/>
      <c r="AJ342" s="998"/>
      <c r="AK342" s="998"/>
      <c r="AL342" s="998"/>
      <c r="AM342" s="998"/>
      <c r="AN342" s="998"/>
      <c r="AO342" s="998"/>
      <c r="AP342" s="998"/>
      <c r="AQ342" s="998"/>
      <c r="AR342" s="998"/>
      <c r="AS342" s="998"/>
      <c r="AT342" s="998"/>
      <c r="AU342" s="998"/>
      <c r="AV342" s="998"/>
      <c r="AW342" s="998"/>
      <c r="AX342" s="998"/>
      <c r="AY342" s="998"/>
    </row>
    <row r="343" ht="15.75" customHeight="1">
      <c r="A343" s="998"/>
      <c r="B343" s="998"/>
      <c r="C343" s="998"/>
      <c r="D343" s="998"/>
      <c r="E343" s="998"/>
      <c r="F343" s="998"/>
      <c r="G343" s="998"/>
      <c r="H343" s="998"/>
      <c r="I343" s="998"/>
      <c r="J343" s="998"/>
      <c r="K343" s="998"/>
      <c r="L343" s="998"/>
      <c r="M343" s="998"/>
      <c r="N343" s="998"/>
      <c r="O343" s="998"/>
      <c r="P343" s="998"/>
      <c r="Q343" s="998"/>
      <c r="R343" s="998"/>
      <c r="S343" s="998"/>
      <c r="T343" s="998"/>
      <c r="U343" s="998"/>
      <c r="V343" s="998"/>
      <c r="W343" s="998"/>
      <c r="X343" s="998"/>
      <c r="Y343" s="998"/>
      <c r="Z343" s="998"/>
      <c r="AA343" s="998"/>
      <c r="AB343" s="998"/>
      <c r="AC343" s="998"/>
      <c r="AD343" s="998"/>
      <c r="AE343" s="998"/>
      <c r="AF343" s="998"/>
      <c r="AG343" s="998"/>
      <c r="AH343" s="998"/>
      <c r="AI343" s="998"/>
      <c r="AJ343" s="998"/>
      <c r="AK343" s="998"/>
      <c r="AL343" s="998"/>
      <c r="AM343" s="998"/>
      <c r="AN343" s="998"/>
      <c r="AO343" s="998"/>
      <c r="AP343" s="998"/>
      <c r="AQ343" s="998"/>
      <c r="AR343" s="998"/>
      <c r="AS343" s="998"/>
      <c r="AT343" s="998"/>
      <c r="AU343" s="998"/>
      <c r="AV343" s="998"/>
      <c r="AW343" s="998"/>
      <c r="AX343" s="998"/>
      <c r="AY343" s="998"/>
    </row>
    <row r="344" ht="15.75" customHeight="1">
      <c r="A344" s="998"/>
      <c r="B344" s="998"/>
      <c r="C344" s="998"/>
      <c r="D344" s="998"/>
      <c r="E344" s="998"/>
      <c r="F344" s="998"/>
      <c r="G344" s="998"/>
      <c r="H344" s="998"/>
      <c r="I344" s="998"/>
      <c r="J344" s="998"/>
      <c r="K344" s="998"/>
      <c r="L344" s="998"/>
      <c r="M344" s="998"/>
      <c r="N344" s="998"/>
      <c r="O344" s="998"/>
      <c r="P344" s="998"/>
      <c r="Q344" s="998"/>
      <c r="R344" s="998"/>
      <c r="S344" s="998"/>
      <c r="T344" s="998"/>
      <c r="U344" s="998"/>
      <c r="V344" s="998"/>
      <c r="W344" s="998"/>
      <c r="X344" s="998"/>
      <c r="Y344" s="998"/>
      <c r="Z344" s="998"/>
      <c r="AA344" s="998"/>
      <c r="AB344" s="998"/>
      <c r="AC344" s="998"/>
      <c r="AD344" s="998"/>
      <c r="AE344" s="998"/>
      <c r="AF344" s="998"/>
      <c r="AG344" s="998"/>
      <c r="AH344" s="998"/>
      <c r="AI344" s="998"/>
      <c r="AJ344" s="998"/>
      <c r="AK344" s="998"/>
      <c r="AL344" s="998"/>
      <c r="AM344" s="998"/>
      <c r="AN344" s="998"/>
      <c r="AO344" s="998"/>
      <c r="AP344" s="998"/>
      <c r="AQ344" s="998"/>
      <c r="AR344" s="998"/>
      <c r="AS344" s="998"/>
      <c r="AT344" s="998"/>
      <c r="AU344" s="998"/>
      <c r="AV344" s="998"/>
      <c r="AW344" s="998"/>
      <c r="AX344" s="998"/>
      <c r="AY344" s="998"/>
    </row>
    <row r="345" ht="15.75" customHeight="1">
      <c r="A345" s="998"/>
      <c r="B345" s="998"/>
      <c r="C345" s="998"/>
      <c r="D345" s="998"/>
      <c r="E345" s="998"/>
      <c r="F345" s="998"/>
      <c r="G345" s="998"/>
      <c r="H345" s="998"/>
      <c r="I345" s="998"/>
      <c r="J345" s="998"/>
      <c r="K345" s="998"/>
      <c r="L345" s="998"/>
      <c r="M345" s="998"/>
      <c r="N345" s="998"/>
      <c r="O345" s="998"/>
      <c r="P345" s="998"/>
      <c r="Q345" s="998"/>
      <c r="R345" s="998"/>
      <c r="S345" s="998"/>
      <c r="T345" s="998"/>
      <c r="U345" s="998"/>
      <c r="V345" s="998"/>
      <c r="W345" s="998"/>
      <c r="X345" s="998"/>
      <c r="Y345" s="998"/>
      <c r="Z345" s="998"/>
      <c r="AA345" s="998"/>
      <c r="AB345" s="998"/>
      <c r="AC345" s="998"/>
      <c r="AD345" s="998"/>
      <c r="AE345" s="998"/>
      <c r="AF345" s="998"/>
      <c r="AG345" s="998"/>
      <c r="AH345" s="998"/>
      <c r="AI345" s="998"/>
      <c r="AJ345" s="998"/>
      <c r="AK345" s="998"/>
      <c r="AL345" s="998"/>
      <c r="AM345" s="998"/>
      <c r="AN345" s="998"/>
      <c r="AO345" s="998"/>
      <c r="AP345" s="998"/>
      <c r="AQ345" s="998"/>
      <c r="AR345" s="998"/>
      <c r="AS345" s="998"/>
      <c r="AT345" s="998"/>
      <c r="AU345" s="998"/>
      <c r="AV345" s="998"/>
      <c r="AW345" s="998"/>
      <c r="AX345" s="998"/>
      <c r="AY345" s="998"/>
    </row>
    <row r="346" ht="15.75" customHeight="1">
      <c r="A346" s="998"/>
      <c r="B346" s="998"/>
      <c r="C346" s="998"/>
      <c r="D346" s="998"/>
      <c r="E346" s="998"/>
      <c r="F346" s="998"/>
      <c r="G346" s="998"/>
      <c r="H346" s="998"/>
      <c r="I346" s="998"/>
      <c r="J346" s="998"/>
      <c r="K346" s="998"/>
      <c r="L346" s="998"/>
      <c r="M346" s="998"/>
      <c r="N346" s="998"/>
      <c r="O346" s="998"/>
      <c r="P346" s="998"/>
      <c r="Q346" s="998"/>
      <c r="R346" s="998"/>
      <c r="S346" s="998"/>
      <c r="T346" s="998"/>
      <c r="U346" s="998"/>
      <c r="V346" s="998"/>
      <c r="W346" s="998"/>
      <c r="X346" s="998"/>
      <c r="Y346" s="998"/>
      <c r="Z346" s="998"/>
      <c r="AA346" s="998"/>
      <c r="AB346" s="998"/>
      <c r="AC346" s="998"/>
      <c r="AD346" s="998"/>
      <c r="AE346" s="998"/>
      <c r="AF346" s="998"/>
      <c r="AG346" s="998"/>
      <c r="AH346" s="998"/>
      <c r="AI346" s="998"/>
      <c r="AJ346" s="998"/>
      <c r="AK346" s="998"/>
      <c r="AL346" s="998"/>
      <c r="AM346" s="998"/>
      <c r="AN346" s="998"/>
      <c r="AO346" s="998"/>
      <c r="AP346" s="998"/>
      <c r="AQ346" s="998"/>
      <c r="AR346" s="998"/>
      <c r="AS346" s="998"/>
      <c r="AT346" s="998"/>
      <c r="AU346" s="998"/>
      <c r="AV346" s="998"/>
      <c r="AW346" s="998"/>
      <c r="AX346" s="998"/>
      <c r="AY346" s="998"/>
    </row>
    <row r="347" ht="15.75" customHeight="1">
      <c r="A347" s="998"/>
      <c r="B347" s="998"/>
      <c r="C347" s="998"/>
      <c r="D347" s="998"/>
      <c r="E347" s="998"/>
      <c r="F347" s="998"/>
      <c r="G347" s="998"/>
      <c r="H347" s="998"/>
      <c r="I347" s="998"/>
      <c r="J347" s="998"/>
      <c r="K347" s="998"/>
      <c r="L347" s="998"/>
      <c r="M347" s="998"/>
      <c r="N347" s="998"/>
      <c r="O347" s="998"/>
      <c r="P347" s="998"/>
      <c r="Q347" s="998"/>
      <c r="R347" s="998"/>
      <c r="S347" s="998"/>
      <c r="T347" s="998"/>
      <c r="U347" s="998"/>
      <c r="V347" s="998"/>
      <c r="W347" s="998"/>
      <c r="X347" s="998"/>
      <c r="Y347" s="998"/>
      <c r="Z347" s="998"/>
      <c r="AA347" s="998"/>
      <c r="AB347" s="998"/>
      <c r="AC347" s="998"/>
      <c r="AD347" s="998"/>
      <c r="AE347" s="998"/>
      <c r="AF347" s="998"/>
      <c r="AG347" s="998"/>
      <c r="AH347" s="998"/>
      <c r="AI347" s="998"/>
      <c r="AJ347" s="998"/>
      <c r="AK347" s="998"/>
      <c r="AL347" s="998"/>
      <c r="AM347" s="998"/>
      <c r="AN347" s="998"/>
      <c r="AO347" s="998"/>
      <c r="AP347" s="998"/>
      <c r="AQ347" s="998"/>
      <c r="AR347" s="998"/>
      <c r="AS347" s="998"/>
      <c r="AT347" s="998"/>
      <c r="AU347" s="998"/>
      <c r="AV347" s="998"/>
      <c r="AW347" s="998"/>
      <c r="AX347" s="998"/>
      <c r="AY347" s="998"/>
    </row>
    <row r="348" ht="15.75" customHeight="1">
      <c r="A348" s="998"/>
      <c r="B348" s="998"/>
      <c r="C348" s="998"/>
      <c r="D348" s="998"/>
      <c r="E348" s="998"/>
      <c r="F348" s="998"/>
      <c r="G348" s="998"/>
      <c r="H348" s="998"/>
      <c r="I348" s="998"/>
      <c r="J348" s="998"/>
      <c r="K348" s="998"/>
      <c r="L348" s="998"/>
      <c r="M348" s="998"/>
      <c r="N348" s="998"/>
      <c r="O348" s="998"/>
      <c r="P348" s="998"/>
      <c r="Q348" s="998"/>
      <c r="R348" s="998"/>
      <c r="S348" s="998"/>
      <c r="T348" s="998"/>
      <c r="U348" s="998"/>
      <c r="V348" s="998"/>
      <c r="W348" s="998"/>
      <c r="X348" s="998"/>
      <c r="Y348" s="998"/>
      <c r="Z348" s="998"/>
      <c r="AA348" s="998"/>
      <c r="AB348" s="998"/>
      <c r="AC348" s="998"/>
      <c r="AD348" s="998"/>
      <c r="AE348" s="998"/>
      <c r="AF348" s="998"/>
      <c r="AG348" s="998"/>
      <c r="AH348" s="998"/>
      <c r="AI348" s="998"/>
      <c r="AJ348" s="998"/>
      <c r="AK348" s="998"/>
      <c r="AL348" s="998"/>
      <c r="AM348" s="998"/>
      <c r="AN348" s="998"/>
      <c r="AO348" s="998"/>
      <c r="AP348" s="998"/>
      <c r="AQ348" s="998"/>
      <c r="AR348" s="998"/>
      <c r="AS348" s="998"/>
      <c r="AT348" s="998"/>
      <c r="AU348" s="998"/>
      <c r="AV348" s="998"/>
      <c r="AW348" s="998"/>
      <c r="AX348" s="998"/>
      <c r="AY348" s="998"/>
    </row>
    <row r="349" ht="15.75" customHeight="1">
      <c r="A349" s="998"/>
      <c r="B349" s="998"/>
      <c r="C349" s="998"/>
      <c r="D349" s="998"/>
      <c r="E349" s="998"/>
      <c r="F349" s="998"/>
      <c r="G349" s="998"/>
      <c r="H349" s="998"/>
      <c r="I349" s="998"/>
      <c r="J349" s="998"/>
      <c r="K349" s="998"/>
      <c r="L349" s="998"/>
      <c r="M349" s="998"/>
      <c r="N349" s="998"/>
      <c r="O349" s="998"/>
      <c r="P349" s="998"/>
      <c r="Q349" s="998"/>
      <c r="R349" s="998"/>
      <c r="S349" s="998"/>
      <c r="T349" s="998"/>
      <c r="U349" s="998"/>
      <c r="V349" s="998"/>
      <c r="W349" s="998"/>
      <c r="X349" s="998"/>
      <c r="Y349" s="998"/>
      <c r="Z349" s="998"/>
      <c r="AA349" s="998"/>
      <c r="AB349" s="998"/>
      <c r="AC349" s="998"/>
      <c r="AD349" s="998"/>
      <c r="AE349" s="998"/>
      <c r="AF349" s="998"/>
      <c r="AG349" s="998"/>
      <c r="AH349" s="998"/>
      <c r="AI349" s="998"/>
      <c r="AJ349" s="998"/>
      <c r="AK349" s="998"/>
      <c r="AL349" s="998"/>
      <c r="AM349" s="998"/>
      <c r="AN349" s="998"/>
      <c r="AO349" s="998"/>
      <c r="AP349" s="998"/>
      <c r="AQ349" s="998"/>
      <c r="AR349" s="998"/>
      <c r="AS349" s="998"/>
      <c r="AT349" s="998"/>
      <c r="AU349" s="998"/>
      <c r="AV349" s="998"/>
      <c r="AW349" s="998"/>
      <c r="AX349" s="998"/>
      <c r="AY349" s="998"/>
    </row>
    <row r="350" ht="15.75" customHeight="1">
      <c r="A350" s="998"/>
      <c r="B350" s="998"/>
      <c r="C350" s="998"/>
      <c r="D350" s="998"/>
      <c r="E350" s="998"/>
      <c r="F350" s="998"/>
      <c r="G350" s="998"/>
      <c r="H350" s="998"/>
      <c r="I350" s="998"/>
      <c r="J350" s="998"/>
      <c r="K350" s="998"/>
      <c r="L350" s="998"/>
      <c r="M350" s="998"/>
      <c r="N350" s="998"/>
      <c r="O350" s="998"/>
      <c r="P350" s="998"/>
      <c r="Q350" s="998"/>
      <c r="R350" s="998"/>
      <c r="S350" s="998"/>
      <c r="T350" s="998"/>
      <c r="U350" s="998"/>
      <c r="V350" s="998"/>
      <c r="W350" s="998"/>
      <c r="X350" s="998"/>
      <c r="Y350" s="998"/>
      <c r="Z350" s="998"/>
      <c r="AA350" s="998"/>
      <c r="AB350" s="998"/>
      <c r="AC350" s="998"/>
      <c r="AD350" s="998"/>
      <c r="AE350" s="998"/>
      <c r="AF350" s="998"/>
      <c r="AG350" s="998"/>
      <c r="AH350" s="998"/>
      <c r="AI350" s="998"/>
      <c r="AJ350" s="998"/>
      <c r="AK350" s="998"/>
      <c r="AL350" s="998"/>
      <c r="AM350" s="998"/>
      <c r="AN350" s="998"/>
      <c r="AO350" s="998"/>
      <c r="AP350" s="998"/>
      <c r="AQ350" s="998"/>
      <c r="AR350" s="998"/>
      <c r="AS350" s="998"/>
      <c r="AT350" s="998"/>
      <c r="AU350" s="998"/>
      <c r="AV350" s="998"/>
      <c r="AW350" s="998"/>
      <c r="AX350" s="998"/>
      <c r="AY350" s="998"/>
    </row>
    <row r="351" ht="15.75" customHeight="1">
      <c r="A351" s="998"/>
      <c r="B351" s="998"/>
      <c r="C351" s="998"/>
      <c r="D351" s="998"/>
      <c r="E351" s="998"/>
      <c r="F351" s="998"/>
      <c r="G351" s="998"/>
      <c r="H351" s="998"/>
      <c r="I351" s="998"/>
      <c r="J351" s="998"/>
      <c r="K351" s="998"/>
      <c r="L351" s="998"/>
      <c r="M351" s="998"/>
      <c r="N351" s="998"/>
      <c r="O351" s="998"/>
      <c r="P351" s="998"/>
      <c r="Q351" s="998"/>
      <c r="R351" s="998"/>
      <c r="S351" s="998"/>
      <c r="T351" s="998"/>
      <c r="U351" s="998"/>
      <c r="V351" s="998"/>
      <c r="W351" s="998"/>
      <c r="X351" s="998"/>
      <c r="Y351" s="998"/>
      <c r="Z351" s="998"/>
      <c r="AA351" s="998"/>
      <c r="AB351" s="998"/>
      <c r="AC351" s="998"/>
      <c r="AD351" s="998"/>
      <c r="AE351" s="998"/>
      <c r="AF351" s="998"/>
      <c r="AG351" s="998"/>
      <c r="AH351" s="998"/>
      <c r="AI351" s="998"/>
      <c r="AJ351" s="998"/>
      <c r="AK351" s="998"/>
      <c r="AL351" s="998"/>
      <c r="AM351" s="998"/>
      <c r="AN351" s="998"/>
      <c r="AO351" s="998"/>
      <c r="AP351" s="998"/>
      <c r="AQ351" s="998"/>
      <c r="AR351" s="998"/>
      <c r="AS351" s="998"/>
      <c r="AT351" s="998"/>
      <c r="AU351" s="998"/>
      <c r="AV351" s="998"/>
      <c r="AW351" s="998"/>
      <c r="AX351" s="998"/>
      <c r="AY351" s="998"/>
    </row>
    <row r="352" ht="15.75" customHeight="1">
      <c r="A352" s="998"/>
      <c r="B352" s="998"/>
      <c r="C352" s="998"/>
      <c r="D352" s="998"/>
      <c r="E352" s="998"/>
      <c r="F352" s="998"/>
      <c r="G352" s="998"/>
      <c r="H352" s="998"/>
      <c r="I352" s="998"/>
      <c r="J352" s="998"/>
      <c r="K352" s="998"/>
      <c r="L352" s="998"/>
      <c r="M352" s="998"/>
      <c r="N352" s="998"/>
      <c r="O352" s="998"/>
      <c r="P352" s="998"/>
      <c r="Q352" s="998"/>
      <c r="R352" s="998"/>
      <c r="S352" s="998"/>
      <c r="T352" s="998"/>
      <c r="U352" s="998"/>
      <c r="V352" s="998"/>
      <c r="W352" s="998"/>
      <c r="X352" s="998"/>
      <c r="Y352" s="998"/>
      <c r="Z352" s="998"/>
      <c r="AA352" s="998"/>
      <c r="AB352" s="998"/>
      <c r="AC352" s="998"/>
      <c r="AD352" s="998"/>
      <c r="AE352" s="998"/>
      <c r="AF352" s="998"/>
      <c r="AG352" s="998"/>
      <c r="AH352" s="998"/>
      <c r="AI352" s="998"/>
      <c r="AJ352" s="998"/>
      <c r="AK352" s="998"/>
      <c r="AL352" s="998"/>
      <c r="AM352" s="998"/>
      <c r="AN352" s="998"/>
      <c r="AO352" s="998"/>
      <c r="AP352" s="998"/>
      <c r="AQ352" s="998"/>
      <c r="AR352" s="998"/>
      <c r="AS352" s="998"/>
      <c r="AT352" s="998"/>
      <c r="AU352" s="998"/>
      <c r="AV352" s="998"/>
      <c r="AW352" s="998"/>
      <c r="AX352" s="998"/>
      <c r="AY352" s="998"/>
    </row>
    <row r="353" ht="15.75" customHeight="1">
      <c r="A353" s="998"/>
      <c r="B353" s="998"/>
      <c r="C353" s="998"/>
      <c r="D353" s="998"/>
      <c r="E353" s="998"/>
      <c r="F353" s="998"/>
      <c r="G353" s="998"/>
      <c r="H353" s="998"/>
      <c r="I353" s="998"/>
      <c r="J353" s="998"/>
      <c r="K353" s="998"/>
      <c r="L353" s="998"/>
      <c r="M353" s="998"/>
      <c r="N353" s="998"/>
      <c r="O353" s="998"/>
      <c r="P353" s="998"/>
      <c r="Q353" s="998"/>
      <c r="R353" s="998"/>
      <c r="S353" s="998"/>
      <c r="T353" s="998"/>
      <c r="U353" s="998"/>
      <c r="V353" s="998"/>
      <c r="W353" s="998"/>
      <c r="X353" s="998"/>
      <c r="Y353" s="998"/>
      <c r="Z353" s="998"/>
      <c r="AA353" s="998"/>
      <c r="AB353" s="998"/>
      <c r="AC353" s="998"/>
      <c r="AD353" s="998"/>
      <c r="AE353" s="998"/>
      <c r="AF353" s="998"/>
      <c r="AG353" s="998"/>
      <c r="AH353" s="998"/>
      <c r="AI353" s="998"/>
      <c r="AJ353" s="998"/>
      <c r="AK353" s="998"/>
      <c r="AL353" s="998"/>
      <c r="AM353" s="998"/>
      <c r="AN353" s="998"/>
      <c r="AO353" s="998"/>
      <c r="AP353" s="998"/>
      <c r="AQ353" s="998"/>
      <c r="AR353" s="998"/>
      <c r="AS353" s="998"/>
      <c r="AT353" s="998"/>
      <c r="AU353" s="998"/>
      <c r="AV353" s="998"/>
      <c r="AW353" s="998"/>
      <c r="AX353" s="998"/>
      <c r="AY353" s="998"/>
    </row>
    <row r="354" ht="15.75" customHeight="1">
      <c r="A354" s="998"/>
      <c r="B354" s="998"/>
      <c r="C354" s="998"/>
      <c r="D354" s="998"/>
      <c r="E354" s="998"/>
      <c r="F354" s="998"/>
      <c r="G354" s="998"/>
      <c r="H354" s="998"/>
      <c r="I354" s="998"/>
      <c r="J354" s="998"/>
      <c r="K354" s="998"/>
      <c r="L354" s="998"/>
      <c r="M354" s="998"/>
      <c r="N354" s="998"/>
      <c r="O354" s="998"/>
      <c r="P354" s="998"/>
      <c r="Q354" s="998"/>
      <c r="R354" s="998"/>
      <c r="S354" s="998"/>
      <c r="T354" s="998"/>
      <c r="U354" s="998"/>
      <c r="V354" s="998"/>
      <c r="W354" s="998"/>
      <c r="X354" s="998"/>
      <c r="Y354" s="998"/>
      <c r="Z354" s="998"/>
      <c r="AA354" s="998"/>
      <c r="AB354" s="998"/>
      <c r="AC354" s="998"/>
      <c r="AD354" s="998"/>
      <c r="AE354" s="998"/>
      <c r="AF354" s="998"/>
      <c r="AG354" s="998"/>
      <c r="AH354" s="998"/>
      <c r="AI354" s="998"/>
      <c r="AJ354" s="998"/>
      <c r="AK354" s="998"/>
      <c r="AL354" s="998"/>
      <c r="AM354" s="998"/>
      <c r="AN354" s="998"/>
      <c r="AO354" s="998"/>
      <c r="AP354" s="998"/>
      <c r="AQ354" s="998"/>
      <c r="AR354" s="998"/>
      <c r="AS354" s="998"/>
      <c r="AT354" s="998"/>
      <c r="AU354" s="998"/>
      <c r="AV354" s="998"/>
      <c r="AW354" s="998"/>
      <c r="AX354" s="998"/>
      <c r="AY354" s="998"/>
    </row>
    <row r="355" ht="15.75" customHeight="1">
      <c r="A355" s="998"/>
      <c r="B355" s="998"/>
      <c r="C355" s="998"/>
      <c r="D355" s="998"/>
      <c r="E355" s="998"/>
      <c r="F355" s="998"/>
      <c r="G355" s="998"/>
      <c r="H355" s="998"/>
      <c r="I355" s="998"/>
      <c r="J355" s="998"/>
      <c r="K355" s="998"/>
      <c r="L355" s="998"/>
      <c r="M355" s="998"/>
      <c r="N355" s="998"/>
      <c r="O355" s="998"/>
      <c r="P355" s="998"/>
      <c r="Q355" s="998"/>
      <c r="R355" s="998"/>
      <c r="S355" s="998"/>
      <c r="T355" s="998"/>
      <c r="U355" s="998"/>
      <c r="V355" s="998"/>
      <c r="W355" s="998"/>
      <c r="X355" s="998"/>
      <c r="Y355" s="998"/>
      <c r="Z355" s="998"/>
      <c r="AA355" s="998"/>
      <c r="AB355" s="998"/>
      <c r="AC355" s="998"/>
      <c r="AD355" s="998"/>
      <c r="AE355" s="998"/>
      <c r="AF355" s="998"/>
      <c r="AG355" s="998"/>
      <c r="AH355" s="998"/>
      <c r="AI355" s="998"/>
      <c r="AJ355" s="998"/>
      <c r="AK355" s="998"/>
      <c r="AL355" s="998"/>
      <c r="AM355" s="998"/>
      <c r="AN355" s="998"/>
      <c r="AO355" s="998"/>
      <c r="AP355" s="998"/>
      <c r="AQ355" s="998"/>
      <c r="AR355" s="998"/>
      <c r="AS355" s="998"/>
      <c r="AT355" s="998"/>
      <c r="AU355" s="998"/>
      <c r="AV355" s="998"/>
      <c r="AW355" s="998"/>
      <c r="AX355" s="998"/>
      <c r="AY355" s="998"/>
    </row>
    <row r="356" ht="15.75" customHeight="1">
      <c r="A356" s="998"/>
      <c r="B356" s="998"/>
      <c r="C356" s="998"/>
      <c r="D356" s="998"/>
      <c r="E356" s="998"/>
      <c r="F356" s="998"/>
      <c r="G356" s="998"/>
      <c r="H356" s="998"/>
      <c r="I356" s="998"/>
      <c r="J356" s="998"/>
      <c r="K356" s="998"/>
      <c r="L356" s="998"/>
      <c r="M356" s="998"/>
      <c r="N356" s="998"/>
      <c r="O356" s="998"/>
      <c r="P356" s="998"/>
      <c r="Q356" s="998"/>
      <c r="R356" s="998"/>
      <c r="S356" s="998"/>
      <c r="T356" s="998"/>
      <c r="U356" s="998"/>
      <c r="V356" s="998"/>
      <c r="W356" s="998"/>
      <c r="X356" s="998"/>
      <c r="Y356" s="998"/>
      <c r="Z356" s="998"/>
      <c r="AA356" s="998"/>
      <c r="AB356" s="998"/>
      <c r="AC356" s="998"/>
      <c r="AD356" s="998"/>
      <c r="AE356" s="998"/>
      <c r="AF356" s="998"/>
      <c r="AG356" s="998"/>
      <c r="AH356" s="998"/>
      <c r="AI356" s="998"/>
      <c r="AJ356" s="998"/>
      <c r="AK356" s="998"/>
      <c r="AL356" s="998"/>
      <c r="AM356" s="998"/>
      <c r="AN356" s="998"/>
      <c r="AO356" s="998"/>
      <c r="AP356" s="998"/>
      <c r="AQ356" s="998"/>
      <c r="AR356" s="998"/>
      <c r="AS356" s="998"/>
      <c r="AT356" s="998"/>
      <c r="AU356" s="998"/>
      <c r="AV356" s="998"/>
      <c r="AW356" s="998"/>
      <c r="AX356" s="998"/>
      <c r="AY356" s="998"/>
    </row>
    <row r="357" ht="15.75" customHeight="1">
      <c r="A357" s="998"/>
      <c r="B357" s="998"/>
      <c r="C357" s="998"/>
      <c r="D357" s="998"/>
      <c r="E357" s="998"/>
      <c r="F357" s="998"/>
      <c r="G357" s="998"/>
      <c r="H357" s="998"/>
      <c r="I357" s="998"/>
      <c r="J357" s="998"/>
      <c r="K357" s="998"/>
      <c r="L357" s="998"/>
      <c r="M357" s="998"/>
      <c r="N357" s="998"/>
      <c r="O357" s="998"/>
      <c r="P357" s="998"/>
      <c r="Q357" s="998"/>
      <c r="R357" s="998"/>
      <c r="S357" s="998"/>
      <c r="T357" s="998"/>
      <c r="U357" s="998"/>
      <c r="V357" s="998"/>
      <c r="W357" s="998"/>
      <c r="X357" s="998"/>
      <c r="Y357" s="998"/>
      <c r="Z357" s="998"/>
      <c r="AA357" s="998"/>
      <c r="AB357" s="998"/>
      <c r="AC357" s="998"/>
      <c r="AD357" s="998"/>
      <c r="AE357" s="998"/>
      <c r="AF357" s="998"/>
      <c r="AG357" s="998"/>
      <c r="AH357" s="998"/>
      <c r="AI357" s="998"/>
      <c r="AJ357" s="998"/>
      <c r="AK357" s="998"/>
      <c r="AL357" s="998"/>
      <c r="AM357" s="998"/>
      <c r="AN357" s="998"/>
      <c r="AO357" s="998"/>
      <c r="AP357" s="998"/>
      <c r="AQ357" s="998"/>
      <c r="AR357" s="998"/>
      <c r="AS357" s="998"/>
      <c r="AT357" s="998"/>
      <c r="AU357" s="998"/>
      <c r="AV357" s="998"/>
      <c r="AW357" s="998"/>
      <c r="AX357" s="998"/>
      <c r="AY357" s="998"/>
    </row>
    <row r="358" ht="15.75" customHeight="1">
      <c r="A358" s="998"/>
      <c r="B358" s="998"/>
      <c r="C358" s="998"/>
      <c r="D358" s="998"/>
      <c r="E358" s="998"/>
      <c r="F358" s="998"/>
      <c r="G358" s="998"/>
      <c r="H358" s="998"/>
      <c r="I358" s="998"/>
      <c r="J358" s="998"/>
      <c r="K358" s="998"/>
      <c r="L358" s="998"/>
      <c r="M358" s="998"/>
      <c r="N358" s="998"/>
      <c r="O358" s="998"/>
      <c r="P358" s="998"/>
      <c r="Q358" s="998"/>
      <c r="R358" s="998"/>
      <c r="S358" s="998"/>
      <c r="T358" s="998"/>
      <c r="U358" s="998"/>
      <c r="V358" s="998"/>
      <c r="W358" s="998"/>
      <c r="X358" s="998"/>
      <c r="Y358" s="998"/>
      <c r="Z358" s="998"/>
      <c r="AA358" s="998"/>
      <c r="AB358" s="998"/>
      <c r="AC358" s="998"/>
      <c r="AD358" s="998"/>
      <c r="AE358" s="998"/>
      <c r="AF358" s="998"/>
      <c r="AG358" s="998"/>
      <c r="AH358" s="998"/>
      <c r="AI358" s="998"/>
      <c r="AJ358" s="998"/>
      <c r="AK358" s="998"/>
      <c r="AL358" s="998"/>
      <c r="AM358" s="998"/>
      <c r="AN358" s="998"/>
      <c r="AO358" s="998"/>
      <c r="AP358" s="998"/>
      <c r="AQ358" s="998"/>
      <c r="AR358" s="998"/>
      <c r="AS358" s="998"/>
      <c r="AT358" s="998"/>
      <c r="AU358" s="998"/>
      <c r="AV358" s="998"/>
      <c r="AW358" s="998"/>
      <c r="AX358" s="998"/>
      <c r="AY358" s="998"/>
    </row>
    <row r="359" ht="15.75" customHeight="1">
      <c r="A359" s="998"/>
      <c r="B359" s="998"/>
      <c r="C359" s="998"/>
      <c r="D359" s="998"/>
      <c r="E359" s="998"/>
      <c r="F359" s="998"/>
      <c r="G359" s="998"/>
      <c r="H359" s="998"/>
      <c r="I359" s="998"/>
      <c r="J359" s="998"/>
      <c r="K359" s="998"/>
      <c r="L359" s="998"/>
      <c r="M359" s="998"/>
      <c r="N359" s="998"/>
      <c r="O359" s="998"/>
      <c r="P359" s="998"/>
      <c r="Q359" s="998"/>
      <c r="R359" s="998"/>
      <c r="S359" s="998"/>
      <c r="T359" s="998"/>
      <c r="U359" s="998"/>
      <c r="V359" s="998"/>
      <c r="W359" s="998"/>
      <c r="X359" s="998"/>
      <c r="Y359" s="998"/>
      <c r="Z359" s="998"/>
      <c r="AA359" s="998"/>
      <c r="AB359" s="998"/>
      <c r="AC359" s="998"/>
      <c r="AD359" s="998"/>
      <c r="AE359" s="998"/>
      <c r="AF359" s="998"/>
      <c r="AG359" s="998"/>
      <c r="AH359" s="998"/>
      <c r="AI359" s="998"/>
      <c r="AJ359" s="998"/>
      <c r="AK359" s="998"/>
      <c r="AL359" s="998"/>
      <c r="AM359" s="998"/>
      <c r="AN359" s="998"/>
      <c r="AO359" s="998"/>
      <c r="AP359" s="998"/>
      <c r="AQ359" s="998"/>
      <c r="AR359" s="998"/>
      <c r="AS359" s="998"/>
      <c r="AT359" s="998"/>
      <c r="AU359" s="998"/>
      <c r="AV359" s="998"/>
      <c r="AW359" s="998"/>
      <c r="AX359" s="998"/>
      <c r="AY359" s="998"/>
    </row>
    <row r="360" ht="15.75" customHeight="1">
      <c r="A360" s="998"/>
      <c r="B360" s="998"/>
      <c r="C360" s="998"/>
      <c r="D360" s="998"/>
      <c r="E360" s="998"/>
      <c r="F360" s="998"/>
      <c r="G360" s="998"/>
      <c r="H360" s="998"/>
      <c r="I360" s="998"/>
      <c r="J360" s="998"/>
      <c r="K360" s="998"/>
      <c r="L360" s="998"/>
      <c r="M360" s="998"/>
      <c r="N360" s="998"/>
      <c r="O360" s="998"/>
      <c r="P360" s="998"/>
      <c r="Q360" s="998"/>
      <c r="R360" s="998"/>
      <c r="S360" s="998"/>
      <c r="T360" s="998"/>
      <c r="U360" s="998"/>
      <c r="V360" s="998"/>
      <c r="W360" s="998"/>
      <c r="X360" s="998"/>
      <c r="Y360" s="998"/>
      <c r="Z360" s="998"/>
      <c r="AA360" s="998"/>
      <c r="AB360" s="998"/>
      <c r="AC360" s="998"/>
      <c r="AD360" s="998"/>
      <c r="AE360" s="998"/>
      <c r="AF360" s="998"/>
      <c r="AG360" s="998"/>
      <c r="AH360" s="998"/>
      <c r="AI360" s="998"/>
      <c r="AJ360" s="998"/>
      <c r="AK360" s="998"/>
      <c r="AL360" s="998"/>
      <c r="AM360" s="998"/>
      <c r="AN360" s="998"/>
      <c r="AO360" s="998"/>
      <c r="AP360" s="998"/>
      <c r="AQ360" s="998"/>
      <c r="AR360" s="998"/>
      <c r="AS360" s="998"/>
      <c r="AT360" s="998"/>
      <c r="AU360" s="998"/>
      <c r="AV360" s="998"/>
      <c r="AW360" s="998"/>
      <c r="AX360" s="998"/>
      <c r="AY360" s="998"/>
    </row>
    <row r="361" ht="15.75" customHeight="1">
      <c r="A361" s="998"/>
      <c r="B361" s="998"/>
      <c r="C361" s="998"/>
      <c r="D361" s="998"/>
      <c r="E361" s="998"/>
      <c r="F361" s="998"/>
      <c r="G361" s="998"/>
      <c r="H361" s="998"/>
      <c r="I361" s="998"/>
      <c r="J361" s="998"/>
      <c r="K361" s="998"/>
      <c r="L361" s="998"/>
      <c r="M361" s="998"/>
      <c r="N361" s="998"/>
      <c r="O361" s="998"/>
      <c r="P361" s="998"/>
      <c r="Q361" s="998"/>
      <c r="R361" s="998"/>
      <c r="S361" s="998"/>
      <c r="T361" s="998"/>
      <c r="U361" s="998"/>
      <c r="V361" s="998"/>
      <c r="W361" s="998"/>
      <c r="X361" s="998"/>
      <c r="Y361" s="998"/>
      <c r="Z361" s="998"/>
      <c r="AA361" s="998"/>
      <c r="AB361" s="998"/>
      <c r="AC361" s="998"/>
      <c r="AD361" s="998"/>
      <c r="AE361" s="998"/>
      <c r="AF361" s="998"/>
      <c r="AG361" s="998"/>
      <c r="AH361" s="998"/>
      <c r="AI361" s="998"/>
      <c r="AJ361" s="998"/>
      <c r="AK361" s="998"/>
      <c r="AL361" s="998"/>
      <c r="AM361" s="998"/>
      <c r="AN361" s="998"/>
      <c r="AO361" s="998"/>
      <c r="AP361" s="998"/>
      <c r="AQ361" s="998"/>
      <c r="AR361" s="998"/>
      <c r="AS361" s="998"/>
      <c r="AT361" s="998"/>
      <c r="AU361" s="998"/>
      <c r="AV361" s="998"/>
      <c r="AW361" s="998"/>
      <c r="AX361" s="998"/>
      <c r="AY361" s="998"/>
    </row>
    <row r="362" ht="15.75" customHeight="1">
      <c r="A362" s="998"/>
      <c r="B362" s="998"/>
      <c r="C362" s="998"/>
      <c r="D362" s="998"/>
      <c r="E362" s="998"/>
      <c r="F362" s="998"/>
      <c r="G362" s="998"/>
      <c r="H362" s="998"/>
      <c r="I362" s="998"/>
      <c r="J362" s="998"/>
      <c r="K362" s="998"/>
      <c r="L362" s="998"/>
      <c r="M362" s="998"/>
      <c r="N362" s="998"/>
      <c r="O362" s="998"/>
      <c r="P362" s="998"/>
      <c r="Q362" s="998"/>
      <c r="R362" s="998"/>
      <c r="S362" s="998"/>
      <c r="T362" s="998"/>
      <c r="U362" s="998"/>
      <c r="V362" s="998"/>
      <c r="W362" s="998"/>
      <c r="X362" s="998"/>
      <c r="Y362" s="998"/>
      <c r="Z362" s="998"/>
      <c r="AA362" s="998"/>
      <c r="AB362" s="998"/>
      <c r="AC362" s="998"/>
      <c r="AD362" s="998"/>
      <c r="AE362" s="998"/>
      <c r="AF362" s="998"/>
      <c r="AG362" s="998"/>
      <c r="AH362" s="998"/>
      <c r="AI362" s="998"/>
      <c r="AJ362" s="998"/>
      <c r="AK362" s="998"/>
      <c r="AL362" s="998"/>
      <c r="AM362" s="998"/>
      <c r="AN362" s="998"/>
      <c r="AO362" s="998"/>
      <c r="AP362" s="998"/>
      <c r="AQ362" s="998"/>
      <c r="AR362" s="998"/>
      <c r="AS362" s="998"/>
      <c r="AT362" s="998"/>
      <c r="AU362" s="998"/>
      <c r="AV362" s="998"/>
      <c r="AW362" s="998"/>
      <c r="AX362" s="998"/>
      <c r="AY362" s="998"/>
    </row>
    <row r="363" ht="15.75" customHeight="1">
      <c r="A363" s="998"/>
      <c r="B363" s="998"/>
      <c r="C363" s="998"/>
      <c r="D363" s="998"/>
      <c r="E363" s="998"/>
      <c r="F363" s="998"/>
      <c r="G363" s="998"/>
      <c r="H363" s="998"/>
      <c r="I363" s="998"/>
      <c r="J363" s="998"/>
      <c r="K363" s="998"/>
      <c r="L363" s="998"/>
      <c r="M363" s="998"/>
      <c r="N363" s="998"/>
      <c r="O363" s="998"/>
      <c r="P363" s="998"/>
      <c r="Q363" s="998"/>
      <c r="R363" s="998"/>
      <c r="S363" s="998"/>
      <c r="T363" s="998"/>
      <c r="U363" s="998"/>
      <c r="V363" s="998"/>
      <c r="W363" s="998"/>
      <c r="X363" s="998"/>
      <c r="Y363" s="998"/>
      <c r="Z363" s="998"/>
      <c r="AA363" s="998"/>
      <c r="AB363" s="998"/>
      <c r="AC363" s="998"/>
      <c r="AD363" s="998"/>
      <c r="AE363" s="998"/>
      <c r="AF363" s="998"/>
      <c r="AG363" s="998"/>
      <c r="AH363" s="998"/>
      <c r="AI363" s="998"/>
      <c r="AJ363" s="998"/>
      <c r="AK363" s="998"/>
      <c r="AL363" s="998"/>
      <c r="AM363" s="998"/>
      <c r="AN363" s="998"/>
      <c r="AO363" s="998"/>
      <c r="AP363" s="998"/>
      <c r="AQ363" s="998"/>
      <c r="AR363" s="998"/>
      <c r="AS363" s="998"/>
      <c r="AT363" s="998"/>
      <c r="AU363" s="998"/>
      <c r="AV363" s="998"/>
      <c r="AW363" s="998"/>
      <c r="AX363" s="998"/>
      <c r="AY363" s="998"/>
    </row>
    <row r="364" ht="15.75" customHeight="1">
      <c r="A364" s="998"/>
      <c r="B364" s="998"/>
      <c r="C364" s="998"/>
      <c r="D364" s="998"/>
      <c r="E364" s="998"/>
      <c r="F364" s="998"/>
      <c r="G364" s="998"/>
      <c r="H364" s="998"/>
      <c r="I364" s="998"/>
      <c r="J364" s="998"/>
      <c r="K364" s="998"/>
      <c r="L364" s="998"/>
      <c r="M364" s="998"/>
      <c r="N364" s="998"/>
      <c r="O364" s="998"/>
      <c r="P364" s="998"/>
      <c r="Q364" s="998"/>
      <c r="R364" s="998"/>
      <c r="S364" s="998"/>
      <c r="T364" s="998"/>
      <c r="U364" s="998"/>
      <c r="V364" s="998"/>
      <c r="W364" s="998"/>
      <c r="X364" s="998"/>
      <c r="Y364" s="998"/>
      <c r="Z364" s="998"/>
      <c r="AA364" s="998"/>
      <c r="AB364" s="998"/>
      <c r="AC364" s="998"/>
      <c r="AD364" s="998"/>
      <c r="AE364" s="998"/>
      <c r="AF364" s="998"/>
      <c r="AG364" s="998"/>
      <c r="AH364" s="998"/>
      <c r="AI364" s="998"/>
      <c r="AJ364" s="998"/>
      <c r="AK364" s="998"/>
      <c r="AL364" s="998"/>
      <c r="AM364" s="998"/>
      <c r="AN364" s="998"/>
      <c r="AO364" s="998"/>
      <c r="AP364" s="998"/>
      <c r="AQ364" s="998"/>
      <c r="AR364" s="998"/>
      <c r="AS364" s="998"/>
      <c r="AT364" s="998"/>
      <c r="AU364" s="998"/>
      <c r="AV364" s="998"/>
      <c r="AW364" s="998"/>
      <c r="AX364" s="998"/>
      <c r="AY364" s="998"/>
    </row>
    <row r="365" ht="15.75" customHeight="1">
      <c r="A365" s="998"/>
      <c r="B365" s="998"/>
      <c r="C365" s="998"/>
      <c r="D365" s="998"/>
      <c r="E365" s="998"/>
      <c r="F365" s="998"/>
      <c r="G365" s="998"/>
      <c r="H365" s="998"/>
      <c r="I365" s="998"/>
      <c r="J365" s="998"/>
      <c r="K365" s="998"/>
      <c r="L365" s="998"/>
      <c r="M365" s="998"/>
      <c r="N365" s="998"/>
      <c r="O365" s="998"/>
      <c r="P365" s="998"/>
      <c r="Q365" s="998"/>
      <c r="R365" s="998"/>
      <c r="S365" s="998"/>
      <c r="T365" s="998"/>
      <c r="U365" s="998"/>
      <c r="V365" s="998"/>
      <c r="W365" s="998"/>
      <c r="X365" s="998"/>
      <c r="Y365" s="998"/>
      <c r="Z365" s="998"/>
      <c r="AA365" s="998"/>
      <c r="AB365" s="998"/>
      <c r="AC365" s="998"/>
      <c r="AD365" s="998"/>
      <c r="AE365" s="998"/>
      <c r="AF365" s="998"/>
      <c r="AG365" s="998"/>
      <c r="AH365" s="998"/>
      <c r="AI365" s="998"/>
      <c r="AJ365" s="998"/>
      <c r="AK365" s="998"/>
      <c r="AL365" s="998"/>
      <c r="AM365" s="998"/>
      <c r="AN365" s="998"/>
      <c r="AO365" s="998"/>
      <c r="AP365" s="998"/>
      <c r="AQ365" s="998"/>
      <c r="AR365" s="998"/>
      <c r="AS365" s="998"/>
      <c r="AT365" s="998"/>
      <c r="AU365" s="998"/>
      <c r="AV365" s="998"/>
      <c r="AW365" s="998"/>
      <c r="AX365" s="998"/>
      <c r="AY365" s="998"/>
    </row>
    <row r="366" ht="15.75" customHeight="1">
      <c r="A366" s="998"/>
      <c r="B366" s="998"/>
      <c r="C366" s="998"/>
      <c r="D366" s="998"/>
      <c r="E366" s="998"/>
      <c r="F366" s="998"/>
      <c r="G366" s="998"/>
      <c r="H366" s="998"/>
      <c r="I366" s="998"/>
      <c r="J366" s="998"/>
      <c r="K366" s="998"/>
      <c r="L366" s="998"/>
      <c r="M366" s="998"/>
      <c r="N366" s="998"/>
      <c r="O366" s="998"/>
      <c r="P366" s="998"/>
      <c r="Q366" s="998"/>
      <c r="R366" s="998"/>
      <c r="S366" s="998"/>
      <c r="T366" s="998"/>
      <c r="U366" s="998"/>
      <c r="V366" s="998"/>
      <c r="W366" s="998"/>
      <c r="X366" s="998"/>
      <c r="Y366" s="998"/>
      <c r="Z366" s="998"/>
      <c r="AA366" s="998"/>
      <c r="AB366" s="998"/>
      <c r="AC366" s="998"/>
      <c r="AD366" s="998"/>
      <c r="AE366" s="998"/>
      <c r="AF366" s="998"/>
      <c r="AG366" s="998"/>
      <c r="AH366" s="998"/>
      <c r="AI366" s="998"/>
      <c r="AJ366" s="998"/>
      <c r="AK366" s="998"/>
      <c r="AL366" s="998"/>
      <c r="AM366" s="998"/>
      <c r="AN366" s="998"/>
      <c r="AO366" s="998"/>
      <c r="AP366" s="998"/>
      <c r="AQ366" s="998"/>
      <c r="AR366" s="998"/>
      <c r="AS366" s="998"/>
      <c r="AT366" s="998"/>
      <c r="AU366" s="998"/>
      <c r="AV366" s="998"/>
      <c r="AW366" s="998"/>
      <c r="AX366" s="998"/>
      <c r="AY366" s="998"/>
    </row>
    <row r="367" ht="15.75" customHeight="1">
      <c r="A367" s="998"/>
      <c r="B367" s="998"/>
      <c r="C367" s="998"/>
      <c r="D367" s="998"/>
      <c r="E367" s="998"/>
      <c r="F367" s="998"/>
      <c r="G367" s="998"/>
      <c r="H367" s="998"/>
      <c r="I367" s="998"/>
      <c r="J367" s="998"/>
      <c r="K367" s="998"/>
      <c r="L367" s="998"/>
      <c r="M367" s="998"/>
      <c r="N367" s="998"/>
      <c r="O367" s="998"/>
      <c r="P367" s="998"/>
      <c r="Q367" s="998"/>
      <c r="R367" s="998"/>
      <c r="S367" s="998"/>
      <c r="T367" s="998"/>
      <c r="U367" s="998"/>
      <c r="V367" s="998"/>
      <c r="W367" s="998"/>
      <c r="X367" s="998"/>
      <c r="Y367" s="998"/>
      <c r="Z367" s="998"/>
      <c r="AA367" s="998"/>
      <c r="AB367" s="998"/>
      <c r="AC367" s="998"/>
      <c r="AD367" s="998"/>
      <c r="AE367" s="998"/>
      <c r="AF367" s="998"/>
      <c r="AG367" s="998"/>
      <c r="AH367" s="998"/>
      <c r="AI367" s="998"/>
      <c r="AJ367" s="998"/>
      <c r="AK367" s="998"/>
      <c r="AL367" s="998"/>
      <c r="AM367" s="998"/>
      <c r="AN367" s="998"/>
      <c r="AO367" s="998"/>
      <c r="AP367" s="998"/>
      <c r="AQ367" s="998"/>
      <c r="AR367" s="998"/>
      <c r="AS367" s="998"/>
      <c r="AT367" s="998"/>
      <c r="AU367" s="998"/>
      <c r="AV367" s="998"/>
      <c r="AW367" s="998"/>
      <c r="AX367" s="998"/>
      <c r="AY367" s="998"/>
    </row>
    <row r="368" ht="15.75" customHeight="1">
      <c r="A368" s="998"/>
      <c r="B368" s="998"/>
      <c r="C368" s="998"/>
      <c r="D368" s="998"/>
      <c r="E368" s="998"/>
      <c r="F368" s="998"/>
      <c r="G368" s="998"/>
      <c r="H368" s="998"/>
      <c r="I368" s="998"/>
      <c r="J368" s="998"/>
      <c r="K368" s="998"/>
      <c r="L368" s="998"/>
      <c r="M368" s="998"/>
      <c r="N368" s="998"/>
      <c r="O368" s="998"/>
      <c r="P368" s="998"/>
      <c r="Q368" s="998"/>
      <c r="R368" s="998"/>
      <c r="S368" s="998"/>
      <c r="T368" s="998"/>
      <c r="U368" s="998"/>
      <c r="V368" s="998"/>
      <c r="W368" s="998"/>
      <c r="X368" s="998"/>
      <c r="Y368" s="998"/>
      <c r="Z368" s="998"/>
      <c r="AA368" s="998"/>
      <c r="AB368" s="998"/>
      <c r="AC368" s="998"/>
      <c r="AD368" s="998"/>
      <c r="AE368" s="998"/>
      <c r="AF368" s="998"/>
      <c r="AG368" s="998"/>
      <c r="AH368" s="998"/>
      <c r="AI368" s="998"/>
      <c r="AJ368" s="998"/>
      <c r="AK368" s="998"/>
      <c r="AL368" s="998"/>
      <c r="AM368" s="998"/>
      <c r="AN368" s="998"/>
      <c r="AO368" s="998"/>
      <c r="AP368" s="998"/>
      <c r="AQ368" s="998"/>
      <c r="AR368" s="998"/>
      <c r="AS368" s="998"/>
      <c r="AT368" s="998"/>
      <c r="AU368" s="998"/>
      <c r="AV368" s="998"/>
      <c r="AW368" s="998"/>
      <c r="AX368" s="998"/>
      <c r="AY368" s="998"/>
    </row>
    <row r="369" ht="15.75" customHeight="1">
      <c r="A369" s="998"/>
      <c r="B369" s="998"/>
      <c r="C369" s="998"/>
      <c r="D369" s="998"/>
      <c r="E369" s="998"/>
      <c r="F369" s="998"/>
      <c r="G369" s="998"/>
      <c r="H369" s="998"/>
      <c r="I369" s="998"/>
      <c r="J369" s="998"/>
      <c r="K369" s="998"/>
      <c r="L369" s="998"/>
      <c r="M369" s="998"/>
      <c r="N369" s="998"/>
      <c r="O369" s="998"/>
      <c r="P369" s="998"/>
      <c r="Q369" s="998"/>
      <c r="R369" s="998"/>
      <c r="S369" s="998"/>
      <c r="T369" s="998"/>
      <c r="U369" s="998"/>
      <c r="V369" s="998"/>
      <c r="W369" s="998"/>
      <c r="X369" s="998"/>
      <c r="Y369" s="998"/>
      <c r="Z369" s="998"/>
      <c r="AA369" s="998"/>
      <c r="AB369" s="998"/>
      <c r="AC369" s="998"/>
      <c r="AD369" s="998"/>
      <c r="AE369" s="998"/>
      <c r="AF369" s="998"/>
      <c r="AG369" s="998"/>
      <c r="AH369" s="998"/>
      <c r="AI369" s="998"/>
      <c r="AJ369" s="998"/>
      <c r="AK369" s="998"/>
      <c r="AL369" s="998"/>
      <c r="AM369" s="998"/>
      <c r="AN369" s="998"/>
      <c r="AO369" s="998"/>
      <c r="AP369" s="998"/>
      <c r="AQ369" s="998"/>
      <c r="AR369" s="998"/>
      <c r="AS369" s="998"/>
      <c r="AT369" s="998"/>
      <c r="AU369" s="998"/>
      <c r="AV369" s="998"/>
      <c r="AW369" s="998"/>
      <c r="AX369" s="998"/>
      <c r="AY369" s="998"/>
    </row>
    <row r="370" ht="15.75" customHeight="1">
      <c r="A370" s="998"/>
      <c r="B370" s="998"/>
      <c r="C370" s="998"/>
      <c r="D370" s="998"/>
      <c r="E370" s="998"/>
      <c r="F370" s="998"/>
      <c r="G370" s="998"/>
      <c r="H370" s="998"/>
      <c r="I370" s="998"/>
      <c r="J370" s="998"/>
      <c r="K370" s="998"/>
      <c r="L370" s="998"/>
      <c r="M370" s="998"/>
      <c r="N370" s="998"/>
      <c r="O370" s="998"/>
      <c r="P370" s="998"/>
      <c r="Q370" s="998"/>
      <c r="R370" s="998"/>
      <c r="S370" s="998"/>
      <c r="T370" s="998"/>
      <c r="U370" s="998"/>
      <c r="V370" s="998"/>
      <c r="W370" s="998"/>
      <c r="X370" s="998"/>
      <c r="Y370" s="998"/>
      <c r="Z370" s="998"/>
      <c r="AA370" s="998"/>
      <c r="AB370" s="998"/>
      <c r="AC370" s="998"/>
      <c r="AD370" s="998"/>
      <c r="AE370" s="998"/>
      <c r="AF370" s="998"/>
      <c r="AG370" s="998"/>
      <c r="AH370" s="998"/>
      <c r="AI370" s="998"/>
      <c r="AJ370" s="998"/>
      <c r="AK370" s="998"/>
      <c r="AL370" s="998"/>
      <c r="AM370" s="998"/>
      <c r="AN370" s="998"/>
      <c r="AO370" s="998"/>
      <c r="AP370" s="998"/>
      <c r="AQ370" s="998"/>
      <c r="AR370" s="998"/>
      <c r="AS370" s="998"/>
      <c r="AT370" s="998"/>
      <c r="AU370" s="998"/>
      <c r="AV370" s="998"/>
      <c r="AW370" s="998"/>
      <c r="AX370" s="998"/>
      <c r="AY370" s="998"/>
    </row>
    <row r="371" ht="15.75" customHeight="1">
      <c r="A371" s="998"/>
      <c r="B371" s="998"/>
      <c r="C371" s="998"/>
      <c r="D371" s="998"/>
      <c r="E371" s="998"/>
      <c r="F371" s="998"/>
      <c r="G371" s="998"/>
      <c r="H371" s="998"/>
      <c r="I371" s="998"/>
      <c r="J371" s="998"/>
      <c r="K371" s="998"/>
      <c r="L371" s="998"/>
      <c r="M371" s="998"/>
      <c r="N371" s="998"/>
      <c r="O371" s="998"/>
      <c r="P371" s="998"/>
      <c r="Q371" s="998"/>
      <c r="R371" s="998"/>
      <c r="S371" s="998"/>
      <c r="T371" s="998"/>
      <c r="U371" s="998"/>
      <c r="V371" s="998"/>
      <c r="W371" s="998"/>
      <c r="X371" s="998"/>
      <c r="Y371" s="998"/>
      <c r="Z371" s="998"/>
      <c r="AA371" s="998"/>
      <c r="AB371" s="998"/>
      <c r="AC371" s="998"/>
      <c r="AD371" s="998"/>
      <c r="AE371" s="998"/>
      <c r="AF371" s="998"/>
      <c r="AG371" s="998"/>
      <c r="AH371" s="998"/>
      <c r="AI371" s="998"/>
      <c r="AJ371" s="998"/>
      <c r="AK371" s="998"/>
      <c r="AL371" s="998"/>
      <c r="AM371" s="998"/>
      <c r="AN371" s="998"/>
      <c r="AO371" s="998"/>
      <c r="AP371" s="998"/>
      <c r="AQ371" s="998"/>
      <c r="AR371" s="998"/>
      <c r="AS371" s="998"/>
      <c r="AT371" s="998"/>
      <c r="AU371" s="998"/>
      <c r="AV371" s="998"/>
      <c r="AW371" s="998"/>
      <c r="AX371" s="998"/>
      <c r="AY371" s="998"/>
    </row>
    <row r="372" ht="15.75" customHeight="1">
      <c r="A372" s="998"/>
      <c r="B372" s="998"/>
      <c r="C372" s="998"/>
      <c r="D372" s="998"/>
      <c r="E372" s="998"/>
      <c r="F372" s="998"/>
      <c r="G372" s="998"/>
      <c r="H372" s="998"/>
      <c r="I372" s="998"/>
      <c r="J372" s="998"/>
      <c r="K372" s="998"/>
      <c r="L372" s="998"/>
      <c r="M372" s="998"/>
      <c r="N372" s="998"/>
      <c r="O372" s="998"/>
      <c r="P372" s="998"/>
      <c r="Q372" s="998"/>
      <c r="R372" s="998"/>
      <c r="S372" s="998"/>
      <c r="T372" s="998"/>
      <c r="U372" s="998"/>
      <c r="V372" s="998"/>
      <c r="W372" s="998"/>
      <c r="X372" s="998"/>
      <c r="Y372" s="998"/>
      <c r="Z372" s="998"/>
      <c r="AA372" s="998"/>
      <c r="AB372" s="998"/>
      <c r="AC372" s="998"/>
      <c r="AD372" s="998"/>
      <c r="AE372" s="998"/>
      <c r="AF372" s="998"/>
      <c r="AG372" s="998"/>
      <c r="AH372" s="998"/>
      <c r="AI372" s="998"/>
      <c r="AJ372" s="998"/>
      <c r="AK372" s="998"/>
      <c r="AL372" s="998"/>
      <c r="AM372" s="998"/>
      <c r="AN372" s="998"/>
      <c r="AO372" s="998"/>
      <c r="AP372" s="998"/>
      <c r="AQ372" s="998"/>
      <c r="AR372" s="998"/>
      <c r="AS372" s="998"/>
      <c r="AT372" s="998"/>
      <c r="AU372" s="998"/>
      <c r="AV372" s="998"/>
      <c r="AW372" s="998"/>
      <c r="AX372" s="998"/>
      <c r="AY372" s="998"/>
    </row>
    <row r="373" ht="15.75" customHeight="1">
      <c r="A373" s="998"/>
      <c r="B373" s="998"/>
      <c r="C373" s="998"/>
      <c r="D373" s="998"/>
      <c r="E373" s="998"/>
      <c r="F373" s="998"/>
      <c r="G373" s="998"/>
      <c r="H373" s="998"/>
      <c r="I373" s="998"/>
      <c r="J373" s="998"/>
      <c r="K373" s="998"/>
      <c r="L373" s="998"/>
      <c r="M373" s="998"/>
      <c r="N373" s="998"/>
      <c r="O373" s="998"/>
      <c r="P373" s="998"/>
      <c r="Q373" s="998"/>
      <c r="R373" s="998"/>
      <c r="S373" s="998"/>
      <c r="T373" s="998"/>
      <c r="U373" s="998"/>
      <c r="V373" s="998"/>
      <c r="W373" s="998"/>
      <c r="X373" s="998"/>
      <c r="Y373" s="998"/>
      <c r="Z373" s="998"/>
      <c r="AA373" s="998"/>
      <c r="AB373" s="998"/>
      <c r="AC373" s="998"/>
      <c r="AD373" s="998"/>
      <c r="AE373" s="998"/>
      <c r="AF373" s="998"/>
      <c r="AG373" s="998"/>
      <c r="AH373" s="998"/>
      <c r="AI373" s="998"/>
      <c r="AJ373" s="998"/>
      <c r="AK373" s="998"/>
      <c r="AL373" s="998"/>
      <c r="AM373" s="998"/>
      <c r="AN373" s="998"/>
      <c r="AO373" s="998"/>
      <c r="AP373" s="998"/>
      <c r="AQ373" s="998"/>
      <c r="AR373" s="998"/>
      <c r="AS373" s="998"/>
      <c r="AT373" s="998"/>
      <c r="AU373" s="998"/>
      <c r="AV373" s="998"/>
      <c r="AW373" s="998"/>
      <c r="AX373" s="998"/>
      <c r="AY373" s="998"/>
    </row>
    <row r="374" ht="15.75" customHeight="1">
      <c r="A374" s="998"/>
      <c r="B374" s="998"/>
      <c r="C374" s="998"/>
      <c r="D374" s="998"/>
      <c r="E374" s="998"/>
      <c r="F374" s="998"/>
      <c r="G374" s="998"/>
      <c r="H374" s="998"/>
      <c r="I374" s="998"/>
      <c r="J374" s="998"/>
      <c r="K374" s="998"/>
      <c r="L374" s="998"/>
      <c r="M374" s="998"/>
      <c r="N374" s="998"/>
      <c r="O374" s="998"/>
      <c r="P374" s="998"/>
      <c r="Q374" s="998"/>
      <c r="R374" s="998"/>
      <c r="S374" s="998"/>
      <c r="T374" s="998"/>
      <c r="U374" s="998"/>
      <c r="V374" s="998"/>
      <c r="W374" s="998"/>
      <c r="X374" s="998"/>
      <c r="Y374" s="998"/>
      <c r="Z374" s="998"/>
      <c r="AA374" s="998"/>
      <c r="AB374" s="998"/>
      <c r="AC374" s="998"/>
      <c r="AD374" s="998"/>
      <c r="AE374" s="998"/>
      <c r="AF374" s="998"/>
      <c r="AG374" s="998"/>
      <c r="AH374" s="998"/>
      <c r="AI374" s="998"/>
      <c r="AJ374" s="998"/>
      <c r="AK374" s="998"/>
      <c r="AL374" s="998"/>
      <c r="AM374" s="998"/>
      <c r="AN374" s="998"/>
      <c r="AO374" s="998"/>
      <c r="AP374" s="998"/>
      <c r="AQ374" s="998"/>
      <c r="AR374" s="998"/>
      <c r="AS374" s="998"/>
      <c r="AT374" s="998"/>
      <c r="AU374" s="998"/>
      <c r="AV374" s="998"/>
      <c r="AW374" s="998"/>
      <c r="AX374" s="998"/>
      <c r="AY374" s="998"/>
    </row>
    <row r="375" ht="15.75" customHeight="1">
      <c r="A375" s="998"/>
      <c r="B375" s="998"/>
      <c r="C375" s="998"/>
      <c r="D375" s="998"/>
      <c r="E375" s="998"/>
      <c r="F375" s="998"/>
      <c r="G375" s="998"/>
      <c r="H375" s="998"/>
      <c r="I375" s="998"/>
      <c r="J375" s="998"/>
      <c r="K375" s="998"/>
      <c r="L375" s="998"/>
      <c r="M375" s="998"/>
      <c r="N375" s="998"/>
      <c r="O375" s="998"/>
      <c r="P375" s="998"/>
      <c r="Q375" s="998"/>
      <c r="R375" s="998"/>
      <c r="S375" s="998"/>
      <c r="T375" s="998"/>
      <c r="U375" s="998"/>
      <c r="V375" s="998"/>
      <c r="W375" s="998"/>
      <c r="X375" s="998"/>
      <c r="Y375" s="998"/>
      <c r="Z375" s="998"/>
      <c r="AA375" s="998"/>
      <c r="AB375" s="998"/>
      <c r="AC375" s="998"/>
      <c r="AD375" s="998"/>
      <c r="AE375" s="998"/>
      <c r="AF375" s="998"/>
      <c r="AG375" s="998"/>
      <c r="AH375" s="998"/>
      <c r="AI375" s="998"/>
      <c r="AJ375" s="998"/>
      <c r="AK375" s="998"/>
      <c r="AL375" s="998"/>
      <c r="AM375" s="998"/>
      <c r="AN375" s="998"/>
      <c r="AO375" s="998"/>
      <c r="AP375" s="998"/>
      <c r="AQ375" s="998"/>
      <c r="AR375" s="998"/>
      <c r="AS375" s="998"/>
      <c r="AT375" s="998"/>
      <c r="AU375" s="998"/>
      <c r="AV375" s="998"/>
      <c r="AW375" s="998"/>
      <c r="AX375" s="998"/>
      <c r="AY375" s="998"/>
    </row>
    <row r="376" ht="15.75" customHeight="1">
      <c r="A376" s="998"/>
      <c r="B376" s="998"/>
      <c r="C376" s="998"/>
      <c r="D376" s="998"/>
      <c r="E376" s="998"/>
      <c r="F376" s="998"/>
      <c r="G376" s="998"/>
      <c r="H376" s="998"/>
      <c r="I376" s="998"/>
      <c r="J376" s="998"/>
      <c r="K376" s="998"/>
      <c r="L376" s="998"/>
      <c r="M376" s="998"/>
      <c r="N376" s="998"/>
      <c r="O376" s="998"/>
      <c r="P376" s="998"/>
      <c r="Q376" s="998"/>
      <c r="R376" s="998"/>
      <c r="S376" s="998"/>
      <c r="T376" s="998"/>
      <c r="U376" s="998"/>
      <c r="V376" s="998"/>
      <c r="W376" s="998"/>
      <c r="X376" s="998"/>
      <c r="Y376" s="998"/>
      <c r="Z376" s="998"/>
      <c r="AA376" s="998"/>
      <c r="AB376" s="998"/>
      <c r="AC376" s="998"/>
      <c r="AD376" s="998"/>
      <c r="AE376" s="998"/>
      <c r="AF376" s="998"/>
      <c r="AG376" s="998"/>
      <c r="AH376" s="998"/>
      <c r="AI376" s="998"/>
      <c r="AJ376" s="998"/>
      <c r="AK376" s="998"/>
      <c r="AL376" s="998"/>
      <c r="AM376" s="998"/>
      <c r="AN376" s="998"/>
      <c r="AO376" s="998"/>
      <c r="AP376" s="998"/>
      <c r="AQ376" s="998"/>
      <c r="AR376" s="998"/>
      <c r="AS376" s="998"/>
      <c r="AT376" s="998"/>
      <c r="AU376" s="998"/>
      <c r="AV376" s="998"/>
      <c r="AW376" s="998"/>
      <c r="AX376" s="998"/>
      <c r="AY376" s="998"/>
    </row>
    <row r="377" ht="15.75" customHeight="1">
      <c r="A377" s="998"/>
      <c r="B377" s="998"/>
      <c r="C377" s="998"/>
      <c r="D377" s="998"/>
      <c r="E377" s="998"/>
      <c r="F377" s="998"/>
      <c r="G377" s="998"/>
      <c r="H377" s="998"/>
      <c r="I377" s="998"/>
      <c r="J377" s="998"/>
      <c r="K377" s="998"/>
      <c r="L377" s="998"/>
      <c r="M377" s="998"/>
      <c r="N377" s="998"/>
      <c r="O377" s="998"/>
      <c r="P377" s="998"/>
      <c r="Q377" s="998"/>
      <c r="R377" s="998"/>
      <c r="S377" s="998"/>
      <c r="T377" s="998"/>
      <c r="U377" s="998"/>
      <c r="V377" s="998"/>
      <c r="W377" s="998"/>
      <c r="X377" s="998"/>
      <c r="Y377" s="998"/>
      <c r="Z377" s="998"/>
      <c r="AA377" s="998"/>
      <c r="AB377" s="998"/>
      <c r="AC377" s="998"/>
      <c r="AD377" s="998"/>
      <c r="AE377" s="998"/>
      <c r="AF377" s="998"/>
      <c r="AG377" s="998"/>
      <c r="AH377" s="998"/>
      <c r="AI377" s="998"/>
      <c r="AJ377" s="998"/>
      <c r="AK377" s="998"/>
      <c r="AL377" s="998"/>
      <c r="AM377" s="998"/>
      <c r="AN377" s="998"/>
      <c r="AO377" s="998"/>
      <c r="AP377" s="998"/>
      <c r="AQ377" s="998"/>
      <c r="AR377" s="998"/>
      <c r="AS377" s="998"/>
      <c r="AT377" s="998"/>
      <c r="AU377" s="998"/>
      <c r="AV377" s="998"/>
      <c r="AW377" s="998"/>
      <c r="AX377" s="998"/>
      <c r="AY377" s="998"/>
    </row>
    <row r="378" ht="15.75" customHeight="1">
      <c r="A378" s="998"/>
      <c r="B378" s="998"/>
      <c r="C378" s="998"/>
      <c r="D378" s="998"/>
      <c r="E378" s="998"/>
      <c r="F378" s="998"/>
      <c r="G378" s="998"/>
      <c r="H378" s="998"/>
      <c r="I378" s="998"/>
      <c r="J378" s="998"/>
      <c r="K378" s="998"/>
      <c r="L378" s="998"/>
      <c r="M378" s="998"/>
      <c r="N378" s="998"/>
      <c r="O378" s="998"/>
      <c r="P378" s="998"/>
      <c r="Q378" s="998"/>
      <c r="R378" s="998"/>
      <c r="S378" s="998"/>
      <c r="T378" s="998"/>
      <c r="U378" s="998"/>
      <c r="V378" s="998"/>
      <c r="W378" s="998"/>
      <c r="X378" s="998"/>
      <c r="Y378" s="998"/>
      <c r="Z378" s="998"/>
      <c r="AA378" s="998"/>
      <c r="AB378" s="998"/>
      <c r="AC378" s="998"/>
      <c r="AD378" s="998"/>
      <c r="AE378" s="998"/>
      <c r="AF378" s="998"/>
      <c r="AG378" s="998"/>
      <c r="AH378" s="998"/>
      <c r="AI378" s="998"/>
      <c r="AJ378" s="998"/>
      <c r="AK378" s="998"/>
      <c r="AL378" s="998"/>
      <c r="AM378" s="998"/>
      <c r="AN378" s="998"/>
      <c r="AO378" s="998"/>
      <c r="AP378" s="998"/>
      <c r="AQ378" s="998"/>
      <c r="AR378" s="998"/>
      <c r="AS378" s="998"/>
      <c r="AT378" s="998"/>
      <c r="AU378" s="998"/>
      <c r="AV378" s="998"/>
      <c r="AW378" s="998"/>
      <c r="AX378" s="998"/>
      <c r="AY378" s="998"/>
    </row>
    <row r="379" ht="15.75" customHeight="1">
      <c r="A379" s="998"/>
      <c r="B379" s="998"/>
      <c r="C379" s="998"/>
      <c r="D379" s="998"/>
      <c r="E379" s="998"/>
      <c r="F379" s="998"/>
      <c r="G379" s="998"/>
      <c r="H379" s="998"/>
      <c r="I379" s="998"/>
      <c r="J379" s="998"/>
      <c r="K379" s="998"/>
      <c r="L379" s="998"/>
      <c r="M379" s="998"/>
      <c r="N379" s="998"/>
      <c r="O379" s="998"/>
      <c r="P379" s="998"/>
      <c r="Q379" s="998"/>
      <c r="R379" s="998"/>
      <c r="S379" s="998"/>
      <c r="T379" s="998"/>
      <c r="U379" s="998"/>
      <c r="V379" s="998"/>
      <c r="W379" s="998"/>
      <c r="X379" s="998"/>
      <c r="Y379" s="998"/>
      <c r="Z379" s="998"/>
      <c r="AA379" s="998"/>
      <c r="AB379" s="998"/>
      <c r="AC379" s="998"/>
      <c r="AD379" s="998"/>
      <c r="AE379" s="998"/>
      <c r="AF379" s="998"/>
      <c r="AG379" s="998"/>
      <c r="AH379" s="998"/>
      <c r="AI379" s="998"/>
      <c r="AJ379" s="998"/>
      <c r="AK379" s="998"/>
      <c r="AL379" s="998"/>
      <c r="AM379" s="998"/>
      <c r="AN379" s="998"/>
      <c r="AO379" s="998"/>
      <c r="AP379" s="998"/>
      <c r="AQ379" s="998"/>
      <c r="AR379" s="998"/>
      <c r="AS379" s="998"/>
      <c r="AT379" s="998"/>
      <c r="AU379" s="998"/>
      <c r="AV379" s="998"/>
      <c r="AW379" s="998"/>
      <c r="AX379" s="998"/>
      <c r="AY379" s="998"/>
    </row>
    <row r="380" ht="15.75" customHeight="1">
      <c r="A380" s="998"/>
      <c r="B380" s="998"/>
      <c r="C380" s="998"/>
      <c r="D380" s="998"/>
      <c r="E380" s="998"/>
      <c r="F380" s="998"/>
      <c r="G380" s="998"/>
      <c r="H380" s="998"/>
      <c r="I380" s="998"/>
      <c r="J380" s="998"/>
      <c r="K380" s="998"/>
      <c r="L380" s="998"/>
      <c r="M380" s="998"/>
      <c r="N380" s="998"/>
      <c r="O380" s="998"/>
      <c r="P380" s="998"/>
      <c r="Q380" s="998"/>
      <c r="R380" s="998"/>
      <c r="S380" s="998"/>
      <c r="T380" s="998"/>
      <c r="U380" s="998"/>
      <c r="V380" s="998"/>
      <c r="W380" s="998"/>
      <c r="X380" s="998"/>
      <c r="Y380" s="998"/>
      <c r="Z380" s="998"/>
      <c r="AA380" s="998"/>
      <c r="AB380" s="998"/>
      <c r="AC380" s="998"/>
      <c r="AD380" s="998"/>
      <c r="AE380" s="998"/>
      <c r="AF380" s="998"/>
      <c r="AG380" s="998"/>
      <c r="AH380" s="998"/>
      <c r="AI380" s="998"/>
      <c r="AJ380" s="998"/>
      <c r="AK380" s="998"/>
      <c r="AL380" s="998"/>
      <c r="AM380" s="998"/>
      <c r="AN380" s="998"/>
      <c r="AO380" s="998"/>
      <c r="AP380" s="998"/>
      <c r="AQ380" s="998"/>
      <c r="AR380" s="998"/>
      <c r="AS380" s="998"/>
      <c r="AT380" s="998"/>
      <c r="AU380" s="998"/>
      <c r="AV380" s="998"/>
      <c r="AW380" s="998"/>
      <c r="AX380" s="998"/>
      <c r="AY380" s="998"/>
    </row>
    <row r="381" ht="15.75" customHeight="1">
      <c r="A381" s="998"/>
      <c r="B381" s="998"/>
      <c r="C381" s="998"/>
      <c r="D381" s="998"/>
      <c r="E381" s="998"/>
      <c r="F381" s="998"/>
      <c r="G381" s="998"/>
      <c r="H381" s="998"/>
      <c r="I381" s="998"/>
      <c r="J381" s="998"/>
      <c r="K381" s="998"/>
      <c r="L381" s="998"/>
      <c r="M381" s="998"/>
      <c r="N381" s="998"/>
      <c r="O381" s="998"/>
      <c r="P381" s="998"/>
      <c r="Q381" s="998"/>
      <c r="R381" s="998"/>
      <c r="S381" s="998"/>
      <c r="T381" s="998"/>
      <c r="U381" s="998"/>
      <c r="V381" s="998"/>
      <c r="W381" s="998"/>
      <c r="X381" s="998"/>
      <c r="Y381" s="998"/>
      <c r="Z381" s="998"/>
      <c r="AA381" s="998"/>
      <c r="AB381" s="998"/>
      <c r="AC381" s="998"/>
      <c r="AD381" s="998"/>
      <c r="AE381" s="998"/>
      <c r="AF381" s="998"/>
      <c r="AG381" s="998"/>
      <c r="AH381" s="998"/>
      <c r="AI381" s="998"/>
      <c r="AJ381" s="998"/>
      <c r="AK381" s="998"/>
      <c r="AL381" s="998"/>
      <c r="AM381" s="998"/>
      <c r="AN381" s="998"/>
      <c r="AO381" s="998"/>
      <c r="AP381" s="998"/>
      <c r="AQ381" s="998"/>
      <c r="AR381" s="998"/>
      <c r="AS381" s="998"/>
      <c r="AT381" s="998"/>
      <c r="AU381" s="998"/>
      <c r="AV381" s="998"/>
      <c r="AW381" s="998"/>
      <c r="AX381" s="998"/>
      <c r="AY381" s="998"/>
    </row>
    <row r="382" ht="15.75" customHeight="1">
      <c r="A382" s="998"/>
      <c r="B382" s="998"/>
      <c r="C382" s="998"/>
      <c r="D382" s="998"/>
      <c r="E382" s="998"/>
      <c r="F382" s="998"/>
      <c r="G382" s="998"/>
      <c r="H382" s="998"/>
      <c r="I382" s="998"/>
      <c r="J382" s="998"/>
      <c r="K382" s="998"/>
      <c r="L382" s="998"/>
      <c r="M382" s="998"/>
      <c r="N382" s="998"/>
      <c r="O382" s="998"/>
      <c r="P382" s="998"/>
      <c r="Q382" s="998"/>
      <c r="R382" s="998"/>
      <c r="S382" s="998"/>
      <c r="T382" s="998"/>
      <c r="U382" s="998"/>
      <c r="V382" s="998"/>
      <c r="W382" s="998"/>
      <c r="X382" s="998"/>
      <c r="Y382" s="998"/>
      <c r="Z382" s="998"/>
      <c r="AA382" s="998"/>
      <c r="AB382" s="998"/>
      <c r="AC382" s="998"/>
      <c r="AD382" s="998"/>
      <c r="AE382" s="998"/>
      <c r="AF382" s="998"/>
      <c r="AG382" s="998"/>
      <c r="AH382" s="998"/>
      <c r="AI382" s="998"/>
      <c r="AJ382" s="998"/>
      <c r="AK382" s="998"/>
      <c r="AL382" s="998"/>
      <c r="AM382" s="998"/>
      <c r="AN382" s="998"/>
      <c r="AO382" s="998"/>
      <c r="AP382" s="998"/>
      <c r="AQ382" s="998"/>
      <c r="AR382" s="998"/>
      <c r="AS382" s="998"/>
      <c r="AT382" s="998"/>
      <c r="AU382" s="998"/>
      <c r="AV382" s="998"/>
      <c r="AW382" s="998"/>
      <c r="AX382" s="998"/>
      <c r="AY382" s="998"/>
    </row>
    <row r="383" ht="15.75" customHeight="1">
      <c r="A383" s="998"/>
      <c r="B383" s="998"/>
      <c r="C383" s="998"/>
      <c r="D383" s="998"/>
      <c r="E383" s="998"/>
      <c r="F383" s="998"/>
      <c r="G383" s="998"/>
      <c r="H383" s="998"/>
      <c r="I383" s="998"/>
      <c r="J383" s="998"/>
      <c r="K383" s="998"/>
      <c r="L383" s="998"/>
      <c r="M383" s="998"/>
      <c r="N383" s="998"/>
      <c r="O383" s="998"/>
      <c r="P383" s="998"/>
      <c r="Q383" s="998"/>
      <c r="R383" s="998"/>
      <c r="S383" s="998"/>
      <c r="T383" s="998"/>
      <c r="U383" s="998"/>
      <c r="V383" s="998"/>
      <c r="W383" s="998"/>
      <c r="X383" s="998"/>
      <c r="Y383" s="998"/>
      <c r="Z383" s="998"/>
      <c r="AA383" s="998"/>
      <c r="AB383" s="998"/>
      <c r="AC383" s="998"/>
      <c r="AD383" s="998"/>
      <c r="AE383" s="998"/>
      <c r="AF383" s="998"/>
      <c r="AG383" s="998"/>
      <c r="AH383" s="998"/>
      <c r="AI383" s="998"/>
      <c r="AJ383" s="998"/>
      <c r="AK383" s="998"/>
      <c r="AL383" s="998"/>
      <c r="AM383" s="998"/>
      <c r="AN383" s="998"/>
      <c r="AO383" s="998"/>
      <c r="AP383" s="998"/>
      <c r="AQ383" s="998"/>
      <c r="AR383" s="998"/>
      <c r="AS383" s="998"/>
      <c r="AT383" s="998"/>
      <c r="AU383" s="998"/>
      <c r="AV383" s="998"/>
      <c r="AW383" s="998"/>
      <c r="AX383" s="998"/>
      <c r="AY383" s="998"/>
    </row>
    <row r="384" ht="15.75" customHeight="1">
      <c r="A384" s="998"/>
      <c r="B384" s="998"/>
      <c r="C384" s="998"/>
      <c r="D384" s="998"/>
      <c r="E384" s="998"/>
      <c r="F384" s="998"/>
      <c r="G384" s="998"/>
      <c r="H384" s="998"/>
      <c r="I384" s="998"/>
      <c r="J384" s="998"/>
      <c r="K384" s="998"/>
      <c r="L384" s="998"/>
      <c r="M384" s="998"/>
      <c r="N384" s="998"/>
      <c r="O384" s="998"/>
      <c r="P384" s="998"/>
      <c r="Q384" s="998"/>
      <c r="R384" s="998"/>
      <c r="S384" s="998"/>
      <c r="T384" s="998"/>
      <c r="U384" s="998"/>
      <c r="V384" s="998"/>
      <c r="W384" s="998"/>
      <c r="X384" s="998"/>
      <c r="Y384" s="998"/>
      <c r="Z384" s="998"/>
      <c r="AA384" s="998"/>
      <c r="AB384" s="998"/>
      <c r="AC384" s="998"/>
      <c r="AD384" s="998"/>
      <c r="AE384" s="998"/>
      <c r="AF384" s="998"/>
      <c r="AG384" s="998"/>
      <c r="AH384" s="998"/>
      <c r="AI384" s="998"/>
      <c r="AJ384" s="998"/>
      <c r="AK384" s="998"/>
      <c r="AL384" s="998"/>
      <c r="AM384" s="998"/>
      <c r="AN384" s="998"/>
      <c r="AO384" s="998"/>
      <c r="AP384" s="998"/>
      <c r="AQ384" s="998"/>
      <c r="AR384" s="998"/>
      <c r="AS384" s="998"/>
      <c r="AT384" s="998"/>
      <c r="AU384" s="998"/>
      <c r="AV384" s="998"/>
      <c r="AW384" s="998"/>
      <c r="AX384" s="998"/>
      <c r="AY384" s="998"/>
    </row>
    <row r="385" ht="15.75" customHeight="1">
      <c r="A385" s="998"/>
      <c r="B385" s="998"/>
      <c r="C385" s="998"/>
      <c r="D385" s="998"/>
      <c r="E385" s="998"/>
      <c r="F385" s="998"/>
      <c r="G385" s="998"/>
      <c r="H385" s="998"/>
      <c r="I385" s="998"/>
      <c r="J385" s="998"/>
      <c r="K385" s="998"/>
      <c r="L385" s="998"/>
      <c r="M385" s="998"/>
      <c r="N385" s="998"/>
      <c r="O385" s="998"/>
      <c r="P385" s="998"/>
      <c r="Q385" s="998"/>
      <c r="R385" s="998"/>
      <c r="S385" s="998"/>
      <c r="T385" s="998"/>
      <c r="U385" s="998"/>
      <c r="V385" s="998"/>
      <c r="W385" s="998"/>
      <c r="X385" s="998"/>
      <c r="Y385" s="998"/>
      <c r="Z385" s="998"/>
      <c r="AA385" s="998"/>
      <c r="AB385" s="998"/>
      <c r="AC385" s="998"/>
      <c r="AD385" s="998"/>
      <c r="AE385" s="998"/>
      <c r="AF385" s="998"/>
      <c r="AG385" s="998"/>
      <c r="AH385" s="998"/>
      <c r="AI385" s="998"/>
      <c r="AJ385" s="998"/>
      <c r="AK385" s="998"/>
      <c r="AL385" s="998"/>
      <c r="AM385" s="998"/>
      <c r="AN385" s="998"/>
      <c r="AO385" s="998"/>
      <c r="AP385" s="998"/>
      <c r="AQ385" s="998"/>
      <c r="AR385" s="998"/>
      <c r="AS385" s="998"/>
      <c r="AT385" s="998"/>
      <c r="AU385" s="998"/>
      <c r="AV385" s="998"/>
      <c r="AW385" s="998"/>
      <c r="AX385" s="998"/>
      <c r="AY385" s="998"/>
    </row>
    <row r="386" ht="15.75" customHeight="1">
      <c r="A386" s="998"/>
      <c r="B386" s="998"/>
      <c r="C386" s="998"/>
      <c r="D386" s="998"/>
      <c r="E386" s="998"/>
      <c r="F386" s="998"/>
      <c r="G386" s="998"/>
      <c r="H386" s="998"/>
      <c r="I386" s="998"/>
      <c r="J386" s="998"/>
      <c r="K386" s="998"/>
      <c r="L386" s="998"/>
      <c r="M386" s="998"/>
      <c r="N386" s="998"/>
      <c r="O386" s="998"/>
      <c r="P386" s="998"/>
      <c r="Q386" s="998"/>
      <c r="R386" s="998"/>
      <c r="S386" s="998"/>
      <c r="T386" s="998"/>
      <c r="U386" s="998"/>
      <c r="V386" s="998"/>
      <c r="W386" s="998"/>
      <c r="X386" s="998"/>
      <c r="Y386" s="998"/>
      <c r="Z386" s="998"/>
      <c r="AA386" s="998"/>
      <c r="AB386" s="998"/>
      <c r="AC386" s="998"/>
      <c r="AD386" s="998"/>
      <c r="AE386" s="998"/>
      <c r="AF386" s="998"/>
      <c r="AG386" s="998"/>
      <c r="AH386" s="998"/>
      <c r="AI386" s="998"/>
      <c r="AJ386" s="998"/>
      <c r="AK386" s="998"/>
      <c r="AL386" s="998"/>
      <c r="AM386" s="998"/>
      <c r="AN386" s="998"/>
      <c r="AO386" s="998"/>
      <c r="AP386" s="998"/>
      <c r="AQ386" s="998"/>
      <c r="AR386" s="998"/>
      <c r="AS386" s="998"/>
      <c r="AT386" s="998"/>
      <c r="AU386" s="998"/>
      <c r="AV386" s="998"/>
      <c r="AW386" s="998"/>
      <c r="AX386" s="998"/>
      <c r="AY386" s="998"/>
    </row>
    <row r="387" ht="15.75" customHeight="1">
      <c r="A387" s="998"/>
      <c r="B387" s="998"/>
      <c r="C387" s="998"/>
      <c r="D387" s="998"/>
      <c r="E387" s="998"/>
      <c r="F387" s="998"/>
      <c r="G387" s="998"/>
      <c r="H387" s="998"/>
      <c r="I387" s="998"/>
      <c r="J387" s="998"/>
      <c r="K387" s="998"/>
      <c r="L387" s="998"/>
      <c r="M387" s="998"/>
      <c r="N387" s="998"/>
      <c r="O387" s="998"/>
      <c r="P387" s="998"/>
      <c r="Q387" s="998"/>
      <c r="R387" s="998"/>
      <c r="S387" s="998"/>
      <c r="T387" s="998"/>
      <c r="U387" s="998"/>
      <c r="V387" s="998"/>
      <c r="W387" s="998"/>
      <c r="X387" s="998"/>
      <c r="Y387" s="998"/>
      <c r="Z387" s="998"/>
      <c r="AA387" s="998"/>
      <c r="AB387" s="998"/>
      <c r="AC387" s="998"/>
      <c r="AD387" s="998"/>
      <c r="AE387" s="998"/>
      <c r="AF387" s="998"/>
      <c r="AG387" s="998"/>
      <c r="AH387" s="998"/>
      <c r="AI387" s="998"/>
      <c r="AJ387" s="998"/>
      <c r="AK387" s="998"/>
      <c r="AL387" s="998"/>
      <c r="AM387" s="998"/>
      <c r="AN387" s="998"/>
      <c r="AO387" s="998"/>
      <c r="AP387" s="998"/>
      <c r="AQ387" s="998"/>
      <c r="AR387" s="998"/>
      <c r="AS387" s="998"/>
      <c r="AT387" s="998"/>
      <c r="AU387" s="998"/>
      <c r="AV387" s="998"/>
      <c r="AW387" s="998"/>
      <c r="AX387" s="998"/>
      <c r="AY387" s="998"/>
    </row>
    <row r="388" ht="15.75" customHeight="1">
      <c r="A388" s="998"/>
      <c r="B388" s="998"/>
      <c r="C388" s="998"/>
      <c r="D388" s="998"/>
      <c r="E388" s="998"/>
      <c r="F388" s="998"/>
      <c r="G388" s="998"/>
      <c r="H388" s="998"/>
      <c r="I388" s="998"/>
      <c r="J388" s="998"/>
      <c r="K388" s="998"/>
      <c r="L388" s="998"/>
      <c r="M388" s="998"/>
      <c r="N388" s="998"/>
      <c r="O388" s="998"/>
      <c r="P388" s="998"/>
      <c r="Q388" s="998"/>
      <c r="R388" s="998"/>
      <c r="S388" s="998"/>
      <c r="T388" s="998"/>
      <c r="U388" s="998"/>
      <c r="V388" s="998"/>
      <c r="W388" s="998"/>
      <c r="X388" s="998"/>
      <c r="Y388" s="998"/>
      <c r="Z388" s="998"/>
      <c r="AA388" s="998"/>
      <c r="AB388" s="998"/>
      <c r="AC388" s="998"/>
      <c r="AD388" s="998"/>
      <c r="AE388" s="998"/>
      <c r="AF388" s="998"/>
      <c r="AG388" s="998"/>
      <c r="AH388" s="998"/>
      <c r="AI388" s="998"/>
      <c r="AJ388" s="998"/>
      <c r="AK388" s="998"/>
      <c r="AL388" s="998"/>
      <c r="AM388" s="998"/>
      <c r="AN388" s="998"/>
      <c r="AO388" s="998"/>
      <c r="AP388" s="998"/>
      <c r="AQ388" s="998"/>
      <c r="AR388" s="998"/>
      <c r="AS388" s="998"/>
      <c r="AT388" s="998"/>
      <c r="AU388" s="998"/>
      <c r="AV388" s="998"/>
      <c r="AW388" s="998"/>
      <c r="AX388" s="998"/>
      <c r="AY388" s="998"/>
    </row>
    <row r="389" ht="15.75" customHeight="1">
      <c r="A389" s="998"/>
      <c r="B389" s="998"/>
      <c r="C389" s="998"/>
      <c r="D389" s="998"/>
      <c r="E389" s="998"/>
      <c r="F389" s="998"/>
      <c r="G389" s="998"/>
      <c r="H389" s="998"/>
      <c r="I389" s="998"/>
      <c r="J389" s="998"/>
      <c r="K389" s="998"/>
      <c r="L389" s="998"/>
      <c r="M389" s="998"/>
      <c r="N389" s="998"/>
      <c r="O389" s="998"/>
      <c r="P389" s="998"/>
      <c r="Q389" s="998"/>
      <c r="R389" s="998"/>
      <c r="S389" s="998"/>
      <c r="T389" s="998"/>
      <c r="U389" s="998"/>
      <c r="V389" s="998"/>
      <c r="W389" s="998"/>
      <c r="X389" s="998"/>
      <c r="Y389" s="998"/>
      <c r="Z389" s="998"/>
      <c r="AA389" s="998"/>
      <c r="AB389" s="998"/>
      <c r="AC389" s="998"/>
      <c r="AD389" s="998"/>
      <c r="AE389" s="998"/>
      <c r="AF389" s="998"/>
      <c r="AG389" s="998"/>
      <c r="AH389" s="998"/>
      <c r="AI389" s="998"/>
      <c r="AJ389" s="998"/>
      <c r="AK389" s="998"/>
      <c r="AL389" s="998"/>
      <c r="AM389" s="998"/>
      <c r="AN389" s="998"/>
      <c r="AO389" s="998"/>
      <c r="AP389" s="998"/>
      <c r="AQ389" s="998"/>
      <c r="AR389" s="998"/>
      <c r="AS389" s="998"/>
      <c r="AT389" s="998"/>
      <c r="AU389" s="998"/>
      <c r="AV389" s="998"/>
      <c r="AW389" s="998"/>
      <c r="AX389" s="998"/>
      <c r="AY389" s="998"/>
    </row>
    <row r="390" ht="15.75" customHeight="1">
      <c r="A390" s="998"/>
      <c r="B390" s="998"/>
      <c r="C390" s="998"/>
      <c r="D390" s="998"/>
      <c r="E390" s="998"/>
      <c r="F390" s="998"/>
      <c r="G390" s="998"/>
      <c r="H390" s="998"/>
      <c r="I390" s="998"/>
      <c r="J390" s="998"/>
      <c r="K390" s="998"/>
      <c r="L390" s="998"/>
      <c r="M390" s="998"/>
      <c r="N390" s="998"/>
      <c r="O390" s="998"/>
      <c r="P390" s="998"/>
      <c r="Q390" s="998"/>
      <c r="R390" s="998"/>
      <c r="S390" s="998"/>
      <c r="T390" s="998"/>
      <c r="U390" s="998"/>
      <c r="V390" s="998"/>
      <c r="W390" s="998"/>
      <c r="X390" s="998"/>
      <c r="Y390" s="998"/>
      <c r="Z390" s="998"/>
      <c r="AA390" s="998"/>
      <c r="AB390" s="998"/>
      <c r="AC390" s="998"/>
      <c r="AD390" s="998"/>
      <c r="AE390" s="998"/>
      <c r="AF390" s="998"/>
      <c r="AG390" s="998"/>
      <c r="AH390" s="998"/>
      <c r="AI390" s="998"/>
      <c r="AJ390" s="998"/>
      <c r="AK390" s="998"/>
      <c r="AL390" s="998"/>
      <c r="AM390" s="998"/>
      <c r="AN390" s="998"/>
      <c r="AO390" s="998"/>
      <c r="AP390" s="998"/>
      <c r="AQ390" s="998"/>
      <c r="AR390" s="998"/>
      <c r="AS390" s="998"/>
      <c r="AT390" s="998"/>
      <c r="AU390" s="998"/>
      <c r="AV390" s="998"/>
      <c r="AW390" s="998"/>
      <c r="AX390" s="998"/>
      <c r="AY390" s="998"/>
    </row>
    <row r="391" ht="15.75" customHeight="1">
      <c r="A391" s="998"/>
      <c r="B391" s="998"/>
      <c r="C391" s="998"/>
      <c r="D391" s="998"/>
      <c r="E391" s="998"/>
      <c r="F391" s="998"/>
      <c r="G391" s="998"/>
      <c r="H391" s="998"/>
      <c r="I391" s="998"/>
      <c r="J391" s="998"/>
      <c r="K391" s="998"/>
      <c r="L391" s="998"/>
      <c r="M391" s="998"/>
      <c r="N391" s="998"/>
      <c r="O391" s="998"/>
      <c r="P391" s="998"/>
      <c r="Q391" s="998"/>
      <c r="R391" s="998"/>
      <c r="S391" s="998"/>
      <c r="T391" s="998"/>
      <c r="U391" s="998"/>
      <c r="V391" s="998"/>
      <c r="W391" s="998"/>
      <c r="X391" s="998"/>
      <c r="Y391" s="998"/>
      <c r="Z391" s="998"/>
      <c r="AA391" s="998"/>
      <c r="AB391" s="998"/>
      <c r="AC391" s="998"/>
      <c r="AD391" s="998"/>
      <c r="AE391" s="998"/>
      <c r="AF391" s="998"/>
      <c r="AG391" s="998"/>
      <c r="AH391" s="998"/>
      <c r="AI391" s="998"/>
      <c r="AJ391" s="998"/>
      <c r="AK391" s="998"/>
      <c r="AL391" s="998"/>
      <c r="AM391" s="998"/>
      <c r="AN391" s="998"/>
      <c r="AO391" s="998"/>
      <c r="AP391" s="998"/>
      <c r="AQ391" s="998"/>
      <c r="AR391" s="998"/>
      <c r="AS391" s="998"/>
      <c r="AT391" s="998"/>
      <c r="AU391" s="998"/>
      <c r="AV391" s="998"/>
      <c r="AW391" s="998"/>
      <c r="AX391" s="998"/>
      <c r="AY391" s="998"/>
    </row>
    <row r="392" ht="15.75" customHeight="1">
      <c r="A392" s="998"/>
      <c r="B392" s="998"/>
      <c r="C392" s="998"/>
      <c r="D392" s="998"/>
      <c r="E392" s="998"/>
      <c r="F392" s="998"/>
      <c r="G392" s="998"/>
      <c r="H392" s="998"/>
      <c r="I392" s="998"/>
      <c r="J392" s="998"/>
      <c r="K392" s="998"/>
      <c r="L392" s="998"/>
      <c r="M392" s="998"/>
      <c r="N392" s="998"/>
      <c r="O392" s="998"/>
      <c r="P392" s="998"/>
      <c r="Q392" s="998"/>
      <c r="R392" s="998"/>
      <c r="S392" s="998"/>
      <c r="T392" s="998"/>
      <c r="U392" s="998"/>
      <c r="V392" s="998"/>
      <c r="W392" s="998"/>
      <c r="X392" s="998"/>
      <c r="Y392" s="998"/>
      <c r="Z392" s="998"/>
      <c r="AA392" s="998"/>
      <c r="AB392" s="998"/>
      <c r="AC392" s="998"/>
      <c r="AD392" s="998"/>
      <c r="AE392" s="998"/>
      <c r="AF392" s="998"/>
      <c r="AG392" s="998"/>
      <c r="AH392" s="998"/>
      <c r="AI392" s="998"/>
      <c r="AJ392" s="998"/>
      <c r="AK392" s="998"/>
      <c r="AL392" s="998"/>
      <c r="AM392" s="998"/>
      <c r="AN392" s="998"/>
      <c r="AO392" s="998"/>
      <c r="AP392" s="998"/>
      <c r="AQ392" s="998"/>
      <c r="AR392" s="998"/>
      <c r="AS392" s="998"/>
      <c r="AT392" s="998"/>
      <c r="AU392" s="998"/>
      <c r="AV392" s="998"/>
      <c r="AW392" s="998"/>
      <c r="AX392" s="998"/>
      <c r="AY392" s="998"/>
    </row>
    <row r="393" ht="15.75" customHeight="1">
      <c r="A393" s="998"/>
      <c r="B393" s="998"/>
      <c r="C393" s="998"/>
      <c r="D393" s="998"/>
      <c r="E393" s="998"/>
      <c r="F393" s="998"/>
      <c r="G393" s="998"/>
      <c r="H393" s="998"/>
      <c r="I393" s="998"/>
      <c r="J393" s="998"/>
      <c r="K393" s="998"/>
      <c r="L393" s="998"/>
      <c r="M393" s="998"/>
      <c r="N393" s="998"/>
      <c r="O393" s="998"/>
      <c r="P393" s="998"/>
      <c r="Q393" s="998"/>
      <c r="R393" s="998"/>
      <c r="S393" s="998"/>
      <c r="T393" s="998"/>
      <c r="U393" s="998"/>
      <c r="V393" s="998"/>
      <c r="W393" s="998"/>
      <c r="X393" s="998"/>
      <c r="Y393" s="998"/>
      <c r="Z393" s="998"/>
      <c r="AA393" s="998"/>
      <c r="AB393" s="998"/>
      <c r="AC393" s="998"/>
      <c r="AD393" s="998"/>
      <c r="AE393" s="998"/>
      <c r="AF393" s="998"/>
      <c r="AG393" s="998"/>
      <c r="AH393" s="998"/>
      <c r="AI393" s="998"/>
      <c r="AJ393" s="998"/>
      <c r="AK393" s="998"/>
      <c r="AL393" s="998"/>
      <c r="AM393" s="998"/>
      <c r="AN393" s="998"/>
      <c r="AO393" s="998"/>
      <c r="AP393" s="998"/>
      <c r="AQ393" s="998"/>
      <c r="AR393" s="998"/>
      <c r="AS393" s="998"/>
      <c r="AT393" s="998"/>
      <c r="AU393" s="998"/>
      <c r="AV393" s="998"/>
      <c r="AW393" s="998"/>
      <c r="AX393" s="998"/>
      <c r="AY393" s="998"/>
    </row>
    <row r="394" ht="15.75" customHeight="1">
      <c r="A394" s="998"/>
      <c r="B394" s="998"/>
      <c r="C394" s="998"/>
      <c r="D394" s="998"/>
      <c r="E394" s="998"/>
      <c r="F394" s="998"/>
      <c r="G394" s="998"/>
      <c r="H394" s="998"/>
      <c r="I394" s="998"/>
      <c r="J394" s="998"/>
      <c r="K394" s="998"/>
      <c r="L394" s="998"/>
      <c r="M394" s="998"/>
      <c r="N394" s="998"/>
      <c r="O394" s="998"/>
      <c r="P394" s="998"/>
      <c r="Q394" s="998"/>
      <c r="R394" s="998"/>
      <c r="S394" s="998"/>
      <c r="T394" s="998"/>
      <c r="U394" s="998"/>
      <c r="V394" s="998"/>
      <c r="W394" s="998"/>
      <c r="X394" s="998"/>
      <c r="Y394" s="998"/>
      <c r="Z394" s="998"/>
      <c r="AA394" s="998"/>
      <c r="AB394" s="998"/>
      <c r="AC394" s="998"/>
      <c r="AD394" s="998"/>
      <c r="AE394" s="998"/>
      <c r="AF394" s="998"/>
      <c r="AG394" s="998"/>
      <c r="AH394" s="998"/>
      <c r="AI394" s="998"/>
      <c r="AJ394" s="998"/>
      <c r="AK394" s="998"/>
      <c r="AL394" s="998"/>
      <c r="AM394" s="998"/>
      <c r="AN394" s="998"/>
      <c r="AO394" s="998"/>
      <c r="AP394" s="998"/>
      <c r="AQ394" s="998"/>
      <c r="AR394" s="998"/>
      <c r="AS394" s="998"/>
      <c r="AT394" s="998"/>
      <c r="AU394" s="998"/>
      <c r="AV394" s="998"/>
      <c r="AW394" s="998"/>
      <c r="AX394" s="998"/>
      <c r="AY394" s="998"/>
    </row>
    <row r="395" ht="15.75" customHeight="1">
      <c r="A395" s="998"/>
      <c r="B395" s="998"/>
      <c r="C395" s="998"/>
      <c r="D395" s="998"/>
      <c r="E395" s="998"/>
      <c r="F395" s="998"/>
      <c r="G395" s="998"/>
      <c r="H395" s="998"/>
      <c r="I395" s="998"/>
      <c r="J395" s="998"/>
      <c r="K395" s="998"/>
      <c r="L395" s="998"/>
      <c r="M395" s="998"/>
      <c r="N395" s="998"/>
      <c r="O395" s="998"/>
      <c r="P395" s="998"/>
      <c r="Q395" s="998"/>
      <c r="R395" s="998"/>
      <c r="S395" s="998"/>
      <c r="T395" s="998"/>
      <c r="U395" s="998"/>
      <c r="V395" s="998"/>
      <c r="W395" s="998"/>
      <c r="X395" s="998"/>
      <c r="Y395" s="998"/>
      <c r="Z395" s="998"/>
      <c r="AA395" s="998"/>
      <c r="AB395" s="998"/>
      <c r="AC395" s="998"/>
      <c r="AD395" s="998"/>
      <c r="AE395" s="998"/>
      <c r="AF395" s="998"/>
      <c r="AG395" s="998"/>
      <c r="AH395" s="998"/>
      <c r="AI395" s="998"/>
      <c r="AJ395" s="998"/>
      <c r="AK395" s="998"/>
      <c r="AL395" s="998"/>
      <c r="AM395" s="998"/>
      <c r="AN395" s="998"/>
      <c r="AO395" s="998"/>
      <c r="AP395" s="998"/>
      <c r="AQ395" s="998"/>
      <c r="AR395" s="998"/>
      <c r="AS395" s="998"/>
      <c r="AT395" s="998"/>
      <c r="AU395" s="998"/>
      <c r="AV395" s="998"/>
      <c r="AW395" s="998"/>
      <c r="AX395" s="998"/>
      <c r="AY395" s="998"/>
    </row>
    <row r="396" ht="15.75" customHeight="1">
      <c r="A396" s="998"/>
      <c r="B396" s="998"/>
      <c r="C396" s="998"/>
      <c r="D396" s="998"/>
      <c r="E396" s="998"/>
      <c r="F396" s="998"/>
      <c r="G396" s="998"/>
      <c r="H396" s="998"/>
      <c r="I396" s="998"/>
      <c r="J396" s="998"/>
      <c r="K396" s="998"/>
      <c r="L396" s="998"/>
      <c r="M396" s="998"/>
      <c r="N396" s="998"/>
      <c r="O396" s="998"/>
      <c r="P396" s="998"/>
      <c r="Q396" s="998"/>
      <c r="R396" s="998"/>
      <c r="S396" s="998"/>
      <c r="T396" s="998"/>
      <c r="U396" s="998"/>
      <c r="V396" s="998"/>
      <c r="W396" s="998"/>
      <c r="X396" s="998"/>
      <c r="Y396" s="998"/>
      <c r="Z396" s="998"/>
      <c r="AA396" s="998"/>
      <c r="AB396" s="998"/>
      <c r="AC396" s="998"/>
      <c r="AD396" s="998"/>
      <c r="AE396" s="998"/>
      <c r="AF396" s="998"/>
      <c r="AG396" s="998"/>
      <c r="AH396" s="998"/>
      <c r="AI396" s="998"/>
      <c r="AJ396" s="998"/>
      <c r="AK396" s="998"/>
      <c r="AL396" s="998"/>
      <c r="AM396" s="998"/>
      <c r="AN396" s="998"/>
      <c r="AO396" s="998"/>
      <c r="AP396" s="998"/>
      <c r="AQ396" s="998"/>
      <c r="AR396" s="998"/>
      <c r="AS396" s="998"/>
      <c r="AT396" s="998"/>
      <c r="AU396" s="998"/>
      <c r="AV396" s="998"/>
      <c r="AW396" s="998"/>
      <c r="AX396" s="998"/>
      <c r="AY396" s="998"/>
    </row>
    <row r="397" ht="15.75" customHeight="1">
      <c r="A397" s="998"/>
      <c r="B397" s="998"/>
      <c r="C397" s="998"/>
      <c r="D397" s="998"/>
      <c r="E397" s="998"/>
      <c r="F397" s="998"/>
      <c r="G397" s="998"/>
      <c r="H397" s="998"/>
      <c r="I397" s="998"/>
      <c r="J397" s="998"/>
      <c r="K397" s="998"/>
      <c r="L397" s="998"/>
      <c r="M397" s="998"/>
      <c r="N397" s="998"/>
      <c r="O397" s="998"/>
      <c r="P397" s="998"/>
      <c r="Q397" s="998"/>
      <c r="R397" s="998"/>
      <c r="S397" s="998"/>
      <c r="T397" s="998"/>
      <c r="U397" s="998"/>
      <c r="V397" s="998"/>
      <c r="W397" s="998"/>
      <c r="X397" s="998"/>
      <c r="Y397" s="998"/>
      <c r="Z397" s="998"/>
      <c r="AA397" s="998"/>
      <c r="AB397" s="998"/>
      <c r="AC397" s="998"/>
      <c r="AD397" s="998"/>
      <c r="AE397" s="998"/>
      <c r="AF397" s="998"/>
      <c r="AG397" s="998"/>
      <c r="AH397" s="998"/>
      <c r="AI397" s="998"/>
      <c r="AJ397" s="998"/>
      <c r="AK397" s="998"/>
      <c r="AL397" s="998"/>
      <c r="AM397" s="998"/>
      <c r="AN397" s="998"/>
      <c r="AO397" s="998"/>
      <c r="AP397" s="998"/>
      <c r="AQ397" s="998"/>
      <c r="AR397" s="998"/>
      <c r="AS397" s="998"/>
      <c r="AT397" s="998"/>
      <c r="AU397" s="998"/>
      <c r="AV397" s="998"/>
      <c r="AW397" s="998"/>
      <c r="AX397" s="998"/>
      <c r="AY397" s="998"/>
    </row>
    <row r="398" ht="15.75" customHeight="1">
      <c r="A398" s="998"/>
      <c r="B398" s="998"/>
      <c r="C398" s="998"/>
      <c r="D398" s="998"/>
      <c r="E398" s="998"/>
      <c r="F398" s="998"/>
      <c r="G398" s="998"/>
      <c r="H398" s="998"/>
      <c r="I398" s="998"/>
      <c r="J398" s="998"/>
      <c r="K398" s="998"/>
      <c r="L398" s="998"/>
      <c r="M398" s="998"/>
      <c r="N398" s="998"/>
      <c r="O398" s="998"/>
      <c r="P398" s="998"/>
      <c r="Q398" s="998"/>
      <c r="R398" s="998"/>
      <c r="S398" s="998"/>
      <c r="T398" s="998"/>
      <c r="U398" s="998"/>
      <c r="V398" s="998"/>
      <c r="W398" s="998"/>
      <c r="X398" s="998"/>
      <c r="Y398" s="998"/>
      <c r="Z398" s="998"/>
      <c r="AA398" s="998"/>
      <c r="AB398" s="998"/>
      <c r="AC398" s="998"/>
      <c r="AD398" s="998"/>
      <c r="AE398" s="998"/>
      <c r="AF398" s="998"/>
      <c r="AG398" s="998"/>
      <c r="AH398" s="998"/>
      <c r="AI398" s="998"/>
      <c r="AJ398" s="998"/>
      <c r="AK398" s="998"/>
      <c r="AL398" s="998"/>
      <c r="AM398" s="998"/>
      <c r="AN398" s="998"/>
      <c r="AO398" s="998"/>
      <c r="AP398" s="998"/>
      <c r="AQ398" s="998"/>
      <c r="AR398" s="998"/>
      <c r="AS398" s="998"/>
      <c r="AT398" s="998"/>
      <c r="AU398" s="998"/>
      <c r="AV398" s="998"/>
      <c r="AW398" s="998"/>
      <c r="AX398" s="998"/>
      <c r="AY398" s="998"/>
    </row>
    <row r="399" ht="15.75" customHeight="1">
      <c r="A399" s="998"/>
      <c r="B399" s="998"/>
      <c r="C399" s="998"/>
      <c r="D399" s="998"/>
      <c r="E399" s="998"/>
      <c r="F399" s="998"/>
      <c r="G399" s="998"/>
      <c r="H399" s="998"/>
      <c r="I399" s="998"/>
      <c r="J399" s="998"/>
      <c r="K399" s="998"/>
      <c r="L399" s="998"/>
      <c r="M399" s="998"/>
      <c r="N399" s="998"/>
      <c r="O399" s="998"/>
      <c r="P399" s="998"/>
      <c r="Q399" s="998"/>
      <c r="R399" s="998"/>
      <c r="S399" s="998"/>
      <c r="T399" s="998"/>
      <c r="U399" s="998"/>
      <c r="V399" s="998"/>
      <c r="W399" s="998"/>
      <c r="X399" s="998"/>
      <c r="Y399" s="998"/>
      <c r="Z399" s="998"/>
      <c r="AA399" s="998"/>
      <c r="AB399" s="998"/>
      <c r="AC399" s="998"/>
      <c r="AD399" s="998"/>
      <c r="AE399" s="998"/>
      <c r="AF399" s="998"/>
      <c r="AG399" s="998"/>
      <c r="AH399" s="998"/>
      <c r="AI399" s="998"/>
      <c r="AJ399" s="998"/>
      <c r="AK399" s="998"/>
      <c r="AL399" s="998"/>
      <c r="AM399" s="998"/>
      <c r="AN399" s="998"/>
      <c r="AO399" s="998"/>
      <c r="AP399" s="998"/>
      <c r="AQ399" s="998"/>
      <c r="AR399" s="998"/>
      <c r="AS399" s="998"/>
      <c r="AT399" s="998"/>
      <c r="AU399" s="998"/>
      <c r="AV399" s="998"/>
      <c r="AW399" s="998"/>
      <c r="AX399" s="998"/>
      <c r="AY399" s="998"/>
    </row>
    <row r="400" ht="15.75" customHeight="1">
      <c r="A400" s="998"/>
      <c r="B400" s="998"/>
      <c r="C400" s="998"/>
      <c r="D400" s="998"/>
      <c r="E400" s="998"/>
      <c r="F400" s="998"/>
      <c r="G400" s="998"/>
      <c r="H400" s="998"/>
      <c r="I400" s="998"/>
      <c r="J400" s="998"/>
      <c r="K400" s="998"/>
      <c r="L400" s="998"/>
      <c r="M400" s="998"/>
      <c r="N400" s="998"/>
      <c r="O400" s="998"/>
      <c r="P400" s="998"/>
      <c r="Q400" s="998"/>
      <c r="R400" s="998"/>
      <c r="S400" s="998"/>
      <c r="T400" s="998"/>
      <c r="U400" s="998"/>
      <c r="V400" s="998"/>
      <c r="W400" s="998"/>
      <c r="X400" s="998"/>
      <c r="Y400" s="998"/>
      <c r="Z400" s="998"/>
      <c r="AA400" s="998"/>
      <c r="AB400" s="998"/>
      <c r="AC400" s="998"/>
      <c r="AD400" s="998"/>
      <c r="AE400" s="998"/>
      <c r="AF400" s="998"/>
      <c r="AG400" s="998"/>
      <c r="AH400" s="998"/>
      <c r="AI400" s="998"/>
      <c r="AJ400" s="998"/>
      <c r="AK400" s="998"/>
      <c r="AL400" s="998"/>
      <c r="AM400" s="998"/>
      <c r="AN400" s="998"/>
      <c r="AO400" s="998"/>
      <c r="AP400" s="998"/>
      <c r="AQ400" s="998"/>
      <c r="AR400" s="998"/>
      <c r="AS400" s="998"/>
      <c r="AT400" s="998"/>
      <c r="AU400" s="998"/>
      <c r="AV400" s="998"/>
      <c r="AW400" s="998"/>
      <c r="AX400" s="998"/>
      <c r="AY400" s="998"/>
    </row>
    <row r="401" ht="15.75" customHeight="1">
      <c r="A401" s="998"/>
      <c r="B401" s="998"/>
      <c r="C401" s="998"/>
      <c r="D401" s="998"/>
      <c r="E401" s="998"/>
      <c r="F401" s="998"/>
      <c r="G401" s="998"/>
      <c r="H401" s="998"/>
      <c r="I401" s="998"/>
      <c r="J401" s="998"/>
      <c r="K401" s="998"/>
      <c r="L401" s="998"/>
      <c r="M401" s="998"/>
      <c r="N401" s="998"/>
      <c r="O401" s="998"/>
      <c r="P401" s="998"/>
      <c r="Q401" s="998"/>
      <c r="R401" s="998"/>
      <c r="S401" s="998"/>
      <c r="T401" s="998"/>
      <c r="U401" s="998"/>
      <c r="V401" s="998"/>
      <c r="W401" s="998"/>
      <c r="X401" s="998"/>
      <c r="Y401" s="998"/>
      <c r="Z401" s="998"/>
      <c r="AA401" s="998"/>
      <c r="AB401" s="998"/>
      <c r="AC401" s="998"/>
      <c r="AD401" s="998"/>
      <c r="AE401" s="998"/>
      <c r="AF401" s="998"/>
      <c r="AG401" s="998"/>
      <c r="AH401" s="998"/>
      <c r="AI401" s="998"/>
      <c r="AJ401" s="998"/>
      <c r="AK401" s="998"/>
      <c r="AL401" s="998"/>
      <c r="AM401" s="998"/>
      <c r="AN401" s="998"/>
      <c r="AO401" s="998"/>
      <c r="AP401" s="998"/>
      <c r="AQ401" s="998"/>
      <c r="AR401" s="998"/>
      <c r="AS401" s="998"/>
      <c r="AT401" s="998"/>
      <c r="AU401" s="998"/>
      <c r="AV401" s="998"/>
      <c r="AW401" s="998"/>
      <c r="AX401" s="998"/>
      <c r="AY401" s="998"/>
    </row>
    <row r="402" ht="15.75" customHeight="1">
      <c r="A402" s="998"/>
      <c r="B402" s="998"/>
      <c r="C402" s="998"/>
      <c r="D402" s="998"/>
      <c r="E402" s="998"/>
      <c r="F402" s="998"/>
      <c r="G402" s="998"/>
      <c r="H402" s="998"/>
      <c r="I402" s="998"/>
      <c r="J402" s="998"/>
      <c r="K402" s="998"/>
      <c r="L402" s="998"/>
      <c r="M402" s="998"/>
      <c r="N402" s="998"/>
      <c r="O402" s="998"/>
      <c r="P402" s="998"/>
      <c r="Q402" s="998"/>
      <c r="R402" s="998"/>
      <c r="S402" s="998"/>
      <c r="T402" s="998"/>
      <c r="U402" s="998"/>
      <c r="V402" s="998"/>
      <c r="W402" s="998"/>
      <c r="X402" s="998"/>
      <c r="Y402" s="998"/>
      <c r="Z402" s="998"/>
      <c r="AA402" s="998"/>
      <c r="AB402" s="998"/>
      <c r="AC402" s="998"/>
      <c r="AD402" s="998"/>
      <c r="AE402" s="998"/>
      <c r="AF402" s="998"/>
      <c r="AG402" s="998"/>
      <c r="AH402" s="998"/>
      <c r="AI402" s="998"/>
      <c r="AJ402" s="998"/>
      <c r="AK402" s="998"/>
      <c r="AL402" s="998"/>
      <c r="AM402" s="998"/>
      <c r="AN402" s="998"/>
      <c r="AO402" s="998"/>
      <c r="AP402" s="998"/>
      <c r="AQ402" s="998"/>
      <c r="AR402" s="998"/>
      <c r="AS402" s="998"/>
      <c r="AT402" s="998"/>
      <c r="AU402" s="998"/>
      <c r="AV402" s="998"/>
      <c r="AW402" s="998"/>
      <c r="AX402" s="998"/>
      <c r="AY402" s="998"/>
    </row>
    <row r="403" ht="15.75" customHeight="1">
      <c r="A403" s="998"/>
      <c r="B403" s="998"/>
      <c r="C403" s="998"/>
      <c r="D403" s="998"/>
      <c r="E403" s="998"/>
      <c r="F403" s="998"/>
      <c r="G403" s="998"/>
      <c r="H403" s="998"/>
      <c r="I403" s="998"/>
      <c r="J403" s="998"/>
      <c r="K403" s="998"/>
      <c r="L403" s="998"/>
      <c r="M403" s="998"/>
      <c r="N403" s="998"/>
      <c r="O403" s="998"/>
      <c r="P403" s="998"/>
      <c r="Q403" s="998"/>
      <c r="R403" s="998"/>
      <c r="S403" s="998"/>
      <c r="T403" s="998"/>
      <c r="U403" s="998"/>
      <c r="V403" s="998"/>
      <c r="W403" s="998"/>
      <c r="X403" s="998"/>
      <c r="Y403" s="998"/>
      <c r="Z403" s="998"/>
      <c r="AA403" s="998"/>
      <c r="AB403" s="998"/>
      <c r="AC403" s="998"/>
      <c r="AD403" s="998"/>
      <c r="AE403" s="998"/>
      <c r="AF403" s="998"/>
      <c r="AG403" s="998"/>
      <c r="AH403" s="998"/>
      <c r="AI403" s="998"/>
      <c r="AJ403" s="998"/>
      <c r="AK403" s="998"/>
      <c r="AL403" s="998"/>
      <c r="AM403" s="998"/>
      <c r="AN403" s="998"/>
      <c r="AO403" s="998"/>
      <c r="AP403" s="998"/>
      <c r="AQ403" s="998"/>
      <c r="AR403" s="998"/>
      <c r="AS403" s="998"/>
      <c r="AT403" s="998"/>
      <c r="AU403" s="998"/>
      <c r="AV403" s="998"/>
      <c r="AW403" s="998"/>
      <c r="AX403" s="998"/>
      <c r="AY403" s="998"/>
    </row>
    <row r="404" ht="15.75" customHeight="1">
      <c r="A404" s="998"/>
      <c r="B404" s="998"/>
      <c r="C404" s="998"/>
      <c r="D404" s="998"/>
      <c r="E404" s="998"/>
      <c r="F404" s="998"/>
      <c r="G404" s="998"/>
      <c r="H404" s="998"/>
      <c r="I404" s="998"/>
      <c r="J404" s="998"/>
      <c r="K404" s="998"/>
      <c r="L404" s="998"/>
      <c r="M404" s="998"/>
      <c r="N404" s="998"/>
      <c r="O404" s="998"/>
      <c r="P404" s="998"/>
      <c r="Q404" s="998"/>
      <c r="R404" s="998"/>
      <c r="S404" s="998"/>
      <c r="T404" s="998"/>
      <c r="U404" s="998"/>
      <c r="V404" s="998"/>
      <c r="W404" s="998"/>
      <c r="X404" s="998"/>
      <c r="Y404" s="998"/>
      <c r="Z404" s="998"/>
      <c r="AA404" s="998"/>
      <c r="AB404" s="998"/>
      <c r="AC404" s="998"/>
      <c r="AD404" s="998"/>
      <c r="AE404" s="998"/>
      <c r="AF404" s="998"/>
      <c r="AG404" s="998"/>
      <c r="AH404" s="998"/>
      <c r="AI404" s="998"/>
      <c r="AJ404" s="998"/>
      <c r="AK404" s="998"/>
      <c r="AL404" s="998"/>
      <c r="AM404" s="998"/>
      <c r="AN404" s="998"/>
      <c r="AO404" s="998"/>
      <c r="AP404" s="998"/>
      <c r="AQ404" s="998"/>
      <c r="AR404" s="998"/>
      <c r="AS404" s="998"/>
      <c r="AT404" s="998"/>
      <c r="AU404" s="998"/>
      <c r="AV404" s="998"/>
      <c r="AW404" s="998"/>
      <c r="AX404" s="998"/>
      <c r="AY404" s="998"/>
    </row>
    <row r="405" ht="15.75" customHeight="1">
      <c r="A405" s="998"/>
      <c r="B405" s="998"/>
      <c r="C405" s="998"/>
      <c r="D405" s="998"/>
      <c r="E405" s="998"/>
      <c r="F405" s="998"/>
      <c r="G405" s="998"/>
      <c r="H405" s="998"/>
      <c r="I405" s="998"/>
      <c r="J405" s="998"/>
      <c r="K405" s="998"/>
      <c r="L405" s="998"/>
      <c r="M405" s="998"/>
      <c r="N405" s="998"/>
      <c r="O405" s="998"/>
      <c r="P405" s="998"/>
      <c r="Q405" s="998"/>
      <c r="R405" s="998"/>
      <c r="S405" s="998"/>
      <c r="T405" s="998"/>
      <c r="U405" s="998"/>
      <c r="V405" s="998"/>
      <c r="W405" s="998"/>
      <c r="X405" s="998"/>
      <c r="Y405" s="998"/>
      <c r="Z405" s="998"/>
      <c r="AA405" s="998"/>
      <c r="AB405" s="998"/>
      <c r="AC405" s="998"/>
      <c r="AD405" s="998"/>
      <c r="AE405" s="998"/>
      <c r="AF405" s="998"/>
      <c r="AG405" s="998"/>
      <c r="AH405" s="998"/>
      <c r="AI405" s="998"/>
      <c r="AJ405" s="998"/>
      <c r="AK405" s="998"/>
      <c r="AL405" s="998"/>
      <c r="AM405" s="998"/>
      <c r="AN405" s="998"/>
      <c r="AO405" s="998"/>
      <c r="AP405" s="998"/>
      <c r="AQ405" s="998"/>
      <c r="AR405" s="998"/>
      <c r="AS405" s="998"/>
      <c r="AT405" s="998"/>
      <c r="AU405" s="998"/>
      <c r="AV405" s="998"/>
      <c r="AW405" s="998"/>
      <c r="AX405" s="998"/>
      <c r="AY405" s="998"/>
    </row>
    <row r="406" ht="15.75" customHeight="1">
      <c r="A406" s="998"/>
      <c r="B406" s="998"/>
      <c r="C406" s="998"/>
      <c r="D406" s="998"/>
      <c r="E406" s="998"/>
      <c r="F406" s="998"/>
      <c r="G406" s="998"/>
      <c r="H406" s="998"/>
      <c r="I406" s="998"/>
      <c r="J406" s="998"/>
      <c r="K406" s="998"/>
      <c r="L406" s="998"/>
      <c r="M406" s="998"/>
      <c r="N406" s="998"/>
      <c r="O406" s="998"/>
      <c r="P406" s="998"/>
      <c r="Q406" s="998"/>
      <c r="R406" s="998"/>
      <c r="S406" s="998"/>
      <c r="T406" s="998"/>
      <c r="U406" s="998"/>
      <c r="V406" s="998"/>
      <c r="W406" s="998"/>
      <c r="X406" s="998"/>
      <c r="Y406" s="998"/>
      <c r="Z406" s="998"/>
      <c r="AA406" s="998"/>
      <c r="AB406" s="998"/>
      <c r="AC406" s="998"/>
      <c r="AD406" s="998"/>
      <c r="AE406" s="998"/>
      <c r="AF406" s="998"/>
      <c r="AG406" s="998"/>
      <c r="AH406" s="998"/>
      <c r="AI406" s="998"/>
      <c r="AJ406" s="998"/>
      <c r="AK406" s="998"/>
      <c r="AL406" s="998"/>
      <c r="AM406" s="998"/>
      <c r="AN406" s="998"/>
      <c r="AO406" s="998"/>
      <c r="AP406" s="998"/>
      <c r="AQ406" s="998"/>
      <c r="AR406" s="998"/>
      <c r="AS406" s="998"/>
      <c r="AT406" s="998"/>
      <c r="AU406" s="998"/>
      <c r="AV406" s="998"/>
      <c r="AW406" s="998"/>
      <c r="AX406" s="998"/>
      <c r="AY406" s="998"/>
    </row>
    <row r="407" ht="15.75" customHeight="1">
      <c r="A407" s="998"/>
      <c r="B407" s="998"/>
      <c r="C407" s="998"/>
      <c r="D407" s="998"/>
      <c r="E407" s="998"/>
      <c r="F407" s="998"/>
      <c r="G407" s="998"/>
      <c r="H407" s="998"/>
      <c r="I407" s="998"/>
      <c r="J407" s="998"/>
      <c r="K407" s="998"/>
      <c r="L407" s="998"/>
      <c r="M407" s="998"/>
      <c r="N407" s="998"/>
      <c r="O407" s="998"/>
      <c r="P407" s="998"/>
      <c r="Q407" s="998"/>
      <c r="R407" s="998"/>
      <c r="S407" s="998"/>
      <c r="T407" s="998"/>
      <c r="U407" s="998"/>
      <c r="V407" s="998"/>
      <c r="W407" s="998"/>
      <c r="X407" s="998"/>
      <c r="Y407" s="998"/>
      <c r="Z407" s="998"/>
      <c r="AA407" s="998"/>
      <c r="AB407" s="998"/>
      <c r="AC407" s="998"/>
      <c r="AD407" s="998"/>
      <c r="AE407" s="998"/>
      <c r="AF407" s="998"/>
      <c r="AG407" s="998"/>
      <c r="AH407" s="998"/>
      <c r="AI407" s="998"/>
      <c r="AJ407" s="998"/>
      <c r="AK407" s="998"/>
      <c r="AL407" s="998"/>
      <c r="AM407" s="998"/>
      <c r="AN407" s="998"/>
      <c r="AO407" s="998"/>
      <c r="AP407" s="998"/>
      <c r="AQ407" s="998"/>
      <c r="AR407" s="998"/>
      <c r="AS407" s="998"/>
      <c r="AT407" s="998"/>
      <c r="AU407" s="998"/>
      <c r="AV407" s="998"/>
      <c r="AW407" s="998"/>
      <c r="AX407" s="998"/>
      <c r="AY407" s="998"/>
    </row>
    <row r="408" ht="15.75" customHeight="1">
      <c r="A408" s="998"/>
      <c r="B408" s="998"/>
      <c r="C408" s="998"/>
      <c r="D408" s="998"/>
      <c r="E408" s="998"/>
      <c r="F408" s="998"/>
      <c r="G408" s="998"/>
      <c r="H408" s="998"/>
      <c r="I408" s="998"/>
      <c r="J408" s="998"/>
      <c r="K408" s="998"/>
      <c r="L408" s="998"/>
      <c r="M408" s="998"/>
      <c r="N408" s="998"/>
      <c r="O408" s="998"/>
      <c r="P408" s="998"/>
      <c r="Q408" s="998"/>
      <c r="R408" s="998"/>
      <c r="S408" s="998"/>
      <c r="T408" s="998"/>
      <c r="U408" s="998"/>
      <c r="V408" s="998"/>
      <c r="W408" s="998"/>
      <c r="X408" s="998"/>
      <c r="Y408" s="998"/>
      <c r="Z408" s="998"/>
      <c r="AA408" s="998"/>
      <c r="AB408" s="998"/>
      <c r="AC408" s="998"/>
      <c r="AD408" s="998"/>
      <c r="AE408" s="998"/>
      <c r="AF408" s="998"/>
      <c r="AG408" s="998"/>
      <c r="AH408" s="998"/>
      <c r="AI408" s="998"/>
      <c r="AJ408" s="998"/>
      <c r="AK408" s="998"/>
      <c r="AL408" s="998"/>
      <c r="AM408" s="998"/>
      <c r="AN408" s="998"/>
      <c r="AO408" s="998"/>
      <c r="AP408" s="998"/>
      <c r="AQ408" s="998"/>
      <c r="AR408" s="998"/>
      <c r="AS408" s="998"/>
      <c r="AT408" s="998"/>
      <c r="AU408" s="998"/>
      <c r="AV408" s="998"/>
      <c r="AW408" s="998"/>
      <c r="AX408" s="998"/>
      <c r="AY408" s="998"/>
    </row>
    <row r="409" ht="15.75" customHeight="1">
      <c r="A409" s="998"/>
      <c r="B409" s="998"/>
      <c r="C409" s="998"/>
      <c r="D409" s="998"/>
      <c r="E409" s="998"/>
      <c r="F409" s="998"/>
      <c r="G409" s="998"/>
      <c r="H409" s="998"/>
      <c r="I409" s="998"/>
      <c r="J409" s="998"/>
      <c r="K409" s="998"/>
      <c r="L409" s="998"/>
      <c r="M409" s="998"/>
      <c r="N409" s="998"/>
      <c r="O409" s="998"/>
      <c r="P409" s="998"/>
      <c r="Q409" s="998"/>
      <c r="R409" s="998"/>
      <c r="S409" s="998"/>
      <c r="T409" s="998"/>
      <c r="U409" s="998"/>
      <c r="V409" s="998"/>
      <c r="W409" s="998"/>
      <c r="X409" s="998"/>
      <c r="Y409" s="998"/>
      <c r="Z409" s="998"/>
      <c r="AA409" s="998"/>
      <c r="AB409" s="998"/>
      <c r="AC409" s="998"/>
      <c r="AD409" s="998"/>
      <c r="AE409" s="998"/>
      <c r="AF409" s="998"/>
      <c r="AG409" s="998"/>
      <c r="AH409" s="998"/>
      <c r="AI409" s="998"/>
      <c r="AJ409" s="998"/>
      <c r="AK409" s="998"/>
      <c r="AL409" s="998"/>
      <c r="AM409" s="998"/>
      <c r="AN409" s="998"/>
      <c r="AO409" s="998"/>
      <c r="AP409" s="998"/>
      <c r="AQ409" s="998"/>
      <c r="AR409" s="998"/>
      <c r="AS409" s="998"/>
      <c r="AT409" s="998"/>
      <c r="AU409" s="998"/>
      <c r="AV409" s="998"/>
      <c r="AW409" s="998"/>
      <c r="AX409" s="998"/>
      <c r="AY409" s="998"/>
    </row>
    <row r="410" ht="15.75" customHeight="1">
      <c r="A410" s="998"/>
      <c r="B410" s="998"/>
      <c r="C410" s="998"/>
      <c r="D410" s="998"/>
      <c r="E410" s="998"/>
      <c r="F410" s="998"/>
      <c r="G410" s="998"/>
      <c r="H410" s="998"/>
      <c r="I410" s="998"/>
      <c r="J410" s="998"/>
      <c r="K410" s="998"/>
      <c r="L410" s="998"/>
      <c r="M410" s="998"/>
      <c r="N410" s="998"/>
      <c r="O410" s="998"/>
      <c r="P410" s="998"/>
      <c r="Q410" s="998"/>
      <c r="R410" s="998"/>
      <c r="S410" s="998"/>
      <c r="T410" s="998"/>
      <c r="U410" s="998"/>
      <c r="V410" s="998"/>
      <c r="W410" s="998"/>
      <c r="X410" s="998"/>
      <c r="Y410" s="998"/>
      <c r="Z410" s="998"/>
      <c r="AA410" s="998"/>
      <c r="AB410" s="998"/>
      <c r="AC410" s="998"/>
      <c r="AD410" s="998"/>
      <c r="AE410" s="998"/>
      <c r="AF410" s="998"/>
      <c r="AG410" s="998"/>
      <c r="AH410" s="998"/>
      <c r="AI410" s="998"/>
      <c r="AJ410" s="998"/>
      <c r="AK410" s="998"/>
      <c r="AL410" s="998"/>
      <c r="AM410" s="998"/>
      <c r="AN410" s="998"/>
      <c r="AO410" s="998"/>
      <c r="AP410" s="998"/>
      <c r="AQ410" s="998"/>
      <c r="AR410" s="998"/>
      <c r="AS410" s="998"/>
      <c r="AT410" s="998"/>
      <c r="AU410" s="998"/>
      <c r="AV410" s="998"/>
      <c r="AW410" s="998"/>
      <c r="AX410" s="998"/>
      <c r="AY410" s="998"/>
    </row>
    <row r="411" ht="15.75" customHeight="1">
      <c r="A411" s="998"/>
      <c r="B411" s="998"/>
      <c r="C411" s="998"/>
      <c r="D411" s="998"/>
      <c r="E411" s="998"/>
      <c r="F411" s="998"/>
      <c r="G411" s="998"/>
      <c r="H411" s="998"/>
      <c r="I411" s="998"/>
      <c r="J411" s="998"/>
      <c r="K411" s="998"/>
      <c r="L411" s="998"/>
      <c r="M411" s="998"/>
      <c r="N411" s="998"/>
      <c r="O411" s="998"/>
      <c r="P411" s="998"/>
      <c r="Q411" s="998"/>
      <c r="R411" s="998"/>
      <c r="S411" s="998"/>
      <c r="T411" s="998"/>
      <c r="U411" s="998"/>
      <c r="V411" s="998"/>
      <c r="W411" s="998"/>
      <c r="X411" s="998"/>
      <c r="Y411" s="998"/>
      <c r="Z411" s="998"/>
      <c r="AA411" s="998"/>
      <c r="AB411" s="998"/>
      <c r="AC411" s="998"/>
      <c r="AD411" s="998"/>
      <c r="AE411" s="998"/>
      <c r="AF411" s="998"/>
      <c r="AG411" s="998"/>
      <c r="AH411" s="998"/>
      <c r="AI411" s="998"/>
      <c r="AJ411" s="998"/>
      <c r="AK411" s="998"/>
      <c r="AL411" s="998"/>
      <c r="AM411" s="998"/>
      <c r="AN411" s="998"/>
      <c r="AO411" s="998"/>
      <c r="AP411" s="998"/>
      <c r="AQ411" s="998"/>
      <c r="AR411" s="998"/>
      <c r="AS411" s="998"/>
      <c r="AT411" s="998"/>
      <c r="AU411" s="998"/>
      <c r="AV411" s="998"/>
      <c r="AW411" s="998"/>
      <c r="AX411" s="998"/>
      <c r="AY411" s="998"/>
    </row>
    <row r="412" ht="15.75" customHeight="1">
      <c r="A412" s="998"/>
      <c r="B412" s="998"/>
      <c r="C412" s="998"/>
      <c r="D412" s="998"/>
      <c r="E412" s="998"/>
      <c r="F412" s="998"/>
      <c r="G412" s="998"/>
      <c r="H412" s="998"/>
      <c r="I412" s="998"/>
      <c r="J412" s="998"/>
      <c r="K412" s="998"/>
      <c r="L412" s="998"/>
      <c r="M412" s="998"/>
      <c r="N412" s="998"/>
      <c r="O412" s="998"/>
      <c r="P412" s="998"/>
      <c r="Q412" s="998"/>
      <c r="R412" s="998"/>
      <c r="S412" s="998"/>
      <c r="T412" s="998"/>
      <c r="U412" s="998"/>
      <c r="V412" s="998"/>
      <c r="W412" s="998"/>
      <c r="X412" s="998"/>
      <c r="Y412" s="998"/>
      <c r="Z412" s="998"/>
      <c r="AA412" s="998"/>
      <c r="AB412" s="998"/>
      <c r="AC412" s="998"/>
      <c r="AD412" s="998"/>
      <c r="AE412" s="998"/>
      <c r="AF412" s="998"/>
      <c r="AG412" s="998"/>
      <c r="AH412" s="998"/>
      <c r="AI412" s="998"/>
      <c r="AJ412" s="998"/>
      <c r="AK412" s="998"/>
      <c r="AL412" s="998"/>
      <c r="AM412" s="998"/>
      <c r="AN412" s="998"/>
      <c r="AO412" s="998"/>
      <c r="AP412" s="998"/>
      <c r="AQ412" s="998"/>
      <c r="AR412" s="998"/>
      <c r="AS412" s="998"/>
      <c r="AT412" s="998"/>
      <c r="AU412" s="998"/>
      <c r="AV412" s="998"/>
      <c r="AW412" s="998"/>
      <c r="AX412" s="998"/>
      <c r="AY412" s="998"/>
    </row>
    <row r="413" ht="15.75" customHeight="1">
      <c r="A413" s="998"/>
      <c r="B413" s="998"/>
      <c r="C413" s="998"/>
      <c r="D413" s="998"/>
      <c r="E413" s="998"/>
      <c r="F413" s="998"/>
      <c r="G413" s="998"/>
      <c r="H413" s="998"/>
      <c r="I413" s="998"/>
      <c r="J413" s="998"/>
      <c r="K413" s="998"/>
      <c r="L413" s="998"/>
      <c r="M413" s="998"/>
      <c r="N413" s="998"/>
      <c r="O413" s="998"/>
      <c r="P413" s="998"/>
      <c r="Q413" s="998"/>
      <c r="R413" s="998"/>
      <c r="S413" s="998"/>
      <c r="T413" s="998"/>
      <c r="U413" s="998"/>
      <c r="V413" s="998"/>
      <c r="W413" s="998"/>
      <c r="X413" s="998"/>
      <c r="Y413" s="998"/>
      <c r="Z413" s="998"/>
      <c r="AA413" s="998"/>
      <c r="AB413" s="998"/>
      <c r="AC413" s="998"/>
      <c r="AD413" s="998"/>
      <c r="AE413" s="998"/>
      <c r="AF413" s="998"/>
      <c r="AG413" s="998"/>
      <c r="AH413" s="998"/>
      <c r="AI413" s="998"/>
      <c r="AJ413" s="998"/>
      <c r="AK413" s="998"/>
      <c r="AL413" s="998"/>
      <c r="AM413" s="998"/>
      <c r="AN413" s="998"/>
      <c r="AO413" s="998"/>
      <c r="AP413" s="998"/>
      <c r="AQ413" s="998"/>
      <c r="AR413" s="998"/>
      <c r="AS413" s="998"/>
      <c r="AT413" s="998"/>
      <c r="AU413" s="998"/>
      <c r="AV413" s="998"/>
      <c r="AW413" s="998"/>
      <c r="AX413" s="998"/>
      <c r="AY413" s="998"/>
    </row>
    <row r="414" ht="15.75" customHeight="1">
      <c r="A414" s="998"/>
      <c r="B414" s="998"/>
      <c r="C414" s="998"/>
      <c r="D414" s="998"/>
      <c r="E414" s="998"/>
      <c r="F414" s="998"/>
      <c r="G414" s="998"/>
      <c r="H414" s="998"/>
      <c r="I414" s="998"/>
      <c r="J414" s="998"/>
      <c r="K414" s="998"/>
      <c r="L414" s="998"/>
      <c r="M414" s="998"/>
      <c r="N414" s="998"/>
      <c r="O414" s="998"/>
      <c r="P414" s="998"/>
      <c r="Q414" s="998"/>
      <c r="R414" s="998"/>
      <c r="S414" s="998"/>
      <c r="T414" s="998"/>
      <c r="U414" s="998"/>
      <c r="V414" s="998"/>
      <c r="W414" s="998"/>
      <c r="X414" s="998"/>
      <c r="Y414" s="998"/>
      <c r="Z414" s="998"/>
      <c r="AA414" s="998"/>
      <c r="AB414" s="998"/>
      <c r="AC414" s="998"/>
      <c r="AD414" s="998"/>
      <c r="AE414" s="998"/>
      <c r="AF414" s="998"/>
      <c r="AG414" s="998"/>
      <c r="AH414" s="998"/>
      <c r="AI414" s="998"/>
      <c r="AJ414" s="998"/>
      <c r="AK414" s="998"/>
      <c r="AL414" s="998"/>
      <c r="AM414" s="998"/>
      <c r="AN414" s="998"/>
      <c r="AO414" s="998"/>
      <c r="AP414" s="998"/>
      <c r="AQ414" s="998"/>
      <c r="AR414" s="998"/>
      <c r="AS414" s="998"/>
      <c r="AT414" s="998"/>
      <c r="AU414" s="998"/>
      <c r="AV414" s="998"/>
      <c r="AW414" s="998"/>
      <c r="AX414" s="998"/>
      <c r="AY414" s="998"/>
    </row>
    <row r="415" ht="15.75" customHeight="1">
      <c r="A415" s="998"/>
      <c r="B415" s="998"/>
      <c r="C415" s="998"/>
      <c r="D415" s="998"/>
      <c r="E415" s="998"/>
      <c r="F415" s="998"/>
      <c r="G415" s="998"/>
      <c r="H415" s="998"/>
      <c r="I415" s="998"/>
      <c r="J415" s="998"/>
      <c r="K415" s="998"/>
      <c r="L415" s="998"/>
      <c r="M415" s="998"/>
      <c r="N415" s="998"/>
      <c r="O415" s="998"/>
      <c r="P415" s="998"/>
      <c r="Q415" s="998"/>
      <c r="R415" s="998"/>
      <c r="S415" s="998"/>
      <c r="T415" s="998"/>
      <c r="U415" s="998"/>
      <c r="V415" s="998"/>
      <c r="W415" s="998"/>
      <c r="X415" s="998"/>
      <c r="Y415" s="998"/>
      <c r="Z415" s="998"/>
      <c r="AA415" s="998"/>
      <c r="AB415" s="998"/>
      <c r="AC415" s="998"/>
      <c r="AD415" s="998"/>
      <c r="AE415" s="998"/>
      <c r="AF415" s="998"/>
      <c r="AG415" s="998"/>
      <c r="AH415" s="998"/>
      <c r="AI415" s="998"/>
      <c r="AJ415" s="998"/>
      <c r="AK415" s="998"/>
      <c r="AL415" s="998"/>
      <c r="AM415" s="998"/>
      <c r="AN415" s="998"/>
      <c r="AO415" s="998"/>
      <c r="AP415" s="998"/>
      <c r="AQ415" s="998"/>
      <c r="AR415" s="998"/>
      <c r="AS415" s="998"/>
      <c r="AT415" s="998"/>
      <c r="AU415" s="998"/>
      <c r="AV415" s="998"/>
      <c r="AW415" s="998"/>
      <c r="AX415" s="998"/>
      <c r="AY415" s="998"/>
    </row>
    <row r="416" ht="15.75" customHeight="1">
      <c r="A416" s="998"/>
      <c r="B416" s="998"/>
      <c r="C416" s="998"/>
      <c r="D416" s="998"/>
      <c r="E416" s="998"/>
      <c r="F416" s="998"/>
      <c r="G416" s="998"/>
      <c r="H416" s="998"/>
      <c r="I416" s="998"/>
      <c r="J416" s="998"/>
      <c r="K416" s="998"/>
      <c r="L416" s="998"/>
      <c r="M416" s="998"/>
      <c r="N416" s="998"/>
      <c r="O416" s="998"/>
      <c r="P416" s="998"/>
      <c r="Q416" s="998"/>
      <c r="R416" s="998"/>
      <c r="S416" s="998"/>
      <c r="T416" s="998"/>
      <c r="U416" s="998"/>
      <c r="V416" s="998"/>
      <c r="W416" s="998"/>
      <c r="X416" s="998"/>
      <c r="Y416" s="998"/>
      <c r="Z416" s="998"/>
      <c r="AA416" s="998"/>
      <c r="AB416" s="998"/>
      <c r="AC416" s="998"/>
      <c r="AD416" s="998"/>
      <c r="AE416" s="998"/>
      <c r="AF416" s="998"/>
      <c r="AG416" s="998"/>
      <c r="AH416" s="998"/>
      <c r="AI416" s="998"/>
      <c r="AJ416" s="998"/>
      <c r="AK416" s="998"/>
      <c r="AL416" s="998"/>
      <c r="AM416" s="998"/>
      <c r="AN416" s="998"/>
      <c r="AO416" s="998"/>
      <c r="AP416" s="998"/>
      <c r="AQ416" s="998"/>
      <c r="AR416" s="998"/>
      <c r="AS416" s="998"/>
      <c r="AT416" s="998"/>
      <c r="AU416" s="998"/>
      <c r="AV416" s="998"/>
      <c r="AW416" s="998"/>
      <c r="AX416" s="998"/>
      <c r="AY416" s="998"/>
    </row>
    <row r="417" ht="15.75" customHeight="1">
      <c r="A417" s="998"/>
      <c r="B417" s="998"/>
      <c r="C417" s="998"/>
      <c r="D417" s="998"/>
      <c r="E417" s="998"/>
      <c r="F417" s="998"/>
      <c r="G417" s="998"/>
      <c r="H417" s="998"/>
      <c r="I417" s="998"/>
      <c r="J417" s="998"/>
      <c r="K417" s="998"/>
      <c r="L417" s="998"/>
      <c r="M417" s="998"/>
      <c r="N417" s="998"/>
      <c r="O417" s="998"/>
      <c r="P417" s="998"/>
      <c r="Q417" s="998"/>
      <c r="R417" s="998"/>
      <c r="S417" s="998"/>
      <c r="T417" s="998"/>
      <c r="U417" s="998"/>
      <c r="V417" s="998"/>
      <c r="W417" s="998"/>
      <c r="X417" s="998"/>
      <c r="Y417" s="998"/>
      <c r="Z417" s="998"/>
      <c r="AA417" s="998"/>
      <c r="AB417" s="998"/>
      <c r="AC417" s="998"/>
      <c r="AD417" s="998"/>
      <c r="AE417" s="998"/>
      <c r="AF417" s="998"/>
      <c r="AG417" s="998"/>
      <c r="AH417" s="998"/>
      <c r="AI417" s="998"/>
      <c r="AJ417" s="998"/>
      <c r="AK417" s="998"/>
      <c r="AL417" s="998"/>
      <c r="AM417" s="998"/>
      <c r="AN417" s="998"/>
      <c r="AO417" s="998"/>
      <c r="AP417" s="998"/>
      <c r="AQ417" s="998"/>
      <c r="AR417" s="998"/>
      <c r="AS417" s="998"/>
      <c r="AT417" s="998"/>
      <c r="AU417" s="998"/>
      <c r="AV417" s="998"/>
      <c r="AW417" s="998"/>
      <c r="AX417" s="998"/>
      <c r="AY417" s="998"/>
    </row>
    <row r="418" ht="15.75" customHeight="1">
      <c r="A418" s="998"/>
      <c r="B418" s="998"/>
      <c r="C418" s="998"/>
      <c r="D418" s="998"/>
      <c r="E418" s="998"/>
      <c r="F418" s="998"/>
      <c r="G418" s="998"/>
      <c r="H418" s="998"/>
      <c r="I418" s="998"/>
      <c r="J418" s="998"/>
      <c r="K418" s="998"/>
      <c r="L418" s="998"/>
      <c r="M418" s="998"/>
      <c r="N418" s="998"/>
      <c r="O418" s="998"/>
      <c r="P418" s="998"/>
      <c r="Q418" s="998"/>
      <c r="R418" s="998"/>
      <c r="S418" s="998"/>
      <c r="T418" s="998"/>
      <c r="U418" s="998"/>
      <c r="V418" s="998"/>
      <c r="W418" s="998"/>
      <c r="X418" s="998"/>
      <c r="Y418" s="998"/>
      <c r="Z418" s="998"/>
      <c r="AA418" s="998"/>
      <c r="AB418" s="998"/>
      <c r="AC418" s="998"/>
      <c r="AD418" s="998"/>
      <c r="AE418" s="998"/>
      <c r="AF418" s="998"/>
      <c r="AG418" s="998"/>
      <c r="AH418" s="998"/>
      <c r="AI418" s="998"/>
      <c r="AJ418" s="998"/>
      <c r="AK418" s="998"/>
      <c r="AL418" s="998"/>
      <c r="AM418" s="998"/>
      <c r="AN418" s="998"/>
      <c r="AO418" s="998"/>
      <c r="AP418" s="998"/>
      <c r="AQ418" s="998"/>
      <c r="AR418" s="998"/>
      <c r="AS418" s="998"/>
      <c r="AT418" s="998"/>
      <c r="AU418" s="998"/>
      <c r="AV418" s="998"/>
      <c r="AW418" s="998"/>
      <c r="AX418" s="998"/>
      <c r="AY418" s="998"/>
    </row>
    <row r="419" ht="15.75" customHeight="1">
      <c r="A419" s="998"/>
      <c r="B419" s="998"/>
      <c r="C419" s="998"/>
      <c r="D419" s="998"/>
      <c r="E419" s="998"/>
      <c r="F419" s="998"/>
      <c r="G419" s="998"/>
      <c r="H419" s="998"/>
      <c r="I419" s="998"/>
      <c r="J419" s="998"/>
      <c r="K419" s="998"/>
      <c r="L419" s="998"/>
      <c r="M419" s="998"/>
      <c r="N419" s="998"/>
      <c r="O419" s="998"/>
      <c r="P419" s="998"/>
      <c r="Q419" s="998"/>
      <c r="R419" s="998"/>
      <c r="S419" s="998"/>
      <c r="T419" s="998"/>
      <c r="U419" s="998"/>
      <c r="V419" s="998"/>
      <c r="W419" s="998"/>
      <c r="X419" s="998"/>
      <c r="Y419" s="998"/>
      <c r="Z419" s="998"/>
      <c r="AA419" s="998"/>
      <c r="AB419" s="998"/>
      <c r="AC419" s="998"/>
      <c r="AD419" s="998"/>
      <c r="AE419" s="998"/>
      <c r="AF419" s="998"/>
      <c r="AG419" s="998"/>
      <c r="AH419" s="998"/>
      <c r="AI419" s="998"/>
      <c r="AJ419" s="998"/>
      <c r="AK419" s="998"/>
      <c r="AL419" s="998"/>
      <c r="AM419" s="998"/>
      <c r="AN419" s="998"/>
      <c r="AO419" s="998"/>
      <c r="AP419" s="998"/>
      <c r="AQ419" s="998"/>
      <c r="AR419" s="998"/>
      <c r="AS419" s="998"/>
      <c r="AT419" s="998"/>
      <c r="AU419" s="998"/>
      <c r="AV419" s="998"/>
      <c r="AW419" s="998"/>
      <c r="AX419" s="998"/>
      <c r="AY419" s="998"/>
    </row>
    <row r="420" ht="15.75" customHeight="1">
      <c r="A420" s="998"/>
      <c r="B420" s="998"/>
      <c r="C420" s="998"/>
      <c r="D420" s="998"/>
      <c r="E420" s="998"/>
      <c r="F420" s="998"/>
      <c r="G420" s="998"/>
      <c r="H420" s="998"/>
      <c r="I420" s="998"/>
      <c r="J420" s="998"/>
      <c r="K420" s="998"/>
      <c r="L420" s="998"/>
      <c r="M420" s="998"/>
      <c r="N420" s="998"/>
      <c r="O420" s="998"/>
      <c r="P420" s="998"/>
      <c r="Q420" s="998"/>
      <c r="R420" s="998"/>
      <c r="S420" s="998"/>
      <c r="T420" s="998"/>
      <c r="U420" s="998"/>
      <c r="V420" s="998"/>
      <c r="W420" s="998"/>
      <c r="X420" s="998"/>
      <c r="Y420" s="998"/>
      <c r="Z420" s="998"/>
      <c r="AA420" s="998"/>
      <c r="AB420" s="998"/>
      <c r="AC420" s="998"/>
      <c r="AD420" s="998"/>
      <c r="AE420" s="998"/>
      <c r="AF420" s="998"/>
      <c r="AG420" s="998"/>
      <c r="AH420" s="998"/>
      <c r="AI420" s="998"/>
      <c r="AJ420" s="998"/>
      <c r="AK420" s="998"/>
      <c r="AL420" s="998"/>
      <c r="AM420" s="998"/>
      <c r="AN420" s="998"/>
      <c r="AO420" s="998"/>
      <c r="AP420" s="998"/>
      <c r="AQ420" s="998"/>
      <c r="AR420" s="998"/>
      <c r="AS420" s="998"/>
      <c r="AT420" s="998"/>
      <c r="AU420" s="998"/>
      <c r="AV420" s="998"/>
      <c r="AW420" s="998"/>
      <c r="AX420" s="998"/>
      <c r="AY420" s="998"/>
    </row>
    <row r="421" ht="15.75" customHeight="1">
      <c r="A421" s="998"/>
      <c r="B421" s="998"/>
      <c r="C421" s="998"/>
      <c r="D421" s="998"/>
      <c r="E421" s="998"/>
      <c r="F421" s="998"/>
      <c r="G421" s="998"/>
      <c r="H421" s="998"/>
      <c r="I421" s="998"/>
      <c r="J421" s="998"/>
      <c r="K421" s="998"/>
      <c r="L421" s="998"/>
      <c r="M421" s="998"/>
      <c r="N421" s="998"/>
      <c r="O421" s="998"/>
      <c r="P421" s="998"/>
      <c r="Q421" s="998"/>
      <c r="R421" s="998"/>
      <c r="S421" s="998"/>
      <c r="T421" s="998"/>
      <c r="U421" s="998"/>
      <c r="V421" s="998"/>
      <c r="W421" s="998"/>
      <c r="X421" s="998"/>
      <c r="Y421" s="998"/>
      <c r="Z421" s="998"/>
      <c r="AA421" s="998"/>
      <c r="AB421" s="998"/>
      <c r="AC421" s="998"/>
      <c r="AD421" s="998"/>
      <c r="AE421" s="998"/>
      <c r="AF421" s="998"/>
      <c r="AG421" s="998"/>
      <c r="AH421" s="998"/>
      <c r="AI421" s="998"/>
      <c r="AJ421" s="998"/>
      <c r="AK421" s="998"/>
      <c r="AL421" s="998"/>
      <c r="AM421" s="998"/>
      <c r="AN421" s="998"/>
      <c r="AO421" s="998"/>
      <c r="AP421" s="998"/>
      <c r="AQ421" s="998"/>
      <c r="AR421" s="998"/>
      <c r="AS421" s="998"/>
      <c r="AT421" s="998"/>
      <c r="AU421" s="998"/>
      <c r="AV421" s="998"/>
      <c r="AW421" s="998"/>
      <c r="AX421" s="998"/>
      <c r="AY421" s="998"/>
    </row>
    <row r="422" ht="15.75" customHeight="1">
      <c r="A422" s="998"/>
      <c r="B422" s="998"/>
      <c r="C422" s="998"/>
      <c r="D422" s="998"/>
      <c r="E422" s="998"/>
      <c r="F422" s="998"/>
      <c r="G422" s="998"/>
      <c r="H422" s="998"/>
      <c r="I422" s="998"/>
      <c r="J422" s="998"/>
      <c r="K422" s="998"/>
      <c r="L422" s="998"/>
      <c r="M422" s="998"/>
      <c r="N422" s="998"/>
      <c r="O422" s="998"/>
      <c r="P422" s="998"/>
      <c r="Q422" s="998"/>
      <c r="R422" s="998"/>
      <c r="S422" s="998"/>
      <c r="T422" s="998"/>
      <c r="U422" s="998"/>
      <c r="V422" s="998"/>
      <c r="W422" s="998"/>
      <c r="X422" s="998"/>
      <c r="Y422" s="998"/>
      <c r="Z422" s="998"/>
      <c r="AA422" s="998"/>
      <c r="AB422" s="998"/>
      <c r="AC422" s="998"/>
      <c r="AD422" s="998"/>
      <c r="AE422" s="998"/>
      <c r="AF422" s="998"/>
      <c r="AG422" s="998"/>
      <c r="AH422" s="998"/>
      <c r="AI422" s="998"/>
      <c r="AJ422" s="998"/>
      <c r="AK422" s="998"/>
      <c r="AL422" s="998"/>
      <c r="AM422" s="998"/>
      <c r="AN422" s="998"/>
      <c r="AO422" s="998"/>
      <c r="AP422" s="998"/>
      <c r="AQ422" s="998"/>
      <c r="AR422" s="998"/>
      <c r="AS422" s="998"/>
      <c r="AT422" s="998"/>
      <c r="AU422" s="998"/>
      <c r="AV422" s="998"/>
      <c r="AW422" s="998"/>
      <c r="AX422" s="998"/>
      <c r="AY422" s="998"/>
    </row>
    <row r="423" ht="15.75" customHeight="1">
      <c r="A423" s="998"/>
      <c r="B423" s="998"/>
      <c r="C423" s="998"/>
      <c r="D423" s="998"/>
      <c r="E423" s="998"/>
      <c r="F423" s="998"/>
      <c r="G423" s="998"/>
      <c r="H423" s="998"/>
      <c r="I423" s="998"/>
      <c r="J423" s="998"/>
      <c r="K423" s="998"/>
      <c r="L423" s="998"/>
      <c r="M423" s="998"/>
      <c r="N423" s="998"/>
      <c r="O423" s="998"/>
      <c r="P423" s="998"/>
      <c r="Q423" s="998"/>
      <c r="R423" s="998"/>
      <c r="S423" s="998"/>
      <c r="T423" s="998"/>
      <c r="U423" s="998"/>
      <c r="V423" s="998"/>
      <c r="W423" s="998"/>
      <c r="X423" s="998"/>
      <c r="Y423" s="998"/>
      <c r="Z423" s="998"/>
      <c r="AA423" s="998"/>
      <c r="AB423" s="998"/>
      <c r="AC423" s="998"/>
      <c r="AD423" s="998"/>
      <c r="AE423" s="998"/>
      <c r="AF423" s="998"/>
      <c r="AG423" s="998"/>
      <c r="AH423" s="998"/>
      <c r="AI423" s="998"/>
      <c r="AJ423" s="998"/>
      <c r="AK423" s="998"/>
      <c r="AL423" s="998"/>
      <c r="AM423" s="998"/>
      <c r="AN423" s="998"/>
      <c r="AO423" s="998"/>
      <c r="AP423" s="998"/>
      <c r="AQ423" s="998"/>
      <c r="AR423" s="998"/>
      <c r="AS423" s="998"/>
      <c r="AT423" s="998"/>
      <c r="AU423" s="998"/>
      <c r="AV423" s="998"/>
      <c r="AW423" s="998"/>
      <c r="AX423" s="998"/>
      <c r="AY423" s="998"/>
    </row>
    <row r="424" ht="15.75" customHeight="1">
      <c r="A424" s="998"/>
      <c r="B424" s="998"/>
      <c r="C424" s="998"/>
      <c r="D424" s="998"/>
      <c r="E424" s="998"/>
      <c r="F424" s="998"/>
      <c r="G424" s="998"/>
      <c r="H424" s="998"/>
      <c r="I424" s="998"/>
      <c r="J424" s="998"/>
      <c r="K424" s="998"/>
      <c r="L424" s="998"/>
      <c r="M424" s="998"/>
      <c r="N424" s="998"/>
      <c r="O424" s="998"/>
      <c r="P424" s="998"/>
      <c r="Q424" s="998"/>
      <c r="R424" s="998"/>
      <c r="S424" s="998"/>
      <c r="T424" s="998"/>
      <c r="U424" s="998"/>
      <c r="V424" s="998"/>
      <c r="W424" s="998"/>
      <c r="X424" s="998"/>
      <c r="Y424" s="998"/>
      <c r="Z424" s="998"/>
      <c r="AA424" s="998"/>
      <c r="AB424" s="998"/>
      <c r="AC424" s="998"/>
      <c r="AD424" s="998"/>
      <c r="AE424" s="998"/>
      <c r="AF424" s="998"/>
      <c r="AG424" s="998"/>
      <c r="AH424" s="998"/>
      <c r="AI424" s="998"/>
      <c r="AJ424" s="998"/>
      <c r="AK424" s="998"/>
      <c r="AL424" s="998"/>
      <c r="AM424" s="998"/>
      <c r="AN424" s="998"/>
      <c r="AO424" s="998"/>
      <c r="AP424" s="998"/>
      <c r="AQ424" s="998"/>
      <c r="AR424" s="998"/>
      <c r="AS424" s="998"/>
      <c r="AT424" s="998"/>
      <c r="AU424" s="998"/>
      <c r="AV424" s="998"/>
      <c r="AW424" s="998"/>
      <c r="AX424" s="998"/>
      <c r="AY424" s="998"/>
    </row>
    <row r="425" ht="15.75" customHeight="1">
      <c r="A425" s="998"/>
      <c r="B425" s="998"/>
      <c r="C425" s="998"/>
      <c r="D425" s="998"/>
      <c r="E425" s="998"/>
      <c r="F425" s="998"/>
      <c r="G425" s="998"/>
      <c r="H425" s="998"/>
      <c r="I425" s="998"/>
      <c r="J425" s="998"/>
      <c r="K425" s="998"/>
      <c r="L425" s="998"/>
      <c r="M425" s="998"/>
      <c r="N425" s="998"/>
      <c r="O425" s="998"/>
      <c r="P425" s="998"/>
      <c r="Q425" s="998"/>
      <c r="R425" s="998"/>
      <c r="S425" s="998"/>
      <c r="T425" s="998"/>
      <c r="U425" s="998"/>
      <c r="V425" s="998"/>
      <c r="W425" s="998"/>
      <c r="X425" s="998"/>
      <c r="Y425" s="998"/>
      <c r="Z425" s="998"/>
      <c r="AA425" s="998"/>
      <c r="AB425" s="998"/>
      <c r="AC425" s="998"/>
      <c r="AD425" s="998"/>
      <c r="AE425" s="998"/>
      <c r="AF425" s="998"/>
      <c r="AG425" s="998"/>
      <c r="AH425" s="998"/>
      <c r="AI425" s="998"/>
      <c r="AJ425" s="998"/>
      <c r="AK425" s="998"/>
      <c r="AL425" s="998"/>
      <c r="AM425" s="998"/>
      <c r="AN425" s="998"/>
      <c r="AO425" s="998"/>
      <c r="AP425" s="998"/>
      <c r="AQ425" s="998"/>
      <c r="AR425" s="998"/>
      <c r="AS425" s="998"/>
      <c r="AT425" s="998"/>
      <c r="AU425" s="998"/>
      <c r="AV425" s="998"/>
      <c r="AW425" s="998"/>
      <c r="AX425" s="998"/>
      <c r="AY425" s="998"/>
    </row>
    <row r="426" ht="15.75" customHeight="1">
      <c r="A426" s="998"/>
      <c r="B426" s="998"/>
      <c r="C426" s="998"/>
      <c r="D426" s="998"/>
      <c r="E426" s="998"/>
      <c r="F426" s="998"/>
      <c r="G426" s="998"/>
      <c r="H426" s="998"/>
      <c r="I426" s="998"/>
      <c r="J426" s="998"/>
      <c r="K426" s="998"/>
      <c r="L426" s="998"/>
      <c r="M426" s="998"/>
      <c r="N426" s="998"/>
      <c r="O426" s="998"/>
      <c r="P426" s="998"/>
      <c r="Q426" s="998"/>
      <c r="R426" s="998"/>
      <c r="S426" s="998"/>
      <c r="T426" s="998"/>
      <c r="U426" s="998"/>
      <c r="V426" s="998"/>
      <c r="W426" s="998"/>
      <c r="X426" s="998"/>
      <c r="Y426" s="998"/>
      <c r="Z426" s="998"/>
      <c r="AA426" s="998"/>
      <c r="AB426" s="998"/>
      <c r="AC426" s="998"/>
      <c r="AD426" s="998"/>
      <c r="AE426" s="998"/>
      <c r="AF426" s="998"/>
      <c r="AG426" s="998"/>
      <c r="AH426" s="998"/>
      <c r="AI426" s="998"/>
      <c r="AJ426" s="998"/>
      <c r="AK426" s="998"/>
      <c r="AL426" s="998"/>
      <c r="AM426" s="998"/>
      <c r="AN426" s="998"/>
      <c r="AO426" s="998"/>
      <c r="AP426" s="998"/>
      <c r="AQ426" s="998"/>
      <c r="AR426" s="998"/>
      <c r="AS426" s="998"/>
      <c r="AT426" s="998"/>
      <c r="AU426" s="998"/>
      <c r="AV426" s="998"/>
      <c r="AW426" s="998"/>
      <c r="AX426" s="998"/>
      <c r="AY426" s="998"/>
    </row>
    <row r="427" ht="15.75" customHeight="1">
      <c r="A427" s="998"/>
      <c r="B427" s="998"/>
      <c r="C427" s="998"/>
      <c r="D427" s="998"/>
      <c r="E427" s="998"/>
      <c r="F427" s="998"/>
      <c r="G427" s="998"/>
      <c r="H427" s="998"/>
      <c r="I427" s="998"/>
      <c r="J427" s="998"/>
      <c r="K427" s="998"/>
      <c r="L427" s="998"/>
      <c r="M427" s="998"/>
      <c r="N427" s="998"/>
      <c r="O427" s="998"/>
      <c r="P427" s="998"/>
      <c r="Q427" s="998"/>
      <c r="R427" s="998"/>
      <c r="S427" s="998"/>
      <c r="T427" s="998"/>
      <c r="U427" s="998"/>
      <c r="V427" s="998"/>
      <c r="W427" s="998"/>
      <c r="X427" s="998"/>
      <c r="Y427" s="998"/>
      <c r="Z427" s="998"/>
      <c r="AA427" s="998"/>
      <c r="AB427" s="998"/>
      <c r="AC427" s="998"/>
      <c r="AD427" s="998"/>
      <c r="AE427" s="998"/>
      <c r="AF427" s="998"/>
      <c r="AG427" s="998"/>
      <c r="AH427" s="998"/>
      <c r="AI427" s="998"/>
      <c r="AJ427" s="998"/>
      <c r="AK427" s="998"/>
      <c r="AL427" s="998"/>
      <c r="AM427" s="998"/>
      <c r="AN427" s="998"/>
      <c r="AO427" s="998"/>
      <c r="AP427" s="998"/>
      <c r="AQ427" s="998"/>
      <c r="AR427" s="998"/>
      <c r="AS427" s="998"/>
      <c r="AT427" s="998"/>
      <c r="AU427" s="998"/>
      <c r="AV427" s="998"/>
      <c r="AW427" s="998"/>
      <c r="AX427" s="998"/>
      <c r="AY427" s="998"/>
    </row>
    <row r="428" ht="15.75" customHeight="1">
      <c r="A428" s="998"/>
      <c r="B428" s="998"/>
      <c r="C428" s="998"/>
      <c r="D428" s="998"/>
      <c r="E428" s="998"/>
      <c r="F428" s="998"/>
      <c r="G428" s="998"/>
      <c r="H428" s="998"/>
      <c r="I428" s="998"/>
      <c r="J428" s="998"/>
      <c r="K428" s="998"/>
      <c r="L428" s="998"/>
      <c r="M428" s="998"/>
      <c r="N428" s="998"/>
      <c r="O428" s="998"/>
      <c r="P428" s="998"/>
      <c r="Q428" s="998"/>
      <c r="R428" s="998"/>
      <c r="S428" s="998"/>
      <c r="T428" s="998"/>
      <c r="U428" s="998"/>
      <c r="V428" s="998"/>
      <c r="W428" s="998"/>
      <c r="X428" s="998"/>
      <c r="Y428" s="998"/>
      <c r="Z428" s="998"/>
      <c r="AA428" s="998"/>
      <c r="AB428" s="998"/>
      <c r="AC428" s="998"/>
      <c r="AD428" s="998"/>
      <c r="AE428" s="998"/>
      <c r="AF428" s="998"/>
      <c r="AG428" s="998"/>
      <c r="AH428" s="998"/>
      <c r="AI428" s="998"/>
      <c r="AJ428" s="998"/>
      <c r="AK428" s="998"/>
      <c r="AL428" s="998"/>
      <c r="AM428" s="998"/>
      <c r="AN428" s="998"/>
      <c r="AO428" s="998"/>
      <c r="AP428" s="998"/>
      <c r="AQ428" s="998"/>
      <c r="AR428" s="998"/>
      <c r="AS428" s="998"/>
      <c r="AT428" s="998"/>
      <c r="AU428" s="998"/>
      <c r="AV428" s="998"/>
      <c r="AW428" s="998"/>
      <c r="AX428" s="998"/>
      <c r="AY428" s="998"/>
    </row>
    <row r="429" ht="15.75" customHeight="1">
      <c r="A429" s="998"/>
      <c r="B429" s="998"/>
      <c r="C429" s="998"/>
      <c r="D429" s="998"/>
      <c r="E429" s="998"/>
      <c r="F429" s="998"/>
      <c r="G429" s="998"/>
      <c r="H429" s="998"/>
      <c r="I429" s="998"/>
      <c r="J429" s="998"/>
      <c r="K429" s="998"/>
      <c r="L429" s="998"/>
      <c r="M429" s="998"/>
      <c r="N429" s="998"/>
      <c r="O429" s="998"/>
      <c r="P429" s="998"/>
      <c r="Q429" s="998"/>
      <c r="R429" s="998"/>
      <c r="S429" s="998"/>
      <c r="T429" s="998"/>
      <c r="U429" s="998"/>
      <c r="V429" s="998"/>
      <c r="W429" s="998"/>
      <c r="X429" s="998"/>
      <c r="Y429" s="998"/>
      <c r="Z429" s="998"/>
      <c r="AA429" s="998"/>
      <c r="AB429" s="998"/>
      <c r="AC429" s="998"/>
      <c r="AD429" s="998"/>
      <c r="AE429" s="998"/>
      <c r="AF429" s="998"/>
      <c r="AG429" s="998"/>
      <c r="AH429" s="998"/>
      <c r="AI429" s="998"/>
      <c r="AJ429" s="998"/>
      <c r="AK429" s="998"/>
      <c r="AL429" s="998"/>
      <c r="AM429" s="998"/>
      <c r="AN429" s="998"/>
      <c r="AO429" s="998"/>
      <c r="AP429" s="998"/>
      <c r="AQ429" s="998"/>
      <c r="AR429" s="998"/>
      <c r="AS429" s="998"/>
      <c r="AT429" s="998"/>
      <c r="AU429" s="998"/>
      <c r="AV429" s="998"/>
      <c r="AW429" s="998"/>
      <c r="AX429" s="998"/>
      <c r="AY429" s="998"/>
    </row>
    <row r="430" ht="15.75" customHeight="1">
      <c r="A430" s="998"/>
      <c r="B430" s="998"/>
      <c r="C430" s="998"/>
      <c r="D430" s="998"/>
      <c r="E430" s="998"/>
      <c r="F430" s="998"/>
      <c r="G430" s="998"/>
      <c r="H430" s="998"/>
      <c r="I430" s="998"/>
      <c r="J430" s="998"/>
      <c r="K430" s="998"/>
      <c r="L430" s="998"/>
      <c r="M430" s="998"/>
      <c r="N430" s="998"/>
      <c r="O430" s="998"/>
      <c r="P430" s="998"/>
      <c r="Q430" s="998"/>
      <c r="R430" s="998"/>
      <c r="S430" s="998"/>
      <c r="T430" s="998"/>
      <c r="U430" s="998"/>
      <c r="V430" s="998"/>
      <c r="W430" s="998"/>
      <c r="X430" s="998"/>
      <c r="Y430" s="998"/>
      <c r="Z430" s="998"/>
      <c r="AA430" s="998"/>
      <c r="AB430" s="998"/>
      <c r="AC430" s="998"/>
      <c r="AD430" s="998"/>
      <c r="AE430" s="998"/>
      <c r="AF430" s="998"/>
      <c r="AG430" s="998"/>
      <c r="AH430" s="998"/>
      <c r="AI430" s="998"/>
      <c r="AJ430" s="998"/>
      <c r="AK430" s="998"/>
      <c r="AL430" s="998"/>
      <c r="AM430" s="998"/>
      <c r="AN430" s="998"/>
      <c r="AO430" s="998"/>
      <c r="AP430" s="998"/>
      <c r="AQ430" s="998"/>
      <c r="AR430" s="998"/>
      <c r="AS430" s="998"/>
      <c r="AT430" s="998"/>
      <c r="AU430" s="998"/>
      <c r="AV430" s="998"/>
      <c r="AW430" s="998"/>
      <c r="AX430" s="998"/>
      <c r="AY430" s="998"/>
    </row>
    <row r="431" ht="15.75" customHeight="1">
      <c r="A431" s="998"/>
      <c r="B431" s="998"/>
      <c r="C431" s="998"/>
      <c r="D431" s="998"/>
      <c r="E431" s="998"/>
      <c r="F431" s="998"/>
      <c r="G431" s="998"/>
      <c r="H431" s="998"/>
      <c r="I431" s="998"/>
      <c r="J431" s="998"/>
      <c r="K431" s="998"/>
      <c r="L431" s="998"/>
      <c r="M431" s="998"/>
      <c r="N431" s="998"/>
      <c r="O431" s="998"/>
      <c r="P431" s="998"/>
      <c r="Q431" s="998"/>
      <c r="R431" s="998"/>
      <c r="S431" s="998"/>
      <c r="T431" s="998"/>
      <c r="U431" s="998"/>
      <c r="V431" s="998"/>
      <c r="W431" s="998"/>
      <c r="X431" s="998"/>
      <c r="Y431" s="998"/>
      <c r="Z431" s="998"/>
      <c r="AA431" s="998"/>
      <c r="AB431" s="998"/>
      <c r="AC431" s="998"/>
      <c r="AD431" s="998"/>
      <c r="AE431" s="998"/>
      <c r="AF431" s="998"/>
      <c r="AG431" s="998"/>
      <c r="AH431" s="998"/>
      <c r="AI431" s="998"/>
      <c r="AJ431" s="998"/>
      <c r="AK431" s="998"/>
      <c r="AL431" s="998"/>
      <c r="AM431" s="998"/>
      <c r="AN431" s="998"/>
      <c r="AO431" s="998"/>
      <c r="AP431" s="998"/>
      <c r="AQ431" s="998"/>
      <c r="AR431" s="998"/>
      <c r="AS431" s="998"/>
      <c r="AT431" s="998"/>
      <c r="AU431" s="998"/>
      <c r="AV431" s="998"/>
      <c r="AW431" s="998"/>
      <c r="AX431" s="998"/>
      <c r="AY431" s="998"/>
    </row>
    <row r="432" ht="15.75" customHeight="1">
      <c r="A432" s="998"/>
      <c r="B432" s="998"/>
      <c r="C432" s="998"/>
      <c r="D432" s="998"/>
      <c r="E432" s="998"/>
      <c r="F432" s="998"/>
      <c r="G432" s="998"/>
      <c r="H432" s="998"/>
      <c r="I432" s="998"/>
      <c r="J432" s="998"/>
      <c r="K432" s="998"/>
      <c r="L432" s="998"/>
      <c r="M432" s="998"/>
      <c r="N432" s="998"/>
      <c r="O432" s="998"/>
      <c r="P432" s="998"/>
      <c r="Q432" s="998"/>
      <c r="R432" s="998"/>
      <c r="S432" s="998"/>
      <c r="T432" s="998"/>
      <c r="U432" s="998"/>
      <c r="V432" s="998"/>
      <c r="W432" s="998"/>
      <c r="X432" s="998"/>
      <c r="Y432" s="998"/>
      <c r="Z432" s="998"/>
      <c r="AA432" s="998"/>
      <c r="AB432" s="998"/>
      <c r="AC432" s="998"/>
      <c r="AD432" s="998"/>
      <c r="AE432" s="998"/>
      <c r="AF432" s="998"/>
      <c r="AG432" s="998"/>
      <c r="AH432" s="998"/>
      <c r="AI432" s="998"/>
      <c r="AJ432" s="998"/>
      <c r="AK432" s="998"/>
      <c r="AL432" s="998"/>
      <c r="AM432" s="998"/>
      <c r="AN432" s="998"/>
      <c r="AO432" s="998"/>
      <c r="AP432" s="998"/>
      <c r="AQ432" s="998"/>
      <c r="AR432" s="998"/>
      <c r="AS432" s="998"/>
      <c r="AT432" s="998"/>
      <c r="AU432" s="998"/>
      <c r="AV432" s="998"/>
      <c r="AW432" s="998"/>
      <c r="AX432" s="998"/>
      <c r="AY432" s="998"/>
    </row>
    <row r="433" ht="15.75" customHeight="1">
      <c r="A433" s="998"/>
      <c r="B433" s="998"/>
      <c r="C433" s="998"/>
      <c r="D433" s="998"/>
      <c r="E433" s="998"/>
      <c r="F433" s="998"/>
      <c r="G433" s="998"/>
      <c r="H433" s="998"/>
      <c r="I433" s="998"/>
      <c r="J433" s="998"/>
      <c r="K433" s="998"/>
      <c r="L433" s="998"/>
      <c r="M433" s="998"/>
      <c r="N433" s="998"/>
      <c r="O433" s="998"/>
      <c r="P433" s="998"/>
      <c r="Q433" s="998"/>
      <c r="R433" s="998"/>
      <c r="S433" s="998"/>
      <c r="T433" s="998"/>
      <c r="U433" s="998"/>
      <c r="V433" s="998"/>
      <c r="W433" s="998"/>
      <c r="X433" s="998"/>
      <c r="Y433" s="998"/>
      <c r="Z433" s="998"/>
      <c r="AA433" s="998"/>
      <c r="AB433" s="998"/>
      <c r="AC433" s="998"/>
      <c r="AD433" s="998"/>
      <c r="AE433" s="998"/>
      <c r="AF433" s="998"/>
      <c r="AG433" s="998"/>
      <c r="AH433" s="998"/>
      <c r="AI433" s="998"/>
      <c r="AJ433" s="998"/>
      <c r="AK433" s="998"/>
      <c r="AL433" s="998"/>
      <c r="AM433" s="998"/>
      <c r="AN433" s="998"/>
      <c r="AO433" s="998"/>
      <c r="AP433" s="998"/>
      <c r="AQ433" s="998"/>
      <c r="AR433" s="998"/>
      <c r="AS433" s="998"/>
      <c r="AT433" s="998"/>
      <c r="AU433" s="998"/>
      <c r="AV433" s="998"/>
      <c r="AW433" s="998"/>
      <c r="AX433" s="998"/>
      <c r="AY433" s="998"/>
    </row>
    <row r="434" ht="15.75" customHeight="1">
      <c r="A434" s="998"/>
      <c r="B434" s="998"/>
      <c r="C434" s="998"/>
      <c r="D434" s="998"/>
      <c r="E434" s="998"/>
      <c r="F434" s="998"/>
      <c r="G434" s="998"/>
      <c r="H434" s="998"/>
      <c r="I434" s="998"/>
      <c r="J434" s="998"/>
      <c r="K434" s="998"/>
      <c r="L434" s="998"/>
      <c r="M434" s="998"/>
      <c r="N434" s="998"/>
      <c r="O434" s="998"/>
      <c r="P434" s="998"/>
      <c r="Q434" s="998"/>
      <c r="R434" s="998"/>
      <c r="S434" s="998"/>
      <c r="T434" s="998"/>
      <c r="U434" s="998"/>
      <c r="V434" s="998"/>
      <c r="W434" s="998"/>
      <c r="X434" s="998"/>
      <c r="Y434" s="998"/>
      <c r="Z434" s="998"/>
      <c r="AA434" s="998"/>
      <c r="AB434" s="998"/>
      <c r="AC434" s="998"/>
      <c r="AD434" s="998"/>
      <c r="AE434" s="998"/>
      <c r="AF434" s="998"/>
      <c r="AG434" s="998"/>
      <c r="AH434" s="998"/>
      <c r="AI434" s="998"/>
      <c r="AJ434" s="998"/>
      <c r="AK434" s="998"/>
      <c r="AL434" s="998"/>
      <c r="AM434" s="998"/>
      <c r="AN434" s="998"/>
      <c r="AO434" s="998"/>
      <c r="AP434" s="998"/>
      <c r="AQ434" s="998"/>
      <c r="AR434" s="998"/>
      <c r="AS434" s="998"/>
      <c r="AT434" s="998"/>
      <c r="AU434" s="998"/>
      <c r="AV434" s="998"/>
      <c r="AW434" s="998"/>
      <c r="AX434" s="998"/>
      <c r="AY434" s="998"/>
    </row>
    <row r="435" ht="15.75" customHeight="1">
      <c r="A435" s="998"/>
      <c r="B435" s="998"/>
      <c r="C435" s="998"/>
      <c r="D435" s="998"/>
      <c r="E435" s="998"/>
      <c r="F435" s="998"/>
      <c r="G435" s="998"/>
      <c r="H435" s="998"/>
      <c r="I435" s="998"/>
      <c r="J435" s="998"/>
      <c r="K435" s="998"/>
      <c r="L435" s="998"/>
      <c r="M435" s="998"/>
      <c r="N435" s="998"/>
      <c r="O435" s="998"/>
      <c r="P435" s="998"/>
      <c r="Q435" s="998"/>
      <c r="R435" s="998"/>
      <c r="S435" s="998"/>
      <c r="T435" s="998"/>
      <c r="U435" s="998"/>
      <c r="V435" s="998"/>
      <c r="W435" s="998"/>
      <c r="X435" s="998"/>
      <c r="Y435" s="998"/>
      <c r="Z435" s="998"/>
      <c r="AA435" s="998"/>
      <c r="AB435" s="998"/>
      <c r="AC435" s="998"/>
      <c r="AD435" s="998"/>
      <c r="AE435" s="998"/>
      <c r="AF435" s="998"/>
      <c r="AG435" s="998"/>
      <c r="AH435" s="998"/>
      <c r="AI435" s="998"/>
      <c r="AJ435" s="998"/>
      <c r="AK435" s="998"/>
      <c r="AL435" s="998"/>
      <c r="AM435" s="998"/>
      <c r="AN435" s="998"/>
      <c r="AO435" s="998"/>
      <c r="AP435" s="998"/>
      <c r="AQ435" s="998"/>
      <c r="AR435" s="998"/>
      <c r="AS435" s="998"/>
      <c r="AT435" s="998"/>
      <c r="AU435" s="998"/>
      <c r="AV435" s="998"/>
      <c r="AW435" s="998"/>
      <c r="AX435" s="998"/>
      <c r="AY435" s="998"/>
    </row>
    <row r="436" ht="15.75" customHeight="1">
      <c r="A436" s="998"/>
      <c r="B436" s="998"/>
      <c r="C436" s="998"/>
      <c r="D436" s="998"/>
      <c r="E436" s="998"/>
      <c r="F436" s="998"/>
      <c r="G436" s="998"/>
      <c r="H436" s="998"/>
      <c r="I436" s="998"/>
      <c r="J436" s="998"/>
      <c r="K436" s="998"/>
      <c r="L436" s="998"/>
      <c r="M436" s="998"/>
      <c r="N436" s="998"/>
      <c r="O436" s="998"/>
      <c r="P436" s="998"/>
      <c r="Q436" s="998"/>
      <c r="R436" s="998"/>
      <c r="S436" s="998"/>
      <c r="T436" s="998"/>
      <c r="U436" s="998"/>
      <c r="V436" s="998"/>
      <c r="W436" s="998"/>
      <c r="X436" s="998"/>
      <c r="Y436" s="998"/>
      <c r="Z436" s="998"/>
      <c r="AA436" s="998"/>
      <c r="AB436" s="998"/>
      <c r="AC436" s="998"/>
      <c r="AD436" s="998"/>
      <c r="AE436" s="998"/>
      <c r="AF436" s="998"/>
      <c r="AG436" s="998"/>
      <c r="AH436" s="998"/>
      <c r="AI436" s="998"/>
      <c r="AJ436" s="998"/>
      <c r="AK436" s="998"/>
      <c r="AL436" s="998"/>
      <c r="AM436" s="998"/>
      <c r="AN436" s="998"/>
      <c r="AO436" s="998"/>
      <c r="AP436" s="998"/>
      <c r="AQ436" s="998"/>
      <c r="AR436" s="998"/>
      <c r="AS436" s="998"/>
      <c r="AT436" s="998"/>
      <c r="AU436" s="998"/>
      <c r="AV436" s="998"/>
      <c r="AW436" s="998"/>
      <c r="AX436" s="998"/>
      <c r="AY436" s="998"/>
    </row>
    <row r="437" ht="15.75" customHeight="1">
      <c r="A437" s="998"/>
      <c r="B437" s="998"/>
      <c r="C437" s="998"/>
      <c r="D437" s="998"/>
      <c r="E437" s="998"/>
      <c r="F437" s="998"/>
      <c r="G437" s="998"/>
      <c r="H437" s="998"/>
      <c r="I437" s="998"/>
      <c r="J437" s="998"/>
      <c r="K437" s="998"/>
      <c r="L437" s="998"/>
      <c r="M437" s="998"/>
      <c r="N437" s="998"/>
      <c r="O437" s="998"/>
      <c r="P437" s="998"/>
      <c r="Q437" s="998"/>
      <c r="R437" s="998"/>
      <c r="S437" s="998"/>
      <c r="T437" s="998"/>
      <c r="U437" s="998"/>
      <c r="V437" s="998"/>
      <c r="W437" s="998"/>
      <c r="X437" s="998"/>
      <c r="Y437" s="998"/>
      <c r="Z437" s="998"/>
      <c r="AA437" s="998"/>
      <c r="AB437" s="998"/>
      <c r="AC437" s="998"/>
      <c r="AD437" s="998"/>
      <c r="AE437" s="998"/>
      <c r="AF437" s="998"/>
      <c r="AG437" s="998"/>
      <c r="AH437" s="998"/>
      <c r="AI437" s="998"/>
      <c r="AJ437" s="998"/>
      <c r="AK437" s="998"/>
      <c r="AL437" s="998"/>
      <c r="AM437" s="998"/>
      <c r="AN437" s="998"/>
      <c r="AO437" s="998"/>
      <c r="AP437" s="998"/>
      <c r="AQ437" s="998"/>
      <c r="AR437" s="998"/>
      <c r="AS437" s="998"/>
      <c r="AT437" s="998"/>
      <c r="AU437" s="998"/>
      <c r="AV437" s="998"/>
      <c r="AW437" s="998"/>
      <c r="AX437" s="998"/>
      <c r="AY437" s="998"/>
    </row>
    <row r="438" ht="15.75" customHeight="1">
      <c r="A438" s="998"/>
      <c r="B438" s="998"/>
      <c r="C438" s="998"/>
      <c r="D438" s="998"/>
      <c r="E438" s="998"/>
      <c r="F438" s="998"/>
      <c r="G438" s="998"/>
      <c r="H438" s="998"/>
      <c r="I438" s="998"/>
      <c r="J438" s="998"/>
      <c r="K438" s="998"/>
      <c r="L438" s="998"/>
      <c r="M438" s="998"/>
      <c r="N438" s="998"/>
      <c r="O438" s="998"/>
      <c r="P438" s="998"/>
      <c r="Q438" s="998"/>
      <c r="R438" s="998"/>
      <c r="S438" s="998"/>
      <c r="T438" s="998"/>
      <c r="U438" s="998"/>
      <c r="V438" s="998"/>
      <c r="W438" s="998"/>
      <c r="X438" s="998"/>
      <c r="Y438" s="998"/>
      <c r="Z438" s="998"/>
      <c r="AA438" s="998"/>
      <c r="AB438" s="998"/>
      <c r="AC438" s="998"/>
      <c r="AD438" s="998"/>
      <c r="AE438" s="998"/>
      <c r="AF438" s="998"/>
      <c r="AG438" s="998"/>
      <c r="AH438" s="998"/>
      <c r="AI438" s="998"/>
      <c r="AJ438" s="998"/>
      <c r="AK438" s="998"/>
      <c r="AL438" s="998"/>
      <c r="AM438" s="998"/>
      <c r="AN438" s="998"/>
      <c r="AO438" s="998"/>
      <c r="AP438" s="998"/>
      <c r="AQ438" s="998"/>
      <c r="AR438" s="998"/>
      <c r="AS438" s="998"/>
      <c r="AT438" s="998"/>
      <c r="AU438" s="998"/>
      <c r="AV438" s="998"/>
      <c r="AW438" s="998"/>
      <c r="AX438" s="998"/>
      <c r="AY438" s="998"/>
    </row>
    <row r="439" ht="15.75" customHeight="1">
      <c r="A439" s="998"/>
      <c r="B439" s="998"/>
      <c r="C439" s="998"/>
      <c r="D439" s="998"/>
      <c r="E439" s="998"/>
      <c r="F439" s="998"/>
      <c r="G439" s="998"/>
      <c r="H439" s="998"/>
      <c r="I439" s="998"/>
      <c r="J439" s="998"/>
      <c r="K439" s="998"/>
      <c r="L439" s="998"/>
      <c r="M439" s="998"/>
      <c r="N439" s="998"/>
      <c r="O439" s="998"/>
      <c r="P439" s="998"/>
      <c r="Q439" s="998"/>
      <c r="R439" s="998"/>
      <c r="S439" s="998"/>
      <c r="T439" s="998"/>
      <c r="U439" s="998"/>
      <c r="V439" s="998"/>
      <c r="W439" s="998"/>
      <c r="X439" s="998"/>
      <c r="Y439" s="998"/>
      <c r="Z439" s="998"/>
      <c r="AA439" s="998"/>
      <c r="AB439" s="998"/>
      <c r="AC439" s="998"/>
      <c r="AD439" s="998"/>
      <c r="AE439" s="998"/>
      <c r="AF439" s="998"/>
      <c r="AG439" s="998"/>
      <c r="AH439" s="998"/>
      <c r="AI439" s="998"/>
      <c r="AJ439" s="998"/>
      <c r="AK439" s="998"/>
      <c r="AL439" s="998"/>
      <c r="AM439" s="998"/>
      <c r="AN439" s="998"/>
      <c r="AO439" s="998"/>
      <c r="AP439" s="998"/>
      <c r="AQ439" s="998"/>
      <c r="AR439" s="998"/>
      <c r="AS439" s="998"/>
      <c r="AT439" s="998"/>
      <c r="AU439" s="998"/>
      <c r="AV439" s="998"/>
      <c r="AW439" s="998"/>
      <c r="AX439" s="998"/>
      <c r="AY439" s="998"/>
    </row>
    <row r="440" ht="15.75" customHeight="1">
      <c r="A440" s="998"/>
      <c r="B440" s="998"/>
      <c r="C440" s="998"/>
      <c r="D440" s="998"/>
      <c r="E440" s="998"/>
      <c r="F440" s="998"/>
      <c r="G440" s="998"/>
      <c r="H440" s="998"/>
      <c r="I440" s="998"/>
      <c r="J440" s="998"/>
      <c r="K440" s="998"/>
      <c r="L440" s="998"/>
      <c r="M440" s="998"/>
      <c r="N440" s="998"/>
      <c r="O440" s="998"/>
      <c r="P440" s="998"/>
      <c r="Q440" s="998"/>
      <c r="R440" s="998"/>
      <c r="S440" s="998"/>
      <c r="T440" s="998"/>
      <c r="U440" s="998"/>
      <c r="V440" s="998"/>
      <c r="W440" s="998"/>
      <c r="X440" s="998"/>
      <c r="Y440" s="998"/>
      <c r="Z440" s="998"/>
      <c r="AA440" s="998"/>
      <c r="AB440" s="998"/>
      <c r="AC440" s="998"/>
      <c r="AD440" s="998"/>
      <c r="AE440" s="998"/>
      <c r="AF440" s="998"/>
      <c r="AG440" s="998"/>
      <c r="AH440" s="998"/>
      <c r="AI440" s="998"/>
      <c r="AJ440" s="998"/>
      <c r="AK440" s="998"/>
      <c r="AL440" s="998"/>
      <c r="AM440" s="998"/>
      <c r="AN440" s="998"/>
      <c r="AO440" s="998"/>
      <c r="AP440" s="998"/>
      <c r="AQ440" s="998"/>
      <c r="AR440" s="998"/>
      <c r="AS440" s="998"/>
      <c r="AT440" s="998"/>
      <c r="AU440" s="998"/>
      <c r="AV440" s="998"/>
      <c r="AW440" s="998"/>
      <c r="AX440" s="998"/>
      <c r="AY440" s="998"/>
    </row>
    <row r="441" ht="15.75" customHeight="1">
      <c r="A441" s="998"/>
      <c r="B441" s="998"/>
      <c r="C441" s="998"/>
      <c r="D441" s="998"/>
      <c r="E441" s="998"/>
      <c r="F441" s="998"/>
      <c r="G441" s="998"/>
      <c r="H441" s="998"/>
      <c r="I441" s="998"/>
      <c r="J441" s="998"/>
      <c r="K441" s="998"/>
      <c r="L441" s="998"/>
      <c r="M441" s="998"/>
      <c r="N441" s="998"/>
      <c r="O441" s="998"/>
      <c r="P441" s="998"/>
      <c r="Q441" s="998"/>
      <c r="R441" s="998"/>
      <c r="S441" s="998"/>
      <c r="T441" s="998"/>
      <c r="U441" s="998"/>
      <c r="V441" s="998"/>
      <c r="W441" s="998"/>
      <c r="X441" s="998"/>
      <c r="Y441" s="998"/>
      <c r="Z441" s="998"/>
      <c r="AA441" s="998"/>
      <c r="AB441" s="998"/>
      <c r="AC441" s="998"/>
      <c r="AD441" s="998"/>
      <c r="AE441" s="998"/>
      <c r="AF441" s="998"/>
      <c r="AG441" s="998"/>
      <c r="AH441" s="998"/>
      <c r="AI441" s="998"/>
      <c r="AJ441" s="998"/>
      <c r="AK441" s="998"/>
      <c r="AL441" s="998"/>
      <c r="AM441" s="998"/>
      <c r="AN441" s="998"/>
      <c r="AO441" s="998"/>
      <c r="AP441" s="998"/>
      <c r="AQ441" s="998"/>
      <c r="AR441" s="998"/>
      <c r="AS441" s="998"/>
      <c r="AT441" s="998"/>
      <c r="AU441" s="998"/>
      <c r="AV441" s="998"/>
      <c r="AW441" s="998"/>
      <c r="AX441" s="998"/>
      <c r="AY441" s="998"/>
    </row>
    <row r="442" ht="15.75" customHeight="1">
      <c r="A442" s="998"/>
      <c r="B442" s="998"/>
      <c r="C442" s="998"/>
      <c r="D442" s="998"/>
      <c r="E442" s="998"/>
      <c r="F442" s="998"/>
      <c r="G442" s="998"/>
      <c r="H442" s="998"/>
      <c r="I442" s="998"/>
      <c r="J442" s="998"/>
      <c r="K442" s="998"/>
      <c r="L442" s="998"/>
      <c r="M442" s="998"/>
      <c r="N442" s="998"/>
      <c r="O442" s="998"/>
      <c r="P442" s="998"/>
      <c r="Q442" s="998"/>
      <c r="R442" s="998"/>
      <c r="S442" s="998"/>
      <c r="T442" s="998"/>
      <c r="U442" s="998"/>
      <c r="V442" s="998"/>
      <c r="W442" s="998"/>
      <c r="X442" s="998"/>
      <c r="Y442" s="998"/>
      <c r="Z442" s="998"/>
      <c r="AA442" s="998"/>
      <c r="AB442" s="998"/>
      <c r="AC442" s="998"/>
      <c r="AD442" s="998"/>
      <c r="AE442" s="998"/>
      <c r="AF442" s="998"/>
      <c r="AG442" s="998"/>
      <c r="AH442" s="998"/>
      <c r="AI442" s="998"/>
      <c r="AJ442" s="998"/>
      <c r="AK442" s="998"/>
      <c r="AL442" s="998"/>
      <c r="AM442" s="998"/>
      <c r="AN442" s="998"/>
      <c r="AO442" s="998"/>
      <c r="AP442" s="998"/>
      <c r="AQ442" s="998"/>
      <c r="AR442" s="998"/>
      <c r="AS442" s="998"/>
      <c r="AT442" s="998"/>
      <c r="AU442" s="998"/>
      <c r="AV442" s="998"/>
      <c r="AW442" s="998"/>
      <c r="AX442" s="998"/>
      <c r="AY442" s="998"/>
    </row>
    <row r="443" ht="15.75" customHeight="1">
      <c r="A443" s="998"/>
      <c r="B443" s="998"/>
      <c r="C443" s="998"/>
      <c r="D443" s="998"/>
      <c r="E443" s="998"/>
      <c r="F443" s="998"/>
      <c r="G443" s="998"/>
      <c r="H443" s="998"/>
      <c r="I443" s="998"/>
      <c r="J443" s="998"/>
      <c r="K443" s="998"/>
      <c r="L443" s="998"/>
      <c r="M443" s="998"/>
      <c r="N443" s="998"/>
      <c r="O443" s="998"/>
      <c r="P443" s="998"/>
      <c r="Q443" s="998"/>
      <c r="R443" s="998"/>
      <c r="S443" s="998"/>
      <c r="T443" s="998"/>
      <c r="U443" s="998"/>
      <c r="V443" s="998"/>
      <c r="W443" s="998"/>
      <c r="X443" s="998"/>
      <c r="Y443" s="998"/>
      <c r="Z443" s="998"/>
      <c r="AA443" s="998"/>
      <c r="AB443" s="998"/>
      <c r="AC443" s="998"/>
      <c r="AD443" s="998"/>
      <c r="AE443" s="998"/>
      <c r="AF443" s="998"/>
      <c r="AG443" s="998"/>
      <c r="AH443" s="998"/>
      <c r="AI443" s="998"/>
      <c r="AJ443" s="998"/>
      <c r="AK443" s="998"/>
      <c r="AL443" s="998"/>
      <c r="AM443" s="998"/>
      <c r="AN443" s="998"/>
      <c r="AO443" s="998"/>
      <c r="AP443" s="998"/>
      <c r="AQ443" s="998"/>
      <c r="AR443" s="998"/>
      <c r="AS443" s="998"/>
      <c r="AT443" s="998"/>
      <c r="AU443" s="998"/>
      <c r="AV443" s="998"/>
      <c r="AW443" s="998"/>
      <c r="AX443" s="998"/>
      <c r="AY443" s="998"/>
    </row>
    <row r="444" ht="15.75" customHeight="1">
      <c r="A444" s="998"/>
      <c r="B444" s="998"/>
      <c r="C444" s="998"/>
      <c r="D444" s="998"/>
      <c r="E444" s="998"/>
      <c r="F444" s="998"/>
      <c r="G444" s="998"/>
      <c r="H444" s="998"/>
      <c r="I444" s="998"/>
      <c r="J444" s="998"/>
      <c r="K444" s="998"/>
      <c r="L444" s="998"/>
      <c r="M444" s="998"/>
      <c r="N444" s="998"/>
      <c r="O444" s="998"/>
      <c r="P444" s="998"/>
      <c r="Q444" s="998"/>
      <c r="R444" s="998"/>
      <c r="S444" s="998"/>
      <c r="T444" s="998"/>
      <c r="U444" s="998"/>
      <c r="V444" s="998"/>
      <c r="W444" s="998"/>
      <c r="X444" s="998"/>
      <c r="Y444" s="998"/>
      <c r="Z444" s="998"/>
      <c r="AA444" s="998"/>
      <c r="AB444" s="998"/>
      <c r="AC444" s="998"/>
      <c r="AD444" s="998"/>
      <c r="AE444" s="998"/>
      <c r="AF444" s="998"/>
      <c r="AG444" s="998"/>
      <c r="AH444" s="998"/>
      <c r="AI444" s="998"/>
      <c r="AJ444" s="998"/>
      <c r="AK444" s="998"/>
      <c r="AL444" s="998"/>
      <c r="AM444" s="998"/>
      <c r="AN444" s="998"/>
      <c r="AO444" s="998"/>
      <c r="AP444" s="998"/>
      <c r="AQ444" s="998"/>
      <c r="AR444" s="998"/>
      <c r="AS444" s="998"/>
      <c r="AT444" s="998"/>
      <c r="AU444" s="998"/>
      <c r="AV444" s="998"/>
      <c r="AW444" s="998"/>
      <c r="AX444" s="998"/>
      <c r="AY444" s="998"/>
    </row>
    <row r="445" ht="15.75" customHeight="1">
      <c r="A445" s="998"/>
      <c r="B445" s="998"/>
      <c r="C445" s="998"/>
      <c r="D445" s="998"/>
      <c r="E445" s="998"/>
      <c r="F445" s="998"/>
      <c r="G445" s="998"/>
      <c r="H445" s="998"/>
      <c r="I445" s="998"/>
      <c r="J445" s="998"/>
      <c r="K445" s="998"/>
      <c r="L445" s="998"/>
      <c r="M445" s="998"/>
      <c r="N445" s="998"/>
      <c r="O445" s="998"/>
      <c r="P445" s="998"/>
      <c r="Q445" s="998"/>
      <c r="R445" s="998"/>
      <c r="S445" s="998"/>
      <c r="T445" s="998"/>
      <c r="U445" s="998"/>
      <c r="V445" s="998"/>
      <c r="W445" s="998"/>
      <c r="X445" s="998"/>
      <c r="Y445" s="998"/>
      <c r="Z445" s="998"/>
      <c r="AA445" s="998"/>
      <c r="AB445" s="998"/>
      <c r="AC445" s="998"/>
      <c r="AD445" s="998"/>
      <c r="AE445" s="998"/>
      <c r="AF445" s="998"/>
      <c r="AG445" s="998"/>
      <c r="AH445" s="998"/>
      <c r="AI445" s="998"/>
      <c r="AJ445" s="998"/>
      <c r="AK445" s="998"/>
      <c r="AL445" s="998"/>
      <c r="AM445" s="998"/>
      <c r="AN445" s="998"/>
      <c r="AO445" s="998"/>
      <c r="AP445" s="998"/>
      <c r="AQ445" s="998"/>
      <c r="AR445" s="998"/>
      <c r="AS445" s="998"/>
      <c r="AT445" s="998"/>
      <c r="AU445" s="998"/>
      <c r="AV445" s="998"/>
      <c r="AW445" s="998"/>
      <c r="AX445" s="998"/>
      <c r="AY445" s="998"/>
    </row>
    <row r="446" ht="15.75" customHeight="1">
      <c r="A446" s="998"/>
      <c r="B446" s="998"/>
      <c r="C446" s="998"/>
      <c r="D446" s="998"/>
      <c r="E446" s="998"/>
      <c r="F446" s="998"/>
      <c r="G446" s="998"/>
      <c r="H446" s="998"/>
      <c r="I446" s="998"/>
      <c r="J446" s="998"/>
      <c r="K446" s="998"/>
      <c r="L446" s="998"/>
      <c r="M446" s="998"/>
      <c r="N446" s="998"/>
      <c r="O446" s="998"/>
      <c r="P446" s="998"/>
      <c r="Q446" s="998"/>
      <c r="R446" s="998"/>
      <c r="S446" s="998"/>
      <c r="T446" s="998"/>
      <c r="U446" s="998"/>
      <c r="V446" s="998"/>
      <c r="W446" s="998"/>
      <c r="X446" s="998"/>
      <c r="Y446" s="998"/>
      <c r="Z446" s="998"/>
      <c r="AA446" s="998"/>
      <c r="AB446" s="998"/>
      <c r="AC446" s="998"/>
      <c r="AD446" s="998"/>
      <c r="AE446" s="998"/>
      <c r="AF446" s="998"/>
      <c r="AG446" s="998"/>
      <c r="AH446" s="998"/>
      <c r="AI446" s="998"/>
      <c r="AJ446" s="998"/>
      <c r="AK446" s="998"/>
      <c r="AL446" s="998"/>
      <c r="AM446" s="998"/>
      <c r="AN446" s="998"/>
      <c r="AO446" s="998"/>
      <c r="AP446" s="998"/>
      <c r="AQ446" s="998"/>
      <c r="AR446" s="998"/>
      <c r="AS446" s="998"/>
      <c r="AT446" s="998"/>
      <c r="AU446" s="998"/>
      <c r="AV446" s="998"/>
      <c r="AW446" s="998"/>
      <c r="AX446" s="998"/>
      <c r="AY446" s="998"/>
    </row>
    <row r="447" ht="15.75" customHeight="1">
      <c r="A447" s="998"/>
      <c r="B447" s="998"/>
      <c r="C447" s="998"/>
      <c r="D447" s="998"/>
      <c r="E447" s="998"/>
      <c r="F447" s="998"/>
      <c r="G447" s="998"/>
      <c r="H447" s="998"/>
      <c r="I447" s="998"/>
      <c r="J447" s="998"/>
      <c r="K447" s="998"/>
      <c r="L447" s="998"/>
      <c r="M447" s="998"/>
      <c r="N447" s="998"/>
      <c r="O447" s="998"/>
      <c r="P447" s="998"/>
      <c r="Q447" s="998"/>
      <c r="R447" s="998"/>
      <c r="S447" s="998"/>
      <c r="T447" s="998"/>
      <c r="U447" s="998"/>
      <c r="V447" s="998"/>
      <c r="W447" s="998"/>
      <c r="X447" s="998"/>
      <c r="Y447" s="998"/>
      <c r="Z447" s="998"/>
      <c r="AA447" s="998"/>
      <c r="AB447" s="998"/>
      <c r="AC447" s="998"/>
      <c r="AD447" s="998"/>
      <c r="AE447" s="998"/>
      <c r="AF447" s="998"/>
      <c r="AG447" s="998"/>
      <c r="AH447" s="998"/>
      <c r="AI447" s="998"/>
      <c r="AJ447" s="998"/>
      <c r="AK447" s="998"/>
      <c r="AL447" s="998"/>
      <c r="AM447" s="998"/>
      <c r="AN447" s="998"/>
      <c r="AO447" s="998"/>
      <c r="AP447" s="998"/>
      <c r="AQ447" s="998"/>
      <c r="AR447" s="998"/>
      <c r="AS447" s="998"/>
      <c r="AT447" s="998"/>
      <c r="AU447" s="998"/>
      <c r="AV447" s="998"/>
      <c r="AW447" s="998"/>
      <c r="AX447" s="998"/>
      <c r="AY447" s="998"/>
    </row>
    <row r="448" ht="15.75" customHeight="1">
      <c r="A448" s="998"/>
      <c r="B448" s="998"/>
      <c r="C448" s="998"/>
      <c r="D448" s="998"/>
      <c r="E448" s="998"/>
      <c r="F448" s="998"/>
      <c r="G448" s="998"/>
      <c r="H448" s="998"/>
      <c r="I448" s="998"/>
      <c r="J448" s="998"/>
      <c r="K448" s="998"/>
      <c r="L448" s="998"/>
      <c r="M448" s="998"/>
      <c r="N448" s="998"/>
      <c r="O448" s="998"/>
      <c r="P448" s="998"/>
      <c r="Q448" s="998"/>
      <c r="R448" s="998"/>
      <c r="S448" s="998"/>
      <c r="T448" s="998"/>
      <c r="U448" s="998"/>
      <c r="V448" s="998"/>
      <c r="W448" s="998"/>
      <c r="X448" s="998"/>
      <c r="Y448" s="998"/>
      <c r="Z448" s="998"/>
      <c r="AA448" s="998"/>
      <c r="AB448" s="998"/>
      <c r="AC448" s="998"/>
      <c r="AD448" s="998"/>
      <c r="AE448" s="998"/>
      <c r="AF448" s="998"/>
      <c r="AG448" s="998"/>
      <c r="AH448" s="998"/>
      <c r="AI448" s="998"/>
      <c r="AJ448" s="998"/>
      <c r="AK448" s="998"/>
      <c r="AL448" s="998"/>
      <c r="AM448" s="998"/>
      <c r="AN448" s="998"/>
      <c r="AO448" s="998"/>
      <c r="AP448" s="998"/>
      <c r="AQ448" s="998"/>
      <c r="AR448" s="998"/>
      <c r="AS448" s="998"/>
      <c r="AT448" s="998"/>
      <c r="AU448" s="998"/>
      <c r="AV448" s="998"/>
      <c r="AW448" s="998"/>
      <c r="AX448" s="998"/>
      <c r="AY448" s="998"/>
    </row>
    <row r="449" ht="15.75" customHeight="1">
      <c r="A449" s="998"/>
      <c r="B449" s="998"/>
      <c r="C449" s="998"/>
      <c r="D449" s="998"/>
      <c r="E449" s="998"/>
      <c r="F449" s="998"/>
      <c r="G449" s="998"/>
      <c r="H449" s="998"/>
      <c r="I449" s="998"/>
      <c r="J449" s="998"/>
      <c r="K449" s="998"/>
      <c r="L449" s="998"/>
      <c r="M449" s="998"/>
      <c r="N449" s="998"/>
      <c r="O449" s="998"/>
      <c r="P449" s="998"/>
      <c r="Q449" s="998"/>
      <c r="R449" s="998"/>
      <c r="S449" s="998"/>
      <c r="T449" s="998"/>
      <c r="U449" s="998"/>
      <c r="V449" s="998"/>
      <c r="W449" s="998"/>
      <c r="X449" s="998"/>
      <c r="Y449" s="998"/>
      <c r="Z449" s="998"/>
      <c r="AA449" s="998"/>
      <c r="AB449" s="998"/>
      <c r="AC449" s="998"/>
      <c r="AD449" s="998"/>
      <c r="AE449" s="998"/>
      <c r="AF449" s="998"/>
      <c r="AG449" s="998"/>
      <c r="AH449" s="998"/>
      <c r="AI449" s="998"/>
      <c r="AJ449" s="998"/>
      <c r="AK449" s="998"/>
      <c r="AL449" s="998"/>
      <c r="AM449" s="998"/>
      <c r="AN449" s="998"/>
      <c r="AO449" s="998"/>
      <c r="AP449" s="998"/>
      <c r="AQ449" s="998"/>
      <c r="AR449" s="998"/>
      <c r="AS449" s="998"/>
      <c r="AT449" s="998"/>
      <c r="AU449" s="998"/>
      <c r="AV449" s="998"/>
      <c r="AW449" s="998"/>
      <c r="AX449" s="998"/>
      <c r="AY449" s="998"/>
    </row>
    <row r="450" ht="15.75" customHeight="1">
      <c r="A450" s="998"/>
      <c r="B450" s="998"/>
      <c r="C450" s="998"/>
      <c r="D450" s="998"/>
      <c r="E450" s="998"/>
      <c r="F450" s="998"/>
      <c r="G450" s="998"/>
      <c r="H450" s="998"/>
      <c r="I450" s="998"/>
      <c r="J450" s="998"/>
      <c r="K450" s="998"/>
      <c r="L450" s="998"/>
      <c r="M450" s="998"/>
      <c r="N450" s="998"/>
      <c r="O450" s="998"/>
      <c r="P450" s="998"/>
      <c r="Q450" s="998"/>
      <c r="R450" s="998"/>
      <c r="S450" s="998"/>
      <c r="T450" s="998"/>
      <c r="U450" s="998"/>
      <c r="V450" s="998"/>
      <c r="W450" s="998"/>
      <c r="X450" s="998"/>
      <c r="Y450" s="998"/>
      <c r="Z450" s="998"/>
      <c r="AA450" s="998"/>
      <c r="AB450" s="998"/>
      <c r="AC450" s="998"/>
      <c r="AD450" s="998"/>
      <c r="AE450" s="998"/>
      <c r="AF450" s="998"/>
      <c r="AG450" s="998"/>
      <c r="AH450" s="998"/>
      <c r="AI450" s="998"/>
      <c r="AJ450" s="998"/>
      <c r="AK450" s="998"/>
      <c r="AL450" s="998"/>
      <c r="AM450" s="998"/>
      <c r="AN450" s="998"/>
      <c r="AO450" s="998"/>
      <c r="AP450" s="998"/>
      <c r="AQ450" s="998"/>
      <c r="AR450" s="998"/>
      <c r="AS450" s="998"/>
      <c r="AT450" s="998"/>
      <c r="AU450" s="998"/>
      <c r="AV450" s="998"/>
      <c r="AW450" s="998"/>
      <c r="AX450" s="998"/>
      <c r="AY450" s="998"/>
    </row>
    <row r="451" ht="15.75" customHeight="1">
      <c r="A451" s="998"/>
      <c r="B451" s="998"/>
      <c r="C451" s="998"/>
      <c r="D451" s="998"/>
      <c r="E451" s="998"/>
      <c r="F451" s="998"/>
      <c r="G451" s="998"/>
      <c r="H451" s="998"/>
      <c r="I451" s="998"/>
      <c r="J451" s="998"/>
      <c r="K451" s="998"/>
      <c r="L451" s="998"/>
      <c r="M451" s="998"/>
      <c r="N451" s="998"/>
      <c r="O451" s="998"/>
      <c r="P451" s="998"/>
      <c r="Q451" s="998"/>
      <c r="R451" s="998"/>
      <c r="S451" s="998"/>
      <c r="T451" s="998"/>
      <c r="U451" s="998"/>
      <c r="V451" s="998"/>
      <c r="W451" s="998"/>
      <c r="X451" s="998"/>
      <c r="Y451" s="998"/>
      <c r="Z451" s="998"/>
      <c r="AA451" s="998"/>
      <c r="AB451" s="998"/>
      <c r="AC451" s="998"/>
      <c r="AD451" s="998"/>
      <c r="AE451" s="998"/>
      <c r="AF451" s="998"/>
      <c r="AG451" s="998"/>
      <c r="AH451" s="998"/>
      <c r="AI451" s="998"/>
      <c r="AJ451" s="998"/>
      <c r="AK451" s="998"/>
      <c r="AL451" s="998"/>
      <c r="AM451" s="998"/>
      <c r="AN451" s="998"/>
      <c r="AO451" s="998"/>
      <c r="AP451" s="998"/>
      <c r="AQ451" s="998"/>
      <c r="AR451" s="998"/>
      <c r="AS451" s="998"/>
      <c r="AT451" s="998"/>
      <c r="AU451" s="998"/>
      <c r="AV451" s="998"/>
      <c r="AW451" s="998"/>
      <c r="AX451" s="998"/>
      <c r="AY451" s="998"/>
    </row>
    <row r="452" ht="15.75" customHeight="1">
      <c r="A452" s="998"/>
      <c r="B452" s="998"/>
      <c r="C452" s="998"/>
      <c r="D452" s="998"/>
      <c r="E452" s="998"/>
      <c r="F452" s="998"/>
      <c r="G452" s="998"/>
      <c r="H452" s="998"/>
      <c r="I452" s="998"/>
      <c r="J452" s="998"/>
      <c r="K452" s="998"/>
      <c r="L452" s="998"/>
      <c r="M452" s="998"/>
      <c r="N452" s="998"/>
      <c r="O452" s="998"/>
      <c r="P452" s="998"/>
      <c r="Q452" s="998"/>
      <c r="R452" s="998"/>
      <c r="S452" s="998"/>
      <c r="T452" s="998"/>
      <c r="U452" s="998"/>
      <c r="V452" s="998"/>
      <c r="W452" s="998"/>
      <c r="X452" s="998"/>
      <c r="Y452" s="998"/>
      <c r="Z452" s="998"/>
      <c r="AA452" s="998"/>
      <c r="AB452" s="998"/>
      <c r="AC452" s="998"/>
      <c r="AD452" s="998"/>
      <c r="AE452" s="998"/>
      <c r="AF452" s="998"/>
      <c r="AG452" s="998"/>
      <c r="AH452" s="998"/>
      <c r="AI452" s="998"/>
      <c r="AJ452" s="998"/>
      <c r="AK452" s="998"/>
      <c r="AL452" s="998"/>
      <c r="AM452" s="998"/>
      <c r="AN452" s="998"/>
      <c r="AO452" s="998"/>
      <c r="AP452" s="998"/>
      <c r="AQ452" s="998"/>
      <c r="AR452" s="998"/>
      <c r="AS452" s="998"/>
      <c r="AT452" s="998"/>
      <c r="AU452" s="998"/>
      <c r="AV452" s="998"/>
      <c r="AW452" s="998"/>
      <c r="AX452" s="998"/>
      <c r="AY452" s="998"/>
    </row>
    <row r="453" ht="15.75" customHeight="1">
      <c r="A453" s="998"/>
      <c r="B453" s="998"/>
      <c r="C453" s="998"/>
      <c r="D453" s="998"/>
      <c r="E453" s="998"/>
      <c r="F453" s="998"/>
      <c r="G453" s="998"/>
      <c r="H453" s="998"/>
      <c r="I453" s="998"/>
      <c r="J453" s="998"/>
      <c r="K453" s="998"/>
      <c r="L453" s="998"/>
      <c r="M453" s="998"/>
      <c r="N453" s="998"/>
      <c r="O453" s="998"/>
      <c r="P453" s="998"/>
      <c r="Q453" s="998"/>
      <c r="R453" s="998"/>
      <c r="S453" s="998"/>
      <c r="T453" s="998"/>
      <c r="U453" s="998"/>
      <c r="V453" s="998"/>
      <c r="W453" s="998"/>
      <c r="X453" s="998"/>
      <c r="Y453" s="998"/>
      <c r="Z453" s="998"/>
      <c r="AA453" s="998"/>
      <c r="AB453" s="998"/>
      <c r="AC453" s="998"/>
      <c r="AD453" s="998"/>
      <c r="AE453" s="998"/>
      <c r="AF453" s="998"/>
      <c r="AG453" s="998"/>
      <c r="AH453" s="998"/>
      <c r="AI453" s="998"/>
      <c r="AJ453" s="998"/>
      <c r="AK453" s="998"/>
      <c r="AL453" s="998"/>
      <c r="AM453" s="998"/>
      <c r="AN453" s="998"/>
      <c r="AO453" s="998"/>
      <c r="AP453" s="998"/>
      <c r="AQ453" s="998"/>
      <c r="AR453" s="998"/>
      <c r="AS453" s="998"/>
      <c r="AT453" s="998"/>
      <c r="AU453" s="998"/>
      <c r="AV453" s="998"/>
      <c r="AW453" s="998"/>
      <c r="AX453" s="998"/>
      <c r="AY453" s="998"/>
    </row>
    <row r="454" ht="15.75" customHeight="1">
      <c r="A454" s="998"/>
      <c r="B454" s="998"/>
      <c r="C454" s="998"/>
      <c r="D454" s="998"/>
      <c r="E454" s="998"/>
      <c r="F454" s="998"/>
      <c r="G454" s="998"/>
      <c r="H454" s="998"/>
      <c r="I454" s="998"/>
      <c r="J454" s="998"/>
      <c r="K454" s="998"/>
      <c r="L454" s="998"/>
      <c r="M454" s="998"/>
      <c r="N454" s="998"/>
      <c r="O454" s="998"/>
      <c r="P454" s="998"/>
      <c r="Q454" s="998"/>
      <c r="R454" s="998"/>
      <c r="S454" s="998"/>
      <c r="T454" s="998"/>
      <c r="U454" s="998"/>
      <c r="V454" s="998"/>
      <c r="W454" s="998"/>
      <c r="X454" s="998"/>
      <c r="Y454" s="998"/>
      <c r="Z454" s="998"/>
      <c r="AA454" s="998"/>
      <c r="AB454" s="998"/>
      <c r="AC454" s="998"/>
      <c r="AD454" s="998"/>
      <c r="AE454" s="998"/>
      <c r="AF454" s="998"/>
      <c r="AG454" s="998"/>
      <c r="AH454" s="998"/>
      <c r="AI454" s="998"/>
      <c r="AJ454" s="998"/>
      <c r="AK454" s="998"/>
      <c r="AL454" s="998"/>
      <c r="AM454" s="998"/>
      <c r="AN454" s="998"/>
      <c r="AO454" s="998"/>
      <c r="AP454" s="998"/>
      <c r="AQ454" s="998"/>
      <c r="AR454" s="998"/>
      <c r="AS454" s="998"/>
      <c r="AT454" s="998"/>
      <c r="AU454" s="998"/>
      <c r="AV454" s="998"/>
      <c r="AW454" s="998"/>
      <c r="AX454" s="998"/>
      <c r="AY454" s="998"/>
    </row>
    <row r="455" ht="15.75" customHeight="1">
      <c r="A455" s="998"/>
      <c r="B455" s="998"/>
      <c r="C455" s="998"/>
      <c r="D455" s="998"/>
      <c r="E455" s="998"/>
      <c r="F455" s="998"/>
      <c r="G455" s="998"/>
      <c r="H455" s="998"/>
      <c r="I455" s="998"/>
      <c r="J455" s="998"/>
      <c r="K455" s="998"/>
      <c r="L455" s="998"/>
      <c r="M455" s="998"/>
      <c r="N455" s="998"/>
      <c r="O455" s="998"/>
      <c r="P455" s="998"/>
      <c r="Q455" s="998"/>
      <c r="R455" s="998"/>
      <c r="S455" s="998"/>
      <c r="T455" s="998"/>
      <c r="U455" s="998"/>
      <c r="V455" s="998"/>
      <c r="W455" s="998"/>
      <c r="X455" s="998"/>
      <c r="Y455" s="998"/>
      <c r="Z455" s="998"/>
      <c r="AA455" s="998"/>
      <c r="AB455" s="998"/>
      <c r="AC455" s="998"/>
      <c r="AD455" s="998"/>
      <c r="AE455" s="998"/>
      <c r="AF455" s="998"/>
      <c r="AG455" s="998"/>
      <c r="AH455" s="998"/>
      <c r="AI455" s="998"/>
      <c r="AJ455" s="998"/>
      <c r="AK455" s="998"/>
      <c r="AL455" s="998"/>
      <c r="AM455" s="998"/>
      <c r="AN455" s="998"/>
      <c r="AO455" s="998"/>
      <c r="AP455" s="998"/>
      <c r="AQ455" s="998"/>
      <c r="AR455" s="998"/>
      <c r="AS455" s="998"/>
      <c r="AT455" s="998"/>
      <c r="AU455" s="998"/>
      <c r="AV455" s="998"/>
      <c r="AW455" s="998"/>
      <c r="AX455" s="998"/>
      <c r="AY455" s="998"/>
    </row>
    <row r="456" ht="15.75" customHeight="1">
      <c r="A456" s="998"/>
      <c r="B456" s="998"/>
      <c r="C456" s="998"/>
      <c r="D456" s="998"/>
      <c r="E456" s="998"/>
      <c r="F456" s="998"/>
      <c r="G456" s="998"/>
      <c r="H456" s="998"/>
      <c r="I456" s="998"/>
      <c r="J456" s="998"/>
      <c r="K456" s="998"/>
      <c r="L456" s="998"/>
      <c r="M456" s="998"/>
      <c r="N456" s="998"/>
      <c r="O456" s="998"/>
      <c r="P456" s="998"/>
      <c r="Q456" s="998"/>
      <c r="R456" s="998"/>
      <c r="S456" s="998"/>
      <c r="T456" s="998"/>
      <c r="U456" s="998"/>
      <c r="V456" s="998"/>
      <c r="W456" s="998"/>
      <c r="X456" s="998"/>
      <c r="Y456" s="998"/>
      <c r="Z456" s="998"/>
      <c r="AA456" s="998"/>
      <c r="AB456" s="998"/>
      <c r="AC456" s="998"/>
      <c r="AD456" s="998"/>
      <c r="AE456" s="998"/>
      <c r="AF456" s="998"/>
      <c r="AG456" s="998"/>
      <c r="AH456" s="998"/>
      <c r="AI456" s="998"/>
      <c r="AJ456" s="998"/>
      <c r="AK456" s="998"/>
      <c r="AL456" s="998"/>
      <c r="AM456" s="998"/>
      <c r="AN456" s="998"/>
      <c r="AO456" s="998"/>
      <c r="AP456" s="998"/>
      <c r="AQ456" s="998"/>
      <c r="AR456" s="998"/>
      <c r="AS456" s="998"/>
      <c r="AT456" s="998"/>
      <c r="AU456" s="998"/>
      <c r="AV456" s="998"/>
      <c r="AW456" s="998"/>
      <c r="AX456" s="998"/>
      <c r="AY456" s="998"/>
    </row>
    <row r="457" ht="15.75" customHeight="1">
      <c r="A457" s="998"/>
      <c r="B457" s="998"/>
      <c r="C457" s="998"/>
      <c r="D457" s="998"/>
      <c r="E457" s="998"/>
      <c r="F457" s="998"/>
      <c r="G457" s="998"/>
      <c r="H457" s="998"/>
      <c r="I457" s="998"/>
      <c r="J457" s="998"/>
      <c r="K457" s="998"/>
      <c r="L457" s="998"/>
      <c r="M457" s="998"/>
      <c r="N457" s="998"/>
      <c r="O457" s="998"/>
      <c r="P457" s="998"/>
      <c r="Q457" s="998"/>
      <c r="R457" s="998"/>
      <c r="S457" s="998"/>
      <c r="T457" s="998"/>
      <c r="U457" s="998"/>
      <c r="V457" s="998"/>
      <c r="W457" s="998"/>
      <c r="X457" s="998"/>
      <c r="Y457" s="998"/>
      <c r="Z457" s="998"/>
      <c r="AA457" s="998"/>
      <c r="AB457" s="998"/>
      <c r="AC457" s="998"/>
      <c r="AD457" s="998"/>
      <c r="AE457" s="998"/>
      <c r="AF457" s="998"/>
      <c r="AG457" s="998"/>
      <c r="AH457" s="998"/>
      <c r="AI457" s="998"/>
      <c r="AJ457" s="998"/>
      <c r="AK457" s="998"/>
      <c r="AL457" s="998"/>
      <c r="AM457" s="998"/>
      <c r="AN457" s="998"/>
      <c r="AO457" s="998"/>
      <c r="AP457" s="998"/>
      <c r="AQ457" s="998"/>
      <c r="AR457" s="998"/>
      <c r="AS457" s="998"/>
      <c r="AT457" s="998"/>
      <c r="AU457" s="998"/>
      <c r="AV457" s="998"/>
      <c r="AW457" s="998"/>
      <c r="AX457" s="998"/>
      <c r="AY457" s="998"/>
    </row>
    <row r="458" ht="15.75" customHeight="1">
      <c r="A458" s="998"/>
      <c r="B458" s="998"/>
      <c r="C458" s="998"/>
      <c r="D458" s="998"/>
      <c r="E458" s="998"/>
      <c r="F458" s="998"/>
      <c r="G458" s="998"/>
      <c r="H458" s="998"/>
      <c r="I458" s="998"/>
      <c r="J458" s="998"/>
      <c r="K458" s="998"/>
      <c r="L458" s="998"/>
      <c r="M458" s="998"/>
      <c r="N458" s="998"/>
      <c r="O458" s="998"/>
      <c r="P458" s="998"/>
      <c r="Q458" s="998"/>
      <c r="R458" s="998"/>
      <c r="S458" s="998"/>
      <c r="T458" s="998"/>
      <c r="U458" s="998"/>
      <c r="V458" s="998"/>
      <c r="W458" s="998"/>
      <c r="X458" s="998"/>
      <c r="Y458" s="998"/>
      <c r="Z458" s="998"/>
      <c r="AA458" s="998"/>
      <c r="AB458" s="998"/>
      <c r="AC458" s="998"/>
      <c r="AD458" s="998"/>
      <c r="AE458" s="998"/>
      <c r="AF458" s="998"/>
      <c r="AG458" s="998"/>
      <c r="AH458" s="998"/>
      <c r="AI458" s="998"/>
      <c r="AJ458" s="998"/>
      <c r="AK458" s="998"/>
      <c r="AL458" s="998"/>
      <c r="AM458" s="998"/>
      <c r="AN458" s="998"/>
      <c r="AO458" s="998"/>
      <c r="AP458" s="998"/>
      <c r="AQ458" s="998"/>
      <c r="AR458" s="998"/>
      <c r="AS458" s="998"/>
      <c r="AT458" s="998"/>
      <c r="AU458" s="998"/>
      <c r="AV458" s="998"/>
      <c r="AW458" s="998"/>
      <c r="AX458" s="998"/>
      <c r="AY458" s="998"/>
    </row>
    <row r="459" ht="15.75" customHeight="1">
      <c r="A459" s="998"/>
      <c r="B459" s="998"/>
      <c r="C459" s="998"/>
      <c r="D459" s="998"/>
      <c r="E459" s="998"/>
      <c r="F459" s="998"/>
      <c r="G459" s="998"/>
      <c r="H459" s="998"/>
      <c r="I459" s="998"/>
      <c r="J459" s="998"/>
      <c r="K459" s="998"/>
      <c r="L459" s="998"/>
      <c r="M459" s="998"/>
      <c r="N459" s="998"/>
      <c r="O459" s="998"/>
      <c r="P459" s="998"/>
      <c r="Q459" s="998"/>
      <c r="R459" s="998"/>
      <c r="S459" s="998"/>
      <c r="T459" s="998"/>
      <c r="U459" s="998"/>
      <c r="V459" s="998"/>
      <c r="W459" s="998"/>
      <c r="X459" s="998"/>
      <c r="Y459" s="998"/>
      <c r="Z459" s="998"/>
      <c r="AA459" s="998"/>
      <c r="AB459" s="998"/>
      <c r="AC459" s="998"/>
      <c r="AD459" s="998"/>
      <c r="AE459" s="998"/>
      <c r="AF459" s="998"/>
      <c r="AG459" s="998"/>
      <c r="AH459" s="998"/>
      <c r="AI459" s="998"/>
      <c r="AJ459" s="998"/>
      <c r="AK459" s="998"/>
      <c r="AL459" s="998"/>
      <c r="AM459" s="998"/>
      <c r="AN459" s="998"/>
      <c r="AO459" s="998"/>
      <c r="AP459" s="998"/>
      <c r="AQ459" s="998"/>
      <c r="AR459" s="998"/>
      <c r="AS459" s="998"/>
      <c r="AT459" s="998"/>
      <c r="AU459" s="998"/>
      <c r="AV459" s="998"/>
      <c r="AW459" s="998"/>
      <c r="AX459" s="998"/>
      <c r="AY459" s="998"/>
    </row>
    <row r="460" ht="15.75" customHeight="1">
      <c r="A460" s="998"/>
      <c r="B460" s="998"/>
      <c r="C460" s="998"/>
      <c r="D460" s="998"/>
      <c r="E460" s="998"/>
      <c r="F460" s="998"/>
      <c r="G460" s="998"/>
      <c r="H460" s="998"/>
      <c r="I460" s="998"/>
      <c r="J460" s="998"/>
      <c r="K460" s="998"/>
      <c r="L460" s="998"/>
      <c r="M460" s="998"/>
      <c r="N460" s="998"/>
      <c r="O460" s="998"/>
      <c r="P460" s="998"/>
      <c r="Q460" s="998"/>
      <c r="R460" s="998"/>
      <c r="S460" s="998"/>
      <c r="T460" s="998"/>
      <c r="U460" s="998"/>
      <c r="V460" s="998"/>
      <c r="W460" s="998"/>
      <c r="X460" s="998"/>
      <c r="Y460" s="998"/>
      <c r="Z460" s="998"/>
      <c r="AA460" s="998"/>
      <c r="AB460" s="998"/>
      <c r="AC460" s="998"/>
      <c r="AD460" s="998"/>
      <c r="AE460" s="998"/>
      <c r="AF460" s="998"/>
      <c r="AG460" s="998"/>
      <c r="AH460" s="998"/>
      <c r="AI460" s="998"/>
      <c r="AJ460" s="998"/>
      <c r="AK460" s="998"/>
      <c r="AL460" s="998"/>
      <c r="AM460" s="998"/>
      <c r="AN460" s="998"/>
      <c r="AO460" s="998"/>
      <c r="AP460" s="998"/>
      <c r="AQ460" s="998"/>
      <c r="AR460" s="998"/>
      <c r="AS460" s="998"/>
      <c r="AT460" s="998"/>
      <c r="AU460" s="998"/>
      <c r="AV460" s="998"/>
      <c r="AW460" s="998"/>
      <c r="AX460" s="998"/>
      <c r="AY460" s="998"/>
    </row>
    <row r="461" ht="15.75" customHeight="1">
      <c r="A461" s="998"/>
      <c r="B461" s="998"/>
      <c r="C461" s="998"/>
      <c r="D461" s="998"/>
      <c r="E461" s="998"/>
      <c r="F461" s="998"/>
      <c r="G461" s="998"/>
      <c r="H461" s="998"/>
      <c r="I461" s="998"/>
      <c r="J461" s="998"/>
      <c r="K461" s="998"/>
      <c r="L461" s="998"/>
      <c r="M461" s="998"/>
      <c r="N461" s="998"/>
      <c r="O461" s="998"/>
      <c r="P461" s="998"/>
      <c r="Q461" s="998"/>
      <c r="R461" s="998"/>
      <c r="S461" s="998"/>
      <c r="T461" s="998"/>
      <c r="U461" s="998"/>
      <c r="V461" s="998"/>
      <c r="W461" s="998"/>
      <c r="X461" s="998"/>
      <c r="Y461" s="998"/>
      <c r="Z461" s="998"/>
      <c r="AA461" s="998"/>
      <c r="AB461" s="998"/>
      <c r="AC461" s="998"/>
      <c r="AD461" s="998"/>
      <c r="AE461" s="998"/>
      <c r="AF461" s="998"/>
      <c r="AG461" s="998"/>
      <c r="AH461" s="998"/>
      <c r="AI461" s="998"/>
      <c r="AJ461" s="998"/>
      <c r="AK461" s="998"/>
      <c r="AL461" s="998"/>
      <c r="AM461" s="998"/>
      <c r="AN461" s="998"/>
      <c r="AO461" s="998"/>
      <c r="AP461" s="998"/>
      <c r="AQ461" s="998"/>
      <c r="AR461" s="998"/>
      <c r="AS461" s="998"/>
      <c r="AT461" s="998"/>
      <c r="AU461" s="998"/>
      <c r="AV461" s="998"/>
      <c r="AW461" s="998"/>
      <c r="AX461" s="998"/>
      <c r="AY461" s="998"/>
    </row>
    <row r="462" ht="15.75" customHeight="1">
      <c r="A462" s="998"/>
      <c r="B462" s="998"/>
      <c r="C462" s="998"/>
      <c r="D462" s="998"/>
      <c r="E462" s="998"/>
      <c r="F462" s="998"/>
      <c r="G462" s="998"/>
      <c r="H462" s="998"/>
      <c r="I462" s="998"/>
      <c r="J462" s="998"/>
      <c r="K462" s="998"/>
      <c r="L462" s="998"/>
      <c r="M462" s="998"/>
      <c r="N462" s="998"/>
      <c r="O462" s="998"/>
      <c r="P462" s="998"/>
      <c r="Q462" s="998"/>
      <c r="R462" s="998"/>
      <c r="S462" s="998"/>
      <c r="T462" s="998"/>
      <c r="U462" s="998"/>
      <c r="V462" s="998"/>
      <c r="W462" s="998"/>
      <c r="X462" s="998"/>
      <c r="Y462" s="998"/>
      <c r="Z462" s="998"/>
      <c r="AA462" s="998"/>
      <c r="AB462" s="998"/>
      <c r="AC462" s="998"/>
      <c r="AD462" s="998"/>
      <c r="AE462" s="998"/>
      <c r="AF462" s="998"/>
      <c r="AG462" s="998"/>
      <c r="AH462" s="998"/>
      <c r="AI462" s="998"/>
      <c r="AJ462" s="998"/>
      <c r="AK462" s="998"/>
      <c r="AL462" s="998"/>
      <c r="AM462" s="998"/>
      <c r="AN462" s="998"/>
      <c r="AO462" s="998"/>
      <c r="AP462" s="998"/>
      <c r="AQ462" s="998"/>
      <c r="AR462" s="998"/>
      <c r="AS462" s="998"/>
      <c r="AT462" s="998"/>
      <c r="AU462" s="998"/>
      <c r="AV462" s="998"/>
      <c r="AW462" s="998"/>
      <c r="AX462" s="998"/>
      <c r="AY462" s="998"/>
    </row>
    <row r="463" ht="15.75" customHeight="1">
      <c r="A463" s="998"/>
      <c r="B463" s="998"/>
      <c r="C463" s="998"/>
      <c r="D463" s="998"/>
      <c r="E463" s="998"/>
      <c r="F463" s="998"/>
      <c r="G463" s="998"/>
      <c r="H463" s="998"/>
      <c r="I463" s="998"/>
      <c r="J463" s="998"/>
      <c r="K463" s="998"/>
      <c r="L463" s="998"/>
      <c r="M463" s="998"/>
      <c r="N463" s="998"/>
      <c r="O463" s="998"/>
      <c r="P463" s="998"/>
      <c r="Q463" s="998"/>
      <c r="R463" s="998"/>
      <c r="S463" s="998"/>
      <c r="T463" s="998"/>
      <c r="U463" s="998"/>
      <c r="V463" s="998"/>
      <c r="W463" s="998"/>
      <c r="X463" s="998"/>
      <c r="Y463" s="998"/>
      <c r="Z463" s="998"/>
      <c r="AA463" s="998"/>
      <c r="AB463" s="998"/>
      <c r="AC463" s="998"/>
      <c r="AD463" s="998"/>
      <c r="AE463" s="998"/>
      <c r="AF463" s="998"/>
      <c r="AG463" s="998"/>
      <c r="AH463" s="998"/>
      <c r="AI463" s="998"/>
      <c r="AJ463" s="998"/>
      <c r="AK463" s="998"/>
      <c r="AL463" s="998"/>
      <c r="AM463" s="998"/>
      <c r="AN463" s="998"/>
      <c r="AO463" s="998"/>
      <c r="AP463" s="998"/>
      <c r="AQ463" s="998"/>
      <c r="AR463" s="998"/>
      <c r="AS463" s="998"/>
      <c r="AT463" s="998"/>
      <c r="AU463" s="998"/>
      <c r="AV463" s="998"/>
      <c r="AW463" s="998"/>
      <c r="AX463" s="998"/>
      <c r="AY463" s="998"/>
    </row>
    <row r="464" ht="15.75" customHeight="1">
      <c r="A464" s="998"/>
      <c r="B464" s="998"/>
      <c r="C464" s="998"/>
      <c r="D464" s="998"/>
      <c r="E464" s="998"/>
      <c r="F464" s="998"/>
      <c r="G464" s="998"/>
      <c r="H464" s="998"/>
      <c r="I464" s="998"/>
      <c r="J464" s="998"/>
      <c r="K464" s="998"/>
      <c r="L464" s="998"/>
      <c r="M464" s="998"/>
      <c r="N464" s="998"/>
      <c r="O464" s="998"/>
      <c r="P464" s="998"/>
      <c r="Q464" s="998"/>
      <c r="R464" s="998"/>
      <c r="S464" s="998"/>
      <c r="T464" s="998"/>
      <c r="U464" s="998"/>
      <c r="V464" s="998"/>
      <c r="W464" s="998"/>
      <c r="X464" s="998"/>
      <c r="Y464" s="998"/>
      <c r="Z464" s="998"/>
      <c r="AA464" s="998"/>
      <c r="AB464" s="998"/>
      <c r="AC464" s="998"/>
      <c r="AD464" s="998"/>
      <c r="AE464" s="998"/>
      <c r="AF464" s="998"/>
      <c r="AG464" s="998"/>
      <c r="AH464" s="998"/>
      <c r="AI464" s="998"/>
      <c r="AJ464" s="998"/>
      <c r="AK464" s="998"/>
      <c r="AL464" s="998"/>
      <c r="AM464" s="998"/>
      <c r="AN464" s="998"/>
      <c r="AO464" s="998"/>
      <c r="AP464" s="998"/>
      <c r="AQ464" s="998"/>
      <c r="AR464" s="998"/>
      <c r="AS464" s="998"/>
      <c r="AT464" s="998"/>
      <c r="AU464" s="998"/>
      <c r="AV464" s="998"/>
      <c r="AW464" s="998"/>
      <c r="AX464" s="998"/>
      <c r="AY464" s="998"/>
    </row>
    <row r="465" ht="15.75" customHeight="1">
      <c r="A465" s="998"/>
      <c r="B465" s="998"/>
      <c r="C465" s="998"/>
      <c r="D465" s="998"/>
      <c r="E465" s="998"/>
      <c r="F465" s="998"/>
      <c r="G465" s="998"/>
      <c r="H465" s="998"/>
      <c r="I465" s="998"/>
      <c r="J465" s="998"/>
      <c r="K465" s="998"/>
      <c r="L465" s="998"/>
      <c r="M465" s="998"/>
      <c r="N465" s="998"/>
      <c r="O465" s="998"/>
      <c r="P465" s="998"/>
      <c r="Q465" s="998"/>
      <c r="R465" s="998"/>
      <c r="S465" s="998"/>
      <c r="T465" s="998"/>
      <c r="U465" s="998"/>
      <c r="V465" s="998"/>
      <c r="W465" s="998"/>
      <c r="X465" s="998"/>
      <c r="Y465" s="998"/>
      <c r="Z465" s="998"/>
      <c r="AA465" s="998"/>
      <c r="AB465" s="998"/>
      <c r="AC465" s="998"/>
      <c r="AD465" s="998"/>
      <c r="AE465" s="998"/>
      <c r="AF465" s="998"/>
      <c r="AG465" s="998"/>
      <c r="AH465" s="998"/>
      <c r="AI465" s="998"/>
      <c r="AJ465" s="998"/>
      <c r="AK465" s="998"/>
      <c r="AL465" s="998"/>
      <c r="AM465" s="998"/>
      <c r="AN465" s="998"/>
      <c r="AO465" s="998"/>
      <c r="AP465" s="998"/>
      <c r="AQ465" s="998"/>
      <c r="AR465" s="998"/>
      <c r="AS465" s="998"/>
      <c r="AT465" s="998"/>
      <c r="AU465" s="998"/>
      <c r="AV465" s="998"/>
      <c r="AW465" s="998"/>
      <c r="AX465" s="998"/>
      <c r="AY465" s="998"/>
    </row>
    <row r="466" ht="15.75" customHeight="1">
      <c r="A466" s="998"/>
      <c r="B466" s="998"/>
      <c r="C466" s="998"/>
      <c r="D466" s="998"/>
      <c r="E466" s="998"/>
      <c r="F466" s="998"/>
      <c r="G466" s="998"/>
      <c r="H466" s="998"/>
      <c r="I466" s="998"/>
      <c r="J466" s="998"/>
      <c r="K466" s="998"/>
      <c r="L466" s="998"/>
      <c r="M466" s="998"/>
      <c r="N466" s="998"/>
      <c r="O466" s="998"/>
      <c r="P466" s="998"/>
      <c r="Q466" s="998"/>
      <c r="R466" s="998"/>
      <c r="S466" s="998"/>
      <c r="T466" s="998"/>
      <c r="U466" s="998"/>
      <c r="V466" s="998"/>
      <c r="W466" s="998"/>
      <c r="X466" s="998"/>
      <c r="Y466" s="998"/>
      <c r="Z466" s="998"/>
      <c r="AA466" s="998"/>
      <c r="AB466" s="998"/>
      <c r="AC466" s="998"/>
      <c r="AD466" s="998"/>
      <c r="AE466" s="998"/>
      <c r="AF466" s="998"/>
      <c r="AG466" s="998"/>
      <c r="AH466" s="998"/>
      <c r="AI466" s="998"/>
      <c r="AJ466" s="998"/>
      <c r="AK466" s="998"/>
      <c r="AL466" s="998"/>
      <c r="AM466" s="998"/>
      <c r="AN466" s="998"/>
      <c r="AO466" s="998"/>
      <c r="AP466" s="998"/>
      <c r="AQ466" s="998"/>
      <c r="AR466" s="998"/>
      <c r="AS466" s="998"/>
      <c r="AT466" s="998"/>
      <c r="AU466" s="998"/>
      <c r="AV466" s="998"/>
      <c r="AW466" s="998"/>
      <c r="AX466" s="998"/>
      <c r="AY466" s="998"/>
    </row>
    <row r="467" ht="15.75" customHeight="1">
      <c r="A467" s="998"/>
      <c r="B467" s="998"/>
      <c r="C467" s="998"/>
      <c r="D467" s="998"/>
      <c r="E467" s="998"/>
      <c r="F467" s="998"/>
      <c r="G467" s="998"/>
      <c r="H467" s="998"/>
      <c r="I467" s="998"/>
      <c r="J467" s="998"/>
      <c r="K467" s="998"/>
      <c r="L467" s="998"/>
      <c r="M467" s="998"/>
      <c r="N467" s="998"/>
      <c r="O467" s="998"/>
      <c r="P467" s="998"/>
      <c r="Q467" s="998"/>
      <c r="R467" s="998"/>
      <c r="S467" s="998"/>
      <c r="T467" s="998"/>
      <c r="U467" s="998"/>
      <c r="V467" s="998"/>
      <c r="W467" s="998"/>
      <c r="X467" s="998"/>
      <c r="Y467" s="998"/>
      <c r="Z467" s="998"/>
      <c r="AA467" s="998"/>
      <c r="AB467" s="998"/>
      <c r="AC467" s="998"/>
      <c r="AD467" s="998"/>
      <c r="AE467" s="998"/>
      <c r="AF467" s="998"/>
      <c r="AG467" s="998"/>
      <c r="AH467" s="998"/>
      <c r="AI467" s="998"/>
      <c r="AJ467" s="998"/>
      <c r="AK467" s="998"/>
      <c r="AL467" s="998"/>
      <c r="AM467" s="998"/>
      <c r="AN467" s="998"/>
      <c r="AO467" s="998"/>
      <c r="AP467" s="998"/>
      <c r="AQ467" s="998"/>
      <c r="AR467" s="998"/>
      <c r="AS467" s="998"/>
      <c r="AT467" s="998"/>
      <c r="AU467" s="998"/>
      <c r="AV467" s="998"/>
      <c r="AW467" s="998"/>
      <c r="AX467" s="998"/>
      <c r="AY467" s="998"/>
    </row>
    <row r="468" ht="15.75" customHeight="1">
      <c r="A468" s="998"/>
      <c r="B468" s="998"/>
      <c r="C468" s="998"/>
      <c r="D468" s="998"/>
      <c r="E468" s="998"/>
      <c r="F468" s="998"/>
      <c r="G468" s="998"/>
      <c r="H468" s="998"/>
      <c r="I468" s="998"/>
      <c r="J468" s="998"/>
      <c r="K468" s="998"/>
      <c r="L468" s="998"/>
      <c r="M468" s="998"/>
      <c r="N468" s="998"/>
      <c r="O468" s="998"/>
      <c r="P468" s="998"/>
      <c r="Q468" s="998"/>
      <c r="R468" s="998"/>
      <c r="S468" s="998"/>
      <c r="T468" s="998"/>
      <c r="U468" s="998"/>
      <c r="V468" s="998"/>
      <c r="W468" s="998"/>
      <c r="X468" s="998"/>
      <c r="Y468" s="998"/>
      <c r="Z468" s="998"/>
      <c r="AA468" s="998"/>
      <c r="AB468" s="998"/>
      <c r="AC468" s="998"/>
      <c r="AD468" s="998"/>
      <c r="AE468" s="998"/>
      <c r="AF468" s="998"/>
      <c r="AG468" s="998"/>
      <c r="AH468" s="998"/>
      <c r="AI468" s="998"/>
      <c r="AJ468" s="998"/>
      <c r="AK468" s="998"/>
      <c r="AL468" s="998"/>
      <c r="AM468" s="998"/>
      <c r="AN468" s="998"/>
      <c r="AO468" s="998"/>
      <c r="AP468" s="998"/>
      <c r="AQ468" s="998"/>
      <c r="AR468" s="998"/>
      <c r="AS468" s="998"/>
      <c r="AT468" s="998"/>
      <c r="AU468" s="998"/>
      <c r="AV468" s="998"/>
      <c r="AW468" s="998"/>
      <c r="AX468" s="998"/>
      <c r="AY468" s="998"/>
    </row>
    <row r="469" ht="15.75" customHeight="1">
      <c r="A469" s="998"/>
      <c r="B469" s="998"/>
      <c r="C469" s="998"/>
      <c r="D469" s="998"/>
      <c r="E469" s="998"/>
      <c r="F469" s="998"/>
      <c r="G469" s="998"/>
      <c r="H469" s="998"/>
      <c r="I469" s="998"/>
      <c r="J469" s="998"/>
      <c r="K469" s="998"/>
      <c r="L469" s="998"/>
      <c r="M469" s="998"/>
      <c r="N469" s="998"/>
      <c r="O469" s="998"/>
      <c r="P469" s="998"/>
      <c r="Q469" s="998"/>
      <c r="R469" s="998"/>
      <c r="S469" s="998"/>
      <c r="T469" s="998"/>
      <c r="U469" s="998"/>
      <c r="V469" s="998"/>
      <c r="W469" s="998"/>
      <c r="X469" s="998"/>
      <c r="Y469" s="998"/>
      <c r="Z469" s="998"/>
      <c r="AA469" s="998"/>
      <c r="AB469" s="998"/>
      <c r="AC469" s="998"/>
      <c r="AD469" s="998"/>
      <c r="AE469" s="998"/>
      <c r="AF469" s="998"/>
      <c r="AG469" s="998"/>
      <c r="AH469" s="998"/>
      <c r="AI469" s="998"/>
      <c r="AJ469" s="998"/>
      <c r="AK469" s="998"/>
      <c r="AL469" s="998"/>
      <c r="AM469" s="998"/>
      <c r="AN469" s="998"/>
      <c r="AO469" s="998"/>
      <c r="AP469" s="998"/>
      <c r="AQ469" s="998"/>
      <c r="AR469" s="998"/>
      <c r="AS469" s="998"/>
      <c r="AT469" s="998"/>
      <c r="AU469" s="998"/>
      <c r="AV469" s="998"/>
      <c r="AW469" s="998"/>
      <c r="AX469" s="998"/>
      <c r="AY469" s="998"/>
    </row>
    <row r="470" ht="15.75" customHeight="1">
      <c r="A470" s="998"/>
      <c r="B470" s="998"/>
      <c r="C470" s="998"/>
      <c r="D470" s="998"/>
      <c r="E470" s="998"/>
      <c r="F470" s="998"/>
      <c r="G470" s="998"/>
      <c r="H470" s="998"/>
      <c r="I470" s="998"/>
      <c r="J470" s="998"/>
      <c r="K470" s="998"/>
      <c r="L470" s="998"/>
      <c r="M470" s="998"/>
      <c r="N470" s="998"/>
      <c r="O470" s="998"/>
      <c r="P470" s="998"/>
      <c r="Q470" s="998"/>
      <c r="R470" s="998"/>
      <c r="S470" s="998"/>
      <c r="T470" s="998"/>
      <c r="U470" s="998"/>
      <c r="V470" s="998"/>
      <c r="W470" s="998"/>
      <c r="X470" s="998"/>
      <c r="Y470" s="998"/>
      <c r="Z470" s="998"/>
      <c r="AA470" s="998"/>
      <c r="AB470" s="998"/>
      <c r="AC470" s="998"/>
      <c r="AD470" s="998"/>
      <c r="AE470" s="998"/>
      <c r="AF470" s="998"/>
      <c r="AG470" s="998"/>
      <c r="AH470" s="998"/>
      <c r="AI470" s="998"/>
      <c r="AJ470" s="998"/>
      <c r="AK470" s="998"/>
      <c r="AL470" s="998"/>
      <c r="AM470" s="998"/>
      <c r="AN470" s="998"/>
      <c r="AO470" s="998"/>
      <c r="AP470" s="998"/>
      <c r="AQ470" s="998"/>
      <c r="AR470" s="998"/>
      <c r="AS470" s="998"/>
      <c r="AT470" s="998"/>
      <c r="AU470" s="998"/>
      <c r="AV470" s="998"/>
      <c r="AW470" s="998"/>
      <c r="AX470" s="998"/>
      <c r="AY470" s="998"/>
    </row>
    <row r="471" ht="15.75" customHeight="1">
      <c r="A471" s="998"/>
      <c r="B471" s="998"/>
      <c r="C471" s="998"/>
      <c r="D471" s="998"/>
      <c r="E471" s="998"/>
      <c r="F471" s="998"/>
      <c r="G471" s="998"/>
      <c r="H471" s="998"/>
      <c r="I471" s="998"/>
      <c r="J471" s="998"/>
      <c r="K471" s="998"/>
      <c r="L471" s="998"/>
      <c r="M471" s="998"/>
      <c r="N471" s="998"/>
      <c r="O471" s="998"/>
      <c r="P471" s="998"/>
      <c r="Q471" s="998"/>
      <c r="R471" s="998"/>
      <c r="S471" s="998"/>
      <c r="T471" s="998"/>
      <c r="U471" s="998"/>
      <c r="V471" s="998"/>
      <c r="W471" s="998"/>
      <c r="X471" s="998"/>
      <c r="Y471" s="998"/>
      <c r="Z471" s="998"/>
      <c r="AA471" s="998"/>
      <c r="AB471" s="998"/>
      <c r="AC471" s="998"/>
      <c r="AD471" s="998"/>
      <c r="AE471" s="998"/>
      <c r="AF471" s="998"/>
      <c r="AG471" s="998"/>
      <c r="AH471" s="998"/>
      <c r="AI471" s="998"/>
      <c r="AJ471" s="998"/>
      <c r="AK471" s="998"/>
      <c r="AL471" s="998"/>
      <c r="AM471" s="998"/>
      <c r="AN471" s="998"/>
      <c r="AO471" s="998"/>
      <c r="AP471" s="998"/>
      <c r="AQ471" s="998"/>
      <c r="AR471" s="998"/>
      <c r="AS471" s="998"/>
      <c r="AT471" s="998"/>
      <c r="AU471" s="998"/>
      <c r="AV471" s="998"/>
      <c r="AW471" s="998"/>
      <c r="AX471" s="998"/>
      <c r="AY471" s="998"/>
    </row>
    <row r="472" ht="15.75" customHeight="1">
      <c r="A472" s="998"/>
      <c r="B472" s="998"/>
      <c r="C472" s="998"/>
      <c r="D472" s="998"/>
      <c r="E472" s="998"/>
      <c r="F472" s="998"/>
      <c r="G472" s="998"/>
      <c r="H472" s="998"/>
      <c r="I472" s="998"/>
      <c r="J472" s="998"/>
      <c r="K472" s="998"/>
      <c r="L472" s="998"/>
      <c r="M472" s="998"/>
      <c r="N472" s="998"/>
      <c r="O472" s="998"/>
      <c r="P472" s="998"/>
      <c r="Q472" s="998"/>
      <c r="R472" s="998"/>
      <c r="S472" s="998"/>
      <c r="T472" s="998"/>
      <c r="U472" s="998"/>
      <c r="V472" s="998"/>
      <c r="W472" s="998"/>
      <c r="X472" s="998"/>
      <c r="Y472" s="998"/>
      <c r="Z472" s="998"/>
      <c r="AA472" s="998"/>
      <c r="AB472" s="998"/>
      <c r="AC472" s="998"/>
      <c r="AD472" s="998"/>
      <c r="AE472" s="998"/>
      <c r="AF472" s="998"/>
      <c r="AG472" s="998"/>
      <c r="AH472" s="998"/>
      <c r="AI472" s="998"/>
      <c r="AJ472" s="998"/>
      <c r="AK472" s="998"/>
      <c r="AL472" s="998"/>
      <c r="AM472" s="998"/>
      <c r="AN472" s="998"/>
      <c r="AO472" s="998"/>
      <c r="AP472" s="998"/>
      <c r="AQ472" s="998"/>
      <c r="AR472" s="998"/>
      <c r="AS472" s="998"/>
      <c r="AT472" s="998"/>
      <c r="AU472" s="998"/>
      <c r="AV472" s="998"/>
      <c r="AW472" s="998"/>
      <c r="AX472" s="998"/>
      <c r="AY472" s="998"/>
    </row>
    <row r="473" ht="15.75" customHeight="1">
      <c r="A473" s="998"/>
      <c r="B473" s="998"/>
      <c r="C473" s="998"/>
      <c r="D473" s="998"/>
      <c r="E473" s="998"/>
      <c r="F473" s="998"/>
      <c r="G473" s="998"/>
      <c r="H473" s="998"/>
      <c r="I473" s="998"/>
      <c r="J473" s="998"/>
      <c r="K473" s="998"/>
      <c r="L473" s="998"/>
      <c r="M473" s="998"/>
      <c r="N473" s="998"/>
      <c r="O473" s="998"/>
      <c r="P473" s="998"/>
      <c r="Q473" s="998"/>
      <c r="R473" s="998"/>
      <c r="S473" s="998"/>
      <c r="T473" s="998"/>
      <c r="U473" s="998"/>
      <c r="V473" s="998"/>
      <c r="W473" s="998"/>
      <c r="X473" s="998"/>
      <c r="Y473" s="998"/>
      <c r="Z473" s="998"/>
      <c r="AA473" s="998"/>
      <c r="AB473" s="998"/>
      <c r="AC473" s="998"/>
      <c r="AD473" s="998"/>
      <c r="AE473" s="998"/>
      <c r="AF473" s="998"/>
      <c r="AG473" s="998"/>
      <c r="AH473" s="998"/>
      <c r="AI473" s="998"/>
      <c r="AJ473" s="998"/>
      <c r="AK473" s="998"/>
      <c r="AL473" s="998"/>
      <c r="AM473" s="998"/>
      <c r="AN473" s="998"/>
      <c r="AO473" s="998"/>
      <c r="AP473" s="998"/>
      <c r="AQ473" s="998"/>
      <c r="AR473" s="998"/>
      <c r="AS473" s="998"/>
      <c r="AT473" s="998"/>
      <c r="AU473" s="998"/>
      <c r="AV473" s="998"/>
      <c r="AW473" s="998"/>
      <c r="AX473" s="998"/>
      <c r="AY473" s="998"/>
    </row>
    <row r="474" ht="15.75" customHeight="1">
      <c r="A474" s="998"/>
      <c r="B474" s="998"/>
      <c r="C474" s="998"/>
      <c r="D474" s="998"/>
      <c r="E474" s="998"/>
      <c r="F474" s="998"/>
      <c r="G474" s="998"/>
      <c r="H474" s="998"/>
      <c r="I474" s="998"/>
      <c r="J474" s="998"/>
      <c r="K474" s="998"/>
      <c r="L474" s="998"/>
      <c r="M474" s="998"/>
      <c r="N474" s="998"/>
      <c r="O474" s="998"/>
      <c r="P474" s="998"/>
      <c r="Q474" s="998"/>
      <c r="R474" s="998"/>
      <c r="S474" s="998"/>
      <c r="T474" s="998"/>
      <c r="U474" s="998"/>
      <c r="V474" s="998"/>
      <c r="W474" s="998"/>
      <c r="X474" s="998"/>
      <c r="Y474" s="998"/>
      <c r="Z474" s="998"/>
      <c r="AA474" s="998"/>
      <c r="AB474" s="998"/>
      <c r="AC474" s="998"/>
      <c r="AD474" s="998"/>
      <c r="AE474" s="998"/>
      <c r="AF474" s="998"/>
      <c r="AG474" s="998"/>
      <c r="AH474" s="998"/>
      <c r="AI474" s="998"/>
      <c r="AJ474" s="998"/>
      <c r="AK474" s="998"/>
      <c r="AL474" s="998"/>
      <c r="AM474" s="998"/>
      <c r="AN474" s="998"/>
      <c r="AO474" s="998"/>
      <c r="AP474" s="998"/>
      <c r="AQ474" s="998"/>
      <c r="AR474" s="998"/>
      <c r="AS474" s="998"/>
      <c r="AT474" s="998"/>
      <c r="AU474" s="998"/>
      <c r="AV474" s="998"/>
      <c r="AW474" s="998"/>
      <c r="AX474" s="998"/>
      <c r="AY474" s="998"/>
    </row>
    <row r="475" ht="15.75" customHeight="1">
      <c r="A475" s="998"/>
      <c r="B475" s="998"/>
      <c r="C475" s="998"/>
      <c r="D475" s="998"/>
      <c r="E475" s="998"/>
      <c r="F475" s="998"/>
      <c r="G475" s="998"/>
      <c r="H475" s="998"/>
      <c r="I475" s="998"/>
      <c r="J475" s="998"/>
      <c r="K475" s="998"/>
      <c r="L475" s="998"/>
      <c r="M475" s="998"/>
      <c r="N475" s="998"/>
      <c r="O475" s="998"/>
      <c r="P475" s="998"/>
      <c r="Q475" s="998"/>
      <c r="R475" s="998"/>
      <c r="S475" s="998"/>
      <c r="T475" s="998"/>
      <c r="U475" s="998"/>
      <c r="V475" s="998"/>
      <c r="W475" s="998"/>
      <c r="X475" s="998"/>
      <c r="Y475" s="998"/>
      <c r="Z475" s="998"/>
      <c r="AA475" s="998"/>
      <c r="AB475" s="998"/>
      <c r="AC475" s="998"/>
      <c r="AD475" s="998"/>
      <c r="AE475" s="998"/>
      <c r="AF475" s="998"/>
      <c r="AG475" s="998"/>
      <c r="AH475" s="998"/>
      <c r="AI475" s="998"/>
      <c r="AJ475" s="998"/>
      <c r="AK475" s="998"/>
      <c r="AL475" s="998"/>
      <c r="AM475" s="998"/>
      <c r="AN475" s="998"/>
      <c r="AO475" s="998"/>
      <c r="AP475" s="998"/>
      <c r="AQ475" s="998"/>
      <c r="AR475" s="998"/>
      <c r="AS475" s="998"/>
      <c r="AT475" s="998"/>
      <c r="AU475" s="998"/>
      <c r="AV475" s="998"/>
      <c r="AW475" s="998"/>
      <c r="AX475" s="998"/>
      <c r="AY475" s="998"/>
    </row>
    <row r="476" ht="15.75" customHeight="1">
      <c r="A476" s="998"/>
      <c r="B476" s="998"/>
      <c r="C476" s="998"/>
      <c r="D476" s="998"/>
      <c r="E476" s="998"/>
      <c r="F476" s="998"/>
      <c r="G476" s="998"/>
      <c r="H476" s="998"/>
      <c r="I476" s="998"/>
      <c r="J476" s="998"/>
      <c r="K476" s="998"/>
      <c r="L476" s="998"/>
      <c r="M476" s="998"/>
      <c r="N476" s="998"/>
      <c r="O476" s="998"/>
      <c r="P476" s="998"/>
      <c r="Q476" s="998"/>
      <c r="R476" s="998"/>
      <c r="S476" s="998"/>
      <c r="T476" s="998"/>
      <c r="U476" s="998"/>
      <c r="V476" s="998"/>
      <c r="W476" s="998"/>
      <c r="X476" s="998"/>
      <c r="Y476" s="998"/>
      <c r="Z476" s="998"/>
      <c r="AA476" s="998"/>
      <c r="AB476" s="998"/>
      <c r="AC476" s="998"/>
      <c r="AD476" s="998"/>
      <c r="AE476" s="998"/>
      <c r="AF476" s="998"/>
      <c r="AG476" s="998"/>
      <c r="AH476" s="998"/>
      <c r="AI476" s="998"/>
      <c r="AJ476" s="998"/>
      <c r="AK476" s="998"/>
      <c r="AL476" s="998"/>
      <c r="AM476" s="998"/>
      <c r="AN476" s="998"/>
      <c r="AO476" s="998"/>
      <c r="AP476" s="998"/>
      <c r="AQ476" s="998"/>
      <c r="AR476" s="998"/>
      <c r="AS476" s="998"/>
      <c r="AT476" s="998"/>
      <c r="AU476" s="998"/>
      <c r="AV476" s="998"/>
      <c r="AW476" s="998"/>
      <c r="AX476" s="998"/>
      <c r="AY476" s="998"/>
    </row>
    <row r="477" ht="15.75" customHeight="1">
      <c r="A477" s="998"/>
      <c r="B477" s="998"/>
      <c r="C477" s="998"/>
      <c r="D477" s="998"/>
      <c r="E477" s="998"/>
      <c r="F477" s="998"/>
      <c r="G477" s="998"/>
      <c r="H477" s="998"/>
      <c r="I477" s="998"/>
      <c r="J477" s="998"/>
      <c r="K477" s="998"/>
      <c r="L477" s="998"/>
      <c r="M477" s="998"/>
      <c r="N477" s="998"/>
      <c r="O477" s="998"/>
      <c r="P477" s="998"/>
      <c r="Q477" s="998"/>
      <c r="R477" s="998"/>
      <c r="S477" s="998"/>
      <c r="T477" s="998"/>
      <c r="U477" s="998"/>
      <c r="V477" s="998"/>
      <c r="W477" s="998"/>
      <c r="X477" s="998"/>
      <c r="Y477" s="998"/>
      <c r="Z477" s="998"/>
      <c r="AA477" s="998"/>
      <c r="AB477" s="998"/>
      <c r="AC477" s="998"/>
      <c r="AD477" s="998"/>
      <c r="AE477" s="998"/>
      <c r="AF477" s="998"/>
      <c r="AG477" s="998"/>
      <c r="AH477" s="998"/>
      <c r="AI477" s="998"/>
      <c r="AJ477" s="998"/>
      <c r="AK477" s="998"/>
      <c r="AL477" s="998"/>
      <c r="AM477" s="998"/>
      <c r="AN477" s="998"/>
      <c r="AO477" s="998"/>
      <c r="AP477" s="998"/>
      <c r="AQ477" s="998"/>
      <c r="AR477" s="998"/>
      <c r="AS477" s="998"/>
      <c r="AT477" s="998"/>
      <c r="AU477" s="998"/>
      <c r="AV477" s="998"/>
      <c r="AW477" s="998"/>
      <c r="AX477" s="998"/>
      <c r="AY477" s="998"/>
    </row>
    <row r="478" ht="15.75" customHeight="1">
      <c r="A478" s="998"/>
      <c r="B478" s="998"/>
      <c r="C478" s="998"/>
      <c r="D478" s="998"/>
      <c r="E478" s="998"/>
      <c r="F478" s="998"/>
      <c r="G478" s="998"/>
      <c r="H478" s="998"/>
      <c r="I478" s="998"/>
      <c r="J478" s="998"/>
      <c r="K478" s="998"/>
      <c r="L478" s="998"/>
      <c r="M478" s="998"/>
      <c r="N478" s="998"/>
      <c r="O478" s="998"/>
      <c r="P478" s="998"/>
      <c r="Q478" s="998"/>
      <c r="R478" s="998"/>
      <c r="S478" s="998"/>
      <c r="T478" s="998"/>
      <c r="U478" s="998"/>
      <c r="V478" s="998"/>
      <c r="W478" s="998"/>
      <c r="X478" s="998"/>
      <c r="Y478" s="998"/>
      <c r="Z478" s="998"/>
      <c r="AA478" s="998"/>
      <c r="AB478" s="998"/>
      <c r="AC478" s="998"/>
      <c r="AD478" s="998"/>
      <c r="AE478" s="998"/>
      <c r="AF478" s="998"/>
      <c r="AG478" s="998"/>
      <c r="AH478" s="998"/>
      <c r="AI478" s="998"/>
      <c r="AJ478" s="998"/>
      <c r="AK478" s="998"/>
      <c r="AL478" s="998"/>
      <c r="AM478" s="998"/>
      <c r="AN478" s="998"/>
      <c r="AO478" s="998"/>
      <c r="AP478" s="998"/>
      <c r="AQ478" s="998"/>
      <c r="AR478" s="998"/>
      <c r="AS478" s="998"/>
      <c r="AT478" s="998"/>
      <c r="AU478" s="998"/>
      <c r="AV478" s="998"/>
      <c r="AW478" s="998"/>
      <c r="AX478" s="998"/>
      <c r="AY478" s="998"/>
    </row>
    <row r="479" ht="15.75" customHeight="1">
      <c r="A479" s="998"/>
      <c r="B479" s="998"/>
      <c r="C479" s="998"/>
      <c r="D479" s="998"/>
      <c r="E479" s="998"/>
      <c r="F479" s="998"/>
      <c r="G479" s="998"/>
      <c r="H479" s="998"/>
      <c r="I479" s="998"/>
      <c r="J479" s="998"/>
      <c r="K479" s="998"/>
      <c r="L479" s="998"/>
      <c r="M479" s="998"/>
      <c r="N479" s="998"/>
      <c r="O479" s="998"/>
      <c r="P479" s="998"/>
      <c r="Q479" s="998"/>
      <c r="R479" s="998"/>
      <c r="S479" s="998"/>
      <c r="T479" s="998"/>
      <c r="U479" s="998"/>
      <c r="V479" s="998"/>
      <c r="W479" s="998"/>
      <c r="X479" s="998"/>
      <c r="Y479" s="998"/>
      <c r="Z479" s="998"/>
      <c r="AA479" s="998"/>
      <c r="AB479" s="998"/>
      <c r="AC479" s="998"/>
      <c r="AD479" s="998"/>
      <c r="AE479" s="998"/>
      <c r="AF479" s="998"/>
      <c r="AG479" s="998"/>
      <c r="AH479" s="998"/>
      <c r="AI479" s="998"/>
      <c r="AJ479" s="998"/>
      <c r="AK479" s="998"/>
      <c r="AL479" s="998"/>
      <c r="AM479" s="998"/>
      <c r="AN479" s="998"/>
      <c r="AO479" s="998"/>
      <c r="AP479" s="998"/>
      <c r="AQ479" s="998"/>
      <c r="AR479" s="998"/>
      <c r="AS479" s="998"/>
      <c r="AT479" s="998"/>
      <c r="AU479" s="998"/>
      <c r="AV479" s="998"/>
      <c r="AW479" s="998"/>
      <c r="AX479" s="998"/>
      <c r="AY479" s="998"/>
    </row>
    <row r="480" ht="15.75" customHeight="1">
      <c r="A480" s="998"/>
      <c r="B480" s="998"/>
      <c r="C480" s="998"/>
      <c r="D480" s="998"/>
      <c r="E480" s="998"/>
      <c r="F480" s="998"/>
      <c r="G480" s="998"/>
      <c r="H480" s="998"/>
      <c r="I480" s="998"/>
      <c r="J480" s="998"/>
      <c r="K480" s="998"/>
      <c r="L480" s="998"/>
      <c r="M480" s="998"/>
      <c r="N480" s="998"/>
      <c r="O480" s="998"/>
      <c r="P480" s="998"/>
      <c r="Q480" s="998"/>
      <c r="R480" s="998"/>
      <c r="S480" s="998"/>
      <c r="T480" s="998"/>
      <c r="U480" s="998"/>
      <c r="V480" s="998"/>
      <c r="W480" s="998"/>
      <c r="X480" s="998"/>
      <c r="Y480" s="998"/>
      <c r="Z480" s="998"/>
      <c r="AA480" s="998"/>
      <c r="AB480" s="998"/>
      <c r="AC480" s="998"/>
      <c r="AD480" s="998"/>
      <c r="AE480" s="998"/>
      <c r="AF480" s="998"/>
      <c r="AG480" s="998"/>
      <c r="AH480" s="998"/>
      <c r="AI480" s="998"/>
      <c r="AJ480" s="998"/>
      <c r="AK480" s="998"/>
      <c r="AL480" s="998"/>
      <c r="AM480" s="998"/>
      <c r="AN480" s="998"/>
      <c r="AO480" s="998"/>
      <c r="AP480" s="998"/>
      <c r="AQ480" s="998"/>
      <c r="AR480" s="998"/>
      <c r="AS480" s="998"/>
      <c r="AT480" s="998"/>
      <c r="AU480" s="998"/>
      <c r="AV480" s="998"/>
      <c r="AW480" s="998"/>
      <c r="AX480" s="998"/>
      <c r="AY480" s="998"/>
    </row>
    <row r="481" ht="15.75" customHeight="1">
      <c r="A481" s="998"/>
      <c r="B481" s="998"/>
      <c r="C481" s="998"/>
      <c r="D481" s="998"/>
      <c r="E481" s="998"/>
      <c r="F481" s="998"/>
      <c r="G481" s="998"/>
      <c r="H481" s="998"/>
      <c r="I481" s="998"/>
      <c r="J481" s="998"/>
      <c r="K481" s="998"/>
      <c r="L481" s="998"/>
      <c r="M481" s="998"/>
      <c r="N481" s="998"/>
      <c r="O481" s="998"/>
      <c r="P481" s="998"/>
      <c r="Q481" s="998"/>
      <c r="R481" s="998"/>
      <c r="S481" s="998"/>
      <c r="T481" s="998"/>
      <c r="U481" s="998"/>
      <c r="V481" s="998"/>
      <c r="W481" s="998"/>
      <c r="X481" s="998"/>
      <c r="Y481" s="998"/>
      <c r="Z481" s="998"/>
      <c r="AA481" s="998"/>
      <c r="AB481" s="998"/>
      <c r="AC481" s="998"/>
      <c r="AD481" s="998"/>
      <c r="AE481" s="998"/>
      <c r="AF481" s="998"/>
      <c r="AG481" s="998"/>
      <c r="AH481" s="998"/>
      <c r="AI481" s="998"/>
      <c r="AJ481" s="998"/>
      <c r="AK481" s="998"/>
      <c r="AL481" s="998"/>
      <c r="AM481" s="998"/>
      <c r="AN481" s="998"/>
      <c r="AO481" s="998"/>
      <c r="AP481" s="998"/>
      <c r="AQ481" s="998"/>
      <c r="AR481" s="998"/>
      <c r="AS481" s="998"/>
      <c r="AT481" s="998"/>
      <c r="AU481" s="998"/>
      <c r="AV481" s="998"/>
      <c r="AW481" s="998"/>
      <c r="AX481" s="998"/>
      <c r="AY481" s="998"/>
    </row>
    <row r="482" ht="15.75" customHeight="1">
      <c r="A482" s="998"/>
      <c r="B482" s="998"/>
      <c r="C482" s="998"/>
      <c r="D482" s="998"/>
      <c r="E482" s="998"/>
      <c r="F482" s="998"/>
      <c r="G482" s="998"/>
      <c r="H482" s="998"/>
      <c r="I482" s="998"/>
      <c r="J482" s="998"/>
      <c r="K482" s="998"/>
      <c r="L482" s="998"/>
      <c r="M482" s="998"/>
      <c r="N482" s="998"/>
      <c r="O482" s="998"/>
      <c r="P482" s="998"/>
      <c r="Q482" s="998"/>
      <c r="R482" s="998"/>
      <c r="S482" s="998"/>
      <c r="T482" s="998"/>
      <c r="U482" s="998"/>
      <c r="V482" s="998"/>
      <c r="W482" s="998"/>
      <c r="X482" s="998"/>
      <c r="Y482" s="998"/>
      <c r="Z482" s="998"/>
      <c r="AA482" s="998"/>
      <c r="AB482" s="998"/>
      <c r="AC482" s="998"/>
      <c r="AD482" s="998"/>
      <c r="AE482" s="998"/>
      <c r="AF482" s="998"/>
      <c r="AG482" s="998"/>
      <c r="AH482" s="998"/>
      <c r="AI482" s="998"/>
      <c r="AJ482" s="998"/>
      <c r="AK482" s="998"/>
      <c r="AL482" s="998"/>
      <c r="AM482" s="998"/>
      <c r="AN482" s="998"/>
      <c r="AO482" s="998"/>
      <c r="AP482" s="998"/>
      <c r="AQ482" s="998"/>
      <c r="AR482" s="998"/>
      <c r="AS482" s="998"/>
      <c r="AT482" s="998"/>
      <c r="AU482" s="998"/>
      <c r="AV482" s="998"/>
      <c r="AW482" s="998"/>
      <c r="AX482" s="998"/>
      <c r="AY482" s="998"/>
    </row>
    <row r="483" ht="15.75" customHeight="1">
      <c r="A483" s="998"/>
      <c r="B483" s="998"/>
      <c r="C483" s="998"/>
      <c r="D483" s="998"/>
      <c r="E483" s="998"/>
      <c r="F483" s="998"/>
      <c r="G483" s="998"/>
      <c r="H483" s="998"/>
      <c r="I483" s="998"/>
      <c r="J483" s="998"/>
      <c r="K483" s="998"/>
      <c r="L483" s="998"/>
      <c r="M483" s="998"/>
      <c r="N483" s="998"/>
      <c r="O483" s="998"/>
      <c r="P483" s="998"/>
      <c r="Q483" s="998"/>
      <c r="R483" s="998"/>
      <c r="S483" s="998"/>
      <c r="T483" s="998"/>
      <c r="U483" s="998"/>
      <c r="V483" s="998"/>
      <c r="W483" s="998"/>
      <c r="X483" s="998"/>
      <c r="Y483" s="998"/>
      <c r="Z483" s="998"/>
      <c r="AA483" s="998"/>
      <c r="AB483" s="998"/>
      <c r="AC483" s="998"/>
      <c r="AD483" s="998"/>
      <c r="AE483" s="998"/>
      <c r="AF483" s="998"/>
      <c r="AG483" s="998"/>
      <c r="AH483" s="998"/>
      <c r="AI483" s="998"/>
      <c r="AJ483" s="998"/>
      <c r="AK483" s="998"/>
      <c r="AL483" s="998"/>
      <c r="AM483" s="998"/>
      <c r="AN483" s="998"/>
      <c r="AO483" s="998"/>
      <c r="AP483" s="998"/>
      <c r="AQ483" s="998"/>
      <c r="AR483" s="998"/>
      <c r="AS483" s="998"/>
      <c r="AT483" s="998"/>
      <c r="AU483" s="998"/>
      <c r="AV483" s="998"/>
      <c r="AW483" s="998"/>
      <c r="AX483" s="998"/>
      <c r="AY483" s="998"/>
    </row>
    <row r="484" ht="15.75" customHeight="1">
      <c r="A484" s="998"/>
      <c r="B484" s="998"/>
      <c r="C484" s="998"/>
      <c r="D484" s="998"/>
      <c r="E484" s="998"/>
      <c r="F484" s="998"/>
      <c r="G484" s="998"/>
      <c r="H484" s="998"/>
      <c r="I484" s="998"/>
      <c r="J484" s="998"/>
      <c r="K484" s="998"/>
      <c r="L484" s="998"/>
      <c r="M484" s="998"/>
      <c r="N484" s="998"/>
      <c r="O484" s="998"/>
      <c r="P484" s="998"/>
      <c r="Q484" s="998"/>
      <c r="R484" s="998"/>
      <c r="S484" s="998"/>
      <c r="T484" s="998"/>
      <c r="U484" s="998"/>
      <c r="V484" s="998"/>
      <c r="W484" s="998"/>
      <c r="X484" s="998"/>
      <c r="Y484" s="998"/>
      <c r="Z484" s="998"/>
      <c r="AA484" s="998"/>
      <c r="AB484" s="998"/>
      <c r="AC484" s="998"/>
      <c r="AD484" s="998"/>
      <c r="AE484" s="998"/>
      <c r="AF484" s="998"/>
      <c r="AG484" s="998"/>
      <c r="AH484" s="998"/>
      <c r="AI484" s="998"/>
      <c r="AJ484" s="998"/>
      <c r="AK484" s="998"/>
      <c r="AL484" s="998"/>
      <c r="AM484" s="998"/>
      <c r="AN484" s="998"/>
      <c r="AO484" s="998"/>
      <c r="AP484" s="998"/>
      <c r="AQ484" s="998"/>
      <c r="AR484" s="998"/>
      <c r="AS484" s="998"/>
      <c r="AT484" s="998"/>
      <c r="AU484" s="998"/>
      <c r="AV484" s="998"/>
      <c r="AW484" s="998"/>
      <c r="AX484" s="998"/>
      <c r="AY484" s="998"/>
    </row>
    <row r="485" ht="15.75" customHeight="1">
      <c r="A485" s="998"/>
      <c r="B485" s="998"/>
      <c r="C485" s="998"/>
      <c r="D485" s="998"/>
      <c r="E485" s="998"/>
      <c r="F485" s="998"/>
      <c r="G485" s="998"/>
      <c r="H485" s="998"/>
      <c r="I485" s="998"/>
      <c r="J485" s="998"/>
      <c r="K485" s="998"/>
      <c r="L485" s="998"/>
      <c r="M485" s="998"/>
      <c r="N485" s="998"/>
      <c r="O485" s="998"/>
      <c r="P485" s="998"/>
      <c r="Q485" s="998"/>
      <c r="R485" s="998"/>
      <c r="S485" s="998"/>
      <c r="T485" s="998"/>
      <c r="U485" s="998"/>
      <c r="V485" s="998"/>
      <c r="W485" s="998"/>
      <c r="X485" s="998"/>
      <c r="Y485" s="998"/>
      <c r="Z485" s="998"/>
      <c r="AA485" s="998"/>
      <c r="AB485" s="998"/>
      <c r="AC485" s="998"/>
      <c r="AD485" s="998"/>
      <c r="AE485" s="998"/>
      <c r="AF485" s="998"/>
      <c r="AG485" s="998"/>
      <c r="AH485" s="998"/>
      <c r="AI485" s="998"/>
      <c r="AJ485" s="998"/>
      <c r="AK485" s="998"/>
      <c r="AL485" s="998"/>
      <c r="AM485" s="998"/>
      <c r="AN485" s="998"/>
      <c r="AO485" s="998"/>
      <c r="AP485" s="998"/>
      <c r="AQ485" s="998"/>
      <c r="AR485" s="998"/>
      <c r="AS485" s="998"/>
      <c r="AT485" s="998"/>
      <c r="AU485" s="998"/>
      <c r="AV485" s="998"/>
      <c r="AW485" s="998"/>
      <c r="AX485" s="998"/>
      <c r="AY485" s="998"/>
    </row>
    <row r="486" ht="15.75" customHeight="1">
      <c r="A486" s="998"/>
      <c r="B486" s="998"/>
      <c r="C486" s="998"/>
      <c r="D486" s="998"/>
      <c r="E486" s="998"/>
      <c r="F486" s="998"/>
      <c r="G486" s="998"/>
      <c r="H486" s="998"/>
      <c r="I486" s="998"/>
      <c r="J486" s="998"/>
      <c r="K486" s="998"/>
      <c r="L486" s="998"/>
      <c r="M486" s="998"/>
      <c r="N486" s="998"/>
      <c r="O486" s="998"/>
      <c r="P486" s="998"/>
      <c r="Q486" s="998"/>
      <c r="R486" s="998"/>
      <c r="S486" s="998"/>
      <c r="T486" s="998"/>
      <c r="U486" s="998"/>
      <c r="V486" s="998"/>
      <c r="W486" s="998"/>
      <c r="X486" s="998"/>
      <c r="Y486" s="998"/>
      <c r="Z486" s="998"/>
      <c r="AA486" s="998"/>
      <c r="AB486" s="998"/>
      <c r="AC486" s="998"/>
      <c r="AD486" s="998"/>
      <c r="AE486" s="998"/>
      <c r="AF486" s="998"/>
      <c r="AG486" s="998"/>
      <c r="AH486" s="998"/>
      <c r="AI486" s="998"/>
      <c r="AJ486" s="998"/>
      <c r="AK486" s="998"/>
      <c r="AL486" s="998"/>
      <c r="AM486" s="998"/>
      <c r="AN486" s="998"/>
      <c r="AO486" s="998"/>
      <c r="AP486" s="998"/>
      <c r="AQ486" s="998"/>
      <c r="AR486" s="998"/>
      <c r="AS486" s="998"/>
      <c r="AT486" s="998"/>
      <c r="AU486" s="998"/>
      <c r="AV486" s="998"/>
      <c r="AW486" s="998"/>
      <c r="AX486" s="998"/>
      <c r="AY486" s="998"/>
    </row>
    <row r="487" ht="15.75" customHeight="1">
      <c r="A487" s="998"/>
      <c r="B487" s="998"/>
      <c r="C487" s="998"/>
      <c r="D487" s="998"/>
      <c r="E487" s="998"/>
      <c r="F487" s="998"/>
      <c r="G487" s="998"/>
      <c r="H487" s="998"/>
      <c r="I487" s="998"/>
      <c r="J487" s="998"/>
      <c r="K487" s="998"/>
      <c r="L487" s="998"/>
      <c r="M487" s="998"/>
      <c r="N487" s="998"/>
      <c r="O487" s="998"/>
      <c r="P487" s="998"/>
      <c r="Q487" s="998"/>
      <c r="R487" s="998"/>
      <c r="S487" s="998"/>
      <c r="T487" s="998"/>
      <c r="U487" s="998"/>
      <c r="V487" s="998"/>
      <c r="W487" s="998"/>
      <c r="X487" s="998"/>
      <c r="Y487" s="998"/>
      <c r="Z487" s="998"/>
      <c r="AA487" s="998"/>
      <c r="AB487" s="998"/>
      <c r="AC487" s="998"/>
      <c r="AD487" s="998"/>
      <c r="AE487" s="998"/>
      <c r="AF487" s="998"/>
      <c r="AG487" s="998"/>
      <c r="AH487" s="998"/>
      <c r="AI487" s="998"/>
      <c r="AJ487" s="998"/>
      <c r="AK487" s="998"/>
      <c r="AL487" s="998"/>
      <c r="AM487" s="998"/>
      <c r="AN487" s="998"/>
      <c r="AO487" s="998"/>
      <c r="AP487" s="998"/>
      <c r="AQ487" s="998"/>
      <c r="AR487" s="998"/>
      <c r="AS487" s="998"/>
      <c r="AT487" s="998"/>
      <c r="AU487" s="998"/>
      <c r="AV487" s="998"/>
      <c r="AW487" s="998"/>
      <c r="AX487" s="998"/>
      <c r="AY487" s="998"/>
    </row>
    <row r="488" ht="15.75" customHeight="1">
      <c r="A488" s="998"/>
      <c r="B488" s="998"/>
      <c r="C488" s="998"/>
      <c r="D488" s="998"/>
      <c r="E488" s="998"/>
      <c r="F488" s="998"/>
      <c r="G488" s="998"/>
      <c r="H488" s="998"/>
      <c r="I488" s="998"/>
      <c r="J488" s="998"/>
      <c r="K488" s="998"/>
      <c r="L488" s="998"/>
      <c r="M488" s="998"/>
      <c r="N488" s="998"/>
      <c r="O488" s="998"/>
      <c r="P488" s="998"/>
      <c r="Q488" s="998"/>
      <c r="R488" s="998"/>
      <c r="S488" s="998"/>
      <c r="T488" s="998"/>
      <c r="U488" s="998"/>
      <c r="V488" s="998"/>
      <c r="W488" s="998"/>
      <c r="X488" s="998"/>
      <c r="Y488" s="998"/>
      <c r="Z488" s="998"/>
      <c r="AA488" s="998"/>
      <c r="AB488" s="998"/>
      <c r="AC488" s="998"/>
      <c r="AD488" s="998"/>
      <c r="AE488" s="998"/>
      <c r="AF488" s="998"/>
      <c r="AG488" s="998"/>
      <c r="AH488" s="998"/>
      <c r="AI488" s="998"/>
      <c r="AJ488" s="998"/>
      <c r="AK488" s="998"/>
      <c r="AL488" s="998"/>
      <c r="AM488" s="998"/>
      <c r="AN488" s="998"/>
      <c r="AO488" s="998"/>
      <c r="AP488" s="998"/>
      <c r="AQ488" s="998"/>
      <c r="AR488" s="998"/>
      <c r="AS488" s="998"/>
      <c r="AT488" s="998"/>
      <c r="AU488" s="998"/>
      <c r="AV488" s="998"/>
      <c r="AW488" s="998"/>
      <c r="AX488" s="998"/>
      <c r="AY488" s="998"/>
    </row>
    <row r="489" ht="15.75" customHeight="1">
      <c r="A489" s="998"/>
      <c r="B489" s="998"/>
      <c r="C489" s="998"/>
      <c r="D489" s="998"/>
      <c r="E489" s="998"/>
      <c r="F489" s="998"/>
      <c r="G489" s="998"/>
      <c r="H489" s="998"/>
      <c r="I489" s="998"/>
      <c r="J489" s="998"/>
      <c r="K489" s="998"/>
      <c r="L489" s="998"/>
      <c r="M489" s="998"/>
      <c r="N489" s="998"/>
      <c r="O489" s="998"/>
      <c r="P489" s="998"/>
      <c r="Q489" s="998"/>
      <c r="R489" s="998"/>
      <c r="S489" s="998"/>
      <c r="T489" s="998"/>
      <c r="U489" s="998"/>
      <c r="V489" s="998"/>
      <c r="W489" s="998"/>
      <c r="X489" s="998"/>
      <c r="Y489" s="998"/>
      <c r="Z489" s="998"/>
      <c r="AA489" s="998"/>
      <c r="AB489" s="998"/>
      <c r="AC489" s="998"/>
      <c r="AD489" s="998"/>
      <c r="AE489" s="998"/>
      <c r="AF489" s="998"/>
      <c r="AG489" s="998"/>
      <c r="AH489" s="998"/>
      <c r="AI489" s="998"/>
      <c r="AJ489" s="998"/>
      <c r="AK489" s="998"/>
      <c r="AL489" s="998"/>
      <c r="AM489" s="998"/>
      <c r="AN489" s="998"/>
      <c r="AO489" s="998"/>
      <c r="AP489" s="998"/>
      <c r="AQ489" s="998"/>
      <c r="AR489" s="998"/>
      <c r="AS489" s="998"/>
      <c r="AT489" s="998"/>
      <c r="AU489" s="998"/>
      <c r="AV489" s="998"/>
      <c r="AW489" s="998"/>
      <c r="AX489" s="998"/>
      <c r="AY489" s="998"/>
    </row>
    <row r="490" ht="15.75" customHeight="1">
      <c r="A490" s="998"/>
      <c r="B490" s="998"/>
      <c r="C490" s="998"/>
      <c r="D490" s="998"/>
      <c r="E490" s="998"/>
      <c r="F490" s="998"/>
      <c r="G490" s="998"/>
      <c r="H490" s="998"/>
      <c r="I490" s="998"/>
      <c r="J490" s="998"/>
      <c r="K490" s="998"/>
      <c r="L490" s="998"/>
      <c r="M490" s="998"/>
      <c r="N490" s="998"/>
      <c r="O490" s="998"/>
      <c r="P490" s="998"/>
      <c r="Q490" s="998"/>
      <c r="R490" s="998"/>
      <c r="S490" s="998"/>
      <c r="T490" s="998"/>
      <c r="U490" s="998"/>
      <c r="V490" s="998"/>
      <c r="W490" s="998"/>
      <c r="X490" s="998"/>
      <c r="Y490" s="998"/>
      <c r="Z490" s="998"/>
      <c r="AA490" s="998"/>
      <c r="AB490" s="998"/>
      <c r="AC490" s="998"/>
      <c r="AD490" s="998"/>
      <c r="AE490" s="998"/>
      <c r="AF490" s="998"/>
      <c r="AG490" s="998"/>
      <c r="AH490" s="998"/>
      <c r="AI490" s="998"/>
      <c r="AJ490" s="998"/>
      <c r="AK490" s="998"/>
      <c r="AL490" s="998"/>
      <c r="AM490" s="998"/>
      <c r="AN490" s="998"/>
      <c r="AO490" s="998"/>
      <c r="AP490" s="998"/>
      <c r="AQ490" s="998"/>
      <c r="AR490" s="998"/>
      <c r="AS490" s="998"/>
      <c r="AT490" s="998"/>
      <c r="AU490" s="998"/>
      <c r="AV490" s="998"/>
      <c r="AW490" s="998"/>
      <c r="AX490" s="998"/>
      <c r="AY490" s="998"/>
    </row>
    <row r="491" ht="15.75" customHeight="1">
      <c r="A491" s="998"/>
      <c r="B491" s="998"/>
      <c r="C491" s="998"/>
      <c r="D491" s="998"/>
      <c r="E491" s="998"/>
      <c r="F491" s="998"/>
      <c r="G491" s="998"/>
      <c r="H491" s="998"/>
      <c r="I491" s="998"/>
      <c r="J491" s="998"/>
      <c r="K491" s="998"/>
      <c r="L491" s="998"/>
      <c r="M491" s="998"/>
      <c r="N491" s="998"/>
      <c r="O491" s="998"/>
      <c r="P491" s="998"/>
      <c r="Q491" s="998"/>
      <c r="R491" s="998"/>
      <c r="S491" s="998"/>
      <c r="T491" s="998"/>
      <c r="U491" s="998"/>
      <c r="V491" s="998"/>
      <c r="W491" s="998"/>
      <c r="X491" s="998"/>
      <c r="Y491" s="998"/>
      <c r="Z491" s="998"/>
      <c r="AA491" s="998"/>
      <c r="AB491" s="998"/>
      <c r="AC491" s="998"/>
      <c r="AD491" s="998"/>
      <c r="AE491" s="998"/>
      <c r="AF491" s="998"/>
      <c r="AG491" s="998"/>
      <c r="AH491" s="998"/>
      <c r="AI491" s="998"/>
      <c r="AJ491" s="998"/>
      <c r="AK491" s="998"/>
      <c r="AL491" s="998"/>
      <c r="AM491" s="998"/>
      <c r="AN491" s="998"/>
      <c r="AO491" s="998"/>
      <c r="AP491" s="998"/>
      <c r="AQ491" s="998"/>
      <c r="AR491" s="998"/>
      <c r="AS491" s="998"/>
      <c r="AT491" s="998"/>
      <c r="AU491" s="998"/>
      <c r="AV491" s="998"/>
      <c r="AW491" s="998"/>
      <c r="AX491" s="998"/>
      <c r="AY491" s="998"/>
    </row>
    <row r="492" ht="15.75" customHeight="1">
      <c r="A492" s="998"/>
      <c r="B492" s="998"/>
      <c r="C492" s="998"/>
      <c r="D492" s="998"/>
      <c r="E492" s="998"/>
      <c r="F492" s="998"/>
      <c r="G492" s="998"/>
      <c r="H492" s="998"/>
      <c r="I492" s="998"/>
      <c r="J492" s="998"/>
      <c r="K492" s="998"/>
      <c r="L492" s="998"/>
      <c r="M492" s="998"/>
      <c r="N492" s="998"/>
      <c r="O492" s="998"/>
      <c r="P492" s="998"/>
      <c r="Q492" s="998"/>
      <c r="R492" s="998"/>
      <c r="S492" s="998"/>
      <c r="T492" s="998"/>
      <c r="U492" s="998"/>
      <c r="V492" s="998"/>
      <c r="W492" s="998"/>
      <c r="X492" s="998"/>
      <c r="Y492" s="998"/>
      <c r="Z492" s="998"/>
      <c r="AA492" s="998"/>
      <c r="AB492" s="998"/>
      <c r="AC492" s="998"/>
      <c r="AD492" s="998"/>
      <c r="AE492" s="998"/>
      <c r="AF492" s="998"/>
      <c r="AG492" s="998"/>
      <c r="AH492" s="998"/>
      <c r="AI492" s="998"/>
      <c r="AJ492" s="998"/>
      <c r="AK492" s="998"/>
      <c r="AL492" s="998"/>
      <c r="AM492" s="998"/>
      <c r="AN492" s="998"/>
      <c r="AO492" s="998"/>
      <c r="AP492" s="998"/>
      <c r="AQ492" s="998"/>
      <c r="AR492" s="998"/>
      <c r="AS492" s="998"/>
      <c r="AT492" s="998"/>
      <c r="AU492" s="998"/>
      <c r="AV492" s="998"/>
      <c r="AW492" s="998"/>
      <c r="AX492" s="998"/>
      <c r="AY492" s="998"/>
    </row>
    <row r="493" ht="15.75" customHeight="1">
      <c r="A493" s="998"/>
      <c r="B493" s="998"/>
      <c r="C493" s="998"/>
      <c r="D493" s="998"/>
      <c r="E493" s="998"/>
      <c r="F493" s="998"/>
      <c r="G493" s="998"/>
      <c r="H493" s="998"/>
      <c r="I493" s="998"/>
      <c r="J493" s="998"/>
      <c r="K493" s="998"/>
      <c r="L493" s="998"/>
      <c r="M493" s="998"/>
      <c r="N493" s="998"/>
      <c r="O493" s="998"/>
      <c r="P493" s="998"/>
      <c r="Q493" s="998"/>
      <c r="R493" s="998"/>
      <c r="S493" s="998"/>
      <c r="T493" s="998"/>
      <c r="U493" s="998"/>
      <c r="V493" s="998"/>
      <c r="W493" s="998"/>
      <c r="X493" s="998"/>
      <c r="Y493" s="998"/>
      <c r="Z493" s="998"/>
      <c r="AA493" s="998"/>
      <c r="AB493" s="998"/>
      <c r="AC493" s="998"/>
      <c r="AD493" s="998"/>
      <c r="AE493" s="998"/>
      <c r="AF493" s="998"/>
      <c r="AG493" s="998"/>
      <c r="AH493" s="998"/>
      <c r="AI493" s="998"/>
      <c r="AJ493" s="998"/>
      <c r="AK493" s="998"/>
      <c r="AL493" s="998"/>
      <c r="AM493" s="998"/>
      <c r="AN493" s="998"/>
      <c r="AO493" s="998"/>
      <c r="AP493" s="998"/>
      <c r="AQ493" s="998"/>
      <c r="AR493" s="998"/>
      <c r="AS493" s="998"/>
      <c r="AT493" s="998"/>
      <c r="AU493" s="998"/>
      <c r="AV493" s="998"/>
      <c r="AW493" s="998"/>
      <c r="AX493" s="998"/>
      <c r="AY493" s="998"/>
    </row>
    <row r="494" ht="15.75" customHeight="1">
      <c r="A494" s="998"/>
      <c r="B494" s="998"/>
      <c r="C494" s="998"/>
      <c r="D494" s="998"/>
      <c r="E494" s="998"/>
      <c r="F494" s="998"/>
      <c r="G494" s="998"/>
      <c r="H494" s="998"/>
      <c r="I494" s="998"/>
      <c r="J494" s="998"/>
      <c r="K494" s="998"/>
      <c r="L494" s="998"/>
      <c r="M494" s="998"/>
      <c r="N494" s="998"/>
      <c r="O494" s="998"/>
      <c r="P494" s="998"/>
      <c r="Q494" s="998"/>
      <c r="R494" s="998"/>
      <c r="S494" s="998"/>
      <c r="T494" s="998"/>
      <c r="U494" s="998"/>
      <c r="V494" s="998"/>
      <c r="W494" s="998"/>
      <c r="X494" s="998"/>
      <c r="Y494" s="998"/>
      <c r="Z494" s="998"/>
      <c r="AA494" s="998"/>
      <c r="AB494" s="998"/>
      <c r="AC494" s="998"/>
      <c r="AD494" s="998"/>
      <c r="AE494" s="998"/>
      <c r="AF494" s="998"/>
      <c r="AG494" s="998"/>
      <c r="AH494" s="998"/>
      <c r="AI494" s="998"/>
      <c r="AJ494" s="998"/>
      <c r="AK494" s="998"/>
      <c r="AL494" s="998"/>
      <c r="AM494" s="998"/>
      <c r="AN494" s="998"/>
      <c r="AO494" s="998"/>
      <c r="AP494" s="998"/>
      <c r="AQ494" s="998"/>
      <c r="AR494" s="998"/>
      <c r="AS494" s="998"/>
      <c r="AT494" s="998"/>
      <c r="AU494" s="998"/>
      <c r="AV494" s="998"/>
      <c r="AW494" s="998"/>
      <c r="AX494" s="998"/>
      <c r="AY494" s="998"/>
    </row>
    <row r="495" ht="15.75" customHeight="1">
      <c r="A495" s="998"/>
      <c r="B495" s="998"/>
      <c r="C495" s="998"/>
      <c r="D495" s="998"/>
      <c r="E495" s="998"/>
      <c r="F495" s="998"/>
      <c r="G495" s="998"/>
      <c r="H495" s="998"/>
      <c r="I495" s="998"/>
      <c r="J495" s="998"/>
      <c r="K495" s="998"/>
      <c r="L495" s="998"/>
      <c r="M495" s="998"/>
      <c r="N495" s="998"/>
      <c r="O495" s="998"/>
      <c r="P495" s="998"/>
      <c r="Q495" s="998"/>
      <c r="R495" s="998"/>
      <c r="S495" s="998"/>
      <c r="T495" s="998"/>
      <c r="U495" s="998"/>
      <c r="V495" s="998"/>
      <c r="W495" s="998"/>
      <c r="X495" s="998"/>
      <c r="Y495" s="998"/>
      <c r="Z495" s="998"/>
      <c r="AA495" s="998"/>
      <c r="AB495" s="998"/>
      <c r="AC495" s="998"/>
      <c r="AD495" s="998"/>
      <c r="AE495" s="998"/>
      <c r="AF495" s="998"/>
      <c r="AG495" s="998"/>
      <c r="AH495" s="998"/>
      <c r="AI495" s="998"/>
      <c r="AJ495" s="998"/>
      <c r="AK495" s="998"/>
      <c r="AL495" s="998"/>
      <c r="AM495" s="998"/>
      <c r="AN495" s="998"/>
      <c r="AO495" s="998"/>
      <c r="AP495" s="998"/>
      <c r="AQ495" s="998"/>
      <c r="AR495" s="998"/>
      <c r="AS495" s="998"/>
      <c r="AT495" s="998"/>
      <c r="AU495" s="998"/>
      <c r="AV495" s="998"/>
      <c r="AW495" s="998"/>
      <c r="AX495" s="998"/>
      <c r="AY495" s="998"/>
    </row>
    <row r="496" ht="15.75" customHeight="1">
      <c r="A496" s="998"/>
      <c r="B496" s="998"/>
      <c r="C496" s="998"/>
      <c r="D496" s="998"/>
      <c r="E496" s="998"/>
      <c r="F496" s="998"/>
      <c r="G496" s="998"/>
      <c r="H496" s="998"/>
      <c r="I496" s="998"/>
      <c r="J496" s="998"/>
      <c r="K496" s="998"/>
      <c r="L496" s="998"/>
      <c r="M496" s="998"/>
      <c r="N496" s="998"/>
      <c r="O496" s="998"/>
      <c r="P496" s="998"/>
      <c r="Q496" s="998"/>
      <c r="R496" s="998"/>
      <c r="S496" s="998"/>
      <c r="T496" s="998"/>
      <c r="U496" s="998"/>
      <c r="V496" s="998"/>
      <c r="W496" s="998"/>
      <c r="X496" s="998"/>
      <c r="Y496" s="998"/>
      <c r="Z496" s="998"/>
      <c r="AA496" s="998"/>
      <c r="AB496" s="998"/>
      <c r="AC496" s="998"/>
      <c r="AD496" s="998"/>
      <c r="AE496" s="998"/>
      <c r="AF496" s="998"/>
      <c r="AG496" s="998"/>
      <c r="AH496" s="998"/>
      <c r="AI496" s="998"/>
      <c r="AJ496" s="998"/>
      <c r="AK496" s="998"/>
      <c r="AL496" s="998"/>
      <c r="AM496" s="998"/>
      <c r="AN496" s="998"/>
      <c r="AO496" s="998"/>
      <c r="AP496" s="998"/>
      <c r="AQ496" s="998"/>
      <c r="AR496" s="998"/>
      <c r="AS496" s="998"/>
      <c r="AT496" s="998"/>
      <c r="AU496" s="998"/>
      <c r="AV496" s="998"/>
      <c r="AW496" s="998"/>
      <c r="AX496" s="998"/>
      <c r="AY496" s="998"/>
    </row>
    <row r="497" ht="15.75" customHeight="1">
      <c r="A497" s="998"/>
      <c r="B497" s="998"/>
      <c r="C497" s="998"/>
      <c r="D497" s="998"/>
      <c r="E497" s="998"/>
      <c r="F497" s="998"/>
      <c r="G497" s="998"/>
      <c r="H497" s="998"/>
      <c r="I497" s="998"/>
      <c r="J497" s="998"/>
      <c r="K497" s="998"/>
      <c r="L497" s="998"/>
      <c r="M497" s="998"/>
      <c r="N497" s="998"/>
      <c r="O497" s="998"/>
      <c r="P497" s="998"/>
      <c r="Q497" s="998"/>
      <c r="R497" s="998"/>
      <c r="S497" s="998"/>
      <c r="T497" s="998"/>
      <c r="U497" s="998"/>
      <c r="V497" s="998"/>
      <c r="W497" s="998"/>
      <c r="X497" s="998"/>
      <c r="Y497" s="998"/>
      <c r="Z497" s="998"/>
      <c r="AA497" s="998"/>
      <c r="AB497" s="998"/>
      <c r="AC497" s="998"/>
      <c r="AD497" s="998"/>
      <c r="AE497" s="998"/>
      <c r="AF497" s="998"/>
      <c r="AG497" s="998"/>
      <c r="AH497" s="998"/>
      <c r="AI497" s="998"/>
      <c r="AJ497" s="998"/>
      <c r="AK497" s="998"/>
      <c r="AL497" s="998"/>
      <c r="AM497" s="998"/>
      <c r="AN497" s="998"/>
      <c r="AO497" s="998"/>
      <c r="AP497" s="998"/>
      <c r="AQ497" s="998"/>
      <c r="AR497" s="998"/>
      <c r="AS497" s="998"/>
      <c r="AT497" s="998"/>
      <c r="AU497" s="998"/>
      <c r="AV497" s="998"/>
      <c r="AW497" s="998"/>
      <c r="AX497" s="998"/>
      <c r="AY497" s="998"/>
    </row>
    <row r="498" ht="15.75" customHeight="1">
      <c r="A498" s="998"/>
      <c r="B498" s="998"/>
      <c r="C498" s="998"/>
      <c r="D498" s="998"/>
      <c r="E498" s="998"/>
      <c r="F498" s="998"/>
      <c r="G498" s="998"/>
      <c r="H498" s="998"/>
      <c r="I498" s="998"/>
      <c r="J498" s="998"/>
      <c r="K498" s="998"/>
      <c r="L498" s="998"/>
      <c r="M498" s="998"/>
      <c r="N498" s="998"/>
      <c r="O498" s="998"/>
      <c r="P498" s="998"/>
      <c r="Q498" s="998"/>
      <c r="R498" s="998"/>
      <c r="S498" s="998"/>
      <c r="T498" s="998"/>
      <c r="U498" s="998"/>
      <c r="V498" s="998"/>
      <c r="W498" s="998"/>
      <c r="X498" s="998"/>
      <c r="Y498" s="998"/>
      <c r="Z498" s="998"/>
      <c r="AA498" s="998"/>
      <c r="AB498" s="998"/>
      <c r="AC498" s="998"/>
      <c r="AD498" s="998"/>
      <c r="AE498" s="998"/>
      <c r="AF498" s="998"/>
      <c r="AG498" s="998"/>
      <c r="AH498" s="998"/>
      <c r="AI498" s="998"/>
      <c r="AJ498" s="998"/>
      <c r="AK498" s="998"/>
      <c r="AL498" s="998"/>
      <c r="AM498" s="998"/>
      <c r="AN498" s="998"/>
      <c r="AO498" s="998"/>
      <c r="AP498" s="998"/>
      <c r="AQ498" s="998"/>
      <c r="AR498" s="998"/>
      <c r="AS498" s="998"/>
      <c r="AT498" s="998"/>
      <c r="AU498" s="998"/>
      <c r="AV498" s="998"/>
      <c r="AW498" s="998"/>
      <c r="AX498" s="998"/>
      <c r="AY498" s="998"/>
    </row>
    <row r="499" ht="15.75" customHeight="1">
      <c r="A499" s="998"/>
      <c r="B499" s="998"/>
      <c r="C499" s="998"/>
      <c r="D499" s="998"/>
      <c r="E499" s="998"/>
      <c r="F499" s="998"/>
      <c r="G499" s="998"/>
      <c r="H499" s="998"/>
      <c r="I499" s="998"/>
      <c r="J499" s="998"/>
      <c r="K499" s="998"/>
      <c r="L499" s="998"/>
      <c r="M499" s="998"/>
      <c r="N499" s="998"/>
      <c r="O499" s="998"/>
      <c r="P499" s="998"/>
      <c r="Q499" s="998"/>
      <c r="R499" s="998"/>
      <c r="S499" s="998"/>
      <c r="T499" s="998"/>
      <c r="U499" s="998"/>
      <c r="V499" s="998"/>
      <c r="W499" s="998"/>
      <c r="X499" s="998"/>
      <c r="Y499" s="998"/>
      <c r="Z499" s="998"/>
      <c r="AA499" s="998"/>
      <c r="AB499" s="998"/>
      <c r="AC499" s="998"/>
      <c r="AD499" s="998"/>
      <c r="AE499" s="998"/>
      <c r="AF499" s="998"/>
      <c r="AG499" s="998"/>
      <c r="AH499" s="998"/>
      <c r="AI499" s="998"/>
      <c r="AJ499" s="998"/>
      <c r="AK499" s="998"/>
      <c r="AL499" s="998"/>
      <c r="AM499" s="998"/>
      <c r="AN499" s="998"/>
      <c r="AO499" s="998"/>
      <c r="AP499" s="998"/>
      <c r="AQ499" s="998"/>
      <c r="AR499" s="998"/>
      <c r="AS499" s="998"/>
      <c r="AT499" s="998"/>
      <c r="AU499" s="998"/>
      <c r="AV499" s="998"/>
      <c r="AW499" s="998"/>
      <c r="AX499" s="998"/>
      <c r="AY499" s="998"/>
    </row>
    <row r="500" ht="15.75" customHeight="1">
      <c r="A500" s="998"/>
      <c r="B500" s="998"/>
      <c r="C500" s="998"/>
      <c r="D500" s="998"/>
      <c r="E500" s="998"/>
      <c r="F500" s="998"/>
      <c r="G500" s="998"/>
      <c r="H500" s="998"/>
      <c r="I500" s="998"/>
      <c r="J500" s="998"/>
      <c r="K500" s="998"/>
      <c r="L500" s="998"/>
      <c r="M500" s="998"/>
      <c r="N500" s="998"/>
      <c r="O500" s="998"/>
      <c r="P500" s="998"/>
      <c r="Q500" s="998"/>
      <c r="R500" s="998"/>
      <c r="S500" s="998"/>
      <c r="T500" s="998"/>
      <c r="U500" s="998"/>
      <c r="V500" s="998"/>
      <c r="W500" s="998"/>
      <c r="X500" s="998"/>
      <c r="Y500" s="998"/>
      <c r="Z500" s="998"/>
      <c r="AA500" s="998"/>
      <c r="AB500" s="998"/>
      <c r="AC500" s="998"/>
      <c r="AD500" s="998"/>
      <c r="AE500" s="998"/>
      <c r="AF500" s="998"/>
      <c r="AG500" s="998"/>
      <c r="AH500" s="998"/>
      <c r="AI500" s="998"/>
      <c r="AJ500" s="998"/>
      <c r="AK500" s="998"/>
      <c r="AL500" s="998"/>
      <c r="AM500" s="998"/>
      <c r="AN500" s="998"/>
      <c r="AO500" s="998"/>
      <c r="AP500" s="998"/>
      <c r="AQ500" s="998"/>
      <c r="AR500" s="998"/>
      <c r="AS500" s="998"/>
      <c r="AT500" s="998"/>
      <c r="AU500" s="998"/>
      <c r="AV500" s="998"/>
      <c r="AW500" s="998"/>
      <c r="AX500" s="998"/>
      <c r="AY500" s="998"/>
    </row>
    <row r="501" ht="15.75" customHeight="1">
      <c r="A501" s="998"/>
      <c r="B501" s="998"/>
      <c r="C501" s="998"/>
      <c r="D501" s="998"/>
      <c r="E501" s="998"/>
      <c r="F501" s="998"/>
      <c r="G501" s="998"/>
      <c r="H501" s="998"/>
      <c r="I501" s="998"/>
      <c r="J501" s="998"/>
      <c r="K501" s="998"/>
      <c r="L501" s="998"/>
      <c r="M501" s="998"/>
      <c r="N501" s="998"/>
      <c r="O501" s="998"/>
      <c r="P501" s="998"/>
      <c r="Q501" s="998"/>
      <c r="R501" s="998"/>
      <c r="S501" s="998"/>
      <c r="T501" s="998"/>
      <c r="U501" s="998"/>
      <c r="V501" s="998"/>
      <c r="W501" s="998"/>
      <c r="X501" s="998"/>
      <c r="Y501" s="998"/>
      <c r="Z501" s="998"/>
      <c r="AA501" s="998"/>
      <c r="AB501" s="998"/>
      <c r="AC501" s="998"/>
      <c r="AD501" s="998"/>
      <c r="AE501" s="998"/>
      <c r="AF501" s="998"/>
      <c r="AG501" s="998"/>
      <c r="AH501" s="998"/>
      <c r="AI501" s="998"/>
      <c r="AJ501" s="998"/>
      <c r="AK501" s="998"/>
      <c r="AL501" s="998"/>
      <c r="AM501" s="998"/>
      <c r="AN501" s="998"/>
      <c r="AO501" s="998"/>
      <c r="AP501" s="998"/>
      <c r="AQ501" s="998"/>
      <c r="AR501" s="998"/>
      <c r="AS501" s="998"/>
      <c r="AT501" s="998"/>
      <c r="AU501" s="998"/>
      <c r="AV501" s="998"/>
      <c r="AW501" s="998"/>
      <c r="AX501" s="998"/>
      <c r="AY501" s="998"/>
    </row>
    <row r="502" ht="15.75" customHeight="1">
      <c r="A502" s="998"/>
      <c r="B502" s="998"/>
      <c r="C502" s="998"/>
      <c r="D502" s="998"/>
      <c r="E502" s="998"/>
      <c r="F502" s="998"/>
      <c r="G502" s="998"/>
      <c r="H502" s="998"/>
      <c r="I502" s="998"/>
      <c r="J502" s="998"/>
      <c r="K502" s="998"/>
      <c r="L502" s="998"/>
      <c r="M502" s="998"/>
      <c r="N502" s="998"/>
      <c r="O502" s="998"/>
      <c r="P502" s="998"/>
      <c r="Q502" s="998"/>
      <c r="R502" s="998"/>
      <c r="S502" s="998"/>
      <c r="T502" s="998"/>
      <c r="U502" s="998"/>
      <c r="V502" s="998"/>
      <c r="W502" s="998"/>
      <c r="X502" s="998"/>
      <c r="Y502" s="998"/>
      <c r="Z502" s="998"/>
      <c r="AA502" s="998"/>
      <c r="AB502" s="998"/>
      <c r="AC502" s="998"/>
      <c r="AD502" s="998"/>
      <c r="AE502" s="998"/>
      <c r="AF502" s="998"/>
      <c r="AG502" s="998"/>
      <c r="AH502" s="998"/>
      <c r="AI502" s="998"/>
      <c r="AJ502" s="998"/>
      <c r="AK502" s="998"/>
      <c r="AL502" s="998"/>
      <c r="AM502" s="998"/>
      <c r="AN502" s="998"/>
      <c r="AO502" s="998"/>
      <c r="AP502" s="998"/>
      <c r="AQ502" s="998"/>
      <c r="AR502" s="998"/>
      <c r="AS502" s="998"/>
      <c r="AT502" s="998"/>
      <c r="AU502" s="998"/>
      <c r="AV502" s="998"/>
      <c r="AW502" s="998"/>
      <c r="AX502" s="998"/>
      <c r="AY502" s="998"/>
    </row>
    <row r="503" ht="15.75" customHeight="1">
      <c r="A503" s="998"/>
      <c r="B503" s="998"/>
      <c r="C503" s="998"/>
      <c r="D503" s="998"/>
      <c r="E503" s="998"/>
      <c r="F503" s="998"/>
      <c r="G503" s="998"/>
      <c r="H503" s="998"/>
      <c r="I503" s="998"/>
      <c r="J503" s="998"/>
      <c r="K503" s="998"/>
      <c r="L503" s="998"/>
      <c r="M503" s="998"/>
      <c r="N503" s="998"/>
      <c r="O503" s="998"/>
      <c r="P503" s="998"/>
      <c r="Q503" s="998"/>
      <c r="R503" s="998"/>
      <c r="S503" s="998"/>
      <c r="T503" s="998"/>
      <c r="U503" s="998"/>
      <c r="V503" s="998"/>
      <c r="W503" s="998"/>
      <c r="X503" s="998"/>
      <c r="Y503" s="998"/>
      <c r="Z503" s="998"/>
      <c r="AA503" s="998"/>
      <c r="AB503" s="998"/>
      <c r="AC503" s="998"/>
      <c r="AD503" s="998"/>
      <c r="AE503" s="998"/>
      <c r="AF503" s="998"/>
      <c r="AG503" s="998"/>
      <c r="AH503" s="998"/>
      <c r="AI503" s="998"/>
      <c r="AJ503" s="998"/>
      <c r="AK503" s="998"/>
      <c r="AL503" s="998"/>
      <c r="AM503" s="998"/>
      <c r="AN503" s="998"/>
      <c r="AO503" s="998"/>
      <c r="AP503" s="998"/>
      <c r="AQ503" s="998"/>
      <c r="AR503" s="998"/>
      <c r="AS503" s="998"/>
      <c r="AT503" s="998"/>
      <c r="AU503" s="998"/>
      <c r="AV503" s="998"/>
      <c r="AW503" s="998"/>
      <c r="AX503" s="998"/>
      <c r="AY503" s="998"/>
    </row>
    <row r="504" ht="15.75" customHeight="1">
      <c r="A504" s="998"/>
      <c r="B504" s="998"/>
      <c r="C504" s="998"/>
      <c r="D504" s="998"/>
      <c r="E504" s="998"/>
      <c r="F504" s="998"/>
      <c r="G504" s="998"/>
      <c r="H504" s="998"/>
      <c r="I504" s="998"/>
      <c r="J504" s="998"/>
      <c r="K504" s="998"/>
      <c r="L504" s="998"/>
      <c r="M504" s="998"/>
      <c r="N504" s="998"/>
      <c r="O504" s="998"/>
      <c r="P504" s="998"/>
      <c r="Q504" s="998"/>
      <c r="R504" s="998"/>
      <c r="S504" s="998"/>
      <c r="T504" s="998"/>
      <c r="U504" s="998"/>
      <c r="V504" s="998"/>
      <c r="W504" s="998"/>
      <c r="X504" s="998"/>
      <c r="Y504" s="998"/>
      <c r="Z504" s="998"/>
      <c r="AA504" s="998"/>
      <c r="AB504" s="998"/>
      <c r="AC504" s="998"/>
      <c r="AD504" s="998"/>
      <c r="AE504" s="998"/>
      <c r="AF504" s="998"/>
      <c r="AG504" s="998"/>
      <c r="AH504" s="998"/>
      <c r="AI504" s="998"/>
      <c r="AJ504" s="998"/>
      <c r="AK504" s="998"/>
      <c r="AL504" s="998"/>
      <c r="AM504" s="998"/>
      <c r="AN504" s="998"/>
      <c r="AO504" s="998"/>
      <c r="AP504" s="998"/>
      <c r="AQ504" s="998"/>
      <c r="AR504" s="998"/>
      <c r="AS504" s="998"/>
      <c r="AT504" s="998"/>
      <c r="AU504" s="998"/>
      <c r="AV504" s="998"/>
      <c r="AW504" s="998"/>
      <c r="AX504" s="998"/>
      <c r="AY504" s="998"/>
    </row>
    <row r="505" ht="15.75" customHeight="1">
      <c r="A505" s="998"/>
      <c r="B505" s="998"/>
      <c r="C505" s="998"/>
      <c r="D505" s="998"/>
      <c r="E505" s="998"/>
      <c r="F505" s="998"/>
      <c r="G505" s="998"/>
      <c r="H505" s="998"/>
      <c r="I505" s="998"/>
      <c r="J505" s="998"/>
      <c r="K505" s="998"/>
      <c r="L505" s="998"/>
      <c r="M505" s="998"/>
      <c r="N505" s="998"/>
      <c r="O505" s="998"/>
      <c r="P505" s="998"/>
      <c r="Q505" s="998"/>
      <c r="R505" s="998"/>
      <c r="S505" s="998"/>
      <c r="T505" s="998"/>
      <c r="U505" s="998"/>
      <c r="V505" s="998"/>
      <c r="W505" s="998"/>
      <c r="X505" s="998"/>
      <c r="Y505" s="998"/>
      <c r="Z505" s="998"/>
      <c r="AA505" s="998"/>
      <c r="AB505" s="998"/>
      <c r="AC505" s="998"/>
      <c r="AD505" s="998"/>
      <c r="AE505" s="998"/>
      <c r="AF505" s="998"/>
      <c r="AG505" s="998"/>
      <c r="AH505" s="998"/>
      <c r="AI505" s="998"/>
      <c r="AJ505" s="998"/>
      <c r="AK505" s="998"/>
      <c r="AL505" s="998"/>
      <c r="AM505" s="998"/>
      <c r="AN505" s="998"/>
      <c r="AO505" s="998"/>
      <c r="AP505" s="998"/>
      <c r="AQ505" s="998"/>
      <c r="AR505" s="998"/>
      <c r="AS505" s="998"/>
      <c r="AT505" s="998"/>
      <c r="AU505" s="998"/>
      <c r="AV505" s="998"/>
      <c r="AW505" s="998"/>
      <c r="AX505" s="998"/>
      <c r="AY505" s="998"/>
    </row>
    <row r="506" ht="15.75" customHeight="1">
      <c r="A506" s="998"/>
      <c r="B506" s="998"/>
      <c r="C506" s="998"/>
      <c r="D506" s="998"/>
      <c r="E506" s="998"/>
      <c r="F506" s="998"/>
      <c r="G506" s="998"/>
      <c r="H506" s="998"/>
      <c r="I506" s="998"/>
      <c r="J506" s="998"/>
      <c r="K506" s="998"/>
      <c r="L506" s="998"/>
      <c r="M506" s="998"/>
      <c r="N506" s="998"/>
      <c r="O506" s="998"/>
      <c r="P506" s="998"/>
      <c r="Q506" s="998"/>
      <c r="R506" s="998"/>
      <c r="S506" s="998"/>
      <c r="T506" s="998"/>
      <c r="U506" s="998"/>
      <c r="V506" s="998"/>
      <c r="W506" s="998"/>
      <c r="X506" s="998"/>
      <c r="Y506" s="998"/>
      <c r="Z506" s="998"/>
      <c r="AA506" s="998"/>
      <c r="AB506" s="998"/>
      <c r="AC506" s="998"/>
      <c r="AD506" s="998"/>
      <c r="AE506" s="998"/>
      <c r="AF506" s="998"/>
      <c r="AG506" s="998"/>
      <c r="AH506" s="998"/>
      <c r="AI506" s="998"/>
      <c r="AJ506" s="998"/>
      <c r="AK506" s="998"/>
      <c r="AL506" s="998"/>
      <c r="AM506" s="998"/>
      <c r="AN506" s="998"/>
      <c r="AO506" s="998"/>
      <c r="AP506" s="998"/>
      <c r="AQ506" s="998"/>
      <c r="AR506" s="998"/>
      <c r="AS506" s="998"/>
      <c r="AT506" s="998"/>
      <c r="AU506" s="998"/>
      <c r="AV506" s="998"/>
      <c r="AW506" s="998"/>
      <c r="AX506" s="998"/>
      <c r="AY506" s="998"/>
    </row>
    <row r="507" ht="15.75" customHeight="1">
      <c r="A507" s="998"/>
      <c r="B507" s="998"/>
      <c r="C507" s="998"/>
      <c r="D507" s="998"/>
      <c r="E507" s="998"/>
      <c r="F507" s="998"/>
      <c r="G507" s="998"/>
      <c r="H507" s="998"/>
      <c r="I507" s="998"/>
      <c r="J507" s="998"/>
      <c r="K507" s="998"/>
      <c r="L507" s="998"/>
      <c r="M507" s="998"/>
      <c r="N507" s="998"/>
      <c r="O507" s="998"/>
      <c r="P507" s="998"/>
      <c r="Q507" s="998"/>
      <c r="R507" s="998"/>
      <c r="S507" s="998"/>
      <c r="T507" s="998"/>
      <c r="U507" s="998"/>
      <c r="V507" s="998"/>
      <c r="W507" s="998"/>
      <c r="X507" s="998"/>
      <c r="Y507" s="998"/>
      <c r="Z507" s="998"/>
      <c r="AA507" s="998"/>
      <c r="AB507" s="998"/>
      <c r="AC507" s="998"/>
      <c r="AD507" s="998"/>
      <c r="AE507" s="998"/>
      <c r="AF507" s="998"/>
      <c r="AG507" s="998"/>
      <c r="AH507" s="998"/>
      <c r="AI507" s="998"/>
      <c r="AJ507" s="998"/>
      <c r="AK507" s="998"/>
      <c r="AL507" s="998"/>
      <c r="AM507" s="998"/>
      <c r="AN507" s="998"/>
      <c r="AO507" s="998"/>
      <c r="AP507" s="998"/>
      <c r="AQ507" s="998"/>
      <c r="AR507" s="998"/>
      <c r="AS507" s="998"/>
      <c r="AT507" s="998"/>
      <c r="AU507" s="998"/>
      <c r="AV507" s="998"/>
      <c r="AW507" s="998"/>
      <c r="AX507" s="998"/>
      <c r="AY507" s="998"/>
    </row>
    <row r="508" ht="15.75" customHeight="1">
      <c r="A508" s="998"/>
      <c r="B508" s="998"/>
      <c r="C508" s="998"/>
      <c r="D508" s="998"/>
      <c r="E508" s="998"/>
      <c r="F508" s="998"/>
      <c r="G508" s="998"/>
      <c r="H508" s="998"/>
      <c r="I508" s="998"/>
      <c r="J508" s="998"/>
      <c r="K508" s="998"/>
      <c r="L508" s="998"/>
      <c r="M508" s="998"/>
      <c r="N508" s="998"/>
      <c r="O508" s="998"/>
      <c r="P508" s="998"/>
      <c r="Q508" s="998"/>
      <c r="R508" s="998"/>
      <c r="S508" s="998"/>
      <c r="T508" s="998"/>
      <c r="U508" s="998"/>
      <c r="V508" s="998"/>
      <c r="W508" s="998"/>
      <c r="X508" s="998"/>
      <c r="Y508" s="998"/>
      <c r="Z508" s="998"/>
      <c r="AA508" s="998"/>
      <c r="AB508" s="998"/>
      <c r="AC508" s="998"/>
      <c r="AD508" s="998"/>
      <c r="AE508" s="998"/>
      <c r="AF508" s="998"/>
      <c r="AG508" s="998"/>
      <c r="AH508" s="998"/>
      <c r="AI508" s="998"/>
      <c r="AJ508" s="998"/>
      <c r="AK508" s="998"/>
      <c r="AL508" s="998"/>
      <c r="AM508" s="998"/>
      <c r="AN508" s="998"/>
      <c r="AO508" s="998"/>
      <c r="AP508" s="998"/>
      <c r="AQ508" s="998"/>
      <c r="AR508" s="998"/>
      <c r="AS508" s="998"/>
      <c r="AT508" s="998"/>
      <c r="AU508" s="998"/>
      <c r="AV508" s="998"/>
      <c r="AW508" s="998"/>
      <c r="AX508" s="998"/>
      <c r="AY508" s="998"/>
    </row>
    <row r="509" ht="15.75" customHeight="1">
      <c r="A509" s="998"/>
      <c r="B509" s="998"/>
      <c r="C509" s="998"/>
      <c r="D509" s="998"/>
      <c r="E509" s="998"/>
      <c r="F509" s="998"/>
      <c r="G509" s="998"/>
      <c r="H509" s="998"/>
      <c r="I509" s="998"/>
      <c r="J509" s="998"/>
      <c r="K509" s="998"/>
      <c r="L509" s="998"/>
      <c r="M509" s="998"/>
      <c r="N509" s="998"/>
      <c r="O509" s="998"/>
      <c r="P509" s="998"/>
      <c r="Q509" s="998"/>
      <c r="R509" s="998"/>
      <c r="S509" s="998"/>
      <c r="T509" s="998"/>
      <c r="U509" s="998"/>
      <c r="V509" s="998"/>
      <c r="W509" s="998"/>
      <c r="X509" s="998"/>
      <c r="Y509" s="998"/>
      <c r="Z509" s="998"/>
      <c r="AA509" s="998"/>
      <c r="AB509" s="998"/>
      <c r="AC509" s="998"/>
      <c r="AD509" s="998"/>
      <c r="AE509" s="998"/>
      <c r="AF509" s="998"/>
      <c r="AG509" s="998"/>
      <c r="AH509" s="998"/>
      <c r="AI509" s="998"/>
      <c r="AJ509" s="998"/>
      <c r="AK509" s="998"/>
      <c r="AL509" s="998"/>
      <c r="AM509" s="998"/>
      <c r="AN509" s="998"/>
      <c r="AO509" s="998"/>
      <c r="AP509" s="998"/>
      <c r="AQ509" s="998"/>
      <c r="AR509" s="998"/>
      <c r="AS509" s="998"/>
      <c r="AT509" s="998"/>
      <c r="AU509" s="998"/>
      <c r="AV509" s="998"/>
      <c r="AW509" s="998"/>
      <c r="AX509" s="998"/>
      <c r="AY509" s="998"/>
    </row>
    <row r="510" ht="15.75" customHeight="1">
      <c r="A510" s="998"/>
      <c r="B510" s="998"/>
      <c r="C510" s="998"/>
      <c r="D510" s="998"/>
      <c r="E510" s="998"/>
      <c r="F510" s="998"/>
      <c r="G510" s="998"/>
      <c r="H510" s="998"/>
      <c r="I510" s="998"/>
      <c r="J510" s="998"/>
      <c r="K510" s="998"/>
      <c r="L510" s="998"/>
      <c r="M510" s="998"/>
      <c r="N510" s="998"/>
      <c r="O510" s="998"/>
      <c r="P510" s="998"/>
      <c r="Q510" s="998"/>
      <c r="R510" s="998"/>
      <c r="S510" s="998"/>
      <c r="T510" s="998"/>
      <c r="U510" s="998"/>
      <c r="V510" s="998"/>
      <c r="W510" s="998"/>
      <c r="X510" s="998"/>
      <c r="Y510" s="998"/>
      <c r="Z510" s="998"/>
      <c r="AA510" s="998"/>
      <c r="AB510" s="998"/>
      <c r="AC510" s="998"/>
      <c r="AD510" s="998"/>
      <c r="AE510" s="998"/>
      <c r="AF510" s="998"/>
      <c r="AG510" s="998"/>
      <c r="AH510" s="998"/>
      <c r="AI510" s="998"/>
      <c r="AJ510" s="998"/>
      <c r="AK510" s="998"/>
      <c r="AL510" s="998"/>
      <c r="AM510" s="998"/>
      <c r="AN510" s="998"/>
      <c r="AO510" s="998"/>
      <c r="AP510" s="998"/>
      <c r="AQ510" s="998"/>
      <c r="AR510" s="998"/>
      <c r="AS510" s="998"/>
      <c r="AT510" s="998"/>
      <c r="AU510" s="998"/>
      <c r="AV510" s="998"/>
      <c r="AW510" s="998"/>
      <c r="AX510" s="998"/>
      <c r="AY510" s="998"/>
    </row>
    <row r="511" ht="15.75" customHeight="1">
      <c r="A511" s="998"/>
      <c r="B511" s="998"/>
      <c r="C511" s="998"/>
      <c r="D511" s="998"/>
      <c r="E511" s="998"/>
      <c r="F511" s="998"/>
      <c r="G511" s="998"/>
      <c r="H511" s="998"/>
      <c r="I511" s="998"/>
      <c r="J511" s="998"/>
      <c r="K511" s="998"/>
      <c r="L511" s="998"/>
      <c r="M511" s="998"/>
      <c r="N511" s="998"/>
      <c r="O511" s="998"/>
      <c r="P511" s="998"/>
      <c r="Q511" s="998"/>
      <c r="R511" s="998"/>
      <c r="S511" s="998"/>
      <c r="T511" s="998"/>
      <c r="U511" s="998"/>
      <c r="V511" s="998"/>
      <c r="W511" s="998"/>
      <c r="X511" s="998"/>
      <c r="Y511" s="998"/>
      <c r="Z511" s="998"/>
      <c r="AA511" s="998"/>
      <c r="AB511" s="998"/>
      <c r="AC511" s="998"/>
      <c r="AD511" s="998"/>
      <c r="AE511" s="998"/>
      <c r="AF511" s="998"/>
      <c r="AG511" s="998"/>
      <c r="AH511" s="998"/>
      <c r="AI511" s="998"/>
      <c r="AJ511" s="998"/>
      <c r="AK511" s="998"/>
      <c r="AL511" s="998"/>
      <c r="AM511" s="998"/>
      <c r="AN511" s="998"/>
      <c r="AO511" s="998"/>
      <c r="AP511" s="998"/>
      <c r="AQ511" s="998"/>
      <c r="AR511" s="998"/>
      <c r="AS511" s="998"/>
      <c r="AT511" s="998"/>
      <c r="AU511" s="998"/>
      <c r="AV511" s="998"/>
      <c r="AW511" s="998"/>
      <c r="AX511" s="998"/>
      <c r="AY511" s="998"/>
    </row>
    <row r="512" ht="15.75" customHeight="1">
      <c r="A512" s="998"/>
      <c r="B512" s="998"/>
      <c r="C512" s="998"/>
      <c r="D512" s="998"/>
      <c r="E512" s="998"/>
      <c r="F512" s="998"/>
      <c r="G512" s="998"/>
      <c r="H512" s="998"/>
      <c r="I512" s="998"/>
      <c r="J512" s="998"/>
      <c r="K512" s="998"/>
      <c r="L512" s="998"/>
      <c r="M512" s="998"/>
      <c r="N512" s="998"/>
      <c r="O512" s="998"/>
      <c r="P512" s="998"/>
      <c r="Q512" s="998"/>
      <c r="R512" s="998"/>
      <c r="S512" s="998"/>
      <c r="T512" s="998"/>
      <c r="U512" s="998"/>
      <c r="V512" s="998"/>
      <c r="W512" s="998"/>
      <c r="X512" s="998"/>
      <c r="Y512" s="998"/>
      <c r="Z512" s="998"/>
      <c r="AA512" s="998"/>
      <c r="AB512" s="998"/>
      <c r="AC512" s="998"/>
      <c r="AD512" s="998"/>
      <c r="AE512" s="998"/>
      <c r="AF512" s="998"/>
      <c r="AG512" s="998"/>
      <c r="AH512" s="998"/>
      <c r="AI512" s="998"/>
      <c r="AJ512" s="998"/>
      <c r="AK512" s="998"/>
      <c r="AL512" s="998"/>
      <c r="AM512" s="998"/>
      <c r="AN512" s="998"/>
      <c r="AO512" s="998"/>
      <c r="AP512" s="998"/>
      <c r="AQ512" s="998"/>
      <c r="AR512" s="998"/>
      <c r="AS512" s="998"/>
      <c r="AT512" s="998"/>
      <c r="AU512" s="998"/>
      <c r="AV512" s="998"/>
      <c r="AW512" s="998"/>
      <c r="AX512" s="998"/>
      <c r="AY512" s="998"/>
    </row>
    <row r="513" ht="15.75" customHeight="1">
      <c r="A513" s="998"/>
      <c r="B513" s="998"/>
      <c r="C513" s="998"/>
      <c r="D513" s="998"/>
      <c r="E513" s="998"/>
      <c r="F513" s="998"/>
      <c r="G513" s="998"/>
      <c r="H513" s="998"/>
      <c r="I513" s="998"/>
      <c r="J513" s="998"/>
      <c r="K513" s="998"/>
      <c r="L513" s="998"/>
      <c r="M513" s="998"/>
      <c r="N513" s="998"/>
      <c r="O513" s="998"/>
      <c r="P513" s="998"/>
      <c r="Q513" s="998"/>
      <c r="R513" s="998"/>
      <c r="S513" s="998"/>
      <c r="T513" s="998"/>
      <c r="U513" s="998"/>
      <c r="V513" s="998"/>
      <c r="W513" s="998"/>
      <c r="X513" s="998"/>
      <c r="Y513" s="998"/>
      <c r="Z513" s="998"/>
      <c r="AA513" s="998"/>
      <c r="AB513" s="998"/>
      <c r="AC513" s="998"/>
      <c r="AD513" s="998"/>
      <c r="AE513" s="998"/>
      <c r="AF513" s="998"/>
      <c r="AG513" s="998"/>
      <c r="AH513" s="998"/>
      <c r="AI513" s="998"/>
      <c r="AJ513" s="998"/>
      <c r="AK513" s="998"/>
      <c r="AL513" s="998"/>
      <c r="AM513" s="998"/>
      <c r="AN513" s="998"/>
      <c r="AO513" s="998"/>
      <c r="AP513" s="998"/>
      <c r="AQ513" s="998"/>
      <c r="AR513" s="998"/>
      <c r="AS513" s="998"/>
      <c r="AT513" s="998"/>
      <c r="AU513" s="998"/>
      <c r="AV513" s="998"/>
      <c r="AW513" s="998"/>
      <c r="AX513" s="998"/>
      <c r="AY513" s="998"/>
    </row>
    <row r="514" ht="15.75" customHeight="1">
      <c r="A514" s="998"/>
      <c r="B514" s="998"/>
      <c r="C514" s="998"/>
      <c r="D514" s="998"/>
      <c r="E514" s="998"/>
      <c r="F514" s="998"/>
      <c r="G514" s="998"/>
      <c r="H514" s="998"/>
      <c r="I514" s="998"/>
      <c r="J514" s="998"/>
      <c r="K514" s="998"/>
      <c r="L514" s="998"/>
      <c r="M514" s="998"/>
      <c r="N514" s="998"/>
      <c r="O514" s="998"/>
      <c r="P514" s="998"/>
      <c r="Q514" s="998"/>
      <c r="R514" s="998"/>
      <c r="S514" s="998"/>
      <c r="T514" s="998"/>
      <c r="U514" s="998"/>
      <c r="V514" s="998"/>
      <c r="W514" s="998"/>
      <c r="X514" s="998"/>
      <c r="Y514" s="998"/>
      <c r="Z514" s="998"/>
      <c r="AA514" s="998"/>
      <c r="AB514" s="998"/>
      <c r="AC514" s="998"/>
      <c r="AD514" s="998"/>
      <c r="AE514" s="998"/>
      <c r="AF514" s="998"/>
      <c r="AG514" s="998"/>
      <c r="AH514" s="998"/>
      <c r="AI514" s="998"/>
      <c r="AJ514" s="998"/>
      <c r="AK514" s="998"/>
      <c r="AL514" s="998"/>
      <c r="AM514" s="998"/>
      <c r="AN514" s="998"/>
      <c r="AO514" s="998"/>
      <c r="AP514" s="998"/>
      <c r="AQ514" s="998"/>
      <c r="AR514" s="998"/>
      <c r="AS514" s="998"/>
      <c r="AT514" s="998"/>
      <c r="AU514" s="998"/>
      <c r="AV514" s="998"/>
      <c r="AW514" s="998"/>
      <c r="AX514" s="998"/>
      <c r="AY514" s="998"/>
    </row>
    <row r="515" ht="15.75" customHeight="1">
      <c r="A515" s="998"/>
      <c r="B515" s="998"/>
      <c r="C515" s="998"/>
      <c r="D515" s="998"/>
      <c r="E515" s="998"/>
      <c r="F515" s="998"/>
      <c r="G515" s="998"/>
      <c r="H515" s="998"/>
      <c r="I515" s="998"/>
      <c r="J515" s="998"/>
      <c r="K515" s="998"/>
      <c r="L515" s="998"/>
      <c r="M515" s="998"/>
      <c r="N515" s="998"/>
      <c r="O515" s="998"/>
      <c r="P515" s="998"/>
      <c r="Q515" s="998"/>
      <c r="R515" s="998"/>
      <c r="S515" s="998"/>
      <c r="T515" s="998"/>
      <c r="U515" s="998"/>
      <c r="V515" s="998"/>
      <c r="W515" s="998"/>
      <c r="X515" s="998"/>
      <c r="Y515" s="998"/>
      <c r="Z515" s="998"/>
      <c r="AA515" s="998"/>
      <c r="AB515" s="998"/>
      <c r="AC515" s="998"/>
      <c r="AD515" s="998"/>
      <c r="AE515" s="998"/>
      <c r="AF515" s="998"/>
      <c r="AG515" s="998"/>
      <c r="AH515" s="998"/>
      <c r="AI515" s="998"/>
      <c r="AJ515" s="998"/>
      <c r="AK515" s="998"/>
      <c r="AL515" s="998"/>
      <c r="AM515" s="998"/>
      <c r="AN515" s="998"/>
      <c r="AO515" s="998"/>
      <c r="AP515" s="998"/>
      <c r="AQ515" s="998"/>
      <c r="AR515" s="998"/>
      <c r="AS515" s="998"/>
      <c r="AT515" s="998"/>
      <c r="AU515" s="998"/>
      <c r="AV515" s="998"/>
      <c r="AW515" s="998"/>
      <c r="AX515" s="998"/>
      <c r="AY515" s="998"/>
    </row>
    <row r="516" ht="15.75" customHeight="1">
      <c r="A516" s="998"/>
      <c r="B516" s="998"/>
      <c r="C516" s="998"/>
      <c r="D516" s="998"/>
      <c r="E516" s="998"/>
      <c r="F516" s="998"/>
      <c r="G516" s="998"/>
      <c r="H516" s="998"/>
      <c r="I516" s="998"/>
      <c r="J516" s="998"/>
      <c r="K516" s="998"/>
      <c r="L516" s="998"/>
      <c r="M516" s="998"/>
      <c r="N516" s="998"/>
      <c r="O516" s="998"/>
      <c r="P516" s="998"/>
      <c r="Q516" s="998"/>
      <c r="R516" s="998"/>
      <c r="S516" s="998"/>
      <c r="T516" s="998"/>
      <c r="U516" s="998"/>
      <c r="V516" s="998"/>
      <c r="W516" s="998"/>
      <c r="X516" s="998"/>
      <c r="Y516" s="998"/>
      <c r="Z516" s="998"/>
      <c r="AA516" s="998"/>
      <c r="AB516" s="998"/>
      <c r="AC516" s="998"/>
      <c r="AD516" s="998"/>
      <c r="AE516" s="998"/>
      <c r="AF516" s="998"/>
      <c r="AG516" s="998"/>
      <c r="AH516" s="998"/>
      <c r="AI516" s="998"/>
      <c r="AJ516" s="998"/>
      <c r="AK516" s="998"/>
      <c r="AL516" s="998"/>
      <c r="AM516" s="998"/>
      <c r="AN516" s="998"/>
      <c r="AO516" s="998"/>
      <c r="AP516" s="998"/>
      <c r="AQ516" s="998"/>
      <c r="AR516" s="998"/>
      <c r="AS516" s="998"/>
      <c r="AT516" s="998"/>
      <c r="AU516" s="998"/>
      <c r="AV516" s="998"/>
      <c r="AW516" s="998"/>
      <c r="AX516" s="998"/>
      <c r="AY516" s="998"/>
    </row>
    <row r="517" ht="15.75" customHeight="1">
      <c r="A517" s="998"/>
      <c r="B517" s="998"/>
      <c r="C517" s="998"/>
      <c r="D517" s="998"/>
      <c r="E517" s="998"/>
      <c r="F517" s="998"/>
      <c r="G517" s="998"/>
      <c r="H517" s="998"/>
      <c r="I517" s="998"/>
      <c r="J517" s="998"/>
      <c r="K517" s="998"/>
      <c r="L517" s="998"/>
      <c r="M517" s="998"/>
      <c r="N517" s="998"/>
      <c r="O517" s="998"/>
      <c r="P517" s="998"/>
      <c r="Q517" s="998"/>
      <c r="R517" s="998"/>
      <c r="S517" s="998"/>
      <c r="T517" s="998"/>
      <c r="U517" s="998"/>
      <c r="V517" s="998"/>
      <c r="W517" s="998"/>
      <c r="X517" s="998"/>
      <c r="Y517" s="998"/>
      <c r="Z517" s="998"/>
      <c r="AA517" s="998"/>
      <c r="AB517" s="998"/>
      <c r="AC517" s="998"/>
      <c r="AD517" s="998"/>
      <c r="AE517" s="998"/>
      <c r="AF517" s="998"/>
      <c r="AG517" s="998"/>
      <c r="AH517" s="998"/>
      <c r="AI517" s="998"/>
      <c r="AJ517" s="998"/>
      <c r="AK517" s="998"/>
      <c r="AL517" s="998"/>
      <c r="AM517" s="998"/>
      <c r="AN517" s="998"/>
      <c r="AO517" s="998"/>
      <c r="AP517" s="998"/>
      <c r="AQ517" s="998"/>
      <c r="AR517" s="998"/>
      <c r="AS517" s="998"/>
      <c r="AT517" s="998"/>
      <c r="AU517" s="998"/>
      <c r="AV517" s="998"/>
      <c r="AW517" s="998"/>
      <c r="AX517" s="998"/>
      <c r="AY517" s="998"/>
    </row>
    <row r="518" ht="15.75" customHeight="1">
      <c r="A518" s="998"/>
      <c r="B518" s="998"/>
      <c r="C518" s="998"/>
      <c r="D518" s="998"/>
      <c r="E518" s="998"/>
      <c r="F518" s="998"/>
      <c r="G518" s="998"/>
      <c r="H518" s="998"/>
      <c r="I518" s="998"/>
      <c r="J518" s="998"/>
      <c r="K518" s="998"/>
      <c r="L518" s="998"/>
      <c r="M518" s="998"/>
      <c r="N518" s="998"/>
      <c r="O518" s="998"/>
      <c r="P518" s="998"/>
      <c r="Q518" s="998"/>
      <c r="R518" s="998"/>
      <c r="S518" s="998"/>
      <c r="T518" s="998"/>
      <c r="U518" s="998"/>
      <c r="V518" s="998"/>
      <c r="W518" s="998"/>
      <c r="X518" s="998"/>
      <c r="Y518" s="998"/>
      <c r="Z518" s="998"/>
      <c r="AA518" s="998"/>
      <c r="AB518" s="998"/>
      <c r="AC518" s="998"/>
      <c r="AD518" s="998"/>
      <c r="AE518" s="998"/>
      <c r="AF518" s="998"/>
      <c r="AG518" s="998"/>
      <c r="AH518" s="998"/>
      <c r="AI518" s="998"/>
      <c r="AJ518" s="998"/>
      <c r="AK518" s="998"/>
      <c r="AL518" s="998"/>
      <c r="AM518" s="998"/>
      <c r="AN518" s="998"/>
      <c r="AO518" s="998"/>
      <c r="AP518" s="998"/>
      <c r="AQ518" s="998"/>
      <c r="AR518" s="998"/>
      <c r="AS518" s="998"/>
      <c r="AT518" s="998"/>
      <c r="AU518" s="998"/>
      <c r="AV518" s="998"/>
      <c r="AW518" s="998"/>
      <c r="AX518" s="998"/>
      <c r="AY518" s="998"/>
    </row>
    <row r="519" ht="15.75" customHeight="1">
      <c r="A519" s="998"/>
      <c r="B519" s="998"/>
      <c r="C519" s="998"/>
      <c r="D519" s="998"/>
      <c r="E519" s="998"/>
      <c r="F519" s="998"/>
      <c r="G519" s="998"/>
      <c r="H519" s="998"/>
      <c r="I519" s="998"/>
      <c r="J519" s="998"/>
      <c r="K519" s="998"/>
      <c r="L519" s="998"/>
      <c r="M519" s="998"/>
      <c r="N519" s="998"/>
      <c r="O519" s="998"/>
      <c r="P519" s="998"/>
      <c r="Q519" s="998"/>
      <c r="R519" s="998"/>
      <c r="S519" s="998"/>
      <c r="T519" s="998"/>
      <c r="U519" s="998"/>
      <c r="V519" s="998"/>
      <c r="W519" s="998"/>
      <c r="X519" s="998"/>
      <c r="Y519" s="998"/>
      <c r="Z519" s="998"/>
      <c r="AA519" s="998"/>
      <c r="AB519" s="998"/>
      <c r="AC519" s="998"/>
      <c r="AD519" s="998"/>
      <c r="AE519" s="998"/>
      <c r="AF519" s="998"/>
      <c r="AG519" s="998"/>
      <c r="AH519" s="998"/>
      <c r="AI519" s="998"/>
      <c r="AJ519" s="998"/>
      <c r="AK519" s="998"/>
      <c r="AL519" s="998"/>
      <c r="AM519" s="998"/>
      <c r="AN519" s="998"/>
      <c r="AO519" s="998"/>
      <c r="AP519" s="998"/>
      <c r="AQ519" s="998"/>
      <c r="AR519" s="998"/>
      <c r="AS519" s="998"/>
      <c r="AT519" s="998"/>
      <c r="AU519" s="998"/>
      <c r="AV519" s="998"/>
      <c r="AW519" s="998"/>
      <c r="AX519" s="998"/>
      <c r="AY519" s="998"/>
    </row>
    <row r="520" ht="15.75" customHeight="1">
      <c r="A520" s="998"/>
      <c r="B520" s="998"/>
      <c r="C520" s="998"/>
      <c r="D520" s="998"/>
      <c r="E520" s="998"/>
      <c r="F520" s="998"/>
      <c r="G520" s="998"/>
      <c r="H520" s="998"/>
      <c r="I520" s="998"/>
      <c r="J520" s="998"/>
      <c r="K520" s="998"/>
      <c r="L520" s="998"/>
      <c r="M520" s="998"/>
      <c r="N520" s="998"/>
      <c r="O520" s="998"/>
      <c r="P520" s="998"/>
      <c r="Q520" s="998"/>
      <c r="R520" s="998"/>
      <c r="S520" s="998"/>
      <c r="T520" s="998"/>
      <c r="U520" s="998"/>
      <c r="V520" s="998"/>
      <c r="W520" s="998"/>
      <c r="X520" s="998"/>
      <c r="Y520" s="998"/>
      <c r="Z520" s="998"/>
      <c r="AA520" s="998"/>
      <c r="AB520" s="998"/>
      <c r="AC520" s="998"/>
      <c r="AD520" s="998"/>
      <c r="AE520" s="998"/>
      <c r="AF520" s="998"/>
      <c r="AG520" s="998"/>
      <c r="AH520" s="998"/>
      <c r="AI520" s="998"/>
      <c r="AJ520" s="998"/>
      <c r="AK520" s="998"/>
      <c r="AL520" s="998"/>
      <c r="AM520" s="998"/>
      <c r="AN520" s="998"/>
      <c r="AO520" s="998"/>
      <c r="AP520" s="998"/>
      <c r="AQ520" s="998"/>
      <c r="AR520" s="998"/>
      <c r="AS520" s="998"/>
      <c r="AT520" s="998"/>
      <c r="AU520" s="998"/>
      <c r="AV520" s="998"/>
      <c r="AW520" s="998"/>
      <c r="AX520" s="998"/>
      <c r="AY520" s="998"/>
    </row>
    <row r="521" ht="15.75" customHeight="1">
      <c r="A521" s="998"/>
      <c r="B521" s="998"/>
      <c r="C521" s="998"/>
      <c r="D521" s="998"/>
      <c r="E521" s="998"/>
      <c r="F521" s="998"/>
      <c r="G521" s="998"/>
      <c r="H521" s="998"/>
      <c r="I521" s="998"/>
      <c r="J521" s="998"/>
      <c r="K521" s="998"/>
      <c r="L521" s="998"/>
      <c r="M521" s="998"/>
      <c r="N521" s="998"/>
      <c r="O521" s="998"/>
      <c r="P521" s="998"/>
      <c r="Q521" s="998"/>
      <c r="R521" s="998"/>
      <c r="S521" s="998"/>
      <c r="T521" s="998"/>
      <c r="U521" s="998"/>
      <c r="V521" s="998"/>
      <c r="W521" s="998"/>
      <c r="X521" s="998"/>
      <c r="Y521" s="998"/>
      <c r="Z521" s="998"/>
      <c r="AA521" s="998"/>
      <c r="AB521" s="998"/>
      <c r="AC521" s="998"/>
      <c r="AD521" s="998"/>
      <c r="AE521" s="998"/>
      <c r="AF521" s="998"/>
      <c r="AG521" s="998"/>
      <c r="AH521" s="998"/>
      <c r="AI521" s="998"/>
      <c r="AJ521" s="998"/>
      <c r="AK521" s="998"/>
      <c r="AL521" s="998"/>
      <c r="AM521" s="998"/>
      <c r="AN521" s="998"/>
      <c r="AO521" s="998"/>
      <c r="AP521" s="998"/>
      <c r="AQ521" s="998"/>
      <c r="AR521" s="998"/>
      <c r="AS521" s="998"/>
      <c r="AT521" s="998"/>
      <c r="AU521" s="998"/>
      <c r="AV521" s="998"/>
      <c r="AW521" s="998"/>
      <c r="AX521" s="998"/>
      <c r="AY521" s="998"/>
    </row>
    <row r="522" ht="15.75" customHeight="1">
      <c r="A522" s="998"/>
      <c r="B522" s="998"/>
      <c r="C522" s="998"/>
      <c r="D522" s="998"/>
      <c r="E522" s="998"/>
      <c r="F522" s="998"/>
      <c r="G522" s="998"/>
      <c r="H522" s="998"/>
      <c r="I522" s="998"/>
      <c r="J522" s="998"/>
      <c r="K522" s="998"/>
      <c r="L522" s="998"/>
      <c r="M522" s="998"/>
      <c r="N522" s="998"/>
      <c r="O522" s="998"/>
      <c r="P522" s="998"/>
      <c r="Q522" s="998"/>
      <c r="R522" s="998"/>
      <c r="S522" s="998"/>
      <c r="T522" s="998"/>
      <c r="U522" s="998"/>
      <c r="V522" s="998"/>
      <c r="W522" s="998"/>
      <c r="X522" s="998"/>
      <c r="Y522" s="998"/>
      <c r="Z522" s="998"/>
      <c r="AA522" s="998"/>
      <c r="AB522" s="998"/>
      <c r="AC522" s="998"/>
      <c r="AD522" s="998"/>
      <c r="AE522" s="998"/>
      <c r="AF522" s="998"/>
      <c r="AG522" s="998"/>
      <c r="AH522" s="998"/>
      <c r="AI522" s="998"/>
      <c r="AJ522" s="998"/>
      <c r="AK522" s="998"/>
      <c r="AL522" s="998"/>
      <c r="AM522" s="998"/>
      <c r="AN522" s="998"/>
      <c r="AO522" s="998"/>
      <c r="AP522" s="998"/>
      <c r="AQ522" s="998"/>
      <c r="AR522" s="998"/>
      <c r="AS522" s="998"/>
      <c r="AT522" s="998"/>
      <c r="AU522" s="998"/>
      <c r="AV522" s="998"/>
      <c r="AW522" s="998"/>
      <c r="AX522" s="998"/>
      <c r="AY522" s="998"/>
    </row>
    <row r="523" ht="15.75" customHeight="1">
      <c r="A523" s="998"/>
      <c r="B523" s="998"/>
      <c r="C523" s="998"/>
      <c r="D523" s="998"/>
      <c r="E523" s="998"/>
      <c r="F523" s="998"/>
      <c r="G523" s="998"/>
      <c r="H523" s="998"/>
      <c r="I523" s="998"/>
      <c r="J523" s="998"/>
      <c r="K523" s="998"/>
      <c r="L523" s="998"/>
      <c r="M523" s="998"/>
      <c r="N523" s="998"/>
      <c r="O523" s="998"/>
      <c r="P523" s="998"/>
      <c r="Q523" s="998"/>
      <c r="R523" s="998"/>
      <c r="S523" s="998"/>
      <c r="T523" s="998"/>
      <c r="U523" s="998"/>
      <c r="V523" s="998"/>
      <c r="W523" s="998"/>
      <c r="X523" s="998"/>
      <c r="Y523" s="998"/>
      <c r="Z523" s="998"/>
      <c r="AA523" s="998"/>
      <c r="AB523" s="998"/>
      <c r="AC523" s="998"/>
      <c r="AD523" s="998"/>
      <c r="AE523" s="998"/>
      <c r="AF523" s="998"/>
      <c r="AG523" s="998"/>
      <c r="AH523" s="998"/>
      <c r="AI523" s="998"/>
      <c r="AJ523" s="998"/>
      <c r="AK523" s="998"/>
      <c r="AL523" s="998"/>
      <c r="AM523" s="998"/>
      <c r="AN523" s="998"/>
      <c r="AO523" s="998"/>
      <c r="AP523" s="998"/>
      <c r="AQ523" s="998"/>
      <c r="AR523" s="998"/>
      <c r="AS523" s="998"/>
      <c r="AT523" s="998"/>
      <c r="AU523" s="998"/>
      <c r="AV523" s="998"/>
      <c r="AW523" s="998"/>
      <c r="AX523" s="998"/>
      <c r="AY523" s="998"/>
    </row>
    <row r="524" ht="15.75" customHeight="1">
      <c r="A524" s="998"/>
      <c r="B524" s="998"/>
      <c r="C524" s="998"/>
      <c r="D524" s="998"/>
      <c r="E524" s="998"/>
      <c r="F524" s="998"/>
      <c r="G524" s="998"/>
      <c r="H524" s="998"/>
      <c r="I524" s="998"/>
      <c r="J524" s="998"/>
      <c r="K524" s="998"/>
      <c r="L524" s="998"/>
      <c r="M524" s="998"/>
      <c r="N524" s="998"/>
      <c r="O524" s="998"/>
      <c r="P524" s="998"/>
      <c r="Q524" s="998"/>
      <c r="R524" s="998"/>
      <c r="S524" s="998"/>
      <c r="T524" s="998"/>
      <c r="U524" s="998"/>
      <c r="V524" s="998"/>
      <c r="W524" s="998"/>
      <c r="X524" s="998"/>
      <c r="Y524" s="998"/>
      <c r="Z524" s="998"/>
      <c r="AA524" s="998"/>
      <c r="AB524" s="998"/>
      <c r="AC524" s="998"/>
      <c r="AD524" s="998"/>
      <c r="AE524" s="998"/>
      <c r="AF524" s="998"/>
      <c r="AG524" s="998"/>
      <c r="AH524" s="998"/>
      <c r="AI524" s="998"/>
      <c r="AJ524" s="998"/>
      <c r="AK524" s="998"/>
      <c r="AL524" s="998"/>
      <c r="AM524" s="998"/>
      <c r="AN524" s="998"/>
      <c r="AO524" s="998"/>
      <c r="AP524" s="998"/>
      <c r="AQ524" s="998"/>
      <c r="AR524" s="998"/>
      <c r="AS524" s="998"/>
      <c r="AT524" s="998"/>
      <c r="AU524" s="998"/>
      <c r="AV524" s="998"/>
      <c r="AW524" s="998"/>
      <c r="AX524" s="998"/>
      <c r="AY524" s="998"/>
    </row>
    <row r="525" ht="15.75" customHeight="1">
      <c r="A525" s="998"/>
      <c r="B525" s="998"/>
      <c r="C525" s="998"/>
      <c r="D525" s="998"/>
      <c r="E525" s="998"/>
      <c r="F525" s="998"/>
      <c r="G525" s="998"/>
      <c r="H525" s="998"/>
      <c r="I525" s="998"/>
      <c r="J525" s="998"/>
      <c r="K525" s="998"/>
      <c r="L525" s="998"/>
      <c r="M525" s="998"/>
      <c r="N525" s="998"/>
      <c r="O525" s="998"/>
      <c r="P525" s="998"/>
      <c r="Q525" s="998"/>
      <c r="R525" s="998"/>
      <c r="S525" s="998"/>
      <c r="T525" s="998"/>
      <c r="U525" s="998"/>
      <c r="V525" s="998"/>
      <c r="W525" s="998"/>
      <c r="X525" s="998"/>
      <c r="Y525" s="998"/>
      <c r="Z525" s="998"/>
      <c r="AA525" s="998"/>
      <c r="AB525" s="998"/>
      <c r="AC525" s="998"/>
      <c r="AD525" s="998"/>
      <c r="AE525" s="998"/>
      <c r="AF525" s="998"/>
      <c r="AG525" s="998"/>
      <c r="AH525" s="998"/>
      <c r="AI525" s="998"/>
      <c r="AJ525" s="998"/>
      <c r="AK525" s="998"/>
      <c r="AL525" s="998"/>
      <c r="AM525" s="998"/>
      <c r="AN525" s="998"/>
      <c r="AO525" s="998"/>
      <c r="AP525" s="998"/>
      <c r="AQ525" s="998"/>
      <c r="AR525" s="998"/>
      <c r="AS525" s="998"/>
      <c r="AT525" s="998"/>
      <c r="AU525" s="998"/>
      <c r="AV525" s="998"/>
      <c r="AW525" s="998"/>
      <c r="AX525" s="998"/>
      <c r="AY525" s="998"/>
    </row>
    <row r="526" ht="15.75" customHeight="1">
      <c r="A526" s="998"/>
      <c r="B526" s="998"/>
      <c r="C526" s="998"/>
      <c r="D526" s="998"/>
      <c r="E526" s="998"/>
      <c r="F526" s="998"/>
      <c r="G526" s="998"/>
      <c r="H526" s="998"/>
      <c r="I526" s="998"/>
      <c r="J526" s="998"/>
      <c r="K526" s="998"/>
      <c r="L526" s="998"/>
      <c r="M526" s="998"/>
      <c r="N526" s="998"/>
      <c r="O526" s="998"/>
      <c r="P526" s="998"/>
      <c r="Q526" s="998"/>
      <c r="R526" s="998"/>
      <c r="S526" s="998"/>
      <c r="T526" s="998"/>
      <c r="U526" s="998"/>
      <c r="V526" s="998"/>
      <c r="W526" s="998"/>
      <c r="X526" s="998"/>
      <c r="Y526" s="998"/>
      <c r="Z526" s="998"/>
      <c r="AA526" s="998"/>
      <c r="AB526" s="998"/>
      <c r="AC526" s="998"/>
      <c r="AD526" s="998"/>
      <c r="AE526" s="998"/>
      <c r="AF526" s="998"/>
      <c r="AG526" s="998"/>
      <c r="AH526" s="998"/>
      <c r="AI526" s="998"/>
      <c r="AJ526" s="998"/>
      <c r="AK526" s="998"/>
      <c r="AL526" s="998"/>
      <c r="AM526" s="998"/>
      <c r="AN526" s="998"/>
      <c r="AO526" s="998"/>
      <c r="AP526" s="998"/>
      <c r="AQ526" s="998"/>
      <c r="AR526" s="998"/>
      <c r="AS526" s="998"/>
      <c r="AT526" s="998"/>
      <c r="AU526" s="998"/>
      <c r="AV526" s="998"/>
      <c r="AW526" s="998"/>
      <c r="AX526" s="998"/>
      <c r="AY526" s="998"/>
    </row>
    <row r="527" ht="15.75" customHeight="1">
      <c r="A527" s="998"/>
      <c r="B527" s="998"/>
      <c r="C527" s="998"/>
      <c r="D527" s="998"/>
      <c r="E527" s="998"/>
      <c r="F527" s="998"/>
      <c r="G527" s="998"/>
      <c r="H527" s="998"/>
      <c r="I527" s="998"/>
      <c r="J527" s="998"/>
      <c r="K527" s="998"/>
      <c r="L527" s="998"/>
      <c r="M527" s="998"/>
      <c r="N527" s="998"/>
      <c r="O527" s="998"/>
      <c r="P527" s="998"/>
      <c r="Q527" s="998"/>
      <c r="R527" s="998"/>
      <c r="S527" s="998"/>
      <c r="T527" s="998"/>
      <c r="U527" s="998"/>
      <c r="V527" s="998"/>
      <c r="W527" s="998"/>
      <c r="X527" s="998"/>
      <c r="Y527" s="998"/>
      <c r="Z527" s="998"/>
      <c r="AA527" s="998"/>
      <c r="AB527" s="998"/>
      <c r="AC527" s="998"/>
      <c r="AD527" s="998"/>
      <c r="AE527" s="998"/>
      <c r="AF527" s="998"/>
      <c r="AG527" s="998"/>
      <c r="AH527" s="998"/>
      <c r="AI527" s="998"/>
      <c r="AJ527" s="998"/>
      <c r="AK527" s="998"/>
      <c r="AL527" s="998"/>
      <c r="AM527" s="998"/>
      <c r="AN527" s="998"/>
      <c r="AO527" s="998"/>
      <c r="AP527" s="998"/>
      <c r="AQ527" s="998"/>
      <c r="AR527" s="998"/>
      <c r="AS527" s="998"/>
      <c r="AT527" s="998"/>
      <c r="AU527" s="998"/>
      <c r="AV527" s="998"/>
      <c r="AW527" s="998"/>
      <c r="AX527" s="998"/>
      <c r="AY527" s="998"/>
    </row>
    <row r="528" ht="15.75" customHeight="1">
      <c r="A528" s="998"/>
      <c r="B528" s="998"/>
      <c r="C528" s="998"/>
      <c r="D528" s="998"/>
      <c r="E528" s="998"/>
      <c r="F528" s="998"/>
      <c r="G528" s="998"/>
      <c r="H528" s="998"/>
      <c r="I528" s="998"/>
      <c r="J528" s="998"/>
      <c r="K528" s="998"/>
      <c r="L528" s="998"/>
      <c r="M528" s="998"/>
      <c r="N528" s="998"/>
      <c r="O528" s="998"/>
      <c r="P528" s="998"/>
      <c r="Q528" s="998"/>
      <c r="R528" s="998"/>
      <c r="S528" s="998"/>
      <c r="T528" s="998"/>
      <c r="U528" s="998"/>
      <c r="V528" s="998"/>
      <c r="W528" s="998"/>
      <c r="X528" s="998"/>
      <c r="Y528" s="998"/>
      <c r="Z528" s="998"/>
      <c r="AA528" s="998"/>
      <c r="AB528" s="998"/>
      <c r="AC528" s="998"/>
      <c r="AD528" s="998"/>
      <c r="AE528" s="998"/>
      <c r="AF528" s="998"/>
      <c r="AG528" s="998"/>
      <c r="AH528" s="998"/>
      <c r="AI528" s="998"/>
      <c r="AJ528" s="998"/>
      <c r="AK528" s="998"/>
      <c r="AL528" s="998"/>
      <c r="AM528" s="998"/>
      <c r="AN528" s="998"/>
      <c r="AO528" s="998"/>
      <c r="AP528" s="998"/>
      <c r="AQ528" s="998"/>
      <c r="AR528" s="998"/>
      <c r="AS528" s="998"/>
      <c r="AT528" s="998"/>
      <c r="AU528" s="998"/>
      <c r="AV528" s="998"/>
      <c r="AW528" s="998"/>
      <c r="AX528" s="998"/>
      <c r="AY528" s="998"/>
    </row>
    <row r="529" ht="15.75" customHeight="1">
      <c r="A529" s="998"/>
      <c r="B529" s="998"/>
      <c r="C529" s="998"/>
      <c r="D529" s="998"/>
      <c r="E529" s="998"/>
      <c r="F529" s="998"/>
      <c r="G529" s="998"/>
      <c r="H529" s="998"/>
      <c r="I529" s="998"/>
      <c r="J529" s="998"/>
      <c r="K529" s="998"/>
      <c r="L529" s="998"/>
      <c r="M529" s="998"/>
      <c r="N529" s="998"/>
      <c r="O529" s="998"/>
      <c r="P529" s="998"/>
      <c r="Q529" s="998"/>
      <c r="R529" s="998"/>
      <c r="S529" s="998"/>
      <c r="T529" s="998"/>
      <c r="U529" s="998"/>
      <c r="V529" s="998"/>
      <c r="W529" s="998"/>
      <c r="X529" s="998"/>
      <c r="Y529" s="998"/>
      <c r="Z529" s="998"/>
      <c r="AA529" s="998"/>
      <c r="AB529" s="998"/>
      <c r="AC529" s="998"/>
      <c r="AD529" s="998"/>
      <c r="AE529" s="998"/>
      <c r="AF529" s="998"/>
      <c r="AG529" s="998"/>
      <c r="AH529" s="998"/>
      <c r="AI529" s="998"/>
      <c r="AJ529" s="998"/>
      <c r="AK529" s="998"/>
      <c r="AL529" s="998"/>
      <c r="AM529" s="998"/>
      <c r="AN529" s="998"/>
      <c r="AO529" s="998"/>
      <c r="AP529" s="998"/>
      <c r="AQ529" s="998"/>
      <c r="AR529" s="998"/>
      <c r="AS529" s="998"/>
      <c r="AT529" s="998"/>
      <c r="AU529" s="998"/>
      <c r="AV529" s="998"/>
      <c r="AW529" s="998"/>
      <c r="AX529" s="998"/>
      <c r="AY529" s="998"/>
    </row>
    <row r="530" ht="15.75" customHeight="1">
      <c r="A530" s="998"/>
      <c r="B530" s="998"/>
      <c r="C530" s="998"/>
      <c r="D530" s="998"/>
      <c r="E530" s="998"/>
      <c r="F530" s="998"/>
      <c r="G530" s="998"/>
      <c r="H530" s="998"/>
      <c r="I530" s="998"/>
      <c r="J530" s="998"/>
      <c r="K530" s="998"/>
      <c r="L530" s="998"/>
      <c r="M530" s="998"/>
      <c r="N530" s="998"/>
      <c r="O530" s="998"/>
      <c r="P530" s="998"/>
      <c r="Q530" s="998"/>
      <c r="R530" s="998"/>
      <c r="S530" s="998"/>
      <c r="T530" s="998"/>
      <c r="U530" s="998"/>
      <c r="V530" s="998"/>
      <c r="W530" s="998"/>
      <c r="X530" s="998"/>
      <c r="Y530" s="998"/>
      <c r="Z530" s="998"/>
      <c r="AA530" s="998"/>
      <c r="AB530" s="998"/>
      <c r="AC530" s="998"/>
      <c r="AD530" s="998"/>
      <c r="AE530" s="998"/>
      <c r="AF530" s="998"/>
      <c r="AG530" s="998"/>
      <c r="AH530" s="998"/>
      <c r="AI530" s="998"/>
      <c r="AJ530" s="998"/>
      <c r="AK530" s="998"/>
      <c r="AL530" s="998"/>
      <c r="AM530" s="998"/>
      <c r="AN530" s="998"/>
      <c r="AO530" s="998"/>
      <c r="AP530" s="998"/>
      <c r="AQ530" s="998"/>
      <c r="AR530" s="998"/>
      <c r="AS530" s="998"/>
      <c r="AT530" s="998"/>
      <c r="AU530" s="998"/>
      <c r="AV530" s="998"/>
      <c r="AW530" s="998"/>
      <c r="AX530" s="998"/>
      <c r="AY530" s="998"/>
    </row>
    <row r="531" ht="15.75" customHeight="1">
      <c r="A531" s="998"/>
      <c r="B531" s="998"/>
      <c r="C531" s="998"/>
      <c r="D531" s="998"/>
      <c r="E531" s="998"/>
      <c r="F531" s="998"/>
      <c r="G531" s="998"/>
      <c r="H531" s="998"/>
      <c r="I531" s="998"/>
      <c r="J531" s="998"/>
      <c r="K531" s="998"/>
      <c r="L531" s="998"/>
      <c r="M531" s="998"/>
      <c r="N531" s="998"/>
      <c r="O531" s="998"/>
      <c r="P531" s="998"/>
      <c r="Q531" s="998"/>
      <c r="R531" s="998"/>
      <c r="S531" s="998"/>
      <c r="T531" s="998"/>
      <c r="U531" s="998"/>
      <c r="V531" s="998"/>
      <c r="W531" s="998"/>
      <c r="X531" s="998"/>
      <c r="Y531" s="998"/>
      <c r="Z531" s="998"/>
      <c r="AA531" s="998"/>
      <c r="AB531" s="998"/>
      <c r="AC531" s="998"/>
      <c r="AD531" s="998"/>
      <c r="AE531" s="998"/>
      <c r="AF531" s="998"/>
      <c r="AG531" s="998"/>
      <c r="AH531" s="998"/>
      <c r="AI531" s="998"/>
      <c r="AJ531" s="998"/>
      <c r="AK531" s="998"/>
      <c r="AL531" s="998"/>
      <c r="AM531" s="998"/>
      <c r="AN531" s="998"/>
      <c r="AO531" s="998"/>
      <c r="AP531" s="998"/>
      <c r="AQ531" s="998"/>
      <c r="AR531" s="998"/>
      <c r="AS531" s="998"/>
      <c r="AT531" s="998"/>
      <c r="AU531" s="998"/>
      <c r="AV531" s="998"/>
      <c r="AW531" s="998"/>
      <c r="AX531" s="998"/>
      <c r="AY531" s="998"/>
    </row>
    <row r="532" ht="15.75" customHeight="1">
      <c r="A532" s="998"/>
      <c r="B532" s="998"/>
      <c r="C532" s="998"/>
      <c r="D532" s="998"/>
      <c r="E532" s="998"/>
      <c r="F532" s="998"/>
      <c r="G532" s="998"/>
      <c r="H532" s="998"/>
      <c r="I532" s="998"/>
      <c r="J532" s="998"/>
      <c r="K532" s="998"/>
      <c r="L532" s="998"/>
      <c r="M532" s="998"/>
      <c r="N532" s="998"/>
      <c r="O532" s="998"/>
      <c r="P532" s="998"/>
      <c r="Q532" s="998"/>
      <c r="R532" s="998"/>
      <c r="S532" s="998"/>
      <c r="T532" s="998"/>
      <c r="U532" s="998"/>
      <c r="V532" s="998"/>
      <c r="W532" s="998"/>
      <c r="X532" s="998"/>
      <c r="Y532" s="998"/>
      <c r="Z532" s="998"/>
      <c r="AA532" s="998"/>
      <c r="AB532" s="998"/>
      <c r="AC532" s="998"/>
      <c r="AD532" s="998"/>
      <c r="AE532" s="998"/>
      <c r="AF532" s="998"/>
      <c r="AG532" s="998"/>
      <c r="AH532" s="998"/>
      <c r="AI532" s="998"/>
      <c r="AJ532" s="998"/>
      <c r="AK532" s="998"/>
      <c r="AL532" s="998"/>
      <c r="AM532" s="998"/>
      <c r="AN532" s="998"/>
      <c r="AO532" s="998"/>
      <c r="AP532" s="998"/>
      <c r="AQ532" s="998"/>
      <c r="AR532" s="998"/>
      <c r="AS532" s="998"/>
      <c r="AT532" s="998"/>
      <c r="AU532" s="998"/>
      <c r="AV532" s="998"/>
      <c r="AW532" s="998"/>
      <c r="AX532" s="998"/>
      <c r="AY532" s="998"/>
    </row>
    <row r="533" ht="15.75" customHeight="1">
      <c r="A533" s="998"/>
      <c r="B533" s="998"/>
      <c r="C533" s="998"/>
      <c r="D533" s="998"/>
      <c r="E533" s="998"/>
      <c r="F533" s="998"/>
      <c r="G533" s="998"/>
      <c r="H533" s="998"/>
      <c r="I533" s="998"/>
      <c r="J533" s="998"/>
      <c r="K533" s="998"/>
      <c r="L533" s="998"/>
      <c r="M533" s="998"/>
      <c r="N533" s="998"/>
      <c r="O533" s="998"/>
      <c r="P533" s="998"/>
      <c r="Q533" s="998"/>
      <c r="R533" s="998"/>
      <c r="S533" s="998"/>
      <c r="T533" s="998"/>
      <c r="U533" s="998"/>
      <c r="V533" s="998"/>
      <c r="W533" s="998"/>
      <c r="X533" s="998"/>
      <c r="Y533" s="998"/>
      <c r="Z533" s="998"/>
      <c r="AA533" s="998"/>
      <c r="AB533" s="998"/>
      <c r="AC533" s="998"/>
      <c r="AD533" s="998"/>
      <c r="AE533" s="998"/>
      <c r="AF533" s="998"/>
      <c r="AG533" s="998"/>
      <c r="AH533" s="998"/>
      <c r="AI533" s="998"/>
      <c r="AJ533" s="998"/>
      <c r="AK533" s="998"/>
      <c r="AL533" s="998"/>
      <c r="AM533" s="998"/>
      <c r="AN533" s="998"/>
      <c r="AO533" s="998"/>
      <c r="AP533" s="998"/>
      <c r="AQ533" s="998"/>
      <c r="AR533" s="998"/>
      <c r="AS533" s="998"/>
      <c r="AT533" s="998"/>
      <c r="AU533" s="998"/>
      <c r="AV533" s="998"/>
      <c r="AW533" s="998"/>
      <c r="AX533" s="998"/>
      <c r="AY533" s="998"/>
    </row>
    <row r="534" ht="15.75" customHeight="1">
      <c r="A534" s="998"/>
      <c r="B534" s="998"/>
      <c r="C534" s="998"/>
      <c r="D534" s="998"/>
      <c r="E534" s="998"/>
      <c r="F534" s="998"/>
      <c r="G534" s="998"/>
      <c r="H534" s="998"/>
      <c r="I534" s="998"/>
      <c r="J534" s="998"/>
      <c r="K534" s="998"/>
      <c r="L534" s="998"/>
      <c r="M534" s="998"/>
      <c r="N534" s="998"/>
      <c r="O534" s="998"/>
      <c r="P534" s="998"/>
      <c r="Q534" s="998"/>
      <c r="R534" s="998"/>
      <c r="S534" s="998"/>
      <c r="T534" s="998"/>
      <c r="U534" s="998"/>
      <c r="V534" s="998"/>
      <c r="W534" s="998"/>
      <c r="X534" s="998"/>
      <c r="Y534" s="998"/>
      <c r="Z534" s="998"/>
      <c r="AA534" s="998"/>
      <c r="AB534" s="998"/>
      <c r="AC534" s="998"/>
      <c r="AD534" s="998"/>
      <c r="AE534" s="998"/>
      <c r="AF534" s="998"/>
      <c r="AG534" s="998"/>
      <c r="AH534" s="998"/>
      <c r="AI534" s="998"/>
      <c r="AJ534" s="998"/>
      <c r="AK534" s="998"/>
      <c r="AL534" s="998"/>
      <c r="AM534" s="998"/>
      <c r="AN534" s="998"/>
      <c r="AO534" s="998"/>
      <c r="AP534" s="998"/>
      <c r="AQ534" s="998"/>
      <c r="AR534" s="998"/>
      <c r="AS534" s="998"/>
      <c r="AT534" s="998"/>
      <c r="AU534" s="998"/>
      <c r="AV534" s="998"/>
      <c r="AW534" s="998"/>
      <c r="AX534" s="998"/>
      <c r="AY534" s="998"/>
    </row>
    <row r="535" ht="15.75" customHeight="1">
      <c r="A535" s="998"/>
      <c r="B535" s="998"/>
      <c r="C535" s="998"/>
      <c r="D535" s="998"/>
      <c r="E535" s="998"/>
      <c r="F535" s="998"/>
      <c r="G535" s="998"/>
      <c r="H535" s="998"/>
      <c r="I535" s="998"/>
      <c r="J535" s="998"/>
      <c r="K535" s="998"/>
      <c r="L535" s="998"/>
      <c r="M535" s="998"/>
      <c r="N535" s="998"/>
      <c r="O535" s="998"/>
      <c r="P535" s="998"/>
      <c r="Q535" s="998"/>
      <c r="R535" s="998"/>
      <c r="S535" s="998"/>
      <c r="T535" s="998"/>
      <c r="U535" s="998"/>
      <c r="V535" s="998"/>
      <c r="W535" s="998"/>
      <c r="X535" s="998"/>
      <c r="Y535" s="998"/>
      <c r="Z535" s="998"/>
      <c r="AA535" s="998"/>
      <c r="AB535" s="998"/>
      <c r="AC535" s="998"/>
      <c r="AD535" s="998"/>
      <c r="AE535" s="998"/>
      <c r="AF535" s="998"/>
      <c r="AG535" s="998"/>
      <c r="AH535" s="998"/>
      <c r="AI535" s="998"/>
      <c r="AJ535" s="998"/>
      <c r="AK535" s="998"/>
      <c r="AL535" s="998"/>
      <c r="AM535" s="998"/>
      <c r="AN535" s="998"/>
      <c r="AO535" s="998"/>
      <c r="AP535" s="998"/>
      <c r="AQ535" s="998"/>
      <c r="AR535" s="998"/>
      <c r="AS535" s="998"/>
      <c r="AT535" s="998"/>
      <c r="AU535" s="998"/>
      <c r="AV535" s="998"/>
      <c r="AW535" s="998"/>
      <c r="AX535" s="998"/>
      <c r="AY535" s="998"/>
    </row>
    <row r="536" ht="15.75" customHeight="1">
      <c r="A536" s="998"/>
      <c r="B536" s="998"/>
      <c r="C536" s="998"/>
      <c r="D536" s="998"/>
      <c r="E536" s="998"/>
      <c r="F536" s="998"/>
      <c r="G536" s="998"/>
      <c r="H536" s="998"/>
      <c r="I536" s="998"/>
      <c r="J536" s="998"/>
      <c r="K536" s="998"/>
      <c r="L536" s="998"/>
      <c r="M536" s="998"/>
      <c r="N536" s="998"/>
      <c r="O536" s="998"/>
      <c r="P536" s="998"/>
      <c r="Q536" s="998"/>
      <c r="R536" s="998"/>
      <c r="S536" s="998"/>
      <c r="T536" s="998"/>
      <c r="U536" s="998"/>
      <c r="V536" s="998"/>
      <c r="W536" s="998"/>
      <c r="X536" s="998"/>
      <c r="Y536" s="998"/>
      <c r="Z536" s="998"/>
      <c r="AA536" s="998"/>
      <c r="AB536" s="998"/>
      <c r="AC536" s="998"/>
      <c r="AD536" s="998"/>
      <c r="AE536" s="998"/>
      <c r="AF536" s="998"/>
      <c r="AG536" s="998"/>
      <c r="AH536" s="998"/>
      <c r="AI536" s="998"/>
      <c r="AJ536" s="998"/>
      <c r="AK536" s="998"/>
      <c r="AL536" s="998"/>
      <c r="AM536" s="998"/>
      <c r="AN536" s="998"/>
      <c r="AO536" s="998"/>
      <c r="AP536" s="998"/>
      <c r="AQ536" s="998"/>
      <c r="AR536" s="998"/>
      <c r="AS536" s="998"/>
      <c r="AT536" s="998"/>
      <c r="AU536" s="998"/>
      <c r="AV536" s="998"/>
      <c r="AW536" s="998"/>
      <c r="AX536" s="998"/>
      <c r="AY536" s="998"/>
    </row>
    <row r="537" ht="15.75" customHeight="1">
      <c r="A537" s="998"/>
      <c r="B537" s="998"/>
      <c r="C537" s="998"/>
      <c r="D537" s="998"/>
      <c r="E537" s="998"/>
      <c r="F537" s="998"/>
      <c r="G537" s="998"/>
      <c r="H537" s="998"/>
      <c r="I537" s="998"/>
      <c r="J537" s="998"/>
      <c r="K537" s="998"/>
      <c r="L537" s="998"/>
      <c r="M537" s="998"/>
      <c r="N537" s="998"/>
      <c r="O537" s="998"/>
      <c r="P537" s="998"/>
      <c r="Q537" s="998"/>
      <c r="R537" s="998"/>
      <c r="S537" s="998"/>
      <c r="T537" s="998"/>
      <c r="U537" s="998"/>
      <c r="V537" s="998"/>
      <c r="W537" s="998"/>
      <c r="X537" s="998"/>
      <c r="Y537" s="998"/>
      <c r="Z537" s="998"/>
      <c r="AA537" s="998"/>
      <c r="AB537" s="998"/>
      <c r="AC537" s="998"/>
      <c r="AD537" s="998"/>
      <c r="AE537" s="998"/>
      <c r="AF537" s="998"/>
      <c r="AG537" s="998"/>
      <c r="AH537" s="998"/>
      <c r="AI537" s="998"/>
      <c r="AJ537" s="998"/>
      <c r="AK537" s="998"/>
      <c r="AL537" s="998"/>
      <c r="AM537" s="998"/>
      <c r="AN537" s="998"/>
      <c r="AO537" s="998"/>
      <c r="AP537" s="998"/>
      <c r="AQ537" s="998"/>
      <c r="AR537" s="998"/>
      <c r="AS537" s="998"/>
      <c r="AT537" s="998"/>
      <c r="AU537" s="998"/>
      <c r="AV537" s="998"/>
      <c r="AW537" s="998"/>
      <c r="AX537" s="998"/>
      <c r="AY537" s="998"/>
    </row>
    <row r="538" ht="15.75" customHeight="1">
      <c r="A538" s="998"/>
      <c r="B538" s="998"/>
      <c r="C538" s="998"/>
      <c r="D538" s="998"/>
      <c r="E538" s="998"/>
      <c r="F538" s="998"/>
      <c r="G538" s="998"/>
      <c r="H538" s="998"/>
      <c r="I538" s="998"/>
      <c r="J538" s="998"/>
      <c r="K538" s="998"/>
      <c r="L538" s="998"/>
      <c r="M538" s="998"/>
      <c r="N538" s="998"/>
      <c r="O538" s="998"/>
      <c r="P538" s="998"/>
      <c r="Q538" s="998"/>
      <c r="R538" s="998"/>
      <c r="S538" s="998"/>
      <c r="T538" s="998"/>
      <c r="U538" s="998"/>
      <c r="V538" s="998"/>
      <c r="W538" s="998"/>
      <c r="X538" s="998"/>
      <c r="Y538" s="998"/>
      <c r="Z538" s="998"/>
      <c r="AA538" s="998"/>
      <c r="AB538" s="998"/>
      <c r="AC538" s="998"/>
      <c r="AD538" s="998"/>
      <c r="AE538" s="998"/>
      <c r="AF538" s="998"/>
      <c r="AG538" s="998"/>
      <c r="AH538" s="998"/>
      <c r="AI538" s="998"/>
      <c r="AJ538" s="998"/>
      <c r="AK538" s="998"/>
      <c r="AL538" s="998"/>
      <c r="AM538" s="998"/>
      <c r="AN538" s="998"/>
      <c r="AO538" s="998"/>
      <c r="AP538" s="998"/>
      <c r="AQ538" s="998"/>
      <c r="AR538" s="998"/>
      <c r="AS538" s="998"/>
      <c r="AT538" s="998"/>
      <c r="AU538" s="998"/>
      <c r="AV538" s="998"/>
      <c r="AW538" s="998"/>
      <c r="AX538" s="998"/>
      <c r="AY538" s="998"/>
    </row>
    <row r="539" ht="15.75" customHeight="1">
      <c r="A539" s="998"/>
      <c r="B539" s="998"/>
      <c r="C539" s="998"/>
      <c r="D539" s="998"/>
      <c r="E539" s="998"/>
      <c r="F539" s="998"/>
      <c r="G539" s="998"/>
      <c r="H539" s="998"/>
      <c r="I539" s="998"/>
      <c r="J539" s="998"/>
      <c r="K539" s="998"/>
      <c r="L539" s="998"/>
      <c r="M539" s="998"/>
      <c r="N539" s="998"/>
      <c r="O539" s="998"/>
      <c r="P539" s="998"/>
      <c r="Q539" s="998"/>
      <c r="R539" s="998"/>
      <c r="S539" s="998"/>
      <c r="T539" s="998"/>
      <c r="U539" s="998"/>
      <c r="V539" s="998"/>
      <c r="W539" s="998"/>
      <c r="X539" s="998"/>
      <c r="Y539" s="998"/>
      <c r="Z539" s="998"/>
      <c r="AA539" s="998"/>
      <c r="AB539" s="998"/>
      <c r="AC539" s="998"/>
      <c r="AD539" s="998"/>
      <c r="AE539" s="998"/>
      <c r="AF539" s="998"/>
      <c r="AG539" s="998"/>
      <c r="AH539" s="998"/>
      <c r="AI539" s="998"/>
      <c r="AJ539" s="998"/>
      <c r="AK539" s="998"/>
      <c r="AL539" s="998"/>
      <c r="AM539" s="998"/>
      <c r="AN539" s="998"/>
      <c r="AO539" s="998"/>
      <c r="AP539" s="998"/>
      <c r="AQ539" s="998"/>
      <c r="AR539" s="998"/>
      <c r="AS539" s="998"/>
      <c r="AT539" s="998"/>
      <c r="AU539" s="998"/>
      <c r="AV539" s="998"/>
      <c r="AW539" s="998"/>
      <c r="AX539" s="998"/>
      <c r="AY539" s="998"/>
    </row>
    <row r="540" ht="15.75" customHeight="1">
      <c r="A540" s="998"/>
      <c r="B540" s="998"/>
      <c r="C540" s="998"/>
      <c r="D540" s="998"/>
      <c r="E540" s="998"/>
      <c r="F540" s="998"/>
      <c r="G540" s="998"/>
      <c r="H540" s="998"/>
      <c r="I540" s="998"/>
      <c r="J540" s="998"/>
      <c r="K540" s="998"/>
      <c r="L540" s="998"/>
      <c r="M540" s="998"/>
      <c r="N540" s="998"/>
      <c r="O540" s="998"/>
      <c r="P540" s="998"/>
      <c r="Q540" s="998"/>
      <c r="R540" s="998"/>
      <c r="S540" s="998"/>
      <c r="T540" s="998"/>
      <c r="U540" s="998"/>
      <c r="V540" s="998"/>
      <c r="W540" s="998"/>
      <c r="X540" s="998"/>
      <c r="Y540" s="998"/>
      <c r="Z540" s="998"/>
      <c r="AA540" s="998"/>
      <c r="AB540" s="998"/>
      <c r="AC540" s="998"/>
      <c r="AD540" s="998"/>
      <c r="AE540" s="998"/>
      <c r="AF540" s="998"/>
      <c r="AG540" s="998"/>
      <c r="AH540" s="998"/>
      <c r="AI540" s="998"/>
      <c r="AJ540" s="998"/>
      <c r="AK540" s="998"/>
      <c r="AL540" s="998"/>
      <c r="AM540" s="998"/>
      <c r="AN540" s="998"/>
      <c r="AO540" s="998"/>
      <c r="AP540" s="998"/>
      <c r="AQ540" s="998"/>
      <c r="AR540" s="998"/>
      <c r="AS540" s="998"/>
      <c r="AT540" s="998"/>
      <c r="AU540" s="998"/>
      <c r="AV540" s="998"/>
      <c r="AW540" s="998"/>
      <c r="AX540" s="998"/>
      <c r="AY540" s="998"/>
    </row>
    <row r="541" ht="15.75" customHeight="1">
      <c r="A541" s="998"/>
      <c r="B541" s="998"/>
      <c r="C541" s="998"/>
      <c r="D541" s="998"/>
      <c r="E541" s="998"/>
      <c r="F541" s="998"/>
      <c r="G541" s="998"/>
      <c r="H541" s="998"/>
      <c r="I541" s="998"/>
      <c r="J541" s="998"/>
      <c r="K541" s="998"/>
      <c r="L541" s="998"/>
      <c r="M541" s="998"/>
      <c r="N541" s="998"/>
      <c r="O541" s="998"/>
      <c r="P541" s="998"/>
      <c r="Q541" s="998"/>
      <c r="R541" s="998"/>
      <c r="S541" s="998"/>
      <c r="T541" s="998"/>
      <c r="U541" s="998"/>
      <c r="V541" s="998"/>
      <c r="W541" s="998"/>
      <c r="X541" s="998"/>
      <c r="Y541" s="998"/>
      <c r="Z541" s="998"/>
      <c r="AA541" s="998"/>
      <c r="AB541" s="998"/>
      <c r="AC541" s="998"/>
      <c r="AD541" s="998"/>
      <c r="AE541" s="998"/>
      <c r="AF541" s="998"/>
      <c r="AG541" s="998"/>
      <c r="AH541" s="998"/>
      <c r="AI541" s="998"/>
      <c r="AJ541" s="998"/>
      <c r="AK541" s="998"/>
      <c r="AL541" s="998"/>
      <c r="AM541" s="998"/>
      <c r="AN541" s="998"/>
      <c r="AO541" s="998"/>
      <c r="AP541" s="998"/>
      <c r="AQ541" s="998"/>
      <c r="AR541" s="998"/>
      <c r="AS541" s="998"/>
      <c r="AT541" s="998"/>
      <c r="AU541" s="998"/>
      <c r="AV541" s="998"/>
      <c r="AW541" s="998"/>
      <c r="AX541" s="998"/>
      <c r="AY541" s="998"/>
    </row>
    <row r="542" ht="15.75" customHeight="1">
      <c r="A542" s="998"/>
      <c r="B542" s="998"/>
      <c r="C542" s="998"/>
      <c r="D542" s="998"/>
      <c r="E542" s="998"/>
      <c r="F542" s="998"/>
      <c r="G542" s="998"/>
      <c r="H542" s="998"/>
      <c r="I542" s="998"/>
      <c r="J542" s="998"/>
      <c r="K542" s="998"/>
      <c r="L542" s="998"/>
      <c r="M542" s="998"/>
      <c r="N542" s="998"/>
      <c r="O542" s="998"/>
      <c r="P542" s="998"/>
      <c r="Q542" s="998"/>
      <c r="R542" s="998"/>
      <c r="S542" s="998"/>
      <c r="T542" s="998"/>
      <c r="U542" s="998"/>
      <c r="V542" s="998"/>
      <c r="W542" s="998"/>
      <c r="X542" s="998"/>
      <c r="Y542" s="998"/>
      <c r="Z542" s="998"/>
      <c r="AA542" s="998"/>
      <c r="AB542" s="998"/>
      <c r="AC542" s="998"/>
      <c r="AD542" s="998"/>
      <c r="AE542" s="998"/>
      <c r="AF542" s="998"/>
      <c r="AG542" s="998"/>
      <c r="AH542" s="998"/>
      <c r="AI542" s="998"/>
      <c r="AJ542" s="998"/>
      <c r="AK542" s="998"/>
      <c r="AL542" s="998"/>
      <c r="AM542" s="998"/>
      <c r="AN542" s="998"/>
      <c r="AO542" s="998"/>
      <c r="AP542" s="998"/>
      <c r="AQ542" s="998"/>
      <c r="AR542" s="998"/>
      <c r="AS542" s="998"/>
      <c r="AT542" s="998"/>
      <c r="AU542" s="998"/>
      <c r="AV542" s="998"/>
      <c r="AW542" s="998"/>
      <c r="AX542" s="998"/>
      <c r="AY542" s="998"/>
    </row>
    <row r="543" ht="15.75" customHeight="1">
      <c r="A543" s="998"/>
      <c r="B543" s="998"/>
      <c r="C543" s="998"/>
      <c r="D543" s="998"/>
      <c r="E543" s="998"/>
      <c r="F543" s="998"/>
      <c r="G543" s="998"/>
      <c r="H543" s="998"/>
      <c r="I543" s="998"/>
      <c r="J543" s="998"/>
      <c r="K543" s="998"/>
      <c r="L543" s="998"/>
      <c r="M543" s="998"/>
      <c r="N543" s="998"/>
      <c r="O543" s="998"/>
      <c r="P543" s="998"/>
      <c r="Q543" s="998"/>
      <c r="R543" s="998"/>
      <c r="S543" s="998"/>
      <c r="T543" s="998"/>
      <c r="U543" s="998"/>
      <c r="V543" s="998"/>
      <c r="W543" s="998"/>
      <c r="X543" s="998"/>
      <c r="Y543" s="998"/>
      <c r="Z543" s="998"/>
      <c r="AA543" s="998"/>
      <c r="AB543" s="998"/>
      <c r="AC543" s="998"/>
      <c r="AD543" s="998"/>
      <c r="AE543" s="998"/>
      <c r="AF543" s="998"/>
      <c r="AG543" s="998"/>
      <c r="AH543" s="998"/>
      <c r="AI543" s="998"/>
      <c r="AJ543" s="998"/>
      <c r="AK543" s="998"/>
      <c r="AL543" s="998"/>
      <c r="AM543" s="998"/>
      <c r="AN543" s="998"/>
      <c r="AO543" s="998"/>
      <c r="AP543" s="998"/>
      <c r="AQ543" s="998"/>
      <c r="AR543" s="998"/>
      <c r="AS543" s="998"/>
      <c r="AT543" s="998"/>
      <c r="AU543" s="998"/>
      <c r="AV543" s="998"/>
      <c r="AW543" s="998"/>
      <c r="AX543" s="998"/>
      <c r="AY543" s="998"/>
    </row>
    <row r="544" ht="15.75" customHeight="1">
      <c r="A544" s="998"/>
      <c r="B544" s="998"/>
      <c r="C544" s="998"/>
      <c r="D544" s="998"/>
      <c r="E544" s="998"/>
      <c r="F544" s="998"/>
      <c r="G544" s="998"/>
      <c r="H544" s="998"/>
      <c r="I544" s="998"/>
      <c r="J544" s="998"/>
      <c r="K544" s="998"/>
      <c r="L544" s="998"/>
      <c r="M544" s="998"/>
      <c r="N544" s="998"/>
      <c r="O544" s="998"/>
      <c r="P544" s="998"/>
      <c r="Q544" s="998"/>
      <c r="R544" s="998"/>
      <c r="S544" s="998"/>
      <c r="T544" s="998"/>
      <c r="U544" s="998"/>
      <c r="V544" s="998"/>
      <c r="W544" s="998"/>
      <c r="X544" s="998"/>
      <c r="Y544" s="998"/>
      <c r="Z544" s="998"/>
      <c r="AA544" s="998"/>
      <c r="AB544" s="998"/>
      <c r="AC544" s="998"/>
      <c r="AD544" s="998"/>
      <c r="AE544" s="998"/>
      <c r="AF544" s="998"/>
      <c r="AG544" s="998"/>
      <c r="AH544" s="998"/>
      <c r="AI544" s="998"/>
      <c r="AJ544" s="998"/>
      <c r="AK544" s="998"/>
      <c r="AL544" s="998"/>
      <c r="AM544" s="998"/>
      <c r="AN544" s="998"/>
      <c r="AO544" s="998"/>
      <c r="AP544" s="998"/>
      <c r="AQ544" s="998"/>
      <c r="AR544" s="998"/>
      <c r="AS544" s="998"/>
      <c r="AT544" s="998"/>
      <c r="AU544" s="998"/>
      <c r="AV544" s="998"/>
      <c r="AW544" s="998"/>
      <c r="AX544" s="998"/>
      <c r="AY544" s="998"/>
    </row>
    <row r="545" ht="15.75" customHeight="1">
      <c r="A545" s="998"/>
      <c r="B545" s="998"/>
      <c r="C545" s="998"/>
      <c r="D545" s="998"/>
      <c r="E545" s="998"/>
      <c r="F545" s="998"/>
      <c r="G545" s="998"/>
      <c r="H545" s="998"/>
      <c r="I545" s="998"/>
      <c r="J545" s="998"/>
      <c r="K545" s="998"/>
      <c r="L545" s="998"/>
      <c r="M545" s="998"/>
      <c r="N545" s="998"/>
      <c r="O545" s="998"/>
      <c r="P545" s="998"/>
      <c r="Q545" s="998"/>
      <c r="R545" s="998"/>
      <c r="S545" s="998"/>
      <c r="T545" s="998"/>
      <c r="U545" s="998"/>
      <c r="V545" s="998"/>
      <c r="W545" s="998"/>
      <c r="X545" s="998"/>
      <c r="Y545" s="998"/>
      <c r="Z545" s="998"/>
      <c r="AA545" s="998"/>
      <c r="AB545" s="998"/>
      <c r="AC545" s="998"/>
      <c r="AD545" s="998"/>
      <c r="AE545" s="998"/>
      <c r="AF545" s="998"/>
      <c r="AG545" s="998"/>
      <c r="AH545" s="998"/>
      <c r="AI545" s="998"/>
      <c r="AJ545" s="998"/>
      <c r="AK545" s="998"/>
      <c r="AL545" s="998"/>
      <c r="AM545" s="998"/>
      <c r="AN545" s="998"/>
      <c r="AO545" s="998"/>
      <c r="AP545" s="998"/>
      <c r="AQ545" s="998"/>
      <c r="AR545" s="998"/>
      <c r="AS545" s="998"/>
      <c r="AT545" s="998"/>
      <c r="AU545" s="998"/>
      <c r="AV545" s="998"/>
      <c r="AW545" s="998"/>
      <c r="AX545" s="998"/>
      <c r="AY545" s="998"/>
    </row>
    <row r="546" ht="15.75" customHeight="1">
      <c r="A546" s="998"/>
      <c r="B546" s="998"/>
      <c r="C546" s="998"/>
      <c r="D546" s="998"/>
      <c r="E546" s="998"/>
      <c r="F546" s="998"/>
      <c r="G546" s="998"/>
      <c r="H546" s="998"/>
      <c r="I546" s="998"/>
      <c r="J546" s="998"/>
      <c r="K546" s="998"/>
      <c r="L546" s="998"/>
      <c r="M546" s="998"/>
      <c r="N546" s="998"/>
      <c r="O546" s="998"/>
      <c r="P546" s="998"/>
      <c r="Q546" s="998"/>
      <c r="R546" s="998"/>
      <c r="S546" s="998"/>
      <c r="T546" s="998"/>
      <c r="U546" s="998"/>
      <c r="V546" s="998"/>
      <c r="W546" s="998"/>
      <c r="X546" s="998"/>
      <c r="Y546" s="998"/>
      <c r="Z546" s="998"/>
      <c r="AA546" s="998"/>
      <c r="AB546" s="998"/>
      <c r="AC546" s="998"/>
      <c r="AD546" s="998"/>
      <c r="AE546" s="998"/>
      <c r="AF546" s="998"/>
      <c r="AG546" s="998"/>
      <c r="AH546" s="998"/>
      <c r="AI546" s="998"/>
      <c r="AJ546" s="998"/>
      <c r="AK546" s="998"/>
      <c r="AL546" s="998"/>
      <c r="AM546" s="998"/>
      <c r="AN546" s="998"/>
      <c r="AO546" s="998"/>
      <c r="AP546" s="998"/>
      <c r="AQ546" s="998"/>
      <c r="AR546" s="998"/>
      <c r="AS546" s="998"/>
      <c r="AT546" s="998"/>
      <c r="AU546" s="998"/>
      <c r="AV546" s="998"/>
      <c r="AW546" s="998"/>
      <c r="AX546" s="998"/>
      <c r="AY546" s="998"/>
    </row>
    <row r="547" ht="15.75" customHeight="1">
      <c r="A547" s="998"/>
      <c r="B547" s="998"/>
      <c r="C547" s="998"/>
      <c r="D547" s="998"/>
      <c r="E547" s="998"/>
      <c r="F547" s="998"/>
      <c r="G547" s="998"/>
      <c r="H547" s="998"/>
      <c r="I547" s="998"/>
      <c r="J547" s="998"/>
      <c r="K547" s="998"/>
      <c r="L547" s="998"/>
      <c r="M547" s="998"/>
      <c r="N547" s="998"/>
      <c r="O547" s="998"/>
      <c r="P547" s="998"/>
      <c r="Q547" s="998"/>
      <c r="R547" s="998"/>
      <c r="S547" s="998"/>
      <c r="T547" s="998"/>
      <c r="U547" s="998"/>
      <c r="V547" s="998"/>
      <c r="W547" s="998"/>
      <c r="X547" s="998"/>
      <c r="Y547" s="998"/>
      <c r="Z547" s="998"/>
      <c r="AA547" s="998"/>
      <c r="AB547" s="998"/>
      <c r="AC547" s="998"/>
      <c r="AD547" s="998"/>
      <c r="AE547" s="998"/>
      <c r="AF547" s="998"/>
      <c r="AG547" s="998"/>
      <c r="AH547" s="998"/>
      <c r="AI547" s="998"/>
      <c r="AJ547" s="998"/>
      <c r="AK547" s="998"/>
      <c r="AL547" s="998"/>
      <c r="AM547" s="998"/>
      <c r="AN547" s="998"/>
      <c r="AO547" s="998"/>
      <c r="AP547" s="998"/>
      <c r="AQ547" s="998"/>
      <c r="AR547" s="998"/>
      <c r="AS547" s="998"/>
      <c r="AT547" s="998"/>
      <c r="AU547" s="998"/>
      <c r="AV547" s="998"/>
      <c r="AW547" s="998"/>
      <c r="AX547" s="998"/>
      <c r="AY547" s="998"/>
    </row>
    <row r="548" ht="15.75" customHeight="1">
      <c r="A548" s="998"/>
      <c r="B548" s="998"/>
      <c r="C548" s="998"/>
      <c r="D548" s="998"/>
      <c r="E548" s="998"/>
      <c r="F548" s="998"/>
      <c r="G548" s="998"/>
      <c r="H548" s="998"/>
      <c r="I548" s="998"/>
      <c r="J548" s="998"/>
      <c r="K548" s="998"/>
      <c r="L548" s="998"/>
      <c r="M548" s="998"/>
      <c r="N548" s="998"/>
      <c r="O548" s="998"/>
      <c r="P548" s="998"/>
      <c r="Q548" s="998"/>
      <c r="R548" s="998"/>
      <c r="S548" s="998"/>
      <c r="T548" s="998"/>
      <c r="U548" s="998"/>
      <c r="V548" s="998"/>
      <c r="W548" s="998"/>
      <c r="X548" s="998"/>
      <c r="Y548" s="998"/>
      <c r="Z548" s="998"/>
      <c r="AA548" s="998"/>
      <c r="AB548" s="998"/>
      <c r="AC548" s="998"/>
      <c r="AD548" s="998"/>
      <c r="AE548" s="998"/>
      <c r="AF548" s="998"/>
      <c r="AG548" s="998"/>
      <c r="AH548" s="998"/>
      <c r="AI548" s="998"/>
      <c r="AJ548" s="998"/>
      <c r="AK548" s="998"/>
      <c r="AL548" s="998"/>
      <c r="AM548" s="998"/>
      <c r="AN548" s="998"/>
      <c r="AO548" s="998"/>
      <c r="AP548" s="998"/>
      <c r="AQ548" s="998"/>
      <c r="AR548" s="998"/>
      <c r="AS548" s="998"/>
      <c r="AT548" s="998"/>
      <c r="AU548" s="998"/>
      <c r="AV548" s="998"/>
      <c r="AW548" s="998"/>
      <c r="AX548" s="998"/>
      <c r="AY548" s="998"/>
    </row>
    <row r="549" ht="15.75" customHeight="1">
      <c r="A549" s="998"/>
      <c r="B549" s="998"/>
      <c r="C549" s="998"/>
      <c r="D549" s="998"/>
      <c r="E549" s="998"/>
      <c r="F549" s="998"/>
      <c r="G549" s="998"/>
      <c r="H549" s="998"/>
      <c r="I549" s="998"/>
      <c r="J549" s="998"/>
      <c r="K549" s="998"/>
      <c r="L549" s="998"/>
      <c r="M549" s="998"/>
      <c r="N549" s="998"/>
      <c r="O549" s="998"/>
      <c r="P549" s="998"/>
      <c r="Q549" s="998"/>
      <c r="R549" s="998"/>
      <c r="S549" s="998"/>
      <c r="T549" s="998"/>
      <c r="U549" s="998"/>
      <c r="V549" s="998"/>
      <c r="W549" s="998"/>
      <c r="X549" s="998"/>
      <c r="Y549" s="998"/>
      <c r="Z549" s="998"/>
      <c r="AA549" s="998"/>
      <c r="AB549" s="998"/>
      <c r="AC549" s="998"/>
      <c r="AD549" s="998"/>
      <c r="AE549" s="998"/>
      <c r="AF549" s="998"/>
      <c r="AG549" s="998"/>
      <c r="AH549" s="998"/>
      <c r="AI549" s="998"/>
      <c r="AJ549" s="998"/>
      <c r="AK549" s="998"/>
      <c r="AL549" s="998"/>
      <c r="AM549" s="998"/>
      <c r="AN549" s="998"/>
      <c r="AO549" s="998"/>
      <c r="AP549" s="998"/>
      <c r="AQ549" s="998"/>
      <c r="AR549" s="998"/>
      <c r="AS549" s="998"/>
      <c r="AT549" s="998"/>
      <c r="AU549" s="998"/>
      <c r="AV549" s="998"/>
      <c r="AW549" s="998"/>
      <c r="AX549" s="998"/>
      <c r="AY549" s="998"/>
    </row>
    <row r="550" ht="15.75" customHeight="1">
      <c r="A550" s="998"/>
      <c r="B550" s="998"/>
      <c r="C550" s="998"/>
      <c r="D550" s="998"/>
      <c r="E550" s="998"/>
      <c r="F550" s="998"/>
      <c r="G550" s="998"/>
      <c r="H550" s="998"/>
      <c r="I550" s="998"/>
      <c r="J550" s="998"/>
      <c r="K550" s="998"/>
      <c r="L550" s="998"/>
      <c r="M550" s="998"/>
      <c r="N550" s="998"/>
      <c r="O550" s="998"/>
      <c r="P550" s="998"/>
      <c r="Q550" s="998"/>
      <c r="R550" s="998"/>
      <c r="S550" s="998"/>
      <c r="T550" s="998"/>
      <c r="U550" s="998"/>
      <c r="V550" s="998"/>
      <c r="W550" s="998"/>
      <c r="X550" s="998"/>
      <c r="Y550" s="998"/>
      <c r="Z550" s="998"/>
      <c r="AA550" s="998"/>
      <c r="AB550" s="998"/>
      <c r="AC550" s="998"/>
      <c r="AD550" s="998"/>
      <c r="AE550" s="998"/>
      <c r="AF550" s="998"/>
      <c r="AG550" s="998"/>
      <c r="AH550" s="998"/>
      <c r="AI550" s="998"/>
      <c r="AJ550" s="998"/>
      <c r="AK550" s="998"/>
      <c r="AL550" s="998"/>
      <c r="AM550" s="998"/>
      <c r="AN550" s="998"/>
      <c r="AO550" s="998"/>
      <c r="AP550" s="998"/>
      <c r="AQ550" s="998"/>
      <c r="AR550" s="998"/>
      <c r="AS550" s="998"/>
      <c r="AT550" s="998"/>
      <c r="AU550" s="998"/>
      <c r="AV550" s="998"/>
      <c r="AW550" s="998"/>
      <c r="AX550" s="998"/>
      <c r="AY550" s="998"/>
    </row>
    <row r="551" ht="15.75" customHeight="1">
      <c r="A551" s="998"/>
      <c r="B551" s="998"/>
      <c r="C551" s="998"/>
      <c r="D551" s="998"/>
      <c r="E551" s="998"/>
      <c r="F551" s="998"/>
      <c r="G551" s="998"/>
      <c r="H551" s="998"/>
      <c r="I551" s="998"/>
      <c r="J551" s="998"/>
      <c r="K551" s="998"/>
      <c r="L551" s="998"/>
      <c r="M551" s="998"/>
      <c r="N551" s="998"/>
      <c r="O551" s="998"/>
      <c r="P551" s="998"/>
      <c r="Q551" s="998"/>
      <c r="R551" s="998"/>
      <c r="S551" s="998"/>
      <c r="T551" s="998"/>
      <c r="U551" s="998"/>
      <c r="V551" s="998"/>
      <c r="W551" s="998"/>
      <c r="X551" s="998"/>
      <c r="Y551" s="998"/>
      <c r="Z551" s="998"/>
      <c r="AA551" s="998"/>
      <c r="AB551" s="998"/>
      <c r="AC551" s="998"/>
      <c r="AD551" s="998"/>
      <c r="AE551" s="998"/>
      <c r="AF551" s="998"/>
      <c r="AG551" s="998"/>
      <c r="AH551" s="998"/>
      <c r="AI551" s="998"/>
      <c r="AJ551" s="998"/>
      <c r="AK551" s="998"/>
      <c r="AL551" s="998"/>
      <c r="AM551" s="998"/>
      <c r="AN551" s="998"/>
      <c r="AO551" s="998"/>
      <c r="AP551" s="998"/>
      <c r="AQ551" s="998"/>
      <c r="AR551" s="998"/>
      <c r="AS551" s="998"/>
      <c r="AT551" s="998"/>
      <c r="AU551" s="998"/>
      <c r="AV551" s="998"/>
      <c r="AW551" s="998"/>
      <c r="AX551" s="998"/>
      <c r="AY551" s="998"/>
    </row>
    <row r="552" ht="15.75" customHeight="1">
      <c r="A552" s="998"/>
      <c r="B552" s="998"/>
      <c r="C552" s="998"/>
      <c r="D552" s="998"/>
      <c r="E552" s="998"/>
      <c r="F552" s="998"/>
      <c r="G552" s="998"/>
      <c r="H552" s="998"/>
      <c r="I552" s="998"/>
      <c r="J552" s="998"/>
      <c r="K552" s="998"/>
      <c r="L552" s="998"/>
      <c r="M552" s="998"/>
      <c r="N552" s="998"/>
      <c r="O552" s="998"/>
      <c r="P552" s="998"/>
      <c r="Q552" s="998"/>
      <c r="R552" s="998"/>
      <c r="S552" s="998"/>
      <c r="T552" s="998"/>
      <c r="U552" s="998"/>
      <c r="V552" s="998"/>
      <c r="W552" s="998"/>
      <c r="X552" s="998"/>
      <c r="Y552" s="998"/>
      <c r="Z552" s="998"/>
      <c r="AA552" s="998"/>
      <c r="AB552" s="998"/>
      <c r="AC552" s="998"/>
      <c r="AD552" s="998"/>
      <c r="AE552" s="998"/>
      <c r="AF552" s="998"/>
      <c r="AG552" s="998"/>
      <c r="AH552" s="998"/>
      <c r="AI552" s="998"/>
      <c r="AJ552" s="998"/>
      <c r="AK552" s="998"/>
      <c r="AL552" s="998"/>
      <c r="AM552" s="998"/>
      <c r="AN552" s="998"/>
      <c r="AO552" s="998"/>
      <c r="AP552" s="998"/>
      <c r="AQ552" s="998"/>
      <c r="AR552" s="998"/>
      <c r="AS552" s="998"/>
      <c r="AT552" s="998"/>
      <c r="AU552" s="998"/>
      <c r="AV552" s="998"/>
      <c r="AW552" s="998"/>
      <c r="AX552" s="998"/>
      <c r="AY552" s="998"/>
    </row>
    <row r="553" ht="15.75" customHeight="1">
      <c r="A553" s="998"/>
      <c r="B553" s="998"/>
      <c r="C553" s="998"/>
      <c r="D553" s="998"/>
      <c r="E553" s="998"/>
      <c r="F553" s="998"/>
      <c r="G553" s="998"/>
      <c r="H553" s="998"/>
      <c r="I553" s="998"/>
      <c r="J553" s="998"/>
      <c r="K553" s="998"/>
      <c r="L553" s="998"/>
      <c r="M553" s="998"/>
      <c r="N553" s="998"/>
      <c r="O553" s="998"/>
      <c r="P553" s="998"/>
      <c r="Q553" s="998"/>
      <c r="R553" s="998"/>
      <c r="S553" s="998"/>
      <c r="T553" s="998"/>
      <c r="U553" s="998"/>
      <c r="V553" s="998"/>
      <c r="W553" s="998"/>
      <c r="X553" s="998"/>
      <c r="Y553" s="998"/>
      <c r="Z553" s="998"/>
      <c r="AA553" s="998"/>
      <c r="AB553" s="998"/>
      <c r="AC553" s="998"/>
      <c r="AD553" s="998"/>
      <c r="AE553" s="998"/>
      <c r="AF553" s="998"/>
      <c r="AG553" s="998"/>
      <c r="AH553" s="998"/>
      <c r="AI553" s="998"/>
      <c r="AJ553" s="998"/>
      <c r="AK553" s="998"/>
      <c r="AL553" s="998"/>
      <c r="AM553" s="998"/>
      <c r="AN553" s="998"/>
      <c r="AO553" s="998"/>
      <c r="AP553" s="998"/>
      <c r="AQ553" s="998"/>
      <c r="AR553" s="998"/>
      <c r="AS553" s="998"/>
      <c r="AT553" s="998"/>
      <c r="AU553" s="998"/>
      <c r="AV553" s="998"/>
      <c r="AW553" s="998"/>
      <c r="AX553" s="998"/>
      <c r="AY553" s="998"/>
    </row>
    <row r="554" ht="15.75" customHeight="1">
      <c r="A554" s="998"/>
      <c r="B554" s="998"/>
      <c r="C554" s="998"/>
      <c r="D554" s="998"/>
      <c r="E554" s="998"/>
      <c r="F554" s="998"/>
      <c r="G554" s="998"/>
      <c r="H554" s="998"/>
      <c r="I554" s="998"/>
      <c r="J554" s="998"/>
      <c r="K554" s="998"/>
      <c r="L554" s="998"/>
      <c r="M554" s="998"/>
      <c r="N554" s="998"/>
      <c r="O554" s="998"/>
      <c r="P554" s="998"/>
      <c r="Q554" s="998"/>
      <c r="R554" s="998"/>
      <c r="S554" s="998"/>
      <c r="T554" s="998"/>
      <c r="U554" s="998"/>
      <c r="V554" s="998"/>
      <c r="W554" s="998"/>
      <c r="X554" s="998"/>
      <c r="Y554" s="998"/>
      <c r="Z554" s="998"/>
      <c r="AA554" s="998"/>
      <c r="AB554" s="998"/>
      <c r="AC554" s="998"/>
      <c r="AD554" s="998"/>
      <c r="AE554" s="998"/>
      <c r="AF554" s="998"/>
      <c r="AG554" s="998"/>
      <c r="AH554" s="998"/>
      <c r="AI554" s="998"/>
      <c r="AJ554" s="998"/>
      <c r="AK554" s="998"/>
      <c r="AL554" s="998"/>
      <c r="AM554" s="998"/>
      <c r="AN554" s="998"/>
      <c r="AO554" s="998"/>
      <c r="AP554" s="998"/>
      <c r="AQ554" s="998"/>
      <c r="AR554" s="998"/>
      <c r="AS554" s="998"/>
      <c r="AT554" s="998"/>
      <c r="AU554" s="998"/>
      <c r="AV554" s="998"/>
      <c r="AW554" s="998"/>
      <c r="AX554" s="998"/>
      <c r="AY554" s="998"/>
    </row>
    <row r="555" ht="15.75" customHeight="1">
      <c r="A555" s="998"/>
      <c r="B555" s="998"/>
      <c r="C555" s="998"/>
      <c r="D555" s="998"/>
      <c r="E555" s="998"/>
      <c r="F555" s="998"/>
      <c r="G555" s="998"/>
      <c r="H555" s="998"/>
      <c r="I555" s="998"/>
      <c r="J555" s="998"/>
      <c r="K555" s="998"/>
      <c r="L555" s="998"/>
      <c r="M555" s="998"/>
      <c r="N555" s="998"/>
      <c r="O555" s="998"/>
      <c r="P555" s="998"/>
      <c r="Q555" s="998"/>
      <c r="R555" s="998"/>
      <c r="S555" s="998"/>
      <c r="T555" s="998"/>
      <c r="U555" s="998"/>
      <c r="V555" s="998"/>
      <c r="W555" s="998"/>
      <c r="X555" s="998"/>
      <c r="Y555" s="998"/>
      <c r="Z555" s="998"/>
      <c r="AA555" s="998"/>
      <c r="AB555" s="998"/>
      <c r="AC555" s="998"/>
      <c r="AD555" s="998"/>
      <c r="AE555" s="998"/>
      <c r="AF555" s="998"/>
      <c r="AG555" s="998"/>
      <c r="AH555" s="998"/>
      <c r="AI555" s="998"/>
      <c r="AJ555" s="998"/>
      <c r="AK555" s="998"/>
      <c r="AL555" s="998"/>
      <c r="AM555" s="998"/>
      <c r="AN555" s="998"/>
      <c r="AO555" s="998"/>
      <c r="AP555" s="998"/>
      <c r="AQ555" s="998"/>
      <c r="AR555" s="998"/>
      <c r="AS555" s="998"/>
      <c r="AT555" s="998"/>
      <c r="AU555" s="998"/>
      <c r="AV555" s="998"/>
      <c r="AW555" s="998"/>
      <c r="AX555" s="998"/>
      <c r="AY555" s="998"/>
    </row>
    <row r="556" ht="15.75" customHeight="1">
      <c r="A556" s="998"/>
      <c r="B556" s="998"/>
      <c r="C556" s="998"/>
      <c r="D556" s="998"/>
      <c r="E556" s="998"/>
      <c r="F556" s="998"/>
      <c r="G556" s="998"/>
      <c r="H556" s="998"/>
      <c r="I556" s="998"/>
      <c r="J556" s="998"/>
      <c r="K556" s="998"/>
      <c r="L556" s="998"/>
      <c r="M556" s="998"/>
      <c r="N556" s="998"/>
      <c r="O556" s="998"/>
      <c r="P556" s="998"/>
      <c r="Q556" s="998"/>
      <c r="R556" s="998"/>
      <c r="S556" s="998"/>
      <c r="T556" s="998"/>
      <c r="U556" s="998"/>
      <c r="V556" s="998"/>
      <c r="W556" s="998"/>
      <c r="X556" s="998"/>
      <c r="Y556" s="998"/>
      <c r="Z556" s="998"/>
      <c r="AA556" s="998"/>
      <c r="AB556" s="998"/>
      <c r="AC556" s="998"/>
      <c r="AD556" s="998"/>
      <c r="AE556" s="998"/>
      <c r="AF556" s="998"/>
      <c r="AG556" s="998"/>
      <c r="AH556" s="998"/>
      <c r="AI556" s="998"/>
      <c r="AJ556" s="998"/>
      <c r="AK556" s="998"/>
      <c r="AL556" s="998"/>
      <c r="AM556" s="998"/>
      <c r="AN556" s="998"/>
      <c r="AO556" s="998"/>
      <c r="AP556" s="998"/>
      <c r="AQ556" s="998"/>
      <c r="AR556" s="998"/>
      <c r="AS556" s="998"/>
      <c r="AT556" s="998"/>
      <c r="AU556" s="998"/>
      <c r="AV556" s="998"/>
      <c r="AW556" s="998"/>
      <c r="AX556" s="998"/>
      <c r="AY556" s="998"/>
    </row>
    <row r="557" ht="15.75" customHeight="1">
      <c r="A557" s="998"/>
      <c r="B557" s="998"/>
      <c r="C557" s="998"/>
      <c r="D557" s="998"/>
      <c r="E557" s="998"/>
      <c r="F557" s="998"/>
      <c r="G557" s="998"/>
      <c r="H557" s="998"/>
      <c r="I557" s="998"/>
      <c r="J557" s="998"/>
      <c r="K557" s="998"/>
      <c r="L557" s="998"/>
      <c r="M557" s="998"/>
      <c r="N557" s="998"/>
      <c r="O557" s="998"/>
      <c r="P557" s="998"/>
      <c r="Q557" s="998"/>
      <c r="R557" s="998"/>
      <c r="S557" s="998"/>
      <c r="T557" s="998"/>
      <c r="U557" s="998"/>
      <c r="V557" s="998"/>
      <c r="W557" s="998"/>
      <c r="X557" s="998"/>
      <c r="Y557" s="998"/>
      <c r="Z557" s="998"/>
      <c r="AA557" s="998"/>
      <c r="AB557" s="998"/>
      <c r="AC557" s="998"/>
      <c r="AD557" s="998"/>
      <c r="AE557" s="998"/>
      <c r="AF557" s="998"/>
      <c r="AG557" s="998"/>
      <c r="AH557" s="998"/>
      <c r="AI557" s="998"/>
      <c r="AJ557" s="998"/>
      <c r="AK557" s="998"/>
      <c r="AL557" s="998"/>
      <c r="AM557" s="998"/>
      <c r="AN557" s="998"/>
      <c r="AO557" s="998"/>
      <c r="AP557" s="998"/>
      <c r="AQ557" s="998"/>
      <c r="AR557" s="998"/>
      <c r="AS557" s="998"/>
      <c r="AT557" s="998"/>
      <c r="AU557" s="998"/>
      <c r="AV557" s="998"/>
      <c r="AW557" s="998"/>
      <c r="AX557" s="998"/>
      <c r="AY557" s="998"/>
    </row>
    <row r="558" ht="15.75" customHeight="1">
      <c r="A558" s="998"/>
      <c r="B558" s="998"/>
      <c r="C558" s="998"/>
      <c r="D558" s="998"/>
      <c r="E558" s="998"/>
      <c r="F558" s="998"/>
      <c r="G558" s="998"/>
      <c r="H558" s="998"/>
      <c r="I558" s="998"/>
      <c r="J558" s="998"/>
      <c r="K558" s="998"/>
      <c r="L558" s="998"/>
      <c r="M558" s="998"/>
      <c r="N558" s="998"/>
      <c r="O558" s="998"/>
      <c r="P558" s="998"/>
      <c r="Q558" s="998"/>
      <c r="R558" s="998"/>
      <c r="S558" s="998"/>
      <c r="T558" s="998"/>
      <c r="U558" s="998"/>
      <c r="V558" s="998"/>
      <c r="W558" s="998"/>
      <c r="X558" s="998"/>
      <c r="Y558" s="998"/>
      <c r="Z558" s="998"/>
      <c r="AA558" s="998"/>
      <c r="AB558" s="998"/>
      <c r="AC558" s="998"/>
      <c r="AD558" s="998"/>
      <c r="AE558" s="998"/>
      <c r="AF558" s="998"/>
      <c r="AG558" s="998"/>
      <c r="AH558" s="998"/>
      <c r="AI558" s="998"/>
      <c r="AJ558" s="998"/>
      <c r="AK558" s="998"/>
      <c r="AL558" s="998"/>
      <c r="AM558" s="998"/>
      <c r="AN558" s="998"/>
      <c r="AO558" s="998"/>
      <c r="AP558" s="998"/>
      <c r="AQ558" s="998"/>
      <c r="AR558" s="998"/>
      <c r="AS558" s="998"/>
      <c r="AT558" s="998"/>
      <c r="AU558" s="998"/>
      <c r="AV558" s="998"/>
      <c r="AW558" s="998"/>
      <c r="AX558" s="998"/>
      <c r="AY558" s="998"/>
    </row>
    <row r="559" ht="15.75" customHeight="1">
      <c r="A559" s="998"/>
      <c r="B559" s="998"/>
      <c r="C559" s="998"/>
      <c r="D559" s="998"/>
      <c r="E559" s="998"/>
      <c r="F559" s="998"/>
      <c r="G559" s="998"/>
      <c r="H559" s="998"/>
      <c r="I559" s="998"/>
      <c r="J559" s="998"/>
      <c r="K559" s="998"/>
      <c r="L559" s="998"/>
      <c r="M559" s="998"/>
      <c r="N559" s="998"/>
      <c r="O559" s="998"/>
      <c r="P559" s="998"/>
      <c r="Q559" s="998"/>
      <c r="R559" s="998"/>
      <c r="S559" s="998"/>
      <c r="T559" s="998"/>
      <c r="U559" s="998"/>
      <c r="V559" s="998"/>
      <c r="W559" s="998"/>
      <c r="X559" s="998"/>
      <c r="Y559" s="998"/>
      <c r="Z559" s="998"/>
      <c r="AA559" s="998"/>
      <c r="AB559" s="998"/>
      <c r="AC559" s="998"/>
      <c r="AD559" s="998"/>
      <c r="AE559" s="998"/>
      <c r="AF559" s="998"/>
      <c r="AG559" s="998"/>
      <c r="AH559" s="998"/>
      <c r="AI559" s="998"/>
      <c r="AJ559" s="998"/>
      <c r="AK559" s="998"/>
      <c r="AL559" s="998"/>
      <c r="AM559" s="998"/>
      <c r="AN559" s="998"/>
      <c r="AO559" s="998"/>
      <c r="AP559" s="998"/>
      <c r="AQ559" s="998"/>
      <c r="AR559" s="998"/>
      <c r="AS559" s="998"/>
      <c r="AT559" s="998"/>
      <c r="AU559" s="998"/>
      <c r="AV559" s="998"/>
      <c r="AW559" s="998"/>
      <c r="AX559" s="998"/>
      <c r="AY559" s="998"/>
    </row>
    <row r="560" ht="15.75" customHeight="1">
      <c r="A560" s="998"/>
      <c r="B560" s="998"/>
      <c r="C560" s="998"/>
      <c r="D560" s="998"/>
      <c r="E560" s="998"/>
      <c r="F560" s="998"/>
      <c r="G560" s="998"/>
      <c r="H560" s="998"/>
      <c r="I560" s="998"/>
      <c r="J560" s="998"/>
      <c r="K560" s="998"/>
      <c r="L560" s="998"/>
      <c r="M560" s="998"/>
      <c r="N560" s="998"/>
      <c r="O560" s="998"/>
      <c r="P560" s="998"/>
      <c r="Q560" s="998"/>
      <c r="R560" s="998"/>
      <c r="S560" s="998"/>
      <c r="T560" s="998"/>
      <c r="U560" s="998"/>
      <c r="V560" s="998"/>
      <c r="W560" s="998"/>
      <c r="X560" s="998"/>
      <c r="Y560" s="998"/>
      <c r="Z560" s="998"/>
      <c r="AA560" s="998"/>
      <c r="AB560" s="998"/>
      <c r="AC560" s="998"/>
      <c r="AD560" s="998"/>
      <c r="AE560" s="998"/>
      <c r="AF560" s="998"/>
      <c r="AG560" s="998"/>
      <c r="AH560" s="998"/>
      <c r="AI560" s="998"/>
      <c r="AJ560" s="998"/>
      <c r="AK560" s="998"/>
      <c r="AL560" s="998"/>
      <c r="AM560" s="998"/>
      <c r="AN560" s="998"/>
      <c r="AO560" s="998"/>
      <c r="AP560" s="998"/>
      <c r="AQ560" s="998"/>
      <c r="AR560" s="998"/>
      <c r="AS560" s="998"/>
      <c r="AT560" s="998"/>
      <c r="AU560" s="998"/>
      <c r="AV560" s="998"/>
      <c r="AW560" s="998"/>
      <c r="AX560" s="998"/>
      <c r="AY560" s="998"/>
    </row>
    <row r="561" ht="15.75" customHeight="1">
      <c r="A561" s="998"/>
      <c r="B561" s="998"/>
      <c r="C561" s="998"/>
      <c r="D561" s="998"/>
      <c r="E561" s="998"/>
      <c r="F561" s="998"/>
      <c r="G561" s="998"/>
      <c r="H561" s="998"/>
      <c r="I561" s="998"/>
      <c r="J561" s="998"/>
      <c r="K561" s="998"/>
      <c r="L561" s="998"/>
      <c r="M561" s="998"/>
      <c r="N561" s="998"/>
      <c r="O561" s="998"/>
      <c r="P561" s="998"/>
      <c r="Q561" s="998"/>
      <c r="R561" s="998"/>
      <c r="S561" s="998"/>
      <c r="T561" s="998"/>
      <c r="U561" s="998"/>
      <c r="V561" s="998"/>
      <c r="W561" s="998"/>
      <c r="X561" s="998"/>
      <c r="Y561" s="998"/>
      <c r="Z561" s="998"/>
      <c r="AA561" s="998"/>
      <c r="AB561" s="998"/>
      <c r="AC561" s="998"/>
      <c r="AD561" s="998"/>
      <c r="AE561" s="998"/>
      <c r="AF561" s="998"/>
      <c r="AG561" s="998"/>
      <c r="AH561" s="998"/>
      <c r="AI561" s="998"/>
      <c r="AJ561" s="998"/>
      <c r="AK561" s="998"/>
      <c r="AL561" s="998"/>
      <c r="AM561" s="998"/>
      <c r="AN561" s="998"/>
      <c r="AO561" s="998"/>
      <c r="AP561" s="998"/>
      <c r="AQ561" s="998"/>
      <c r="AR561" s="998"/>
      <c r="AS561" s="998"/>
      <c r="AT561" s="998"/>
      <c r="AU561" s="998"/>
      <c r="AV561" s="998"/>
      <c r="AW561" s="998"/>
      <c r="AX561" s="998"/>
      <c r="AY561" s="998"/>
    </row>
    <row r="562" ht="15.75" customHeight="1">
      <c r="A562" s="998"/>
      <c r="B562" s="998"/>
      <c r="C562" s="998"/>
      <c r="D562" s="998"/>
      <c r="E562" s="998"/>
      <c r="F562" s="998"/>
      <c r="G562" s="998"/>
      <c r="H562" s="998"/>
      <c r="I562" s="998"/>
      <c r="J562" s="998"/>
      <c r="K562" s="998"/>
      <c r="L562" s="998"/>
      <c r="M562" s="998"/>
      <c r="N562" s="998"/>
      <c r="O562" s="998"/>
      <c r="P562" s="998"/>
      <c r="Q562" s="998"/>
      <c r="R562" s="998"/>
      <c r="S562" s="998"/>
      <c r="T562" s="998"/>
      <c r="U562" s="998"/>
      <c r="V562" s="998"/>
      <c r="W562" s="998"/>
      <c r="X562" s="998"/>
      <c r="Y562" s="998"/>
      <c r="Z562" s="998"/>
      <c r="AA562" s="998"/>
      <c r="AB562" s="998"/>
      <c r="AC562" s="998"/>
      <c r="AD562" s="998"/>
      <c r="AE562" s="998"/>
      <c r="AF562" s="998"/>
      <c r="AG562" s="998"/>
      <c r="AH562" s="998"/>
      <c r="AI562" s="998"/>
      <c r="AJ562" s="998"/>
      <c r="AK562" s="998"/>
      <c r="AL562" s="998"/>
      <c r="AM562" s="998"/>
      <c r="AN562" s="998"/>
      <c r="AO562" s="998"/>
      <c r="AP562" s="998"/>
      <c r="AQ562" s="998"/>
      <c r="AR562" s="998"/>
      <c r="AS562" s="998"/>
      <c r="AT562" s="998"/>
      <c r="AU562" s="998"/>
      <c r="AV562" s="998"/>
      <c r="AW562" s="998"/>
      <c r="AX562" s="998"/>
      <c r="AY562" s="998"/>
    </row>
    <row r="563" ht="15.75" customHeight="1">
      <c r="A563" s="998"/>
      <c r="B563" s="998"/>
      <c r="C563" s="998"/>
      <c r="D563" s="998"/>
      <c r="E563" s="998"/>
      <c r="F563" s="998"/>
      <c r="G563" s="998"/>
      <c r="H563" s="998"/>
      <c r="I563" s="998"/>
      <c r="J563" s="998"/>
      <c r="K563" s="998"/>
      <c r="L563" s="998"/>
      <c r="M563" s="998"/>
      <c r="N563" s="998"/>
      <c r="O563" s="998"/>
      <c r="P563" s="998"/>
      <c r="Q563" s="998"/>
      <c r="R563" s="998"/>
      <c r="S563" s="998"/>
      <c r="T563" s="998"/>
      <c r="U563" s="998"/>
      <c r="V563" s="998"/>
      <c r="W563" s="998"/>
      <c r="X563" s="998"/>
      <c r="Y563" s="998"/>
      <c r="Z563" s="998"/>
      <c r="AA563" s="998"/>
      <c r="AB563" s="998"/>
      <c r="AC563" s="998"/>
      <c r="AD563" s="998"/>
      <c r="AE563" s="998"/>
      <c r="AF563" s="998"/>
      <c r="AG563" s="998"/>
      <c r="AH563" s="998"/>
      <c r="AI563" s="998"/>
      <c r="AJ563" s="998"/>
      <c r="AK563" s="998"/>
      <c r="AL563" s="998"/>
      <c r="AM563" s="998"/>
      <c r="AN563" s="998"/>
      <c r="AO563" s="998"/>
      <c r="AP563" s="998"/>
      <c r="AQ563" s="998"/>
      <c r="AR563" s="998"/>
      <c r="AS563" s="998"/>
      <c r="AT563" s="998"/>
      <c r="AU563" s="998"/>
      <c r="AV563" s="998"/>
      <c r="AW563" s="998"/>
      <c r="AX563" s="998"/>
      <c r="AY563" s="998"/>
    </row>
    <row r="564" ht="15.75" customHeight="1">
      <c r="A564" s="998"/>
      <c r="B564" s="998"/>
      <c r="C564" s="998"/>
      <c r="D564" s="998"/>
      <c r="E564" s="998"/>
      <c r="F564" s="998"/>
      <c r="G564" s="998"/>
      <c r="H564" s="998"/>
      <c r="I564" s="998"/>
      <c r="J564" s="998"/>
      <c r="K564" s="998"/>
      <c r="L564" s="998"/>
      <c r="M564" s="998"/>
      <c r="N564" s="998"/>
      <c r="O564" s="998"/>
      <c r="P564" s="998"/>
      <c r="Q564" s="998"/>
      <c r="R564" s="998"/>
      <c r="S564" s="998"/>
      <c r="T564" s="998"/>
      <c r="U564" s="998"/>
      <c r="V564" s="998"/>
      <c r="W564" s="998"/>
      <c r="X564" s="998"/>
      <c r="Y564" s="998"/>
      <c r="Z564" s="998"/>
      <c r="AA564" s="998"/>
      <c r="AB564" s="998"/>
      <c r="AC564" s="998"/>
      <c r="AD564" s="998"/>
      <c r="AE564" s="998"/>
      <c r="AF564" s="998"/>
      <c r="AG564" s="998"/>
      <c r="AH564" s="998"/>
      <c r="AI564" s="998"/>
      <c r="AJ564" s="998"/>
      <c r="AK564" s="998"/>
      <c r="AL564" s="998"/>
      <c r="AM564" s="998"/>
      <c r="AN564" s="998"/>
      <c r="AO564" s="998"/>
      <c r="AP564" s="998"/>
      <c r="AQ564" s="998"/>
      <c r="AR564" s="998"/>
      <c r="AS564" s="998"/>
      <c r="AT564" s="998"/>
      <c r="AU564" s="998"/>
      <c r="AV564" s="998"/>
      <c r="AW564" s="998"/>
      <c r="AX564" s="998"/>
      <c r="AY564" s="998"/>
    </row>
    <row r="565" ht="15.75" customHeight="1">
      <c r="A565" s="998"/>
      <c r="B565" s="998"/>
      <c r="C565" s="998"/>
      <c r="D565" s="998"/>
      <c r="E565" s="998"/>
      <c r="F565" s="998"/>
      <c r="G565" s="998"/>
      <c r="H565" s="998"/>
      <c r="I565" s="998"/>
      <c r="J565" s="998"/>
      <c r="K565" s="998"/>
      <c r="L565" s="998"/>
      <c r="M565" s="998"/>
      <c r="N565" s="998"/>
      <c r="O565" s="998"/>
      <c r="P565" s="998"/>
      <c r="Q565" s="998"/>
      <c r="R565" s="998"/>
      <c r="S565" s="998"/>
      <c r="T565" s="998"/>
      <c r="U565" s="998"/>
      <c r="V565" s="998"/>
      <c r="W565" s="998"/>
      <c r="X565" s="998"/>
      <c r="Y565" s="998"/>
      <c r="Z565" s="998"/>
      <c r="AA565" s="998"/>
      <c r="AB565" s="998"/>
      <c r="AC565" s="998"/>
      <c r="AD565" s="998"/>
      <c r="AE565" s="998"/>
      <c r="AF565" s="998"/>
      <c r="AG565" s="998"/>
      <c r="AH565" s="998"/>
      <c r="AI565" s="998"/>
      <c r="AJ565" s="998"/>
      <c r="AK565" s="998"/>
      <c r="AL565" s="998"/>
      <c r="AM565" s="998"/>
      <c r="AN565" s="998"/>
      <c r="AO565" s="998"/>
      <c r="AP565" s="998"/>
      <c r="AQ565" s="998"/>
      <c r="AR565" s="998"/>
      <c r="AS565" s="998"/>
      <c r="AT565" s="998"/>
      <c r="AU565" s="998"/>
      <c r="AV565" s="998"/>
      <c r="AW565" s="998"/>
      <c r="AX565" s="998"/>
      <c r="AY565" s="998"/>
    </row>
    <row r="566" ht="15.75" customHeight="1">
      <c r="A566" s="998"/>
      <c r="B566" s="998"/>
      <c r="C566" s="998"/>
      <c r="D566" s="998"/>
      <c r="E566" s="998"/>
      <c r="F566" s="998"/>
      <c r="G566" s="998"/>
      <c r="H566" s="998"/>
      <c r="I566" s="998"/>
      <c r="J566" s="998"/>
      <c r="K566" s="998"/>
      <c r="L566" s="998"/>
      <c r="M566" s="998"/>
      <c r="N566" s="998"/>
      <c r="O566" s="998"/>
      <c r="P566" s="998"/>
      <c r="Q566" s="998"/>
      <c r="R566" s="998"/>
      <c r="S566" s="998"/>
      <c r="T566" s="998"/>
      <c r="U566" s="998"/>
      <c r="V566" s="998"/>
      <c r="W566" s="998"/>
      <c r="X566" s="998"/>
      <c r="Y566" s="998"/>
      <c r="Z566" s="998"/>
      <c r="AA566" s="998"/>
      <c r="AB566" s="998"/>
      <c r="AC566" s="998"/>
      <c r="AD566" s="998"/>
      <c r="AE566" s="998"/>
      <c r="AF566" s="998"/>
      <c r="AG566" s="998"/>
      <c r="AH566" s="998"/>
      <c r="AI566" s="998"/>
      <c r="AJ566" s="998"/>
      <c r="AK566" s="998"/>
      <c r="AL566" s="998"/>
      <c r="AM566" s="998"/>
      <c r="AN566" s="998"/>
      <c r="AO566" s="998"/>
      <c r="AP566" s="998"/>
      <c r="AQ566" s="998"/>
      <c r="AR566" s="998"/>
      <c r="AS566" s="998"/>
      <c r="AT566" s="998"/>
      <c r="AU566" s="998"/>
      <c r="AV566" s="998"/>
      <c r="AW566" s="998"/>
      <c r="AX566" s="998"/>
      <c r="AY566" s="998"/>
    </row>
    <row r="567" ht="15.75" customHeight="1">
      <c r="A567" s="998"/>
      <c r="B567" s="998"/>
      <c r="C567" s="998"/>
      <c r="D567" s="998"/>
      <c r="E567" s="998"/>
      <c r="F567" s="998"/>
      <c r="G567" s="998"/>
      <c r="H567" s="998"/>
      <c r="I567" s="998"/>
      <c r="J567" s="998"/>
      <c r="K567" s="998"/>
      <c r="L567" s="998"/>
      <c r="M567" s="998"/>
      <c r="N567" s="998"/>
      <c r="O567" s="998"/>
      <c r="P567" s="998"/>
      <c r="Q567" s="998"/>
      <c r="R567" s="998"/>
      <c r="S567" s="998"/>
      <c r="T567" s="998"/>
      <c r="U567" s="998"/>
      <c r="V567" s="998"/>
      <c r="W567" s="998"/>
      <c r="X567" s="998"/>
      <c r="Y567" s="998"/>
      <c r="Z567" s="998"/>
      <c r="AA567" s="998"/>
      <c r="AB567" s="998"/>
      <c r="AC567" s="998"/>
      <c r="AD567" s="998"/>
      <c r="AE567" s="998"/>
      <c r="AF567" s="998"/>
      <c r="AG567" s="998"/>
      <c r="AH567" s="998"/>
      <c r="AI567" s="998"/>
      <c r="AJ567" s="998"/>
      <c r="AK567" s="998"/>
      <c r="AL567" s="998"/>
      <c r="AM567" s="998"/>
      <c r="AN567" s="998"/>
      <c r="AO567" s="998"/>
      <c r="AP567" s="998"/>
      <c r="AQ567" s="998"/>
      <c r="AR567" s="998"/>
      <c r="AS567" s="998"/>
      <c r="AT567" s="998"/>
      <c r="AU567" s="998"/>
      <c r="AV567" s="998"/>
      <c r="AW567" s="998"/>
      <c r="AX567" s="998"/>
      <c r="AY567" s="998"/>
    </row>
    <row r="568" ht="15.75" customHeight="1">
      <c r="A568" s="998"/>
      <c r="B568" s="998"/>
      <c r="C568" s="998"/>
      <c r="D568" s="998"/>
      <c r="E568" s="998"/>
      <c r="F568" s="998"/>
      <c r="G568" s="998"/>
      <c r="H568" s="998"/>
      <c r="I568" s="998"/>
      <c r="J568" s="998"/>
      <c r="K568" s="998"/>
      <c r="L568" s="998"/>
      <c r="M568" s="998"/>
      <c r="N568" s="998"/>
      <c r="O568" s="998"/>
      <c r="P568" s="998"/>
      <c r="Q568" s="998"/>
      <c r="R568" s="998"/>
      <c r="S568" s="998"/>
      <c r="T568" s="998"/>
      <c r="U568" s="998"/>
      <c r="V568" s="998"/>
      <c r="W568" s="998"/>
      <c r="X568" s="998"/>
      <c r="Y568" s="998"/>
      <c r="Z568" s="998"/>
      <c r="AA568" s="998"/>
      <c r="AB568" s="998"/>
      <c r="AC568" s="998"/>
      <c r="AD568" s="998"/>
      <c r="AE568" s="998"/>
      <c r="AF568" s="998"/>
      <c r="AG568" s="998"/>
      <c r="AH568" s="998"/>
      <c r="AI568" s="998"/>
      <c r="AJ568" s="998"/>
      <c r="AK568" s="998"/>
      <c r="AL568" s="998"/>
      <c r="AM568" s="998"/>
      <c r="AN568" s="998"/>
      <c r="AO568" s="998"/>
      <c r="AP568" s="998"/>
      <c r="AQ568" s="998"/>
      <c r="AR568" s="998"/>
      <c r="AS568" s="998"/>
      <c r="AT568" s="998"/>
      <c r="AU568" s="998"/>
      <c r="AV568" s="998"/>
      <c r="AW568" s="998"/>
      <c r="AX568" s="998"/>
      <c r="AY568" s="998"/>
    </row>
    <row r="569" ht="15.75" customHeight="1">
      <c r="A569" s="998"/>
      <c r="B569" s="998"/>
      <c r="C569" s="998"/>
      <c r="D569" s="998"/>
      <c r="E569" s="998"/>
      <c r="F569" s="998"/>
      <c r="G569" s="998"/>
      <c r="H569" s="998"/>
      <c r="I569" s="998"/>
      <c r="J569" s="998"/>
      <c r="K569" s="998"/>
      <c r="L569" s="998"/>
      <c r="M569" s="998"/>
      <c r="N569" s="998"/>
      <c r="O569" s="998"/>
      <c r="P569" s="998"/>
      <c r="Q569" s="998"/>
      <c r="R569" s="998"/>
      <c r="S569" s="998"/>
      <c r="T569" s="998"/>
      <c r="U569" s="998"/>
      <c r="V569" s="998"/>
      <c r="W569" s="998"/>
      <c r="X569" s="998"/>
      <c r="Y569" s="998"/>
      <c r="Z569" s="998"/>
      <c r="AA569" s="998"/>
      <c r="AB569" s="998"/>
      <c r="AC569" s="998"/>
      <c r="AD569" s="998"/>
      <c r="AE569" s="998"/>
      <c r="AF569" s="998"/>
      <c r="AG569" s="998"/>
      <c r="AH569" s="998"/>
      <c r="AI569" s="998"/>
      <c r="AJ569" s="998"/>
      <c r="AK569" s="998"/>
      <c r="AL569" s="998"/>
      <c r="AM569" s="998"/>
      <c r="AN569" s="998"/>
      <c r="AO569" s="998"/>
      <c r="AP569" s="998"/>
      <c r="AQ569" s="998"/>
      <c r="AR569" s="998"/>
      <c r="AS569" s="998"/>
      <c r="AT569" s="998"/>
      <c r="AU569" s="998"/>
      <c r="AV569" s="998"/>
      <c r="AW569" s="998"/>
      <c r="AX569" s="998"/>
      <c r="AY569" s="998"/>
    </row>
    <row r="570" ht="15.75" customHeight="1">
      <c r="A570" s="998"/>
      <c r="B570" s="998"/>
      <c r="C570" s="998"/>
      <c r="D570" s="998"/>
      <c r="E570" s="998"/>
      <c r="F570" s="998"/>
      <c r="G570" s="998"/>
      <c r="H570" s="998"/>
      <c r="I570" s="998"/>
      <c r="J570" s="998"/>
      <c r="K570" s="998"/>
      <c r="L570" s="998"/>
      <c r="M570" s="998"/>
      <c r="N570" s="998"/>
      <c r="O570" s="998"/>
      <c r="P570" s="998"/>
      <c r="Q570" s="998"/>
      <c r="R570" s="998"/>
      <c r="S570" s="998"/>
      <c r="T570" s="998"/>
      <c r="U570" s="998"/>
      <c r="V570" s="998"/>
      <c r="W570" s="998"/>
      <c r="X570" s="998"/>
      <c r="Y570" s="998"/>
      <c r="Z570" s="998"/>
      <c r="AA570" s="998"/>
      <c r="AB570" s="998"/>
      <c r="AC570" s="998"/>
      <c r="AD570" s="998"/>
      <c r="AE570" s="998"/>
      <c r="AF570" s="998"/>
      <c r="AG570" s="998"/>
      <c r="AH570" s="998"/>
      <c r="AI570" s="998"/>
      <c r="AJ570" s="998"/>
      <c r="AK570" s="998"/>
      <c r="AL570" s="998"/>
      <c r="AM570" s="998"/>
      <c r="AN570" s="998"/>
      <c r="AO570" s="998"/>
      <c r="AP570" s="998"/>
      <c r="AQ570" s="998"/>
      <c r="AR570" s="998"/>
      <c r="AS570" s="998"/>
      <c r="AT570" s="998"/>
      <c r="AU570" s="998"/>
      <c r="AV570" s="998"/>
      <c r="AW570" s="998"/>
      <c r="AX570" s="998"/>
      <c r="AY570" s="998"/>
    </row>
    <row r="571" ht="15.75" customHeight="1">
      <c r="A571" s="998"/>
      <c r="B571" s="998"/>
      <c r="C571" s="998"/>
      <c r="D571" s="998"/>
      <c r="E571" s="998"/>
      <c r="F571" s="998"/>
      <c r="G571" s="998"/>
      <c r="H571" s="998"/>
      <c r="I571" s="998"/>
      <c r="J571" s="998"/>
      <c r="K571" s="998"/>
      <c r="L571" s="998"/>
      <c r="M571" s="998"/>
      <c r="N571" s="998"/>
      <c r="O571" s="998"/>
      <c r="P571" s="998"/>
      <c r="Q571" s="998"/>
      <c r="R571" s="998"/>
      <c r="S571" s="998"/>
      <c r="T571" s="998"/>
      <c r="U571" s="998"/>
      <c r="V571" s="998"/>
      <c r="W571" s="998"/>
      <c r="X571" s="998"/>
      <c r="Y571" s="998"/>
      <c r="Z571" s="998"/>
      <c r="AA571" s="998"/>
      <c r="AB571" s="998"/>
      <c r="AC571" s="998"/>
      <c r="AD571" s="998"/>
      <c r="AE571" s="998"/>
      <c r="AF571" s="998"/>
      <c r="AG571" s="998"/>
      <c r="AH571" s="998"/>
      <c r="AI571" s="998"/>
      <c r="AJ571" s="998"/>
      <c r="AK571" s="998"/>
      <c r="AL571" s="998"/>
      <c r="AM571" s="998"/>
      <c r="AN571" s="998"/>
      <c r="AO571" s="998"/>
      <c r="AP571" s="998"/>
      <c r="AQ571" s="998"/>
      <c r="AR571" s="998"/>
      <c r="AS571" s="998"/>
      <c r="AT571" s="998"/>
      <c r="AU571" s="998"/>
      <c r="AV571" s="998"/>
      <c r="AW571" s="998"/>
      <c r="AX571" s="998"/>
      <c r="AY571" s="998"/>
    </row>
    <row r="572" ht="15.75" customHeight="1">
      <c r="A572" s="998"/>
      <c r="B572" s="998"/>
      <c r="C572" s="998"/>
      <c r="D572" s="998"/>
      <c r="E572" s="998"/>
      <c r="F572" s="998"/>
      <c r="G572" s="998"/>
      <c r="H572" s="998"/>
      <c r="I572" s="998"/>
      <c r="J572" s="998"/>
      <c r="K572" s="998"/>
      <c r="L572" s="998"/>
      <c r="M572" s="998"/>
      <c r="N572" s="998"/>
      <c r="O572" s="998"/>
      <c r="P572" s="998"/>
      <c r="Q572" s="998"/>
      <c r="R572" s="998"/>
      <c r="S572" s="998"/>
      <c r="T572" s="998"/>
      <c r="U572" s="998"/>
      <c r="V572" s="998"/>
      <c r="W572" s="998"/>
      <c r="X572" s="998"/>
      <c r="Y572" s="998"/>
      <c r="Z572" s="998"/>
      <c r="AA572" s="998"/>
      <c r="AB572" s="998"/>
      <c r="AC572" s="998"/>
      <c r="AD572" s="998"/>
      <c r="AE572" s="998"/>
      <c r="AF572" s="998"/>
      <c r="AG572" s="998"/>
      <c r="AH572" s="998"/>
      <c r="AI572" s="998"/>
      <c r="AJ572" s="998"/>
      <c r="AK572" s="998"/>
      <c r="AL572" s="998"/>
      <c r="AM572" s="998"/>
      <c r="AN572" s="998"/>
      <c r="AO572" s="998"/>
      <c r="AP572" s="998"/>
      <c r="AQ572" s="998"/>
      <c r="AR572" s="998"/>
      <c r="AS572" s="998"/>
      <c r="AT572" s="998"/>
      <c r="AU572" s="998"/>
      <c r="AV572" s="998"/>
      <c r="AW572" s="998"/>
      <c r="AX572" s="998"/>
      <c r="AY572" s="998"/>
    </row>
    <row r="573" ht="15.75" customHeight="1">
      <c r="A573" s="998"/>
      <c r="B573" s="998"/>
      <c r="C573" s="998"/>
      <c r="D573" s="998"/>
      <c r="E573" s="998"/>
      <c r="F573" s="998"/>
      <c r="G573" s="998"/>
      <c r="H573" s="998"/>
      <c r="I573" s="998"/>
      <c r="J573" s="998"/>
      <c r="K573" s="998"/>
      <c r="L573" s="998"/>
      <c r="M573" s="998"/>
      <c r="N573" s="998"/>
      <c r="O573" s="998"/>
      <c r="P573" s="998"/>
      <c r="Q573" s="998"/>
      <c r="R573" s="998"/>
      <c r="S573" s="998"/>
      <c r="T573" s="998"/>
      <c r="U573" s="998"/>
      <c r="V573" s="998"/>
      <c r="W573" s="998"/>
      <c r="X573" s="998"/>
      <c r="Y573" s="998"/>
      <c r="Z573" s="998"/>
      <c r="AA573" s="998"/>
      <c r="AB573" s="998"/>
      <c r="AC573" s="998"/>
      <c r="AD573" s="998"/>
      <c r="AE573" s="998"/>
      <c r="AF573" s="998"/>
      <c r="AG573" s="998"/>
      <c r="AH573" s="998"/>
      <c r="AI573" s="998"/>
      <c r="AJ573" s="998"/>
      <c r="AK573" s="998"/>
      <c r="AL573" s="998"/>
      <c r="AM573" s="998"/>
      <c r="AN573" s="998"/>
      <c r="AO573" s="998"/>
      <c r="AP573" s="998"/>
      <c r="AQ573" s="998"/>
      <c r="AR573" s="998"/>
      <c r="AS573" s="998"/>
      <c r="AT573" s="998"/>
      <c r="AU573" s="998"/>
      <c r="AV573" s="998"/>
      <c r="AW573" s="998"/>
      <c r="AX573" s="998"/>
      <c r="AY573" s="998"/>
    </row>
    <row r="574" ht="15.75" customHeight="1">
      <c r="A574" s="998"/>
      <c r="B574" s="998"/>
      <c r="C574" s="998"/>
      <c r="D574" s="998"/>
      <c r="E574" s="998"/>
      <c r="F574" s="998"/>
      <c r="G574" s="998"/>
      <c r="H574" s="998"/>
      <c r="I574" s="998"/>
      <c r="J574" s="998"/>
      <c r="K574" s="998"/>
      <c r="L574" s="998"/>
      <c r="M574" s="998"/>
      <c r="N574" s="998"/>
      <c r="O574" s="998"/>
      <c r="P574" s="998"/>
      <c r="Q574" s="998"/>
      <c r="R574" s="998"/>
      <c r="S574" s="998"/>
      <c r="T574" s="998"/>
      <c r="U574" s="998"/>
      <c r="V574" s="998"/>
      <c r="W574" s="998"/>
      <c r="X574" s="998"/>
      <c r="Y574" s="998"/>
      <c r="Z574" s="998"/>
      <c r="AA574" s="998"/>
      <c r="AB574" s="998"/>
      <c r="AC574" s="998"/>
      <c r="AD574" s="998"/>
      <c r="AE574" s="998"/>
      <c r="AF574" s="998"/>
      <c r="AG574" s="998"/>
      <c r="AH574" s="998"/>
      <c r="AI574" s="998"/>
      <c r="AJ574" s="998"/>
      <c r="AK574" s="998"/>
      <c r="AL574" s="998"/>
      <c r="AM574" s="998"/>
      <c r="AN574" s="998"/>
      <c r="AO574" s="998"/>
      <c r="AP574" s="998"/>
      <c r="AQ574" s="998"/>
      <c r="AR574" s="998"/>
      <c r="AS574" s="998"/>
      <c r="AT574" s="998"/>
      <c r="AU574" s="998"/>
      <c r="AV574" s="998"/>
      <c r="AW574" s="998"/>
      <c r="AX574" s="998"/>
      <c r="AY574" s="998"/>
    </row>
    <row r="575" ht="15.75" customHeight="1">
      <c r="A575" s="998"/>
      <c r="B575" s="998"/>
      <c r="C575" s="998"/>
      <c r="D575" s="998"/>
      <c r="E575" s="998"/>
      <c r="F575" s="998"/>
      <c r="G575" s="998"/>
      <c r="H575" s="998"/>
      <c r="I575" s="998"/>
      <c r="J575" s="998"/>
      <c r="K575" s="998"/>
      <c r="L575" s="998"/>
      <c r="M575" s="998"/>
      <c r="N575" s="998"/>
      <c r="O575" s="998"/>
      <c r="P575" s="998"/>
      <c r="Q575" s="998"/>
      <c r="R575" s="998"/>
      <c r="S575" s="998"/>
      <c r="T575" s="998"/>
      <c r="U575" s="998"/>
      <c r="V575" s="998"/>
      <c r="W575" s="998"/>
      <c r="X575" s="998"/>
      <c r="Y575" s="998"/>
      <c r="Z575" s="998"/>
      <c r="AA575" s="998"/>
      <c r="AB575" s="998"/>
      <c r="AC575" s="998"/>
      <c r="AD575" s="998"/>
      <c r="AE575" s="998"/>
      <c r="AF575" s="998"/>
      <c r="AG575" s="998"/>
      <c r="AH575" s="998"/>
      <c r="AI575" s="998"/>
      <c r="AJ575" s="998"/>
      <c r="AK575" s="998"/>
      <c r="AL575" s="998"/>
      <c r="AM575" s="998"/>
      <c r="AN575" s="998"/>
      <c r="AO575" s="998"/>
      <c r="AP575" s="998"/>
      <c r="AQ575" s="998"/>
      <c r="AR575" s="998"/>
      <c r="AS575" s="998"/>
      <c r="AT575" s="998"/>
      <c r="AU575" s="998"/>
      <c r="AV575" s="998"/>
      <c r="AW575" s="998"/>
      <c r="AX575" s="998"/>
      <c r="AY575" s="998"/>
    </row>
    <row r="576" ht="15.75" customHeight="1">
      <c r="A576" s="998"/>
      <c r="B576" s="998"/>
      <c r="C576" s="998"/>
      <c r="D576" s="998"/>
      <c r="E576" s="998"/>
      <c r="F576" s="998"/>
      <c r="G576" s="998"/>
      <c r="H576" s="998"/>
      <c r="I576" s="998"/>
      <c r="J576" s="998"/>
      <c r="K576" s="998"/>
      <c r="L576" s="998"/>
      <c r="M576" s="998"/>
      <c r="N576" s="998"/>
      <c r="O576" s="998"/>
      <c r="P576" s="998"/>
      <c r="Q576" s="998"/>
      <c r="R576" s="998"/>
      <c r="S576" s="998"/>
      <c r="T576" s="998"/>
      <c r="U576" s="998"/>
      <c r="V576" s="998"/>
      <c r="W576" s="998"/>
      <c r="X576" s="998"/>
      <c r="Y576" s="998"/>
      <c r="Z576" s="998"/>
      <c r="AA576" s="998"/>
      <c r="AB576" s="998"/>
      <c r="AC576" s="998"/>
      <c r="AD576" s="998"/>
      <c r="AE576" s="998"/>
      <c r="AF576" s="998"/>
      <c r="AG576" s="998"/>
      <c r="AH576" s="998"/>
      <c r="AI576" s="998"/>
      <c r="AJ576" s="998"/>
      <c r="AK576" s="998"/>
      <c r="AL576" s="998"/>
      <c r="AM576" s="998"/>
      <c r="AN576" s="998"/>
      <c r="AO576" s="998"/>
      <c r="AP576" s="998"/>
      <c r="AQ576" s="998"/>
      <c r="AR576" s="998"/>
      <c r="AS576" s="998"/>
      <c r="AT576" s="998"/>
      <c r="AU576" s="998"/>
      <c r="AV576" s="998"/>
      <c r="AW576" s="998"/>
      <c r="AX576" s="998"/>
      <c r="AY576" s="998"/>
    </row>
    <row r="577" ht="15.75" customHeight="1">
      <c r="A577" s="998"/>
      <c r="B577" s="998"/>
      <c r="C577" s="998"/>
      <c r="D577" s="998"/>
      <c r="E577" s="998"/>
      <c r="F577" s="998"/>
      <c r="G577" s="998"/>
      <c r="H577" s="998"/>
      <c r="I577" s="998"/>
      <c r="J577" s="998"/>
      <c r="K577" s="998"/>
      <c r="L577" s="998"/>
      <c r="M577" s="998"/>
      <c r="N577" s="998"/>
      <c r="O577" s="998"/>
      <c r="P577" s="998"/>
      <c r="Q577" s="998"/>
      <c r="R577" s="998"/>
      <c r="S577" s="998"/>
      <c r="T577" s="998"/>
      <c r="U577" s="998"/>
      <c r="V577" s="998"/>
      <c r="W577" s="998"/>
      <c r="X577" s="998"/>
      <c r="Y577" s="998"/>
      <c r="Z577" s="998"/>
      <c r="AA577" s="998"/>
      <c r="AB577" s="998"/>
      <c r="AC577" s="998"/>
      <c r="AD577" s="998"/>
      <c r="AE577" s="998"/>
      <c r="AF577" s="998"/>
      <c r="AG577" s="998"/>
      <c r="AH577" s="998"/>
      <c r="AI577" s="998"/>
      <c r="AJ577" s="998"/>
      <c r="AK577" s="998"/>
      <c r="AL577" s="998"/>
      <c r="AM577" s="998"/>
      <c r="AN577" s="998"/>
      <c r="AO577" s="998"/>
      <c r="AP577" s="998"/>
      <c r="AQ577" s="998"/>
      <c r="AR577" s="998"/>
      <c r="AS577" s="998"/>
      <c r="AT577" s="998"/>
      <c r="AU577" s="998"/>
      <c r="AV577" s="998"/>
      <c r="AW577" s="998"/>
      <c r="AX577" s="998"/>
      <c r="AY577" s="998"/>
    </row>
    <row r="578" ht="15.75" customHeight="1">
      <c r="A578" s="998"/>
      <c r="B578" s="998"/>
      <c r="C578" s="998"/>
      <c r="D578" s="998"/>
      <c r="E578" s="998"/>
      <c r="F578" s="998"/>
      <c r="G578" s="998"/>
      <c r="H578" s="998"/>
      <c r="I578" s="998"/>
      <c r="J578" s="998"/>
      <c r="K578" s="998"/>
      <c r="L578" s="998"/>
      <c r="M578" s="998"/>
      <c r="N578" s="998"/>
      <c r="O578" s="998"/>
      <c r="P578" s="998"/>
      <c r="Q578" s="998"/>
      <c r="R578" s="998"/>
      <c r="S578" s="998"/>
      <c r="T578" s="998"/>
      <c r="U578" s="998"/>
      <c r="V578" s="998"/>
      <c r="W578" s="998"/>
      <c r="X578" s="998"/>
      <c r="Y578" s="998"/>
      <c r="Z578" s="998"/>
      <c r="AA578" s="998"/>
      <c r="AB578" s="998"/>
      <c r="AC578" s="998"/>
      <c r="AD578" s="998"/>
      <c r="AE578" s="998"/>
      <c r="AF578" s="998"/>
      <c r="AG578" s="998"/>
      <c r="AH578" s="998"/>
      <c r="AI578" s="998"/>
      <c r="AJ578" s="998"/>
      <c r="AK578" s="998"/>
      <c r="AL578" s="998"/>
      <c r="AM578" s="998"/>
      <c r="AN578" s="998"/>
      <c r="AO578" s="998"/>
      <c r="AP578" s="998"/>
      <c r="AQ578" s="998"/>
      <c r="AR578" s="998"/>
      <c r="AS578" s="998"/>
      <c r="AT578" s="998"/>
      <c r="AU578" s="998"/>
      <c r="AV578" s="998"/>
      <c r="AW578" s="998"/>
      <c r="AX578" s="998"/>
      <c r="AY578" s="998"/>
    </row>
    <row r="579" ht="15.75" customHeight="1">
      <c r="A579" s="998"/>
      <c r="B579" s="998"/>
      <c r="C579" s="998"/>
      <c r="D579" s="998"/>
      <c r="E579" s="998"/>
      <c r="F579" s="998"/>
      <c r="G579" s="998"/>
      <c r="H579" s="998"/>
      <c r="I579" s="998"/>
      <c r="J579" s="998"/>
      <c r="K579" s="998"/>
      <c r="L579" s="998"/>
      <c r="M579" s="998"/>
      <c r="N579" s="998"/>
      <c r="O579" s="998"/>
      <c r="P579" s="998"/>
      <c r="Q579" s="998"/>
      <c r="R579" s="998"/>
      <c r="S579" s="998"/>
      <c r="T579" s="998"/>
      <c r="U579" s="998"/>
      <c r="V579" s="998"/>
      <c r="W579" s="998"/>
      <c r="X579" s="998"/>
      <c r="Y579" s="998"/>
      <c r="Z579" s="998"/>
      <c r="AA579" s="998"/>
      <c r="AB579" s="998"/>
      <c r="AC579" s="998"/>
      <c r="AD579" s="998"/>
      <c r="AE579" s="998"/>
      <c r="AF579" s="998"/>
      <c r="AG579" s="998"/>
      <c r="AH579" s="998"/>
      <c r="AI579" s="998"/>
      <c r="AJ579" s="998"/>
      <c r="AK579" s="998"/>
      <c r="AL579" s="998"/>
      <c r="AM579" s="998"/>
      <c r="AN579" s="998"/>
      <c r="AO579" s="998"/>
      <c r="AP579" s="998"/>
      <c r="AQ579" s="998"/>
      <c r="AR579" s="998"/>
      <c r="AS579" s="998"/>
      <c r="AT579" s="998"/>
      <c r="AU579" s="998"/>
      <c r="AV579" s="998"/>
      <c r="AW579" s="998"/>
      <c r="AX579" s="998"/>
      <c r="AY579" s="998"/>
    </row>
    <row r="580" ht="15.75" customHeight="1">
      <c r="A580" s="998"/>
      <c r="B580" s="998"/>
      <c r="C580" s="998"/>
      <c r="D580" s="998"/>
      <c r="E580" s="998"/>
      <c r="F580" s="998"/>
      <c r="G580" s="998"/>
      <c r="H580" s="998"/>
      <c r="I580" s="998"/>
      <c r="J580" s="998"/>
      <c r="K580" s="998"/>
      <c r="L580" s="998"/>
      <c r="M580" s="998"/>
      <c r="N580" s="998"/>
      <c r="O580" s="998"/>
      <c r="P580" s="998"/>
      <c r="Q580" s="998"/>
      <c r="R580" s="998"/>
      <c r="S580" s="998"/>
      <c r="T580" s="998"/>
      <c r="U580" s="998"/>
      <c r="V580" s="998"/>
      <c r="W580" s="998"/>
      <c r="X580" s="998"/>
      <c r="Y580" s="998"/>
      <c r="Z580" s="998"/>
      <c r="AA580" s="998"/>
      <c r="AB580" s="998"/>
      <c r="AC580" s="998"/>
      <c r="AD580" s="998"/>
      <c r="AE580" s="998"/>
      <c r="AF580" s="998"/>
      <c r="AG580" s="998"/>
      <c r="AH580" s="998"/>
      <c r="AI580" s="998"/>
      <c r="AJ580" s="998"/>
      <c r="AK580" s="998"/>
      <c r="AL580" s="998"/>
      <c r="AM580" s="998"/>
      <c r="AN580" s="998"/>
      <c r="AO580" s="998"/>
      <c r="AP580" s="998"/>
      <c r="AQ580" s="998"/>
      <c r="AR580" s="998"/>
      <c r="AS580" s="998"/>
      <c r="AT580" s="998"/>
      <c r="AU580" s="998"/>
      <c r="AV580" s="998"/>
      <c r="AW580" s="998"/>
      <c r="AX580" s="998"/>
      <c r="AY580" s="998"/>
    </row>
    <row r="581" ht="15.75" customHeight="1">
      <c r="A581" s="998"/>
      <c r="B581" s="998"/>
      <c r="C581" s="998"/>
      <c r="D581" s="998"/>
      <c r="E581" s="998"/>
      <c r="F581" s="998"/>
      <c r="G581" s="998"/>
      <c r="H581" s="998"/>
      <c r="I581" s="998"/>
      <c r="J581" s="998"/>
      <c r="K581" s="998"/>
      <c r="L581" s="998"/>
      <c r="M581" s="998"/>
      <c r="N581" s="998"/>
      <c r="O581" s="998"/>
      <c r="P581" s="998"/>
      <c r="Q581" s="998"/>
      <c r="R581" s="998"/>
      <c r="S581" s="998"/>
      <c r="T581" s="998"/>
      <c r="U581" s="998"/>
      <c r="V581" s="998"/>
      <c r="W581" s="998"/>
      <c r="X581" s="998"/>
      <c r="Y581" s="998"/>
      <c r="Z581" s="998"/>
      <c r="AA581" s="998"/>
      <c r="AB581" s="998"/>
      <c r="AC581" s="998"/>
      <c r="AD581" s="998"/>
      <c r="AE581" s="998"/>
      <c r="AF581" s="998"/>
      <c r="AG581" s="998"/>
      <c r="AH581" s="998"/>
      <c r="AI581" s="998"/>
      <c r="AJ581" s="998"/>
      <c r="AK581" s="998"/>
      <c r="AL581" s="998"/>
      <c r="AM581" s="998"/>
      <c r="AN581" s="998"/>
      <c r="AO581" s="998"/>
      <c r="AP581" s="998"/>
      <c r="AQ581" s="998"/>
      <c r="AR581" s="998"/>
      <c r="AS581" s="998"/>
      <c r="AT581" s="998"/>
      <c r="AU581" s="998"/>
      <c r="AV581" s="998"/>
      <c r="AW581" s="998"/>
      <c r="AX581" s="998"/>
      <c r="AY581" s="998"/>
    </row>
    <row r="582" ht="15.75" customHeight="1">
      <c r="A582" s="998"/>
      <c r="B582" s="998"/>
      <c r="C582" s="998"/>
      <c r="D582" s="998"/>
      <c r="E582" s="998"/>
      <c r="F582" s="998"/>
      <c r="G582" s="998"/>
      <c r="H582" s="998"/>
      <c r="I582" s="998"/>
      <c r="J582" s="998"/>
      <c r="K582" s="998"/>
      <c r="L582" s="998"/>
      <c r="M582" s="998"/>
      <c r="N582" s="998"/>
      <c r="O582" s="998"/>
      <c r="P582" s="998"/>
      <c r="Q582" s="998"/>
      <c r="R582" s="998"/>
      <c r="S582" s="998"/>
      <c r="T582" s="998"/>
      <c r="U582" s="998"/>
      <c r="V582" s="998"/>
      <c r="W582" s="998"/>
      <c r="X582" s="998"/>
      <c r="Y582" s="998"/>
      <c r="Z582" s="998"/>
      <c r="AA582" s="998"/>
      <c r="AB582" s="998"/>
      <c r="AC582" s="998"/>
      <c r="AD582" s="998"/>
      <c r="AE582" s="998"/>
      <c r="AF582" s="998"/>
      <c r="AG582" s="998"/>
      <c r="AH582" s="998"/>
      <c r="AI582" s="998"/>
      <c r="AJ582" s="998"/>
      <c r="AK582" s="998"/>
      <c r="AL582" s="998"/>
      <c r="AM582" s="998"/>
      <c r="AN582" s="998"/>
      <c r="AO582" s="998"/>
      <c r="AP582" s="998"/>
      <c r="AQ582" s="998"/>
      <c r="AR582" s="998"/>
      <c r="AS582" s="998"/>
      <c r="AT582" s="998"/>
      <c r="AU582" s="998"/>
      <c r="AV582" s="998"/>
      <c r="AW582" s="998"/>
      <c r="AX582" s="998"/>
      <c r="AY582" s="998"/>
    </row>
    <row r="583" ht="15.75" customHeight="1">
      <c r="A583" s="998"/>
      <c r="B583" s="998"/>
      <c r="C583" s="998"/>
      <c r="D583" s="998"/>
      <c r="E583" s="998"/>
      <c r="F583" s="998"/>
      <c r="G583" s="998"/>
      <c r="H583" s="998"/>
      <c r="I583" s="998"/>
      <c r="J583" s="998"/>
      <c r="K583" s="998"/>
      <c r="L583" s="998"/>
      <c r="M583" s="998"/>
      <c r="N583" s="998"/>
      <c r="O583" s="998"/>
      <c r="P583" s="998"/>
      <c r="Q583" s="998"/>
      <c r="R583" s="998"/>
      <c r="S583" s="998"/>
      <c r="T583" s="998"/>
      <c r="U583" s="998"/>
      <c r="V583" s="998"/>
      <c r="W583" s="998"/>
      <c r="X583" s="998"/>
      <c r="Y583" s="998"/>
      <c r="Z583" s="998"/>
      <c r="AA583" s="998"/>
      <c r="AB583" s="998"/>
      <c r="AC583" s="998"/>
      <c r="AD583" s="998"/>
      <c r="AE583" s="998"/>
      <c r="AF583" s="998"/>
      <c r="AG583" s="998"/>
      <c r="AH583" s="998"/>
      <c r="AI583" s="998"/>
      <c r="AJ583" s="998"/>
      <c r="AK583" s="998"/>
      <c r="AL583" s="998"/>
      <c r="AM583" s="998"/>
      <c r="AN583" s="998"/>
      <c r="AO583" s="998"/>
      <c r="AP583" s="998"/>
      <c r="AQ583" s="998"/>
      <c r="AR583" s="998"/>
      <c r="AS583" s="998"/>
      <c r="AT583" s="998"/>
      <c r="AU583" s="998"/>
      <c r="AV583" s="998"/>
      <c r="AW583" s="998"/>
      <c r="AX583" s="998"/>
      <c r="AY583" s="998"/>
    </row>
    <row r="584" ht="15.75" customHeight="1">
      <c r="A584" s="998"/>
      <c r="B584" s="998"/>
      <c r="C584" s="998"/>
      <c r="D584" s="998"/>
      <c r="E584" s="998"/>
      <c r="F584" s="998"/>
      <c r="G584" s="998"/>
      <c r="H584" s="998"/>
      <c r="I584" s="998"/>
      <c r="J584" s="998"/>
      <c r="K584" s="998"/>
      <c r="L584" s="998"/>
      <c r="M584" s="998"/>
      <c r="N584" s="998"/>
      <c r="O584" s="998"/>
      <c r="P584" s="998"/>
      <c r="Q584" s="998"/>
      <c r="R584" s="998"/>
      <c r="S584" s="998"/>
      <c r="T584" s="998"/>
      <c r="U584" s="998"/>
      <c r="V584" s="998"/>
      <c r="W584" s="998"/>
      <c r="X584" s="998"/>
      <c r="Y584" s="998"/>
      <c r="Z584" s="998"/>
      <c r="AA584" s="998"/>
      <c r="AB584" s="998"/>
      <c r="AC584" s="998"/>
      <c r="AD584" s="998"/>
      <c r="AE584" s="998"/>
      <c r="AF584" s="998"/>
      <c r="AG584" s="998"/>
      <c r="AH584" s="998"/>
      <c r="AI584" s="998"/>
      <c r="AJ584" s="998"/>
      <c r="AK584" s="998"/>
      <c r="AL584" s="998"/>
      <c r="AM584" s="998"/>
      <c r="AN584" s="998"/>
      <c r="AO584" s="998"/>
      <c r="AP584" s="998"/>
      <c r="AQ584" s="998"/>
      <c r="AR584" s="998"/>
      <c r="AS584" s="998"/>
      <c r="AT584" s="998"/>
      <c r="AU584" s="998"/>
      <c r="AV584" s="998"/>
      <c r="AW584" s="998"/>
      <c r="AX584" s="998"/>
      <c r="AY584" s="998"/>
    </row>
    <row r="585" ht="15.75" customHeight="1">
      <c r="A585" s="998"/>
      <c r="B585" s="998"/>
      <c r="C585" s="998"/>
      <c r="D585" s="998"/>
      <c r="E585" s="998"/>
      <c r="F585" s="998"/>
      <c r="G585" s="998"/>
      <c r="H585" s="998"/>
      <c r="I585" s="998"/>
      <c r="J585" s="998"/>
      <c r="K585" s="998"/>
      <c r="L585" s="998"/>
      <c r="M585" s="998"/>
      <c r="N585" s="998"/>
      <c r="O585" s="998"/>
      <c r="P585" s="998"/>
      <c r="Q585" s="998"/>
      <c r="R585" s="998"/>
      <c r="S585" s="998"/>
      <c r="T585" s="998"/>
      <c r="U585" s="998"/>
      <c r="V585" s="998"/>
      <c r="W585" s="998"/>
      <c r="X585" s="998"/>
      <c r="Y585" s="998"/>
      <c r="Z585" s="998"/>
      <c r="AA585" s="998"/>
      <c r="AB585" s="998"/>
      <c r="AC585" s="998"/>
      <c r="AD585" s="998"/>
      <c r="AE585" s="998"/>
      <c r="AF585" s="998"/>
      <c r="AG585" s="998"/>
      <c r="AH585" s="998"/>
      <c r="AI585" s="998"/>
      <c r="AJ585" s="998"/>
      <c r="AK585" s="998"/>
      <c r="AL585" s="998"/>
      <c r="AM585" s="998"/>
      <c r="AN585" s="998"/>
      <c r="AO585" s="998"/>
      <c r="AP585" s="998"/>
      <c r="AQ585" s="998"/>
      <c r="AR585" s="998"/>
      <c r="AS585" s="998"/>
      <c r="AT585" s="998"/>
      <c r="AU585" s="998"/>
      <c r="AV585" s="998"/>
      <c r="AW585" s="998"/>
      <c r="AX585" s="998"/>
      <c r="AY585" s="998"/>
    </row>
    <row r="586" ht="15.75" customHeight="1">
      <c r="A586" s="998"/>
      <c r="B586" s="998"/>
      <c r="C586" s="998"/>
      <c r="D586" s="998"/>
      <c r="E586" s="998"/>
      <c r="F586" s="998"/>
      <c r="G586" s="998"/>
      <c r="H586" s="998"/>
      <c r="I586" s="998"/>
      <c r="J586" s="998"/>
      <c r="K586" s="998"/>
      <c r="L586" s="998"/>
      <c r="M586" s="998"/>
      <c r="N586" s="998"/>
      <c r="O586" s="998"/>
      <c r="P586" s="998"/>
      <c r="Q586" s="998"/>
      <c r="R586" s="998"/>
      <c r="S586" s="998"/>
      <c r="T586" s="998"/>
      <c r="U586" s="998"/>
      <c r="V586" s="998"/>
      <c r="W586" s="998"/>
      <c r="X586" s="998"/>
      <c r="Y586" s="998"/>
      <c r="Z586" s="998"/>
      <c r="AA586" s="998"/>
      <c r="AB586" s="998"/>
      <c r="AC586" s="998"/>
      <c r="AD586" s="998"/>
      <c r="AE586" s="998"/>
      <c r="AF586" s="998"/>
      <c r="AG586" s="998"/>
      <c r="AH586" s="998"/>
      <c r="AI586" s="998"/>
      <c r="AJ586" s="998"/>
      <c r="AK586" s="998"/>
      <c r="AL586" s="998"/>
      <c r="AM586" s="998"/>
      <c r="AN586" s="998"/>
      <c r="AO586" s="998"/>
      <c r="AP586" s="998"/>
      <c r="AQ586" s="998"/>
      <c r="AR586" s="998"/>
      <c r="AS586" s="998"/>
      <c r="AT586" s="998"/>
      <c r="AU586" s="998"/>
      <c r="AV586" s="998"/>
      <c r="AW586" s="998"/>
      <c r="AX586" s="998"/>
      <c r="AY586" s="998"/>
    </row>
    <row r="587" ht="15.75" customHeight="1">
      <c r="A587" s="998"/>
      <c r="B587" s="998"/>
      <c r="C587" s="998"/>
      <c r="D587" s="998"/>
      <c r="E587" s="998"/>
      <c r="F587" s="998"/>
      <c r="G587" s="998"/>
      <c r="H587" s="998"/>
      <c r="I587" s="998"/>
      <c r="J587" s="998"/>
      <c r="K587" s="998"/>
      <c r="L587" s="998"/>
      <c r="M587" s="998"/>
      <c r="N587" s="998"/>
      <c r="O587" s="998"/>
      <c r="P587" s="998"/>
      <c r="Q587" s="998"/>
      <c r="R587" s="998"/>
      <c r="S587" s="998"/>
      <c r="T587" s="998"/>
      <c r="U587" s="998"/>
      <c r="V587" s="998"/>
      <c r="W587" s="998"/>
      <c r="X587" s="998"/>
      <c r="Y587" s="998"/>
      <c r="Z587" s="998"/>
      <c r="AA587" s="998"/>
      <c r="AB587" s="998"/>
      <c r="AC587" s="998"/>
      <c r="AD587" s="998"/>
      <c r="AE587" s="998"/>
      <c r="AF587" s="998"/>
      <c r="AG587" s="998"/>
      <c r="AH587" s="998"/>
      <c r="AI587" s="998"/>
      <c r="AJ587" s="998"/>
      <c r="AK587" s="998"/>
      <c r="AL587" s="998"/>
      <c r="AM587" s="998"/>
      <c r="AN587" s="998"/>
      <c r="AO587" s="998"/>
      <c r="AP587" s="998"/>
      <c r="AQ587" s="998"/>
      <c r="AR587" s="998"/>
      <c r="AS587" s="998"/>
      <c r="AT587" s="998"/>
      <c r="AU587" s="998"/>
      <c r="AV587" s="998"/>
      <c r="AW587" s="998"/>
      <c r="AX587" s="998"/>
      <c r="AY587" s="998"/>
    </row>
    <row r="588" ht="15.75" customHeight="1">
      <c r="A588" s="998"/>
      <c r="B588" s="998"/>
      <c r="C588" s="998"/>
      <c r="D588" s="998"/>
      <c r="E588" s="998"/>
      <c r="F588" s="998"/>
      <c r="G588" s="998"/>
      <c r="H588" s="998"/>
      <c r="I588" s="998"/>
      <c r="J588" s="998"/>
      <c r="K588" s="998"/>
      <c r="L588" s="998"/>
      <c r="M588" s="998"/>
      <c r="N588" s="998"/>
      <c r="O588" s="998"/>
      <c r="P588" s="998"/>
      <c r="Q588" s="998"/>
      <c r="R588" s="998"/>
      <c r="S588" s="998"/>
      <c r="T588" s="998"/>
      <c r="U588" s="998"/>
      <c r="V588" s="998"/>
      <c r="W588" s="998"/>
      <c r="X588" s="998"/>
      <c r="Y588" s="998"/>
      <c r="Z588" s="998"/>
      <c r="AA588" s="998"/>
      <c r="AB588" s="998"/>
      <c r="AC588" s="998"/>
      <c r="AD588" s="998"/>
      <c r="AE588" s="998"/>
      <c r="AF588" s="998"/>
      <c r="AG588" s="998"/>
      <c r="AH588" s="998"/>
      <c r="AI588" s="998"/>
      <c r="AJ588" s="998"/>
      <c r="AK588" s="998"/>
      <c r="AL588" s="998"/>
      <c r="AM588" s="998"/>
      <c r="AN588" s="998"/>
      <c r="AO588" s="998"/>
      <c r="AP588" s="998"/>
      <c r="AQ588" s="998"/>
      <c r="AR588" s="998"/>
      <c r="AS588" s="998"/>
      <c r="AT588" s="998"/>
      <c r="AU588" s="998"/>
      <c r="AV588" s="998"/>
      <c r="AW588" s="998"/>
      <c r="AX588" s="998"/>
      <c r="AY588" s="998"/>
    </row>
    <row r="589" ht="15.75" customHeight="1">
      <c r="A589" s="998"/>
      <c r="B589" s="998"/>
      <c r="C589" s="998"/>
      <c r="D589" s="998"/>
      <c r="E589" s="998"/>
      <c r="F589" s="998"/>
      <c r="G589" s="998"/>
      <c r="H589" s="998"/>
      <c r="I589" s="998"/>
      <c r="J589" s="998"/>
      <c r="K589" s="998"/>
      <c r="L589" s="998"/>
      <c r="M589" s="998"/>
      <c r="N589" s="998"/>
      <c r="O589" s="998"/>
      <c r="P589" s="998"/>
      <c r="Q589" s="998"/>
      <c r="R589" s="998"/>
      <c r="S589" s="998"/>
      <c r="T589" s="998"/>
      <c r="U589" s="998"/>
      <c r="V589" s="998"/>
      <c r="W589" s="998"/>
      <c r="X589" s="998"/>
      <c r="Y589" s="998"/>
      <c r="Z589" s="998"/>
      <c r="AA589" s="998"/>
      <c r="AB589" s="998"/>
      <c r="AC589" s="998"/>
      <c r="AD589" s="998"/>
      <c r="AE589" s="998"/>
      <c r="AF589" s="998"/>
      <c r="AG589" s="998"/>
      <c r="AH589" s="998"/>
      <c r="AI589" s="998"/>
      <c r="AJ589" s="998"/>
      <c r="AK589" s="998"/>
      <c r="AL589" s="998"/>
      <c r="AM589" s="998"/>
      <c r="AN589" s="998"/>
      <c r="AO589" s="998"/>
      <c r="AP589" s="998"/>
      <c r="AQ589" s="998"/>
      <c r="AR589" s="998"/>
      <c r="AS589" s="998"/>
      <c r="AT589" s="998"/>
      <c r="AU589" s="998"/>
      <c r="AV589" s="998"/>
      <c r="AW589" s="998"/>
      <c r="AX589" s="998"/>
      <c r="AY589" s="998"/>
    </row>
    <row r="590" ht="15.75" customHeight="1">
      <c r="A590" s="998"/>
      <c r="B590" s="998"/>
      <c r="C590" s="998"/>
      <c r="D590" s="998"/>
      <c r="E590" s="998"/>
      <c r="F590" s="998"/>
      <c r="G590" s="998"/>
      <c r="H590" s="998"/>
      <c r="I590" s="998"/>
      <c r="J590" s="998"/>
      <c r="K590" s="998"/>
      <c r="L590" s="998"/>
      <c r="M590" s="998"/>
      <c r="N590" s="998"/>
      <c r="O590" s="998"/>
      <c r="P590" s="998"/>
      <c r="Q590" s="998"/>
      <c r="R590" s="998"/>
      <c r="S590" s="998"/>
      <c r="T590" s="998"/>
      <c r="U590" s="998"/>
      <c r="V590" s="998"/>
      <c r="W590" s="998"/>
      <c r="X590" s="998"/>
      <c r="Y590" s="998"/>
      <c r="Z590" s="998"/>
      <c r="AA590" s="998"/>
      <c r="AB590" s="998"/>
      <c r="AC590" s="998"/>
      <c r="AD590" s="998"/>
      <c r="AE590" s="998"/>
      <c r="AF590" s="998"/>
      <c r="AG590" s="998"/>
      <c r="AH590" s="998"/>
      <c r="AI590" s="998"/>
      <c r="AJ590" s="998"/>
      <c r="AK590" s="998"/>
      <c r="AL590" s="998"/>
      <c r="AM590" s="998"/>
      <c r="AN590" s="998"/>
      <c r="AO590" s="998"/>
      <c r="AP590" s="998"/>
      <c r="AQ590" s="998"/>
      <c r="AR590" s="998"/>
      <c r="AS590" s="998"/>
      <c r="AT590" s="998"/>
      <c r="AU590" s="998"/>
      <c r="AV590" s="998"/>
      <c r="AW590" s="998"/>
      <c r="AX590" s="998"/>
      <c r="AY590" s="998"/>
    </row>
    <row r="591" ht="15.75" customHeight="1">
      <c r="A591" s="998"/>
      <c r="B591" s="998"/>
      <c r="C591" s="998"/>
      <c r="D591" s="998"/>
      <c r="E591" s="998"/>
      <c r="F591" s="998"/>
      <c r="G591" s="998"/>
      <c r="H591" s="998"/>
      <c r="I591" s="998"/>
      <c r="J591" s="998"/>
      <c r="K591" s="998"/>
      <c r="L591" s="998"/>
      <c r="M591" s="998"/>
      <c r="N591" s="998"/>
      <c r="O591" s="998"/>
      <c r="P591" s="998"/>
      <c r="Q591" s="998"/>
      <c r="R591" s="998"/>
      <c r="S591" s="998"/>
      <c r="T591" s="998"/>
      <c r="U591" s="998"/>
      <c r="V591" s="998"/>
      <c r="W591" s="998"/>
      <c r="X591" s="998"/>
      <c r="Y591" s="998"/>
      <c r="Z591" s="998"/>
      <c r="AA591" s="998"/>
      <c r="AB591" s="998"/>
      <c r="AC591" s="998"/>
      <c r="AD591" s="998"/>
      <c r="AE591" s="998"/>
      <c r="AF591" s="998"/>
      <c r="AG591" s="998"/>
      <c r="AH591" s="998"/>
      <c r="AI591" s="998"/>
      <c r="AJ591" s="998"/>
      <c r="AK591" s="998"/>
      <c r="AL591" s="998"/>
      <c r="AM591" s="998"/>
      <c r="AN591" s="998"/>
      <c r="AO591" s="998"/>
      <c r="AP591" s="998"/>
      <c r="AQ591" s="998"/>
      <c r="AR591" s="998"/>
      <c r="AS591" s="998"/>
      <c r="AT591" s="998"/>
      <c r="AU591" s="998"/>
      <c r="AV591" s="998"/>
      <c r="AW591" s="998"/>
      <c r="AX591" s="998"/>
      <c r="AY591" s="998"/>
    </row>
    <row r="592" ht="15.75" customHeight="1">
      <c r="A592" s="998"/>
      <c r="B592" s="998"/>
      <c r="C592" s="998"/>
      <c r="D592" s="998"/>
      <c r="E592" s="998"/>
      <c r="F592" s="998"/>
      <c r="G592" s="998"/>
      <c r="H592" s="998"/>
      <c r="I592" s="998"/>
      <c r="J592" s="998"/>
      <c r="K592" s="998"/>
      <c r="L592" s="998"/>
      <c r="M592" s="998"/>
      <c r="N592" s="998"/>
      <c r="O592" s="998"/>
      <c r="P592" s="998"/>
      <c r="Q592" s="998"/>
      <c r="R592" s="998"/>
      <c r="S592" s="998"/>
      <c r="T592" s="998"/>
      <c r="U592" s="998"/>
      <c r="V592" s="998"/>
      <c r="W592" s="998"/>
      <c r="X592" s="998"/>
      <c r="Y592" s="998"/>
      <c r="Z592" s="998"/>
      <c r="AA592" s="998"/>
      <c r="AB592" s="998"/>
      <c r="AC592" s="998"/>
      <c r="AD592" s="998"/>
      <c r="AE592" s="998"/>
      <c r="AF592" s="998"/>
      <c r="AG592" s="998"/>
      <c r="AH592" s="998"/>
      <c r="AI592" s="998"/>
      <c r="AJ592" s="998"/>
      <c r="AK592" s="998"/>
      <c r="AL592" s="998"/>
      <c r="AM592" s="998"/>
      <c r="AN592" s="998"/>
      <c r="AO592" s="998"/>
      <c r="AP592" s="998"/>
      <c r="AQ592" s="998"/>
      <c r="AR592" s="998"/>
      <c r="AS592" s="998"/>
      <c r="AT592" s="998"/>
      <c r="AU592" s="998"/>
      <c r="AV592" s="998"/>
      <c r="AW592" s="998"/>
      <c r="AX592" s="998"/>
      <c r="AY592" s="998"/>
    </row>
    <row r="593" ht="15.75" customHeight="1">
      <c r="A593" s="998"/>
      <c r="B593" s="998"/>
      <c r="C593" s="998"/>
      <c r="D593" s="998"/>
      <c r="E593" s="998"/>
      <c r="F593" s="998"/>
      <c r="G593" s="998"/>
      <c r="H593" s="998"/>
      <c r="I593" s="998"/>
      <c r="J593" s="998"/>
      <c r="K593" s="998"/>
      <c r="L593" s="998"/>
      <c r="M593" s="998"/>
      <c r="N593" s="998"/>
      <c r="O593" s="998"/>
      <c r="P593" s="998"/>
      <c r="Q593" s="998"/>
      <c r="R593" s="998"/>
      <c r="S593" s="998"/>
      <c r="T593" s="998"/>
      <c r="U593" s="998"/>
      <c r="V593" s="998"/>
      <c r="W593" s="998"/>
      <c r="X593" s="998"/>
      <c r="Y593" s="998"/>
      <c r="Z593" s="998"/>
      <c r="AA593" s="998"/>
      <c r="AB593" s="998"/>
      <c r="AC593" s="998"/>
      <c r="AD593" s="998"/>
      <c r="AE593" s="998"/>
      <c r="AF593" s="998"/>
      <c r="AG593" s="998"/>
      <c r="AH593" s="998"/>
      <c r="AI593" s="998"/>
      <c r="AJ593" s="998"/>
      <c r="AK593" s="998"/>
      <c r="AL593" s="998"/>
      <c r="AM593" s="998"/>
      <c r="AN593" s="998"/>
      <c r="AO593" s="998"/>
      <c r="AP593" s="998"/>
      <c r="AQ593" s="998"/>
      <c r="AR593" s="998"/>
      <c r="AS593" s="998"/>
      <c r="AT593" s="998"/>
      <c r="AU593" s="998"/>
      <c r="AV593" s="998"/>
      <c r="AW593" s="998"/>
      <c r="AX593" s="998"/>
      <c r="AY593" s="998"/>
    </row>
    <row r="594" ht="15.75" customHeight="1">
      <c r="A594" s="998"/>
      <c r="B594" s="998"/>
      <c r="C594" s="998"/>
      <c r="D594" s="998"/>
      <c r="E594" s="998"/>
      <c r="F594" s="998"/>
      <c r="G594" s="998"/>
      <c r="H594" s="998"/>
      <c r="I594" s="998"/>
      <c r="J594" s="998"/>
      <c r="K594" s="998"/>
      <c r="L594" s="998"/>
      <c r="M594" s="998"/>
      <c r="N594" s="998"/>
      <c r="O594" s="998"/>
      <c r="P594" s="998"/>
      <c r="Q594" s="998"/>
      <c r="R594" s="998"/>
      <c r="S594" s="998"/>
      <c r="T594" s="998"/>
      <c r="U594" s="998"/>
      <c r="V594" s="998"/>
      <c r="W594" s="998"/>
      <c r="X594" s="998"/>
      <c r="Y594" s="998"/>
      <c r="Z594" s="998"/>
      <c r="AA594" s="998"/>
      <c r="AB594" s="998"/>
      <c r="AC594" s="998"/>
      <c r="AD594" s="998"/>
      <c r="AE594" s="998"/>
      <c r="AF594" s="998"/>
      <c r="AG594" s="998"/>
      <c r="AH594" s="998"/>
      <c r="AI594" s="998"/>
      <c r="AJ594" s="998"/>
      <c r="AK594" s="998"/>
      <c r="AL594" s="998"/>
      <c r="AM594" s="998"/>
      <c r="AN594" s="998"/>
      <c r="AO594" s="998"/>
      <c r="AP594" s="998"/>
      <c r="AQ594" s="998"/>
      <c r="AR594" s="998"/>
      <c r="AS594" s="998"/>
      <c r="AT594" s="998"/>
      <c r="AU594" s="998"/>
      <c r="AV594" s="998"/>
      <c r="AW594" s="998"/>
      <c r="AX594" s="998"/>
      <c r="AY594" s="998"/>
    </row>
    <row r="595" ht="15.75" customHeight="1">
      <c r="A595" s="998"/>
      <c r="B595" s="998"/>
      <c r="C595" s="998"/>
      <c r="D595" s="998"/>
      <c r="E595" s="998"/>
      <c r="F595" s="998"/>
      <c r="G595" s="998"/>
      <c r="H595" s="998"/>
      <c r="I595" s="998"/>
      <c r="J595" s="998"/>
      <c r="K595" s="998"/>
      <c r="L595" s="998"/>
      <c r="M595" s="998"/>
      <c r="N595" s="998"/>
      <c r="O595" s="998"/>
      <c r="P595" s="998"/>
      <c r="Q595" s="998"/>
      <c r="R595" s="998"/>
      <c r="S595" s="998"/>
      <c r="T595" s="998"/>
      <c r="U595" s="998"/>
      <c r="V595" s="998"/>
      <c r="W595" s="998"/>
      <c r="X595" s="998"/>
      <c r="Y595" s="998"/>
      <c r="Z595" s="998"/>
      <c r="AA595" s="998"/>
      <c r="AB595" s="998"/>
      <c r="AC595" s="998"/>
      <c r="AD595" s="998"/>
      <c r="AE595" s="998"/>
      <c r="AF595" s="998"/>
      <c r="AG595" s="998"/>
      <c r="AH595" s="998"/>
      <c r="AI595" s="998"/>
      <c r="AJ595" s="998"/>
      <c r="AK595" s="998"/>
      <c r="AL595" s="998"/>
      <c r="AM595" s="998"/>
      <c r="AN595" s="998"/>
      <c r="AO595" s="998"/>
      <c r="AP595" s="998"/>
      <c r="AQ595" s="998"/>
      <c r="AR595" s="998"/>
      <c r="AS595" s="998"/>
      <c r="AT595" s="998"/>
      <c r="AU595" s="998"/>
      <c r="AV595" s="998"/>
      <c r="AW595" s="998"/>
      <c r="AX595" s="998"/>
      <c r="AY595" s="998"/>
    </row>
    <row r="596" ht="15.75" customHeight="1">
      <c r="A596" s="998"/>
      <c r="B596" s="998"/>
      <c r="C596" s="998"/>
      <c r="D596" s="998"/>
      <c r="E596" s="998"/>
      <c r="F596" s="998"/>
      <c r="G596" s="998"/>
      <c r="H596" s="998"/>
      <c r="I596" s="998"/>
      <c r="J596" s="998"/>
      <c r="K596" s="998"/>
      <c r="L596" s="998"/>
      <c r="M596" s="998"/>
      <c r="N596" s="998"/>
      <c r="O596" s="998"/>
      <c r="P596" s="998"/>
      <c r="Q596" s="998"/>
      <c r="R596" s="998"/>
      <c r="S596" s="998"/>
      <c r="T596" s="998"/>
      <c r="U596" s="998"/>
      <c r="V596" s="998"/>
      <c r="W596" s="998"/>
      <c r="X596" s="998"/>
      <c r="Y596" s="998"/>
      <c r="Z596" s="998"/>
      <c r="AA596" s="998"/>
      <c r="AB596" s="998"/>
      <c r="AC596" s="998"/>
      <c r="AD596" s="998"/>
      <c r="AE596" s="998"/>
      <c r="AF596" s="998"/>
      <c r="AG596" s="998"/>
      <c r="AH596" s="998"/>
      <c r="AI596" s="998"/>
      <c r="AJ596" s="998"/>
      <c r="AK596" s="998"/>
      <c r="AL596" s="998"/>
      <c r="AM596" s="998"/>
      <c r="AN596" s="998"/>
      <c r="AO596" s="998"/>
      <c r="AP596" s="998"/>
      <c r="AQ596" s="998"/>
      <c r="AR596" s="998"/>
      <c r="AS596" s="998"/>
      <c r="AT596" s="998"/>
      <c r="AU596" s="998"/>
      <c r="AV596" s="998"/>
      <c r="AW596" s="998"/>
      <c r="AX596" s="998"/>
      <c r="AY596" s="998"/>
    </row>
    <row r="597" ht="15.75" customHeight="1">
      <c r="A597" s="998"/>
      <c r="B597" s="998"/>
      <c r="C597" s="998"/>
      <c r="D597" s="998"/>
      <c r="E597" s="998"/>
      <c r="F597" s="998"/>
      <c r="G597" s="998"/>
      <c r="H597" s="998"/>
      <c r="I597" s="998"/>
      <c r="J597" s="998"/>
      <c r="K597" s="998"/>
      <c r="L597" s="998"/>
      <c r="M597" s="998"/>
      <c r="N597" s="998"/>
      <c r="O597" s="998"/>
      <c r="P597" s="998"/>
      <c r="Q597" s="998"/>
      <c r="R597" s="998"/>
      <c r="S597" s="998"/>
      <c r="T597" s="998"/>
      <c r="U597" s="998"/>
      <c r="V597" s="998"/>
      <c r="W597" s="998"/>
      <c r="X597" s="998"/>
      <c r="Y597" s="998"/>
      <c r="Z597" s="998"/>
      <c r="AA597" s="998"/>
      <c r="AB597" s="998"/>
      <c r="AC597" s="998"/>
      <c r="AD597" s="998"/>
      <c r="AE597" s="998"/>
      <c r="AF597" s="998"/>
      <c r="AG597" s="998"/>
      <c r="AH597" s="998"/>
      <c r="AI597" s="998"/>
      <c r="AJ597" s="998"/>
      <c r="AK597" s="998"/>
      <c r="AL597" s="998"/>
      <c r="AM597" s="998"/>
      <c r="AN597" s="998"/>
      <c r="AO597" s="998"/>
      <c r="AP597" s="998"/>
      <c r="AQ597" s="998"/>
      <c r="AR597" s="998"/>
      <c r="AS597" s="998"/>
      <c r="AT597" s="998"/>
      <c r="AU597" s="998"/>
      <c r="AV597" s="998"/>
      <c r="AW597" s="998"/>
      <c r="AX597" s="998"/>
      <c r="AY597" s="998"/>
    </row>
    <row r="598" ht="15.75" customHeight="1">
      <c r="A598" s="998"/>
      <c r="B598" s="998"/>
      <c r="C598" s="998"/>
      <c r="D598" s="998"/>
      <c r="E598" s="998"/>
      <c r="F598" s="998"/>
      <c r="G598" s="998"/>
      <c r="H598" s="998"/>
      <c r="I598" s="998"/>
      <c r="J598" s="998"/>
      <c r="K598" s="998"/>
      <c r="L598" s="998"/>
      <c r="M598" s="998"/>
      <c r="N598" s="998"/>
      <c r="O598" s="998"/>
      <c r="P598" s="998"/>
      <c r="Q598" s="998"/>
      <c r="R598" s="998"/>
      <c r="S598" s="998"/>
      <c r="T598" s="998"/>
      <c r="U598" s="998"/>
      <c r="V598" s="998"/>
      <c r="W598" s="998"/>
      <c r="X598" s="998"/>
      <c r="Y598" s="998"/>
      <c r="Z598" s="998"/>
      <c r="AA598" s="998"/>
      <c r="AB598" s="998"/>
      <c r="AC598" s="998"/>
      <c r="AD598" s="998"/>
      <c r="AE598" s="998"/>
      <c r="AF598" s="998"/>
      <c r="AG598" s="998"/>
      <c r="AH598" s="998"/>
      <c r="AI598" s="998"/>
      <c r="AJ598" s="998"/>
      <c r="AK598" s="998"/>
      <c r="AL598" s="998"/>
      <c r="AM598" s="998"/>
      <c r="AN598" s="998"/>
      <c r="AO598" s="998"/>
      <c r="AP598" s="998"/>
      <c r="AQ598" s="998"/>
      <c r="AR598" s="998"/>
      <c r="AS598" s="998"/>
      <c r="AT598" s="998"/>
      <c r="AU598" s="998"/>
      <c r="AV598" s="998"/>
      <c r="AW598" s="998"/>
      <c r="AX598" s="998"/>
      <c r="AY598" s="998"/>
    </row>
    <row r="599" ht="15.75" customHeight="1">
      <c r="A599" s="998"/>
      <c r="B599" s="998"/>
      <c r="C599" s="998"/>
      <c r="D599" s="998"/>
      <c r="E599" s="998"/>
      <c r="F599" s="998"/>
      <c r="G599" s="998"/>
      <c r="H599" s="998"/>
      <c r="I599" s="998"/>
      <c r="J599" s="998"/>
      <c r="K599" s="998"/>
      <c r="L599" s="998"/>
      <c r="M599" s="998"/>
      <c r="N599" s="998"/>
      <c r="O599" s="998"/>
      <c r="P599" s="998"/>
      <c r="Q599" s="998"/>
      <c r="R599" s="998"/>
      <c r="S599" s="998"/>
      <c r="T599" s="998"/>
      <c r="U599" s="998"/>
      <c r="V599" s="998"/>
      <c r="W599" s="998"/>
      <c r="X599" s="998"/>
      <c r="Y599" s="998"/>
      <c r="Z599" s="998"/>
      <c r="AA599" s="998"/>
      <c r="AB599" s="998"/>
      <c r="AC599" s="998"/>
      <c r="AD599" s="998"/>
      <c r="AE599" s="998"/>
      <c r="AF599" s="998"/>
      <c r="AG599" s="998"/>
      <c r="AH599" s="998"/>
      <c r="AI599" s="998"/>
      <c r="AJ599" s="998"/>
      <c r="AK599" s="998"/>
      <c r="AL599" s="998"/>
      <c r="AM599" s="998"/>
      <c r="AN599" s="998"/>
      <c r="AO599" s="998"/>
      <c r="AP599" s="998"/>
      <c r="AQ599" s="998"/>
      <c r="AR599" s="998"/>
      <c r="AS599" s="998"/>
      <c r="AT599" s="998"/>
      <c r="AU599" s="998"/>
      <c r="AV599" s="998"/>
      <c r="AW599" s="998"/>
      <c r="AX599" s="998"/>
      <c r="AY599" s="998"/>
    </row>
    <row r="600" ht="15.75" customHeight="1">
      <c r="A600" s="998"/>
      <c r="B600" s="998"/>
      <c r="C600" s="998"/>
      <c r="D600" s="998"/>
      <c r="E600" s="998"/>
      <c r="F600" s="998"/>
      <c r="G600" s="998"/>
      <c r="H600" s="998"/>
      <c r="I600" s="998"/>
      <c r="J600" s="998"/>
      <c r="K600" s="998"/>
      <c r="L600" s="998"/>
      <c r="M600" s="998"/>
      <c r="N600" s="998"/>
      <c r="O600" s="998"/>
      <c r="P600" s="998"/>
      <c r="Q600" s="998"/>
      <c r="R600" s="998"/>
      <c r="S600" s="998"/>
      <c r="T600" s="998"/>
      <c r="U600" s="998"/>
      <c r="V600" s="998"/>
      <c r="W600" s="998"/>
      <c r="X600" s="998"/>
      <c r="Y600" s="998"/>
      <c r="Z600" s="998"/>
      <c r="AA600" s="998"/>
      <c r="AB600" s="998"/>
      <c r="AC600" s="998"/>
      <c r="AD600" s="998"/>
      <c r="AE600" s="998"/>
      <c r="AF600" s="998"/>
      <c r="AG600" s="998"/>
      <c r="AH600" s="998"/>
      <c r="AI600" s="998"/>
      <c r="AJ600" s="998"/>
      <c r="AK600" s="998"/>
      <c r="AL600" s="998"/>
      <c r="AM600" s="998"/>
      <c r="AN600" s="998"/>
      <c r="AO600" s="998"/>
      <c r="AP600" s="998"/>
      <c r="AQ600" s="998"/>
      <c r="AR600" s="998"/>
      <c r="AS600" s="998"/>
      <c r="AT600" s="998"/>
      <c r="AU600" s="998"/>
      <c r="AV600" s="998"/>
      <c r="AW600" s="998"/>
      <c r="AX600" s="998"/>
      <c r="AY600" s="998"/>
    </row>
    <row r="601" ht="15.75" customHeight="1">
      <c r="A601" s="998"/>
      <c r="B601" s="998"/>
      <c r="C601" s="998"/>
      <c r="D601" s="998"/>
      <c r="E601" s="998"/>
      <c r="F601" s="998"/>
      <c r="G601" s="998"/>
      <c r="H601" s="998"/>
      <c r="I601" s="998"/>
      <c r="J601" s="998"/>
      <c r="K601" s="998"/>
      <c r="L601" s="998"/>
      <c r="M601" s="998"/>
      <c r="N601" s="998"/>
      <c r="O601" s="998"/>
      <c r="P601" s="998"/>
      <c r="Q601" s="998"/>
      <c r="R601" s="998"/>
      <c r="S601" s="998"/>
      <c r="T601" s="998"/>
      <c r="U601" s="998"/>
      <c r="V601" s="998"/>
      <c r="W601" s="998"/>
      <c r="X601" s="998"/>
      <c r="Y601" s="998"/>
      <c r="Z601" s="998"/>
      <c r="AA601" s="998"/>
      <c r="AB601" s="998"/>
      <c r="AC601" s="998"/>
      <c r="AD601" s="998"/>
      <c r="AE601" s="998"/>
      <c r="AF601" s="998"/>
      <c r="AG601" s="998"/>
      <c r="AH601" s="998"/>
      <c r="AI601" s="998"/>
      <c r="AJ601" s="998"/>
      <c r="AK601" s="998"/>
      <c r="AL601" s="998"/>
      <c r="AM601" s="998"/>
      <c r="AN601" s="998"/>
      <c r="AO601" s="998"/>
      <c r="AP601" s="998"/>
      <c r="AQ601" s="998"/>
      <c r="AR601" s="998"/>
      <c r="AS601" s="998"/>
      <c r="AT601" s="998"/>
      <c r="AU601" s="998"/>
      <c r="AV601" s="998"/>
      <c r="AW601" s="998"/>
      <c r="AX601" s="998"/>
      <c r="AY601" s="998"/>
    </row>
    <row r="602" ht="15.75" customHeight="1">
      <c r="A602" s="998"/>
      <c r="B602" s="998"/>
      <c r="C602" s="998"/>
      <c r="D602" s="998"/>
      <c r="E602" s="998"/>
      <c r="F602" s="998"/>
      <c r="G602" s="998"/>
      <c r="H602" s="998"/>
      <c r="I602" s="998"/>
      <c r="J602" s="998"/>
      <c r="K602" s="998"/>
      <c r="L602" s="998"/>
      <c r="M602" s="998"/>
      <c r="N602" s="998"/>
      <c r="O602" s="998"/>
      <c r="P602" s="998"/>
      <c r="Q602" s="998"/>
      <c r="R602" s="998"/>
      <c r="S602" s="998"/>
      <c r="T602" s="998"/>
      <c r="U602" s="998"/>
      <c r="V602" s="998"/>
      <c r="W602" s="998"/>
      <c r="X602" s="998"/>
      <c r="Y602" s="998"/>
      <c r="Z602" s="998"/>
      <c r="AA602" s="998"/>
      <c r="AB602" s="998"/>
      <c r="AC602" s="998"/>
      <c r="AD602" s="998"/>
      <c r="AE602" s="998"/>
      <c r="AF602" s="998"/>
      <c r="AG602" s="998"/>
      <c r="AH602" s="998"/>
      <c r="AI602" s="998"/>
      <c r="AJ602" s="998"/>
      <c r="AK602" s="998"/>
      <c r="AL602" s="998"/>
      <c r="AM602" s="998"/>
      <c r="AN602" s="998"/>
      <c r="AO602" s="998"/>
      <c r="AP602" s="998"/>
      <c r="AQ602" s="998"/>
      <c r="AR602" s="998"/>
      <c r="AS602" s="998"/>
      <c r="AT602" s="998"/>
      <c r="AU602" s="998"/>
      <c r="AV602" s="998"/>
      <c r="AW602" s="998"/>
      <c r="AX602" s="998"/>
      <c r="AY602" s="998"/>
    </row>
    <row r="603" ht="15.75" customHeight="1">
      <c r="A603" s="998"/>
      <c r="B603" s="998"/>
      <c r="C603" s="998"/>
      <c r="D603" s="998"/>
      <c r="E603" s="998"/>
      <c r="F603" s="998"/>
      <c r="G603" s="998"/>
      <c r="H603" s="998"/>
      <c r="I603" s="998"/>
      <c r="J603" s="998"/>
      <c r="K603" s="998"/>
      <c r="L603" s="998"/>
      <c r="M603" s="998"/>
      <c r="N603" s="998"/>
      <c r="O603" s="998"/>
      <c r="P603" s="998"/>
      <c r="Q603" s="998"/>
      <c r="R603" s="998"/>
      <c r="S603" s="998"/>
      <c r="T603" s="998"/>
      <c r="U603" s="998"/>
      <c r="V603" s="998"/>
      <c r="W603" s="998"/>
      <c r="X603" s="998"/>
      <c r="Y603" s="998"/>
      <c r="Z603" s="998"/>
      <c r="AA603" s="998"/>
      <c r="AB603" s="998"/>
      <c r="AC603" s="998"/>
      <c r="AD603" s="998"/>
      <c r="AE603" s="998"/>
      <c r="AF603" s="998"/>
      <c r="AG603" s="998"/>
      <c r="AH603" s="998"/>
      <c r="AI603" s="998"/>
      <c r="AJ603" s="998"/>
      <c r="AK603" s="998"/>
      <c r="AL603" s="998"/>
      <c r="AM603" s="998"/>
      <c r="AN603" s="998"/>
      <c r="AO603" s="998"/>
      <c r="AP603" s="998"/>
      <c r="AQ603" s="998"/>
      <c r="AR603" s="998"/>
      <c r="AS603" s="998"/>
      <c r="AT603" s="998"/>
      <c r="AU603" s="998"/>
      <c r="AV603" s="998"/>
      <c r="AW603" s="998"/>
      <c r="AX603" s="998"/>
      <c r="AY603" s="998"/>
    </row>
    <row r="604" ht="15.75" customHeight="1">
      <c r="A604" s="998"/>
      <c r="B604" s="998"/>
      <c r="C604" s="998"/>
      <c r="D604" s="998"/>
      <c r="E604" s="998"/>
      <c r="F604" s="998"/>
      <c r="G604" s="998"/>
      <c r="H604" s="998"/>
      <c r="I604" s="998"/>
      <c r="J604" s="998"/>
      <c r="K604" s="998"/>
      <c r="L604" s="998"/>
      <c r="M604" s="998"/>
      <c r="N604" s="998"/>
      <c r="O604" s="998"/>
      <c r="P604" s="998"/>
      <c r="Q604" s="998"/>
      <c r="R604" s="998"/>
      <c r="S604" s="998"/>
      <c r="T604" s="998"/>
      <c r="U604" s="998"/>
      <c r="V604" s="998"/>
      <c r="W604" s="998"/>
      <c r="X604" s="998"/>
      <c r="Y604" s="998"/>
      <c r="Z604" s="998"/>
      <c r="AA604" s="998"/>
      <c r="AB604" s="998"/>
      <c r="AC604" s="998"/>
      <c r="AD604" s="998"/>
      <c r="AE604" s="998"/>
      <c r="AF604" s="998"/>
      <c r="AG604" s="998"/>
      <c r="AH604" s="998"/>
      <c r="AI604" s="998"/>
      <c r="AJ604" s="998"/>
      <c r="AK604" s="998"/>
      <c r="AL604" s="998"/>
      <c r="AM604" s="998"/>
      <c r="AN604" s="998"/>
      <c r="AO604" s="998"/>
      <c r="AP604" s="998"/>
      <c r="AQ604" s="998"/>
      <c r="AR604" s="998"/>
      <c r="AS604" s="998"/>
      <c r="AT604" s="998"/>
      <c r="AU604" s="998"/>
      <c r="AV604" s="998"/>
      <c r="AW604" s="998"/>
      <c r="AX604" s="998"/>
      <c r="AY604" s="998"/>
    </row>
    <row r="605" ht="15.75" customHeight="1">
      <c r="A605" s="998"/>
      <c r="B605" s="998"/>
      <c r="C605" s="998"/>
      <c r="D605" s="998"/>
      <c r="E605" s="998"/>
      <c r="F605" s="998"/>
      <c r="G605" s="998"/>
      <c r="H605" s="998"/>
      <c r="I605" s="998"/>
      <c r="J605" s="998"/>
      <c r="K605" s="998"/>
      <c r="L605" s="998"/>
      <c r="M605" s="998"/>
      <c r="N605" s="998"/>
      <c r="O605" s="998"/>
      <c r="P605" s="998"/>
      <c r="Q605" s="998"/>
      <c r="R605" s="998"/>
      <c r="S605" s="998"/>
      <c r="T605" s="998"/>
      <c r="U605" s="998"/>
      <c r="V605" s="998"/>
      <c r="W605" s="998"/>
      <c r="X605" s="998"/>
      <c r="Y605" s="998"/>
      <c r="Z605" s="998"/>
      <c r="AA605" s="998"/>
      <c r="AB605" s="998"/>
      <c r="AC605" s="998"/>
      <c r="AD605" s="998"/>
      <c r="AE605" s="998"/>
      <c r="AF605" s="998"/>
      <c r="AG605" s="998"/>
      <c r="AH605" s="998"/>
      <c r="AI605" s="998"/>
      <c r="AJ605" s="998"/>
      <c r="AK605" s="998"/>
      <c r="AL605" s="998"/>
      <c r="AM605" s="998"/>
      <c r="AN605" s="998"/>
      <c r="AO605" s="998"/>
      <c r="AP605" s="998"/>
      <c r="AQ605" s="998"/>
      <c r="AR605" s="998"/>
      <c r="AS605" s="998"/>
      <c r="AT605" s="998"/>
      <c r="AU605" s="998"/>
      <c r="AV605" s="998"/>
      <c r="AW605" s="998"/>
      <c r="AX605" s="998"/>
      <c r="AY605" s="998"/>
    </row>
    <row r="606" ht="15.75" customHeight="1">
      <c r="A606" s="998"/>
      <c r="B606" s="998"/>
      <c r="C606" s="998"/>
      <c r="D606" s="998"/>
      <c r="E606" s="998"/>
      <c r="F606" s="998"/>
      <c r="G606" s="998"/>
      <c r="H606" s="998"/>
      <c r="I606" s="998"/>
      <c r="J606" s="998"/>
      <c r="K606" s="998"/>
      <c r="L606" s="998"/>
      <c r="M606" s="998"/>
      <c r="N606" s="998"/>
      <c r="O606" s="998"/>
      <c r="P606" s="998"/>
      <c r="Q606" s="998"/>
      <c r="R606" s="998"/>
      <c r="S606" s="998"/>
      <c r="T606" s="998"/>
      <c r="U606" s="998"/>
      <c r="V606" s="998"/>
      <c r="W606" s="998"/>
      <c r="X606" s="998"/>
      <c r="Y606" s="998"/>
      <c r="Z606" s="998"/>
      <c r="AA606" s="998"/>
      <c r="AB606" s="998"/>
      <c r="AC606" s="998"/>
      <c r="AD606" s="998"/>
      <c r="AE606" s="998"/>
      <c r="AF606" s="998"/>
      <c r="AG606" s="998"/>
      <c r="AH606" s="998"/>
      <c r="AI606" s="998"/>
      <c r="AJ606" s="998"/>
      <c r="AK606" s="998"/>
      <c r="AL606" s="998"/>
      <c r="AM606" s="998"/>
      <c r="AN606" s="998"/>
      <c r="AO606" s="998"/>
      <c r="AP606" s="998"/>
      <c r="AQ606" s="998"/>
      <c r="AR606" s="998"/>
      <c r="AS606" s="998"/>
      <c r="AT606" s="998"/>
      <c r="AU606" s="998"/>
      <c r="AV606" s="998"/>
      <c r="AW606" s="998"/>
      <c r="AX606" s="998"/>
      <c r="AY606" s="998"/>
    </row>
    <row r="607" ht="15.75" customHeight="1">
      <c r="A607" s="998"/>
      <c r="B607" s="998"/>
      <c r="C607" s="998"/>
      <c r="D607" s="998"/>
      <c r="E607" s="998"/>
      <c r="F607" s="998"/>
      <c r="G607" s="998"/>
      <c r="H607" s="998"/>
      <c r="I607" s="998"/>
      <c r="J607" s="998"/>
      <c r="K607" s="998"/>
      <c r="L607" s="998"/>
      <c r="M607" s="998"/>
      <c r="N607" s="998"/>
      <c r="O607" s="998"/>
      <c r="P607" s="998"/>
      <c r="Q607" s="998"/>
      <c r="R607" s="998"/>
      <c r="S607" s="998"/>
      <c r="T607" s="998"/>
      <c r="U607" s="998"/>
      <c r="V607" s="998"/>
      <c r="W607" s="998"/>
      <c r="X607" s="998"/>
      <c r="Y607" s="998"/>
      <c r="Z607" s="998"/>
      <c r="AA607" s="998"/>
      <c r="AB607" s="998"/>
      <c r="AC607" s="998"/>
      <c r="AD607" s="998"/>
      <c r="AE607" s="998"/>
      <c r="AF607" s="998"/>
      <c r="AG607" s="998"/>
      <c r="AH607" s="998"/>
      <c r="AI607" s="998"/>
      <c r="AJ607" s="998"/>
      <c r="AK607" s="998"/>
      <c r="AL607" s="998"/>
      <c r="AM607" s="998"/>
      <c r="AN607" s="998"/>
      <c r="AO607" s="998"/>
      <c r="AP607" s="998"/>
      <c r="AQ607" s="998"/>
      <c r="AR607" s="998"/>
      <c r="AS607" s="998"/>
      <c r="AT607" s="998"/>
      <c r="AU607" s="998"/>
      <c r="AV607" s="998"/>
      <c r="AW607" s="998"/>
      <c r="AX607" s="998"/>
      <c r="AY607" s="998"/>
    </row>
    <row r="608" ht="15.75" customHeight="1">
      <c r="A608" s="998"/>
      <c r="B608" s="998"/>
      <c r="C608" s="998"/>
      <c r="D608" s="998"/>
      <c r="E608" s="998"/>
      <c r="F608" s="998"/>
      <c r="G608" s="998"/>
      <c r="H608" s="998"/>
      <c r="I608" s="998"/>
      <c r="J608" s="998"/>
      <c r="K608" s="998"/>
      <c r="L608" s="998"/>
      <c r="M608" s="998"/>
      <c r="N608" s="998"/>
      <c r="O608" s="998"/>
      <c r="P608" s="998"/>
      <c r="Q608" s="998"/>
      <c r="R608" s="998"/>
      <c r="S608" s="998"/>
      <c r="T608" s="998"/>
      <c r="U608" s="998"/>
      <c r="V608" s="998"/>
      <c r="W608" s="998"/>
      <c r="X608" s="998"/>
      <c r="Y608" s="998"/>
      <c r="Z608" s="998"/>
      <c r="AA608" s="998"/>
      <c r="AB608" s="998"/>
      <c r="AC608" s="998"/>
      <c r="AD608" s="998"/>
      <c r="AE608" s="998"/>
      <c r="AF608" s="998"/>
      <c r="AG608" s="998"/>
      <c r="AH608" s="998"/>
      <c r="AI608" s="998"/>
      <c r="AJ608" s="998"/>
      <c r="AK608" s="998"/>
      <c r="AL608" s="998"/>
      <c r="AM608" s="998"/>
      <c r="AN608" s="998"/>
      <c r="AO608" s="998"/>
      <c r="AP608" s="998"/>
      <c r="AQ608" s="998"/>
      <c r="AR608" s="998"/>
      <c r="AS608" s="998"/>
      <c r="AT608" s="998"/>
      <c r="AU608" s="998"/>
      <c r="AV608" s="998"/>
      <c r="AW608" s="998"/>
      <c r="AX608" s="998"/>
      <c r="AY608" s="998"/>
    </row>
    <row r="609" ht="15.75" customHeight="1">
      <c r="A609" s="998"/>
      <c r="B609" s="998"/>
      <c r="C609" s="998"/>
      <c r="D609" s="998"/>
      <c r="E609" s="998"/>
      <c r="F609" s="998"/>
      <c r="G609" s="998"/>
      <c r="H609" s="998"/>
      <c r="I609" s="998"/>
      <c r="J609" s="998"/>
      <c r="K609" s="998"/>
      <c r="L609" s="998"/>
      <c r="M609" s="998"/>
      <c r="N609" s="998"/>
      <c r="O609" s="998"/>
      <c r="P609" s="998"/>
      <c r="Q609" s="998"/>
      <c r="R609" s="998"/>
      <c r="S609" s="998"/>
      <c r="T609" s="998"/>
      <c r="U609" s="998"/>
      <c r="V609" s="998"/>
      <c r="W609" s="998"/>
      <c r="X609" s="998"/>
      <c r="Y609" s="998"/>
      <c r="Z609" s="998"/>
      <c r="AA609" s="998"/>
      <c r="AB609" s="998"/>
      <c r="AC609" s="998"/>
      <c r="AD609" s="998"/>
      <c r="AE609" s="998"/>
      <c r="AF609" s="998"/>
      <c r="AG609" s="998"/>
      <c r="AH609" s="998"/>
      <c r="AI609" s="998"/>
      <c r="AJ609" s="998"/>
      <c r="AK609" s="998"/>
      <c r="AL609" s="998"/>
      <c r="AM609" s="998"/>
      <c r="AN609" s="998"/>
      <c r="AO609" s="998"/>
      <c r="AP609" s="998"/>
      <c r="AQ609" s="998"/>
      <c r="AR609" s="998"/>
      <c r="AS609" s="998"/>
      <c r="AT609" s="998"/>
      <c r="AU609" s="998"/>
      <c r="AV609" s="998"/>
      <c r="AW609" s="998"/>
      <c r="AX609" s="998"/>
      <c r="AY609" s="998"/>
    </row>
    <row r="610" ht="15.75" customHeight="1">
      <c r="A610" s="998"/>
      <c r="B610" s="998"/>
      <c r="C610" s="998"/>
      <c r="D610" s="998"/>
      <c r="E610" s="998"/>
      <c r="F610" s="998"/>
      <c r="G610" s="998"/>
      <c r="H610" s="998"/>
      <c r="I610" s="998"/>
      <c r="J610" s="998"/>
      <c r="K610" s="998"/>
      <c r="L610" s="998"/>
      <c r="M610" s="998"/>
      <c r="N610" s="998"/>
      <c r="O610" s="998"/>
      <c r="P610" s="998"/>
      <c r="Q610" s="998"/>
      <c r="R610" s="998"/>
      <c r="S610" s="998"/>
      <c r="T610" s="998"/>
      <c r="U610" s="998"/>
      <c r="V610" s="998"/>
      <c r="W610" s="998"/>
      <c r="X610" s="998"/>
      <c r="Y610" s="998"/>
      <c r="Z610" s="998"/>
      <c r="AA610" s="998"/>
      <c r="AB610" s="998"/>
      <c r="AC610" s="998"/>
      <c r="AD610" s="998"/>
      <c r="AE610" s="998"/>
      <c r="AF610" s="998"/>
      <c r="AG610" s="998"/>
      <c r="AH610" s="998"/>
      <c r="AI610" s="998"/>
      <c r="AJ610" s="998"/>
      <c r="AK610" s="998"/>
      <c r="AL610" s="998"/>
      <c r="AM610" s="998"/>
      <c r="AN610" s="998"/>
      <c r="AO610" s="998"/>
      <c r="AP610" s="998"/>
      <c r="AQ610" s="998"/>
      <c r="AR610" s="998"/>
      <c r="AS610" s="998"/>
      <c r="AT610" s="998"/>
      <c r="AU610" s="998"/>
      <c r="AV610" s="998"/>
      <c r="AW610" s="998"/>
      <c r="AX610" s="998"/>
      <c r="AY610" s="998"/>
    </row>
    <row r="611" ht="15.75" customHeight="1">
      <c r="A611" s="998"/>
      <c r="B611" s="998"/>
      <c r="C611" s="998"/>
      <c r="D611" s="998"/>
      <c r="E611" s="998"/>
      <c r="F611" s="998"/>
      <c r="G611" s="998"/>
      <c r="H611" s="998"/>
      <c r="I611" s="998"/>
      <c r="J611" s="998"/>
      <c r="K611" s="998"/>
      <c r="L611" s="998"/>
      <c r="M611" s="998"/>
      <c r="N611" s="998"/>
      <c r="O611" s="998"/>
      <c r="P611" s="998"/>
      <c r="Q611" s="998"/>
      <c r="R611" s="998"/>
      <c r="S611" s="998"/>
      <c r="T611" s="998"/>
      <c r="U611" s="998"/>
      <c r="V611" s="998"/>
      <c r="W611" s="998"/>
      <c r="X611" s="998"/>
      <c r="Y611" s="998"/>
      <c r="Z611" s="998"/>
      <c r="AA611" s="998"/>
      <c r="AB611" s="998"/>
      <c r="AC611" s="998"/>
      <c r="AD611" s="998"/>
      <c r="AE611" s="998"/>
      <c r="AF611" s="998"/>
      <c r="AG611" s="998"/>
      <c r="AH611" s="998"/>
      <c r="AI611" s="998"/>
      <c r="AJ611" s="998"/>
      <c r="AK611" s="998"/>
      <c r="AL611" s="998"/>
      <c r="AM611" s="998"/>
      <c r="AN611" s="998"/>
      <c r="AO611" s="998"/>
      <c r="AP611" s="998"/>
      <c r="AQ611" s="998"/>
      <c r="AR611" s="998"/>
      <c r="AS611" s="998"/>
      <c r="AT611" s="998"/>
      <c r="AU611" s="998"/>
      <c r="AV611" s="998"/>
      <c r="AW611" s="998"/>
      <c r="AX611" s="998"/>
      <c r="AY611" s="998"/>
    </row>
    <row r="612" ht="15.75" customHeight="1">
      <c r="A612" s="998"/>
      <c r="B612" s="998"/>
      <c r="C612" s="998"/>
      <c r="D612" s="998"/>
      <c r="E612" s="998"/>
      <c r="F612" s="998"/>
      <c r="G612" s="998"/>
      <c r="H612" s="998"/>
      <c r="I612" s="998"/>
      <c r="J612" s="998"/>
      <c r="K612" s="998"/>
      <c r="L612" s="998"/>
      <c r="M612" s="998"/>
      <c r="N612" s="998"/>
      <c r="O612" s="998"/>
      <c r="P612" s="998"/>
      <c r="Q612" s="998"/>
      <c r="R612" s="998"/>
      <c r="S612" s="998"/>
      <c r="T612" s="998"/>
      <c r="U612" s="998"/>
      <c r="V612" s="998"/>
      <c r="W612" s="998"/>
      <c r="X612" s="998"/>
      <c r="Y612" s="998"/>
      <c r="Z612" s="998"/>
      <c r="AA612" s="998"/>
      <c r="AB612" s="998"/>
      <c r="AC612" s="998"/>
      <c r="AD612" s="998"/>
      <c r="AE612" s="998"/>
      <c r="AF612" s="998"/>
      <c r="AG612" s="998"/>
      <c r="AH612" s="998"/>
      <c r="AI612" s="998"/>
      <c r="AJ612" s="998"/>
      <c r="AK612" s="998"/>
      <c r="AL612" s="998"/>
      <c r="AM612" s="998"/>
      <c r="AN612" s="998"/>
      <c r="AO612" s="998"/>
      <c r="AP612" s="998"/>
      <c r="AQ612" s="998"/>
      <c r="AR612" s="998"/>
      <c r="AS612" s="998"/>
      <c r="AT612" s="998"/>
      <c r="AU612" s="998"/>
      <c r="AV612" s="998"/>
      <c r="AW612" s="998"/>
      <c r="AX612" s="998"/>
      <c r="AY612" s="998"/>
    </row>
    <row r="613" ht="15.75" customHeight="1">
      <c r="A613" s="998"/>
      <c r="B613" s="998"/>
      <c r="C613" s="998"/>
      <c r="D613" s="998"/>
      <c r="E613" s="998"/>
      <c r="F613" s="998"/>
      <c r="G613" s="998"/>
      <c r="H613" s="998"/>
      <c r="I613" s="998"/>
      <c r="J613" s="998"/>
      <c r="K613" s="998"/>
      <c r="L613" s="998"/>
      <c r="M613" s="998"/>
      <c r="N613" s="998"/>
      <c r="O613" s="998"/>
      <c r="P613" s="998"/>
      <c r="Q613" s="998"/>
      <c r="R613" s="998"/>
      <c r="S613" s="998"/>
      <c r="T613" s="998"/>
      <c r="U613" s="998"/>
      <c r="V613" s="998"/>
      <c r="W613" s="998"/>
      <c r="X613" s="998"/>
      <c r="Y613" s="998"/>
      <c r="Z613" s="998"/>
      <c r="AA613" s="998"/>
      <c r="AB613" s="998"/>
      <c r="AC613" s="998"/>
      <c r="AD613" s="998"/>
      <c r="AE613" s="998"/>
      <c r="AF613" s="998"/>
      <c r="AG613" s="998"/>
      <c r="AH613" s="998"/>
      <c r="AI613" s="998"/>
      <c r="AJ613" s="998"/>
      <c r="AK613" s="998"/>
      <c r="AL613" s="998"/>
      <c r="AM613" s="998"/>
      <c r="AN613" s="998"/>
      <c r="AO613" s="998"/>
      <c r="AP613" s="998"/>
      <c r="AQ613" s="998"/>
      <c r="AR613" s="998"/>
      <c r="AS613" s="998"/>
      <c r="AT613" s="998"/>
      <c r="AU613" s="998"/>
      <c r="AV613" s="998"/>
      <c r="AW613" s="998"/>
      <c r="AX613" s="998"/>
      <c r="AY613" s="998"/>
    </row>
    <row r="614" ht="15.75" customHeight="1">
      <c r="A614" s="998"/>
      <c r="B614" s="998"/>
      <c r="C614" s="998"/>
      <c r="D614" s="998"/>
      <c r="E614" s="998"/>
      <c r="F614" s="998"/>
      <c r="G614" s="998"/>
      <c r="H614" s="998"/>
      <c r="I614" s="998"/>
      <c r="J614" s="998"/>
      <c r="K614" s="998"/>
      <c r="L614" s="998"/>
      <c r="M614" s="998"/>
      <c r="N614" s="998"/>
      <c r="O614" s="998"/>
      <c r="P614" s="998"/>
      <c r="Q614" s="998"/>
      <c r="R614" s="998"/>
      <c r="S614" s="998"/>
      <c r="T614" s="998"/>
      <c r="U614" s="998"/>
      <c r="V614" s="998"/>
      <c r="W614" s="998"/>
      <c r="X614" s="998"/>
      <c r="Y614" s="998"/>
      <c r="Z614" s="998"/>
      <c r="AA614" s="998"/>
      <c r="AB614" s="998"/>
      <c r="AC614" s="998"/>
      <c r="AD614" s="998"/>
      <c r="AE614" s="998"/>
      <c r="AF614" s="998"/>
      <c r="AG614" s="998"/>
      <c r="AH614" s="998"/>
      <c r="AI614" s="998"/>
      <c r="AJ614" s="998"/>
      <c r="AK614" s="998"/>
      <c r="AL614" s="998"/>
      <c r="AM614" s="998"/>
      <c r="AN614" s="998"/>
      <c r="AO614" s="998"/>
      <c r="AP614" s="998"/>
      <c r="AQ614" s="998"/>
      <c r="AR614" s="998"/>
      <c r="AS614" s="998"/>
      <c r="AT614" s="998"/>
      <c r="AU614" s="998"/>
      <c r="AV614" s="998"/>
      <c r="AW614" s="998"/>
      <c r="AX614" s="998"/>
      <c r="AY614" s="998"/>
    </row>
    <row r="615" ht="15.75" customHeight="1">
      <c r="A615" s="998"/>
      <c r="B615" s="998"/>
      <c r="C615" s="998"/>
      <c r="D615" s="998"/>
      <c r="E615" s="998"/>
      <c r="F615" s="998"/>
      <c r="G615" s="998"/>
      <c r="H615" s="998"/>
      <c r="I615" s="998"/>
      <c r="J615" s="998"/>
      <c r="K615" s="998"/>
      <c r="L615" s="998"/>
      <c r="M615" s="998"/>
      <c r="N615" s="998"/>
      <c r="O615" s="998"/>
      <c r="P615" s="998"/>
      <c r="Q615" s="998"/>
      <c r="R615" s="998"/>
      <c r="S615" s="998"/>
      <c r="T615" s="998"/>
      <c r="U615" s="998"/>
      <c r="V615" s="998"/>
      <c r="W615" s="998"/>
      <c r="X615" s="998"/>
      <c r="Y615" s="998"/>
      <c r="Z615" s="998"/>
      <c r="AA615" s="998"/>
      <c r="AB615" s="998"/>
      <c r="AC615" s="998"/>
      <c r="AD615" s="998"/>
      <c r="AE615" s="998"/>
      <c r="AF615" s="998"/>
      <c r="AG615" s="998"/>
      <c r="AH615" s="998"/>
      <c r="AI615" s="998"/>
      <c r="AJ615" s="998"/>
      <c r="AK615" s="998"/>
      <c r="AL615" s="998"/>
      <c r="AM615" s="998"/>
      <c r="AN615" s="998"/>
      <c r="AO615" s="998"/>
      <c r="AP615" s="998"/>
      <c r="AQ615" s="998"/>
      <c r="AR615" s="998"/>
      <c r="AS615" s="998"/>
      <c r="AT615" s="998"/>
      <c r="AU615" s="998"/>
      <c r="AV615" s="998"/>
      <c r="AW615" s="998"/>
      <c r="AX615" s="998"/>
      <c r="AY615" s="998"/>
    </row>
    <row r="616" ht="15.75" customHeight="1">
      <c r="A616" s="998"/>
      <c r="B616" s="998"/>
      <c r="C616" s="998"/>
      <c r="D616" s="998"/>
      <c r="E616" s="998"/>
      <c r="F616" s="998"/>
      <c r="G616" s="998"/>
      <c r="H616" s="998"/>
      <c r="I616" s="998"/>
      <c r="J616" s="998"/>
      <c r="K616" s="998"/>
      <c r="L616" s="998"/>
      <c r="M616" s="998"/>
      <c r="N616" s="998"/>
      <c r="O616" s="998"/>
      <c r="P616" s="998"/>
      <c r="Q616" s="998"/>
      <c r="R616" s="998"/>
      <c r="S616" s="998"/>
      <c r="T616" s="998"/>
      <c r="U616" s="998"/>
      <c r="V616" s="998"/>
      <c r="W616" s="998"/>
      <c r="X616" s="998"/>
      <c r="Y616" s="998"/>
      <c r="Z616" s="998"/>
      <c r="AA616" s="998"/>
      <c r="AB616" s="998"/>
      <c r="AC616" s="998"/>
      <c r="AD616" s="998"/>
      <c r="AE616" s="998"/>
      <c r="AF616" s="998"/>
      <c r="AG616" s="998"/>
      <c r="AH616" s="998"/>
      <c r="AI616" s="998"/>
      <c r="AJ616" s="998"/>
      <c r="AK616" s="998"/>
      <c r="AL616" s="998"/>
      <c r="AM616" s="998"/>
      <c r="AN616" s="998"/>
      <c r="AO616" s="998"/>
      <c r="AP616" s="998"/>
      <c r="AQ616" s="998"/>
      <c r="AR616" s="998"/>
      <c r="AS616" s="998"/>
      <c r="AT616" s="998"/>
      <c r="AU616" s="998"/>
      <c r="AV616" s="998"/>
      <c r="AW616" s="998"/>
      <c r="AX616" s="998"/>
      <c r="AY616" s="998"/>
    </row>
    <row r="617" ht="15.75" customHeight="1">
      <c r="A617" s="998"/>
      <c r="B617" s="998"/>
      <c r="C617" s="998"/>
      <c r="D617" s="998"/>
      <c r="E617" s="998"/>
      <c r="F617" s="998"/>
      <c r="G617" s="998"/>
      <c r="H617" s="998"/>
      <c r="I617" s="998"/>
      <c r="J617" s="998"/>
      <c r="K617" s="998"/>
      <c r="L617" s="998"/>
      <c r="M617" s="998"/>
      <c r="N617" s="998"/>
      <c r="O617" s="998"/>
      <c r="P617" s="998"/>
      <c r="Q617" s="998"/>
      <c r="R617" s="998"/>
      <c r="S617" s="998"/>
      <c r="T617" s="998"/>
      <c r="U617" s="998"/>
      <c r="V617" s="998"/>
      <c r="W617" s="998"/>
      <c r="X617" s="998"/>
      <c r="Y617" s="998"/>
      <c r="Z617" s="998"/>
      <c r="AA617" s="998"/>
      <c r="AB617" s="998"/>
      <c r="AC617" s="998"/>
      <c r="AD617" s="998"/>
      <c r="AE617" s="998"/>
      <c r="AF617" s="998"/>
      <c r="AG617" s="998"/>
      <c r="AH617" s="998"/>
      <c r="AI617" s="998"/>
      <c r="AJ617" s="998"/>
      <c r="AK617" s="998"/>
      <c r="AL617" s="998"/>
      <c r="AM617" s="998"/>
      <c r="AN617" s="998"/>
      <c r="AO617" s="998"/>
      <c r="AP617" s="998"/>
      <c r="AQ617" s="998"/>
      <c r="AR617" s="998"/>
      <c r="AS617" s="998"/>
      <c r="AT617" s="998"/>
      <c r="AU617" s="998"/>
      <c r="AV617" s="998"/>
      <c r="AW617" s="998"/>
      <c r="AX617" s="998"/>
      <c r="AY617" s="998"/>
    </row>
    <row r="618" ht="15.75" customHeight="1">
      <c r="A618" s="998"/>
      <c r="B618" s="998"/>
      <c r="C618" s="998"/>
      <c r="D618" s="998"/>
      <c r="E618" s="998"/>
      <c r="F618" s="998"/>
      <c r="G618" s="998"/>
      <c r="H618" s="998"/>
      <c r="I618" s="998"/>
      <c r="J618" s="998"/>
      <c r="K618" s="998"/>
      <c r="L618" s="998"/>
      <c r="M618" s="998"/>
      <c r="N618" s="998"/>
      <c r="O618" s="998"/>
      <c r="P618" s="998"/>
      <c r="Q618" s="998"/>
      <c r="R618" s="998"/>
      <c r="S618" s="998"/>
      <c r="T618" s="998"/>
      <c r="U618" s="998"/>
      <c r="V618" s="998"/>
      <c r="W618" s="998"/>
      <c r="X618" s="998"/>
      <c r="Y618" s="998"/>
      <c r="Z618" s="998"/>
      <c r="AA618" s="998"/>
      <c r="AB618" s="998"/>
      <c r="AC618" s="998"/>
      <c r="AD618" s="998"/>
      <c r="AE618" s="998"/>
      <c r="AF618" s="998"/>
      <c r="AG618" s="998"/>
      <c r="AH618" s="998"/>
      <c r="AI618" s="998"/>
      <c r="AJ618" s="998"/>
      <c r="AK618" s="998"/>
      <c r="AL618" s="998"/>
      <c r="AM618" s="998"/>
      <c r="AN618" s="998"/>
      <c r="AO618" s="998"/>
      <c r="AP618" s="998"/>
      <c r="AQ618" s="998"/>
      <c r="AR618" s="998"/>
      <c r="AS618" s="998"/>
      <c r="AT618" s="998"/>
      <c r="AU618" s="998"/>
      <c r="AV618" s="998"/>
      <c r="AW618" s="998"/>
      <c r="AX618" s="998"/>
      <c r="AY618" s="998"/>
    </row>
    <row r="619" ht="15.75" customHeight="1">
      <c r="A619" s="998"/>
      <c r="B619" s="998"/>
      <c r="C619" s="998"/>
      <c r="D619" s="998"/>
      <c r="E619" s="998"/>
      <c r="F619" s="998"/>
      <c r="G619" s="998"/>
      <c r="H619" s="998"/>
      <c r="I619" s="998"/>
      <c r="J619" s="998"/>
      <c r="K619" s="998"/>
      <c r="L619" s="998"/>
      <c r="M619" s="998"/>
      <c r="N619" s="998"/>
      <c r="O619" s="998"/>
      <c r="P619" s="998"/>
      <c r="Q619" s="998"/>
      <c r="R619" s="998"/>
      <c r="S619" s="998"/>
      <c r="T619" s="998"/>
      <c r="U619" s="998"/>
      <c r="V619" s="998"/>
      <c r="W619" s="998"/>
      <c r="X619" s="998"/>
      <c r="Y619" s="998"/>
      <c r="Z619" s="998"/>
      <c r="AA619" s="998"/>
      <c r="AB619" s="998"/>
      <c r="AC619" s="998"/>
      <c r="AD619" s="998"/>
      <c r="AE619" s="998"/>
      <c r="AF619" s="998"/>
      <c r="AG619" s="998"/>
      <c r="AH619" s="998"/>
      <c r="AI619" s="998"/>
      <c r="AJ619" s="998"/>
      <c r="AK619" s="998"/>
      <c r="AL619" s="998"/>
      <c r="AM619" s="998"/>
      <c r="AN619" s="998"/>
      <c r="AO619" s="998"/>
      <c r="AP619" s="998"/>
      <c r="AQ619" s="998"/>
      <c r="AR619" s="998"/>
      <c r="AS619" s="998"/>
      <c r="AT619" s="998"/>
      <c r="AU619" s="998"/>
      <c r="AV619" s="998"/>
      <c r="AW619" s="998"/>
      <c r="AX619" s="998"/>
      <c r="AY619" s="998"/>
    </row>
    <row r="620" ht="15.75" customHeight="1">
      <c r="A620" s="998"/>
      <c r="B620" s="998"/>
      <c r="C620" s="998"/>
      <c r="D620" s="998"/>
      <c r="E620" s="998"/>
      <c r="F620" s="998"/>
      <c r="G620" s="998"/>
      <c r="H620" s="998"/>
      <c r="I620" s="998"/>
      <c r="J620" s="998"/>
      <c r="K620" s="998"/>
      <c r="L620" s="998"/>
      <c r="M620" s="998"/>
      <c r="N620" s="998"/>
      <c r="O620" s="998"/>
      <c r="P620" s="998"/>
      <c r="Q620" s="998"/>
      <c r="R620" s="998"/>
      <c r="S620" s="998"/>
      <c r="T620" s="998"/>
      <c r="U620" s="998"/>
      <c r="V620" s="998"/>
      <c r="W620" s="998"/>
      <c r="X620" s="998"/>
      <c r="Y620" s="998"/>
      <c r="Z620" s="998"/>
      <c r="AA620" s="998"/>
      <c r="AB620" s="998"/>
      <c r="AC620" s="998"/>
      <c r="AD620" s="998"/>
      <c r="AE620" s="998"/>
      <c r="AF620" s="998"/>
      <c r="AG620" s="998"/>
      <c r="AH620" s="998"/>
      <c r="AI620" s="998"/>
      <c r="AJ620" s="998"/>
      <c r="AK620" s="998"/>
      <c r="AL620" s="998"/>
      <c r="AM620" s="998"/>
      <c r="AN620" s="998"/>
      <c r="AO620" s="998"/>
      <c r="AP620" s="998"/>
      <c r="AQ620" s="998"/>
      <c r="AR620" s="998"/>
      <c r="AS620" s="998"/>
      <c r="AT620" s="998"/>
      <c r="AU620" s="998"/>
      <c r="AV620" s="998"/>
      <c r="AW620" s="998"/>
      <c r="AX620" s="998"/>
      <c r="AY620" s="998"/>
    </row>
    <row r="621" ht="15.75" customHeight="1">
      <c r="A621" s="998"/>
      <c r="B621" s="998"/>
      <c r="C621" s="998"/>
      <c r="D621" s="998"/>
      <c r="E621" s="998"/>
      <c r="F621" s="998"/>
      <c r="G621" s="998"/>
      <c r="H621" s="998"/>
      <c r="I621" s="998"/>
      <c r="J621" s="998"/>
      <c r="K621" s="998"/>
      <c r="L621" s="998"/>
      <c r="M621" s="998"/>
      <c r="N621" s="998"/>
      <c r="O621" s="998"/>
      <c r="P621" s="998"/>
      <c r="Q621" s="998"/>
      <c r="R621" s="998"/>
      <c r="S621" s="998"/>
      <c r="T621" s="998"/>
      <c r="U621" s="998"/>
      <c r="V621" s="998"/>
      <c r="W621" s="998"/>
      <c r="X621" s="998"/>
      <c r="Y621" s="998"/>
      <c r="Z621" s="998"/>
      <c r="AA621" s="998"/>
      <c r="AB621" s="998"/>
      <c r="AC621" s="998"/>
      <c r="AD621" s="998"/>
      <c r="AE621" s="998"/>
      <c r="AF621" s="998"/>
      <c r="AG621" s="998"/>
      <c r="AH621" s="998"/>
      <c r="AI621" s="998"/>
      <c r="AJ621" s="998"/>
      <c r="AK621" s="998"/>
      <c r="AL621" s="998"/>
      <c r="AM621" s="998"/>
      <c r="AN621" s="998"/>
      <c r="AO621" s="998"/>
      <c r="AP621" s="998"/>
      <c r="AQ621" s="998"/>
      <c r="AR621" s="998"/>
      <c r="AS621" s="998"/>
      <c r="AT621" s="998"/>
      <c r="AU621" s="998"/>
      <c r="AV621" s="998"/>
      <c r="AW621" s="998"/>
      <c r="AX621" s="998"/>
      <c r="AY621" s="998"/>
    </row>
    <row r="622" ht="15.75" customHeight="1">
      <c r="A622" s="998"/>
      <c r="B622" s="998"/>
      <c r="C622" s="998"/>
      <c r="D622" s="998"/>
      <c r="E622" s="998"/>
      <c r="F622" s="998"/>
      <c r="G622" s="998"/>
      <c r="H622" s="998"/>
      <c r="I622" s="998"/>
      <c r="J622" s="998"/>
      <c r="K622" s="998"/>
      <c r="L622" s="998"/>
      <c r="M622" s="998"/>
      <c r="N622" s="998"/>
      <c r="O622" s="998"/>
      <c r="P622" s="998"/>
      <c r="Q622" s="998"/>
      <c r="R622" s="998"/>
      <c r="S622" s="998"/>
      <c r="T622" s="998"/>
      <c r="U622" s="998"/>
      <c r="V622" s="998"/>
      <c r="W622" s="998"/>
      <c r="X622" s="998"/>
      <c r="Y622" s="998"/>
      <c r="Z622" s="998"/>
      <c r="AA622" s="998"/>
      <c r="AB622" s="998"/>
      <c r="AC622" s="998"/>
      <c r="AD622" s="998"/>
      <c r="AE622" s="998"/>
      <c r="AF622" s="998"/>
      <c r="AG622" s="998"/>
      <c r="AH622" s="998"/>
      <c r="AI622" s="998"/>
      <c r="AJ622" s="998"/>
      <c r="AK622" s="998"/>
      <c r="AL622" s="998"/>
      <c r="AM622" s="998"/>
      <c r="AN622" s="998"/>
      <c r="AO622" s="998"/>
      <c r="AP622" s="998"/>
      <c r="AQ622" s="998"/>
      <c r="AR622" s="998"/>
      <c r="AS622" s="998"/>
      <c r="AT622" s="998"/>
      <c r="AU622" s="998"/>
      <c r="AV622" s="998"/>
      <c r="AW622" s="998"/>
      <c r="AX622" s="998"/>
      <c r="AY622" s="998"/>
    </row>
    <row r="623" ht="15.75" customHeight="1">
      <c r="A623" s="998"/>
      <c r="B623" s="998"/>
      <c r="C623" s="998"/>
      <c r="D623" s="998"/>
      <c r="E623" s="998"/>
      <c r="F623" s="998"/>
      <c r="G623" s="998"/>
      <c r="H623" s="998"/>
      <c r="I623" s="998"/>
      <c r="J623" s="998"/>
      <c r="K623" s="998"/>
      <c r="L623" s="998"/>
      <c r="M623" s="998"/>
      <c r="N623" s="998"/>
      <c r="O623" s="998"/>
      <c r="P623" s="998"/>
      <c r="Q623" s="998"/>
      <c r="R623" s="998"/>
      <c r="S623" s="998"/>
      <c r="T623" s="998"/>
      <c r="U623" s="998"/>
      <c r="V623" s="998"/>
      <c r="W623" s="998"/>
      <c r="X623" s="998"/>
      <c r="Y623" s="998"/>
      <c r="Z623" s="998"/>
      <c r="AA623" s="998"/>
      <c r="AB623" s="998"/>
      <c r="AC623" s="998"/>
      <c r="AD623" s="998"/>
      <c r="AE623" s="998"/>
      <c r="AF623" s="998"/>
      <c r="AG623" s="998"/>
      <c r="AH623" s="998"/>
      <c r="AI623" s="998"/>
      <c r="AJ623" s="998"/>
      <c r="AK623" s="998"/>
      <c r="AL623" s="998"/>
      <c r="AM623" s="998"/>
      <c r="AN623" s="998"/>
      <c r="AO623" s="998"/>
      <c r="AP623" s="998"/>
      <c r="AQ623" s="998"/>
      <c r="AR623" s="998"/>
      <c r="AS623" s="998"/>
      <c r="AT623" s="998"/>
      <c r="AU623" s="998"/>
      <c r="AV623" s="998"/>
      <c r="AW623" s="998"/>
      <c r="AX623" s="998"/>
      <c r="AY623" s="998"/>
    </row>
    <row r="624" ht="15.75" customHeight="1">
      <c r="A624" s="998"/>
      <c r="B624" s="998"/>
      <c r="C624" s="998"/>
      <c r="D624" s="998"/>
      <c r="E624" s="998"/>
      <c r="F624" s="998"/>
      <c r="G624" s="998"/>
      <c r="H624" s="998"/>
      <c r="I624" s="998"/>
      <c r="J624" s="998"/>
      <c r="K624" s="998"/>
      <c r="L624" s="998"/>
      <c r="M624" s="998"/>
      <c r="N624" s="998"/>
      <c r="O624" s="998"/>
      <c r="P624" s="998"/>
      <c r="Q624" s="998"/>
      <c r="R624" s="998"/>
      <c r="S624" s="998"/>
      <c r="T624" s="998"/>
      <c r="U624" s="998"/>
      <c r="V624" s="998"/>
      <c r="W624" s="998"/>
      <c r="X624" s="998"/>
      <c r="Y624" s="998"/>
      <c r="Z624" s="998"/>
      <c r="AA624" s="998"/>
      <c r="AB624" s="998"/>
      <c r="AC624" s="998"/>
      <c r="AD624" s="998"/>
      <c r="AE624" s="998"/>
      <c r="AF624" s="998"/>
      <c r="AG624" s="998"/>
      <c r="AH624" s="998"/>
      <c r="AI624" s="998"/>
      <c r="AJ624" s="998"/>
      <c r="AK624" s="998"/>
      <c r="AL624" s="998"/>
      <c r="AM624" s="998"/>
      <c r="AN624" s="998"/>
      <c r="AO624" s="998"/>
      <c r="AP624" s="998"/>
      <c r="AQ624" s="998"/>
      <c r="AR624" s="998"/>
      <c r="AS624" s="998"/>
      <c r="AT624" s="998"/>
      <c r="AU624" s="998"/>
      <c r="AV624" s="998"/>
      <c r="AW624" s="998"/>
      <c r="AX624" s="998"/>
      <c r="AY624" s="998"/>
    </row>
    <row r="625" ht="15.75" customHeight="1">
      <c r="A625" s="998"/>
      <c r="B625" s="998"/>
      <c r="C625" s="998"/>
      <c r="D625" s="998"/>
      <c r="E625" s="998"/>
      <c r="F625" s="998"/>
      <c r="G625" s="998"/>
      <c r="H625" s="998"/>
      <c r="I625" s="998"/>
      <c r="J625" s="998"/>
      <c r="K625" s="998"/>
      <c r="L625" s="998"/>
      <c r="M625" s="998"/>
      <c r="N625" s="998"/>
      <c r="O625" s="998"/>
      <c r="P625" s="998"/>
      <c r="Q625" s="998"/>
      <c r="R625" s="998"/>
      <c r="S625" s="998"/>
      <c r="T625" s="998"/>
      <c r="U625" s="998"/>
      <c r="V625" s="998"/>
      <c r="W625" s="998"/>
      <c r="X625" s="998"/>
      <c r="Y625" s="998"/>
      <c r="Z625" s="998"/>
      <c r="AA625" s="998"/>
      <c r="AB625" s="998"/>
      <c r="AC625" s="998"/>
      <c r="AD625" s="998"/>
      <c r="AE625" s="998"/>
      <c r="AF625" s="998"/>
      <c r="AG625" s="998"/>
      <c r="AH625" s="998"/>
      <c r="AI625" s="998"/>
      <c r="AJ625" s="998"/>
      <c r="AK625" s="998"/>
      <c r="AL625" s="998"/>
      <c r="AM625" s="998"/>
      <c r="AN625" s="998"/>
      <c r="AO625" s="998"/>
      <c r="AP625" s="998"/>
      <c r="AQ625" s="998"/>
      <c r="AR625" s="998"/>
      <c r="AS625" s="998"/>
      <c r="AT625" s="998"/>
      <c r="AU625" s="998"/>
      <c r="AV625" s="998"/>
      <c r="AW625" s="998"/>
      <c r="AX625" s="998"/>
      <c r="AY625" s="998"/>
    </row>
    <row r="626" ht="15.75" customHeight="1">
      <c r="A626" s="998"/>
      <c r="B626" s="998"/>
      <c r="C626" s="998"/>
      <c r="D626" s="998"/>
      <c r="E626" s="998"/>
      <c r="F626" s="998"/>
      <c r="G626" s="998"/>
      <c r="H626" s="998"/>
      <c r="I626" s="998"/>
      <c r="J626" s="998"/>
      <c r="K626" s="998"/>
      <c r="L626" s="998"/>
      <c r="M626" s="998"/>
      <c r="N626" s="998"/>
      <c r="O626" s="998"/>
      <c r="P626" s="998"/>
      <c r="Q626" s="998"/>
      <c r="R626" s="998"/>
      <c r="S626" s="998"/>
      <c r="T626" s="998"/>
      <c r="U626" s="998"/>
      <c r="V626" s="998"/>
      <c r="W626" s="998"/>
      <c r="X626" s="998"/>
      <c r="Y626" s="998"/>
      <c r="Z626" s="998"/>
      <c r="AA626" s="998"/>
      <c r="AB626" s="998"/>
      <c r="AC626" s="998"/>
      <c r="AD626" s="998"/>
      <c r="AE626" s="998"/>
      <c r="AF626" s="998"/>
      <c r="AG626" s="998"/>
      <c r="AH626" s="998"/>
      <c r="AI626" s="998"/>
      <c r="AJ626" s="998"/>
      <c r="AK626" s="998"/>
      <c r="AL626" s="998"/>
      <c r="AM626" s="998"/>
      <c r="AN626" s="998"/>
      <c r="AO626" s="998"/>
      <c r="AP626" s="998"/>
      <c r="AQ626" s="998"/>
      <c r="AR626" s="998"/>
      <c r="AS626" s="998"/>
      <c r="AT626" s="998"/>
      <c r="AU626" s="998"/>
      <c r="AV626" s="998"/>
      <c r="AW626" s="998"/>
      <c r="AX626" s="998"/>
      <c r="AY626" s="998"/>
    </row>
    <row r="627" ht="15.75" customHeight="1">
      <c r="A627" s="998"/>
      <c r="B627" s="998"/>
      <c r="C627" s="998"/>
      <c r="D627" s="998"/>
      <c r="E627" s="998"/>
      <c r="F627" s="998"/>
      <c r="G627" s="998"/>
      <c r="H627" s="998"/>
      <c r="I627" s="998"/>
      <c r="J627" s="998"/>
      <c r="K627" s="998"/>
      <c r="L627" s="998"/>
      <c r="M627" s="998"/>
      <c r="N627" s="998"/>
      <c r="O627" s="998"/>
      <c r="P627" s="998"/>
      <c r="Q627" s="998"/>
      <c r="R627" s="998"/>
      <c r="S627" s="998"/>
      <c r="T627" s="998"/>
      <c r="U627" s="998"/>
      <c r="V627" s="998"/>
      <c r="W627" s="998"/>
      <c r="X627" s="998"/>
      <c r="Y627" s="998"/>
      <c r="Z627" s="998"/>
      <c r="AA627" s="998"/>
      <c r="AB627" s="998"/>
      <c r="AC627" s="998"/>
      <c r="AD627" s="998"/>
      <c r="AE627" s="998"/>
      <c r="AF627" s="998"/>
      <c r="AG627" s="998"/>
      <c r="AH627" s="998"/>
      <c r="AI627" s="998"/>
      <c r="AJ627" s="998"/>
      <c r="AK627" s="998"/>
      <c r="AL627" s="998"/>
      <c r="AM627" s="998"/>
      <c r="AN627" s="998"/>
      <c r="AO627" s="998"/>
      <c r="AP627" s="998"/>
      <c r="AQ627" s="998"/>
      <c r="AR627" s="998"/>
      <c r="AS627" s="998"/>
      <c r="AT627" s="998"/>
      <c r="AU627" s="998"/>
      <c r="AV627" s="998"/>
      <c r="AW627" s="998"/>
      <c r="AX627" s="998"/>
      <c r="AY627" s="998"/>
    </row>
    <row r="628" ht="15.75" customHeight="1">
      <c r="A628" s="998"/>
      <c r="B628" s="998"/>
      <c r="C628" s="998"/>
      <c r="D628" s="998"/>
      <c r="E628" s="998"/>
      <c r="F628" s="998"/>
      <c r="G628" s="998"/>
      <c r="H628" s="998"/>
      <c r="I628" s="998"/>
      <c r="J628" s="998"/>
      <c r="K628" s="998"/>
      <c r="L628" s="998"/>
      <c r="M628" s="998"/>
      <c r="N628" s="998"/>
      <c r="O628" s="998"/>
      <c r="P628" s="998"/>
      <c r="Q628" s="998"/>
      <c r="R628" s="998"/>
      <c r="S628" s="998"/>
      <c r="T628" s="998"/>
      <c r="U628" s="998"/>
      <c r="V628" s="998"/>
      <c r="W628" s="998"/>
      <c r="X628" s="998"/>
      <c r="Y628" s="998"/>
      <c r="Z628" s="998"/>
      <c r="AA628" s="998"/>
      <c r="AB628" s="998"/>
      <c r="AC628" s="998"/>
      <c r="AD628" s="998"/>
      <c r="AE628" s="998"/>
      <c r="AF628" s="998"/>
      <c r="AG628" s="998"/>
      <c r="AH628" s="998"/>
      <c r="AI628" s="998"/>
      <c r="AJ628" s="998"/>
      <c r="AK628" s="998"/>
      <c r="AL628" s="998"/>
      <c r="AM628" s="998"/>
      <c r="AN628" s="998"/>
      <c r="AO628" s="998"/>
      <c r="AP628" s="998"/>
      <c r="AQ628" s="998"/>
      <c r="AR628" s="998"/>
      <c r="AS628" s="998"/>
      <c r="AT628" s="998"/>
      <c r="AU628" s="998"/>
      <c r="AV628" s="998"/>
      <c r="AW628" s="998"/>
      <c r="AX628" s="998"/>
      <c r="AY628" s="998"/>
    </row>
    <row r="629" ht="15.75" customHeight="1">
      <c r="A629" s="998"/>
      <c r="B629" s="998"/>
      <c r="C629" s="998"/>
      <c r="D629" s="998"/>
      <c r="E629" s="998"/>
      <c r="F629" s="998"/>
      <c r="G629" s="998"/>
      <c r="H629" s="998"/>
      <c r="I629" s="998"/>
      <c r="J629" s="998"/>
      <c r="K629" s="998"/>
      <c r="L629" s="998"/>
      <c r="M629" s="998"/>
      <c r="N629" s="998"/>
      <c r="O629" s="998"/>
      <c r="P629" s="998"/>
      <c r="Q629" s="998"/>
      <c r="R629" s="998"/>
      <c r="S629" s="998"/>
      <c r="T629" s="998"/>
      <c r="U629" s="998"/>
      <c r="V629" s="998"/>
      <c r="W629" s="998"/>
      <c r="X629" s="998"/>
      <c r="Y629" s="998"/>
      <c r="Z629" s="998"/>
      <c r="AA629" s="998"/>
      <c r="AB629" s="998"/>
      <c r="AC629" s="998"/>
      <c r="AD629" s="998"/>
      <c r="AE629" s="998"/>
      <c r="AF629" s="998"/>
      <c r="AG629" s="998"/>
      <c r="AH629" s="998"/>
      <c r="AI629" s="998"/>
      <c r="AJ629" s="998"/>
      <c r="AK629" s="998"/>
      <c r="AL629" s="998"/>
      <c r="AM629" s="998"/>
      <c r="AN629" s="998"/>
      <c r="AO629" s="998"/>
      <c r="AP629" s="998"/>
      <c r="AQ629" s="998"/>
      <c r="AR629" s="998"/>
      <c r="AS629" s="998"/>
      <c r="AT629" s="998"/>
      <c r="AU629" s="998"/>
      <c r="AV629" s="998"/>
      <c r="AW629" s="998"/>
      <c r="AX629" s="998"/>
      <c r="AY629" s="998"/>
    </row>
    <row r="630" ht="15.75" customHeight="1">
      <c r="A630" s="998"/>
      <c r="B630" s="998"/>
      <c r="C630" s="998"/>
      <c r="D630" s="998"/>
      <c r="E630" s="998"/>
      <c r="F630" s="998"/>
      <c r="G630" s="998"/>
      <c r="H630" s="998"/>
      <c r="I630" s="998"/>
      <c r="J630" s="998"/>
      <c r="K630" s="998"/>
      <c r="L630" s="998"/>
      <c r="M630" s="998"/>
      <c r="N630" s="998"/>
      <c r="O630" s="998"/>
      <c r="P630" s="998"/>
      <c r="Q630" s="998"/>
      <c r="R630" s="998"/>
      <c r="S630" s="998"/>
      <c r="T630" s="998"/>
      <c r="U630" s="998"/>
      <c r="V630" s="998"/>
      <c r="W630" s="998"/>
      <c r="X630" s="998"/>
      <c r="Y630" s="998"/>
      <c r="Z630" s="998"/>
      <c r="AA630" s="998"/>
      <c r="AB630" s="998"/>
      <c r="AC630" s="998"/>
      <c r="AD630" s="998"/>
      <c r="AE630" s="998"/>
      <c r="AF630" s="998"/>
      <c r="AG630" s="998"/>
      <c r="AH630" s="998"/>
      <c r="AI630" s="998"/>
      <c r="AJ630" s="998"/>
      <c r="AK630" s="998"/>
      <c r="AL630" s="998"/>
      <c r="AM630" s="998"/>
      <c r="AN630" s="998"/>
      <c r="AO630" s="998"/>
      <c r="AP630" s="998"/>
      <c r="AQ630" s="998"/>
      <c r="AR630" s="998"/>
      <c r="AS630" s="998"/>
      <c r="AT630" s="998"/>
      <c r="AU630" s="998"/>
      <c r="AV630" s="998"/>
      <c r="AW630" s="998"/>
      <c r="AX630" s="998"/>
      <c r="AY630" s="998"/>
    </row>
    <row r="631" ht="15.75" customHeight="1">
      <c r="A631" s="998"/>
      <c r="B631" s="998"/>
      <c r="C631" s="998"/>
      <c r="D631" s="998"/>
      <c r="E631" s="998"/>
      <c r="F631" s="998"/>
      <c r="G631" s="998"/>
      <c r="H631" s="998"/>
      <c r="I631" s="998"/>
      <c r="J631" s="998"/>
      <c r="K631" s="998"/>
      <c r="L631" s="998"/>
      <c r="M631" s="998"/>
      <c r="N631" s="998"/>
      <c r="O631" s="998"/>
      <c r="P631" s="998"/>
      <c r="Q631" s="998"/>
      <c r="R631" s="998"/>
      <c r="S631" s="998"/>
      <c r="T631" s="998"/>
      <c r="U631" s="998"/>
      <c r="V631" s="998"/>
      <c r="W631" s="998"/>
      <c r="X631" s="998"/>
      <c r="Y631" s="998"/>
      <c r="Z631" s="998"/>
      <c r="AA631" s="998"/>
      <c r="AB631" s="998"/>
      <c r="AC631" s="998"/>
      <c r="AD631" s="998"/>
      <c r="AE631" s="998"/>
      <c r="AF631" s="998"/>
      <c r="AG631" s="998"/>
      <c r="AH631" s="998"/>
      <c r="AI631" s="998"/>
      <c r="AJ631" s="998"/>
      <c r="AK631" s="998"/>
      <c r="AL631" s="998"/>
      <c r="AM631" s="998"/>
      <c r="AN631" s="998"/>
      <c r="AO631" s="998"/>
      <c r="AP631" s="998"/>
      <c r="AQ631" s="998"/>
      <c r="AR631" s="998"/>
      <c r="AS631" s="998"/>
      <c r="AT631" s="998"/>
      <c r="AU631" s="998"/>
      <c r="AV631" s="998"/>
      <c r="AW631" s="998"/>
      <c r="AX631" s="998"/>
      <c r="AY631" s="998"/>
    </row>
    <row r="632" ht="15.75" customHeight="1">
      <c r="A632" s="998"/>
      <c r="B632" s="998"/>
      <c r="C632" s="998"/>
      <c r="D632" s="998"/>
      <c r="E632" s="998"/>
      <c r="F632" s="998"/>
      <c r="G632" s="998"/>
      <c r="H632" s="998"/>
      <c r="I632" s="998"/>
      <c r="J632" s="998"/>
      <c r="K632" s="998"/>
      <c r="L632" s="998"/>
      <c r="M632" s="998"/>
      <c r="N632" s="998"/>
      <c r="O632" s="998"/>
      <c r="P632" s="998"/>
      <c r="Q632" s="998"/>
      <c r="R632" s="998"/>
      <c r="S632" s="998"/>
      <c r="T632" s="998"/>
      <c r="U632" s="998"/>
      <c r="V632" s="998"/>
      <c r="W632" s="998"/>
      <c r="X632" s="998"/>
      <c r="Y632" s="998"/>
      <c r="Z632" s="998"/>
      <c r="AA632" s="998"/>
      <c r="AB632" s="998"/>
      <c r="AC632" s="998"/>
      <c r="AD632" s="998"/>
      <c r="AE632" s="998"/>
      <c r="AF632" s="998"/>
      <c r="AG632" s="998"/>
      <c r="AH632" s="998"/>
      <c r="AI632" s="998"/>
      <c r="AJ632" s="998"/>
      <c r="AK632" s="998"/>
      <c r="AL632" s="998"/>
      <c r="AM632" s="998"/>
      <c r="AN632" s="998"/>
      <c r="AO632" s="998"/>
      <c r="AP632" s="998"/>
      <c r="AQ632" s="998"/>
      <c r="AR632" s="998"/>
      <c r="AS632" s="998"/>
      <c r="AT632" s="998"/>
      <c r="AU632" s="998"/>
      <c r="AV632" s="998"/>
      <c r="AW632" s="998"/>
      <c r="AX632" s="998"/>
      <c r="AY632" s="998"/>
    </row>
    <row r="633" ht="15.75" customHeight="1">
      <c r="A633" s="998"/>
      <c r="B633" s="998"/>
      <c r="C633" s="998"/>
      <c r="D633" s="998"/>
      <c r="E633" s="998"/>
      <c r="F633" s="998"/>
      <c r="G633" s="998"/>
      <c r="H633" s="998"/>
      <c r="I633" s="998"/>
      <c r="J633" s="998"/>
      <c r="K633" s="998"/>
      <c r="L633" s="998"/>
      <c r="M633" s="998"/>
      <c r="N633" s="998"/>
      <c r="O633" s="998"/>
      <c r="P633" s="998"/>
      <c r="Q633" s="998"/>
      <c r="R633" s="998"/>
      <c r="S633" s="998"/>
      <c r="T633" s="998"/>
      <c r="U633" s="998"/>
      <c r="V633" s="998"/>
      <c r="W633" s="998"/>
      <c r="X633" s="998"/>
      <c r="Y633" s="998"/>
      <c r="Z633" s="998"/>
      <c r="AA633" s="998"/>
      <c r="AB633" s="998"/>
      <c r="AC633" s="998"/>
      <c r="AD633" s="998"/>
      <c r="AE633" s="998"/>
      <c r="AF633" s="998"/>
      <c r="AG633" s="998"/>
      <c r="AH633" s="998"/>
      <c r="AI633" s="998"/>
      <c r="AJ633" s="998"/>
      <c r="AK633" s="998"/>
      <c r="AL633" s="998"/>
      <c r="AM633" s="998"/>
      <c r="AN633" s="998"/>
      <c r="AO633" s="998"/>
      <c r="AP633" s="998"/>
      <c r="AQ633" s="998"/>
      <c r="AR633" s="998"/>
      <c r="AS633" s="998"/>
      <c r="AT633" s="998"/>
      <c r="AU633" s="998"/>
      <c r="AV633" s="998"/>
      <c r="AW633" s="998"/>
      <c r="AX633" s="998"/>
      <c r="AY633" s="998"/>
    </row>
    <row r="634" ht="15.75" customHeight="1">
      <c r="A634" s="998"/>
      <c r="B634" s="998"/>
      <c r="C634" s="998"/>
      <c r="D634" s="998"/>
      <c r="E634" s="998"/>
      <c r="F634" s="998"/>
      <c r="G634" s="998"/>
      <c r="H634" s="998"/>
      <c r="I634" s="998"/>
      <c r="J634" s="998"/>
      <c r="K634" s="998"/>
      <c r="L634" s="998"/>
      <c r="M634" s="998"/>
      <c r="N634" s="998"/>
      <c r="O634" s="998"/>
      <c r="P634" s="998"/>
      <c r="Q634" s="998"/>
      <c r="R634" s="998"/>
      <c r="S634" s="998"/>
      <c r="T634" s="998"/>
      <c r="U634" s="998"/>
      <c r="V634" s="998"/>
      <c r="W634" s="998"/>
      <c r="X634" s="998"/>
      <c r="Y634" s="998"/>
      <c r="Z634" s="998"/>
      <c r="AA634" s="998"/>
      <c r="AB634" s="998"/>
      <c r="AC634" s="998"/>
      <c r="AD634" s="998"/>
      <c r="AE634" s="998"/>
      <c r="AF634" s="998"/>
      <c r="AG634" s="998"/>
      <c r="AH634" s="998"/>
      <c r="AI634" s="998"/>
      <c r="AJ634" s="998"/>
      <c r="AK634" s="998"/>
      <c r="AL634" s="998"/>
      <c r="AM634" s="998"/>
      <c r="AN634" s="998"/>
      <c r="AO634" s="998"/>
      <c r="AP634" s="998"/>
      <c r="AQ634" s="998"/>
      <c r="AR634" s="998"/>
      <c r="AS634" s="998"/>
      <c r="AT634" s="998"/>
      <c r="AU634" s="998"/>
      <c r="AV634" s="998"/>
      <c r="AW634" s="998"/>
      <c r="AX634" s="998"/>
      <c r="AY634" s="998"/>
    </row>
    <row r="635" ht="15.75" customHeight="1">
      <c r="A635" s="998"/>
      <c r="B635" s="998"/>
      <c r="C635" s="998"/>
      <c r="D635" s="998"/>
      <c r="E635" s="998"/>
      <c r="F635" s="998"/>
      <c r="G635" s="998"/>
      <c r="H635" s="998"/>
      <c r="I635" s="998"/>
      <c r="J635" s="998"/>
      <c r="K635" s="998"/>
      <c r="L635" s="998"/>
      <c r="M635" s="998"/>
      <c r="N635" s="998"/>
      <c r="O635" s="998"/>
      <c r="P635" s="998"/>
      <c r="Q635" s="998"/>
      <c r="R635" s="998"/>
      <c r="S635" s="998"/>
      <c r="T635" s="998"/>
      <c r="U635" s="998"/>
      <c r="V635" s="998"/>
      <c r="W635" s="998"/>
      <c r="X635" s="998"/>
      <c r="Y635" s="998"/>
      <c r="Z635" s="998"/>
      <c r="AA635" s="998"/>
      <c r="AB635" s="998"/>
      <c r="AC635" s="998"/>
      <c r="AD635" s="998"/>
      <c r="AE635" s="998"/>
      <c r="AF635" s="998"/>
      <c r="AG635" s="998"/>
      <c r="AH635" s="998"/>
      <c r="AI635" s="998"/>
      <c r="AJ635" s="998"/>
      <c r="AK635" s="998"/>
      <c r="AL635" s="998"/>
      <c r="AM635" s="998"/>
      <c r="AN635" s="998"/>
      <c r="AO635" s="998"/>
      <c r="AP635" s="998"/>
      <c r="AQ635" s="998"/>
      <c r="AR635" s="998"/>
      <c r="AS635" s="998"/>
      <c r="AT635" s="998"/>
      <c r="AU635" s="998"/>
      <c r="AV635" s="998"/>
      <c r="AW635" s="998"/>
      <c r="AX635" s="998"/>
      <c r="AY635" s="998"/>
    </row>
    <row r="636" ht="15.75" customHeight="1">
      <c r="A636" s="998"/>
      <c r="B636" s="998"/>
      <c r="C636" s="998"/>
      <c r="D636" s="998"/>
      <c r="E636" s="998"/>
      <c r="F636" s="998"/>
      <c r="G636" s="998"/>
      <c r="H636" s="998"/>
      <c r="I636" s="998"/>
      <c r="J636" s="998"/>
      <c r="K636" s="998"/>
      <c r="L636" s="998"/>
      <c r="M636" s="998"/>
      <c r="N636" s="998"/>
      <c r="O636" s="998"/>
      <c r="P636" s="998"/>
      <c r="Q636" s="998"/>
      <c r="R636" s="998"/>
      <c r="S636" s="998"/>
      <c r="T636" s="998"/>
      <c r="U636" s="998"/>
      <c r="V636" s="998"/>
      <c r="W636" s="998"/>
      <c r="X636" s="998"/>
      <c r="Y636" s="998"/>
      <c r="Z636" s="998"/>
      <c r="AA636" s="998"/>
      <c r="AB636" s="998"/>
      <c r="AC636" s="998"/>
      <c r="AD636" s="998"/>
      <c r="AE636" s="998"/>
      <c r="AF636" s="998"/>
      <c r="AG636" s="998"/>
      <c r="AH636" s="998"/>
      <c r="AI636" s="998"/>
      <c r="AJ636" s="998"/>
      <c r="AK636" s="998"/>
      <c r="AL636" s="998"/>
      <c r="AM636" s="998"/>
      <c r="AN636" s="998"/>
      <c r="AO636" s="998"/>
      <c r="AP636" s="998"/>
      <c r="AQ636" s="998"/>
      <c r="AR636" s="998"/>
      <c r="AS636" s="998"/>
      <c r="AT636" s="998"/>
      <c r="AU636" s="998"/>
      <c r="AV636" s="998"/>
      <c r="AW636" s="998"/>
      <c r="AX636" s="998"/>
      <c r="AY636" s="998"/>
    </row>
    <row r="637" ht="15.75" customHeight="1">
      <c r="A637" s="998"/>
      <c r="B637" s="998"/>
      <c r="C637" s="998"/>
      <c r="D637" s="998"/>
      <c r="E637" s="998"/>
      <c r="F637" s="998"/>
      <c r="G637" s="998"/>
      <c r="H637" s="998"/>
      <c r="I637" s="998"/>
      <c r="J637" s="998"/>
      <c r="K637" s="998"/>
      <c r="L637" s="998"/>
      <c r="M637" s="998"/>
      <c r="N637" s="998"/>
      <c r="O637" s="998"/>
      <c r="P637" s="998"/>
      <c r="Q637" s="998"/>
      <c r="R637" s="998"/>
      <c r="S637" s="998"/>
      <c r="T637" s="998"/>
      <c r="U637" s="998"/>
      <c r="V637" s="998"/>
      <c r="W637" s="998"/>
      <c r="X637" s="998"/>
      <c r="Y637" s="998"/>
      <c r="Z637" s="998"/>
      <c r="AA637" s="998"/>
      <c r="AB637" s="998"/>
      <c r="AC637" s="998"/>
      <c r="AD637" s="998"/>
      <c r="AE637" s="998"/>
      <c r="AF637" s="998"/>
      <c r="AG637" s="998"/>
      <c r="AH637" s="998"/>
      <c r="AI637" s="998"/>
      <c r="AJ637" s="998"/>
      <c r="AK637" s="998"/>
      <c r="AL637" s="998"/>
      <c r="AM637" s="998"/>
      <c r="AN637" s="998"/>
      <c r="AO637" s="998"/>
      <c r="AP637" s="998"/>
      <c r="AQ637" s="998"/>
      <c r="AR637" s="998"/>
      <c r="AS637" s="998"/>
      <c r="AT637" s="998"/>
      <c r="AU637" s="998"/>
      <c r="AV637" s="998"/>
      <c r="AW637" s="998"/>
      <c r="AX637" s="998"/>
      <c r="AY637" s="998"/>
    </row>
    <row r="638" ht="15.75" customHeight="1">
      <c r="A638" s="998"/>
      <c r="B638" s="998"/>
      <c r="C638" s="998"/>
      <c r="D638" s="998"/>
      <c r="E638" s="998"/>
      <c r="F638" s="998"/>
      <c r="G638" s="998"/>
      <c r="H638" s="998"/>
      <c r="I638" s="998"/>
      <c r="J638" s="998"/>
      <c r="K638" s="998"/>
      <c r="L638" s="998"/>
      <c r="M638" s="998"/>
      <c r="N638" s="998"/>
      <c r="O638" s="998"/>
      <c r="P638" s="998"/>
      <c r="Q638" s="998"/>
      <c r="R638" s="998"/>
      <c r="S638" s="998"/>
      <c r="T638" s="998"/>
      <c r="U638" s="998"/>
      <c r="V638" s="998"/>
      <c r="W638" s="998"/>
      <c r="X638" s="998"/>
      <c r="Y638" s="998"/>
      <c r="Z638" s="998"/>
      <c r="AA638" s="998"/>
      <c r="AB638" s="998"/>
      <c r="AC638" s="998"/>
      <c r="AD638" s="998"/>
      <c r="AE638" s="998"/>
      <c r="AF638" s="998"/>
      <c r="AG638" s="998"/>
      <c r="AH638" s="998"/>
      <c r="AI638" s="998"/>
      <c r="AJ638" s="998"/>
      <c r="AK638" s="998"/>
      <c r="AL638" s="998"/>
      <c r="AM638" s="998"/>
      <c r="AN638" s="998"/>
      <c r="AO638" s="998"/>
      <c r="AP638" s="998"/>
      <c r="AQ638" s="998"/>
      <c r="AR638" s="998"/>
      <c r="AS638" s="998"/>
      <c r="AT638" s="998"/>
      <c r="AU638" s="998"/>
      <c r="AV638" s="998"/>
      <c r="AW638" s="998"/>
      <c r="AX638" s="998"/>
      <c r="AY638" s="998"/>
    </row>
    <row r="639" ht="15.75" customHeight="1">
      <c r="A639" s="998"/>
      <c r="B639" s="998"/>
      <c r="C639" s="998"/>
      <c r="D639" s="998"/>
      <c r="E639" s="998"/>
      <c r="F639" s="998"/>
      <c r="G639" s="998"/>
      <c r="H639" s="998"/>
      <c r="I639" s="998"/>
      <c r="J639" s="998"/>
      <c r="K639" s="998"/>
      <c r="L639" s="998"/>
      <c r="M639" s="998"/>
      <c r="N639" s="998"/>
      <c r="O639" s="998"/>
      <c r="P639" s="998"/>
      <c r="Q639" s="998"/>
      <c r="R639" s="998"/>
      <c r="S639" s="998"/>
      <c r="T639" s="998"/>
      <c r="U639" s="998"/>
      <c r="V639" s="998"/>
      <c r="W639" s="998"/>
      <c r="X639" s="998"/>
      <c r="Y639" s="998"/>
      <c r="Z639" s="998"/>
      <c r="AA639" s="998"/>
      <c r="AB639" s="998"/>
      <c r="AC639" s="998"/>
      <c r="AD639" s="998"/>
      <c r="AE639" s="998"/>
      <c r="AF639" s="998"/>
      <c r="AG639" s="998"/>
      <c r="AH639" s="998"/>
      <c r="AI639" s="998"/>
      <c r="AJ639" s="998"/>
      <c r="AK639" s="998"/>
      <c r="AL639" s="998"/>
      <c r="AM639" s="998"/>
      <c r="AN639" s="998"/>
      <c r="AO639" s="998"/>
      <c r="AP639" s="998"/>
      <c r="AQ639" s="998"/>
      <c r="AR639" s="998"/>
      <c r="AS639" s="998"/>
      <c r="AT639" s="998"/>
      <c r="AU639" s="998"/>
      <c r="AV639" s="998"/>
      <c r="AW639" s="998"/>
      <c r="AX639" s="998"/>
      <c r="AY639" s="998"/>
    </row>
    <row r="640" ht="15.75" customHeight="1">
      <c r="A640" s="998"/>
      <c r="B640" s="998"/>
      <c r="C640" s="998"/>
      <c r="D640" s="998"/>
      <c r="E640" s="998"/>
      <c r="F640" s="998"/>
      <c r="G640" s="998"/>
      <c r="H640" s="998"/>
      <c r="I640" s="998"/>
      <c r="J640" s="998"/>
      <c r="K640" s="998"/>
      <c r="L640" s="998"/>
      <c r="M640" s="998"/>
      <c r="N640" s="998"/>
      <c r="O640" s="998"/>
      <c r="P640" s="998"/>
      <c r="Q640" s="998"/>
      <c r="R640" s="998"/>
      <c r="S640" s="998"/>
      <c r="T640" s="998"/>
      <c r="U640" s="998"/>
      <c r="V640" s="998"/>
      <c r="W640" s="998"/>
      <c r="X640" s="998"/>
      <c r="Y640" s="998"/>
      <c r="Z640" s="998"/>
      <c r="AA640" s="998"/>
      <c r="AB640" s="998"/>
      <c r="AC640" s="998"/>
      <c r="AD640" s="998"/>
      <c r="AE640" s="998"/>
      <c r="AF640" s="998"/>
      <c r="AG640" s="998"/>
      <c r="AH640" s="998"/>
      <c r="AI640" s="998"/>
      <c r="AJ640" s="998"/>
      <c r="AK640" s="998"/>
      <c r="AL640" s="998"/>
      <c r="AM640" s="998"/>
      <c r="AN640" s="998"/>
      <c r="AO640" s="998"/>
      <c r="AP640" s="998"/>
      <c r="AQ640" s="998"/>
      <c r="AR640" s="998"/>
      <c r="AS640" s="998"/>
      <c r="AT640" s="998"/>
      <c r="AU640" s="998"/>
      <c r="AV640" s="998"/>
      <c r="AW640" s="998"/>
      <c r="AX640" s="998"/>
      <c r="AY640" s="998"/>
    </row>
    <row r="641" ht="15.75" customHeight="1">
      <c r="A641" s="998"/>
      <c r="B641" s="998"/>
      <c r="C641" s="998"/>
      <c r="D641" s="998"/>
      <c r="E641" s="998"/>
      <c r="F641" s="998"/>
      <c r="G641" s="998"/>
      <c r="H641" s="998"/>
      <c r="I641" s="998"/>
      <c r="J641" s="998"/>
      <c r="K641" s="998"/>
      <c r="L641" s="998"/>
      <c r="M641" s="998"/>
      <c r="N641" s="998"/>
      <c r="O641" s="998"/>
      <c r="P641" s="998"/>
      <c r="Q641" s="998"/>
      <c r="R641" s="998"/>
      <c r="S641" s="998"/>
      <c r="T641" s="998"/>
      <c r="U641" s="998"/>
      <c r="V641" s="998"/>
      <c r="W641" s="998"/>
      <c r="X641" s="998"/>
      <c r="Y641" s="998"/>
      <c r="Z641" s="998"/>
      <c r="AA641" s="998"/>
      <c r="AB641" s="998"/>
      <c r="AC641" s="998"/>
      <c r="AD641" s="998"/>
      <c r="AE641" s="998"/>
      <c r="AF641" s="998"/>
      <c r="AG641" s="998"/>
      <c r="AH641" s="998"/>
      <c r="AI641" s="998"/>
      <c r="AJ641" s="998"/>
      <c r="AK641" s="998"/>
      <c r="AL641" s="998"/>
      <c r="AM641" s="998"/>
      <c r="AN641" s="998"/>
      <c r="AO641" s="998"/>
      <c r="AP641" s="998"/>
      <c r="AQ641" s="998"/>
      <c r="AR641" s="998"/>
      <c r="AS641" s="998"/>
      <c r="AT641" s="998"/>
      <c r="AU641" s="998"/>
      <c r="AV641" s="998"/>
      <c r="AW641" s="998"/>
      <c r="AX641" s="998"/>
      <c r="AY641" s="998"/>
    </row>
    <row r="642" ht="15.75" customHeight="1">
      <c r="A642" s="998"/>
      <c r="B642" s="998"/>
      <c r="C642" s="998"/>
      <c r="D642" s="998"/>
      <c r="E642" s="998"/>
      <c r="F642" s="998"/>
      <c r="G642" s="998"/>
      <c r="H642" s="998"/>
      <c r="I642" s="998"/>
      <c r="J642" s="998"/>
      <c r="K642" s="998"/>
      <c r="L642" s="998"/>
      <c r="M642" s="998"/>
      <c r="N642" s="998"/>
      <c r="O642" s="998"/>
      <c r="P642" s="998"/>
      <c r="Q642" s="998"/>
      <c r="R642" s="998"/>
      <c r="S642" s="998"/>
      <c r="T642" s="998"/>
      <c r="U642" s="998"/>
      <c r="V642" s="998"/>
      <c r="W642" s="998"/>
      <c r="X642" s="998"/>
      <c r="Y642" s="998"/>
      <c r="Z642" s="998"/>
      <c r="AA642" s="998"/>
      <c r="AB642" s="998"/>
      <c r="AC642" s="998"/>
      <c r="AD642" s="998"/>
      <c r="AE642" s="998"/>
      <c r="AF642" s="998"/>
      <c r="AG642" s="998"/>
      <c r="AH642" s="998"/>
      <c r="AI642" s="998"/>
      <c r="AJ642" s="998"/>
      <c r="AK642" s="998"/>
      <c r="AL642" s="998"/>
      <c r="AM642" s="998"/>
      <c r="AN642" s="998"/>
      <c r="AO642" s="998"/>
      <c r="AP642" s="998"/>
      <c r="AQ642" s="998"/>
      <c r="AR642" s="998"/>
      <c r="AS642" s="998"/>
      <c r="AT642" s="998"/>
      <c r="AU642" s="998"/>
      <c r="AV642" s="998"/>
      <c r="AW642" s="998"/>
      <c r="AX642" s="998"/>
      <c r="AY642" s="998"/>
    </row>
    <row r="643" ht="15.75" customHeight="1">
      <c r="A643" s="998"/>
      <c r="B643" s="998"/>
      <c r="C643" s="998"/>
      <c r="D643" s="998"/>
      <c r="E643" s="998"/>
      <c r="F643" s="998"/>
      <c r="G643" s="998"/>
      <c r="H643" s="998"/>
      <c r="I643" s="998"/>
      <c r="J643" s="998"/>
      <c r="K643" s="998"/>
      <c r="L643" s="998"/>
      <c r="M643" s="998"/>
      <c r="N643" s="998"/>
      <c r="O643" s="998"/>
      <c r="P643" s="998"/>
      <c r="Q643" s="998"/>
      <c r="R643" s="998"/>
      <c r="S643" s="998"/>
      <c r="T643" s="998"/>
      <c r="U643" s="998"/>
      <c r="V643" s="998"/>
      <c r="W643" s="998"/>
      <c r="X643" s="998"/>
      <c r="Y643" s="998"/>
      <c r="Z643" s="998"/>
      <c r="AA643" s="998"/>
      <c r="AB643" s="998"/>
      <c r="AC643" s="998"/>
      <c r="AD643" s="998"/>
      <c r="AE643" s="998"/>
      <c r="AF643" s="998"/>
      <c r="AG643" s="998"/>
      <c r="AH643" s="998"/>
      <c r="AI643" s="998"/>
      <c r="AJ643" s="998"/>
      <c r="AK643" s="998"/>
      <c r="AL643" s="998"/>
      <c r="AM643" s="998"/>
      <c r="AN643" s="998"/>
      <c r="AO643" s="998"/>
      <c r="AP643" s="998"/>
      <c r="AQ643" s="998"/>
      <c r="AR643" s="998"/>
      <c r="AS643" s="998"/>
      <c r="AT643" s="998"/>
      <c r="AU643" s="998"/>
      <c r="AV643" s="998"/>
      <c r="AW643" s="998"/>
      <c r="AX643" s="998"/>
      <c r="AY643" s="998"/>
    </row>
    <row r="644" ht="15.75" customHeight="1">
      <c r="A644" s="998"/>
      <c r="B644" s="998"/>
      <c r="C644" s="998"/>
      <c r="D644" s="998"/>
      <c r="E644" s="998"/>
      <c r="F644" s="998"/>
      <c r="G644" s="998"/>
      <c r="H644" s="998"/>
      <c r="I644" s="998"/>
      <c r="J644" s="998"/>
      <c r="K644" s="998"/>
      <c r="L644" s="998"/>
      <c r="M644" s="998"/>
      <c r="N644" s="998"/>
      <c r="O644" s="998"/>
      <c r="P644" s="998"/>
      <c r="Q644" s="998"/>
      <c r="R644" s="998"/>
      <c r="S644" s="998"/>
      <c r="T644" s="998"/>
      <c r="U644" s="998"/>
      <c r="V644" s="998"/>
      <c r="W644" s="998"/>
      <c r="X644" s="998"/>
      <c r="Y644" s="998"/>
      <c r="Z644" s="998"/>
      <c r="AA644" s="998"/>
      <c r="AB644" s="998"/>
      <c r="AC644" s="998"/>
      <c r="AD644" s="998"/>
      <c r="AE644" s="998"/>
      <c r="AF644" s="998"/>
      <c r="AG644" s="998"/>
      <c r="AH644" s="998"/>
      <c r="AI644" s="998"/>
      <c r="AJ644" s="998"/>
      <c r="AK644" s="998"/>
      <c r="AL644" s="998"/>
      <c r="AM644" s="998"/>
      <c r="AN644" s="998"/>
      <c r="AO644" s="998"/>
      <c r="AP644" s="998"/>
      <c r="AQ644" s="998"/>
      <c r="AR644" s="998"/>
      <c r="AS644" s="998"/>
      <c r="AT644" s="998"/>
      <c r="AU644" s="998"/>
      <c r="AV644" s="998"/>
      <c r="AW644" s="998"/>
      <c r="AX644" s="998"/>
      <c r="AY644" s="998"/>
    </row>
    <row r="645" ht="15.75" customHeight="1">
      <c r="A645" s="998"/>
      <c r="B645" s="998"/>
      <c r="C645" s="998"/>
      <c r="D645" s="998"/>
      <c r="E645" s="998"/>
      <c r="F645" s="998"/>
      <c r="G645" s="998"/>
      <c r="H645" s="998"/>
      <c r="I645" s="998"/>
      <c r="J645" s="998"/>
      <c r="K645" s="998"/>
      <c r="L645" s="998"/>
      <c r="M645" s="998"/>
      <c r="N645" s="998"/>
      <c r="O645" s="998"/>
      <c r="P645" s="998"/>
      <c r="Q645" s="998"/>
      <c r="R645" s="998"/>
      <c r="S645" s="998"/>
      <c r="T645" s="998"/>
      <c r="U645" s="998"/>
      <c r="V645" s="998"/>
      <c r="W645" s="998"/>
      <c r="X645" s="998"/>
      <c r="Y645" s="998"/>
      <c r="Z645" s="998"/>
      <c r="AA645" s="998"/>
      <c r="AB645" s="998"/>
      <c r="AC645" s="998"/>
      <c r="AD645" s="998"/>
      <c r="AE645" s="998"/>
      <c r="AF645" s="998"/>
      <c r="AG645" s="998"/>
      <c r="AH645" s="998"/>
      <c r="AI645" s="998"/>
      <c r="AJ645" s="998"/>
      <c r="AK645" s="998"/>
      <c r="AL645" s="998"/>
      <c r="AM645" s="998"/>
      <c r="AN645" s="998"/>
      <c r="AO645" s="998"/>
      <c r="AP645" s="998"/>
      <c r="AQ645" s="998"/>
      <c r="AR645" s="998"/>
      <c r="AS645" s="998"/>
      <c r="AT645" s="998"/>
      <c r="AU645" s="998"/>
      <c r="AV645" s="998"/>
      <c r="AW645" s="998"/>
      <c r="AX645" s="998"/>
      <c r="AY645" s="998"/>
    </row>
    <row r="646" ht="15.75" customHeight="1">
      <c r="A646" s="998"/>
      <c r="B646" s="998"/>
      <c r="C646" s="998"/>
      <c r="D646" s="998"/>
      <c r="E646" s="998"/>
      <c r="F646" s="998"/>
      <c r="G646" s="998"/>
      <c r="H646" s="998"/>
      <c r="I646" s="998"/>
      <c r="J646" s="998"/>
      <c r="K646" s="998"/>
      <c r="L646" s="998"/>
      <c r="M646" s="998"/>
      <c r="N646" s="998"/>
      <c r="O646" s="998"/>
      <c r="P646" s="998"/>
      <c r="Q646" s="998"/>
      <c r="R646" s="998"/>
      <c r="S646" s="998"/>
      <c r="T646" s="998"/>
      <c r="U646" s="998"/>
      <c r="V646" s="998"/>
      <c r="W646" s="998"/>
      <c r="X646" s="998"/>
      <c r="Y646" s="998"/>
      <c r="Z646" s="998"/>
      <c r="AA646" s="998"/>
      <c r="AB646" s="998"/>
      <c r="AC646" s="998"/>
      <c r="AD646" s="998"/>
      <c r="AE646" s="998"/>
      <c r="AF646" s="998"/>
      <c r="AG646" s="998"/>
      <c r="AH646" s="998"/>
      <c r="AI646" s="998"/>
      <c r="AJ646" s="998"/>
      <c r="AK646" s="998"/>
      <c r="AL646" s="998"/>
      <c r="AM646" s="998"/>
      <c r="AN646" s="998"/>
      <c r="AO646" s="998"/>
      <c r="AP646" s="998"/>
      <c r="AQ646" s="998"/>
      <c r="AR646" s="998"/>
      <c r="AS646" s="998"/>
      <c r="AT646" s="998"/>
      <c r="AU646" s="998"/>
      <c r="AV646" s="998"/>
      <c r="AW646" s="998"/>
      <c r="AX646" s="998"/>
      <c r="AY646" s="998"/>
    </row>
    <row r="647" ht="15.75" customHeight="1">
      <c r="A647" s="998"/>
      <c r="B647" s="998"/>
      <c r="C647" s="998"/>
      <c r="D647" s="998"/>
      <c r="E647" s="998"/>
      <c r="F647" s="998"/>
      <c r="G647" s="998"/>
      <c r="H647" s="998"/>
      <c r="I647" s="998"/>
      <c r="J647" s="998"/>
      <c r="K647" s="998"/>
      <c r="L647" s="998"/>
      <c r="M647" s="998"/>
      <c r="N647" s="998"/>
      <c r="O647" s="998"/>
      <c r="P647" s="998"/>
      <c r="Q647" s="998"/>
      <c r="R647" s="998"/>
      <c r="S647" s="998"/>
      <c r="T647" s="998"/>
      <c r="U647" s="998"/>
      <c r="V647" s="998"/>
      <c r="W647" s="998"/>
      <c r="X647" s="998"/>
      <c r="Y647" s="998"/>
      <c r="Z647" s="998"/>
      <c r="AA647" s="998"/>
      <c r="AB647" s="998"/>
      <c r="AC647" s="998"/>
      <c r="AD647" s="998"/>
      <c r="AE647" s="998"/>
      <c r="AF647" s="998"/>
      <c r="AG647" s="998"/>
      <c r="AH647" s="998"/>
      <c r="AI647" s="998"/>
      <c r="AJ647" s="998"/>
      <c r="AK647" s="998"/>
      <c r="AL647" s="998"/>
      <c r="AM647" s="998"/>
      <c r="AN647" s="998"/>
      <c r="AO647" s="998"/>
      <c r="AP647" s="998"/>
      <c r="AQ647" s="998"/>
      <c r="AR647" s="998"/>
      <c r="AS647" s="998"/>
      <c r="AT647" s="998"/>
      <c r="AU647" s="998"/>
      <c r="AV647" s="998"/>
      <c r="AW647" s="998"/>
      <c r="AX647" s="998"/>
      <c r="AY647" s="998"/>
    </row>
    <row r="648" ht="15.75" customHeight="1">
      <c r="A648" s="998"/>
      <c r="B648" s="998"/>
      <c r="C648" s="998"/>
      <c r="D648" s="998"/>
      <c r="E648" s="998"/>
      <c r="F648" s="998"/>
      <c r="G648" s="998"/>
      <c r="H648" s="998"/>
      <c r="I648" s="998"/>
      <c r="J648" s="998"/>
      <c r="K648" s="998"/>
      <c r="L648" s="998"/>
      <c r="M648" s="998"/>
      <c r="N648" s="998"/>
      <c r="O648" s="998"/>
      <c r="P648" s="998"/>
      <c r="Q648" s="998"/>
      <c r="R648" s="998"/>
      <c r="S648" s="998"/>
      <c r="T648" s="998"/>
      <c r="U648" s="998"/>
      <c r="V648" s="998"/>
      <c r="W648" s="998"/>
      <c r="X648" s="998"/>
      <c r="Y648" s="998"/>
      <c r="Z648" s="998"/>
      <c r="AA648" s="998"/>
      <c r="AB648" s="998"/>
      <c r="AC648" s="998"/>
      <c r="AD648" s="998"/>
      <c r="AE648" s="998"/>
      <c r="AF648" s="998"/>
      <c r="AG648" s="998"/>
      <c r="AH648" s="998"/>
      <c r="AI648" s="998"/>
      <c r="AJ648" s="998"/>
      <c r="AK648" s="998"/>
      <c r="AL648" s="998"/>
      <c r="AM648" s="998"/>
      <c r="AN648" s="998"/>
      <c r="AO648" s="998"/>
      <c r="AP648" s="998"/>
      <c r="AQ648" s="998"/>
      <c r="AR648" s="998"/>
      <c r="AS648" s="998"/>
      <c r="AT648" s="998"/>
      <c r="AU648" s="998"/>
      <c r="AV648" s="998"/>
      <c r="AW648" s="998"/>
      <c r="AX648" s="998"/>
      <c r="AY648" s="998"/>
    </row>
    <row r="649" ht="15.75" customHeight="1">
      <c r="A649" s="998"/>
      <c r="B649" s="998"/>
      <c r="C649" s="998"/>
      <c r="D649" s="998"/>
      <c r="E649" s="998"/>
      <c r="F649" s="998"/>
      <c r="G649" s="998"/>
      <c r="H649" s="998"/>
      <c r="I649" s="998"/>
      <c r="J649" s="998"/>
      <c r="K649" s="998"/>
      <c r="L649" s="998"/>
      <c r="M649" s="998"/>
      <c r="N649" s="998"/>
      <c r="O649" s="998"/>
      <c r="P649" s="998"/>
      <c r="Q649" s="998"/>
      <c r="R649" s="998"/>
      <c r="S649" s="998"/>
      <c r="T649" s="998"/>
      <c r="U649" s="998"/>
      <c r="V649" s="998"/>
      <c r="W649" s="998"/>
      <c r="X649" s="998"/>
      <c r="Y649" s="998"/>
      <c r="Z649" s="998"/>
      <c r="AA649" s="998"/>
      <c r="AB649" s="998"/>
      <c r="AC649" s="998"/>
      <c r="AD649" s="998"/>
      <c r="AE649" s="998"/>
      <c r="AF649" s="998"/>
      <c r="AG649" s="998"/>
      <c r="AH649" s="998"/>
      <c r="AI649" s="998"/>
      <c r="AJ649" s="998"/>
      <c r="AK649" s="998"/>
      <c r="AL649" s="998"/>
      <c r="AM649" s="998"/>
      <c r="AN649" s="998"/>
      <c r="AO649" s="998"/>
      <c r="AP649" s="998"/>
      <c r="AQ649" s="998"/>
      <c r="AR649" s="998"/>
      <c r="AS649" s="998"/>
      <c r="AT649" s="998"/>
      <c r="AU649" s="998"/>
      <c r="AV649" s="998"/>
      <c r="AW649" s="998"/>
      <c r="AX649" s="998"/>
      <c r="AY649" s="998"/>
    </row>
    <row r="650" ht="15.75" customHeight="1">
      <c r="A650" s="998"/>
      <c r="B650" s="998"/>
      <c r="C650" s="998"/>
      <c r="D650" s="998"/>
      <c r="E650" s="998"/>
      <c r="F650" s="998"/>
      <c r="G650" s="998"/>
      <c r="H650" s="998"/>
      <c r="I650" s="998"/>
      <c r="J650" s="998"/>
      <c r="K650" s="998"/>
      <c r="L650" s="998"/>
      <c r="M650" s="998"/>
      <c r="N650" s="998"/>
      <c r="O650" s="998"/>
      <c r="P650" s="998"/>
      <c r="Q650" s="998"/>
      <c r="R650" s="998"/>
      <c r="S650" s="998"/>
      <c r="T650" s="998"/>
      <c r="U650" s="998"/>
      <c r="V650" s="998"/>
      <c r="W650" s="998"/>
      <c r="X650" s="998"/>
      <c r="Y650" s="998"/>
      <c r="Z650" s="998"/>
      <c r="AA650" s="998"/>
      <c r="AB650" s="998"/>
      <c r="AC650" s="998"/>
      <c r="AD650" s="998"/>
      <c r="AE650" s="998"/>
      <c r="AF650" s="998"/>
      <c r="AG650" s="998"/>
      <c r="AH650" s="998"/>
      <c r="AI650" s="998"/>
      <c r="AJ650" s="998"/>
      <c r="AK650" s="998"/>
      <c r="AL650" s="998"/>
      <c r="AM650" s="998"/>
      <c r="AN650" s="998"/>
      <c r="AO650" s="998"/>
      <c r="AP650" s="998"/>
      <c r="AQ650" s="998"/>
      <c r="AR650" s="998"/>
      <c r="AS650" s="998"/>
      <c r="AT650" s="998"/>
      <c r="AU650" s="998"/>
      <c r="AV650" s="998"/>
      <c r="AW650" s="998"/>
      <c r="AX650" s="998"/>
      <c r="AY650" s="998"/>
    </row>
    <row r="651" ht="15.75" customHeight="1">
      <c r="A651" s="998"/>
      <c r="B651" s="998"/>
      <c r="C651" s="998"/>
      <c r="D651" s="998"/>
      <c r="E651" s="998"/>
      <c r="F651" s="998"/>
      <c r="G651" s="998"/>
      <c r="H651" s="998"/>
      <c r="I651" s="998"/>
      <c r="J651" s="998"/>
      <c r="K651" s="998"/>
      <c r="L651" s="998"/>
      <c r="M651" s="998"/>
      <c r="N651" s="998"/>
      <c r="O651" s="998"/>
      <c r="P651" s="998"/>
      <c r="Q651" s="998"/>
      <c r="R651" s="998"/>
      <c r="S651" s="998"/>
      <c r="T651" s="998"/>
      <c r="U651" s="998"/>
      <c r="V651" s="998"/>
      <c r="W651" s="998"/>
      <c r="X651" s="998"/>
      <c r="Y651" s="998"/>
      <c r="Z651" s="998"/>
      <c r="AA651" s="998"/>
      <c r="AB651" s="998"/>
      <c r="AC651" s="998"/>
      <c r="AD651" s="998"/>
      <c r="AE651" s="998"/>
      <c r="AF651" s="998"/>
      <c r="AG651" s="998"/>
      <c r="AH651" s="998"/>
      <c r="AI651" s="998"/>
      <c r="AJ651" s="998"/>
      <c r="AK651" s="998"/>
      <c r="AL651" s="998"/>
      <c r="AM651" s="998"/>
      <c r="AN651" s="998"/>
      <c r="AO651" s="998"/>
      <c r="AP651" s="998"/>
      <c r="AQ651" s="998"/>
      <c r="AR651" s="998"/>
      <c r="AS651" s="998"/>
      <c r="AT651" s="998"/>
      <c r="AU651" s="998"/>
      <c r="AV651" s="998"/>
      <c r="AW651" s="998"/>
      <c r="AX651" s="998"/>
      <c r="AY651" s="998"/>
    </row>
    <row r="652" ht="15.75" customHeight="1">
      <c r="A652" s="998"/>
      <c r="B652" s="998"/>
      <c r="C652" s="998"/>
      <c r="D652" s="998"/>
      <c r="E652" s="998"/>
      <c r="F652" s="998"/>
      <c r="G652" s="998"/>
      <c r="H652" s="998"/>
      <c r="I652" s="998"/>
      <c r="J652" s="998"/>
      <c r="K652" s="998"/>
      <c r="L652" s="998"/>
      <c r="M652" s="998"/>
      <c r="N652" s="998"/>
      <c r="O652" s="998"/>
      <c r="P652" s="998"/>
      <c r="Q652" s="998"/>
      <c r="R652" s="998"/>
      <c r="S652" s="998"/>
      <c r="T652" s="998"/>
      <c r="U652" s="998"/>
      <c r="V652" s="998"/>
      <c r="W652" s="998"/>
      <c r="X652" s="998"/>
      <c r="Y652" s="998"/>
      <c r="Z652" s="998"/>
      <c r="AA652" s="998"/>
      <c r="AB652" s="998"/>
      <c r="AC652" s="998"/>
      <c r="AD652" s="998"/>
      <c r="AE652" s="998"/>
      <c r="AF652" s="998"/>
      <c r="AG652" s="998"/>
      <c r="AH652" s="998"/>
      <c r="AI652" s="998"/>
      <c r="AJ652" s="998"/>
      <c r="AK652" s="998"/>
      <c r="AL652" s="998"/>
      <c r="AM652" s="998"/>
      <c r="AN652" s="998"/>
      <c r="AO652" s="998"/>
      <c r="AP652" s="998"/>
      <c r="AQ652" s="998"/>
      <c r="AR652" s="998"/>
      <c r="AS652" s="998"/>
      <c r="AT652" s="998"/>
      <c r="AU652" s="998"/>
      <c r="AV652" s="998"/>
      <c r="AW652" s="998"/>
      <c r="AX652" s="998"/>
      <c r="AY652" s="998"/>
    </row>
    <row r="653" ht="15.75" customHeight="1">
      <c r="A653" s="998"/>
      <c r="B653" s="998"/>
      <c r="C653" s="998"/>
      <c r="D653" s="998"/>
      <c r="E653" s="998"/>
      <c r="F653" s="998"/>
      <c r="G653" s="998"/>
      <c r="H653" s="998"/>
      <c r="I653" s="998"/>
      <c r="J653" s="998"/>
      <c r="K653" s="998"/>
      <c r="L653" s="998"/>
      <c r="M653" s="998"/>
      <c r="N653" s="998"/>
      <c r="O653" s="998"/>
      <c r="P653" s="998"/>
      <c r="Q653" s="998"/>
      <c r="R653" s="998"/>
      <c r="S653" s="998"/>
      <c r="T653" s="998"/>
      <c r="U653" s="998"/>
      <c r="V653" s="998"/>
      <c r="W653" s="998"/>
      <c r="X653" s="998"/>
      <c r="Y653" s="998"/>
      <c r="Z653" s="998"/>
      <c r="AA653" s="998"/>
      <c r="AB653" s="998"/>
      <c r="AC653" s="998"/>
      <c r="AD653" s="998"/>
      <c r="AE653" s="998"/>
      <c r="AF653" s="998"/>
      <c r="AG653" s="998"/>
      <c r="AH653" s="998"/>
      <c r="AI653" s="998"/>
      <c r="AJ653" s="998"/>
      <c r="AK653" s="998"/>
      <c r="AL653" s="998"/>
      <c r="AM653" s="998"/>
      <c r="AN653" s="998"/>
      <c r="AO653" s="998"/>
      <c r="AP653" s="998"/>
      <c r="AQ653" s="998"/>
      <c r="AR653" s="998"/>
      <c r="AS653" s="998"/>
      <c r="AT653" s="998"/>
      <c r="AU653" s="998"/>
      <c r="AV653" s="998"/>
      <c r="AW653" s="998"/>
      <c r="AX653" s="998"/>
      <c r="AY653" s="998"/>
    </row>
    <row r="654" ht="15.75" customHeight="1">
      <c r="A654" s="998"/>
      <c r="B654" s="998"/>
      <c r="C654" s="998"/>
      <c r="D654" s="998"/>
      <c r="E654" s="998"/>
      <c r="F654" s="998"/>
      <c r="G654" s="998"/>
      <c r="H654" s="998"/>
      <c r="I654" s="998"/>
      <c r="J654" s="998"/>
      <c r="K654" s="998"/>
      <c r="L654" s="998"/>
      <c r="M654" s="998"/>
      <c r="N654" s="998"/>
      <c r="O654" s="998"/>
      <c r="P654" s="998"/>
      <c r="Q654" s="998"/>
      <c r="R654" s="998"/>
      <c r="S654" s="998"/>
      <c r="T654" s="998"/>
      <c r="U654" s="998"/>
      <c r="V654" s="998"/>
      <c r="W654" s="998"/>
      <c r="X654" s="998"/>
      <c r="Y654" s="998"/>
      <c r="Z654" s="998"/>
      <c r="AA654" s="998"/>
      <c r="AB654" s="998"/>
      <c r="AC654" s="998"/>
      <c r="AD654" s="998"/>
      <c r="AE654" s="998"/>
      <c r="AF654" s="998"/>
      <c r="AG654" s="998"/>
      <c r="AH654" s="998"/>
      <c r="AI654" s="998"/>
      <c r="AJ654" s="998"/>
      <c r="AK654" s="998"/>
      <c r="AL654" s="998"/>
      <c r="AM654" s="998"/>
      <c r="AN654" s="998"/>
      <c r="AO654" s="998"/>
      <c r="AP654" s="998"/>
      <c r="AQ654" s="998"/>
      <c r="AR654" s="998"/>
      <c r="AS654" s="998"/>
      <c r="AT654" s="998"/>
      <c r="AU654" s="998"/>
      <c r="AV654" s="998"/>
      <c r="AW654" s="998"/>
      <c r="AX654" s="998"/>
      <c r="AY654" s="998"/>
    </row>
    <row r="655" ht="15.75" customHeight="1">
      <c r="A655" s="998"/>
      <c r="B655" s="998"/>
      <c r="C655" s="998"/>
      <c r="D655" s="998"/>
      <c r="E655" s="998"/>
      <c r="F655" s="998"/>
      <c r="G655" s="998"/>
      <c r="H655" s="998"/>
      <c r="I655" s="998"/>
      <c r="J655" s="998"/>
      <c r="K655" s="998"/>
      <c r="L655" s="998"/>
      <c r="M655" s="998"/>
      <c r="N655" s="998"/>
      <c r="O655" s="998"/>
      <c r="P655" s="998"/>
      <c r="Q655" s="998"/>
      <c r="R655" s="998"/>
      <c r="S655" s="998"/>
      <c r="T655" s="998"/>
      <c r="U655" s="998"/>
      <c r="V655" s="998"/>
      <c r="W655" s="998"/>
      <c r="X655" s="998"/>
      <c r="Y655" s="998"/>
      <c r="Z655" s="998"/>
      <c r="AA655" s="998"/>
      <c r="AB655" s="998"/>
      <c r="AC655" s="998"/>
      <c r="AD655" s="998"/>
      <c r="AE655" s="998"/>
      <c r="AF655" s="998"/>
      <c r="AG655" s="998"/>
      <c r="AH655" s="998"/>
      <c r="AI655" s="998"/>
      <c r="AJ655" s="998"/>
      <c r="AK655" s="998"/>
      <c r="AL655" s="998"/>
      <c r="AM655" s="998"/>
      <c r="AN655" s="998"/>
      <c r="AO655" s="998"/>
      <c r="AP655" s="998"/>
      <c r="AQ655" s="998"/>
      <c r="AR655" s="998"/>
      <c r="AS655" s="998"/>
      <c r="AT655" s="998"/>
      <c r="AU655" s="998"/>
      <c r="AV655" s="998"/>
      <c r="AW655" s="998"/>
      <c r="AX655" s="998"/>
      <c r="AY655" s="998"/>
    </row>
    <row r="656" ht="15.75" customHeight="1">
      <c r="A656" s="998"/>
      <c r="B656" s="998"/>
      <c r="C656" s="998"/>
      <c r="D656" s="998"/>
      <c r="E656" s="998"/>
      <c r="F656" s="998"/>
      <c r="G656" s="998"/>
      <c r="H656" s="998"/>
      <c r="I656" s="998"/>
      <c r="J656" s="998"/>
      <c r="K656" s="998"/>
      <c r="L656" s="998"/>
      <c r="M656" s="998"/>
      <c r="N656" s="998"/>
      <c r="O656" s="998"/>
      <c r="P656" s="998"/>
      <c r="Q656" s="998"/>
      <c r="R656" s="998"/>
      <c r="S656" s="998"/>
      <c r="T656" s="998"/>
      <c r="U656" s="998"/>
      <c r="V656" s="998"/>
      <c r="W656" s="998"/>
      <c r="X656" s="998"/>
      <c r="Y656" s="998"/>
      <c r="Z656" s="998"/>
      <c r="AA656" s="998"/>
      <c r="AB656" s="998"/>
      <c r="AC656" s="998"/>
      <c r="AD656" s="998"/>
      <c r="AE656" s="998"/>
      <c r="AF656" s="998"/>
      <c r="AG656" s="998"/>
      <c r="AH656" s="998"/>
      <c r="AI656" s="998"/>
      <c r="AJ656" s="998"/>
      <c r="AK656" s="998"/>
      <c r="AL656" s="998"/>
      <c r="AM656" s="998"/>
      <c r="AN656" s="998"/>
      <c r="AO656" s="998"/>
      <c r="AP656" s="998"/>
      <c r="AQ656" s="998"/>
      <c r="AR656" s="998"/>
      <c r="AS656" s="998"/>
      <c r="AT656" s="998"/>
      <c r="AU656" s="998"/>
      <c r="AV656" s="998"/>
      <c r="AW656" s="998"/>
      <c r="AX656" s="998"/>
      <c r="AY656" s="998"/>
    </row>
    <row r="657" ht="15.75" customHeight="1">
      <c r="A657" s="998"/>
      <c r="B657" s="998"/>
      <c r="C657" s="998"/>
      <c r="D657" s="998"/>
      <c r="E657" s="998"/>
      <c r="F657" s="998"/>
      <c r="G657" s="998"/>
      <c r="H657" s="998"/>
      <c r="I657" s="998"/>
      <c r="J657" s="998"/>
      <c r="K657" s="998"/>
      <c r="L657" s="998"/>
      <c r="M657" s="998"/>
      <c r="N657" s="998"/>
      <c r="O657" s="998"/>
      <c r="P657" s="998"/>
      <c r="Q657" s="998"/>
      <c r="R657" s="998"/>
      <c r="S657" s="998"/>
      <c r="T657" s="998"/>
      <c r="U657" s="998"/>
      <c r="V657" s="998"/>
      <c r="W657" s="998"/>
      <c r="X657" s="998"/>
      <c r="Y657" s="998"/>
      <c r="Z657" s="998"/>
      <c r="AA657" s="998"/>
      <c r="AB657" s="998"/>
      <c r="AC657" s="998"/>
      <c r="AD657" s="998"/>
      <c r="AE657" s="998"/>
      <c r="AF657" s="998"/>
      <c r="AG657" s="998"/>
      <c r="AH657" s="998"/>
      <c r="AI657" s="998"/>
      <c r="AJ657" s="998"/>
      <c r="AK657" s="998"/>
      <c r="AL657" s="998"/>
      <c r="AM657" s="998"/>
      <c r="AN657" s="998"/>
      <c r="AO657" s="998"/>
      <c r="AP657" s="998"/>
      <c r="AQ657" s="998"/>
      <c r="AR657" s="998"/>
      <c r="AS657" s="998"/>
      <c r="AT657" s="998"/>
      <c r="AU657" s="998"/>
      <c r="AV657" s="998"/>
      <c r="AW657" s="998"/>
      <c r="AX657" s="998"/>
      <c r="AY657" s="998"/>
    </row>
    <row r="658" ht="15.75" customHeight="1">
      <c r="A658" s="998"/>
      <c r="B658" s="998"/>
      <c r="C658" s="998"/>
      <c r="D658" s="998"/>
      <c r="E658" s="998"/>
      <c r="F658" s="998"/>
      <c r="G658" s="998"/>
      <c r="H658" s="998"/>
      <c r="I658" s="998"/>
      <c r="J658" s="998"/>
      <c r="K658" s="998"/>
      <c r="L658" s="998"/>
      <c r="M658" s="998"/>
      <c r="N658" s="998"/>
      <c r="O658" s="998"/>
      <c r="P658" s="998"/>
      <c r="Q658" s="998"/>
      <c r="R658" s="998"/>
      <c r="S658" s="998"/>
      <c r="T658" s="998"/>
      <c r="U658" s="998"/>
      <c r="V658" s="998"/>
      <c r="W658" s="998"/>
      <c r="X658" s="998"/>
      <c r="Y658" s="998"/>
      <c r="Z658" s="998"/>
      <c r="AA658" s="998"/>
      <c r="AB658" s="998"/>
      <c r="AC658" s="998"/>
      <c r="AD658" s="998"/>
      <c r="AE658" s="998"/>
      <c r="AF658" s="998"/>
      <c r="AG658" s="998"/>
      <c r="AH658" s="998"/>
      <c r="AI658" s="998"/>
      <c r="AJ658" s="998"/>
      <c r="AK658" s="998"/>
      <c r="AL658" s="998"/>
      <c r="AM658" s="998"/>
      <c r="AN658" s="998"/>
      <c r="AO658" s="998"/>
      <c r="AP658" s="998"/>
      <c r="AQ658" s="998"/>
      <c r="AR658" s="998"/>
      <c r="AS658" s="998"/>
      <c r="AT658" s="998"/>
      <c r="AU658" s="998"/>
      <c r="AV658" s="998"/>
      <c r="AW658" s="998"/>
      <c r="AX658" s="998"/>
      <c r="AY658" s="998"/>
    </row>
    <row r="659" ht="15.75" customHeight="1">
      <c r="A659" s="998"/>
      <c r="B659" s="998"/>
      <c r="C659" s="998"/>
      <c r="D659" s="998"/>
      <c r="E659" s="998"/>
      <c r="F659" s="998"/>
      <c r="G659" s="998"/>
      <c r="H659" s="998"/>
      <c r="I659" s="998"/>
      <c r="J659" s="998"/>
      <c r="K659" s="998"/>
      <c r="L659" s="998"/>
      <c r="M659" s="998"/>
      <c r="N659" s="998"/>
      <c r="O659" s="998"/>
      <c r="P659" s="998"/>
      <c r="Q659" s="998"/>
      <c r="R659" s="998"/>
      <c r="S659" s="998"/>
      <c r="T659" s="998"/>
      <c r="U659" s="998"/>
      <c r="V659" s="998"/>
      <c r="W659" s="998"/>
      <c r="X659" s="998"/>
      <c r="Y659" s="998"/>
      <c r="Z659" s="998"/>
      <c r="AA659" s="998"/>
      <c r="AB659" s="998"/>
      <c r="AC659" s="998"/>
      <c r="AD659" s="998"/>
      <c r="AE659" s="998"/>
      <c r="AF659" s="998"/>
      <c r="AG659" s="998"/>
      <c r="AH659" s="998"/>
      <c r="AI659" s="998"/>
      <c r="AJ659" s="998"/>
      <c r="AK659" s="998"/>
      <c r="AL659" s="998"/>
      <c r="AM659" s="998"/>
      <c r="AN659" s="998"/>
      <c r="AO659" s="998"/>
      <c r="AP659" s="998"/>
      <c r="AQ659" s="998"/>
      <c r="AR659" s="998"/>
      <c r="AS659" s="998"/>
      <c r="AT659" s="998"/>
      <c r="AU659" s="998"/>
      <c r="AV659" s="998"/>
      <c r="AW659" s="998"/>
      <c r="AX659" s="998"/>
      <c r="AY659" s="998"/>
    </row>
    <row r="660" ht="15.75" customHeight="1">
      <c r="A660" s="998"/>
      <c r="B660" s="998"/>
      <c r="C660" s="998"/>
      <c r="D660" s="998"/>
      <c r="E660" s="998"/>
      <c r="F660" s="998"/>
      <c r="G660" s="998"/>
      <c r="H660" s="998"/>
      <c r="I660" s="998"/>
      <c r="J660" s="998"/>
      <c r="K660" s="998"/>
      <c r="L660" s="998"/>
      <c r="M660" s="998"/>
      <c r="N660" s="998"/>
      <c r="O660" s="998"/>
      <c r="P660" s="998"/>
      <c r="Q660" s="998"/>
      <c r="R660" s="998"/>
      <c r="S660" s="998"/>
      <c r="T660" s="998"/>
      <c r="U660" s="998"/>
      <c r="V660" s="998"/>
      <c r="W660" s="998"/>
      <c r="X660" s="998"/>
      <c r="Y660" s="998"/>
      <c r="Z660" s="998"/>
      <c r="AA660" s="998"/>
      <c r="AB660" s="998"/>
      <c r="AC660" s="998"/>
      <c r="AD660" s="998"/>
      <c r="AE660" s="998"/>
      <c r="AF660" s="998"/>
      <c r="AG660" s="998"/>
      <c r="AH660" s="998"/>
      <c r="AI660" s="998"/>
      <c r="AJ660" s="998"/>
      <c r="AK660" s="998"/>
      <c r="AL660" s="998"/>
      <c r="AM660" s="998"/>
      <c r="AN660" s="998"/>
      <c r="AO660" s="998"/>
      <c r="AP660" s="998"/>
      <c r="AQ660" s="998"/>
      <c r="AR660" s="998"/>
      <c r="AS660" s="998"/>
      <c r="AT660" s="998"/>
      <c r="AU660" s="998"/>
      <c r="AV660" s="998"/>
      <c r="AW660" s="998"/>
      <c r="AX660" s="998"/>
      <c r="AY660" s="998"/>
    </row>
    <row r="661" ht="15.75" customHeight="1">
      <c r="A661" s="998"/>
      <c r="B661" s="998"/>
      <c r="C661" s="998"/>
      <c r="D661" s="998"/>
      <c r="E661" s="998"/>
      <c r="F661" s="998"/>
      <c r="G661" s="998"/>
      <c r="H661" s="998"/>
      <c r="I661" s="998"/>
      <c r="J661" s="998"/>
      <c r="K661" s="998"/>
      <c r="L661" s="998"/>
      <c r="M661" s="998"/>
      <c r="N661" s="998"/>
      <c r="O661" s="998"/>
      <c r="P661" s="998"/>
      <c r="Q661" s="998"/>
      <c r="R661" s="998"/>
      <c r="S661" s="998"/>
      <c r="T661" s="998"/>
      <c r="U661" s="998"/>
      <c r="V661" s="998"/>
      <c r="W661" s="998"/>
      <c r="X661" s="998"/>
      <c r="Y661" s="998"/>
      <c r="Z661" s="998"/>
      <c r="AA661" s="998"/>
      <c r="AB661" s="998"/>
      <c r="AC661" s="998"/>
      <c r="AD661" s="998"/>
      <c r="AE661" s="998"/>
      <c r="AF661" s="998"/>
      <c r="AG661" s="998"/>
      <c r="AH661" s="998"/>
      <c r="AI661" s="998"/>
      <c r="AJ661" s="998"/>
      <c r="AK661" s="998"/>
      <c r="AL661" s="998"/>
      <c r="AM661" s="998"/>
      <c r="AN661" s="998"/>
      <c r="AO661" s="998"/>
      <c r="AP661" s="998"/>
      <c r="AQ661" s="998"/>
      <c r="AR661" s="998"/>
      <c r="AS661" s="998"/>
      <c r="AT661" s="998"/>
      <c r="AU661" s="998"/>
      <c r="AV661" s="998"/>
      <c r="AW661" s="998"/>
      <c r="AX661" s="998"/>
      <c r="AY661" s="998"/>
    </row>
    <row r="662" ht="15.75" customHeight="1">
      <c r="A662" s="998"/>
      <c r="B662" s="998"/>
      <c r="C662" s="998"/>
      <c r="D662" s="998"/>
      <c r="E662" s="998"/>
      <c r="F662" s="998"/>
      <c r="G662" s="998"/>
      <c r="H662" s="998"/>
      <c r="I662" s="998"/>
      <c r="J662" s="998"/>
      <c r="K662" s="998"/>
      <c r="L662" s="998"/>
      <c r="M662" s="998"/>
      <c r="N662" s="998"/>
      <c r="O662" s="998"/>
      <c r="P662" s="998"/>
      <c r="Q662" s="998"/>
      <c r="R662" s="998"/>
      <c r="S662" s="998"/>
      <c r="T662" s="998"/>
      <c r="U662" s="998"/>
      <c r="V662" s="998"/>
      <c r="W662" s="998"/>
      <c r="X662" s="998"/>
      <c r="Y662" s="998"/>
      <c r="Z662" s="998"/>
      <c r="AA662" s="998"/>
      <c r="AB662" s="998"/>
      <c r="AC662" s="998"/>
      <c r="AD662" s="998"/>
      <c r="AE662" s="998"/>
      <c r="AF662" s="998"/>
      <c r="AG662" s="998"/>
      <c r="AH662" s="998"/>
      <c r="AI662" s="998"/>
      <c r="AJ662" s="998"/>
      <c r="AK662" s="998"/>
      <c r="AL662" s="998"/>
      <c r="AM662" s="998"/>
      <c r="AN662" s="998"/>
      <c r="AO662" s="998"/>
      <c r="AP662" s="998"/>
      <c r="AQ662" s="998"/>
      <c r="AR662" s="998"/>
      <c r="AS662" s="998"/>
      <c r="AT662" s="998"/>
      <c r="AU662" s="998"/>
      <c r="AV662" s="998"/>
      <c r="AW662" s="998"/>
      <c r="AX662" s="998"/>
      <c r="AY662" s="998"/>
    </row>
    <row r="663" ht="15.75" customHeight="1">
      <c r="A663" s="998"/>
      <c r="B663" s="998"/>
      <c r="C663" s="998"/>
      <c r="D663" s="998"/>
      <c r="E663" s="998"/>
      <c r="F663" s="998"/>
      <c r="G663" s="998"/>
      <c r="H663" s="998"/>
      <c r="I663" s="998"/>
      <c r="J663" s="998"/>
      <c r="K663" s="998"/>
      <c r="L663" s="998"/>
      <c r="M663" s="998"/>
      <c r="N663" s="998"/>
      <c r="O663" s="998"/>
      <c r="P663" s="998"/>
      <c r="Q663" s="998"/>
      <c r="R663" s="998"/>
      <c r="S663" s="998"/>
      <c r="T663" s="998"/>
      <c r="U663" s="998"/>
      <c r="V663" s="998"/>
      <c r="W663" s="998"/>
      <c r="X663" s="998"/>
      <c r="Y663" s="998"/>
      <c r="Z663" s="998"/>
      <c r="AA663" s="998"/>
      <c r="AB663" s="998"/>
      <c r="AC663" s="998"/>
      <c r="AD663" s="998"/>
      <c r="AE663" s="998"/>
      <c r="AF663" s="998"/>
      <c r="AG663" s="998"/>
      <c r="AH663" s="998"/>
      <c r="AI663" s="998"/>
      <c r="AJ663" s="998"/>
      <c r="AK663" s="998"/>
      <c r="AL663" s="998"/>
      <c r="AM663" s="998"/>
      <c r="AN663" s="998"/>
      <c r="AO663" s="998"/>
      <c r="AP663" s="998"/>
      <c r="AQ663" s="998"/>
      <c r="AR663" s="998"/>
      <c r="AS663" s="998"/>
      <c r="AT663" s="998"/>
      <c r="AU663" s="998"/>
      <c r="AV663" s="998"/>
      <c r="AW663" s="998"/>
      <c r="AX663" s="998"/>
      <c r="AY663" s="998"/>
    </row>
    <row r="664" ht="15.75" customHeight="1">
      <c r="A664" s="998"/>
      <c r="B664" s="998"/>
      <c r="C664" s="998"/>
      <c r="D664" s="998"/>
      <c r="E664" s="998"/>
      <c r="F664" s="998"/>
      <c r="G664" s="998"/>
      <c r="H664" s="998"/>
      <c r="I664" s="998"/>
      <c r="J664" s="998"/>
      <c r="K664" s="998"/>
      <c r="L664" s="998"/>
      <c r="M664" s="998"/>
      <c r="N664" s="998"/>
      <c r="O664" s="998"/>
      <c r="P664" s="998"/>
      <c r="Q664" s="998"/>
      <c r="R664" s="998"/>
      <c r="S664" s="998"/>
      <c r="T664" s="998"/>
      <c r="U664" s="998"/>
      <c r="V664" s="998"/>
      <c r="W664" s="998"/>
      <c r="X664" s="998"/>
      <c r="Y664" s="998"/>
      <c r="Z664" s="998"/>
      <c r="AA664" s="998"/>
      <c r="AB664" s="998"/>
      <c r="AC664" s="998"/>
      <c r="AD664" s="998"/>
      <c r="AE664" s="998"/>
      <c r="AF664" s="998"/>
      <c r="AG664" s="998"/>
      <c r="AH664" s="998"/>
      <c r="AI664" s="998"/>
      <c r="AJ664" s="998"/>
      <c r="AK664" s="998"/>
      <c r="AL664" s="998"/>
      <c r="AM664" s="998"/>
      <c r="AN664" s="998"/>
      <c r="AO664" s="998"/>
      <c r="AP664" s="998"/>
      <c r="AQ664" s="998"/>
      <c r="AR664" s="998"/>
      <c r="AS664" s="998"/>
      <c r="AT664" s="998"/>
      <c r="AU664" s="998"/>
      <c r="AV664" s="998"/>
      <c r="AW664" s="998"/>
      <c r="AX664" s="998"/>
      <c r="AY664" s="998"/>
    </row>
    <row r="665" ht="15.75" customHeight="1">
      <c r="A665" s="998"/>
      <c r="B665" s="998"/>
      <c r="C665" s="998"/>
      <c r="D665" s="998"/>
      <c r="E665" s="998"/>
      <c r="F665" s="998"/>
      <c r="G665" s="998"/>
      <c r="H665" s="998"/>
      <c r="I665" s="998"/>
      <c r="J665" s="998"/>
      <c r="K665" s="998"/>
      <c r="L665" s="998"/>
      <c r="M665" s="998"/>
      <c r="N665" s="998"/>
      <c r="O665" s="998"/>
      <c r="P665" s="998"/>
      <c r="Q665" s="998"/>
      <c r="R665" s="998"/>
      <c r="S665" s="998"/>
      <c r="T665" s="998"/>
      <c r="U665" s="998"/>
      <c r="V665" s="998"/>
      <c r="W665" s="998"/>
      <c r="X665" s="998"/>
      <c r="Y665" s="998"/>
      <c r="Z665" s="998"/>
      <c r="AA665" s="998"/>
      <c r="AB665" s="998"/>
      <c r="AC665" s="998"/>
      <c r="AD665" s="998"/>
      <c r="AE665" s="998"/>
      <c r="AF665" s="998"/>
      <c r="AG665" s="998"/>
      <c r="AH665" s="998"/>
      <c r="AI665" s="998"/>
      <c r="AJ665" s="998"/>
      <c r="AK665" s="998"/>
      <c r="AL665" s="998"/>
      <c r="AM665" s="998"/>
      <c r="AN665" s="998"/>
      <c r="AO665" s="998"/>
      <c r="AP665" s="998"/>
      <c r="AQ665" s="998"/>
      <c r="AR665" s="998"/>
      <c r="AS665" s="998"/>
      <c r="AT665" s="998"/>
      <c r="AU665" s="998"/>
      <c r="AV665" s="998"/>
      <c r="AW665" s="998"/>
      <c r="AX665" s="998"/>
      <c r="AY665" s="998"/>
    </row>
    <row r="666" ht="15.75" customHeight="1">
      <c r="A666" s="998"/>
      <c r="B666" s="998"/>
      <c r="C666" s="998"/>
      <c r="D666" s="998"/>
      <c r="E666" s="998"/>
      <c r="F666" s="998"/>
      <c r="G666" s="998"/>
      <c r="H666" s="998"/>
      <c r="I666" s="998"/>
      <c r="J666" s="998"/>
      <c r="K666" s="998"/>
      <c r="L666" s="998"/>
      <c r="M666" s="998"/>
      <c r="N666" s="998"/>
      <c r="O666" s="998"/>
      <c r="P666" s="998"/>
      <c r="Q666" s="998"/>
      <c r="R666" s="998"/>
      <c r="S666" s="998"/>
      <c r="T666" s="998"/>
      <c r="U666" s="998"/>
      <c r="V666" s="998"/>
      <c r="W666" s="998"/>
      <c r="X666" s="998"/>
      <c r="Y666" s="998"/>
      <c r="Z666" s="998"/>
      <c r="AA666" s="998"/>
      <c r="AB666" s="998"/>
      <c r="AC666" s="998"/>
      <c r="AD666" s="998"/>
      <c r="AE666" s="998"/>
      <c r="AF666" s="998"/>
      <c r="AG666" s="998"/>
      <c r="AH666" s="998"/>
      <c r="AI666" s="998"/>
      <c r="AJ666" s="998"/>
      <c r="AK666" s="998"/>
      <c r="AL666" s="998"/>
      <c r="AM666" s="998"/>
      <c r="AN666" s="998"/>
      <c r="AO666" s="998"/>
      <c r="AP666" s="998"/>
      <c r="AQ666" s="998"/>
      <c r="AR666" s="998"/>
      <c r="AS666" s="998"/>
      <c r="AT666" s="998"/>
      <c r="AU666" s="998"/>
      <c r="AV666" s="998"/>
      <c r="AW666" s="998"/>
      <c r="AX666" s="998"/>
      <c r="AY666" s="998"/>
    </row>
    <row r="667" ht="15.75" customHeight="1">
      <c r="A667" s="998"/>
      <c r="B667" s="998"/>
      <c r="C667" s="998"/>
      <c r="D667" s="998"/>
      <c r="E667" s="998"/>
      <c r="F667" s="998"/>
      <c r="G667" s="998"/>
      <c r="H667" s="998"/>
      <c r="I667" s="998"/>
      <c r="J667" s="998"/>
      <c r="K667" s="998"/>
      <c r="L667" s="998"/>
      <c r="M667" s="998"/>
      <c r="N667" s="998"/>
      <c r="O667" s="998"/>
      <c r="P667" s="998"/>
      <c r="Q667" s="998"/>
      <c r="R667" s="998"/>
      <c r="S667" s="998"/>
      <c r="T667" s="998"/>
      <c r="U667" s="998"/>
      <c r="V667" s="998"/>
      <c r="W667" s="998"/>
      <c r="X667" s="998"/>
      <c r="Y667" s="998"/>
      <c r="Z667" s="998"/>
      <c r="AA667" s="998"/>
      <c r="AB667" s="998"/>
      <c r="AC667" s="998"/>
      <c r="AD667" s="998"/>
      <c r="AE667" s="998"/>
      <c r="AF667" s="998"/>
      <c r="AG667" s="998"/>
      <c r="AH667" s="998"/>
      <c r="AI667" s="998"/>
      <c r="AJ667" s="998"/>
      <c r="AK667" s="998"/>
      <c r="AL667" s="998"/>
      <c r="AM667" s="998"/>
      <c r="AN667" s="998"/>
      <c r="AO667" s="998"/>
      <c r="AP667" s="998"/>
      <c r="AQ667" s="998"/>
      <c r="AR667" s="998"/>
      <c r="AS667" s="998"/>
      <c r="AT667" s="998"/>
      <c r="AU667" s="998"/>
      <c r="AV667" s="998"/>
      <c r="AW667" s="998"/>
      <c r="AX667" s="998"/>
      <c r="AY667" s="998"/>
    </row>
    <row r="668" ht="15.75" customHeight="1">
      <c r="A668" s="998"/>
      <c r="B668" s="998"/>
      <c r="C668" s="998"/>
      <c r="D668" s="998"/>
      <c r="E668" s="998"/>
      <c r="F668" s="998"/>
      <c r="G668" s="998"/>
      <c r="H668" s="998"/>
      <c r="I668" s="998"/>
      <c r="J668" s="998"/>
      <c r="K668" s="998"/>
      <c r="L668" s="998"/>
      <c r="M668" s="998"/>
      <c r="N668" s="998"/>
      <c r="O668" s="998"/>
      <c r="P668" s="998"/>
      <c r="Q668" s="998"/>
      <c r="R668" s="998"/>
      <c r="S668" s="998"/>
      <c r="T668" s="998"/>
      <c r="U668" s="998"/>
      <c r="V668" s="998"/>
      <c r="W668" s="998"/>
      <c r="X668" s="998"/>
      <c r="Y668" s="998"/>
      <c r="Z668" s="998"/>
      <c r="AA668" s="998"/>
      <c r="AB668" s="998"/>
      <c r="AC668" s="998"/>
      <c r="AD668" s="998"/>
      <c r="AE668" s="998"/>
      <c r="AF668" s="998"/>
      <c r="AG668" s="998"/>
      <c r="AH668" s="998"/>
      <c r="AI668" s="998"/>
      <c r="AJ668" s="998"/>
      <c r="AK668" s="998"/>
      <c r="AL668" s="998"/>
      <c r="AM668" s="998"/>
      <c r="AN668" s="998"/>
      <c r="AO668" s="998"/>
      <c r="AP668" s="998"/>
      <c r="AQ668" s="998"/>
      <c r="AR668" s="998"/>
      <c r="AS668" s="998"/>
      <c r="AT668" s="998"/>
      <c r="AU668" s="998"/>
      <c r="AV668" s="998"/>
      <c r="AW668" s="998"/>
      <c r="AX668" s="998"/>
      <c r="AY668" s="998"/>
    </row>
    <row r="669" ht="15.75" customHeight="1">
      <c r="A669" s="998"/>
      <c r="B669" s="998"/>
      <c r="C669" s="998"/>
      <c r="D669" s="998"/>
      <c r="E669" s="998"/>
      <c r="F669" s="998"/>
      <c r="G669" s="998"/>
      <c r="H669" s="998"/>
      <c r="I669" s="998"/>
      <c r="J669" s="998"/>
      <c r="K669" s="998"/>
      <c r="L669" s="998"/>
      <c r="M669" s="998"/>
      <c r="N669" s="998"/>
      <c r="O669" s="998"/>
      <c r="P669" s="998"/>
      <c r="Q669" s="998"/>
      <c r="R669" s="998"/>
      <c r="S669" s="998"/>
      <c r="T669" s="998"/>
      <c r="U669" s="998"/>
      <c r="V669" s="998"/>
      <c r="W669" s="998"/>
      <c r="X669" s="998"/>
      <c r="Y669" s="998"/>
      <c r="Z669" s="998"/>
      <c r="AA669" s="998"/>
      <c r="AB669" s="998"/>
      <c r="AC669" s="998"/>
      <c r="AD669" s="998"/>
      <c r="AE669" s="998"/>
      <c r="AF669" s="998"/>
      <c r="AG669" s="998"/>
      <c r="AH669" s="998"/>
      <c r="AI669" s="998"/>
      <c r="AJ669" s="998"/>
      <c r="AK669" s="998"/>
      <c r="AL669" s="998"/>
      <c r="AM669" s="998"/>
      <c r="AN669" s="998"/>
      <c r="AO669" s="998"/>
      <c r="AP669" s="998"/>
      <c r="AQ669" s="998"/>
      <c r="AR669" s="998"/>
      <c r="AS669" s="998"/>
      <c r="AT669" s="998"/>
      <c r="AU669" s="998"/>
      <c r="AV669" s="998"/>
      <c r="AW669" s="998"/>
      <c r="AX669" s="998"/>
      <c r="AY669" s="998"/>
    </row>
    <row r="670" ht="15.75" customHeight="1">
      <c r="A670" s="998"/>
      <c r="B670" s="998"/>
      <c r="C670" s="998"/>
      <c r="D670" s="998"/>
      <c r="E670" s="998"/>
      <c r="F670" s="998"/>
      <c r="G670" s="998"/>
      <c r="H670" s="998"/>
      <c r="I670" s="998"/>
      <c r="J670" s="998"/>
      <c r="K670" s="998"/>
      <c r="L670" s="998"/>
      <c r="M670" s="998"/>
      <c r="N670" s="998"/>
      <c r="O670" s="998"/>
      <c r="P670" s="998"/>
      <c r="Q670" s="998"/>
      <c r="R670" s="998"/>
      <c r="S670" s="998"/>
      <c r="T670" s="998"/>
      <c r="U670" s="998"/>
      <c r="V670" s="998"/>
      <c r="W670" s="998"/>
      <c r="X670" s="998"/>
      <c r="Y670" s="998"/>
      <c r="Z670" s="998"/>
      <c r="AA670" s="998"/>
      <c r="AB670" s="998"/>
      <c r="AC670" s="998"/>
      <c r="AD670" s="998"/>
      <c r="AE670" s="998"/>
      <c r="AF670" s="998"/>
      <c r="AG670" s="998"/>
      <c r="AH670" s="998"/>
      <c r="AI670" s="998"/>
      <c r="AJ670" s="998"/>
      <c r="AK670" s="998"/>
      <c r="AL670" s="998"/>
      <c r="AM670" s="998"/>
      <c r="AN670" s="998"/>
      <c r="AO670" s="998"/>
      <c r="AP670" s="998"/>
      <c r="AQ670" s="998"/>
      <c r="AR670" s="998"/>
      <c r="AS670" s="998"/>
      <c r="AT670" s="998"/>
      <c r="AU670" s="998"/>
      <c r="AV670" s="998"/>
      <c r="AW670" s="998"/>
      <c r="AX670" s="998"/>
      <c r="AY670" s="998"/>
    </row>
    <row r="671" ht="15.75" customHeight="1">
      <c r="A671" s="998"/>
      <c r="B671" s="998"/>
      <c r="C671" s="998"/>
      <c r="D671" s="998"/>
      <c r="E671" s="998"/>
      <c r="F671" s="998"/>
      <c r="G671" s="998"/>
      <c r="H671" s="998"/>
      <c r="I671" s="998"/>
      <c r="J671" s="998"/>
      <c r="K671" s="998"/>
      <c r="L671" s="998"/>
      <c r="M671" s="998"/>
      <c r="N671" s="998"/>
      <c r="O671" s="998"/>
      <c r="P671" s="998"/>
      <c r="Q671" s="998"/>
      <c r="R671" s="998"/>
      <c r="S671" s="998"/>
      <c r="T671" s="998"/>
      <c r="U671" s="998"/>
      <c r="V671" s="998"/>
      <c r="W671" s="998"/>
      <c r="X671" s="998"/>
      <c r="Y671" s="998"/>
      <c r="Z671" s="998"/>
      <c r="AA671" s="998"/>
      <c r="AB671" s="998"/>
      <c r="AC671" s="998"/>
      <c r="AD671" s="998"/>
      <c r="AE671" s="998"/>
      <c r="AF671" s="998"/>
      <c r="AG671" s="998"/>
      <c r="AH671" s="998"/>
      <c r="AI671" s="998"/>
      <c r="AJ671" s="998"/>
      <c r="AK671" s="998"/>
      <c r="AL671" s="998"/>
      <c r="AM671" s="998"/>
      <c r="AN671" s="998"/>
      <c r="AO671" s="998"/>
      <c r="AP671" s="998"/>
      <c r="AQ671" s="998"/>
      <c r="AR671" s="998"/>
      <c r="AS671" s="998"/>
      <c r="AT671" s="998"/>
      <c r="AU671" s="998"/>
      <c r="AV671" s="998"/>
      <c r="AW671" s="998"/>
      <c r="AX671" s="998"/>
      <c r="AY671" s="998"/>
    </row>
    <row r="672" ht="15.75" customHeight="1">
      <c r="A672" s="998"/>
      <c r="B672" s="998"/>
      <c r="C672" s="998"/>
      <c r="D672" s="998"/>
      <c r="E672" s="998"/>
      <c r="F672" s="998"/>
      <c r="G672" s="998"/>
      <c r="H672" s="998"/>
      <c r="I672" s="998"/>
      <c r="J672" s="998"/>
      <c r="K672" s="998"/>
      <c r="L672" s="998"/>
      <c r="M672" s="998"/>
      <c r="N672" s="998"/>
      <c r="O672" s="998"/>
      <c r="P672" s="998"/>
      <c r="Q672" s="998"/>
      <c r="R672" s="998"/>
      <c r="S672" s="998"/>
      <c r="T672" s="998"/>
      <c r="U672" s="998"/>
      <c r="V672" s="998"/>
      <c r="W672" s="998"/>
      <c r="X672" s="998"/>
      <c r="Y672" s="998"/>
      <c r="Z672" s="998"/>
      <c r="AA672" s="998"/>
      <c r="AB672" s="998"/>
      <c r="AC672" s="998"/>
      <c r="AD672" s="998"/>
      <c r="AE672" s="998"/>
      <c r="AF672" s="998"/>
      <c r="AG672" s="998"/>
      <c r="AH672" s="998"/>
      <c r="AI672" s="998"/>
      <c r="AJ672" s="998"/>
      <c r="AK672" s="998"/>
      <c r="AL672" s="998"/>
      <c r="AM672" s="998"/>
      <c r="AN672" s="998"/>
      <c r="AO672" s="998"/>
      <c r="AP672" s="998"/>
      <c r="AQ672" s="998"/>
      <c r="AR672" s="998"/>
      <c r="AS672" s="998"/>
      <c r="AT672" s="998"/>
      <c r="AU672" s="998"/>
      <c r="AV672" s="998"/>
      <c r="AW672" s="998"/>
      <c r="AX672" s="998"/>
      <c r="AY672" s="998"/>
    </row>
    <row r="673" ht="15.75" customHeight="1">
      <c r="A673" s="998"/>
      <c r="B673" s="998"/>
      <c r="C673" s="998"/>
      <c r="D673" s="998"/>
      <c r="E673" s="998"/>
      <c r="F673" s="998"/>
      <c r="G673" s="998"/>
      <c r="H673" s="998"/>
      <c r="I673" s="998"/>
      <c r="J673" s="998"/>
      <c r="K673" s="998"/>
      <c r="L673" s="998"/>
      <c r="M673" s="998"/>
      <c r="N673" s="998"/>
      <c r="O673" s="998"/>
      <c r="P673" s="998"/>
      <c r="Q673" s="998"/>
      <c r="R673" s="998"/>
      <c r="S673" s="998"/>
      <c r="T673" s="998"/>
      <c r="U673" s="998"/>
      <c r="V673" s="998"/>
      <c r="W673" s="998"/>
      <c r="X673" s="998"/>
      <c r="Y673" s="998"/>
      <c r="Z673" s="998"/>
      <c r="AA673" s="998"/>
      <c r="AB673" s="998"/>
      <c r="AC673" s="998"/>
      <c r="AD673" s="998"/>
      <c r="AE673" s="998"/>
      <c r="AF673" s="998"/>
      <c r="AG673" s="998"/>
      <c r="AH673" s="998"/>
      <c r="AI673" s="998"/>
      <c r="AJ673" s="998"/>
      <c r="AK673" s="998"/>
      <c r="AL673" s="998"/>
      <c r="AM673" s="998"/>
      <c r="AN673" s="998"/>
      <c r="AO673" s="998"/>
      <c r="AP673" s="998"/>
      <c r="AQ673" s="998"/>
      <c r="AR673" s="998"/>
      <c r="AS673" s="998"/>
      <c r="AT673" s="998"/>
      <c r="AU673" s="998"/>
      <c r="AV673" s="998"/>
      <c r="AW673" s="998"/>
      <c r="AX673" s="998"/>
      <c r="AY673" s="998"/>
    </row>
    <row r="674" ht="15.75" customHeight="1">
      <c r="A674" s="998"/>
      <c r="B674" s="998"/>
      <c r="C674" s="998"/>
      <c r="D674" s="998"/>
      <c r="E674" s="998"/>
      <c r="F674" s="998"/>
      <c r="G674" s="998"/>
      <c r="H674" s="998"/>
      <c r="I674" s="998"/>
      <c r="J674" s="998"/>
      <c r="K674" s="998"/>
      <c r="L674" s="998"/>
      <c r="M674" s="998"/>
      <c r="N674" s="998"/>
      <c r="O674" s="998"/>
      <c r="P674" s="998"/>
      <c r="Q674" s="998"/>
      <c r="R674" s="998"/>
      <c r="S674" s="998"/>
      <c r="T674" s="998"/>
      <c r="U674" s="998"/>
      <c r="V674" s="998"/>
      <c r="W674" s="998"/>
      <c r="X674" s="998"/>
      <c r="Y674" s="998"/>
      <c r="Z674" s="998"/>
      <c r="AA674" s="998"/>
      <c r="AB674" s="998"/>
      <c r="AC674" s="998"/>
      <c r="AD674" s="998"/>
      <c r="AE674" s="998"/>
      <c r="AF674" s="998"/>
      <c r="AG674" s="998"/>
      <c r="AH674" s="998"/>
      <c r="AI674" s="998"/>
      <c r="AJ674" s="998"/>
      <c r="AK674" s="998"/>
      <c r="AL674" s="998"/>
      <c r="AM674" s="998"/>
      <c r="AN674" s="998"/>
      <c r="AO674" s="998"/>
      <c r="AP674" s="998"/>
      <c r="AQ674" s="998"/>
      <c r="AR674" s="998"/>
      <c r="AS674" s="998"/>
      <c r="AT674" s="998"/>
      <c r="AU674" s="998"/>
      <c r="AV674" s="998"/>
      <c r="AW674" s="998"/>
      <c r="AX674" s="998"/>
      <c r="AY674" s="998"/>
    </row>
    <row r="675" ht="15.75" customHeight="1">
      <c r="A675" s="998"/>
      <c r="B675" s="998"/>
      <c r="C675" s="998"/>
      <c r="D675" s="998"/>
      <c r="E675" s="998"/>
      <c r="F675" s="998"/>
      <c r="G675" s="998"/>
      <c r="H675" s="998"/>
      <c r="I675" s="998"/>
      <c r="J675" s="998"/>
      <c r="K675" s="998"/>
      <c r="L675" s="998"/>
      <c r="M675" s="998"/>
      <c r="N675" s="998"/>
      <c r="O675" s="998"/>
      <c r="P675" s="998"/>
      <c r="Q675" s="998"/>
      <c r="R675" s="998"/>
      <c r="S675" s="998"/>
      <c r="T675" s="998"/>
      <c r="U675" s="998"/>
      <c r="V675" s="998"/>
      <c r="W675" s="998"/>
      <c r="X675" s="998"/>
      <c r="Y675" s="998"/>
      <c r="Z675" s="998"/>
      <c r="AA675" s="998"/>
      <c r="AB675" s="998"/>
      <c r="AC675" s="998"/>
      <c r="AD675" s="998"/>
      <c r="AE675" s="998"/>
      <c r="AF675" s="998"/>
      <c r="AG675" s="998"/>
      <c r="AH675" s="998"/>
      <c r="AI675" s="998"/>
      <c r="AJ675" s="998"/>
      <c r="AK675" s="998"/>
      <c r="AL675" s="998"/>
      <c r="AM675" s="998"/>
      <c r="AN675" s="998"/>
      <c r="AO675" s="998"/>
      <c r="AP675" s="998"/>
      <c r="AQ675" s="998"/>
      <c r="AR675" s="998"/>
      <c r="AS675" s="998"/>
      <c r="AT675" s="998"/>
      <c r="AU675" s="998"/>
      <c r="AV675" s="998"/>
      <c r="AW675" s="998"/>
      <c r="AX675" s="998"/>
      <c r="AY675" s="998"/>
    </row>
    <row r="676" ht="15.75" customHeight="1">
      <c r="A676" s="998"/>
      <c r="B676" s="998"/>
      <c r="C676" s="998"/>
      <c r="D676" s="998"/>
      <c r="E676" s="998"/>
      <c r="F676" s="998"/>
      <c r="G676" s="998"/>
      <c r="H676" s="998"/>
      <c r="I676" s="998"/>
      <c r="J676" s="998"/>
      <c r="K676" s="998"/>
      <c r="L676" s="998"/>
      <c r="M676" s="998"/>
      <c r="N676" s="998"/>
      <c r="O676" s="998"/>
      <c r="P676" s="998"/>
      <c r="Q676" s="998"/>
      <c r="R676" s="998"/>
      <c r="S676" s="998"/>
      <c r="T676" s="998"/>
      <c r="U676" s="998"/>
      <c r="V676" s="998"/>
      <c r="W676" s="998"/>
      <c r="X676" s="998"/>
      <c r="Y676" s="998"/>
      <c r="Z676" s="998"/>
      <c r="AA676" s="998"/>
      <c r="AB676" s="998"/>
      <c r="AC676" s="998"/>
      <c r="AD676" s="998"/>
      <c r="AE676" s="998"/>
      <c r="AF676" s="998"/>
      <c r="AG676" s="998"/>
      <c r="AH676" s="998"/>
      <c r="AI676" s="998"/>
      <c r="AJ676" s="998"/>
      <c r="AK676" s="998"/>
      <c r="AL676" s="998"/>
      <c r="AM676" s="998"/>
      <c r="AN676" s="998"/>
      <c r="AO676" s="998"/>
      <c r="AP676" s="998"/>
      <c r="AQ676" s="998"/>
      <c r="AR676" s="998"/>
      <c r="AS676" s="998"/>
      <c r="AT676" s="998"/>
      <c r="AU676" s="998"/>
      <c r="AV676" s="998"/>
      <c r="AW676" s="998"/>
      <c r="AX676" s="998"/>
      <c r="AY676" s="998"/>
    </row>
    <row r="677" ht="15.75" customHeight="1">
      <c r="A677" s="998"/>
      <c r="B677" s="998"/>
      <c r="C677" s="998"/>
      <c r="D677" s="998"/>
      <c r="E677" s="998"/>
      <c r="F677" s="998"/>
      <c r="G677" s="998"/>
      <c r="H677" s="998"/>
      <c r="I677" s="998"/>
      <c r="J677" s="998"/>
      <c r="K677" s="998"/>
      <c r="L677" s="998"/>
      <c r="M677" s="998"/>
      <c r="N677" s="998"/>
      <c r="O677" s="998"/>
      <c r="P677" s="998"/>
      <c r="Q677" s="998"/>
      <c r="R677" s="998"/>
      <c r="S677" s="998"/>
      <c r="T677" s="998"/>
      <c r="U677" s="998"/>
      <c r="V677" s="998"/>
      <c r="W677" s="998"/>
      <c r="X677" s="998"/>
      <c r="Y677" s="998"/>
      <c r="Z677" s="998"/>
      <c r="AA677" s="998"/>
      <c r="AB677" s="998"/>
      <c r="AC677" s="998"/>
      <c r="AD677" s="998"/>
      <c r="AE677" s="998"/>
      <c r="AF677" s="998"/>
      <c r="AG677" s="998"/>
      <c r="AH677" s="998"/>
      <c r="AI677" s="998"/>
      <c r="AJ677" s="998"/>
      <c r="AK677" s="998"/>
      <c r="AL677" s="998"/>
      <c r="AM677" s="998"/>
      <c r="AN677" s="998"/>
      <c r="AO677" s="998"/>
      <c r="AP677" s="998"/>
      <c r="AQ677" s="998"/>
      <c r="AR677" s="998"/>
      <c r="AS677" s="998"/>
      <c r="AT677" s="998"/>
      <c r="AU677" s="998"/>
      <c r="AV677" s="998"/>
      <c r="AW677" s="998"/>
      <c r="AX677" s="998"/>
      <c r="AY677" s="998"/>
    </row>
    <row r="678" ht="15.75" customHeight="1">
      <c r="A678" s="998"/>
      <c r="B678" s="998"/>
      <c r="C678" s="998"/>
      <c r="D678" s="998"/>
      <c r="E678" s="998"/>
      <c r="F678" s="998"/>
      <c r="G678" s="998"/>
      <c r="H678" s="998"/>
      <c r="I678" s="998"/>
      <c r="J678" s="998"/>
      <c r="K678" s="998"/>
      <c r="L678" s="998"/>
      <c r="M678" s="998"/>
      <c r="N678" s="998"/>
      <c r="O678" s="998"/>
      <c r="P678" s="998"/>
      <c r="Q678" s="998"/>
      <c r="R678" s="998"/>
      <c r="S678" s="998"/>
      <c r="T678" s="998"/>
      <c r="U678" s="998"/>
      <c r="V678" s="998"/>
      <c r="W678" s="998"/>
      <c r="X678" s="998"/>
      <c r="Y678" s="998"/>
      <c r="Z678" s="998"/>
      <c r="AA678" s="998"/>
      <c r="AB678" s="998"/>
      <c r="AC678" s="998"/>
      <c r="AD678" s="998"/>
      <c r="AE678" s="998"/>
      <c r="AF678" s="998"/>
      <c r="AG678" s="998"/>
      <c r="AH678" s="998"/>
      <c r="AI678" s="998"/>
      <c r="AJ678" s="998"/>
      <c r="AK678" s="998"/>
      <c r="AL678" s="998"/>
      <c r="AM678" s="998"/>
      <c r="AN678" s="998"/>
      <c r="AO678" s="998"/>
      <c r="AP678" s="998"/>
      <c r="AQ678" s="998"/>
      <c r="AR678" s="998"/>
      <c r="AS678" s="998"/>
      <c r="AT678" s="998"/>
      <c r="AU678" s="998"/>
      <c r="AV678" s="998"/>
      <c r="AW678" s="998"/>
      <c r="AX678" s="998"/>
      <c r="AY678" s="998"/>
    </row>
    <row r="679" ht="15.75" customHeight="1">
      <c r="A679" s="998"/>
      <c r="B679" s="998"/>
      <c r="C679" s="998"/>
      <c r="D679" s="998"/>
      <c r="E679" s="998"/>
      <c r="F679" s="998"/>
      <c r="G679" s="998"/>
      <c r="H679" s="998"/>
      <c r="I679" s="998"/>
      <c r="J679" s="998"/>
      <c r="K679" s="998"/>
      <c r="L679" s="998"/>
      <c r="M679" s="998"/>
      <c r="N679" s="998"/>
      <c r="O679" s="998"/>
      <c r="P679" s="998"/>
      <c r="Q679" s="998"/>
      <c r="R679" s="998"/>
      <c r="S679" s="998"/>
      <c r="T679" s="998"/>
      <c r="U679" s="998"/>
      <c r="V679" s="998"/>
      <c r="W679" s="998"/>
      <c r="X679" s="998"/>
      <c r="Y679" s="998"/>
      <c r="Z679" s="998"/>
      <c r="AA679" s="998"/>
      <c r="AB679" s="998"/>
      <c r="AC679" s="998"/>
      <c r="AD679" s="998"/>
      <c r="AE679" s="998"/>
      <c r="AF679" s="998"/>
      <c r="AG679" s="998"/>
      <c r="AH679" s="998"/>
      <c r="AI679" s="998"/>
      <c r="AJ679" s="998"/>
      <c r="AK679" s="998"/>
      <c r="AL679" s="998"/>
      <c r="AM679" s="998"/>
      <c r="AN679" s="998"/>
      <c r="AO679" s="998"/>
      <c r="AP679" s="998"/>
      <c r="AQ679" s="998"/>
      <c r="AR679" s="998"/>
      <c r="AS679" s="998"/>
      <c r="AT679" s="998"/>
      <c r="AU679" s="998"/>
      <c r="AV679" s="998"/>
      <c r="AW679" s="998"/>
      <c r="AX679" s="998"/>
      <c r="AY679" s="998"/>
    </row>
    <row r="680" ht="15.75" customHeight="1">
      <c r="A680" s="998"/>
      <c r="B680" s="998"/>
      <c r="C680" s="998"/>
      <c r="D680" s="998"/>
      <c r="E680" s="998"/>
      <c r="F680" s="998"/>
      <c r="G680" s="998"/>
      <c r="H680" s="998"/>
      <c r="I680" s="998"/>
      <c r="J680" s="998"/>
      <c r="K680" s="998"/>
      <c r="L680" s="998"/>
      <c r="M680" s="998"/>
      <c r="N680" s="998"/>
      <c r="O680" s="998"/>
      <c r="P680" s="998"/>
      <c r="Q680" s="998"/>
      <c r="R680" s="998"/>
      <c r="S680" s="998"/>
      <c r="T680" s="998"/>
      <c r="U680" s="998"/>
      <c r="V680" s="998"/>
      <c r="W680" s="998"/>
      <c r="X680" s="998"/>
      <c r="Y680" s="998"/>
      <c r="Z680" s="998"/>
      <c r="AA680" s="998"/>
      <c r="AB680" s="998"/>
      <c r="AC680" s="998"/>
      <c r="AD680" s="998"/>
      <c r="AE680" s="998"/>
      <c r="AF680" s="998"/>
      <c r="AG680" s="998"/>
      <c r="AH680" s="998"/>
      <c r="AI680" s="998"/>
      <c r="AJ680" s="998"/>
      <c r="AK680" s="998"/>
      <c r="AL680" s="998"/>
      <c r="AM680" s="998"/>
      <c r="AN680" s="998"/>
      <c r="AO680" s="998"/>
      <c r="AP680" s="998"/>
      <c r="AQ680" s="998"/>
      <c r="AR680" s="998"/>
      <c r="AS680" s="998"/>
      <c r="AT680" s="998"/>
      <c r="AU680" s="998"/>
      <c r="AV680" s="998"/>
      <c r="AW680" s="998"/>
      <c r="AX680" s="998"/>
      <c r="AY680" s="998"/>
    </row>
    <row r="681" ht="15.75" customHeight="1">
      <c r="A681" s="998"/>
      <c r="B681" s="998"/>
      <c r="C681" s="998"/>
      <c r="D681" s="998"/>
      <c r="E681" s="998"/>
      <c r="F681" s="998"/>
      <c r="G681" s="998"/>
      <c r="H681" s="998"/>
      <c r="I681" s="998"/>
      <c r="J681" s="998"/>
      <c r="K681" s="998"/>
      <c r="L681" s="998"/>
      <c r="M681" s="998"/>
      <c r="N681" s="998"/>
      <c r="O681" s="998"/>
      <c r="P681" s="998"/>
      <c r="Q681" s="998"/>
      <c r="R681" s="998"/>
      <c r="S681" s="998"/>
      <c r="T681" s="998"/>
      <c r="U681" s="998"/>
      <c r="V681" s="998"/>
      <c r="W681" s="998"/>
      <c r="X681" s="998"/>
      <c r="Y681" s="998"/>
      <c r="Z681" s="998"/>
      <c r="AA681" s="998"/>
      <c r="AB681" s="998"/>
      <c r="AC681" s="998"/>
      <c r="AD681" s="998"/>
      <c r="AE681" s="998"/>
      <c r="AF681" s="998"/>
      <c r="AG681" s="998"/>
      <c r="AH681" s="998"/>
      <c r="AI681" s="998"/>
      <c r="AJ681" s="998"/>
      <c r="AK681" s="998"/>
      <c r="AL681" s="998"/>
      <c r="AM681" s="998"/>
      <c r="AN681" s="998"/>
      <c r="AO681" s="998"/>
      <c r="AP681" s="998"/>
      <c r="AQ681" s="998"/>
      <c r="AR681" s="998"/>
      <c r="AS681" s="998"/>
      <c r="AT681" s="998"/>
      <c r="AU681" s="998"/>
      <c r="AV681" s="998"/>
      <c r="AW681" s="998"/>
      <c r="AX681" s="998"/>
      <c r="AY681" s="998"/>
    </row>
    <row r="682" ht="15.75" customHeight="1">
      <c r="A682" s="998"/>
      <c r="B682" s="998"/>
      <c r="C682" s="998"/>
      <c r="D682" s="998"/>
      <c r="E682" s="998"/>
      <c r="F682" s="998"/>
      <c r="G682" s="998"/>
      <c r="H682" s="998"/>
      <c r="I682" s="998"/>
      <c r="J682" s="998"/>
      <c r="K682" s="998"/>
      <c r="L682" s="998"/>
      <c r="M682" s="998"/>
      <c r="N682" s="998"/>
      <c r="O682" s="998"/>
      <c r="P682" s="998"/>
      <c r="Q682" s="998"/>
      <c r="R682" s="998"/>
      <c r="S682" s="998"/>
      <c r="T682" s="998"/>
      <c r="U682" s="998"/>
      <c r="V682" s="998"/>
      <c r="W682" s="998"/>
      <c r="X682" s="998"/>
      <c r="Y682" s="998"/>
      <c r="Z682" s="998"/>
      <c r="AA682" s="998"/>
      <c r="AB682" s="998"/>
      <c r="AC682" s="998"/>
      <c r="AD682" s="998"/>
      <c r="AE682" s="998"/>
      <c r="AF682" s="998"/>
      <c r="AG682" s="998"/>
      <c r="AH682" s="998"/>
      <c r="AI682" s="998"/>
      <c r="AJ682" s="998"/>
      <c r="AK682" s="998"/>
      <c r="AL682" s="998"/>
      <c r="AM682" s="998"/>
      <c r="AN682" s="998"/>
      <c r="AO682" s="998"/>
      <c r="AP682" s="998"/>
      <c r="AQ682" s="998"/>
      <c r="AR682" s="998"/>
      <c r="AS682" s="998"/>
      <c r="AT682" s="998"/>
      <c r="AU682" s="998"/>
      <c r="AV682" s="998"/>
      <c r="AW682" s="998"/>
      <c r="AX682" s="998"/>
      <c r="AY682" s="998"/>
    </row>
    <row r="683" ht="15.75" customHeight="1">
      <c r="A683" s="998"/>
      <c r="B683" s="998"/>
      <c r="C683" s="998"/>
      <c r="D683" s="998"/>
      <c r="E683" s="998"/>
      <c r="F683" s="998"/>
      <c r="G683" s="998"/>
      <c r="H683" s="998"/>
      <c r="I683" s="998"/>
      <c r="J683" s="998"/>
      <c r="K683" s="998"/>
      <c r="L683" s="998"/>
      <c r="M683" s="998"/>
      <c r="N683" s="998"/>
      <c r="O683" s="998"/>
      <c r="P683" s="998"/>
      <c r="Q683" s="998"/>
      <c r="R683" s="998"/>
      <c r="S683" s="998"/>
      <c r="T683" s="998"/>
      <c r="U683" s="998"/>
      <c r="V683" s="998"/>
      <c r="W683" s="998"/>
      <c r="X683" s="998"/>
      <c r="Y683" s="998"/>
      <c r="Z683" s="998"/>
      <c r="AA683" s="998"/>
      <c r="AB683" s="998"/>
      <c r="AC683" s="998"/>
      <c r="AD683" s="998"/>
      <c r="AE683" s="998"/>
      <c r="AF683" s="998"/>
      <c r="AG683" s="998"/>
      <c r="AH683" s="998"/>
      <c r="AI683" s="998"/>
      <c r="AJ683" s="998"/>
      <c r="AK683" s="998"/>
      <c r="AL683" s="998"/>
      <c r="AM683" s="998"/>
      <c r="AN683" s="998"/>
      <c r="AO683" s="998"/>
      <c r="AP683" s="998"/>
      <c r="AQ683" s="998"/>
      <c r="AR683" s="998"/>
      <c r="AS683" s="998"/>
      <c r="AT683" s="998"/>
      <c r="AU683" s="998"/>
      <c r="AV683" s="998"/>
      <c r="AW683" s="998"/>
      <c r="AX683" s="998"/>
      <c r="AY683" s="998"/>
    </row>
    <row r="684" ht="15.75" customHeight="1">
      <c r="A684" s="998"/>
      <c r="B684" s="998"/>
      <c r="C684" s="998"/>
      <c r="D684" s="998"/>
      <c r="E684" s="998"/>
      <c r="F684" s="998"/>
      <c r="G684" s="998"/>
      <c r="H684" s="998"/>
      <c r="I684" s="998"/>
      <c r="J684" s="998"/>
      <c r="K684" s="998"/>
      <c r="L684" s="998"/>
      <c r="M684" s="998"/>
      <c r="N684" s="998"/>
      <c r="O684" s="998"/>
      <c r="P684" s="998"/>
      <c r="Q684" s="998"/>
      <c r="R684" s="998"/>
      <c r="S684" s="998"/>
      <c r="T684" s="998"/>
      <c r="U684" s="998"/>
      <c r="V684" s="998"/>
      <c r="W684" s="998"/>
      <c r="X684" s="998"/>
      <c r="Y684" s="998"/>
      <c r="Z684" s="998"/>
      <c r="AA684" s="998"/>
      <c r="AB684" s="998"/>
      <c r="AC684" s="998"/>
      <c r="AD684" s="998"/>
      <c r="AE684" s="998"/>
      <c r="AF684" s="998"/>
      <c r="AG684" s="998"/>
      <c r="AH684" s="998"/>
      <c r="AI684" s="998"/>
      <c r="AJ684" s="998"/>
      <c r="AK684" s="998"/>
      <c r="AL684" s="998"/>
      <c r="AM684" s="998"/>
      <c r="AN684" s="998"/>
      <c r="AO684" s="998"/>
      <c r="AP684" s="998"/>
      <c r="AQ684" s="998"/>
      <c r="AR684" s="998"/>
      <c r="AS684" s="998"/>
      <c r="AT684" s="998"/>
      <c r="AU684" s="998"/>
      <c r="AV684" s="998"/>
      <c r="AW684" s="998"/>
      <c r="AX684" s="998"/>
      <c r="AY684" s="998"/>
    </row>
    <row r="685" ht="15.75" customHeight="1">
      <c r="A685" s="998"/>
      <c r="B685" s="998"/>
      <c r="C685" s="998"/>
      <c r="D685" s="998"/>
      <c r="E685" s="998"/>
      <c r="F685" s="998"/>
      <c r="G685" s="998"/>
      <c r="H685" s="998"/>
      <c r="I685" s="998"/>
      <c r="J685" s="998"/>
      <c r="K685" s="998"/>
      <c r="L685" s="998"/>
      <c r="M685" s="998"/>
      <c r="N685" s="998"/>
      <c r="O685" s="998"/>
      <c r="P685" s="998"/>
      <c r="Q685" s="998"/>
      <c r="R685" s="998"/>
      <c r="S685" s="998"/>
      <c r="T685" s="998"/>
      <c r="U685" s="998"/>
      <c r="V685" s="998"/>
      <c r="W685" s="998"/>
      <c r="X685" s="998"/>
      <c r="Y685" s="998"/>
      <c r="Z685" s="998"/>
      <c r="AA685" s="998"/>
      <c r="AB685" s="998"/>
      <c r="AC685" s="998"/>
      <c r="AD685" s="998"/>
      <c r="AE685" s="998"/>
      <c r="AF685" s="998"/>
      <c r="AG685" s="998"/>
      <c r="AH685" s="998"/>
      <c r="AI685" s="998"/>
      <c r="AJ685" s="998"/>
      <c r="AK685" s="998"/>
      <c r="AL685" s="998"/>
      <c r="AM685" s="998"/>
      <c r="AN685" s="998"/>
      <c r="AO685" s="998"/>
      <c r="AP685" s="998"/>
      <c r="AQ685" s="998"/>
      <c r="AR685" s="998"/>
      <c r="AS685" s="998"/>
      <c r="AT685" s="998"/>
      <c r="AU685" s="998"/>
      <c r="AV685" s="998"/>
      <c r="AW685" s="998"/>
      <c r="AX685" s="998"/>
      <c r="AY685" s="998"/>
    </row>
    <row r="686" ht="15.75" customHeight="1">
      <c r="A686" s="998"/>
      <c r="B686" s="998"/>
      <c r="C686" s="998"/>
      <c r="D686" s="998"/>
      <c r="E686" s="998"/>
      <c r="F686" s="998"/>
      <c r="G686" s="998"/>
      <c r="H686" s="998"/>
      <c r="I686" s="998"/>
      <c r="J686" s="998"/>
      <c r="K686" s="998"/>
      <c r="L686" s="998"/>
      <c r="M686" s="998"/>
      <c r="N686" s="998"/>
      <c r="O686" s="998"/>
      <c r="P686" s="998"/>
      <c r="Q686" s="998"/>
      <c r="R686" s="998"/>
      <c r="S686" s="998"/>
      <c r="T686" s="998"/>
      <c r="U686" s="998"/>
      <c r="V686" s="998"/>
      <c r="W686" s="998"/>
      <c r="X686" s="998"/>
      <c r="Y686" s="998"/>
      <c r="Z686" s="998"/>
      <c r="AA686" s="998"/>
      <c r="AB686" s="998"/>
      <c r="AC686" s="998"/>
      <c r="AD686" s="998"/>
      <c r="AE686" s="998"/>
      <c r="AF686" s="998"/>
      <c r="AG686" s="998"/>
      <c r="AH686" s="998"/>
      <c r="AI686" s="998"/>
      <c r="AJ686" s="998"/>
      <c r="AK686" s="998"/>
      <c r="AL686" s="998"/>
      <c r="AM686" s="998"/>
      <c r="AN686" s="998"/>
      <c r="AO686" s="998"/>
      <c r="AP686" s="998"/>
      <c r="AQ686" s="998"/>
      <c r="AR686" s="998"/>
      <c r="AS686" s="998"/>
      <c r="AT686" s="998"/>
      <c r="AU686" s="998"/>
      <c r="AV686" s="998"/>
      <c r="AW686" s="998"/>
      <c r="AX686" s="998"/>
      <c r="AY686" s="998"/>
    </row>
    <row r="687" ht="15.75" customHeight="1">
      <c r="A687" s="998"/>
      <c r="B687" s="998"/>
      <c r="C687" s="998"/>
      <c r="D687" s="998"/>
      <c r="E687" s="998"/>
      <c r="F687" s="998"/>
      <c r="G687" s="998"/>
      <c r="H687" s="998"/>
      <c r="I687" s="998"/>
      <c r="J687" s="998"/>
      <c r="K687" s="998"/>
      <c r="L687" s="998"/>
      <c r="M687" s="998"/>
      <c r="N687" s="998"/>
      <c r="O687" s="998"/>
      <c r="P687" s="998"/>
      <c r="Q687" s="998"/>
      <c r="R687" s="998"/>
      <c r="S687" s="998"/>
      <c r="T687" s="998"/>
      <c r="U687" s="998"/>
      <c r="V687" s="998"/>
      <c r="W687" s="998"/>
      <c r="X687" s="998"/>
      <c r="Y687" s="998"/>
      <c r="Z687" s="998"/>
      <c r="AA687" s="998"/>
      <c r="AB687" s="998"/>
      <c r="AC687" s="998"/>
      <c r="AD687" s="998"/>
      <c r="AE687" s="998"/>
      <c r="AF687" s="998"/>
      <c r="AG687" s="998"/>
      <c r="AH687" s="998"/>
      <c r="AI687" s="998"/>
      <c r="AJ687" s="998"/>
      <c r="AK687" s="998"/>
      <c r="AL687" s="998"/>
      <c r="AM687" s="998"/>
      <c r="AN687" s="998"/>
      <c r="AO687" s="998"/>
      <c r="AP687" s="998"/>
      <c r="AQ687" s="998"/>
      <c r="AR687" s="998"/>
      <c r="AS687" s="998"/>
      <c r="AT687" s="998"/>
      <c r="AU687" s="998"/>
      <c r="AV687" s="998"/>
      <c r="AW687" s="998"/>
      <c r="AX687" s="998"/>
      <c r="AY687" s="998"/>
    </row>
    <row r="688" ht="15.75" customHeight="1">
      <c r="A688" s="998"/>
      <c r="B688" s="998"/>
      <c r="C688" s="998"/>
      <c r="D688" s="998"/>
      <c r="E688" s="998"/>
      <c r="F688" s="998"/>
      <c r="G688" s="998"/>
      <c r="H688" s="998"/>
      <c r="I688" s="998"/>
      <c r="J688" s="998"/>
      <c r="K688" s="998"/>
      <c r="L688" s="998"/>
      <c r="M688" s="998"/>
      <c r="N688" s="998"/>
      <c r="O688" s="998"/>
      <c r="P688" s="998"/>
      <c r="Q688" s="998"/>
      <c r="R688" s="998"/>
      <c r="S688" s="998"/>
      <c r="T688" s="998"/>
      <c r="U688" s="998"/>
      <c r="V688" s="998"/>
      <c r="W688" s="998"/>
      <c r="X688" s="998"/>
      <c r="Y688" s="998"/>
      <c r="Z688" s="998"/>
      <c r="AA688" s="998"/>
      <c r="AB688" s="998"/>
      <c r="AC688" s="998"/>
      <c r="AD688" s="998"/>
      <c r="AE688" s="998"/>
      <c r="AF688" s="998"/>
      <c r="AG688" s="998"/>
      <c r="AH688" s="998"/>
      <c r="AI688" s="998"/>
      <c r="AJ688" s="998"/>
      <c r="AK688" s="998"/>
      <c r="AL688" s="998"/>
      <c r="AM688" s="998"/>
      <c r="AN688" s="998"/>
      <c r="AO688" s="998"/>
      <c r="AP688" s="998"/>
      <c r="AQ688" s="998"/>
      <c r="AR688" s="998"/>
      <c r="AS688" s="998"/>
      <c r="AT688" s="998"/>
      <c r="AU688" s="998"/>
      <c r="AV688" s="998"/>
      <c r="AW688" s="998"/>
      <c r="AX688" s="998"/>
      <c r="AY688" s="998"/>
    </row>
    <row r="689" ht="15.75" customHeight="1">
      <c r="A689" s="998"/>
      <c r="B689" s="998"/>
      <c r="C689" s="998"/>
      <c r="D689" s="998"/>
      <c r="E689" s="998"/>
      <c r="F689" s="998"/>
      <c r="G689" s="998"/>
      <c r="H689" s="998"/>
      <c r="I689" s="998"/>
      <c r="J689" s="998"/>
      <c r="K689" s="998"/>
      <c r="L689" s="998"/>
      <c r="M689" s="998"/>
      <c r="N689" s="998"/>
      <c r="O689" s="998"/>
      <c r="P689" s="998"/>
      <c r="Q689" s="998"/>
      <c r="R689" s="998"/>
      <c r="S689" s="998"/>
      <c r="T689" s="998"/>
      <c r="U689" s="998"/>
      <c r="V689" s="998"/>
      <c r="W689" s="998"/>
      <c r="X689" s="998"/>
      <c r="Y689" s="998"/>
      <c r="Z689" s="998"/>
      <c r="AA689" s="998"/>
      <c r="AB689" s="998"/>
      <c r="AC689" s="998"/>
      <c r="AD689" s="998"/>
      <c r="AE689" s="998"/>
      <c r="AF689" s="998"/>
      <c r="AG689" s="998"/>
      <c r="AH689" s="998"/>
      <c r="AI689" s="998"/>
      <c r="AJ689" s="998"/>
      <c r="AK689" s="998"/>
      <c r="AL689" s="998"/>
      <c r="AM689" s="998"/>
      <c r="AN689" s="998"/>
      <c r="AO689" s="998"/>
      <c r="AP689" s="998"/>
      <c r="AQ689" s="998"/>
      <c r="AR689" s="998"/>
      <c r="AS689" s="998"/>
      <c r="AT689" s="998"/>
      <c r="AU689" s="998"/>
      <c r="AV689" s="998"/>
      <c r="AW689" s="998"/>
      <c r="AX689" s="998"/>
      <c r="AY689" s="998"/>
    </row>
    <row r="690" ht="15.75" customHeight="1">
      <c r="A690" s="998"/>
      <c r="B690" s="998"/>
      <c r="C690" s="998"/>
      <c r="D690" s="998"/>
      <c r="E690" s="998"/>
      <c r="F690" s="998"/>
      <c r="G690" s="998"/>
      <c r="H690" s="998"/>
      <c r="I690" s="998"/>
      <c r="J690" s="998"/>
      <c r="K690" s="998"/>
      <c r="L690" s="998"/>
      <c r="M690" s="998"/>
      <c r="N690" s="998"/>
      <c r="O690" s="998"/>
      <c r="P690" s="998"/>
      <c r="Q690" s="998"/>
      <c r="R690" s="998"/>
      <c r="S690" s="998"/>
      <c r="T690" s="998"/>
      <c r="U690" s="998"/>
      <c r="V690" s="998"/>
      <c r="W690" s="998"/>
      <c r="X690" s="998"/>
      <c r="Y690" s="998"/>
      <c r="Z690" s="998"/>
      <c r="AA690" s="998"/>
      <c r="AB690" s="998"/>
      <c r="AC690" s="998"/>
      <c r="AD690" s="998"/>
      <c r="AE690" s="998"/>
      <c r="AF690" s="998"/>
      <c r="AG690" s="998"/>
      <c r="AH690" s="998"/>
      <c r="AI690" s="998"/>
      <c r="AJ690" s="998"/>
      <c r="AK690" s="998"/>
      <c r="AL690" s="998"/>
      <c r="AM690" s="998"/>
      <c r="AN690" s="998"/>
      <c r="AO690" s="998"/>
      <c r="AP690" s="998"/>
      <c r="AQ690" s="998"/>
      <c r="AR690" s="998"/>
      <c r="AS690" s="998"/>
      <c r="AT690" s="998"/>
      <c r="AU690" s="998"/>
      <c r="AV690" s="998"/>
      <c r="AW690" s="998"/>
      <c r="AX690" s="998"/>
      <c r="AY690" s="998"/>
    </row>
    <row r="691" ht="15.75" customHeight="1">
      <c r="A691" s="998"/>
      <c r="B691" s="998"/>
      <c r="C691" s="998"/>
      <c r="D691" s="998"/>
      <c r="E691" s="998"/>
      <c r="F691" s="998"/>
      <c r="G691" s="998"/>
      <c r="H691" s="998"/>
      <c r="I691" s="998"/>
      <c r="J691" s="998"/>
      <c r="K691" s="998"/>
      <c r="L691" s="998"/>
      <c r="M691" s="998"/>
      <c r="N691" s="998"/>
      <c r="O691" s="998"/>
      <c r="P691" s="998"/>
      <c r="Q691" s="998"/>
      <c r="R691" s="998"/>
      <c r="S691" s="998"/>
      <c r="T691" s="998"/>
      <c r="U691" s="998"/>
      <c r="V691" s="998"/>
      <c r="W691" s="998"/>
      <c r="X691" s="998"/>
      <c r="Y691" s="998"/>
      <c r="Z691" s="998"/>
      <c r="AA691" s="998"/>
      <c r="AB691" s="998"/>
      <c r="AC691" s="998"/>
      <c r="AD691" s="998"/>
      <c r="AE691" s="998"/>
      <c r="AF691" s="998"/>
      <c r="AG691" s="998"/>
      <c r="AH691" s="998"/>
      <c r="AI691" s="998"/>
      <c r="AJ691" s="998"/>
      <c r="AK691" s="998"/>
      <c r="AL691" s="998"/>
      <c r="AM691" s="998"/>
      <c r="AN691" s="998"/>
      <c r="AO691" s="998"/>
      <c r="AP691" s="998"/>
      <c r="AQ691" s="998"/>
      <c r="AR691" s="998"/>
      <c r="AS691" s="998"/>
      <c r="AT691" s="998"/>
      <c r="AU691" s="998"/>
      <c r="AV691" s="998"/>
      <c r="AW691" s="998"/>
      <c r="AX691" s="998"/>
      <c r="AY691" s="998"/>
    </row>
    <row r="692" ht="15.75" customHeight="1">
      <c r="A692" s="998"/>
      <c r="B692" s="998"/>
      <c r="C692" s="998"/>
      <c r="D692" s="998"/>
      <c r="E692" s="998"/>
      <c r="F692" s="998"/>
      <c r="G692" s="998"/>
      <c r="H692" s="998"/>
      <c r="I692" s="998"/>
      <c r="J692" s="998"/>
      <c r="K692" s="998"/>
      <c r="L692" s="998"/>
      <c r="M692" s="998"/>
      <c r="N692" s="998"/>
      <c r="O692" s="998"/>
      <c r="P692" s="998"/>
      <c r="Q692" s="998"/>
      <c r="R692" s="998"/>
      <c r="S692" s="998"/>
      <c r="T692" s="998"/>
      <c r="U692" s="998"/>
      <c r="V692" s="998"/>
      <c r="W692" s="998"/>
      <c r="X692" s="998"/>
      <c r="Y692" s="998"/>
      <c r="Z692" s="998"/>
      <c r="AA692" s="998"/>
      <c r="AB692" s="998"/>
      <c r="AC692" s="998"/>
      <c r="AD692" s="998"/>
      <c r="AE692" s="998"/>
      <c r="AF692" s="998"/>
      <c r="AG692" s="998"/>
      <c r="AH692" s="998"/>
      <c r="AI692" s="998"/>
      <c r="AJ692" s="998"/>
      <c r="AK692" s="998"/>
      <c r="AL692" s="998"/>
      <c r="AM692" s="998"/>
      <c r="AN692" s="998"/>
      <c r="AO692" s="998"/>
      <c r="AP692" s="998"/>
      <c r="AQ692" s="998"/>
      <c r="AR692" s="998"/>
      <c r="AS692" s="998"/>
      <c r="AT692" s="998"/>
      <c r="AU692" s="998"/>
      <c r="AV692" s="998"/>
      <c r="AW692" s="998"/>
      <c r="AX692" s="998"/>
      <c r="AY692" s="998"/>
    </row>
    <row r="693" ht="15.75" customHeight="1">
      <c r="A693" s="998"/>
      <c r="B693" s="998"/>
      <c r="C693" s="998"/>
      <c r="D693" s="998"/>
      <c r="E693" s="998"/>
      <c r="F693" s="998"/>
      <c r="G693" s="998"/>
      <c r="H693" s="998"/>
      <c r="I693" s="998"/>
      <c r="J693" s="998"/>
      <c r="K693" s="998"/>
      <c r="L693" s="998"/>
      <c r="M693" s="998"/>
      <c r="N693" s="998"/>
      <c r="O693" s="998"/>
      <c r="P693" s="998"/>
      <c r="Q693" s="998"/>
      <c r="R693" s="998"/>
      <c r="S693" s="998"/>
      <c r="T693" s="998"/>
      <c r="U693" s="998"/>
      <c r="V693" s="998"/>
      <c r="W693" s="998"/>
      <c r="X693" s="998"/>
      <c r="Y693" s="998"/>
      <c r="Z693" s="998"/>
      <c r="AA693" s="998"/>
      <c r="AB693" s="998"/>
      <c r="AC693" s="998"/>
      <c r="AD693" s="998"/>
      <c r="AE693" s="998"/>
      <c r="AF693" s="998"/>
      <c r="AG693" s="998"/>
      <c r="AH693" s="998"/>
      <c r="AI693" s="998"/>
      <c r="AJ693" s="998"/>
      <c r="AK693" s="998"/>
      <c r="AL693" s="998"/>
      <c r="AM693" s="998"/>
      <c r="AN693" s="998"/>
      <c r="AO693" s="998"/>
      <c r="AP693" s="998"/>
      <c r="AQ693" s="998"/>
      <c r="AR693" s="998"/>
      <c r="AS693" s="998"/>
      <c r="AT693" s="998"/>
      <c r="AU693" s="998"/>
      <c r="AV693" s="998"/>
      <c r="AW693" s="998"/>
      <c r="AX693" s="998"/>
      <c r="AY693" s="998"/>
    </row>
    <row r="694" ht="15.75" customHeight="1">
      <c r="A694" s="998"/>
      <c r="B694" s="998"/>
      <c r="C694" s="998"/>
      <c r="D694" s="998"/>
      <c r="E694" s="998"/>
      <c r="F694" s="998"/>
      <c r="G694" s="998"/>
      <c r="H694" s="998"/>
      <c r="I694" s="998"/>
      <c r="J694" s="998"/>
      <c r="K694" s="998"/>
      <c r="L694" s="998"/>
      <c r="M694" s="998"/>
      <c r="N694" s="998"/>
      <c r="O694" s="998"/>
      <c r="P694" s="998"/>
      <c r="Q694" s="998"/>
      <c r="R694" s="998"/>
      <c r="S694" s="998"/>
      <c r="T694" s="998"/>
      <c r="U694" s="998"/>
      <c r="V694" s="998"/>
      <c r="W694" s="998"/>
      <c r="X694" s="998"/>
      <c r="Y694" s="998"/>
      <c r="Z694" s="998"/>
      <c r="AA694" s="998"/>
      <c r="AB694" s="998"/>
      <c r="AC694" s="998"/>
      <c r="AD694" s="998"/>
      <c r="AE694" s="998"/>
      <c r="AF694" s="998"/>
      <c r="AG694" s="998"/>
      <c r="AH694" s="998"/>
      <c r="AI694" s="998"/>
      <c r="AJ694" s="998"/>
      <c r="AK694" s="998"/>
      <c r="AL694" s="998"/>
      <c r="AM694" s="998"/>
      <c r="AN694" s="998"/>
      <c r="AO694" s="998"/>
      <c r="AP694" s="998"/>
      <c r="AQ694" s="998"/>
      <c r="AR694" s="998"/>
      <c r="AS694" s="998"/>
      <c r="AT694" s="998"/>
      <c r="AU694" s="998"/>
      <c r="AV694" s="998"/>
      <c r="AW694" s="998"/>
      <c r="AX694" s="998"/>
      <c r="AY694" s="998"/>
    </row>
    <row r="695" ht="15.75" customHeight="1">
      <c r="A695" s="998"/>
      <c r="B695" s="998"/>
      <c r="C695" s="998"/>
      <c r="D695" s="998"/>
      <c r="E695" s="998"/>
      <c r="F695" s="998"/>
      <c r="G695" s="998"/>
      <c r="H695" s="998"/>
      <c r="I695" s="998"/>
      <c r="J695" s="998"/>
      <c r="K695" s="998"/>
      <c r="L695" s="998"/>
      <c r="M695" s="998"/>
      <c r="N695" s="998"/>
      <c r="O695" s="998"/>
      <c r="P695" s="998"/>
      <c r="Q695" s="998"/>
      <c r="R695" s="998"/>
      <c r="S695" s="998"/>
      <c r="T695" s="998"/>
      <c r="U695" s="998"/>
      <c r="V695" s="998"/>
      <c r="W695" s="998"/>
      <c r="X695" s="998"/>
      <c r="Y695" s="998"/>
      <c r="Z695" s="998"/>
      <c r="AA695" s="998"/>
      <c r="AB695" s="998"/>
      <c r="AC695" s="998"/>
      <c r="AD695" s="998"/>
      <c r="AE695" s="998"/>
      <c r="AF695" s="998"/>
      <c r="AG695" s="998"/>
      <c r="AH695" s="998"/>
      <c r="AI695" s="998"/>
      <c r="AJ695" s="998"/>
      <c r="AK695" s="998"/>
      <c r="AL695" s="998"/>
      <c r="AM695" s="998"/>
      <c r="AN695" s="998"/>
      <c r="AO695" s="998"/>
      <c r="AP695" s="998"/>
      <c r="AQ695" s="998"/>
      <c r="AR695" s="998"/>
      <c r="AS695" s="998"/>
      <c r="AT695" s="998"/>
      <c r="AU695" s="998"/>
      <c r="AV695" s="998"/>
      <c r="AW695" s="998"/>
      <c r="AX695" s="998"/>
      <c r="AY695" s="998"/>
    </row>
    <row r="696" ht="15.75" customHeight="1">
      <c r="A696" s="998"/>
      <c r="B696" s="998"/>
      <c r="C696" s="998"/>
      <c r="D696" s="998"/>
      <c r="E696" s="998"/>
      <c r="F696" s="998"/>
      <c r="G696" s="998"/>
      <c r="H696" s="998"/>
      <c r="I696" s="998"/>
      <c r="J696" s="998"/>
      <c r="K696" s="998"/>
      <c r="L696" s="998"/>
      <c r="M696" s="998"/>
      <c r="N696" s="998"/>
      <c r="O696" s="998"/>
      <c r="P696" s="998"/>
      <c r="Q696" s="998"/>
      <c r="R696" s="998"/>
      <c r="S696" s="998"/>
      <c r="T696" s="998"/>
      <c r="U696" s="998"/>
      <c r="V696" s="998"/>
      <c r="W696" s="998"/>
      <c r="X696" s="998"/>
      <c r="Y696" s="998"/>
      <c r="Z696" s="998"/>
      <c r="AA696" s="998"/>
      <c r="AB696" s="998"/>
      <c r="AC696" s="998"/>
      <c r="AD696" s="998"/>
      <c r="AE696" s="998"/>
      <c r="AF696" s="998"/>
      <c r="AG696" s="998"/>
      <c r="AH696" s="998"/>
      <c r="AI696" s="998"/>
      <c r="AJ696" s="998"/>
      <c r="AK696" s="998"/>
      <c r="AL696" s="998"/>
      <c r="AM696" s="998"/>
      <c r="AN696" s="998"/>
      <c r="AO696" s="998"/>
      <c r="AP696" s="998"/>
      <c r="AQ696" s="998"/>
      <c r="AR696" s="998"/>
      <c r="AS696" s="998"/>
      <c r="AT696" s="998"/>
      <c r="AU696" s="998"/>
      <c r="AV696" s="998"/>
      <c r="AW696" s="998"/>
      <c r="AX696" s="998"/>
      <c r="AY696" s="998"/>
    </row>
    <row r="697" ht="15.75" customHeight="1">
      <c r="A697" s="998"/>
      <c r="B697" s="998"/>
      <c r="C697" s="998"/>
      <c r="D697" s="998"/>
      <c r="E697" s="998"/>
      <c r="F697" s="998"/>
      <c r="G697" s="998"/>
      <c r="H697" s="998"/>
      <c r="I697" s="998"/>
      <c r="J697" s="998"/>
      <c r="K697" s="998"/>
      <c r="L697" s="998"/>
      <c r="M697" s="998"/>
      <c r="N697" s="998"/>
      <c r="O697" s="998"/>
      <c r="P697" s="998"/>
      <c r="Q697" s="998"/>
      <c r="R697" s="998"/>
      <c r="S697" s="998"/>
      <c r="T697" s="998"/>
      <c r="U697" s="998"/>
      <c r="V697" s="998"/>
      <c r="W697" s="998"/>
      <c r="X697" s="998"/>
      <c r="Y697" s="998"/>
      <c r="Z697" s="998"/>
      <c r="AA697" s="998"/>
      <c r="AB697" s="998"/>
      <c r="AC697" s="998"/>
      <c r="AD697" s="998"/>
      <c r="AE697" s="998"/>
      <c r="AF697" s="998"/>
      <c r="AG697" s="998"/>
      <c r="AH697" s="998"/>
      <c r="AI697" s="998"/>
      <c r="AJ697" s="998"/>
      <c r="AK697" s="998"/>
      <c r="AL697" s="998"/>
      <c r="AM697" s="998"/>
      <c r="AN697" s="998"/>
      <c r="AO697" s="998"/>
      <c r="AP697" s="998"/>
      <c r="AQ697" s="998"/>
      <c r="AR697" s="998"/>
      <c r="AS697" s="998"/>
      <c r="AT697" s="998"/>
      <c r="AU697" s="998"/>
      <c r="AV697" s="998"/>
      <c r="AW697" s="998"/>
      <c r="AX697" s="998"/>
      <c r="AY697" s="998"/>
    </row>
    <row r="698" ht="15.75" customHeight="1">
      <c r="A698" s="998"/>
      <c r="B698" s="998"/>
      <c r="C698" s="998"/>
      <c r="D698" s="998"/>
      <c r="E698" s="998"/>
      <c r="F698" s="998"/>
      <c r="G698" s="998"/>
      <c r="H698" s="998"/>
      <c r="I698" s="998"/>
      <c r="J698" s="998"/>
      <c r="K698" s="998"/>
      <c r="L698" s="998"/>
      <c r="M698" s="998"/>
      <c r="N698" s="998"/>
      <c r="O698" s="998"/>
      <c r="P698" s="998"/>
      <c r="Q698" s="998"/>
      <c r="R698" s="998"/>
      <c r="S698" s="998"/>
      <c r="T698" s="998"/>
      <c r="U698" s="998"/>
      <c r="V698" s="998"/>
      <c r="W698" s="998"/>
      <c r="X698" s="998"/>
      <c r="Y698" s="998"/>
      <c r="Z698" s="998"/>
      <c r="AA698" s="998"/>
      <c r="AB698" s="998"/>
      <c r="AC698" s="998"/>
      <c r="AD698" s="998"/>
      <c r="AE698" s="998"/>
      <c r="AF698" s="998"/>
      <c r="AG698" s="998"/>
      <c r="AH698" s="998"/>
      <c r="AI698" s="998"/>
      <c r="AJ698" s="998"/>
      <c r="AK698" s="998"/>
      <c r="AL698" s="998"/>
      <c r="AM698" s="998"/>
      <c r="AN698" s="998"/>
      <c r="AO698" s="998"/>
      <c r="AP698" s="998"/>
      <c r="AQ698" s="998"/>
      <c r="AR698" s="998"/>
      <c r="AS698" s="998"/>
      <c r="AT698" s="998"/>
      <c r="AU698" s="998"/>
      <c r="AV698" s="998"/>
      <c r="AW698" s="998"/>
      <c r="AX698" s="998"/>
      <c r="AY698" s="998"/>
    </row>
    <row r="699" ht="15.75" customHeight="1">
      <c r="A699" s="998"/>
      <c r="B699" s="998"/>
      <c r="C699" s="998"/>
      <c r="D699" s="998"/>
      <c r="E699" s="998"/>
      <c r="F699" s="998"/>
      <c r="G699" s="998"/>
      <c r="H699" s="998"/>
      <c r="I699" s="998"/>
      <c r="J699" s="998"/>
      <c r="K699" s="998"/>
      <c r="L699" s="998"/>
      <c r="M699" s="998"/>
      <c r="N699" s="998"/>
      <c r="O699" s="998"/>
      <c r="P699" s="998"/>
      <c r="Q699" s="998"/>
      <c r="R699" s="998"/>
      <c r="S699" s="998"/>
      <c r="T699" s="998"/>
      <c r="U699" s="998"/>
      <c r="V699" s="998"/>
      <c r="W699" s="998"/>
      <c r="X699" s="998"/>
      <c r="Y699" s="998"/>
      <c r="Z699" s="998"/>
      <c r="AA699" s="998"/>
      <c r="AB699" s="998"/>
      <c r="AC699" s="998"/>
      <c r="AD699" s="998"/>
      <c r="AE699" s="998"/>
      <c r="AF699" s="998"/>
      <c r="AG699" s="998"/>
      <c r="AH699" s="998"/>
      <c r="AI699" s="998"/>
      <c r="AJ699" s="998"/>
      <c r="AK699" s="998"/>
      <c r="AL699" s="998"/>
      <c r="AM699" s="998"/>
      <c r="AN699" s="998"/>
      <c r="AO699" s="998"/>
      <c r="AP699" s="998"/>
      <c r="AQ699" s="998"/>
      <c r="AR699" s="998"/>
      <c r="AS699" s="998"/>
      <c r="AT699" s="998"/>
      <c r="AU699" s="998"/>
      <c r="AV699" s="998"/>
      <c r="AW699" s="998"/>
      <c r="AX699" s="998"/>
      <c r="AY699" s="998"/>
    </row>
    <row r="700" ht="15.75" customHeight="1">
      <c r="A700" s="998"/>
      <c r="B700" s="998"/>
      <c r="C700" s="998"/>
      <c r="D700" s="998"/>
      <c r="E700" s="998"/>
      <c r="F700" s="998"/>
      <c r="G700" s="998"/>
      <c r="H700" s="998"/>
      <c r="I700" s="998"/>
      <c r="J700" s="998"/>
      <c r="K700" s="998"/>
      <c r="L700" s="998"/>
      <c r="M700" s="998"/>
      <c r="N700" s="998"/>
      <c r="O700" s="998"/>
      <c r="P700" s="998"/>
      <c r="Q700" s="998"/>
      <c r="R700" s="998"/>
      <c r="S700" s="998"/>
      <c r="T700" s="998"/>
      <c r="U700" s="998"/>
      <c r="V700" s="998"/>
      <c r="W700" s="998"/>
      <c r="X700" s="998"/>
      <c r="Y700" s="998"/>
      <c r="Z700" s="998"/>
      <c r="AA700" s="998"/>
      <c r="AB700" s="998"/>
      <c r="AC700" s="998"/>
      <c r="AD700" s="998"/>
      <c r="AE700" s="998"/>
      <c r="AF700" s="998"/>
      <c r="AG700" s="998"/>
      <c r="AH700" s="998"/>
      <c r="AI700" s="998"/>
      <c r="AJ700" s="998"/>
      <c r="AK700" s="998"/>
      <c r="AL700" s="998"/>
      <c r="AM700" s="998"/>
      <c r="AN700" s="998"/>
      <c r="AO700" s="998"/>
      <c r="AP700" s="998"/>
      <c r="AQ700" s="998"/>
      <c r="AR700" s="998"/>
      <c r="AS700" s="998"/>
      <c r="AT700" s="998"/>
      <c r="AU700" s="998"/>
      <c r="AV700" s="998"/>
      <c r="AW700" s="998"/>
      <c r="AX700" s="998"/>
      <c r="AY700" s="998"/>
    </row>
    <row r="701" ht="15.75" customHeight="1">
      <c r="A701" s="998"/>
      <c r="B701" s="998"/>
      <c r="C701" s="998"/>
      <c r="D701" s="998"/>
      <c r="E701" s="998"/>
      <c r="F701" s="998"/>
      <c r="G701" s="998"/>
      <c r="H701" s="998"/>
      <c r="I701" s="998"/>
      <c r="J701" s="998"/>
      <c r="K701" s="998"/>
      <c r="L701" s="998"/>
      <c r="M701" s="998"/>
      <c r="N701" s="998"/>
      <c r="O701" s="998"/>
      <c r="P701" s="998"/>
      <c r="Q701" s="998"/>
      <c r="R701" s="998"/>
      <c r="S701" s="998"/>
      <c r="T701" s="998"/>
      <c r="U701" s="998"/>
      <c r="V701" s="998"/>
      <c r="W701" s="998"/>
      <c r="X701" s="998"/>
      <c r="Y701" s="998"/>
      <c r="Z701" s="998"/>
      <c r="AA701" s="998"/>
      <c r="AB701" s="998"/>
      <c r="AC701" s="998"/>
      <c r="AD701" s="998"/>
      <c r="AE701" s="998"/>
      <c r="AF701" s="998"/>
      <c r="AG701" s="998"/>
      <c r="AH701" s="998"/>
      <c r="AI701" s="998"/>
      <c r="AJ701" s="998"/>
      <c r="AK701" s="998"/>
      <c r="AL701" s="998"/>
      <c r="AM701" s="998"/>
      <c r="AN701" s="998"/>
      <c r="AO701" s="998"/>
      <c r="AP701" s="998"/>
      <c r="AQ701" s="998"/>
      <c r="AR701" s="998"/>
      <c r="AS701" s="998"/>
      <c r="AT701" s="998"/>
      <c r="AU701" s="998"/>
      <c r="AV701" s="998"/>
      <c r="AW701" s="998"/>
      <c r="AX701" s="998"/>
      <c r="AY701" s="998"/>
    </row>
    <row r="702" ht="15.75" customHeight="1">
      <c r="A702" s="998"/>
      <c r="B702" s="998"/>
      <c r="C702" s="998"/>
      <c r="D702" s="998"/>
      <c r="E702" s="998"/>
      <c r="F702" s="998"/>
      <c r="G702" s="998"/>
      <c r="H702" s="998"/>
      <c r="I702" s="998"/>
      <c r="J702" s="998"/>
      <c r="K702" s="998"/>
      <c r="L702" s="998"/>
      <c r="M702" s="998"/>
      <c r="N702" s="998"/>
      <c r="O702" s="998"/>
      <c r="P702" s="998"/>
      <c r="Q702" s="998"/>
      <c r="R702" s="998"/>
      <c r="S702" s="998"/>
      <c r="T702" s="998"/>
      <c r="U702" s="998"/>
      <c r="V702" s="998"/>
      <c r="W702" s="998"/>
      <c r="X702" s="998"/>
      <c r="Y702" s="998"/>
      <c r="Z702" s="998"/>
      <c r="AA702" s="998"/>
      <c r="AB702" s="998"/>
      <c r="AC702" s="998"/>
      <c r="AD702" s="998"/>
      <c r="AE702" s="998"/>
      <c r="AF702" s="998"/>
      <c r="AG702" s="998"/>
      <c r="AH702" s="998"/>
      <c r="AI702" s="998"/>
      <c r="AJ702" s="998"/>
      <c r="AK702" s="998"/>
      <c r="AL702" s="998"/>
      <c r="AM702" s="998"/>
      <c r="AN702" s="998"/>
      <c r="AO702" s="998"/>
      <c r="AP702" s="998"/>
      <c r="AQ702" s="998"/>
      <c r="AR702" s="998"/>
      <c r="AS702" s="998"/>
      <c r="AT702" s="998"/>
      <c r="AU702" s="998"/>
      <c r="AV702" s="998"/>
      <c r="AW702" s="998"/>
      <c r="AX702" s="998"/>
      <c r="AY702" s="998"/>
    </row>
    <row r="703" ht="15.75" customHeight="1">
      <c r="A703" s="998"/>
      <c r="B703" s="998"/>
      <c r="C703" s="998"/>
      <c r="D703" s="998"/>
      <c r="E703" s="998"/>
      <c r="F703" s="998"/>
      <c r="G703" s="998"/>
      <c r="H703" s="998"/>
      <c r="I703" s="998"/>
      <c r="J703" s="998"/>
      <c r="K703" s="998"/>
      <c r="L703" s="998"/>
      <c r="M703" s="998"/>
      <c r="N703" s="998"/>
      <c r="O703" s="998"/>
      <c r="P703" s="998"/>
      <c r="Q703" s="998"/>
      <c r="R703" s="998"/>
      <c r="S703" s="998"/>
      <c r="T703" s="998"/>
      <c r="U703" s="998"/>
      <c r="V703" s="998"/>
      <c r="W703" s="998"/>
      <c r="X703" s="998"/>
      <c r="Y703" s="998"/>
      <c r="Z703" s="998"/>
      <c r="AA703" s="998"/>
      <c r="AB703" s="998"/>
      <c r="AC703" s="998"/>
      <c r="AD703" s="998"/>
      <c r="AE703" s="998"/>
      <c r="AF703" s="998"/>
      <c r="AG703" s="998"/>
      <c r="AH703" s="998"/>
      <c r="AI703" s="998"/>
      <c r="AJ703" s="998"/>
      <c r="AK703" s="998"/>
      <c r="AL703" s="998"/>
      <c r="AM703" s="998"/>
      <c r="AN703" s="998"/>
      <c r="AO703" s="998"/>
      <c r="AP703" s="998"/>
      <c r="AQ703" s="998"/>
      <c r="AR703" s="998"/>
      <c r="AS703" s="998"/>
      <c r="AT703" s="998"/>
      <c r="AU703" s="998"/>
      <c r="AV703" s="998"/>
      <c r="AW703" s="998"/>
      <c r="AX703" s="998"/>
      <c r="AY703" s="998"/>
    </row>
    <row r="704" ht="15.75" customHeight="1">
      <c r="A704" s="998"/>
      <c r="B704" s="998"/>
      <c r="C704" s="998"/>
      <c r="D704" s="998"/>
      <c r="E704" s="998"/>
      <c r="F704" s="998"/>
      <c r="G704" s="998"/>
      <c r="H704" s="998"/>
      <c r="I704" s="998"/>
      <c r="J704" s="998"/>
      <c r="K704" s="998"/>
      <c r="L704" s="998"/>
      <c r="M704" s="998"/>
      <c r="N704" s="998"/>
      <c r="O704" s="998"/>
      <c r="P704" s="998"/>
      <c r="Q704" s="998"/>
      <c r="R704" s="998"/>
      <c r="S704" s="998"/>
      <c r="T704" s="998"/>
      <c r="U704" s="998"/>
      <c r="V704" s="998"/>
      <c r="W704" s="998"/>
      <c r="X704" s="998"/>
      <c r="Y704" s="998"/>
      <c r="Z704" s="998"/>
      <c r="AA704" s="998"/>
      <c r="AB704" s="998"/>
      <c r="AC704" s="998"/>
      <c r="AD704" s="998"/>
      <c r="AE704" s="998"/>
      <c r="AF704" s="998"/>
      <c r="AG704" s="998"/>
      <c r="AH704" s="998"/>
      <c r="AI704" s="998"/>
      <c r="AJ704" s="998"/>
      <c r="AK704" s="998"/>
      <c r="AL704" s="998"/>
      <c r="AM704" s="998"/>
      <c r="AN704" s="998"/>
      <c r="AO704" s="998"/>
      <c r="AP704" s="998"/>
      <c r="AQ704" s="998"/>
      <c r="AR704" s="998"/>
      <c r="AS704" s="998"/>
      <c r="AT704" s="998"/>
      <c r="AU704" s="998"/>
      <c r="AV704" s="998"/>
      <c r="AW704" s="998"/>
      <c r="AX704" s="998"/>
      <c r="AY704" s="998"/>
    </row>
    <row r="705" ht="15.75" customHeight="1">
      <c r="A705" s="998"/>
      <c r="B705" s="998"/>
      <c r="C705" s="998"/>
      <c r="D705" s="998"/>
      <c r="E705" s="998"/>
      <c r="F705" s="998"/>
      <c r="G705" s="998"/>
      <c r="H705" s="998"/>
      <c r="I705" s="998"/>
      <c r="J705" s="998"/>
      <c r="K705" s="998"/>
      <c r="L705" s="998"/>
      <c r="M705" s="998"/>
      <c r="N705" s="998"/>
      <c r="O705" s="998"/>
      <c r="P705" s="998"/>
      <c r="Q705" s="998"/>
      <c r="R705" s="998"/>
      <c r="S705" s="998"/>
      <c r="T705" s="998"/>
      <c r="U705" s="998"/>
      <c r="V705" s="998"/>
      <c r="W705" s="998"/>
      <c r="X705" s="998"/>
      <c r="Y705" s="998"/>
      <c r="Z705" s="998"/>
      <c r="AA705" s="998"/>
      <c r="AB705" s="998"/>
      <c r="AC705" s="998"/>
      <c r="AD705" s="998"/>
      <c r="AE705" s="998"/>
      <c r="AF705" s="998"/>
      <c r="AG705" s="998"/>
      <c r="AH705" s="998"/>
      <c r="AI705" s="998"/>
      <c r="AJ705" s="998"/>
      <c r="AK705" s="998"/>
      <c r="AL705" s="998"/>
      <c r="AM705" s="998"/>
      <c r="AN705" s="998"/>
      <c r="AO705" s="998"/>
      <c r="AP705" s="998"/>
      <c r="AQ705" s="998"/>
      <c r="AR705" s="998"/>
      <c r="AS705" s="998"/>
      <c r="AT705" s="998"/>
      <c r="AU705" s="998"/>
      <c r="AV705" s="998"/>
      <c r="AW705" s="998"/>
      <c r="AX705" s="998"/>
      <c r="AY705" s="998"/>
    </row>
    <row r="706" ht="15.75" customHeight="1">
      <c r="A706" s="998"/>
      <c r="B706" s="998"/>
      <c r="C706" s="998"/>
      <c r="D706" s="998"/>
      <c r="E706" s="998"/>
      <c r="F706" s="998"/>
      <c r="G706" s="998"/>
      <c r="H706" s="998"/>
      <c r="I706" s="998"/>
      <c r="J706" s="998"/>
      <c r="K706" s="998"/>
      <c r="L706" s="998"/>
      <c r="M706" s="998"/>
      <c r="N706" s="998"/>
      <c r="O706" s="998"/>
      <c r="P706" s="998"/>
      <c r="Q706" s="998"/>
      <c r="R706" s="998"/>
      <c r="S706" s="998"/>
      <c r="T706" s="998"/>
      <c r="U706" s="998"/>
      <c r="V706" s="998"/>
      <c r="W706" s="998"/>
      <c r="X706" s="998"/>
      <c r="Y706" s="998"/>
      <c r="Z706" s="998"/>
      <c r="AA706" s="998"/>
      <c r="AB706" s="998"/>
      <c r="AC706" s="998"/>
      <c r="AD706" s="998"/>
      <c r="AE706" s="998"/>
      <c r="AF706" s="998"/>
      <c r="AG706" s="998"/>
      <c r="AH706" s="998"/>
      <c r="AI706" s="998"/>
      <c r="AJ706" s="998"/>
      <c r="AK706" s="998"/>
      <c r="AL706" s="998"/>
      <c r="AM706" s="998"/>
      <c r="AN706" s="998"/>
      <c r="AO706" s="998"/>
      <c r="AP706" s="998"/>
      <c r="AQ706" s="998"/>
      <c r="AR706" s="998"/>
      <c r="AS706" s="998"/>
      <c r="AT706" s="998"/>
      <c r="AU706" s="998"/>
      <c r="AV706" s="998"/>
      <c r="AW706" s="998"/>
      <c r="AX706" s="998"/>
      <c r="AY706" s="998"/>
    </row>
    <row r="707" ht="15.75" customHeight="1">
      <c r="A707" s="998"/>
      <c r="B707" s="998"/>
      <c r="C707" s="998"/>
      <c r="D707" s="998"/>
      <c r="E707" s="998"/>
      <c r="F707" s="998"/>
      <c r="G707" s="998"/>
      <c r="H707" s="998"/>
      <c r="I707" s="998"/>
      <c r="J707" s="998"/>
      <c r="K707" s="998"/>
      <c r="L707" s="998"/>
      <c r="M707" s="998"/>
      <c r="N707" s="998"/>
      <c r="O707" s="998"/>
      <c r="P707" s="998"/>
      <c r="Q707" s="998"/>
      <c r="R707" s="998"/>
      <c r="S707" s="998"/>
      <c r="T707" s="998"/>
      <c r="U707" s="998"/>
      <c r="V707" s="998"/>
      <c r="W707" s="998"/>
      <c r="X707" s="998"/>
      <c r="Y707" s="998"/>
      <c r="Z707" s="998"/>
      <c r="AA707" s="998"/>
      <c r="AB707" s="998"/>
      <c r="AC707" s="998"/>
      <c r="AD707" s="998"/>
      <c r="AE707" s="998"/>
      <c r="AF707" s="998"/>
      <c r="AG707" s="998"/>
      <c r="AH707" s="998"/>
      <c r="AI707" s="998"/>
      <c r="AJ707" s="998"/>
      <c r="AK707" s="998"/>
      <c r="AL707" s="998"/>
      <c r="AM707" s="998"/>
      <c r="AN707" s="998"/>
      <c r="AO707" s="998"/>
      <c r="AP707" s="998"/>
      <c r="AQ707" s="998"/>
      <c r="AR707" s="998"/>
      <c r="AS707" s="998"/>
      <c r="AT707" s="998"/>
      <c r="AU707" s="998"/>
      <c r="AV707" s="998"/>
      <c r="AW707" s="998"/>
      <c r="AX707" s="998"/>
      <c r="AY707" s="998"/>
    </row>
    <row r="708" ht="15.75" customHeight="1">
      <c r="A708" s="998"/>
      <c r="B708" s="998"/>
      <c r="C708" s="998"/>
      <c r="D708" s="998"/>
      <c r="E708" s="998"/>
      <c r="F708" s="998"/>
      <c r="G708" s="998"/>
      <c r="H708" s="998"/>
      <c r="I708" s="998"/>
      <c r="J708" s="998"/>
      <c r="K708" s="998"/>
      <c r="L708" s="998"/>
      <c r="M708" s="998"/>
      <c r="N708" s="998"/>
      <c r="O708" s="998"/>
      <c r="P708" s="998"/>
      <c r="Q708" s="998"/>
      <c r="R708" s="998"/>
      <c r="S708" s="998"/>
      <c r="T708" s="998"/>
      <c r="U708" s="998"/>
      <c r="V708" s="998"/>
      <c r="W708" s="998"/>
      <c r="X708" s="998"/>
      <c r="Y708" s="998"/>
      <c r="Z708" s="998"/>
      <c r="AA708" s="998"/>
      <c r="AB708" s="998"/>
      <c r="AC708" s="998"/>
      <c r="AD708" s="998"/>
      <c r="AE708" s="998"/>
      <c r="AF708" s="998"/>
      <c r="AG708" s="998"/>
      <c r="AH708" s="998"/>
      <c r="AI708" s="998"/>
      <c r="AJ708" s="998"/>
      <c r="AK708" s="998"/>
      <c r="AL708" s="998"/>
      <c r="AM708" s="998"/>
      <c r="AN708" s="998"/>
      <c r="AO708" s="998"/>
      <c r="AP708" s="998"/>
      <c r="AQ708" s="998"/>
      <c r="AR708" s="998"/>
      <c r="AS708" s="998"/>
      <c r="AT708" s="998"/>
      <c r="AU708" s="998"/>
      <c r="AV708" s="998"/>
      <c r="AW708" s="998"/>
      <c r="AX708" s="998"/>
      <c r="AY708" s="998"/>
    </row>
    <row r="709" ht="15.75" customHeight="1">
      <c r="A709" s="998"/>
      <c r="B709" s="998"/>
      <c r="C709" s="998"/>
      <c r="D709" s="998"/>
      <c r="E709" s="998"/>
      <c r="F709" s="998"/>
      <c r="G709" s="998"/>
      <c r="H709" s="998"/>
      <c r="I709" s="998"/>
      <c r="J709" s="998"/>
      <c r="K709" s="998"/>
      <c r="L709" s="998"/>
      <c r="M709" s="998"/>
      <c r="N709" s="998"/>
      <c r="O709" s="998"/>
      <c r="P709" s="998"/>
      <c r="Q709" s="998"/>
      <c r="R709" s="998"/>
      <c r="S709" s="998"/>
      <c r="T709" s="998"/>
      <c r="U709" s="998"/>
      <c r="V709" s="998"/>
      <c r="W709" s="998"/>
      <c r="X709" s="998"/>
      <c r="Y709" s="998"/>
      <c r="Z709" s="998"/>
      <c r="AA709" s="998"/>
      <c r="AB709" s="998"/>
      <c r="AC709" s="998"/>
      <c r="AD709" s="998"/>
      <c r="AE709" s="998"/>
      <c r="AF709" s="998"/>
      <c r="AG709" s="998"/>
      <c r="AH709" s="998"/>
      <c r="AI709" s="998"/>
      <c r="AJ709" s="998"/>
      <c r="AK709" s="998"/>
      <c r="AL709" s="998"/>
      <c r="AM709" s="998"/>
      <c r="AN709" s="998"/>
      <c r="AO709" s="998"/>
      <c r="AP709" s="998"/>
      <c r="AQ709" s="998"/>
      <c r="AR709" s="998"/>
      <c r="AS709" s="998"/>
      <c r="AT709" s="998"/>
      <c r="AU709" s="998"/>
      <c r="AV709" s="998"/>
      <c r="AW709" s="998"/>
      <c r="AX709" s="998"/>
      <c r="AY709" s="998"/>
    </row>
    <row r="710" ht="15.75" customHeight="1">
      <c r="A710" s="998"/>
      <c r="B710" s="998"/>
      <c r="C710" s="998"/>
      <c r="D710" s="998"/>
      <c r="E710" s="998"/>
      <c r="F710" s="998"/>
      <c r="G710" s="998"/>
      <c r="H710" s="998"/>
      <c r="I710" s="998"/>
      <c r="J710" s="998"/>
      <c r="K710" s="998"/>
      <c r="L710" s="998"/>
      <c r="M710" s="998"/>
      <c r="N710" s="998"/>
      <c r="O710" s="998"/>
      <c r="P710" s="998"/>
      <c r="Q710" s="998"/>
      <c r="R710" s="998"/>
      <c r="S710" s="998"/>
      <c r="T710" s="998"/>
      <c r="U710" s="998"/>
      <c r="V710" s="998"/>
      <c r="W710" s="998"/>
      <c r="X710" s="998"/>
      <c r="Y710" s="998"/>
      <c r="Z710" s="998"/>
      <c r="AA710" s="998"/>
      <c r="AB710" s="998"/>
      <c r="AC710" s="998"/>
      <c r="AD710" s="998"/>
      <c r="AE710" s="998"/>
      <c r="AF710" s="998"/>
      <c r="AG710" s="998"/>
      <c r="AH710" s="998"/>
      <c r="AI710" s="998"/>
      <c r="AJ710" s="998"/>
      <c r="AK710" s="998"/>
      <c r="AL710" s="998"/>
      <c r="AM710" s="998"/>
      <c r="AN710" s="998"/>
      <c r="AO710" s="998"/>
      <c r="AP710" s="998"/>
      <c r="AQ710" s="998"/>
      <c r="AR710" s="998"/>
      <c r="AS710" s="998"/>
      <c r="AT710" s="998"/>
      <c r="AU710" s="998"/>
      <c r="AV710" s="998"/>
      <c r="AW710" s="998"/>
      <c r="AX710" s="998"/>
      <c r="AY710" s="998"/>
    </row>
    <row r="711" ht="15.75" customHeight="1">
      <c r="A711" s="998"/>
      <c r="B711" s="998"/>
      <c r="C711" s="998"/>
      <c r="D711" s="998"/>
      <c r="E711" s="998"/>
      <c r="F711" s="998"/>
      <c r="G711" s="998"/>
      <c r="H711" s="998"/>
      <c r="I711" s="998"/>
      <c r="J711" s="998"/>
      <c r="K711" s="998"/>
      <c r="L711" s="998"/>
      <c r="M711" s="998"/>
      <c r="N711" s="998"/>
      <c r="O711" s="998"/>
      <c r="P711" s="998"/>
      <c r="Q711" s="998"/>
      <c r="R711" s="998"/>
      <c r="S711" s="998"/>
      <c r="T711" s="998"/>
      <c r="U711" s="998"/>
      <c r="V711" s="998"/>
      <c r="W711" s="998"/>
      <c r="X711" s="998"/>
      <c r="Y711" s="998"/>
      <c r="Z711" s="998"/>
      <c r="AA711" s="998"/>
      <c r="AB711" s="998"/>
      <c r="AC711" s="998"/>
      <c r="AD711" s="998"/>
      <c r="AE711" s="998"/>
      <c r="AF711" s="998"/>
      <c r="AG711" s="998"/>
      <c r="AH711" s="998"/>
      <c r="AI711" s="998"/>
      <c r="AJ711" s="998"/>
      <c r="AK711" s="998"/>
      <c r="AL711" s="998"/>
      <c r="AM711" s="998"/>
      <c r="AN711" s="998"/>
      <c r="AO711" s="998"/>
      <c r="AP711" s="998"/>
      <c r="AQ711" s="998"/>
      <c r="AR711" s="998"/>
      <c r="AS711" s="998"/>
      <c r="AT711" s="998"/>
      <c r="AU711" s="998"/>
      <c r="AV711" s="998"/>
      <c r="AW711" s="998"/>
      <c r="AX711" s="998"/>
      <c r="AY711" s="998"/>
    </row>
    <row r="712" ht="15.75" customHeight="1">
      <c r="A712" s="998"/>
      <c r="B712" s="998"/>
      <c r="C712" s="998"/>
      <c r="D712" s="998"/>
      <c r="E712" s="998"/>
      <c r="F712" s="998"/>
      <c r="G712" s="998"/>
      <c r="H712" s="998"/>
      <c r="I712" s="998"/>
      <c r="J712" s="998"/>
      <c r="K712" s="998"/>
      <c r="L712" s="998"/>
      <c r="M712" s="998"/>
      <c r="N712" s="998"/>
      <c r="O712" s="998"/>
      <c r="P712" s="998"/>
      <c r="Q712" s="998"/>
      <c r="R712" s="998"/>
      <c r="S712" s="998"/>
      <c r="T712" s="998"/>
      <c r="U712" s="998"/>
      <c r="V712" s="998"/>
      <c r="W712" s="998"/>
      <c r="X712" s="998"/>
      <c r="Y712" s="998"/>
      <c r="Z712" s="998"/>
      <c r="AA712" s="998"/>
      <c r="AB712" s="998"/>
      <c r="AC712" s="998"/>
      <c r="AD712" s="998"/>
      <c r="AE712" s="998"/>
      <c r="AF712" s="998"/>
      <c r="AG712" s="998"/>
      <c r="AH712" s="998"/>
      <c r="AI712" s="998"/>
      <c r="AJ712" s="998"/>
      <c r="AK712" s="998"/>
      <c r="AL712" s="998"/>
      <c r="AM712" s="998"/>
      <c r="AN712" s="998"/>
      <c r="AO712" s="998"/>
      <c r="AP712" s="998"/>
      <c r="AQ712" s="998"/>
      <c r="AR712" s="998"/>
      <c r="AS712" s="998"/>
      <c r="AT712" s="998"/>
      <c r="AU712" s="998"/>
      <c r="AV712" s="998"/>
      <c r="AW712" s="998"/>
      <c r="AX712" s="998"/>
      <c r="AY712" s="998"/>
    </row>
    <row r="713" ht="15.75" customHeight="1">
      <c r="A713" s="998"/>
      <c r="B713" s="998"/>
      <c r="C713" s="998"/>
      <c r="D713" s="998"/>
      <c r="E713" s="998"/>
      <c r="F713" s="998"/>
      <c r="G713" s="998"/>
      <c r="H713" s="998"/>
      <c r="I713" s="998"/>
      <c r="J713" s="998"/>
      <c r="K713" s="998"/>
      <c r="L713" s="998"/>
      <c r="M713" s="998"/>
      <c r="N713" s="998"/>
      <c r="O713" s="998"/>
      <c r="P713" s="998"/>
      <c r="Q713" s="998"/>
      <c r="R713" s="998"/>
      <c r="S713" s="998"/>
      <c r="T713" s="998"/>
      <c r="U713" s="998"/>
      <c r="V713" s="998"/>
      <c r="W713" s="998"/>
      <c r="X713" s="998"/>
      <c r="Y713" s="998"/>
      <c r="Z713" s="998"/>
      <c r="AA713" s="998"/>
      <c r="AB713" s="998"/>
      <c r="AC713" s="998"/>
      <c r="AD713" s="998"/>
      <c r="AE713" s="998"/>
      <c r="AF713" s="998"/>
      <c r="AG713" s="998"/>
      <c r="AH713" s="998"/>
      <c r="AI713" s="998"/>
      <c r="AJ713" s="998"/>
      <c r="AK713" s="998"/>
      <c r="AL713" s="998"/>
      <c r="AM713" s="998"/>
      <c r="AN713" s="998"/>
      <c r="AO713" s="998"/>
      <c r="AP713" s="998"/>
      <c r="AQ713" s="998"/>
      <c r="AR713" s="998"/>
      <c r="AS713" s="998"/>
      <c r="AT713" s="998"/>
      <c r="AU713" s="998"/>
      <c r="AV713" s="998"/>
      <c r="AW713" s="998"/>
      <c r="AX713" s="998"/>
      <c r="AY713" s="998"/>
    </row>
    <row r="714" ht="15.75" customHeight="1">
      <c r="A714" s="998"/>
      <c r="B714" s="998"/>
      <c r="C714" s="998"/>
      <c r="D714" s="998"/>
      <c r="E714" s="998"/>
      <c r="F714" s="998"/>
      <c r="G714" s="998"/>
      <c r="H714" s="998"/>
      <c r="I714" s="998"/>
      <c r="J714" s="998"/>
      <c r="K714" s="998"/>
      <c r="L714" s="998"/>
      <c r="M714" s="998"/>
      <c r="N714" s="998"/>
      <c r="O714" s="998"/>
      <c r="P714" s="998"/>
      <c r="Q714" s="998"/>
      <c r="R714" s="998"/>
      <c r="S714" s="998"/>
      <c r="T714" s="998"/>
      <c r="U714" s="998"/>
      <c r="V714" s="998"/>
      <c r="W714" s="998"/>
      <c r="X714" s="998"/>
      <c r="Y714" s="998"/>
      <c r="Z714" s="998"/>
      <c r="AA714" s="998"/>
      <c r="AB714" s="998"/>
      <c r="AC714" s="998"/>
      <c r="AD714" s="998"/>
      <c r="AE714" s="998"/>
      <c r="AF714" s="998"/>
      <c r="AG714" s="998"/>
      <c r="AH714" s="998"/>
      <c r="AI714" s="998"/>
      <c r="AJ714" s="998"/>
      <c r="AK714" s="998"/>
      <c r="AL714" s="998"/>
      <c r="AM714" s="998"/>
      <c r="AN714" s="998"/>
      <c r="AO714" s="998"/>
      <c r="AP714" s="998"/>
      <c r="AQ714" s="998"/>
      <c r="AR714" s="998"/>
      <c r="AS714" s="998"/>
      <c r="AT714" s="998"/>
      <c r="AU714" s="998"/>
      <c r="AV714" s="998"/>
      <c r="AW714" s="998"/>
      <c r="AX714" s="998"/>
      <c r="AY714" s="998"/>
    </row>
    <row r="715" ht="15.75" customHeight="1">
      <c r="A715" s="998"/>
      <c r="B715" s="998"/>
      <c r="C715" s="998"/>
      <c r="D715" s="998"/>
      <c r="E715" s="998"/>
      <c r="F715" s="998"/>
      <c r="G715" s="998"/>
      <c r="H715" s="998"/>
      <c r="I715" s="998"/>
      <c r="J715" s="998"/>
      <c r="K715" s="998"/>
      <c r="L715" s="998"/>
      <c r="M715" s="998"/>
      <c r="N715" s="998"/>
      <c r="O715" s="998"/>
      <c r="P715" s="998"/>
      <c r="Q715" s="998"/>
      <c r="R715" s="998"/>
      <c r="S715" s="998"/>
      <c r="T715" s="998"/>
      <c r="U715" s="998"/>
      <c r="V715" s="998"/>
      <c r="W715" s="998"/>
      <c r="X715" s="998"/>
      <c r="Y715" s="998"/>
      <c r="Z715" s="998"/>
      <c r="AA715" s="998"/>
      <c r="AB715" s="998"/>
      <c r="AC715" s="998"/>
      <c r="AD715" s="998"/>
      <c r="AE715" s="998"/>
      <c r="AF715" s="998"/>
      <c r="AG715" s="998"/>
      <c r="AH715" s="998"/>
      <c r="AI715" s="998"/>
      <c r="AJ715" s="998"/>
      <c r="AK715" s="998"/>
      <c r="AL715" s="998"/>
      <c r="AM715" s="998"/>
      <c r="AN715" s="998"/>
      <c r="AO715" s="998"/>
      <c r="AP715" s="998"/>
      <c r="AQ715" s="998"/>
      <c r="AR715" s="998"/>
      <c r="AS715" s="998"/>
      <c r="AT715" s="998"/>
      <c r="AU715" s="998"/>
      <c r="AV715" s="998"/>
      <c r="AW715" s="998"/>
      <c r="AX715" s="998"/>
      <c r="AY715" s="998"/>
    </row>
    <row r="716" ht="15.75" customHeight="1">
      <c r="A716" s="998"/>
      <c r="B716" s="998"/>
      <c r="C716" s="998"/>
      <c r="D716" s="998"/>
      <c r="E716" s="998"/>
      <c r="F716" s="998"/>
      <c r="G716" s="998"/>
      <c r="H716" s="998"/>
      <c r="I716" s="998"/>
      <c r="J716" s="998"/>
      <c r="K716" s="998"/>
      <c r="L716" s="998"/>
      <c r="M716" s="998"/>
      <c r="N716" s="998"/>
      <c r="O716" s="998"/>
      <c r="P716" s="998"/>
      <c r="Q716" s="998"/>
      <c r="R716" s="998"/>
      <c r="S716" s="998"/>
      <c r="T716" s="998"/>
      <c r="U716" s="998"/>
      <c r="V716" s="998"/>
      <c r="W716" s="998"/>
      <c r="X716" s="998"/>
      <c r="Y716" s="998"/>
      <c r="Z716" s="998"/>
      <c r="AA716" s="998"/>
      <c r="AB716" s="998"/>
      <c r="AC716" s="998"/>
      <c r="AD716" s="998"/>
      <c r="AE716" s="998"/>
      <c r="AF716" s="998"/>
      <c r="AG716" s="998"/>
      <c r="AH716" s="998"/>
      <c r="AI716" s="998"/>
      <c r="AJ716" s="998"/>
      <c r="AK716" s="998"/>
      <c r="AL716" s="998"/>
      <c r="AM716" s="998"/>
      <c r="AN716" s="998"/>
      <c r="AO716" s="998"/>
      <c r="AP716" s="998"/>
      <c r="AQ716" s="998"/>
      <c r="AR716" s="998"/>
      <c r="AS716" s="998"/>
      <c r="AT716" s="998"/>
      <c r="AU716" s="998"/>
      <c r="AV716" s="998"/>
      <c r="AW716" s="998"/>
      <c r="AX716" s="998"/>
      <c r="AY716" s="998"/>
    </row>
    <row r="717" ht="15.75" customHeight="1">
      <c r="A717" s="998"/>
      <c r="B717" s="998"/>
      <c r="C717" s="998"/>
      <c r="D717" s="998"/>
      <c r="E717" s="998"/>
      <c r="F717" s="998"/>
      <c r="G717" s="998"/>
      <c r="H717" s="998"/>
      <c r="I717" s="998"/>
      <c r="J717" s="998"/>
      <c r="K717" s="998"/>
      <c r="L717" s="998"/>
      <c r="M717" s="998"/>
      <c r="N717" s="998"/>
      <c r="O717" s="998"/>
      <c r="P717" s="998"/>
      <c r="Q717" s="998"/>
      <c r="R717" s="998"/>
      <c r="S717" s="998"/>
      <c r="T717" s="998"/>
      <c r="U717" s="998"/>
      <c r="V717" s="998"/>
      <c r="W717" s="998"/>
      <c r="X717" s="998"/>
      <c r="Y717" s="998"/>
      <c r="Z717" s="998"/>
      <c r="AA717" s="998"/>
      <c r="AB717" s="998"/>
      <c r="AC717" s="998"/>
      <c r="AD717" s="998"/>
      <c r="AE717" s="998"/>
      <c r="AF717" s="998"/>
      <c r="AG717" s="998"/>
      <c r="AH717" s="998"/>
      <c r="AI717" s="998"/>
      <c r="AJ717" s="998"/>
      <c r="AK717" s="998"/>
      <c r="AL717" s="998"/>
      <c r="AM717" s="998"/>
      <c r="AN717" s="998"/>
      <c r="AO717" s="998"/>
      <c r="AP717" s="998"/>
      <c r="AQ717" s="998"/>
      <c r="AR717" s="998"/>
      <c r="AS717" s="998"/>
      <c r="AT717" s="998"/>
      <c r="AU717" s="998"/>
      <c r="AV717" s="998"/>
      <c r="AW717" s="998"/>
      <c r="AX717" s="998"/>
      <c r="AY717" s="998"/>
    </row>
    <row r="718" ht="15.75" customHeight="1">
      <c r="A718" s="998"/>
      <c r="B718" s="998"/>
      <c r="C718" s="998"/>
      <c r="D718" s="998"/>
      <c r="E718" s="998"/>
      <c r="F718" s="998"/>
      <c r="G718" s="998"/>
      <c r="H718" s="998"/>
      <c r="I718" s="998"/>
      <c r="J718" s="998"/>
      <c r="K718" s="998"/>
      <c r="L718" s="998"/>
      <c r="M718" s="998"/>
      <c r="N718" s="998"/>
      <c r="O718" s="998"/>
      <c r="P718" s="998"/>
      <c r="Q718" s="998"/>
      <c r="R718" s="998"/>
      <c r="S718" s="998"/>
      <c r="T718" s="998"/>
      <c r="U718" s="998"/>
      <c r="V718" s="998"/>
      <c r="W718" s="998"/>
      <c r="X718" s="998"/>
      <c r="Y718" s="998"/>
      <c r="Z718" s="998"/>
      <c r="AA718" s="998"/>
      <c r="AB718" s="998"/>
      <c r="AC718" s="998"/>
      <c r="AD718" s="998"/>
      <c r="AE718" s="998"/>
      <c r="AF718" s="998"/>
      <c r="AG718" s="998"/>
      <c r="AH718" s="998"/>
      <c r="AI718" s="998"/>
      <c r="AJ718" s="998"/>
      <c r="AK718" s="998"/>
      <c r="AL718" s="998"/>
      <c r="AM718" s="998"/>
      <c r="AN718" s="998"/>
      <c r="AO718" s="998"/>
      <c r="AP718" s="998"/>
      <c r="AQ718" s="998"/>
      <c r="AR718" s="998"/>
      <c r="AS718" s="998"/>
      <c r="AT718" s="998"/>
      <c r="AU718" s="998"/>
      <c r="AV718" s="998"/>
      <c r="AW718" s="998"/>
      <c r="AX718" s="998"/>
      <c r="AY718" s="998"/>
    </row>
    <row r="719" ht="15.75" customHeight="1">
      <c r="A719" s="998"/>
      <c r="B719" s="998"/>
      <c r="C719" s="998"/>
      <c r="D719" s="998"/>
      <c r="E719" s="998"/>
      <c r="F719" s="998"/>
      <c r="G719" s="998"/>
      <c r="H719" s="998"/>
      <c r="I719" s="998"/>
      <c r="J719" s="998"/>
      <c r="K719" s="998"/>
      <c r="L719" s="998"/>
      <c r="M719" s="998"/>
      <c r="N719" s="998"/>
      <c r="O719" s="998"/>
      <c r="P719" s="998"/>
      <c r="Q719" s="998"/>
      <c r="R719" s="998"/>
      <c r="S719" s="998"/>
      <c r="T719" s="998"/>
      <c r="U719" s="998"/>
      <c r="V719" s="998"/>
      <c r="W719" s="998"/>
      <c r="X719" s="998"/>
      <c r="Y719" s="998"/>
      <c r="Z719" s="998"/>
      <c r="AA719" s="998"/>
      <c r="AB719" s="998"/>
      <c r="AC719" s="998"/>
      <c r="AD719" s="998"/>
      <c r="AE719" s="998"/>
      <c r="AF719" s="998"/>
      <c r="AG719" s="998"/>
      <c r="AH719" s="998"/>
      <c r="AI719" s="998"/>
      <c r="AJ719" s="998"/>
      <c r="AK719" s="998"/>
      <c r="AL719" s="998"/>
      <c r="AM719" s="998"/>
      <c r="AN719" s="998"/>
      <c r="AO719" s="998"/>
      <c r="AP719" s="998"/>
      <c r="AQ719" s="998"/>
      <c r="AR719" s="998"/>
      <c r="AS719" s="998"/>
      <c r="AT719" s="998"/>
      <c r="AU719" s="998"/>
      <c r="AV719" s="998"/>
      <c r="AW719" s="998"/>
      <c r="AX719" s="998"/>
      <c r="AY719" s="998"/>
    </row>
    <row r="720" ht="15.75" customHeight="1">
      <c r="A720" s="998"/>
      <c r="B720" s="998"/>
      <c r="C720" s="998"/>
      <c r="D720" s="998"/>
      <c r="E720" s="998"/>
      <c r="F720" s="998"/>
      <c r="G720" s="998"/>
      <c r="H720" s="998"/>
      <c r="I720" s="998"/>
      <c r="J720" s="998"/>
      <c r="K720" s="998"/>
      <c r="L720" s="998"/>
      <c r="M720" s="998"/>
      <c r="N720" s="998"/>
      <c r="O720" s="998"/>
      <c r="P720" s="998"/>
      <c r="Q720" s="998"/>
      <c r="R720" s="998"/>
      <c r="S720" s="998"/>
      <c r="T720" s="998"/>
      <c r="U720" s="998"/>
      <c r="V720" s="998"/>
      <c r="W720" s="998"/>
      <c r="X720" s="998"/>
      <c r="Y720" s="998"/>
      <c r="Z720" s="998"/>
      <c r="AA720" s="998"/>
      <c r="AB720" s="998"/>
      <c r="AC720" s="998"/>
      <c r="AD720" s="998"/>
      <c r="AE720" s="998"/>
      <c r="AF720" s="998"/>
      <c r="AG720" s="998"/>
      <c r="AH720" s="998"/>
      <c r="AI720" s="998"/>
      <c r="AJ720" s="998"/>
      <c r="AK720" s="998"/>
      <c r="AL720" s="998"/>
      <c r="AM720" s="998"/>
      <c r="AN720" s="998"/>
      <c r="AO720" s="998"/>
      <c r="AP720" s="998"/>
      <c r="AQ720" s="998"/>
      <c r="AR720" s="998"/>
      <c r="AS720" s="998"/>
      <c r="AT720" s="998"/>
      <c r="AU720" s="998"/>
      <c r="AV720" s="998"/>
      <c r="AW720" s="998"/>
      <c r="AX720" s="998"/>
      <c r="AY720" s="998"/>
    </row>
    <row r="721" ht="15.75" customHeight="1">
      <c r="A721" s="998"/>
      <c r="B721" s="998"/>
      <c r="C721" s="998"/>
      <c r="D721" s="998"/>
      <c r="E721" s="998"/>
      <c r="F721" s="998"/>
      <c r="G721" s="998"/>
      <c r="H721" s="998"/>
      <c r="I721" s="998"/>
      <c r="J721" s="998"/>
      <c r="K721" s="998"/>
      <c r="L721" s="998"/>
      <c r="M721" s="998"/>
      <c r="N721" s="998"/>
      <c r="O721" s="998"/>
      <c r="P721" s="998"/>
      <c r="Q721" s="998"/>
      <c r="R721" s="998"/>
      <c r="S721" s="998"/>
      <c r="T721" s="998"/>
      <c r="U721" s="998"/>
      <c r="V721" s="998"/>
      <c r="W721" s="998"/>
      <c r="X721" s="998"/>
      <c r="Y721" s="998"/>
      <c r="Z721" s="998"/>
      <c r="AA721" s="998"/>
      <c r="AB721" s="998"/>
      <c r="AC721" s="998"/>
      <c r="AD721" s="998"/>
      <c r="AE721" s="998"/>
      <c r="AF721" s="998"/>
      <c r="AG721" s="998"/>
      <c r="AH721" s="998"/>
      <c r="AI721" s="998"/>
      <c r="AJ721" s="998"/>
      <c r="AK721" s="998"/>
      <c r="AL721" s="998"/>
      <c r="AM721" s="998"/>
      <c r="AN721" s="998"/>
      <c r="AO721" s="998"/>
      <c r="AP721" s="998"/>
      <c r="AQ721" s="998"/>
      <c r="AR721" s="998"/>
      <c r="AS721" s="998"/>
      <c r="AT721" s="998"/>
      <c r="AU721" s="998"/>
      <c r="AV721" s="998"/>
      <c r="AW721" s="998"/>
      <c r="AX721" s="998"/>
      <c r="AY721" s="998"/>
    </row>
    <row r="722" ht="15.75" customHeight="1">
      <c r="A722" s="998"/>
      <c r="B722" s="998"/>
      <c r="C722" s="998"/>
      <c r="D722" s="998"/>
      <c r="E722" s="998"/>
      <c r="F722" s="998"/>
      <c r="G722" s="998"/>
      <c r="H722" s="998"/>
      <c r="I722" s="998"/>
      <c r="J722" s="998"/>
      <c r="K722" s="998"/>
      <c r="L722" s="998"/>
      <c r="M722" s="998"/>
      <c r="N722" s="998"/>
      <c r="O722" s="998"/>
      <c r="P722" s="998"/>
      <c r="Q722" s="998"/>
      <c r="R722" s="998"/>
      <c r="S722" s="998"/>
      <c r="T722" s="998"/>
      <c r="U722" s="998"/>
      <c r="V722" s="998"/>
      <c r="W722" s="998"/>
      <c r="X722" s="998"/>
      <c r="Y722" s="998"/>
      <c r="Z722" s="998"/>
      <c r="AA722" s="998"/>
      <c r="AB722" s="998"/>
      <c r="AC722" s="998"/>
      <c r="AD722" s="998"/>
      <c r="AE722" s="998"/>
      <c r="AF722" s="998"/>
      <c r="AG722" s="998"/>
      <c r="AH722" s="998"/>
      <c r="AI722" s="998"/>
      <c r="AJ722" s="998"/>
      <c r="AK722" s="998"/>
      <c r="AL722" s="998"/>
      <c r="AM722" s="998"/>
      <c r="AN722" s="998"/>
      <c r="AO722" s="998"/>
      <c r="AP722" s="998"/>
      <c r="AQ722" s="998"/>
      <c r="AR722" s="998"/>
      <c r="AS722" s="998"/>
      <c r="AT722" s="998"/>
      <c r="AU722" s="998"/>
      <c r="AV722" s="998"/>
      <c r="AW722" s="998"/>
      <c r="AX722" s="998"/>
      <c r="AY722" s="998"/>
    </row>
    <row r="723" ht="15.75" customHeight="1">
      <c r="A723" s="998"/>
      <c r="B723" s="998"/>
      <c r="C723" s="998"/>
      <c r="D723" s="998"/>
      <c r="E723" s="998"/>
      <c r="F723" s="998"/>
      <c r="G723" s="998"/>
      <c r="H723" s="998"/>
      <c r="I723" s="998"/>
      <c r="J723" s="998"/>
      <c r="K723" s="998"/>
      <c r="L723" s="998"/>
      <c r="M723" s="998"/>
      <c r="N723" s="998"/>
      <c r="O723" s="998"/>
      <c r="P723" s="998"/>
      <c r="Q723" s="998"/>
      <c r="R723" s="998"/>
      <c r="S723" s="998"/>
      <c r="T723" s="998"/>
      <c r="U723" s="998"/>
      <c r="V723" s="998"/>
      <c r="W723" s="998"/>
      <c r="X723" s="998"/>
      <c r="Y723" s="998"/>
      <c r="Z723" s="998"/>
      <c r="AA723" s="998"/>
      <c r="AB723" s="998"/>
      <c r="AC723" s="998"/>
      <c r="AD723" s="998"/>
      <c r="AE723" s="998"/>
      <c r="AF723" s="998"/>
      <c r="AG723" s="998"/>
      <c r="AH723" s="998"/>
      <c r="AI723" s="998"/>
      <c r="AJ723" s="998"/>
      <c r="AK723" s="998"/>
      <c r="AL723" s="998"/>
      <c r="AM723" s="998"/>
      <c r="AN723" s="998"/>
      <c r="AO723" s="998"/>
      <c r="AP723" s="998"/>
      <c r="AQ723" s="998"/>
      <c r="AR723" s="998"/>
      <c r="AS723" s="998"/>
      <c r="AT723" s="998"/>
      <c r="AU723" s="998"/>
      <c r="AV723" s="998"/>
      <c r="AW723" s="998"/>
      <c r="AX723" s="998"/>
      <c r="AY723" s="998"/>
    </row>
    <row r="724" ht="15.75" customHeight="1">
      <c r="A724" s="998"/>
      <c r="B724" s="998"/>
      <c r="C724" s="998"/>
      <c r="D724" s="998"/>
      <c r="E724" s="998"/>
      <c r="F724" s="998"/>
      <c r="G724" s="998"/>
      <c r="H724" s="998"/>
      <c r="I724" s="998"/>
      <c r="J724" s="998"/>
      <c r="K724" s="998"/>
      <c r="L724" s="998"/>
      <c r="M724" s="998"/>
      <c r="N724" s="998"/>
      <c r="O724" s="998"/>
      <c r="P724" s="998"/>
      <c r="Q724" s="998"/>
      <c r="R724" s="998"/>
      <c r="S724" s="998"/>
      <c r="T724" s="998"/>
      <c r="U724" s="998"/>
      <c r="V724" s="998"/>
      <c r="W724" s="998"/>
      <c r="X724" s="998"/>
      <c r="Y724" s="998"/>
      <c r="Z724" s="998"/>
      <c r="AA724" s="998"/>
      <c r="AB724" s="998"/>
      <c r="AC724" s="998"/>
      <c r="AD724" s="998"/>
      <c r="AE724" s="998"/>
      <c r="AF724" s="998"/>
      <c r="AG724" s="998"/>
      <c r="AH724" s="998"/>
      <c r="AI724" s="998"/>
      <c r="AJ724" s="998"/>
      <c r="AK724" s="998"/>
      <c r="AL724" s="998"/>
      <c r="AM724" s="998"/>
      <c r="AN724" s="998"/>
      <c r="AO724" s="998"/>
      <c r="AP724" s="998"/>
      <c r="AQ724" s="998"/>
      <c r="AR724" s="998"/>
      <c r="AS724" s="998"/>
      <c r="AT724" s="998"/>
      <c r="AU724" s="998"/>
      <c r="AV724" s="998"/>
      <c r="AW724" s="998"/>
      <c r="AX724" s="998"/>
      <c r="AY724" s="998"/>
    </row>
    <row r="725" ht="15.75" customHeight="1">
      <c r="A725" s="998"/>
      <c r="B725" s="998"/>
      <c r="C725" s="998"/>
      <c r="D725" s="998"/>
      <c r="E725" s="998"/>
      <c r="F725" s="998"/>
      <c r="G725" s="998"/>
      <c r="H725" s="998"/>
      <c r="I725" s="998"/>
      <c r="J725" s="998"/>
      <c r="K725" s="998"/>
      <c r="L725" s="998"/>
      <c r="M725" s="998"/>
      <c r="N725" s="998"/>
      <c r="O725" s="998"/>
      <c r="P725" s="998"/>
      <c r="Q725" s="998"/>
      <c r="R725" s="998"/>
      <c r="S725" s="998"/>
      <c r="T725" s="998"/>
      <c r="U725" s="998"/>
      <c r="V725" s="998"/>
      <c r="W725" s="998"/>
      <c r="X725" s="998"/>
      <c r="Y725" s="998"/>
      <c r="Z725" s="998"/>
      <c r="AA725" s="998"/>
      <c r="AB725" s="998"/>
      <c r="AC725" s="998"/>
      <c r="AD725" s="998"/>
      <c r="AE725" s="998"/>
      <c r="AF725" s="998"/>
      <c r="AG725" s="998"/>
      <c r="AH725" s="998"/>
      <c r="AI725" s="998"/>
      <c r="AJ725" s="998"/>
      <c r="AK725" s="998"/>
      <c r="AL725" s="998"/>
      <c r="AM725" s="998"/>
      <c r="AN725" s="998"/>
      <c r="AO725" s="998"/>
      <c r="AP725" s="998"/>
      <c r="AQ725" s="998"/>
      <c r="AR725" s="998"/>
      <c r="AS725" s="998"/>
      <c r="AT725" s="998"/>
      <c r="AU725" s="998"/>
      <c r="AV725" s="998"/>
      <c r="AW725" s="998"/>
      <c r="AX725" s="998"/>
      <c r="AY725" s="998"/>
    </row>
    <row r="726" ht="15.75" customHeight="1">
      <c r="A726" s="998"/>
      <c r="B726" s="998"/>
      <c r="C726" s="998"/>
      <c r="D726" s="998"/>
      <c r="E726" s="998"/>
      <c r="F726" s="998"/>
      <c r="G726" s="998"/>
      <c r="H726" s="998"/>
      <c r="I726" s="998"/>
      <c r="J726" s="998"/>
      <c r="K726" s="998"/>
      <c r="L726" s="998"/>
      <c r="M726" s="998"/>
      <c r="N726" s="998"/>
      <c r="O726" s="998"/>
      <c r="P726" s="998"/>
      <c r="Q726" s="998"/>
      <c r="R726" s="998"/>
      <c r="S726" s="998"/>
      <c r="T726" s="998"/>
      <c r="U726" s="998"/>
      <c r="V726" s="998"/>
      <c r="W726" s="998"/>
      <c r="X726" s="998"/>
      <c r="Y726" s="998"/>
      <c r="Z726" s="998"/>
      <c r="AA726" s="998"/>
      <c r="AB726" s="998"/>
      <c r="AC726" s="998"/>
      <c r="AD726" s="998"/>
      <c r="AE726" s="998"/>
      <c r="AF726" s="998"/>
      <c r="AG726" s="998"/>
      <c r="AH726" s="998"/>
      <c r="AI726" s="998"/>
      <c r="AJ726" s="998"/>
      <c r="AK726" s="998"/>
      <c r="AL726" s="998"/>
      <c r="AM726" s="998"/>
      <c r="AN726" s="998"/>
      <c r="AO726" s="998"/>
      <c r="AP726" s="998"/>
      <c r="AQ726" s="998"/>
      <c r="AR726" s="998"/>
      <c r="AS726" s="998"/>
      <c r="AT726" s="998"/>
      <c r="AU726" s="998"/>
      <c r="AV726" s="998"/>
      <c r="AW726" s="998"/>
      <c r="AX726" s="998"/>
      <c r="AY726" s="998"/>
    </row>
    <row r="727" ht="15.75" customHeight="1">
      <c r="A727" s="998"/>
      <c r="B727" s="998"/>
      <c r="C727" s="998"/>
      <c r="D727" s="998"/>
      <c r="E727" s="998"/>
      <c r="F727" s="998"/>
      <c r="G727" s="998"/>
      <c r="H727" s="998"/>
      <c r="I727" s="998"/>
      <c r="J727" s="998"/>
      <c r="K727" s="998"/>
      <c r="L727" s="998"/>
      <c r="M727" s="998"/>
      <c r="N727" s="998"/>
      <c r="O727" s="998"/>
      <c r="P727" s="998"/>
      <c r="Q727" s="998"/>
      <c r="R727" s="998"/>
      <c r="S727" s="998"/>
      <c r="T727" s="998"/>
      <c r="U727" s="998"/>
      <c r="V727" s="998"/>
      <c r="W727" s="998"/>
      <c r="X727" s="998"/>
      <c r="Y727" s="998"/>
      <c r="Z727" s="998"/>
      <c r="AA727" s="998"/>
      <c r="AB727" s="998"/>
      <c r="AC727" s="998"/>
      <c r="AD727" s="998"/>
      <c r="AE727" s="998"/>
      <c r="AF727" s="998"/>
      <c r="AG727" s="998"/>
      <c r="AH727" s="998"/>
      <c r="AI727" s="998"/>
      <c r="AJ727" s="998"/>
      <c r="AK727" s="998"/>
      <c r="AL727" s="998"/>
      <c r="AM727" s="998"/>
      <c r="AN727" s="998"/>
      <c r="AO727" s="998"/>
      <c r="AP727" s="998"/>
      <c r="AQ727" s="998"/>
      <c r="AR727" s="998"/>
      <c r="AS727" s="998"/>
      <c r="AT727" s="998"/>
      <c r="AU727" s="998"/>
      <c r="AV727" s="998"/>
      <c r="AW727" s="998"/>
      <c r="AX727" s="998"/>
      <c r="AY727" s="998"/>
    </row>
    <row r="728" ht="15.75" customHeight="1">
      <c r="A728" s="998"/>
      <c r="B728" s="998"/>
      <c r="C728" s="998"/>
      <c r="D728" s="998"/>
      <c r="E728" s="998"/>
      <c r="F728" s="998"/>
      <c r="G728" s="998"/>
      <c r="H728" s="998"/>
      <c r="I728" s="998"/>
      <c r="J728" s="998"/>
      <c r="K728" s="998"/>
      <c r="L728" s="998"/>
      <c r="M728" s="998"/>
      <c r="N728" s="998"/>
      <c r="O728" s="998"/>
      <c r="P728" s="998"/>
      <c r="Q728" s="998"/>
      <c r="R728" s="998"/>
      <c r="S728" s="998"/>
      <c r="T728" s="998"/>
      <c r="U728" s="998"/>
      <c r="V728" s="998"/>
      <c r="W728" s="998"/>
      <c r="X728" s="998"/>
      <c r="Y728" s="998"/>
      <c r="Z728" s="998"/>
      <c r="AA728" s="998"/>
      <c r="AB728" s="998"/>
      <c r="AC728" s="998"/>
      <c r="AD728" s="998"/>
      <c r="AE728" s="998"/>
      <c r="AF728" s="998"/>
      <c r="AG728" s="998"/>
      <c r="AH728" s="998"/>
      <c r="AI728" s="998"/>
      <c r="AJ728" s="998"/>
      <c r="AK728" s="998"/>
      <c r="AL728" s="998"/>
      <c r="AM728" s="998"/>
      <c r="AN728" s="998"/>
      <c r="AO728" s="998"/>
      <c r="AP728" s="998"/>
      <c r="AQ728" s="998"/>
      <c r="AR728" s="998"/>
      <c r="AS728" s="998"/>
      <c r="AT728" s="998"/>
      <c r="AU728" s="998"/>
      <c r="AV728" s="998"/>
      <c r="AW728" s="998"/>
      <c r="AX728" s="998"/>
      <c r="AY728" s="998"/>
    </row>
    <row r="729" ht="15.75" customHeight="1">
      <c r="A729" s="998"/>
      <c r="B729" s="998"/>
      <c r="C729" s="998"/>
      <c r="D729" s="998"/>
      <c r="E729" s="998"/>
      <c r="F729" s="998"/>
      <c r="G729" s="998"/>
      <c r="H729" s="998"/>
      <c r="I729" s="998"/>
      <c r="J729" s="998"/>
      <c r="K729" s="998"/>
      <c r="L729" s="998"/>
      <c r="M729" s="998"/>
      <c r="N729" s="998"/>
      <c r="O729" s="998"/>
      <c r="P729" s="998"/>
      <c r="Q729" s="998"/>
      <c r="R729" s="998"/>
      <c r="S729" s="998"/>
      <c r="T729" s="998"/>
      <c r="U729" s="998"/>
      <c r="V729" s="998"/>
      <c r="W729" s="998"/>
      <c r="X729" s="998"/>
      <c r="Y729" s="998"/>
      <c r="Z729" s="998"/>
      <c r="AA729" s="998"/>
      <c r="AB729" s="998"/>
      <c r="AC729" s="998"/>
      <c r="AD729" s="998"/>
      <c r="AE729" s="998"/>
      <c r="AF729" s="998"/>
      <c r="AG729" s="998"/>
      <c r="AH729" s="998"/>
      <c r="AI729" s="998"/>
      <c r="AJ729" s="998"/>
      <c r="AK729" s="998"/>
      <c r="AL729" s="998"/>
      <c r="AM729" s="998"/>
      <c r="AN729" s="998"/>
      <c r="AO729" s="998"/>
      <c r="AP729" s="998"/>
      <c r="AQ729" s="998"/>
      <c r="AR729" s="998"/>
      <c r="AS729" s="998"/>
      <c r="AT729" s="998"/>
      <c r="AU729" s="998"/>
      <c r="AV729" s="998"/>
      <c r="AW729" s="998"/>
      <c r="AX729" s="998"/>
      <c r="AY729" s="998"/>
    </row>
    <row r="730" ht="15.75" customHeight="1">
      <c r="A730" s="998"/>
      <c r="B730" s="998"/>
      <c r="C730" s="998"/>
      <c r="D730" s="998"/>
      <c r="E730" s="998"/>
      <c r="F730" s="998"/>
      <c r="G730" s="998"/>
      <c r="H730" s="998"/>
      <c r="I730" s="998"/>
      <c r="J730" s="998"/>
      <c r="K730" s="998"/>
      <c r="L730" s="998"/>
      <c r="M730" s="998"/>
      <c r="N730" s="998"/>
      <c r="O730" s="998"/>
      <c r="P730" s="998"/>
      <c r="Q730" s="998"/>
      <c r="R730" s="998"/>
      <c r="S730" s="998"/>
      <c r="T730" s="998"/>
      <c r="U730" s="998"/>
      <c r="V730" s="998"/>
      <c r="W730" s="998"/>
      <c r="X730" s="998"/>
      <c r="Y730" s="998"/>
      <c r="Z730" s="998"/>
      <c r="AA730" s="998"/>
      <c r="AB730" s="998"/>
      <c r="AC730" s="998"/>
      <c r="AD730" s="998"/>
      <c r="AE730" s="998"/>
      <c r="AF730" s="998"/>
      <c r="AG730" s="998"/>
      <c r="AH730" s="998"/>
      <c r="AI730" s="998"/>
      <c r="AJ730" s="998"/>
      <c r="AK730" s="998"/>
      <c r="AL730" s="998"/>
      <c r="AM730" s="998"/>
      <c r="AN730" s="998"/>
      <c r="AO730" s="998"/>
      <c r="AP730" s="998"/>
      <c r="AQ730" s="998"/>
      <c r="AR730" s="998"/>
      <c r="AS730" s="998"/>
      <c r="AT730" s="998"/>
      <c r="AU730" s="998"/>
      <c r="AV730" s="998"/>
      <c r="AW730" s="998"/>
      <c r="AX730" s="998"/>
      <c r="AY730" s="998"/>
    </row>
    <row r="731" ht="15.75" customHeight="1">
      <c r="A731" s="998"/>
      <c r="B731" s="998"/>
      <c r="C731" s="998"/>
      <c r="D731" s="998"/>
      <c r="E731" s="998"/>
      <c r="F731" s="998"/>
      <c r="G731" s="998"/>
      <c r="H731" s="998"/>
      <c r="I731" s="998"/>
      <c r="J731" s="998"/>
      <c r="K731" s="998"/>
      <c r="L731" s="998"/>
      <c r="M731" s="998"/>
      <c r="N731" s="998"/>
      <c r="O731" s="998"/>
      <c r="P731" s="998"/>
      <c r="Q731" s="998"/>
      <c r="R731" s="998"/>
      <c r="S731" s="998"/>
      <c r="T731" s="998"/>
      <c r="U731" s="998"/>
      <c r="V731" s="998"/>
      <c r="W731" s="998"/>
      <c r="X731" s="998"/>
      <c r="Y731" s="998"/>
      <c r="Z731" s="998"/>
      <c r="AA731" s="998"/>
      <c r="AB731" s="998"/>
      <c r="AC731" s="998"/>
      <c r="AD731" s="998"/>
      <c r="AE731" s="998"/>
      <c r="AF731" s="998"/>
      <c r="AG731" s="998"/>
      <c r="AH731" s="998"/>
      <c r="AI731" s="998"/>
      <c r="AJ731" s="998"/>
      <c r="AK731" s="998"/>
      <c r="AL731" s="998"/>
      <c r="AM731" s="998"/>
      <c r="AN731" s="998"/>
      <c r="AO731" s="998"/>
      <c r="AP731" s="998"/>
      <c r="AQ731" s="998"/>
      <c r="AR731" s="998"/>
      <c r="AS731" s="998"/>
      <c r="AT731" s="998"/>
      <c r="AU731" s="998"/>
      <c r="AV731" s="998"/>
      <c r="AW731" s="998"/>
      <c r="AX731" s="998"/>
      <c r="AY731" s="998"/>
    </row>
    <row r="732" ht="15.75" customHeight="1">
      <c r="A732" s="998"/>
      <c r="B732" s="998"/>
      <c r="C732" s="998"/>
      <c r="D732" s="998"/>
      <c r="E732" s="998"/>
      <c r="F732" s="998"/>
      <c r="G732" s="998"/>
      <c r="H732" s="998"/>
      <c r="I732" s="998"/>
      <c r="J732" s="998"/>
      <c r="K732" s="998"/>
      <c r="L732" s="998"/>
      <c r="M732" s="998"/>
      <c r="N732" s="998"/>
      <c r="O732" s="998"/>
      <c r="P732" s="998"/>
      <c r="Q732" s="998"/>
      <c r="R732" s="998"/>
      <c r="S732" s="998"/>
      <c r="T732" s="998"/>
      <c r="U732" s="998"/>
      <c r="V732" s="998"/>
      <c r="W732" s="998"/>
      <c r="X732" s="998"/>
      <c r="Y732" s="998"/>
      <c r="Z732" s="998"/>
      <c r="AA732" s="998"/>
      <c r="AB732" s="998"/>
      <c r="AC732" s="998"/>
      <c r="AD732" s="998"/>
      <c r="AE732" s="998"/>
      <c r="AF732" s="998"/>
      <c r="AG732" s="998"/>
      <c r="AH732" s="998"/>
      <c r="AI732" s="998"/>
      <c r="AJ732" s="998"/>
      <c r="AK732" s="998"/>
      <c r="AL732" s="998"/>
      <c r="AM732" s="998"/>
      <c r="AN732" s="998"/>
      <c r="AO732" s="998"/>
      <c r="AP732" s="998"/>
      <c r="AQ732" s="998"/>
      <c r="AR732" s="998"/>
      <c r="AS732" s="998"/>
      <c r="AT732" s="998"/>
      <c r="AU732" s="998"/>
      <c r="AV732" s="998"/>
      <c r="AW732" s="998"/>
      <c r="AX732" s="998"/>
      <c r="AY732" s="998"/>
    </row>
    <row r="733" ht="15.75" customHeight="1">
      <c r="A733" s="998"/>
      <c r="B733" s="998"/>
      <c r="C733" s="998"/>
      <c r="D733" s="998"/>
      <c r="E733" s="998"/>
      <c r="F733" s="998"/>
      <c r="G733" s="998"/>
      <c r="H733" s="998"/>
      <c r="I733" s="998"/>
      <c r="J733" s="998"/>
      <c r="K733" s="998"/>
      <c r="L733" s="998"/>
      <c r="M733" s="998"/>
      <c r="N733" s="998"/>
      <c r="O733" s="998"/>
      <c r="P733" s="998"/>
      <c r="Q733" s="998"/>
      <c r="R733" s="998"/>
      <c r="S733" s="998"/>
      <c r="T733" s="998"/>
      <c r="U733" s="998"/>
      <c r="V733" s="998"/>
      <c r="W733" s="998"/>
      <c r="X733" s="998"/>
      <c r="Y733" s="998"/>
      <c r="Z733" s="998"/>
      <c r="AA733" s="998"/>
      <c r="AB733" s="998"/>
      <c r="AC733" s="998"/>
      <c r="AD733" s="998"/>
      <c r="AE733" s="998"/>
      <c r="AF733" s="998"/>
      <c r="AG733" s="998"/>
      <c r="AH733" s="998"/>
      <c r="AI733" s="998"/>
      <c r="AJ733" s="998"/>
      <c r="AK733" s="998"/>
      <c r="AL733" s="998"/>
      <c r="AM733" s="998"/>
      <c r="AN733" s="998"/>
      <c r="AO733" s="998"/>
      <c r="AP733" s="998"/>
      <c r="AQ733" s="998"/>
      <c r="AR733" s="998"/>
      <c r="AS733" s="998"/>
      <c r="AT733" s="998"/>
      <c r="AU733" s="998"/>
      <c r="AV733" s="998"/>
      <c r="AW733" s="998"/>
      <c r="AX733" s="998"/>
      <c r="AY733" s="998"/>
    </row>
    <row r="734" ht="15.75" customHeight="1">
      <c r="A734" s="998"/>
      <c r="B734" s="998"/>
      <c r="C734" s="998"/>
      <c r="D734" s="998"/>
      <c r="E734" s="998"/>
      <c r="F734" s="998"/>
      <c r="G734" s="998"/>
      <c r="H734" s="998"/>
      <c r="I734" s="998"/>
      <c r="J734" s="998"/>
      <c r="K734" s="998"/>
      <c r="L734" s="998"/>
      <c r="M734" s="998"/>
      <c r="N734" s="998"/>
      <c r="O734" s="998"/>
      <c r="P734" s="998"/>
      <c r="Q734" s="998"/>
      <c r="R734" s="998"/>
      <c r="S734" s="998"/>
      <c r="T734" s="998"/>
      <c r="U734" s="998"/>
      <c r="V734" s="998"/>
      <c r="W734" s="998"/>
      <c r="X734" s="998"/>
      <c r="Y734" s="998"/>
      <c r="Z734" s="998"/>
      <c r="AA734" s="998"/>
      <c r="AB734" s="998"/>
      <c r="AC734" s="998"/>
      <c r="AD734" s="998"/>
      <c r="AE734" s="998"/>
      <c r="AF734" s="998"/>
      <c r="AG734" s="998"/>
      <c r="AH734" s="998"/>
      <c r="AI734" s="998"/>
      <c r="AJ734" s="998"/>
      <c r="AK734" s="998"/>
      <c r="AL734" s="998"/>
      <c r="AM734" s="998"/>
      <c r="AN734" s="998"/>
      <c r="AO734" s="998"/>
      <c r="AP734" s="998"/>
      <c r="AQ734" s="998"/>
      <c r="AR734" s="998"/>
      <c r="AS734" s="998"/>
      <c r="AT734" s="998"/>
      <c r="AU734" s="998"/>
      <c r="AV734" s="998"/>
      <c r="AW734" s="998"/>
      <c r="AX734" s="998"/>
      <c r="AY734" s="998"/>
    </row>
    <row r="735" ht="15.75" customHeight="1">
      <c r="A735" s="998"/>
      <c r="B735" s="998"/>
      <c r="C735" s="998"/>
      <c r="D735" s="998"/>
      <c r="E735" s="998"/>
      <c r="F735" s="998"/>
      <c r="G735" s="998"/>
      <c r="H735" s="998"/>
      <c r="I735" s="998"/>
      <c r="J735" s="998"/>
      <c r="K735" s="998"/>
      <c r="L735" s="998"/>
      <c r="M735" s="998"/>
      <c r="N735" s="998"/>
      <c r="O735" s="998"/>
      <c r="P735" s="998"/>
      <c r="Q735" s="998"/>
      <c r="R735" s="998"/>
      <c r="S735" s="998"/>
      <c r="T735" s="998"/>
      <c r="U735" s="998"/>
      <c r="V735" s="998"/>
      <c r="W735" s="998"/>
      <c r="X735" s="998"/>
      <c r="Y735" s="998"/>
      <c r="Z735" s="998"/>
      <c r="AA735" s="998"/>
      <c r="AB735" s="998"/>
      <c r="AC735" s="998"/>
      <c r="AD735" s="998"/>
      <c r="AE735" s="998"/>
      <c r="AF735" s="998"/>
      <c r="AG735" s="998"/>
      <c r="AH735" s="998"/>
      <c r="AI735" s="998"/>
      <c r="AJ735" s="998"/>
      <c r="AK735" s="998"/>
      <c r="AL735" s="998"/>
      <c r="AM735" s="998"/>
      <c r="AN735" s="998"/>
      <c r="AO735" s="998"/>
      <c r="AP735" s="998"/>
      <c r="AQ735" s="998"/>
      <c r="AR735" s="998"/>
      <c r="AS735" s="998"/>
      <c r="AT735" s="998"/>
      <c r="AU735" s="998"/>
      <c r="AV735" s="998"/>
      <c r="AW735" s="998"/>
      <c r="AX735" s="998"/>
      <c r="AY735" s="998"/>
    </row>
    <row r="736" ht="15.75" customHeight="1">
      <c r="A736" s="998"/>
      <c r="B736" s="998"/>
      <c r="C736" s="998"/>
      <c r="D736" s="998"/>
      <c r="E736" s="998"/>
      <c r="F736" s="998"/>
      <c r="G736" s="998"/>
      <c r="H736" s="998"/>
      <c r="I736" s="998"/>
      <c r="J736" s="998"/>
      <c r="K736" s="998"/>
      <c r="L736" s="998"/>
      <c r="M736" s="998"/>
      <c r="N736" s="998"/>
      <c r="O736" s="998"/>
      <c r="P736" s="998"/>
      <c r="Q736" s="998"/>
      <c r="R736" s="998"/>
      <c r="S736" s="998"/>
      <c r="T736" s="998"/>
      <c r="U736" s="998"/>
      <c r="V736" s="998"/>
      <c r="W736" s="998"/>
      <c r="X736" s="998"/>
      <c r="Y736" s="998"/>
      <c r="Z736" s="998"/>
      <c r="AA736" s="998"/>
      <c r="AB736" s="998"/>
      <c r="AC736" s="998"/>
      <c r="AD736" s="998"/>
      <c r="AE736" s="998"/>
      <c r="AF736" s="998"/>
      <c r="AG736" s="998"/>
      <c r="AH736" s="998"/>
      <c r="AI736" s="998"/>
      <c r="AJ736" s="998"/>
      <c r="AK736" s="998"/>
      <c r="AL736" s="998"/>
      <c r="AM736" s="998"/>
      <c r="AN736" s="998"/>
      <c r="AO736" s="998"/>
      <c r="AP736" s="998"/>
      <c r="AQ736" s="998"/>
      <c r="AR736" s="998"/>
      <c r="AS736" s="998"/>
      <c r="AT736" s="998"/>
      <c r="AU736" s="998"/>
      <c r="AV736" s="998"/>
      <c r="AW736" s="998"/>
      <c r="AX736" s="998"/>
      <c r="AY736" s="998"/>
    </row>
    <row r="737" ht="15.75" customHeight="1">
      <c r="A737" s="998"/>
      <c r="B737" s="998"/>
      <c r="C737" s="998"/>
      <c r="D737" s="998"/>
      <c r="E737" s="998"/>
      <c r="F737" s="998"/>
      <c r="G737" s="998"/>
      <c r="H737" s="998"/>
      <c r="I737" s="998"/>
      <c r="J737" s="998"/>
      <c r="K737" s="998"/>
      <c r="L737" s="998"/>
      <c r="M737" s="998"/>
      <c r="N737" s="998"/>
      <c r="O737" s="998"/>
      <c r="P737" s="998"/>
      <c r="Q737" s="998"/>
      <c r="R737" s="998"/>
      <c r="S737" s="998"/>
      <c r="T737" s="998"/>
      <c r="U737" s="998"/>
      <c r="V737" s="998"/>
      <c r="W737" s="998"/>
      <c r="X737" s="998"/>
      <c r="Y737" s="998"/>
      <c r="Z737" s="998"/>
      <c r="AA737" s="998"/>
      <c r="AB737" s="998"/>
      <c r="AC737" s="998"/>
      <c r="AD737" s="998"/>
      <c r="AE737" s="998"/>
      <c r="AF737" s="998"/>
      <c r="AG737" s="998"/>
      <c r="AH737" s="998"/>
      <c r="AI737" s="998"/>
      <c r="AJ737" s="998"/>
      <c r="AK737" s="998"/>
      <c r="AL737" s="998"/>
      <c r="AM737" s="998"/>
      <c r="AN737" s="998"/>
      <c r="AO737" s="998"/>
      <c r="AP737" s="998"/>
      <c r="AQ737" s="998"/>
      <c r="AR737" s="998"/>
      <c r="AS737" s="998"/>
      <c r="AT737" s="998"/>
      <c r="AU737" s="998"/>
      <c r="AV737" s="998"/>
      <c r="AW737" s="998"/>
      <c r="AX737" s="998"/>
      <c r="AY737" s="998"/>
    </row>
    <row r="738" ht="15.75" customHeight="1">
      <c r="A738" s="998"/>
      <c r="B738" s="998"/>
      <c r="C738" s="998"/>
      <c r="D738" s="998"/>
      <c r="E738" s="998"/>
      <c r="F738" s="998"/>
      <c r="G738" s="998"/>
      <c r="H738" s="998"/>
      <c r="I738" s="998"/>
      <c r="J738" s="998"/>
      <c r="K738" s="998"/>
      <c r="L738" s="998"/>
      <c r="M738" s="998"/>
      <c r="N738" s="998"/>
      <c r="O738" s="998"/>
      <c r="P738" s="998"/>
      <c r="Q738" s="998"/>
      <c r="R738" s="998"/>
      <c r="S738" s="998"/>
      <c r="T738" s="998"/>
      <c r="U738" s="998"/>
      <c r="V738" s="998"/>
      <c r="W738" s="998"/>
      <c r="X738" s="998"/>
      <c r="Y738" s="998"/>
      <c r="Z738" s="998"/>
      <c r="AA738" s="998"/>
      <c r="AB738" s="998"/>
      <c r="AC738" s="998"/>
      <c r="AD738" s="998"/>
      <c r="AE738" s="998"/>
      <c r="AF738" s="998"/>
      <c r="AG738" s="998"/>
      <c r="AH738" s="998"/>
      <c r="AI738" s="998"/>
      <c r="AJ738" s="998"/>
      <c r="AK738" s="998"/>
      <c r="AL738" s="998"/>
      <c r="AM738" s="998"/>
      <c r="AN738" s="998"/>
      <c r="AO738" s="998"/>
      <c r="AP738" s="998"/>
      <c r="AQ738" s="998"/>
      <c r="AR738" s="998"/>
      <c r="AS738" s="998"/>
      <c r="AT738" s="998"/>
      <c r="AU738" s="998"/>
      <c r="AV738" s="998"/>
      <c r="AW738" s="998"/>
      <c r="AX738" s="998"/>
      <c r="AY738" s="998"/>
    </row>
    <row r="739" ht="15.75" customHeight="1">
      <c r="A739" s="998"/>
      <c r="B739" s="998"/>
      <c r="C739" s="998"/>
      <c r="D739" s="998"/>
      <c r="E739" s="998"/>
      <c r="F739" s="998"/>
      <c r="G739" s="998"/>
      <c r="H739" s="998"/>
      <c r="I739" s="998"/>
      <c r="J739" s="998"/>
      <c r="K739" s="998"/>
      <c r="L739" s="998"/>
      <c r="M739" s="998"/>
      <c r="N739" s="998"/>
      <c r="O739" s="998"/>
      <c r="P739" s="998"/>
      <c r="Q739" s="998"/>
      <c r="R739" s="998"/>
      <c r="S739" s="998"/>
      <c r="T739" s="998"/>
      <c r="U739" s="998"/>
      <c r="V739" s="998"/>
      <c r="W739" s="998"/>
      <c r="X739" s="998"/>
      <c r="Y739" s="998"/>
      <c r="Z739" s="998"/>
      <c r="AA739" s="998"/>
      <c r="AB739" s="998"/>
      <c r="AC739" s="998"/>
      <c r="AD739" s="998"/>
      <c r="AE739" s="998"/>
      <c r="AF739" s="998"/>
      <c r="AG739" s="998"/>
      <c r="AH739" s="998"/>
      <c r="AI739" s="998"/>
      <c r="AJ739" s="998"/>
      <c r="AK739" s="998"/>
      <c r="AL739" s="998"/>
      <c r="AM739" s="998"/>
      <c r="AN739" s="998"/>
      <c r="AO739" s="998"/>
      <c r="AP739" s="998"/>
      <c r="AQ739" s="998"/>
      <c r="AR739" s="998"/>
      <c r="AS739" s="998"/>
      <c r="AT739" s="998"/>
      <c r="AU739" s="998"/>
      <c r="AV739" s="998"/>
      <c r="AW739" s="998"/>
      <c r="AX739" s="998"/>
      <c r="AY739" s="998"/>
    </row>
    <row r="740" ht="15.75" customHeight="1">
      <c r="A740" s="998"/>
      <c r="B740" s="998"/>
      <c r="C740" s="998"/>
      <c r="D740" s="998"/>
      <c r="E740" s="998"/>
      <c r="F740" s="998"/>
      <c r="G740" s="998"/>
      <c r="H740" s="998"/>
      <c r="I740" s="998"/>
      <c r="J740" s="998"/>
      <c r="K740" s="998"/>
      <c r="L740" s="998"/>
      <c r="M740" s="998"/>
      <c r="N740" s="998"/>
      <c r="O740" s="998"/>
      <c r="P740" s="998"/>
      <c r="Q740" s="998"/>
      <c r="R740" s="998"/>
      <c r="S740" s="998"/>
      <c r="T740" s="998"/>
      <c r="U740" s="998"/>
      <c r="V740" s="998"/>
      <c r="W740" s="998"/>
      <c r="X740" s="998"/>
      <c r="Y740" s="998"/>
      <c r="Z740" s="998"/>
      <c r="AA740" s="998"/>
      <c r="AB740" s="998"/>
      <c r="AC740" s="998"/>
      <c r="AD740" s="998"/>
      <c r="AE740" s="998"/>
      <c r="AF740" s="998"/>
      <c r="AG740" s="998"/>
      <c r="AH740" s="998"/>
      <c r="AI740" s="998"/>
      <c r="AJ740" s="998"/>
      <c r="AK740" s="998"/>
      <c r="AL740" s="998"/>
      <c r="AM740" s="998"/>
      <c r="AN740" s="998"/>
      <c r="AO740" s="998"/>
      <c r="AP740" s="998"/>
      <c r="AQ740" s="998"/>
      <c r="AR740" s="998"/>
      <c r="AS740" s="998"/>
      <c r="AT740" s="998"/>
      <c r="AU740" s="998"/>
      <c r="AV740" s="998"/>
      <c r="AW740" s="998"/>
      <c r="AX740" s="998"/>
      <c r="AY740" s="998"/>
    </row>
    <row r="741" ht="15.75" customHeight="1">
      <c r="A741" s="998"/>
      <c r="B741" s="998"/>
      <c r="C741" s="998"/>
      <c r="D741" s="998"/>
      <c r="E741" s="998"/>
      <c r="F741" s="998"/>
      <c r="G741" s="998"/>
      <c r="H741" s="998"/>
      <c r="I741" s="998"/>
      <c r="J741" s="998"/>
      <c r="K741" s="998"/>
      <c r="L741" s="998"/>
      <c r="M741" s="998"/>
      <c r="N741" s="998"/>
      <c r="O741" s="998"/>
      <c r="P741" s="998"/>
      <c r="Q741" s="998"/>
      <c r="R741" s="998"/>
      <c r="S741" s="998"/>
      <c r="T741" s="998"/>
      <c r="U741" s="998"/>
      <c r="V741" s="998"/>
      <c r="W741" s="998"/>
      <c r="X741" s="998"/>
      <c r="Y741" s="998"/>
      <c r="Z741" s="998"/>
      <c r="AA741" s="998"/>
      <c r="AB741" s="998"/>
      <c r="AC741" s="998"/>
      <c r="AD741" s="998"/>
      <c r="AE741" s="998"/>
      <c r="AF741" s="998"/>
      <c r="AG741" s="998"/>
      <c r="AH741" s="998"/>
      <c r="AI741" s="998"/>
      <c r="AJ741" s="998"/>
      <c r="AK741" s="998"/>
      <c r="AL741" s="998"/>
      <c r="AM741" s="998"/>
      <c r="AN741" s="998"/>
      <c r="AO741" s="998"/>
      <c r="AP741" s="998"/>
      <c r="AQ741" s="998"/>
      <c r="AR741" s="998"/>
      <c r="AS741" s="998"/>
      <c r="AT741" s="998"/>
      <c r="AU741" s="998"/>
      <c r="AV741" s="998"/>
      <c r="AW741" s="998"/>
      <c r="AX741" s="998"/>
      <c r="AY741" s="998"/>
    </row>
    <row r="742" ht="15.75" customHeight="1">
      <c r="A742" s="998"/>
      <c r="B742" s="998"/>
      <c r="C742" s="998"/>
      <c r="D742" s="998"/>
      <c r="E742" s="998"/>
      <c r="F742" s="998"/>
      <c r="G742" s="998"/>
      <c r="H742" s="998"/>
      <c r="I742" s="998"/>
      <c r="J742" s="998"/>
      <c r="K742" s="998"/>
      <c r="L742" s="998"/>
      <c r="M742" s="998"/>
      <c r="N742" s="998"/>
      <c r="O742" s="998"/>
      <c r="P742" s="998"/>
      <c r="Q742" s="998"/>
      <c r="R742" s="998"/>
      <c r="S742" s="998"/>
      <c r="T742" s="998"/>
      <c r="U742" s="998"/>
      <c r="V742" s="998"/>
      <c r="W742" s="998"/>
      <c r="X742" s="998"/>
      <c r="Y742" s="998"/>
      <c r="Z742" s="998"/>
      <c r="AA742" s="998"/>
      <c r="AB742" s="998"/>
      <c r="AC742" s="998"/>
      <c r="AD742" s="998"/>
      <c r="AE742" s="998"/>
      <c r="AF742" s="998"/>
      <c r="AG742" s="998"/>
      <c r="AH742" s="998"/>
      <c r="AI742" s="998"/>
      <c r="AJ742" s="998"/>
      <c r="AK742" s="998"/>
      <c r="AL742" s="998"/>
      <c r="AM742" s="998"/>
      <c r="AN742" s="998"/>
      <c r="AO742" s="998"/>
      <c r="AP742" s="998"/>
      <c r="AQ742" s="998"/>
      <c r="AR742" s="998"/>
      <c r="AS742" s="998"/>
      <c r="AT742" s="998"/>
      <c r="AU742" s="998"/>
      <c r="AV742" s="998"/>
      <c r="AW742" s="998"/>
      <c r="AX742" s="998"/>
      <c r="AY742" s="998"/>
    </row>
    <row r="743" ht="15.75" customHeight="1">
      <c r="A743" s="998"/>
      <c r="B743" s="998"/>
      <c r="C743" s="998"/>
      <c r="D743" s="998"/>
      <c r="E743" s="998"/>
      <c r="F743" s="998"/>
      <c r="G743" s="998"/>
      <c r="H743" s="998"/>
      <c r="I743" s="998"/>
      <c r="J743" s="998"/>
      <c r="K743" s="998"/>
      <c r="L743" s="998"/>
      <c r="M743" s="998"/>
      <c r="N743" s="998"/>
      <c r="O743" s="998"/>
      <c r="P743" s="998"/>
      <c r="Q743" s="998"/>
      <c r="R743" s="998"/>
      <c r="S743" s="998"/>
      <c r="T743" s="998"/>
      <c r="U743" s="998"/>
      <c r="V743" s="998"/>
      <c r="W743" s="998"/>
      <c r="X743" s="998"/>
      <c r="Y743" s="998"/>
      <c r="Z743" s="998"/>
      <c r="AA743" s="998"/>
      <c r="AB743" s="998"/>
      <c r="AC743" s="998"/>
      <c r="AD743" s="998"/>
      <c r="AE743" s="998"/>
      <c r="AF743" s="998"/>
      <c r="AG743" s="998"/>
      <c r="AH743" s="998"/>
      <c r="AI743" s="998"/>
      <c r="AJ743" s="998"/>
      <c r="AK743" s="998"/>
      <c r="AL743" s="998"/>
      <c r="AM743" s="998"/>
      <c r="AN743" s="998"/>
      <c r="AO743" s="998"/>
      <c r="AP743" s="998"/>
      <c r="AQ743" s="998"/>
      <c r="AR743" s="998"/>
      <c r="AS743" s="998"/>
      <c r="AT743" s="998"/>
      <c r="AU743" s="998"/>
      <c r="AV743" s="998"/>
      <c r="AW743" s="998"/>
      <c r="AX743" s="998"/>
      <c r="AY743" s="998"/>
    </row>
    <row r="744" ht="15.75" customHeight="1">
      <c r="A744" s="998"/>
      <c r="B744" s="998"/>
      <c r="C744" s="998"/>
      <c r="D744" s="998"/>
      <c r="E744" s="998"/>
      <c r="F744" s="998"/>
      <c r="G744" s="998"/>
      <c r="H744" s="998"/>
      <c r="I744" s="998"/>
      <c r="J744" s="998"/>
      <c r="K744" s="998"/>
      <c r="L744" s="998"/>
      <c r="M744" s="998"/>
      <c r="N744" s="998"/>
      <c r="O744" s="998"/>
      <c r="P744" s="998"/>
      <c r="Q744" s="998"/>
      <c r="R744" s="998"/>
      <c r="S744" s="998"/>
      <c r="T744" s="998"/>
      <c r="U744" s="998"/>
      <c r="V744" s="998"/>
      <c r="W744" s="998"/>
      <c r="X744" s="998"/>
      <c r="Y744" s="998"/>
      <c r="Z744" s="998"/>
      <c r="AA744" s="998"/>
      <c r="AB744" s="998"/>
      <c r="AC744" s="998"/>
      <c r="AD744" s="998"/>
      <c r="AE744" s="998"/>
      <c r="AF744" s="998"/>
      <c r="AG744" s="998"/>
      <c r="AH744" s="998"/>
      <c r="AI744" s="998"/>
      <c r="AJ744" s="998"/>
      <c r="AK744" s="998"/>
      <c r="AL744" s="998"/>
      <c r="AM744" s="998"/>
      <c r="AN744" s="998"/>
      <c r="AO744" s="998"/>
      <c r="AP744" s="998"/>
      <c r="AQ744" s="998"/>
      <c r="AR744" s="998"/>
      <c r="AS744" s="998"/>
      <c r="AT744" s="998"/>
      <c r="AU744" s="998"/>
      <c r="AV744" s="998"/>
      <c r="AW744" s="998"/>
      <c r="AX744" s="998"/>
      <c r="AY744" s="998"/>
    </row>
    <row r="745" ht="15.75" customHeight="1">
      <c r="A745" s="998"/>
      <c r="B745" s="998"/>
      <c r="C745" s="998"/>
      <c r="D745" s="998"/>
      <c r="E745" s="998"/>
      <c r="F745" s="998"/>
      <c r="G745" s="998"/>
      <c r="H745" s="998"/>
      <c r="I745" s="998"/>
      <c r="J745" s="998"/>
      <c r="K745" s="998"/>
      <c r="L745" s="998"/>
      <c r="M745" s="998"/>
      <c r="N745" s="998"/>
      <c r="O745" s="998"/>
      <c r="P745" s="998"/>
      <c r="Q745" s="998"/>
      <c r="R745" s="998"/>
      <c r="S745" s="998"/>
      <c r="T745" s="998"/>
      <c r="U745" s="998"/>
      <c r="V745" s="998"/>
      <c r="W745" s="998"/>
      <c r="X745" s="998"/>
      <c r="Y745" s="998"/>
      <c r="Z745" s="998"/>
      <c r="AA745" s="998"/>
      <c r="AB745" s="998"/>
      <c r="AC745" s="998"/>
      <c r="AD745" s="998"/>
      <c r="AE745" s="998"/>
      <c r="AF745" s="998"/>
      <c r="AG745" s="998"/>
      <c r="AH745" s="998"/>
      <c r="AI745" s="998"/>
      <c r="AJ745" s="998"/>
      <c r="AK745" s="998"/>
      <c r="AL745" s="998"/>
      <c r="AM745" s="998"/>
      <c r="AN745" s="998"/>
      <c r="AO745" s="998"/>
      <c r="AP745" s="998"/>
      <c r="AQ745" s="998"/>
      <c r="AR745" s="998"/>
      <c r="AS745" s="998"/>
      <c r="AT745" s="998"/>
      <c r="AU745" s="998"/>
      <c r="AV745" s="998"/>
      <c r="AW745" s="998"/>
      <c r="AX745" s="998"/>
      <c r="AY745" s="998"/>
    </row>
    <row r="746" ht="15.75" customHeight="1">
      <c r="A746" s="998"/>
      <c r="B746" s="998"/>
      <c r="C746" s="998"/>
      <c r="D746" s="998"/>
      <c r="E746" s="998"/>
      <c r="F746" s="998"/>
      <c r="G746" s="998"/>
      <c r="H746" s="998"/>
      <c r="I746" s="998"/>
      <c r="J746" s="998"/>
      <c r="K746" s="998"/>
      <c r="L746" s="998"/>
      <c r="M746" s="998"/>
      <c r="N746" s="998"/>
      <c r="O746" s="998"/>
      <c r="P746" s="998"/>
      <c r="Q746" s="998"/>
      <c r="R746" s="998"/>
      <c r="S746" s="998"/>
      <c r="T746" s="998"/>
      <c r="U746" s="998"/>
      <c r="V746" s="998"/>
      <c r="W746" s="998"/>
      <c r="X746" s="998"/>
      <c r="Y746" s="998"/>
      <c r="Z746" s="998"/>
      <c r="AA746" s="998"/>
      <c r="AB746" s="998"/>
      <c r="AC746" s="998"/>
      <c r="AD746" s="998"/>
      <c r="AE746" s="998"/>
      <c r="AF746" s="998"/>
      <c r="AG746" s="998"/>
      <c r="AH746" s="998"/>
      <c r="AI746" s="998"/>
      <c r="AJ746" s="998"/>
      <c r="AK746" s="998"/>
      <c r="AL746" s="998"/>
      <c r="AM746" s="998"/>
      <c r="AN746" s="998"/>
      <c r="AO746" s="998"/>
      <c r="AP746" s="998"/>
      <c r="AQ746" s="998"/>
      <c r="AR746" s="998"/>
      <c r="AS746" s="998"/>
      <c r="AT746" s="998"/>
      <c r="AU746" s="998"/>
      <c r="AV746" s="998"/>
      <c r="AW746" s="998"/>
      <c r="AX746" s="998"/>
      <c r="AY746" s="998"/>
    </row>
    <row r="747" ht="15.75" customHeight="1">
      <c r="A747" s="998"/>
      <c r="B747" s="998"/>
      <c r="C747" s="998"/>
      <c r="D747" s="998"/>
      <c r="E747" s="998"/>
      <c r="F747" s="998"/>
      <c r="G747" s="998"/>
      <c r="H747" s="998"/>
      <c r="I747" s="998"/>
      <c r="J747" s="998"/>
      <c r="K747" s="998"/>
      <c r="L747" s="998"/>
      <c r="M747" s="998"/>
      <c r="N747" s="998"/>
      <c r="O747" s="998"/>
      <c r="P747" s="998"/>
      <c r="Q747" s="998"/>
      <c r="R747" s="998"/>
      <c r="S747" s="998"/>
      <c r="T747" s="998"/>
      <c r="U747" s="998"/>
      <c r="V747" s="998"/>
      <c r="W747" s="998"/>
      <c r="X747" s="998"/>
      <c r="Y747" s="998"/>
      <c r="Z747" s="998"/>
      <c r="AA747" s="998"/>
      <c r="AB747" s="998"/>
      <c r="AC747" s="998"/>
      <c r="AD747" s="998"/>
      <c r="AE747" s="998"/>
      <c r="AF747" s="998"/>
      <c r="AG747" s="998"/>
      <c r="AH747" s="998"/>
      <c r="AI747" s="998"/>
      <c r="AJ747" s="998"/>
      <c r="AK747" s="998"/>
      <c r="AL747" s="998"/>
      <c r="AM747" s="998"/>
      <c r="AN747" s="998"/>
      <c r="AO747" s="998"/>
      <c r="AP747" s="998"/>
      <c r="AQ747" s="998"/>
      <c r="AR747" s="998"/>
      <c r="AS747" s="998"/>
      <c r="AT747" s="998"/>
      <c r="AU747" s="998"/>
      <c r="AV747" s="998"/>
      <c r="AW747" s="998"/>
      <c r="AX747" s="998"/>
      <c r="AY747" s="998"/>
    </row>
    <row r="748" ht="15.75" customHeight="1">
      <c r="A748" s="998"/>
      <c r="B748" s="998"/>
      <c r="C748" s="998"/>
      <c r="D748" s="998"/>
      <c r="E748" s="998"/>
      <c r="F748" s="998"/>
      <c r="G748" s="998"/>
      <c r="H748" s="998"/>
      <c r="I748" s="998"/>
      <c r="J748" s="998"/>
      <c r="K748" s="998"/>
      <c r="L748" s="998"/>
      <c r="M748" s="998"/>
      <c r="N748" s="998"/>
      <c r="O748" s="998"/>
      <c r="P748" s="998"/>
      <c r="Q748" s="998"/>
      <c r="R748" s="998"/>
      <c r="S748" s="998"/>
      <c r="T748" s="998"/>
      <c r="U748" s="998"/>
      <c r="V748" s="998"/>
      <c r="W748" s="998"/>
      <c r="X748" s="998"/>
      <c r="Y748" s="998"/>
      <c r="Z748" s="998"/>
      <c r="AA748" s="998"/>
      <c r="AB748" s="998"/>
      <c r="AC748" s="998"/>
      <c r="AD748" s="998"/>
      <c r="AE748" s="998"/>
      <c r="AF748" s="998"/>
      <c r="AG748" s="998"/>
      <c r="AH748" s="998"/>
      <c r="AI748" s="998"/>
      <c r="AJ748" s="998"/>
      <c r="AK748" s="998"/>
      <c r="AL748" s="998"/>
      <c r="AM748" s="998"/>
      <c r="AN748" s="998"/>
      <c r="AO748" s="998"/>
      <c r="AP748" s="998"/>
      <c r="AQ748" s="998"/>
      <c r="AR748" s="998"/>
      <c r="AS748" s="998"/>
      <c r="AT748" s="998"/>
      <c r="AU748" s="998"/>
      <c r="AV748" s="998"/>
      <c r="AW748" s="998"/>
      <c r="AX748" s="998"/>
      <c r="AY748" s="998"/>
    </row>
    <row r="749" ht="15.75" customHeight="1">
      <c r="A749" s="998"/>
      <c r="B749" s="998"/>
      <c r="C749" s="998"/>
      <c r="D749" s="998"/>
      <c r="E749" s="998"/>
      <c r="F749" s="998"/>
      <c r="G749" s="998"/>
      <c r="H749" s="998"/>
      <c r="I749" s="998"/>
      <c r="J749" s="998"/>
      <c r="K749" s="998"/>
      <c r="L749" s="998"/>
      <c r="M749" s="998"/>
      <c r="N749" s="998"/>
      <c r="O749" s="998"/>
      <c r="P749" s="998"/>
      <c r="Q749" s="998"/>
      <c r="R749" s="998"/>
      <c r="S749" s="998"/>
      <c r="T749" s="998"/>
      <c r="U749" s="998"/>
      <c r="V749" s="998"/>
      <c r="W749" s="998"/>
      <c r="X749" s="998"/>
      <c r="Y749" s="998"/>
      <c r="Z749" s="998"/>
      <c r="AA749" s="998"/>
      <c r="AB749" s="998"/>
      <c r="AC749" s="998"/>
      <c r="AD749" s="998"/>
      <c r="AE749" s="998"/>
      <c r="AF749" s="998"/>
      <c r="AG749" s="998"/>
      <c r="AH749" s="998"/>
      <c r="AI749" s="998"/>
      <c r="AJ749" s="998"/>
      <c r="AK749" s="998"/>
      <c r="AL749" s="998"/>
      <c r="AM749" s="998"/>
      <c r="AN749" s="998"/>
      <c r="AO749" s="998"/>
      <c r="AP749" s="998"/>
      <c r="AQ749" s="998"/>
      <c r="AR749" s="998"/>
      <c r="AS749" s="998"/>
      <c r="AT749" s="998"/>
      <c r="AU749" s="998"/>
      <c r="AV749" s="998"/>
      <c r="AW749" s="998"/>
      <c r="AX749" s="998"/>
      <c r="AY749" s="998"/>
    </row>
    <row r="750" ht="15.75" customHeight="1">
      <c r="A750" s="998"/>
      <c r="B750" s="998"/>
      <c r="C750" s="998"/>
      <c r="D750" s="998"/>
      <c r="E750" s="998"/>
      <c r="F750" s="998"/>
      <c r="G750" s="998"/>
      <c r="H750" s="998"/>
      <c r="I750" s="998"/>
      <c r="J750" s="998"/>
      <c r="K750" s="998"/>
      <c r="L750" s="998"/>
      <c r="M750" s="998"/>
      <c r="N750" s="998"/>
      <c r="O750" s="998"/>
      <c r="P750" s="998"/>
      <c r="Q750" s="998"/>
      <c r="R750" s="998"/>
      <c r="S750" s="998"/>
      <c r="T750" s="998"/>
      <c r="U750" s="998"/>
      <c r="V750" s="998"/>
      <c r="W750" s="998"/>
      <c r="X750" s="998"/>
      <c r="Y750" s="998"/>
      <c r="Z750" s="998"/>
      <c r="AA750" s="998"/>
      <c r="AB750" s="998"/>
      <c r="AC750" s="998"/>
      <c r="AD750" s="998"/>
      <c r="AE750" s="998"/>
      <c r="AF750" s="998"/>
      <c r="AG750" s="998"/>
      <c r="AH750" s="998"/>
      <c r="AI750" s="998"/>
      <c r="AJ750" s="998"/>
      <c r="AK750" s="998"/>
      <c r="AL750" s="998"/>
      <c r="AM750" s="998"/>
      <c r="AN750" s="998"/>
      <c r="AO750" s="998"/>
      <c r="AP750" s="998"/>
      <c r="AQ750" s="998"/>
      <c r="AR750" s="998"/>
      <c r="AS750" s="998"/>
      <c r="AT750" s="998"/>
      <c r="AU750" s="998"/>
      <c r="AV750" s="998"/>
      <c r="AW750" s="998"/>
      <c r="AX750" s="998"/>
      <c r="AY750" s="998"/>
    </row>
    <row r="751" ht="15.75" customHeight="1">
      <c r="A751" s="998"/>
      <c r="B751" s="998"/>
      <c r="C751" s="998"/>
      <c r="D751" s="998"/>
      <c r="E751" s="998"/>
      <c r="F751" s="998"/>
      <c r="G751" s="998"/>
      <c r="H751" s="998"/>
      <c r="I751" s="998"/>
      <c r="J751" s="998"/>
      <c r="K751" s="998"/>
      <c r="L751" s="998"/>
      <c r="M751" s="998"/>
      <c r="N751" s="998"/>
      <c r="O751" s="998"/>
      <c r="P751" s="998"/>
      <c r="Q751" s="998"/>
      <c r="R751" s="998"/>
      <c r="S751" s="998"/>
      <c r="T751" s="998"/>
      <c r="U751" s="998"/>
      <c r="V751" s="998"/>
      <c r="W751" s="998"/>
      <c r="X751" s="998"/>
      <c r="Y751" s="998"/>
      <c r="Z751" s="998"/>
      <c r="AA751" s="998"/>
      <c r="AB751" s="998"/>
      <c r="AC751" s="998"/>
      <c r="AD751" s="998"/>
      <c r="AE751" s="998"/>
      <c r="AF751" s="998"/>
      <c r="AG751" s="998"/>
      <c r="AH751" s="998"/>
      <c r="AI751" s="998"/>
      <c r="AJ751" s="998"/>
      <c r="AK751" s="998"/>
      <c r="AL751" s="998"/>
      <c r="AM751" s="998"/>
      <c r="AN751" s="998"/>
      <c r="AO751" s="998"/>
      <c r="AP751" s="998"/>
      <c r="AQ751" s="998"/>
      <c r="AR751" s="998"/>
      <c r="AS751" s="998"/>
      <c r="AT751" s="998"/>
      <c r="AU751" s="998"/>
      <c r="AV751" s="998"/>
      <c r="AW751" s="998"/>
      <c r="AX751" s="998"/>
      <c r="AY751" s="998"/>
    </row>
    <row r="752" ht="15.75" customHeight="1">
      <c r="A752" s="998"/>
      <c r="B752" s="998"/>
      <c r="C752" s="998"/>
      <c r="D752" s="998"/>
      <c r="E752" s="998"/>
      <c r="F752" s="998"/>
      <c r="G752" s="998"/>
      <c r="H752" s="998"/>
      <c r="I752" s="998"/>
      <c r="J752" s="998"/>
      <c r="K752" s="998"/>
      <c r="L752" s="998"/>
      <c r="M752" s="998"/>
      <c r="N752" s="998"/>
      <c r="O752" s="998"/>
      <c r="P752" s="998"/>
      <c r="Q752" s="998"/>
      <c r="R752" s="998"/>
      <c r="S752" s="998"/>
      <c r="T752" s="998"/>
      <c r="U752" s="998"/>
      <c r="V752" s="998"/>
      <c r="W752" s="998"/>
      <c r="X752" s="998"/>
      <c r="Y752" s="998"/>
      <c r="Z752" s="998"/>
      <c r="AA752" s="998"/>
      <c r="AB752" s="998"/>
      <c r="AC752" s="998"/>
      <c r="AD752" s="998"/>
      <c r="AE752" s="998"/>
      <c r="AF752" s="998"/>
      <c r="AG752" s="998"/>
      <c r="AH752" s="998"/>
      <c r="AI752" s="998"/>
      <c r="AJ752" s="998"/>
      <c r="AK752" s="998"/>
      <c r="AL752" s="998"/>
      <c r="AM752" s="998"/>
      <c r="AN752" s="998"/>
      <c r="AO752" s="998"/>
      <c r="AP752" s="998"/>
      <c r="AQ752" s="998"/>
      <c r="AR752" s="998"/>
      <c r="AS752" s="998"/>
      <c r="AT752" s="998"/>
      <c r="AU752" s="998"/>
      <c r="AV752" s="998"/>
      <c r="AW752" s="998"/>
      <c r="AX752" s="998"/>
      <c r="AY752" s="998"/>
    </row>
    <row r="753" ht="15.75" customHeight="1">
      <c r="A753" s="998"/>
      <c r="B753" s="998"/>
      <c r="C753" s="998"/>
      <c r="D753" s="998"/>
      <c r="E753" s="998"/>
      <c r="F753" s="998"/>
      <c r="G753" s="998"/>
      <c r="H753" s="998"/>
      <c r="I753" s="998"/>
      <c r="J753" s="998"/>
      <c r="K753" s="998"/>
      <c r="L753" s="998"/>
      <c r="M753" s="998"/>
      <c r="N753" s="998"/>
      <c r="O753" s="998"/>
      <c r="P753" s="998"/>
      <c r="Q753" s="998"/>
      <c r="R753" s="998"/>
      <c r="S753" s="998"/>
      <c r="T753" s="998"/>
      <c r="U753" s="998"/>
      <c r="V753" s="998"/>
      <c r="W753" s="998"/>
      <c r="X753" s="998"/>
      <c r="Y753" s="998"/>
      <c r="Z753" s="998"/>
      <c r="AA753" s="998"/>
      <c r="AB753" s="998"/>
      <c r="AC753" s="998"/>
      <c r="AD753" s="998"/>
      <c r="AE753" s="998"/>
      <c r="AF753" s="998"/>
      <c r="AG753" s="998"/>
      <c r="AH753" s="998"/>
      <c r="AI753" s="998"/>
      <c r="AJ753" s="998"/>
      <c r="AK753" s="998"/>
      <c r="AL753" s="998"/>
      <c r="AM753" s="998"/>
      <c r="AN753" s="998"/>
      <c r="AO753" s="998"/>
      <c r="AP753" s="998"/>
      <c r="AQ753" s="998"/>
      <c r="AR753" s="998"/>
      <c r="AS753" s="998"/>
      <c r="AT753" s="998"/>
      <c r="AU753" s="998"/>
      <c r="AV753" s="998"/>
      <c r="AW753" s="998"/>
      <c r="AX753" s="998"/>
      <c r="AY753" s="998"/>
    </row>
    <row r="754" ht="15.75" customHeight="1">
      <c r="A754" s="998"/>
      <c r="B754" s="998"/>
      <c r="C754" s="998"/>
      <c r="D754" s="998"/>
      <c r="E754" s="998"/>
      <c r="F754" s="998"/>
      <c r="G754" s="998"/>
      <c r="H754" s="998"/>
      <c r="I754" s="998"/>
      <c r="J754" s="998"/>
      <c r="K754" s="998"/>
      <c r="L754" s="998"/>
      <c r="M754" s="998"/>
      <c r="N754" s="998"/>
      <c r="O754" s="998"/>
      <c r="P754" s="998"/>
      <c r="Q754" s="998"/>
      <c r="R754" s="998"/>
      <c r="S754" s="998"/>
      <c r="T754" s="998"/>
      <c r="U754" s="998"/>
      <c r="V754" s="998"/>
      <c r="W754" s="998"/>
      <c r="X754" s="998"/>
      <c r="Y754" s="998"/>
      <c r="Z754" s="998"/>
      <c r="AA754" s="998"/>
      <c r="AB754" s="998"/>
      <c r="AC754" s="998"/>
      <c r="AD754" s="998"/>
      <c r="AE754" s="998"/>
      <c r="AF754" s="998"/>
      <c r="AG754" s="998"/>
      <c r="AH754" s="998"/>
      <c r="AI754" s="998"/>
      <c r="AJ754" s="998"/>
      <c r="AK754" s="998"/>
      <c r="AL754" s="998"/>
      <c r="AM754" s="998"/>
      <c r="AN754" s="998"/>
      <c r="AO754" s="998"/>
      <c r="AP754" s="998"/>
      <c r="AQ754" s="998"/>
      <c r="AR754" s="998"/>
      <c r="AS754" s="998"/>
      <c r="AT754" s="998"/>
      <c r="AU754" s="998"/>
      <c r="AV754" s="998"/>
      <c r="AW754" s="998"/>
      <c r="AX754" s="998"/>
      <c r="AY754" s="998"/>
    </row>
    <row r="755" ht="15.75" customHeight="1">
      <c r="A755" s="998"/>
      <c r="B755" s="998"/>
      <c r="C755" s="998"/>
      <c r="D755" s="998"/>
      <c r="E755" s="998"/>
      <c r="F755" s="998"/>
      <c r="G755" s="998"/>
      <c r="H755" s="998"/>
      <c r="I755" s="998"/>
      <c r="J755" s="998"/>
      <c r="K755" s="998"/>
      <c r="L755" s="998"/>
      <c r="M755" s="998"/>
      <c r="N755" s="998"/>
      <c r="O755" s="998"/>
      <c r="P755" s="998"/>
      <c r="Q755" s="998"/>
      <c r="R755" s="998"/>
      <c r="S755" s="998"/>
      <c r="T755" s="998"/>
      <c r="U755" s="998"/>
      <c r="V755" s="998"/>
      <c r="W755" s="998"/>
      <c r="X755" s="998"/>
      <c r="Y755" s="998"/>
      <c r="Z755" s="998"/>
      <c r="AA755" s="998"/>
      <c r="AB755" s="998"/>
      <c r="AC755" s="998"/>
      <c r="AD755" s="998"/>
      <c r="AE755" s="998"/>
      <c r="AF755" s="998"/>
      <c r="AG755" s="998"/>
      <c r="AH755" s="998"/>
      <c r="AI755" s="998"/>
      <c r="AJ755" s="998"/>
      <c r="AK755" s="998"/>
      <c r="AL755" s="998"/>
      <c r="AM755" s="998"/>
      <c r="AN755" s="998"/>
      <c r="AO755" s="998"/>
      <c r="AP755" s="998"/>
      <c r="AQ755" s="998"/>
      <c r="AR755" s="998"/>
      <c r="AS755" s="998"/>
      <c r="AT755" s="998"/>
      <c r="AU755" s="998"/>
      <c r="AV755" s="998"/>
      <c r="AW755" s="998"/>
      <c r="AX755" s="998"/>
      <c r="AY755" s="998"/>
    </row>
    <row r="756" ht="15.75" customHeight="1">
      <c r="A756" s="998"/>
      <c r="B756" s="998"/>
      <c r="C756" s="998"/>
      <c r="D756" s="998"/>
      <c r="E756" s="998"/>
      <c r="F756" s="998"/>
      <c r="G756" s="998"/>
      <c r="H756" s="998"/>
      <c r="I756" s="998"/>
      <c r="J756" s="998"/>
      <c r="K756" s="998"/>
      <c r="L756" s="998"/>
      <c r="M756" s="998"/>
      <c r="N756" s="998"/>
      <c r="O756" s="998"/>
      <c r="P756" s="998"/>
      <c r="Q756" s="998"/>
      <c r="R756" s="998"/>
      <c r="S756" s="998"/>
      <c r="T756" s="998"/>
      <c r="U756" s="998"/>
      <c r="V756" s="998"/>
      <c r="W756" s="998"/>
      <c r="X756" s="998"/>
      <c r="Y756" s="998"/>
      <c r="Z756" s="998"/>
      <c r="AA756" s="998"/>
      <c r="AB756" s="998"/>
      <c r="AC756" s="998"/>
      <c r="AD756" s="998"/>
      <c r="AE756" s="998"/>
      <c r="AF756" s="998"/>
      <c r="AG756" s="998"/>
      <c r="AH756" s="998"/>
      <c r="AI756" s="998"/>
      <c r="AJ756" s="998"/>
      <c r="AK756" s="998"/>
      <c r="AL756" s="998"/>
      <c r="AM756" s="998"/>
      <c r="AN756" s="998"/>
      <c r="AO756" s="998"/>
      <c r="AP756" s="998"/>
      <c r="AQ756" s="998"/>
      <c r="AR756" s="998"/>
      <c r="AS756" s="998"/>
      <c r="AT756" s="998"/>
      <c r="AU756" s="998"/>
      <c r="AV756" s="998"/>
      <c r="AW756" s="998"/>
      <c r="AX756" s="998"/>
      <c r="AY756" s="998"/>
    </row>
    <row r="757" ht="15.75" customHeight="1">
      <c r="A757" s="998"/>
      <c r="B757" s="998"/>
      <c r="C757" s="998"/>
      <c r="D757" s="998"/>
      <c r="E757" s="998"/>
      <c r="F757" s="998"/>
      <c r="G757" s="998"/>
      <c r="H757" s="998"/>
      <c r="I757" s="998"/>
      <c r="J757" s="998"/>
      <c r="K757" s="998"/>
      <c r="L757" s="998"/>
      <c r="M757" s="998"/>
      <c r="N757" s="998"/>
      <c r="O757" s="998"/>
      <c r="P757" s="998"/>
      <c r="Q757" s="998"/>
      <c r="R757" s="998"/>
      <c r="S757" s="998"/>
      <c r="T757" s="998"/>
      <c r="U757" s="998"/>
      <c r="V757" s="998"/>
      <c r="W757" s="998"/>
      <c r="X757" s="998"/>
      <c r="Y757" s="998"/>
      <c r="Z757" s="998"/>
      <c r="AA757" s="998"/>
      <c r="AB757" s="998"/>
      <c r="AC757" s="998"/>
      <c r="AD757" s="998"/>
      <c r="AE757" s="998"/>
      <c r="AF757" s="998"/>
      <c r="AG757" s="998"/>
      <c r="AH757" s="998"/>
      <c r="AI757" s="998"/>
      <c r="AJ757" s="998"/>
      <c r="AK757" s="998"/>
      <c r="AL757" s="998"/>
      <c r="AM757" s="998"/>
      <c r="AN757" s="998"/>
      <c r="AO757" s="998"/>
      <c r="AP757" s="998"/>
      <c r="AQ757" s="998"/>
      <c r="AR757" s="998"/>
      <c r="AS757" s="998"/>
      <c r="AT757" s="998"/>
      <c r="AU757" s="998"/>
      <c r="AV757" s="998"/>
      <c r="AW757" s="998"/>
      <c r="AX757" s="998"/>
      <c r="AY757" s="998"/>
    </row>
    <row r="758" ht="15.75" customHeight="1">
      <c r="A758" s="998"/>
      <c r="B758" s="998"/>
      <c r="C758" s="998"/>
      <c r="D758" s="998"/>
      <c r="E758" s="998"/>
      <c r="F758" s="998"/>
      <c r="G758" s="998"/>
      <c r="H758" s="998"/>
      <c r="I758" s="998"/>
      <c r="J758" s="998"/>
      <c r="K758" s="998"/>
      <c r="L758" s="998"/>
      <c r="M758" s="998"/>
      <c r="N758" s="998"/>
      <c r="O758" s="998"/>
      <c r="P758" s="998"/>
      <c r="Q758" s="998"/>
      <c r="R758" s="998"/>
      <c r="S758" s="998"/>
      <c r="T758" s="998"/>
      <c r="U758" s="998"/>
      <c r="V758" s="998"/>
      <c r="W758" s="998"/>
      <c r="X758" s="998"/>
      <c r="Y758" s="998"/>
      <c r="Z758" s="998"/>
      <c r="AA758" s="998"/>
      <c r="AB758" s="998"/>
      <c r="AC758" s="998"/>
      <c r="AD758" s="998"/>
      <c r="AE758" s="998"/>
      <c r="AF758" s="998"/>
      <c r="AG758" s="998"/>
      <c r="AH758" s="998"/>
      <c r="AI758" s="998"/>
      <c r="AJ758" s="998"/>
      <c r="AK758" s="998"/>
      <c r="AL758" s="998"/>
      <c r="AM758" s="998"/>
      <c r="AN758" s="998"/>
      <c r="AO758" s="998"/>
      <c r="AP758" s="998"/>
      <c r="AQ758" s="998"/>
      <c r="AR758" s="998"/>
      <c r="AS758" s="998"/>
      <c r="AT758" s="998"/>
      <c r="AU758" s="998"/>
      <c r="AV758" s="998"/>
      <c r="AW758" s="998"/>
      <c r="AX758" s="998"/>
      <c r="AY758" s="998"/>
    </row>
    <row r="759" ht="15.75" customHeight="1">
      <c r="A759" s="998"/>
      <c r="B759" s="998"/>
      <c r="C759" s="998"/>
      <c r="D759" s="998"/>
      <c r="E759" s="998"/>
      <c r="F759" s="998"/>
      <c r="G759" s="998"/>
      <c r="H759" s="998"/>
      <c r="I759" s="998"/>
      <c r="J759" s="998"/>
      <c r="K759" s="998"/>
      <c r="L759" s="998"/>
      <c r="M759" s="998"/>
      <c r="N759" s="998"/>
      <c r="O759" s="998"/>
      <c r="P759" s="998"/>
      <c r="Q759" s="998"/>
      <c r="R759" s="998"/>
      <c r="S759" s="998"/>
      <c r="T759" s="998"/>
      <c r="U759" s="998"/>
      <c r="V759" s="998"/>
      <c r="W759" s="998"/>
      <c r="X759" s="998"/>
      <c r="Y759" s="998"/>
      <c r="Z759" s="998"/>
      <c r="AA759" s="998"/>
      <c r="AB759" s="998"/>
      <c r="AC759" s="998"/>
      <c r="AD759" s="998"/>
      <c r="AE759" s="998"/>
      <c r="AF759" s="998"/>
      <c r="AG759" s="998"/>
      <c r="AH759" s="998"/>
      <c r="AI759" s="998"/>
      <c r="AJ759" s="998"/>
      <c r="AK759" s="998"/>
      <c r="AL759" s="998"/>
      <c r="AM759" s="998"/>
      <c r="AN759" s="998"/>
      <c r="AO759" s="998"/>
      <c r="AP759" s="998"/>
      <c r="AQ759" s="998"/>
      <c r="AR759" s="998"/>
      <c r="AS759" s="998"/>
      <c r="AT759" s="998"/>
      <c r="AU759" s="998"/>
      <c r="AV759" s="998"/>
      <c r="AW759" s="998"/>
      <c r="AX759" s="998"/>
      <c r="AY759" s="998"/>
    </row>
    <row r="760" ht="15.75" customHeight="1">
      <c r="A760" s="998"/>
      <c r="B760" s="998"/>
      <c r="C760" s="998"/>
      <c r="D760" s="998"/>
      <c r="E760" s="998"/>
      <c r="F760" s="998"/>
      <c r="G760" s="998"/>
      <c r="H760" s="998"/>
      <c r="I760" s="998"/>
      <c r="J760" s="998"/>
      <c r="K760" s="998"/>
      <c r="L760" s="998"/>
      <c r="M760" s="998"/>
      <c r="N760" s="998"/>
      <c r="O760" s="998"/>
      <c r="P760" s="998"/>
      <c r="Q760" s="998"/>
      <c r="R760" s="998"/>
      <c r="S760" s="998"/>
      <c r="T760" s="998"/>
      <c r="U760" s="998"/>
      <c r="V760" s="998"/>
      <c r="W760" s="998"/>
      <c r="X760" s="998"/>
      <c r="Y760" s="998"/>
      <c r="Z760" s="998"/>
      <c r="AA760" s="998"/>
      <c r="AB760" s="998"/>
      <c r="AC760" s="998"/>
      <c r="AD760" s="998"/>
      <c r="AE760" s="998"/>
      <c r="AF760" s="998"/>
      <c r="AG760" s="998"/>
      <c r="AH760" s="998"/>
      <c r="AI760" s="998"/>
      <c r="AJ760" s="998"/>
      <c r="AK760" s="998"/>
      <c r="AL760" s="998"/>
      <c r="AM760" s="998"/>
      <c r="AN760" s="998"/>
      <c r="AO760" s="998"/>
      <c r="AP760" s="998"/>
      <c r="AQ760" s="998"/>
      <c r="AR760" s="998"/>
      <c r="AS760" s="998"/>
      <c r="AT760" s="998"/>
      <c r="AU760" s="998"/>
      <c r="AV760" s="998"/>
      <c r="AW760" s="998"/>
      <c r="AX760" s="998"/>
      <c r="AY760" s="998"/>
    </row>
    <row r="761" ht="15.75" customHeight="1">
      <c r="A761" s="998"/>
      <c r="B761" s="998"/>
      <c r="C761" s="998"/>
      <c r="D761" s="998"/>
      <c r="E761" s="998"/>
      <c r="F761" s="998"/>
      <c r="G761" s="998"/>
      <c r="H761" s="998"/>
      <c r="I761" s="998"/>
      <c r="J761" s="998"/>
      <c r="K761" s="998"/>
      <c r="L761" s="998"/>
      <c r="M761" s="998"/>
      <c r="N761" s="998"/>
      <c r="O761" s="998"/>
      <c r="P761" s="998"/>
      <c r="Q761" s="998"/>
      <c r="R761" s="998"/>
      <c r="S761" s="998"/>
      <c r="T761" s="998"/>
      <c r="U761" s="998"/>
      <c r="V761" s="998"/>
      <c r="W761" s="998"/>
      <c r="X761" s="998"/>
      <c r="Y761" s="998"/>
      <c r="Z761" s="998"/>
      <c r="AA761" s="998"/>
      <c r="AB761" s="998"/>
      <c r="AC761" s="998"/>
      <c r="AD761" s="998"/>
      <c r="AE761" s="998"/>
      <c r="AF761" s="998"/>
      <c r="AG761" s="998"/>
      <c r="AH761" s="998"/>
      <c r="AI761" s="998"/>
      <c r="AJ761" s="998"/>
      <c r="AK761" s="998"/>
      <c r="AL761" s="998"/>
      <c r="AM761" s="998"/>
      <c r="AN761" s="998"/>
      <c r="AO761" s="998"/>
      <c r="AP761" s="998"/>
      <c r="AQ761" s="998"/>
      <c r="AR761" s="998"/>
      <c r="AS761" s="998"/>
      <c r="AT761" s="998"/>
      <c r="AU761" s="998"/>
      <c r="AV761" s="998"/>
      <c r="AW761" s="998"/>
      <c r="AX761" s="998"/>
      <c r="AY761" s="998"/>
    </row>
    <row r="762" ht="15.75" customHeight="1">
      <c r="A762" s="998"/>
      <c r="B762" s="998"/>
      <c r="C762" s="998"/>
      <c r="D762" s="998"/>
      <c r="E762" s="998"/>
      <c r="F762" s="998"/>
      <c r="G762" s="998"/>
      <c r="H762" s="998"/>
      <c r="I762" s="998"/>
      <c r="J762" s="998"/>
      <c r="K762" s="998"/>
      <c r="L762" s="998"/>
      <c r="M762" s="998"/>
      <c r="N762" s="998"/>
      <c r="O762" s="998"/>
      <c r="P762" s="998"/>
      <c r="Q762" s="998"/>
      <c r="R762" s="998"/>
      <c r="S762" s="998"/>
      <c r="T762" s="998"/>
      <c r="U762" s="998"/>
      <c r="V762" s="998"/>
      <c r="W762" s="998"/>
      <c r="X762" s="998"/>
      <c r="Y762" s="998"/>
      <c r="Z762" s="998"/>
      <c r="AA762" s="998"/>
      <c r="AB762" s="998"/>
      <c r="AC762" s="998"/>
      <c r="AD762" s="998"/>
      <c r="AE762" s="998"/>
      <c r="AF762" s="998"/>
      <c r="AG762" s="998"/>
      <c r="AH762" s="998"/>
      <c r="AI762" s="998"/>
      <c r="AJ762" s="998"/>
      <c r="AK762" s="998"/>
      <c r="AL762" s="998"/>
      <c r="AM762" s="998"/>
      <c r="AN762" s="998"/>
      <c r="AO762" s="998"/>
      <c r="AP762" s="998"/>
      <c r="AQ762" s="998"/>
      <c r="AR762" s="998"/>
      <c r="AS762" s="998"/>
      <c r="AT762" s="998"/>
      <c r="AU762" s="998"/>
      <c r="AV762" s="998"/>
      <c r="AW762" s="998"/>
      <c r="AX762" s="998"/>
      <c r="AY762" s="998"/>
    </row>
    <row r="763" ht="15.75" customHeight="1">
      <c r="A763" s="998"/>
      <c r="B763" s="998"/>
      <c r="C763" s="998"/>
      <c r="D763" s="998"/>
      <c r="E763" s="998"/>
      <c r="F763" s="998"/>
      <c r="G763" s="998"/>
      <c r="H763" s="998"/>
      <c r="I763" s="998"/>
      <c r="J763" s="998"/>
      <c r="K763" s="998"/>
      <c r="L763" s="998"/>
      <c r="M763" s="998"/>
      <c r="N763" s="998"/>
      <c r="O763" s="998"/>
      <c r="P763" s="998"/>
      <c r="Q763" s="998"/>
      <c r="R763" s="998"/>
      <c r="S763" s="998"/>
      <c r="T763" s="998"/>
      <c r="U763" s="998"/>
      <c r="V763" s="998"/>
      <c r="W763" s="998"/>
      <c r="X763" s="998"/>
      <c r="Y763" s="998"/>
      <c r="Z763" s="998"/>
      <c r="AA763" s="998"/>
      <c r="AB763" s="998"/>
      <c r="AC763" s="998"/>
      <c r="AD763" s="998"/>
      <c r="AE763" s="998"/>
      <c r="AF763" s="998"/>
      <c r="AG763" s="998"/>
      <c r="AH763" s="998"/>
      <c r="AI763" s="998"/>
      <c r="AJ763" s="998"/>
      <c r="AK763" s="998"/>
      <c r="AL763" s="998"/>
      <c r="AM763" s="998"/>
      <c r="AN763" s="998"/>
      <c r="AO763" s="998"/>
      <c r="AP763" s="998"/>
      <c r="AQ763" s="998"/>
      <c r="AR763" s="998"/>
      <c r="AS763" s="998"/>
      <c r="AT763" s="998"/>
      <c r="AU763" s="998"/>
      <c r="AV763" s="998"/>
      <c r="AW763" s="998"/>
      <c r="AX763" s="998"/>
      <c r="AY763" s="998"/>
    </row>
    <row r="764" ht="15.75" customHeight="1">
      <c r="A764" s="998"/>
      <c r="B764" s="998"/>
      <c r="C764" s="998"/>
      <c r="D764" s="998"/>
      <c r="E764" s="998"/>
      <c r="F764" s="998"/>
      <c r="G764" s="998"/>
      <c r="H764" s="998"/>
      <c r="I764" s="998"/>
      <c r="J764" s="998"/>
      <c r="K764" s="998"/>
      <c r="L764" s="998"/>
      <c r="M764" s="998"/>
      <c r="N764" s="998"/>
      <c r="O764" s="998"/>
      <c r="P764" s="998"/>
      <c r="Q764" s="998"/>
      <c r="R764" s="998"/>
      <c r="S764" s="998"/>
      <c r="T764" s="998"/>
      <c r="U764" s="998"/>
      <c r="V764" s="998"/>
      <c r="W764" s="998"/>
      <c r="X764" s="998"/>
      <c r="Y764" s="998"/>
      <c r="Z764" s="998"/>
      <c r="AA764" s="998"/>
      <c r="AB764" s="998"/>
      <c r="AC764" s="998"/>
      <c r="AD764" s="998"/>
      <c r="AE764" s="998"/>
      <c r="AF764" s="998"/>
      <c r="AG764" s="998"/>
      <c r="AH764" s="998"/>
      <c r="AI764" s="998"/>
      <c r="AJ764" s="998"/>
      <c r="AK764" s="998"/>
      <c r="AL764" s="998"/>
      <c r="AM764" s="998"/>
      <c r="AN764" s="998"/>
      <c r="AO764" s="998"/>
      <c r="AP764" s="998"/>
      <c r="AQ764" s="998"/>
      <c r="AR764" s="998"/>
      <c r="AS764" s="998"/>
      <c r="AT764" s="998"/>
      <c r="AU764" s="998"/>
      <c r="AV764" s="998"/>
      <c r="AW764" s="998"/>
      <c r="AX764" s="998"/>
      <c r="AY764" s="998"/>
    </row>
    <row r="765" ht="15.75" customHeight="1">
      <c r="A765" s="998"/>
      <c r="B765" s="998"/>
      <c r="C765" s="998"/>
      <c r="D765" s="998"/>
      <c r="E765" s="998"/>
      <c r="F765" s="998"/>
      <c r="G765" s="998"/>
      <c r="H765" s="998"/>
      <c r="I765" s="998"/>
      <c r="J765" s="998"/>
      <c r="K765" s="998"/>
      <c r="L765" s="998"/>
      <c r="M765" s="998"/>
      <c r="N765" s="998"/>
      <c r="O765" s="998"/>
      <c r="P765" s="998"/>
      <c r="Q765" s="998"/>
      <c r="R765" s="998"/>
      <c r="S765" s="998"/>
      <c r="T765" s="998"/>
      <c r="U765" s="998"/>
      <c r="V765" s="998"/>
      <c r="W765" s="998"/>
      <c r="X765" s="998"/>
      <c r="Y765" s="998"/>
      <c r="Z765" s="998"/>
      <c r="AA765" s="998"/>
      <c r="AB765" s="998"/>
      <c r="AC765" s="998"/>
      <c r="AD765" s="998"/>
      <c r="AE765" s="998"/>
      <c r="AF765" s="998"/>
      <c r="AG765" s="998"/>
      <c r="AH765" s="998"/>
      <c r="AI765" s="998"/>
      <c r="AJ765" s="998"/>
      <c r="AK765" s="998"/>
      <c r="AL765" s="998"/>
      <c r="AM765" s="998"/>
      <c r="AN765" s="998"/>
      <c r="AO765" s="998"/>
      <c r="AP765" s="998"/>
      <c r="AQ765" s="998"/>
      <c r="AR765" s="998"/>
      <c r="AS765" s="998"/>
      <c r="AT765" s="998"/>
      <c r="AU765" s="998"/>
      <c r="AV765" s="998"/>
      <c r="AW765" s="998"/>
      <c r="AX765" s="998"/>
      <c r="AY765" s="998"/>
    </row>
    <row r="766" ht="15.75" customHeight="1">
      <c r="A766" s="998"/>
      <c r="B766" s="998"/>
      <c r="C766" s="998"/>
      <c r="D766" s="998"/>
      <c r="E766" s="998"/>
      <c r="F766" s="998"/>
      <c r="G766" s="998"/>
      <c r="H766" s="998"/>
      <c r="I766" s="998"/>
      <c r="J766" s="998"/>
      <c r="K766" s="998"/>
      <c r="L766" s="998"/>
      <c r="M766" s="998"/>
      <c r="N766" s="998"/>
      <c r="O766" s="998"/>
      <c r="P766" s="998"/>
      <c r="Q766" s="998"/>
      <c r="R766" s="998"/>
      <c r="S766" s="998"/>
      <c r="T766" s="998"/>
      <c r="U766" s="998"/>
      <c r="V766" s="998"/>
      <c r="W766" s="998"/>
      <c r="X766" s="998"/>
      <c r="Y766" s="998"/>
      <c r="Z766" s="998"/>
      <c r="AA766" s="998"/>
      <c r="AB766" s="998"/>
      <c r="AC766" s="998"/>
      <c r="AD766" s="998"/>
      <c r="AE766" s="998"/>
      <c r="AF766" s="998"/>
      <c r="AG766" s="998"/>
      <c r="AH766" s="998"/>
      <c r="AI766" s="998"/>
      <c r="AJ766" s="998"/>
      <c r="AK766" s="998"/>
      <c r="AL766" s="998"/>
      <c r="AM766" s="998"/>
      <c r="AN766" s="998"/>
      <c r="AO766" s="998"/>
      <c r="AP766" s="998"/>
      <c r="AQ766" s="998"/>
      <c r="AR766" s="998"/>
      <c r="AS766" s="998"/>
      <c r="AT766" s="998"/>
      <c r="AU766" s="998"/>
      <c r="AV766" s="998"/>
      <c r="AW766" s="998"/>
      <c r="AX766" s="998"/>
      <c r="AY766" s="998"/>
    </row>
    <row r="767" ht="15.75" customHeight="1">
      <c r="A767" s="998"/>
      <c r="B767" s="998"/>
      <c r="C767" s="998"/>
      <c r="D767" s="998"/>
      <c r="E767" s="998"/>
      <c r="F767" s="998"/>
      <c r="G767" s="998"/>
      <c r="H767" s="998"/>
      <c r="I767" s="998"/>
      <c r="J767" s="998"/>
      <c r="K767" s="998"/>
      <c r="L767" s="998"/>
      <c r="M767" s="998"/>
      <c r="N767" s="998"/>
      <c r="O767" s="998"/>
      <c r="P767" s="998"/>
      <c r="Q767" s="998"/>
      <c r="R767" s="998"/>
      <c r="S767" s="998"/>
      <c r="T767" s="998"/>
      <c r="U767" s="998"/>
      <c r="V767" s="998"/>
      <c r="W767" s="998"/>
      <c r="X767" s="998"/>
      <c r="Y767" s="998"/>
      <c r="Z767" s="998"/>
      <c r="AA767" s="998"/>
      <c r="AB767" s="998"/>
      <c r="AC767" s="998"/>
      <c r="AD767" s="998"/>
      <c r="AE767" s="998"/>
      <c r="AF767" s="998"/>
      <c r="AG767" s="998"/>
      <c r="AH767" s="998"/>
      <c r="AI767" s="998"/>
      <c r="AJ767" s="998"/>
      <c r="AK767" s="998"/>
      <c r="AL767" s="998"/>
      <c r="AM767" s="998"/>
      <c r="AN767" s="998"/>
      <c r="AO767" s="998"/>
      <c r="AP767" s="998"/>
      <c r="AQ767" s="998"/>
      <c r="AR767" s="998"/>
      <c r="AS767" s="998"/>
      <c r="AT767" s="998"/>
      <c r="AU767" s="998"/>
      <c r="AV767" s="998"/>
      <c r="AW767" s="998"/>
      <c r="AX767" s="998"/>
      <c r="AY767" s="998"/>
    </row>
    <row r="768" ht="15.75" customHeight="1">
      <c r="A768" s="998"/>
      <c r="B768" s="998"/>
      <c r="C768" s="998"/>
      <c r="D768" s="998"/>
      <c r="E768" s="998"/>
      <c r="F768" s="998"/>
      <c r="G768" s="998"/>
      <c r="H768" s="998"/>
      <c r="I768" s="998"/>
      <c r="J768" s="998"/>
      <c r="K768" s="998"/>
      <c r="L768" s="998"/>
      <c r="M768" s="998"/>
      <c r="N768" s="998"/>
      <c r="O768" s="998"/>
      <c r="P768" s="998"/>
      <c r="Q768" s="998"/>
      <c r="R768" s="998"/>
      <c r="S768" s="998"/>
      <c r="T768" s="998"/>
      <c r="U768" s="998"/>
      <c r="V768" s="998"/>
      <c r="W768" s="998"/>
      <c r="X768" s="998"/>
      <c r="Y768" s="998"/>
      <c r="Z768" s="998"/>
      <c r="AA768" s="998"/>
      <c r="AB768" s="998"/>
      <c r="AC768" s="998"/>
      <c r="AD768" s="998"/>
      <c r="AE768" s="998"/>
      <c r="AF768" s="998"/>
      <c r="AG768" s="998"/>
      <c r="AH768" s="998"/>
      <c r="AI768" s="998"/>
      <c r="AJ768" s="998"/>
      <c r="AK768" s="998"/>
      <c r="AL768" s="998"/>
      <c r="AM768" s="998"/>
      <c r="AN768" s="998"/>
      <c r="AO768" s="998"/>
      <c r="AP768" s="998"/>
      <c r="AQ768" s="998"/>
      <c r="AR768" s="998"/>
      <c r="AS768" s="998"/>
      <c r="AT768" s="998"/>
      <c r="AU768" s="998"/>
      <c r="AV768" s="998"/>
      <c r="AW768" s="998"/>
      <c r="AX768" s="998"/>
      <c r="AY768" s="998"/>
    </row>
    <row r="769" ht="15.75" customHeight="1">
      <c r="A769" s="998"/>
      <c r="B769" s="998"/>
      <c r="C769" s="998"/>
      <c r="D769" s="998"/>
      <c r="E769" s="998"/>
      <c r="F769" s="998"/>
      <c r="G769" s="998"/>
      <c r="H769" s="998"/>
      <c r="I769" s="998"/>
      <c r="J769" s="998"/>
      <c r="K769" s="998"/>
      <c r="L769" s="998"/>
      <c r="M769" s="998"/>
      <c r="N769" s="998"/>
      <c r="O769" s="998"/>
      <c r="P769" s="998"/>
      <c r="Q769" s="998"/>
      <c r="R769" s="998"/>
      <c r="S769" s="998"/>
      <c r="T769" s="998"/>
      <c r="U769" s="998"/>
      <c r="V769" s="998"/>
      <c r="W769" s="998"/>
      <c r="X769" s="998"/>
      <c r="Y769" s="998"/>
      <c r="Z769" s="998"/>
      <c r="AA769" s="998"/>
      <c r="AB769" s="998"/>
      <c r="AC769" s="998"/>
      <c r="AD769" s="998"/>
      <c r="AE769" s="998"/>
      <c r="AF769" s="998"/>
      <c r="AG769" s="998"/>
      <c r="AH769" s="998"/>
      <c r="AI769" s="998"/>
      <c r="AJ769" s="998"/>
      <c r="AK769" s="998"/>
      <c r="AL769" s="998"/>
      <c r="AM769" s="998"/>
      <c r="AN769" s="998"/>
      <c r="AO769" s="998"/>
      <c r="AP769" s="998"/>
      <c r="AQ769" s="998"/>
      <c r="AR769" s="998"/>
      <c r="AS769" s="998"/>
      <c r="AT769" s="998"/>
      <c r="AU769" s="998"/>
      <c r="AV769" s="998"/>
      <c r="AW769" s="998"/>
      <c r="AX769" s="998"/>
      <c r="AY769" s="998"/>
    </row>
    <row r="770" ht="15.75" customHeight="1">
      <c r="A770" s="998"/>
      <c r="B770" s="998"/>
      <c r="C770" s="998"/>
      <c r="D770" s="998"/>
      <c r="E770" s="998"/>
      <c r="F770" s="998"/>
      <c r="G770" s="998"/>
      <c r="H770" s="998"/>
      <c r="I770" s="998"/>
      <c r="J770" s="998"/>
      <c r="K770" s="998"/>
      <c r="L770" s="998"/>
      <c r="M770" s="998"/>
      <c r="N770" s="998"/>
      <c r="O770" s="998"/>
      <c r="P770" s="998"/>
      <c r="Q770" s="998"/>
      <c r="R770" s="998"/>
      <c r="S770" s="998"/>
      <c r="T770" s="998"/>
      <c r="U770" s="998"/>
      <c r="V770" s="998"/>
      <c r="W770" s="998"/>
      <c r="X770" s="998"/>
      <c r="Y770" s="998"/>
      <c r="Z770" s="998"/>
      <c r="AA770" s="998"/>
      <c r="AB770" s="998"/>
      <c r="AC770" s="998"/>
      <c r="AD770" s="998"/>
      <c r="AE770" s="998"/>
      <c r="AF770" s="998"/>
      <c r="AG770" s="998"/>
      <c r="AH770" s="998"/>
      <c r="AI770" s="998"/>
      <c r="AJ770" s="998"/>
      <c r="AK770" s="998"/>
      <c r="AL770" s="998"/>
      <c r="AM770" s="998"/>
      <c r="AN770" s="998"/>
      <c r="AO770" s="998"/>
      <c r="AP770" s="998"/>
      <c r="AQ770" s="998"/>
      <c r="AR770" s="998"/>
      <c r="AS770" s="998"/>
      <c r="AT770" s="998"/>
      <c r="AU770" s="998"/>
      <c r="AV770" s="998"/>
      <c r="AW770" s="998"/>
      <c r="AX770" s="998"/>
      <c r="AY770" s="998"/>
    </row>
    <row r="771" ht="15.75" customHeight="1">
      <c r="A771" s="998"/>
      <c r="B771" s="998"/>
      <c r="C771" s="998"/>
      <c r="D771" s="998"/>
      <c r="E771" s="998"/>
      <c r="F771" s="998"/>
      <c r="G771" s="998"/>
      <c r="H771" s="998"/>
      <c r="I771" s="998"/>
      <c r="J771" s="998"/>
      <c r="K771" s="998"/>
      <c r="L771" s="998"/>
      <c r="M771" s="998"/>
      <c r="N771" s="998"/>
      <c r="O771" s="998"/>
      <c r="P771" s="998"/>
      <c r="Q771" s="998"/>
      <c r="R771" s="998"/>
      <c r="S771" s="998"/>
      <c r="T771" s="998"/>
      <c r="U771" s="998"/>
      <c r="V771" s="998"/>
      <c r="W771" s="998"/>
      <c r="X771" s="998"/>
      <c r="Y771" s="998"/>
      <c r="Z771" s="998"/>
      <c r="AA771" s="998"/>
      <c r="AB771" s="998"/>
      <c r="AC771" s="998"/>
      <c r="AD771" s="998"/>
      <c r="AE771" s="998"/>
      <c r="AF771" s="998"/>
      <c r="AG771" s="998"/>
      <c r="AH771" s="998"/>
      <c r="AI771" s="998"/>
      <c r="AJ771" s="998"/>
      <c r="AK771" s="998"/>
      <c r="AL771" s="998"/>
      <c r="AM771" s="998"/>
      <c r="AN771" s="998"/>
      <c r="AO771" s="998"/>
      <c r="AP771" s="998"/>
      <c r="AQ771" s="998"/>
      <c r="AR771" s="998"/>
      <c r="AS771" s="998"/>
      <c r="AT771" s="998"/>
      <c r="AU771" s="998"/>
      <c r="AV771" s="998"/>
      <c r="AW771" s="998"/>
      <c r="AX771" s="998"/>
      <c r="AY771" s="998"/>
    </row>
    <row r="772" ht="15.75" customHeight="1">
      <c r="A772" s="998"/>
      <c r="B772" s="998"/>
      <c r="C772" s="998"/>
      <c r="D772" s="998"/>
      <c r="E772" s="998"/>
      <c r="F772" s="998"/>
      <c r="G772" s="998"/>
      <c r="H772" s="998"/>
      <c r="I772" s="998"/>
      <c r="J772" s="998"/>
      <c r="K772" s="998"/>
      <c r="L772" s="998"/>
      <c r="M772" s="998"/>
      <c r="N772" s="998"/>
      <c r="O772" s="998"/>
      <c r="P772" s="998"/>
      <c r="Q772" s="998"/>
      <c r="R772" s="998"/>
      <c r="S772" s="998"/>
      <c r="T772" s="998"/>
      <c r="U772" s="998"/>
      <c r="V772" s="998"/>
      <c r="W772" s="998"/>
      <c r="X772" s="998"/>
      <c r="Y772" s="998"/>
      <c r="Z772" s="998"/>
      <c r="AA772" s="998"/>
      <c r="AB772" s="998"/>
      <c r="AC772" s="998"/>
      <c r="AD772" s="998"/>
      <c r="AE772" s="998"/>
      <c r="AF772" s="998"/>
      <c r="AG772" s="998"/>
      <c r="AH772" s="998"/>
      <c r="AI772" s="998"/>
      <c r="AJ772" s="998"/>
      <c r="AK772" s="998"/>
      <c r="AL772" s="998"/>
      <c r="AM772" s="998"/>
      <c r="AN772" s="998"/>
      <c r="AO772" s="998"/>
      <c r="AP772" s="998"/>
      <c r="AQ772" s="998"/>
      <c r="AR772" s="998"/>
      <c r="AS772" s="998"/>
      <c r="AT772" s="998"/>
      <c r="AU772" s="998"/>
      <c r="AV772" s="998"/>
      <c r="AW772" s="998"/>
      <c r="AX772" s="998"/>
      <c r="AY772" s="998"/>
    </row>
    <row r="773" ht="15.75" customHeight="1">
      <c r="A773" s="998"/>
      <c r="B773" s="998"/>
      <c r="C773" s="998"/>
      <c r="D773" s="998"/>
      <c r="E773" s="998"/>
      <c r="F773" s="998"/>
      <c r="G773" s="998"/>
      <c r="H773" s="998"/>
      <c r="I773" s="998"/>
      <c r="J773" s="998"/>
      <c r="K773" s="998"/>
      <c r="L773" s="998"/>
      <c r="M773" s="998"/>
      <c r="N773" s="998"/>
      <c r="O773" s="998"/>
      <c r="P773" s="998"/>
      <c r="Q773" s="998"/>
      <c r="R773" s="998"/>
      <c r="S773" s="998"/>
      <c r="T773" s="998"/>
      <c r="U773" s="998"/>
      <c r="V773" s="998"/>
      <c r="W773" s="998"/>
      <c r="X773" s="998"/>
      <c r="Y773" s="998"/>
      <c r="Z773" s="998"/>
      <c r="AA773" s="998"/>
      <c r="AB773" s="998"/>
      <c r="AC773" s="998"/>
      <c r="AD773" s="998"/>
      <c r="AE773" s="998"/>
      <c r="AF773" s="998"/>
      <c r="AG773" s="998"/>
      <c r="AH773" s="998"/>
      <c r="AI773" s="998"/>
      <c r="AJ773" s="998"/>
      <c r="AK773" s="998"/>
      <c r="AL773" s="998"/>
      <c r="AM773" s="998"/>
      <c r="AN773" s="998"/>
      <c r="AO773" s="998"/>
      <c r="AP773" s="998"/>
      <c r="AQ773" s="998"/>
      <c r="AR773" s="998"/>
      <c r="AS773" s="998"/>
      <c r="AT773" s="998"/>
      <c r="AU773" s="998"/>
      <c r="AV773" s="998"/>
      <c r="AW773" s="998"/>
      <c r="AX773" s="998"/>
      <c r="AY773" s="998"/>
    </row>
    <row r="774" ht="15.75" customHeight="1">
      <c r="A774" s="998"/>
      <c r="B774" s="998"/>
      <c r="C774" s="998"/>
      <c r="D774" s="998"/>
      <c r="E774" s="998"/>
      <c r="F774" s="998"/>
      <c r="G774" s="998"/>
      <c r="H774" s="998"/>
      <c r="I774" s="998"/>
      <c r="J774" s="998"/>
      <c r="K774" s="998"/>
      <c r="L774" s="998"/>
      <c r="M774" s="998"/>
      <c r="N774" s="998"/>
      <c r="O774" s="998"/>
      <c r="P774" s="998"/>
      <c r="Q774" s="998"/>
      <c r="R774" s="998"/>
      <c r="S774" s="998"/>
      <c r="T774" s="998"/>
      <c r="U774" s="998"/>
      <c r="V774" s="998"/>
      <c r="W774" s="998"/>
      <c r="X774" s="998"/>
      <c r="Y774" s="998"/>
      <c r="Z774" s="998"/>
      <c r="AA774" s="998"/>
      <c r="AB774" s="998"/>
      <c r="AC774" s="998"/>
      <c r="AD774" s="998"/>
      <c r="AE774" s="998"/>
      <c r="AF774" s="998"/>
      <c r="AG774" s="998"/>
      <c r="AH774" s="998"/>
      <c r="AI774" s="998"/>
      <c r="AJ774" s="998"/>
      <c r="AK774" s="998"/>
      <c r="AL774" s="998"/>
      <c r="AM774" s="998"/>
      <c r="AN774" s="998"/>
      <c r="AO774" s="998"/>
      <c r="AP774" s="998"/>
      <c r="AQ774" s="998"/>
      <c r="AR774" s="998"/>
      <c r="AS774" s="998"/>
      <c r="AT774" s="998"/>
      <c r="AU774" s="998"/>
      <c r="AV774" s="998"/>
      <c r="AW774" s="998"/>
      <c r="AX774" s="998"/>
      <c r="AY774" s="998"/>
    </row>
    <row r="775" ht="15.75" customHeight="1">
      <c r="A775" s="998"/>
      <c r="B775" s="998"/>
      <c r="C775" s="998"/>
      <c r="D775" s="998"/>
      <c r="E775" s="998"/>
      <c r="F775" s="998"/>
      <c r="G775" s="998"/>
      <c r="H775" s="998"/>
      <c r="I775" s="998"/>
      <c r="J775" s="998"/>
      <c r="K775" s="998"/>
      <c r="L775" s="998"/>
      <c r="M775" s="998"/>
      <c r="N775" s="998"/>
      <c r="O775" s="998"/>
      <c r="P775" s="998"/>
      <c r="Q775" s="998"/>
      <c r="R775" s="998"/>
      <c r="S775" s="998"/>
      <c r="T775" s="998"/>
      <c r="U775" s="998"/>
      <c r="V775" s="998"/>
      <c r="W775" s="998"/>
      <c r="X775" s="998"/>
      <c r="Y775" s="998"/>
      <c r="Z775" s="998"/>
      <c r="AA775" s="998"/>
      <c r="AB775" s="998"/>
      <c r="AC775" s="998"/>
      <c r="AD775" s="998"/>
      <c r="AE775" s="998"/>
      <c r="AF775" s="998"/>
      <c r="AG775" s="998"/>
      <c r="AH775" s="998"/>
      <c r="AI775" s="998"/>
      <c r="AJ775" s="998"/>
      <c r="AK775" s="998"/>
      <c r="AL775" s="998"/>
      <c r="AM775" s="998"/>
      <c r="AN775" s="998"/>
      <c r="AO775" s="998"/>
      <c r="AP775" s="998"/>
      <c r="AQ775" s="998"/>
      <c r="AR775" s="998"/>
      <c r="AS775" s="998"/>
      <c r="AT775" s="998"/>
      <c r="AU775" s="998"/>
      <c r="AV775" s="998"/>
      <c r="AW775" s="998"/>
      <c r="AX775" s="998"/>
      <c r="AY775" s="998"/>
    </row>
    <row r="776" ht="15.75" customHeight="1">
      <c r="A776" s="998"/>
      <c r="B776" s="998"/>
      <c r="C776" s="998"/>
      <c r="D776" s="998"/>
      <c r="E776" s="998"/>
      <c r="F776" s="998"/>
      <c r="G776" s="998"/>
      <c r="H776" s="998"/>
      <c r="I776" s="998"/>
      <c r="J776" s="998"/>
      <c r="K776" s="998"/>
      <c r="L776" s="998"/>
      <c r="M776" s="998"/>
      <c r="N776" s="998"/>
      <c r="O776" s="998"/>
      <c r="P776" s="998"/>
      <c r="Q776" s="998"/>
      <c r="R776" s="998"/>
      <c r="S776" s="998"/>
      <c r="T776" s="998"/>
      <c r="U776" s="998"/>
      <c r="V776" s="998"/>
      <c r="W776" s="998"/>
      <c r="X776" s="998"/>
      <c r="Y776" s="998"/>
      <c r="Z776" s="998"/>
      <c r="AA776" s="998"/>
      <c r="AB776" s="998"/>
      <c r="AC776" s="998"/>
      <c r="AD776" s="998"/>
      <c r="AE776" s="998"/>
      <c r="AF776" s="998"/>
      <c r="AG776" s="998"/>
      <c r="AH776" s="998"/>
      <c r="AI776" s="998"/>
      <c r="AJ776" s="998"/>
      <c r="AK776" s="998"/>
      <c r="AL776" s="998"/>
      <c r="AM776" s="998"/>
      <c r="AN776" s="998"/>
      <c r="AO776" s="998"/>
      <c r="AP776" s="998"/>
      <c r="AQ776" s="998"/>
      <c r="AR776" s="998"/>
      <c r="AS776" s="998"/>
      <c r="AT776" s="998"/>
      <c r="AU776" s="998"/>
      <c r="AV776" s="998"/>
      <c r="AW776" s="998"/>
      <c r="AX776" s="998"/>
      <c r="AY776" s="998"/>
    </row>
    <row r="777" ht="15.75" customHeight="1">
      <c r="A777" s="998"/>
      <c r="B777" s="998"/>
      <c r="C777" s="998"/>
      <c r="D777" s="998"/>
      <c r="E777" s="998"/>
      <c r="F777" s="998"/>
      <c r="G777" s="998"/>
      <c r="H777" s="998"/>
      <c r="I777" s="998"/>
      <c r="J777" s="998"/>
      <c r="K777" s="998"/>
      <c r="L777" s="998"/>
      <c r="M777" s="998"/>
      <c r="N777" s="998"/>
      <c r="O777" s="998"/>
      <c r="P777" s="998"/>
      <c r="Q777" s="998"/>
      <c r="R777" s="998"/>
      <c r="S777" s="998"/>
      <c r="T777" s="998"/>
      <c r="U777" s="998"/>
      <c r="V777" s="998"/>
      <c r="W777" s="998"/>
      <c r="X777" s="998"/>
      <c r="Y777" s="998"/>
      <c r="Z777" s="998"/>
      <c r="AA777" s="998"/>
      <c r="AB777" s="998"/>
      <c r="AC777" s="998"/>
      <c r="AD777" s="998"/>
      <c r="AE777" s="998"/>
      <c r="AF777" s="998"/>
      <c r="AG777" s="998"/>
      <c r="AH777" s="998"/>
      <c r="AI777" s="998"/>
      <c r="AJ777" s="998"/>
      <c r="AK777" s="998"/>
      <c r="AL777" s="998"/>
      <c r="AM777" s="998"/>
      <c r="AN777" s="998"/>
      <c r="AO777" s="998"/>
      <c r="AP777" s="998"/>
      <c r="AQ777" s="998"/>
      <c r="AR777" s="998"/>
      <c r="AS777" s="998"/>
      <c r="AT777" s="998"/>
      <c r="AU777" s="998"/>
      <c r="AV777" s="998"/>
      <c r="AW777" s="998"/>
      <c r="AX777" s="998"/>
      <c r="AY777" s="998"/>
    </row>
    <row r="778" ht="15.75" customHeight="1">
      <c r="A778" s="998"/>
      <c r="B778" s="998"/>
      <c r="C778" s="998"/>
      <c r="D778" s="998"/>
      <c r="E778" s="998"/>
      <c r="F778" s="998"/>
      <c r="G778" s="998"/>
      <c r="H778" s="998"/>
      <c r="I778" s="998"/>
      <c r="J778" s="998"/>
      <c r="K778" s="998"/>
      <c r="L778" s="998"/>
      <c r="M778" s="998"/>
      <c r="N778" s="998"/>
      <c r="O778" s="998"/>
      <c r="P778" s="998"/>
      <c r="Q778" s="998"/>
      <c r="R778" s="998"/>
      <c r="S778" s="998"/>
      <c r="T778" s="998"/>
      <c r="U778" s="998"/>
      <c r="V778" s="998"/>
      <c r="W778" s="998"/>
      <c r="X778" s="998"/>
      <c r="Y778" s="998"/>
      <c r="Z778" s="998"/>
      <c r="AA778" s="998"/>
      <c r="AB778" s="998"/>
      <c r="AC778" s="998"/>
      <c r="AD778" s="998"/>
      <c r="AE778" s="998"/>
      <c r="AF778" s="998"/>
      <c r="AG778" s="998"/>
      <c r="AH778" s="998"/>
      <c r="AI778" s="998"/>
      <c r="AJ778" s="998"/>
      <c r="AK778" s="998"/>
      <c r="AL778" s="998"/>
      <c r="AM778" s="998"/>
      <c r="AN778" s="998"/>
      <c r="AO778" s="998"/>
      <c r="AP778" s="998"/>
      <c r="AQ778" s="998"/>
      <c r="AR778" s="998"/>
      <c r="AS778" s="998"/>
      <c r="AT778" s="998"/>
      <c r="AU778" s="998"/>
      <c r="AV778" s="998"/>
      <c r="AW778" s="998"/>
      <c r="AX778" s="998"/>
      <c r="AY778" s="998"/>
    </row>
    <row r="779" ht="15.75" customHeight="1">
      <c r="A779" s="998"/>
      <c r="B779" s="998"/>
      <c r="C779" s="998"/>
      <c r="D779" s="998"/>
      <c r="E779" s="998"/>
      <c r="F779" s="998"/>
      <c r="G779" s="998"/>
      <c r="H779" s="998"/>
      <c r="I779" s="998"/>
      <c r="J779" s="998"/>
      <c r="K779" s="998"/>
      <c r="L779" s="998"/>
      <c r="M779" s="998"/>
      <c r="N779" s="998"/>
      <c r="O779" s="998"/>
      <c r="P779" s="998"/>
      <c r="Q779" s="998"/>
      <c r="R779" s="998"/>
      <c r="S779" s="998"/>
      <c r="T779" s="998"/>
      <c r="U779" s="998"/>
      <c r="V779" s="998"/>
      <c r="W779" s="998"/>
      <c r="X779" s="998"/>
      <c r="Y779" s="998"/>
      <c r="Z779" s="998"/>
      <c r="AA779" s="998"/>
      <c r="AB779" s="998"/>
      <c r="AC779" s="998"/>
      <c r="AD779" s="998"/>
      <c r="AE779" s="998"/>
      <c r="AF779" s="998"/>
      <c r="AG779" s="998"/>
      <c r="AH779" s="998"/>
      <c r="AI779" s="998"/>
      <c r="AJ779" s="998"/>
      <c r="AK779" s="998"/>
      <c r="AL779" s="998"/>
      <c r="AM779" s="998"/>
      <c r="AN779" s="998"/>
      <c r="AO779" s="998"/>
      <c r="AP779" s="998"/>
      <c r="AQ779" s="998"/>
      <c r="AR779" s="998"/>
      <c r="AS779" s="998"/>
      <c r="AT779" s="998"/>
      <c r="AU779" s="998"/>
      <c r="AV779" s="998"/>
      <c r="AW779" s="998"/>
      <c r="AX779" s="998"/>
      <c r="AY779" s="998"/>
    </row>
    <row r="780" ht="15.75" customHeight="1">
      <c r="A780" s="998"/>
      <c r="B780" s="998"/>
      <c r="C780" s="998"/>
      <c r="D780" s="998"/>
      <c r="E780" s="998"/>
      <c r="F780" s="998"/>
      <c r="G780" s="998"/>
      <c r="H780" s="998"/>
      <c r="I780" s="998"/>
      <c r="J780" s="998"/>
      <c r="K780" s="998"/>
      <c r="L780" s="998"/>
      <c r="M780" s="998"/>
      <c r="N780" s="998"/>
      <c r="O780" s="998"/>
      <c r="P780" s="998"/>
      <c r="Q780" s="998"/>
      <c r="R780" s="998"/>
      <c r="S780" s="998"/>
      <c r="T780" s="998"/>
      <c r="U780" s="998"/>
      <c r="V780" s="998"/>
      <c r="W780" s="998"/>
      <c r="X780" s="998"/>
      <c r="Y780" s="998"/>
      <c r="Z780" s="998"/>
      <c r="AA780" s="998"/>
      <c r="AB780" s="998"/>
      <c r="AC780" s="998"/>
      <c r="AD780" s="998"/>
      <c r="AE780" s="998"/>
      <c r="AF780" s="998"/>
      <c r="AG780" s="998"/>
      <c r="AH780" s="998"/>
      <c r="AI780" s="998"/>
      <c r="AJ780" s="998"/>
      <c r="AK780" s="998"/>
      <c r="AL780" s="998"/>
      <c r="AM780" s="998"/>
      <c r="AN780" s="998"/>
      <c r="AO780" s="998"/>
      <c r="AP780" s="998"/>
      <c r="AQ780" s="998"/>
      <c r="AR780" s="998"/>
      <c r="AS780" s="998"/>
      <c r="AT780" s="998"/>
      <c r="AU780" s="998"/>
      <c r="AV780" s="998"/>
      <c r="AW780" s="998"/>
      <c r="AX780" s="998"/>
      <c r="AY780" s="998"/>
    </row>
    <row r="781" ht="15.75" customHeight="1">
      <c r="A781" s="998"/>
      <c r="B781" s="998"/>
      <c r="C781" s="998"/>
      <c r="D781" s="998"/>
      <c r="E781" s="998"/>
      <c r="F781" s="998"/>
      <c r="G781" s="998"/>
      <c r="H781" s="998"/>
      <c r="I781" s="998"/>
      <c r="J781" s="998"/>
      <c r="K781" s="998"/>
      <c r="L781" s="998"/>
      <c r="M781" s="998"/>
      <c r="N781" s="998"/>
      <c r="O781" s="998"/>
      <c r="P781" s="998"/>
      <c r="Q781" s="998"/>
      <c r="R781" s="998"/>
      <c r="S781" s="998"/>
      <c r="T781" s="998"/>
      <c r="U781" s="998"/>
      <c r="V781" s="998"/>
      <c r="W781" s="998"/>
      <c r="X781" s="998"/>
      <c r="Y781" s="998"/>
      <c r="Z781" s="998"/>
      <c r="AA781" s="998"/>
      <c r="AB781" s="998"/>
      <c r="AC781" s="998"/>
      <c r="AD781" s="998"/>
      <c r="AE781" s="998"/>
      <c r="AF781" s="998"/>
      <c r="AG781" s="998"/>
      <c r="AH781" s="998"/>
      <c r="AI781" s="998"/>
      <c r="AJ781" s="998"/>
      <c r="AK781" s="998"/>
      <c r="AL781" s="998"/>
      <c r="AM781" s="998"/>
      <c r="AN781" s="998"/>
      <c r="AO781" s="998"/>
      <c r="AP781" s="998"/>
      <c r="AQ781" s="998"/>
      <c r="AR781" s="998"/>
      <c r="AS781" s="998"/>
      <c r="AT781" s="998"/>
      <c r="AU781" s="998"/>
      <c r="AV781" s="998"/>
      <c r="AW781" s="998"/>
      <c r="AX781" s="998"/>
      <c r="AY781" s="998"/>
    </row>
    <row r="782" ht="15.75" customHeight="1">
      <c r="A782" s="998"/>
      <c r="B782" s="998"/>
      <c r="C782" s="998"/>
      <c r="D782" s="998"/>
      <c r="E782" s="998"/>
      <c r="F782" s="998"/>
      <c r="G782" s="998"/>
      <c r="H782" s="998"/>
      <c r="I782" s="998"/>
      <c r="J782" s="998"/>
      <c r="K782" s="998"/>
      <c r="L782" s="998"/>
      <c r="M782" s="998"/>
      <c r="N782" s="998"/>
      <c r="O782" s="998"/>
      <c r="P782" s="998"/>
      <c r="Q782" s="998"/>
      <c r="R782" s="998"/>
      <c r="S782" s="998"/>
      <c r="T782" s="998"/>
      <c r="U782" s="998"/>
      <c r="V782" s="998"/>
      <c r="W782" s="998"/>
      <c r="X782" s="998"/>
      <c r="Y782" s="998"/>
      <c r="Z782" s="998"/>
      <c r="AA782" s="998"/>
      <c r="AB782" s="998"/>
      <c r="AC782" s="998"/>
      <c r="AD782" s="998"/>
      <c r="AE782" s="998"/>
      <c r="AF782" s="998"/>
      <c r="AG782" s="998"/>
      <c r="AH782" s="998"/>
      <c r="AI782" s="998"/>
      <c r="AJ782" s="998"/>
      <c r="AK782" s="998"/>
      <c r="AL782" s="998"/>
      <c r="AM782" s="998"/>
      <c r="AN782" s="998"/>
      <c r="AO782" s="998"/>
      <c r="AP782" s="998"/>
      <c r="AQ782" s="998"/>
      <c r="AR782" s="998"/>
      <c r="AS782" s="998"/>
      <c r="AT782" s="998"/>
      <c r="AU782" s="998"/>
      <c r="AV782" s="998"/>
      <c r="AW782" s="998"/>
      <c r="AX782" s="998"/>
      <c r="AY782" s="998"/>
    </row>
    <row r="783" ht="15.75" customHeight="1">
      <c r="A783" s="998"/>
      <c r="B783" s="998"/>
      <c r="C783" s="998"/>
      <c r="D783" s="998"/>
      <c r="E783" s="998"/>
      <c r="F783" s="998"/>
      <c r="G783" s="998"/>
      <c r="H783" s="998"/>
      <c r="I783" s="998"/>
      <c r="J783" s="998"/>
      <c r="K783" s="998"/>
      <c r="L783" s="998"/>
      <c r="M783" s="998"/>
      <c r="N783" s="998"/>
      <c r="O783" s="998"/>
      <c r="P783" s="998"/>
      <c r="Q783" s="998"/>
      <c r="R783" s="998"/>
      <c r="S783" s="998"/>
      <c r="T783" s="998"/>
      <c r="U783" s="998"/>
      <c r="V783" s="998"/>
      <c r="W783" s="998"/>
      <c r="X783" s="998"/>
      <c r="Y783" s="998"/>
      <c r="Z783" s="998"/>
      <c r="AA783" s="998"/>
      <c r="AB783" s="998"/>
      <c r="AC783" s="998"/>
      <c r="AD783" s="998"/>
      <c r="AE783" s="998"/>
      <c r="AF783" s="998"/>
      <c r="AG783" s="998"/>
      <c r="AH783" s="998"/>
      <c r="AI783" s="998"/>
      <c r="AJ783" s="998"/>
      <c r="AK783" s="998"/>
      <c r="AL783" s="998"/>
      <c r="AM783" s="998"/>
      <c r="AN783" s="998"/>
      <c r="AO783" s="998"/>
      <c r="AP783" s="998"/>
      <c r="AQ783" s="998"/>
      <c r="AR783" s="998"/>
      <c r="AS783" s="998"/>
      <c r="AT783" s="998"/>
      <c r="AU783" s="998"/>
      <c r="AV783" s="998"/>
      <c r="AW783" s="998"/>
      <c r="AX783" s="998"/>
      <c r="AY783" s="998"/>
    </row>
    <row r="784" ht="15.75" customHeight="1">
      <c r="A784" s="998"/>
      <c r="B784" s="998"/>
      <c r="C784" s="998"/>
      <c r="D784" s="998"/>
      <c r="E784" s="998"/>
      <c r="F784" s="998"/>
      <c r="G784" s="998"/>
      <c r="H784" s="998"/>
      <c r="I784" s="998"/>
      <c r="J784" s="998"/>
      <c r="K784" s="998"/>
      <c r="L784" s="998"/>
      <c r="M784" s="998"/>
      <c r="N784" s="998"/>
      <c r="O784" s="998"/>
      <c r="P784" s="998"/>
      <c r="Q784" s="998"/>
      <c r="R784" s="998"/>
      <c r="S784" s="998"/>
      <c r="T784" s="998"/>
      <c r="U784" s="998"/>
      <c r="V784" s="998"/>
      <c r="W784" s="998"/>
      <c r="X784" s="998"/>
      <c r="Y784" s="998"/>
      <c r="Z784" s="998"/>
      <c r="AA784" s="998"/>
      <c r="AB784" s="998"/>
      <c r="AC784" s="998"/>
      <c r="AD784" s="998"/>
      <c r="AE784" s="998"/>
      <c r="AF784" s="998"/>
      <c r="AG784" s="998"/>
      <c r="AH784" s="998"/>
      <c r="AI784" s="998"/>
      <c r="AJ784" s="998"/>
      <c r="AK784" s="998"/>
      <c r="AL784" s="998"/>
      <c r="AM784" s="998"/>
      <c r="AN784" s="998"/>
      <c r="AO784" s="998"/>
      <c r="AP784" s="998"/>
      <c r="AQ784" s="998"/>
      <c r="AR784" s="998"/>
      <c r="AS784" s="998"/>
      <c r="AT784" s="998"/>
      <c r="AU784" s="998"/>
      <c r="AV784" s="998"/>
      <c r="AW784" s="998"/>
      <c r="AX784" s="998"/>
      <c r="AY784" s="998"/>
    </row>
    <row r="785" ht="15.75" customHeight="1">
      <c r="A785" s="998"/>
      <c r="B785" s="998"/>
      <c r="C785" s="998"/>
      <c r="D785" s="998"/>
      <c r="E785" s="998"/>
      <c r="F785" s="998"/>
      <c r="G785" s="998"/>
      <c r="H785" s="998"/>
      <c r="I785" s="998"/>
      <c r="J785" s="998"/>
      <c r="K785" s="998"/>
      <c r="L785" s="998"/>
      <c r="M785" s="998"/>
      <c r="N785" s="998"/>
      <c r="O785" s="998"/>
      <c r="P785" s="998"/>
      <c r="Q785" s="998"/>
      <c r="R785" s="998"/>
      <c r="S785" s="998"/>
      <c r="T785" s="998"/>
      <c r="U785" s="998"/>
      <c r="V785" s="998"/>
      <c r="W785" s="998"/>
      <c r="X785" s="998"/>
      <c r="Y785" s="998"/>
      <c r="Z785" s="998"/>
      <c r="AA785" s="998"/>
      <c r="AB785" s="998"/>
      <c r="AC785" s="998"/>
      <c r="AD785" s="998"/>
      <c r="AE785" s="998"/>
      <c r="AF785" s="998"/>
      <c r="AG785" s="998"/>
      <c r="AH785" s="998"/>
      <c r="AI785" s="998"/>
      <c r="AJ785" s="998"/>
      <c r="AK785" s="998"/>
      <c r="AL785" s="998"/>
      <c r="AM785" s="998"/>
      <c r="AN785" s="998"/>
      <c r="AO785" s="998"/>
      <c r="AP785" s="998"/>
      <c r="AQ785" s="998"/>
      <c r="AR785" s="998"/>
      <c r="AS785" s="998"/>
      <c r="AT785" s="998"/>
      <c r="AU785" s="998"/>
      <c r="AV785" s="998"/>
      <c r="AW785" s="998"/>
      <c r="AX785" s="998"/>
      <c r="AY785" s="998"/>
    </row>
    <row r="786" ht="15.75" customHeight="1">
      <c r="A786" s="998"/>
      <c r="B786" s="998"/>
      <c r="C786" s="998"/>
      <c r="D786" s="998"/>
      <c r="E786" s="998"/>
      <c r="F786" s="998"/>
      <c r="G786" s="998"/>
      <c r="H786" s="998"/>
      <c r="I786" s="998"/>
      <c r="J786" s="998"/>
      <c r="K786" s="998"/>
      <c r="L786" s="998"/>
      <c r="M786" s="998"/>
      <c r="N786" s="998"/>
      <c r="O786" s="998"/>
      <c r="P786" s="998"/>
      <c r="Q786" s="998"/>
      <c r="R786" s="998"/>
      <c r="S786" s="998"/>
      <c r="T786" s="998"/>
      <c r="U786" s="998"/>
      <c r="V786" s="998"/>
      <c r="W786" s="998"/>
      <c r="X786" s="998"/>
      <c r="Y786" s="998"/>
      <c r="Z786" s="998"/>
      <c r="AA786" s="998"/>
      <c r="AB786" s="998"/>
      <c r="AC786" s="998"/>
      <c r="AD786" s="998"/>
      <c r="AE786" s="998"/>
      <c r="AF786" s="998"/>
      <c r="AG786" s="998"/>
      <c r="AH786" s="998"/>
      <c r="AI786" s="998"/>
      <c r="AJ786" s="998"/>
      <c r="AK786" s="998"/>
      <c r="AL786" s="998"/>
      <c r="AM786" s="998"/>
      <c r="AN786" s="998"/>
      <c r="AO786" s="998"/>
      <c r="AP786" s="998"/>
      <c r="AQ786" s="998"/>
      <c r="AR786" s="998"/>
      <c r="AS786" s="998"/>
      <c r="AT786" s="998"/>
      <c r="AU786" s="998"/>
      <c r="AV786" s="998"/>
      <c r="AW786" s="998"/>
      <c r="AX786" s="998"/>
      <c r="AY786" s="998"/>
    </row>
    <row r="787" ht="15.75" customHeight="1">
      <c r="A787" s="998"/>
      <c r="B787" s="998"/>
      <c r="C787" s="998"/>
      <c r="D787" s="998"/>
      <c r="E787" s="998"/>
      <c r="F787" s="998"/>
      <c r="G787" s="998"/>
      <c r="H787" s="998"/>
      <c r="I787" s="998"/>
      <c r="J787" s="998"/>
      <c r="K787" s="998"/>
      <c r="L787" s="998"/>
      <c r="M787" s="998"/>
      <c r="N787" s="998"/>
      <c r="O787" s="998"/>
      <c r="P787" s="998"/>
      <c r="Q787" s="998"/>
      <c r="R787" s="998"/>
      <c r="S787" s="998"/>
      <c r="T787" s="998"/>
      <c r="U787" s="998"/>
      <c r="V787" s="998"/>
      <c r="W787" s="998"/>
      <c r="X787" s="998"/>
      <c r="Y787" s="998"/>
      <c r="Z787" s="998"/>
      <c r="AA787" s="998"/>
      <c r="AB787" s="998"/>
      <c r="AC787" s="998"/>
      <c r="AD787" s="998"/>
      <c r="AE787" s="998"/>
      <c r="AF787" s="998"/>
      <c r="AG787" s="998"/>
      <c r="AH787" s="998"/>
      <c r="AI787" s="998"/>
      <c r="AJ787" s="998"/>
      <c r="AK787" s="998"/>
      <c r="AL787" s="998"/>
      <c r="AM787" s="998"/>
      <c r="AN787" s="998"/>
      <c r="AO787" s="998"/>
      <c r="AP787" s="998"/>
      <c r="AQ787" s="998"/>
      <c r="AR787" s="998"/>
      <c r="AS787" s="998"/>
      <c r="AT787" s="998"/>
      <c r="AU787" s="998"/>
      <c r="AV787" s="998"/>
      <c r="AW787" s="998"/>
      <c r="AX787" s="998"/>
      <c r="AY787" s="998"/>
    </row>
    <row r="788" ht="15.75" customHeight="1">
      <c r="A788" s="998"/>
      <c r="B788" s="998"/>
      <c r="C788" s="998"/>
      <c r="D788" s="998"/>
      <c r="E788" s="998"/>
      <c r="F788" s="998"/>
      <c r="G788" s="998"/>
      <c r="H788" s="998"/>
      <c r="I788" s="998"/>
      <c r="J788" s="998"/>
      <c r="K788" s="998"/>
      <c r="L788" s="998"/>
      <c r="M788" s="998"/>
      <c r="N788" s="998"/>
      <c r="O788" s="998"/>
      <c r="P788" s="998"/>
      <c r="Q788" s="998"/>
      <c r="R788" s="998"/>
      <c r="S788" s="998"/>
      <c r="T788" s="998"/>
      <c r="U788" s="998"/>
      <c r="V788" s="998"/>
      <c r="W788" s="998"/>
      <c r="X788" s="998"/>
      <c r="Y788" s="998"/>
      <c r="Z788" s="998"/>
      <c r="AA788" s="998"/>
      <c r="AB788" s="998"/>
      <c r="AC788" s="998"/>
      <c r="AD788" s="998"/>
      <c r="AE788" s="998"/>
      <c r="AF788" s="998"/>
      <c r="AG788" s="998"/>
      <c r="AH788" s="998"/>
      <c r="AI788" s="998"/>
      <c r="AJ788" s="998"/>
      <c r="AK788" s="998"/>
      <c r="AL788" s="998"/>
      <c r="AM788" s="998"/>
      <c r="AN788" s="998"/>
      <c r="AO788" s="998"/>
      <c r="AP788" s="998"/>
      <c r="AQ788" s="998"/>
      <c r="AR788" s="998"/>
      <c r="AS788" s="998"/>
      <c r="AT788" s="998"/>
      <c r="AU788" s="998"/>
      <c r="AV788" s="998"/>
      <c r="AW788" s="998"/>
      <c r="AX788" s="998"/>
      <c r="AY788" s="998"/>
    </row>
    <row r="789" ht="15.75" customHeight="1">
      <c r="A789" s="998"/>
      <c r="B789" s="998"/>
      <c r="C789" s="998"/>
      <c r="D789" s="998"/>
      <c r="E789" s="998"/>
      <c r="F789" s="998"/>
      <c r="G789" s="998"/>
      <c r="H789" s="998"/>
      <c r="I789" s="998"/>
      <c r="J789" s="998"/>
      <c r="K789" s="998"/>
      <c r="L789" s="998"/>
      <c r="M789" s="998"/>
      <c r="N789" s="998"/>
      <c r="O789" s="998"/>
      <c r="P789" s="998"/>
      <c r="Q789" s="998"/>
      <c r="R789" s="998"/>
      <c r="S789" s="998"/>
      <c r="T789" s="998"/>
      <c r="U789" s="998"/>
      <c r="V789" s="998"/>
      <c r="W789" s="998"/>
      <c r="X789" s="998"/>
      <c r="Y789" s="998"/>
      <c r="Z789" s="998"/>
      <c r="AA789" s="998"/>
      <c r="AB789" s="998"/>
      <c r="AC789" s="998"/>
      <c r="AD789" s="998"/>
      <c r="AE789" s="998"/>
      <c r="AF789" s="998"/>
      <c r="AG789" s="998"/>
      <c r="AH789" s="998"/>
      <c r="AI789" s="998"/>
      <c r="AJ789" s="998"/>
      <c r="AK789" s="998"/>
      <c r="AL789" s="998"/>
      <c r="AM789" s="998"/>
      <c r="AN789" s="998"/>
      <c r="AO789" s="998"/>
      <c r="AP789" s="998"/>
      <c r="AQ789" s="998"/>
      <c r="AR789" s="998"/>
      <c r="AS789" s="998"/>
      <c r="AT789" s="998"/>
      <c r="AU789" s="998"/>
      <c r="AV789" s="998"/>
      <c r="AW789" s="998"/>
      <c r="AX789" s="998"/>
      <c r="AY789" s="998"/>
    </row>
    <row r="790" ht="15.75" customHeight="1">
      <c r="A790" s="998"/>
      <c r="B790" s="998"/>
      <c r="C790" s="998"/>
      <c r="D790" s="998"/>
      <c r="E790" s="998"/>
      <c r="F790" s="998"/>
      <c r="G790" s="998"/>
      <c r="H790" s="998"/>
      <c r="I790" s="998"/>
      <c r="J790" s="998"/>
      <c r="K790" s="998"/>
      <c r="L790" s="998"/>
      <c r="M790" s="998"/>
      <c r="N790" s="998"/>
      <c r="O790" s="998"/>
      <c r="P790" s="998"/>
      <c r="Q790" s="998"/>
      <c r="R790" s="998"/>
      <c r="S790" s="998"/>
      <c r="T790" s="998"/>
      <c r="U790" s="998"/>
      <c r="V790" s="998"/>
      <c r="W790" s="998"/>
      <c r="X790" s="998"/>
      <c r="Y790" s="998"/>
      <c r="Z790" s="998"/>
      <c r="AA790" s="998"/>
      <c r="AB790" s="998"/>
      <c r="AC790" s="998"/>
      <c r="AD790" s="998"/>
      <c r="AE790" s="998"/>
      <c r="AF790" s="998"/>
      <c r="AG790" s="998"/>
      <c r="AH790" s="998"/>
      <c r="AI790" s="998"/>
      <c r="AJ790" s="998"/>
      <c r="AK790" s="998"/>
      <c r="AL790" s="998"/>
      <c r="AM790" s="998"/>
      <c r="AN790" s="998"/>
      <c r="AO790" s="998"/>
      <c r="AP790" s="998"/>
      <c r="AQ790" s="998"/>
      <c r="AR790" s="998"/>
      <c r="AS790" s="998"/>
      <c r="AT790" s="998"/>
      <c r="AU790" s="998"/>
      <c r="AV790" s="998"/>
      <c r="AW790" s="998"/>
      <c r="AX790" s="998"/>
      <c r="AY790" s="998"/>
    </row>
    <row r="791" ht="15.75" customHeight="1">
      <c r="A791" s="998"/>
      <c r="B791" s="998"/>
      <c r="C791" s="998"/>
      <c r="D791" s="998"/>
      <c r="E791" s="998"/>
      <c r="F791" s="998"/>
      <c r="G791" s="998"/>
      <c r="H791" s="998"/>
      <c r="I791" s="998"/>
      <c r="J791" s="998"/>
      <c r="K791" s="998"/>
      <c r="L791" s="998"/>
      <c r="M791" s="998"/>
      <c r="N791" s="998"/>
      <c r="O791" s="998"/>
      <c r="P791" s="998"/>
      <c r="Q791" s="998"/>
      <c r="R791" s="998"/>
      <c r="S791" s="998"/>
      <c r="T791" s="998"/>
      <c r="U791" s="998"/>
      <c r="V791" s="998"/>
      <c r="W791" s="998"/>
      <c r="X791" s="998"/>
      <c r="Y791" s="998"/>
      <c r="Z791" s="998"/>
      <c r="AA791" s="998"/>
      <c r="AB791" s="998"/>
      <c r="AC791" s="998"/>
      <c r="AD791" s="998"/>
      <c r="AE791" s="998"/>
      <c r="AF791" s="998"/>
      <c r="AG791" s="998"/>
      <c r="AH791" s="998"/>
      <c r="AI791" s="998"/>
      <c r="AJ791" s="998"/>
      <c r="AK791" s="998"/>
      <c r="AL791" s="998"/>
      <c r="AM791" s="998"/>
      <c r="AN791" s="998"/>
      <c r="AO791" s="998"/>
      <c r="AP791" s="998"/>
      <c r="AQ791" s="998"/>
      <c r="AR791" s="998"/>
      <c r="AS791" s="998"/>
      <c r="AT791" s="998"/>
      <c r="AU791" s="998"/>
      <c r="AV791" s="998"/>
      <c r="AW791" s="998"/>
      <c r="AX791" s="998"/>
      <c r="AY791" s="998"/>
    </row>
    <row r="792" ht="15.75" customHeight="1">
      <c r="A792" s="998"/>
      <c r="B792" s="998"/>
      <c r="C792" s="998"/>
      <c r="D792" s="998"/>
      <c r="E792" s="998"/>
      <c r="F792" s="998"/>
      <c r="G792" s="998"/>
      <c r="H792" s="998"/>
      <c r="I792" s="998"/>
      <c r="J792" s="998"/>
      <c r="K792" s="998"/>
      <c r="L792" s="998"/>
      <c r="M792" s="998"/>
      <c r="N792" s="998"/>
      <c r="O792" s="998"/>
      <c r="P792" s="998"/>
      <c r="Q792" s="998"/>
      <c r="R792" s="998"/>
      <c r="S792" s="998"/>
      <c r="T792" s="998"/>
      <c r="U792" s="998"/>
      <c r="V792" s="998"/>
      <c r="W792" s="998"/>
      <c r="X792" s="998"/>
      <c r="Y792" s="998"/>
      <c r="Z792" s="998"/>
      <c r="AA792" s="998"/>
      <c r="AB792" s="998"/>
      <c r="AC792" s="998"/>
      <c r="AD792" s="998"/>
      <c r="AE792" s="998"/>
      <c r="AF792" s="998"/>
      <c r="AG792" s="998"/>
      <c r="AH792" s="998"/>
      <c r="AI792" s="998"/>
      <c r="AJ792" s="998"/>
      <c r="AK792" s="998"/>
      <c r="AL792" s="998"/>
      <c r="AM792" s="998"/>
      <c r="AN792" s="998"/>
      <c r="AO792" s="998"/>
      <c r="AP792" s="998"/>
      <c r="AQ792" s="998"/>
      <c r="AR792" s="998"/>
      <c r="AS792" s="998"/>
      <c r="AT792" s="998"/>
      <c r="AU792" s="998"/>
      <c r="AV792" s="998"/>
      <c r="AW792" s="998"/>
      <c r="AX792" s="998"/>
      <c r="AY792" s="998"/>
    </row>
    <row r="793" ht="15.75" customHeight="1">
      <c r="A793" s="998"/>
      <c r="B793" s="998"/>
      <c r="C793" s="998"/>
      <c r="D793" s="998"/>
      <c r="E793" s="998"/>
      <c r="F793" s="998"/>
      <c r="G793" s="998"/>
      <c r="H793" s="998"/>
      <c r="I793" s="998"/>
      <c r="J793" s="998"/>
      <c r="K793" s="998"/>
      <c r="L793" s="998"/>
      <c r="M793" s="998"/>
      <c r="N793" s="998"/>
      <c r="O793" s="998"/>
      <c r="P793" s="998"/>
      <c r="Q793" s="998"/>
      <c r="R793" s="998"/>
      <c r="S793" s="998"/>
      <c r="T793" s="998"/>
      <c r="U793" s="998"/>
      <c r="V793" s="998"/>
      <c r="W793" s="998"/>
      <c r="X793" s="998"/>
      <c r="Y793" s="998"/>
      <c r="Z793" s="998"/>
      <c r="AA793" s="998"/>
      <c r="AB793" s="998"/>
      <c r="AC793" s="998"/>
      <c r="AD793" s="998"/>
      <c r="AE793" s="998"/>
      <c r="AF793" s="998"/>
      <c r="AG793" s="998"/>
      <c r="AH793" s="998"/>
      <c r="AI793" s="998"/>
      <c r="AJ793" s="998"/>
      <c r="AK793" s="998"/>
      <c r="AL793" s="998"/>
      <c r="AM793" s="998"/>
      <c r="AN793" s="998"/>
      <c r="AO793" s="998"/>
      <c r="AP793" s="998"/>
      <c r="AQ793" s="998"/>
      <c r="AR793" s="998"/>
      <c r="AS793" s="998"/>
      <c r="AT793" s="998"/>
      <c r="AU793" s="998"/>
      <c r="AV793" s="998"/>
      <c r="AW793" s="998"/>
      <c r="AX793" s="998"/>
      <c r="AY793" s="998"/>
    </row>
    <row r="794" ht="15.75" customHeight="1">
      <c r="A794" s="998"/>
      <c r="B794" s="998"/>
      <c r="C794" s="998"/>
      <c r="D794" s="998"/>
      <c r="E794" s="998"/>
      <c r="F794" s="998"/>
      <c r="G794" s="998"/>
      <c r="H794" s="998"/>
      <c r="I794" s="998"/>
      <c r="J794" s="998"/>
      <c r="K794" s="998"/>
      <c r="L794" s="998"/>
      <c r="M794" s="998"/>
      <c r="N794" s="998"/>
      <c r="O794" s="998"/>
      <c r="P794" s="998"/>
      <c r="Q794" s="998"/>
      <c r="R794" s="998"/>
      <c r="S794" s="998"/>
      <c r="T794" s="998"/>
      <c r="U794" s="998"/>
      <c r="V794" s="998"/>
      <c r="W794" s="998"/>
      <c r="X794" s="998"/>
      <c r="Y794" s="998"/>
      <c r="Z794" s="998"/>
      <c r="AA794" s="998"/>
      <c r="AB794" s="998"/>
      <c r="AC794" s="998"/>
      <c r="AD794" s="998"/>
      <c r="AE794" s="998"/>
      <c r="AF794" s="998"/>
      <c r="AG794" s="998"/>
      <c r="AH794" s="998"/>
      <c r="AI794" s="998"/>
      <c r="AJ794" s="998"/>
      <c r="AK794" s="998"/>
      <c r="AL794" s="998"/>
      <c r="AM794" s="998"/>
      <c r="AN794" s="998"/>
      <c r="AO794" s="998"/>
      <c r="AP794" s="998"/>
      <c r="AQ794" s="998"/>
      <c r="AR794" s="998"/>
      <c r="AS794" s="998"/>
      <c r="AT794" s="998"/>
      <c r="AU794" s="998"/>
      <c r="AV794" s="998"/>
      <c r="AW794" s="998"/>
      <c r="AX794" s="998"/>
      <c r="AY794" s="998"/>
    </row>
    <row r="795" ht="15.75" customHeight="1">
      <c r="A795" s="998"/>
      <c r="B795" s="998"/>
      <c r="C795" s="998"/>
      <c r="D795" s="998"/>
      <c r="E795" s="998"/>
      <c r="F795" s="998"/>
      <c r="G795" s="998"/>
      <c r="H795" s="998"/>
      <c r="I795" s="998"/>
      <c r="J795" s="998"/>
      <c r="K795" s="998"/>
      <c r="L795" s="998"/>
      <c r="M795" s="998"/>
      <c r="N795" s="998"/>
      <c r="O795" s="998"/>
      <c r="P795" s="998"/>
      <c r="Q795" s="998"/>
      <c r="R795" s="998"/>
      <c r="S795" s="998"/>
      <c r="T795" s="998"/>
      <c r="U795" s="998"/>
      <c r="V795" s="998"/>
      <c r="W795" s="998"/>
      <c r="X795" s="998"/>
      <c r="Y795" s="998"/>
      <c r="Z795" s="998"/>
      <c r="AA795" s="998"/>
      <c r="AB795" s="998"/>
      <c r="AC795" s="998"/>
      <c r="AD795" s="998"/>
      <c r="AE795" s="998"/>
      <c r="AF795" s="998"/>
      <c r="AG795" s="998"/>
      <c r="AH795" s="998"/>
      <c r="AI795" s="998"/>
      <c r="AJ795" s="998"/>
      <c r="AK795" s="998"/>
      <c r="AL795" s="998"/>
      <c r="AM795" s="998"/>
      <c r="AN795" s="998"/>
      <c r="AO795" s="998"/>
      <c r="AP795" s="998"/>
      <c r="AQ795" s="998"/>
      <c r="AR795" s="998"/>
      <c r="AS795" s="998"/>
      <c r="AT795" s="998"/>
      <c r="AU795" s="998"/>
      <c r="AV795" s="998"/>
      <c r="AW795" s="998"/>
      <c r="AX795" s="998"/>
      <c r="AY795" s="998"/>
    </row>
    <row r="796" ht="15.75" customHeight="1">
      <c r="A796" s="998"/>
      <c r="B796" s="998"/>
      <c r="C796" s="998"/>
      <c r="D796" s="998"/>
      <c r="E796" s="998"/>
      <c r="F796" s="998"/>
      <c r="G796" s="998"/>
      <c r="H796" s="998"/>
      <c r="I796" s="998"/>
      <c r="J796" s="998"/>
      <c r="K796" s="998"/>
      <c r="L796" s="998"/>
      <c r="M796" s="998"/>
      <c r="N796" s="998"/>
      <c r="O796" s="998"/>
      <c r="P796" s="998"/>
      <c r="Q796" s="998"/>
      <c r="R796" s="998"/>
      <c r="S796" s="998"/>
      <c r="T796" s="998"/>
      <c r="U796" s="998"/>
      <c r="V796" s="998"/>
      <c r="W796" s="998"/>
      <c r="X796" s="998"/>
      <c r="Y796" s="998"/>
      <c r="Z796" s="998"/>
      <c r="AA796" s="998"/>
      <c r="AB796" s="998"/>
      <c r="AC796" s="998"/>
      <c r="AD796" s="998"/>
      <c r="AE796" s="998"/>
      <c r="AF796" s="998"/>
      <c r="AG796" s="998"/>
      <c r="AH796" s="998"/>
      <c r="AI796" s="998"/>
      <c r="AJ796" s="998"/>
      <c r="AK796" s="998"/>
      <c r="AL796" s="998"/>
      <c r="AM796" s="998"/>
      <c r="AN796" s="998"/>
      <c r="AO796" s="998"/>
      <c r="AP796" s="998"/>
      <c r="AQ796" s="998"/>
      <c r="AR796" s="998"/>
      <c r="AS796" s="998"/>
      <c r="AT796" s="998"/>
      <c r="AU796" s="998"/>
      <c r="AV796" s="998"/>
      <c r="AW796" s="998"/>
      <c r="AX796" s="998"/>
      <c r="AY796" s="998"/>
    </row>
    <row r="797" ht="15.75" customHeight="1">
      <c r="A797" s="998"/>
      <c r="B797" s="998"/>
      <c r="C797" s="998"/>
      <c r="D797" s="998"/>
      <c r="E797" s="998"/>
      <c r="F797" s="998"/>
      <c r="G797" s="998"/>
      <c r="H797" s="998"/>
      <c r="I797" s="998"/>
      <c r="J797" s="998"/>
      <c r="K797" s="998"/>
      <c r="L797" s="998"/>
      <c r="M797" s="998"/>
      <c r="N797" s="998"/>
      <c r="O797" s="998"/>
      <c r="P797" s="998"/>
      <c r="Q797" s="998"/>
      <c r="R797" s="998"/>
      <c r="S797" s="998"/>
      <c r="T797" s="998"/>
      <c r="U797" s="998"/>
      <c r="V797" s="998"/>
      <c r="W797" s="998"/>
      <c r="X797" s="998"/>
      <c r="Y797" s="998"/>
      <c r="Z797" s="998"/>
      <c r="AA797" s="998"/>
      <c r="AB797" s="998"/>
      <c r="AC797" s="998"/>
      <c r="AD797" s="998"/>
      <c r="AE797" s="998"/>
      <c r="AF797" s="998"/>
      <c r="AG797" s="998"/>
      <c r="AH797" s="998"/>
      <c r="AI797" s="998"/>
      <c r="AJ797" s="998"/>
      <c r="AK797" s="998"/>
      <c r="AL797" s="998"/>
      <c r="AM797" s="998"/>
      <c r="AN797" s="998"/>
      <c r="AO797" s="998"/>
      <c r="AP797" s="998"/>
      <c r="AQ797" s="998"/>
      <c r="AR797" s="998"/>
      <c r="AS797" s="998"/>
      <c r="AT797" s="998"/>
      <c r="AU797" s="998"/>
      <c r="AV797" s="998"/>
      <c r="AW797" s="998"/>
      <c r="AX797" s="998"/>
      <c r="AY797" s="998"/>
    </row>
    <row r="798" ht="15.75" customHeight="1">
      <c r="A798" s="998"/>
      <c r="B798" s="998"/>
      <c r="C798" s="998"/>
      <c r="D798" s="998"/>
      <c r="E798" s="998"/>
      <c r="F798" s="998"/>
      <c r="G798" s="998"/>
      <c r="H798" s="998"/>
      <c r="I798" s="998"/>
      <c r="J798" s="998"/>
      <c r="K798" s="998"/>
      <c r="L798" s="998"/>
      <c r="M798" s="998"/>
      <c r="N798" s="998"/>
      <c r="O798" s="998"/>
      <c r="P798" s="998"/>
      <c r="Q798" s="998"/>
      <c r="R798" s="998"/>
      <c r="S798" s="998"/>
      <c r="T798" s="998"/>
      <c r="U798" s="998"/>
      <c r="V798" s="998"/>
      <c r="W798" s="998"/>
      <c r="X798" s="998"/>
      <c r="Y798" s="998"/>
      <c r="Z798" s="998"/>
      <c r="AA798" s="998"/>
      <c r="AB798" s="998"/>
      <c r="AC798" s="998"/>
      <c r="AD798" s="998"/>
      <c r="AE798" s="998"/>
      <c r="AF798" s="998"/>
      <c r="AG798" s="998"/>
      <c r="AH798" s="998"/>
      <c r="AI798" s="998"/>
      <c r="AJ798" s="998"/>
      <c r="AK798" s="998"/>
      <c r="AL798" s="998"/>
      <c r="AM798" s="998"/>
      <c r="AN798" s="998"/>
      <c r="AO798" s="998"/>
      <c r="AP798" s="998"/>
      <c r="AQ798" s="998"/>
      <c r="AR798" s="998"/>
      <c r="AS798" s="998"/>
      <c r="AT798" s="998"/>
      <c r="AU798" s="998"/>
      <c r="AV798" s="998"/>
      <c r="AW798" s="998"/>
      <c r="AX798" s="998"/>
      <c r="AY798" s="998"/>
    </row>
    <row r="799" ht="15.75" customHeight="1">
      <c r="A799" s="998"/>
      <c r="B799" s="998"/>
      <c r="C799" s="998"/>
      <c r="D799" s="998"/>
      <c r="E799" s="998"/>
      <c r="F799" s="998"/>
      <c r="G799" s="998"/>
      <c r="H799" s="998"/>
      <c r="I799" s="998"/>
      <c r="J799" s="998"/>
      <c r="K799" s="998"/>
      <c r="L799" s="998"/>
      <c r="M799" s="998"/>
      <c r="N799" s="998"/>
      <c r="O799" s="998"/>
      <c r="P799" s="998"/>
      <c r="Q799" s="998"/>
      <c r="R799" s="998"/>
      <c r="S799" s="998"/>
      <c r="T799" s="998"/>
      <c r="U799" s="998"/>
      <c r="V799" s="998"/>
      <c r="W799" s="998"/>
      <c r="X799" s="998"/>
      <c r="Y799" s="998"/>
      <c r="Z799" s="998"/>
      <c r="AA799" s="998"/>
      <c r="AB799" s="998"/>
      <c r="AC799" s="998"/>
      <c r="AD799" s="998"/>
      <c r="AE799" s="998"/>
      <c r="AF799" s="998"/>
      <c r="AG799" s="998"/>
      <c r="AH799" s="998"/>
      <c r="AI799" s="998"/>
      <c r="AJ799" s="998"/>
      <c r="AK799" s="998"/>
      <c r="AL799" s="998"/>
      <c r="AM799" s="998"/>
      <c r="AN799" s="998"/>
      <c r="AO799" s="998"/>
      <c r="AP799" s="998"/>
      <c r="AQ799" s="998"/>
      <c r="AR799" s="998"/>
      <c r="AS799" s="998"/>
      <c r="AT799" s="998"/>
      <c r="AU799" s="998"/>
      <c r="AV799" s="998"/>
      <c r="AW799" s="998"/>
      <c r="AX799" s="998"/>
      <c r="AY799" s="998"/>
    </row>
    <row r="800" ht="15.75" customHeight="1">
      <c r="A800" s="998"/>
      <c r="B800" s="998"/>
      <c r="C800" s="998"/>
      <c r="D800" s="998"/>
      <c r="E800" s="998"/>
      <c r="F800" s="998"/>
      <c r="G800" s="998"/>
      <c r="H800" s="998"/>
      <c r="I800" s="998"/>
      <c r="J800" s="998"/>
      <c r="K800" s="998"/>
      <c r="L800" s="998"/>
      <c r="M800" s="998"/>
      <c r="N800" s="998"/>
      <c r="O800" s="998"/>
      <c r="P800" s="998"/>
      <c r="Q800" s="998"/>
      <c r="R800" s="998"/>
      <c r="S800" s="998"/>
      <c r="T800" s="998"/>
      <c r="U800" s="998"/>
      <c r="V800" s="998"/>
      <c r="W800" s="998"/>
      <c r="X800" s="998"/>
      <c r="Y800" s="998"/>
      <c r="Z800" s="998"/>
      <c r="AA800" s="998"/>
      <c r="AB800" s="998"/>
      <c r="AC800" s="998"/>
      <c r="AD800" s="998"/>
      <c r="AE800" s="998"/>
      <c r="AF800" s="998"/>
      <c r="AG800" s="998"/>
      <c r="AH800" s="998"/>
      <c r="AI800" s="998"/>
      <c r="AJ800" s="998"/>
      <c r="AK800" s="998"/>
      <c r="AL800" s="998"/>
      <c r="AM800" s="998"/>
      <c r="AN800" s="998"/>
      <c r="AO800" s="998"/>
      <c r="AP800" s="998"/>
      <c r="AQ800" s="998"/>
      <c r="AR800" s="998"/>
      <c r="AS800" s="998"/>
      <c r="AT800" s="998"/>
      <c r="AU800" s="998"/>
      <c r="AV800" s="998"/>
      <c r="AW800" s="998"/>
      <c r="AX800" s="998"/>
      <c r="AY800" s="998"/>
    </row>
    <row r="801" ht="15.75" customHeight="1">
      <c r="A801" s="998"/>
      <c r="B801" s="998"/>
      <c r="C801" s="998"/>
      <c r="D801" s="998"/>
      <c r="E801" s="998"/>
      <c r="F801" s="998"/>
      <c r="G801" s="998"/>
      <c r="H801" s="998"/>
      <c r="I801" s="998"/>
      <c r="J801" s="998"/>
      <c r="K801" s="998"/>
      <c r="L801" s="998"/>
      <c r="M801" s="998"/>
      <c r="N801" s="998"/>
      <c r="O801" s="998"/>
      <c r="P801" s="998"/>
      <c r="Q801" s="998"/>
      <c r="R801" s="998"/>
      <c r="S801" s="998"/>
      <c r="T801" s="998"/>
      <c r="U801" s="998"/>
      <c r="V801" s="998"/>
      <c r="W801" s="998"/>
      <c r="X801" s="998"/>
      <c r="Y801" s="998"/>
      <c r="Z801" s="998"/>
      <c r="AA801" s="998"/>
      <c r="AB801" s="998"/>
      <c r="AC801" s="998"/>
      <c r="AD801" s="998"/>
      <c r="AE801" s="998"/>
      <c r="AF801" s="998"/>
      <c r="AG801" s="998"/>
      <c r="AH801" s="998"/>
      <c r="AI801" s="998"/>
      <c r="AJ801" s="998"/>
      <c r="AK801" s="998"/>
      <c r="AL801" s="998"/>
      <c r="AM801" s="998"/>
      <c r="AN801" s="998"/>
      <c r="AO801" s="998"/>
      <c r="AP801" s="998"/>
      <c r="AQ801" s="998"/>
      <c r="AR801" s="998"/>
      <c r="AS801" s="998"/>
      <c r="AT801" s="998"/>
      <c r="AU801" s="998"/>
      <c r="AV801" s="998"/>
      <c r="AW801" s="998"/>
      <c r="AX801" s="998"/>
      <c r="AY801" s="998"/>
    </row>
    <row r="802" ht="15.75" customHeight="1">
      <c r="A802" s="998"/>
      <c r="B802" s="998"/>
      <c r="C802" s="998"/>
      <c r="D802" s="998"/>
      <c r="E802" s="998"/>
      <c r="F802" s="998"/>
      <c r="G802" s="998"/>
      <c r="H802" s="998"/>
      <c r="I802" s="998"/>
      <c r="J802" s="998"/>
      <c r="K802" s="998"/>
      <c r="L802" s="998"/>
      <c r="M802" s="998"/>
      <c r="N802" s="998"/>
      <c r="O802" s="998"/>
      <c r="P802" s="998"/>
      <c r="Q802" s="998"/>
      <c r="R802" s="998"/>
      <c r="S802" s="998"/>
      <c r="T802" s="998"/>
      <c r="U802" s="998"/>
      <c r="V802" s="998"/>
      <c r="W802" s="998"/>
      <c r="X802" s="998"/>
      <c r="Y802" s="998"/>
      <c r="Z802" s="998"/>
      <c r="AA802" s="998"/>
      <c r="AB802" s="998"/>
      <c r="AC802" s="998"/>
      <c r="AD802" s="998"/>
      <c r="AE802" s="998"/>
      <c r="AF802" s="998"/>
      <c r="AG802" s="998"/>
      <c r="AH802" s="998"/>
      <c r="AI802" s="998"/>
      <c r="AJ802" s="998"/>
      <c r="AK802" s="998"/>
      <c r="AL802" s="998"/>
      <c r="AM802" s="998"/>
      <c r="AN802" s="998"/>
      <c r="AO802" s="998"/>
      <c r="AP802" s="998"/>
      <c r="AQ802" s="998"/>
      <c r="AR802" s="998"/>
      <c r="AS802" s="998"/>
      <c r="AT802" s="998"/>
      <c r="AU802" s="998"/>
      <c r="AV802" s="998"/>
      <c r="AW802" s="998"/>
      <c r="AX802" s="998"/>
      <c r="AY802" s="998"/>
    </row>
    <row r="803" ht="15.75" customHeight="1">
      <c r="A803" s="998"/>
      <c r="B803" s="998"/>
      <c r="C803" s="998"/>
      <c r="D803" s="998"/>
      <c r="E803" s="998"/>
      <c r="F803" s="998"/>
      <c r="G803" s="998"/>
      <c r="H803" s="998"/>
      <c r="I803" s="998"/>
      <c r="J803" s="998"/>
      <c r="K803" s="998"/>
      <c r="L803" s="998"/>
      <c r="M803" s="998"/>
      <c r="N803" s="998"/>
      <c r="O803" s="998"/>
      <c r="P803" s="998"/>
      <c r="Q803" s="998"/>
      <c r="R803" s="998"/>
      <c r="S803" s="998"/>
      <c r="T803" s="998"/>
      <c r="U803" s="998"/>
      <c r="V803" s="998"/>
      <c r="W803" s="998"/>
      <c r="X803" s="998"/>
      <c r="Y803" s="998"/>
      <c r="Z803" s="998"/>
      <c r="AA803" s="998"/>
      <c r="AB803" s="998"/>
      <c r="AC803" s="998"/>
      <c r="AD803" s="998"/>
      <c r="AE803" s="998"/>
      <c r="AF803" s="998"/>
      <c r="AG803" s="998"/>
      <c r="AH803" s="998"/>
      <c r="AI803" s="998"/>
      <c r="AJ803" s="998"/>
      <c r="AK803" s="998"/>
      <c r="AL803" s="998"/>
      <c r="AM803" s="998"/>
      <c r="AN803" s="998"/>
      <c r="AO803" s="998"/>
      <c r="AP803" s="998"/>
      <c r="AQ803" s="998"/>
      <c r="AR803" s="998"/>
      <c r="AS803" s="998"/>
      <c r="AT803" s="998"/>
      <c r="AU803" s="998"/>
      <c r="AV803" s="998"/>
      <c r="AW803" s="998"/>
      <c r="AX803" s="998"/>
      <c r="AY803" s="998"/>
    </row>
    <row r="804" ht="15.75" customHeight="1">
      <c r="A804" s="998"/>
      <c r="B804" s="998"/>
      <c r="C804" s="998"/>
      <c r="D804" s="998"/>
      <c r="E804" s="998"/>
      <c r="F804" s="998"/>
      <c r="G804" s="998"/>
      <c r="H804" s="998"/>
      <c r="I804" s="998"/>
      <c r="J804" s="998"/>
      <c r="K804" s="998"/>
      <c r="L804" s="998"/>
      <c r="M804" s="998"/>
      <c r="N804" s="998"/>
      <c r="O804" s="998"/>
      <c r="P804" s="998"/>
      <c r="Q804" s="998"/>
      <c r="R804" s="998"/>
      <c r="S804" s="998"/>
      <c r="T804" s="998"/>
      <c r="U804" s="998"/>
      <c r="V804" s="998"/>
      <c r="W804" s="998"/>
      <c r="X804" s="998"/>
      <c r="Y804" s="998"/>
      <c r="Z804" s="998"/>
      <c r="AA804" s="998"/>
      <c r="AB804" s="998"/>
      <c r="AC804" s="998"/>
      <c r="AD804" s="998"/>
      <c r="AE804" s="998"/>
      <c r="AF804" s="998"/>
      <c r="AG804" s="998"/>
      <c r="AH804" s="998"/>
      <c r="AI804" s="998"/>
      <c r="AJ804" s="998"/>
      <c r="AK804" s="998"/>
      <c r="AL804" s="998"/>
      <c r="AM804" s="998"/>
      <c r="AN804" s="998"/>
      <c r="AO804" s="998"/>
      <c r="AP804" s="998"/>
      <c r="AQ804" s="998"/>
      <c r="AR804" s="998"/>
      <c r="AS804" s="998"/>
      <c r="AT804" s="998"/>
      <c r="AU804" s="998"/>
      <c r="AV804" s="998"/>
      <c r="AW804" s="998"/>
      <c r="AX804" s="998"/>
      <c r="AY804" s="998"/>
    </row>
    <row r="805" ht="15.75" customHeight="1">
      <c r="A805" s="998"/>
      <c r="B805" s="998"/>
      <c r="C805" s="998"/>
      <c r="D805" s="998"/>
      <c r="E805" s="998"/>
      <c r="F805" s="998"/>
      <c r="G805" s="998"/>
      <c r="H805" s="998"/>
      <c r="I805" s="998"/>
      <c r="J805" s="998"/>
      <c r="K805" s="998"/>
      <c r="L805" s="998"/>
      <c r="M805" s="998"/>
      <c r="N805" s="998"/>
      <c r="O805" s="998"/>
      <c r="P805" s="998"/>
      <c r="Q805" s="998"/>
      <c r="R805" s="998"/>
      <c r="S805" s="998"/>
      <c r="T805" s="998"/>
      <c r="U805" s="998"/>
      <c r="V805" s="998"/>
      <c r="W805" s="998"/>
      <c r="X805" s="998"/>
      <c r="Y805" s="998"/>
      <c r="Z805" s="998"/>
      <c r="AA805" s="998"/>
      <c r="AB805" s="998"/>
      <c r="AC805" s="998"/>
      <c r="AD805" s="998"/>
      <c r="AE805" s="998"/>
      <c r="AF805" s="998"/>
      <c r="AG805" s="998"/>
      <c r="AH805" s="998"/>
      <c r="AI805" s="998"/>
      <c r="AJ805" s="998"/>
      <c r="AK805" s="998"/>
      <c r="AL805" s="998"/>
      <c r="AM805" s="998"/>
      <c r="AN805" s="998"/>
      <c r="AO805" s="998"/>
      <c r="AP805" s="998"/>
      <c r="AQ805" s="998"/>
      <c r="AR805" s="998"/>
      <c r="AS805" s="998"/>
      <c r="AT805" s="998"/>
      <c r="AU805" s="998"/>
      <c r="AV805" s="998"/>
      <c r="AW805" s="998"/>
      <c r="AX805" s="998"/>
      <c r="AY805" s="998"/>
    </row>
    <row r="806" ht="15.75" customHeight="1">
      <c r="A806" s="998"/>
      <c r="B806" s="998"/>
      <c r="C806" s="998"/>
      <c r="D806" s="998"/>
      <c r="E806" s="998"/>
      <c r="F806" s="998"/>
      <c r="G806" s="998"/>
      <c r="H806" s="998"/>
      <c r="I806" s="998"/>
      <c r="J806" s="998"/>
      <c r="K806" s="998"/>
      <c r="L806" s="998"/>
      <c r="M806" s="998"/>
      <c r="N806" s="998"/>
      <c r="O806" s="998"/>
      <c r="P806" s="998"/>
      <c r="Q806" s="998"/>
      <c r="R806" s="998"/>
      <c r="S806" s="998"/>
      <c r="T806" s="998"/>
      <c r="U806" s="998"/>
      <c r="V806" s="998"/>
      <c r="W806" s="998"/>
      <c r="X806" s="998"/>
      <c r="Y806" s="998"/>
      <c r="Z806" s="998"/>
      <c r="AA806" s="998"/>
      <c r="AB806" s="998"/>
      <c r="AC806" s="998"/>
      <c r="AD806" s="998"/>
      <c r="AE806" s="998"/>
      <c r="AF806" s="998"/>
      <c r="AG806" s="998"/>
      <c r="AH806" s="998"/>
      <c r="AI806" s="998"/>
      <c r="AJ806" s="998"/>
      <c r="AK806" s="998"/>
      <c r="AL806" s="998"/>
      <c r="AM806" s="998"/>
      <c r="AN806" s="998"/>
      <c r="AO806" s="998"/>
      <c r="AP806" s="998"/>
      <c r="AQ806" s="998"/>
      <c r="AR806" s="998"/>
      <c r="AS806" s="998"/>
      <c r="AT806" s="998"/>
      <c r="AU806" s="998"/>
      <c r="AV806" s="998"/>
      <c r="AW806" s="998"/>
      <c r="AX806" s="998"/>
      <c r="AY806" s="998"/>
    </row>
    <row r="807" ht="15.75" customHeight="1">
      <c r="A807" s="998"/>
      <c r="B807" s="998"/>
      <c r="C807" s="998"/>
      <c r="D807" s="998"/>
      <c r="E807" s="998"/>
      <c r="F807" s="998"/>
      <c r="G807" s="998"/>
      <c r="H807" s="998"/>
      <c r="I807" s="998"/>
      <c r="J807" s="998"/>
      <c r="K807" s="998"/>
      <c r="L807" s="998"/>
      <c r="M807" s="998"/>
      <c r="N807" s="998"/>
      <c r="O807" s="998"/>
      <c r="P807" s="998"/>
      <c r="Q807" s="998"/>
      <c r="R807" s="998"/>
      <c r="S807" s="998"/>
      <c r="T807" s="998"/>
      <c r="U807" s="998"/>
      <c r="V807" s="998"/>
      <c r="W807" s="998"/>
      <c r="X807" s="998"/>
      <c r="Y807" s="998"/>
      <c r="Z807" s="998"/>
      <c r="AA807" s="998"/>
      <c r="AB807" s="998"/>
      <c r="AC807" s="998"/>
      <c r="AD807" s="998"/>
      <c r="AE807" s="998"/>
      <c r="AF807" s="998"/>
      <c r="AG807" s="998"/>
      <c r="AH807" s="998"/>
      <c r="AI807" s="998"/>
      <c r="AJ807" s="998"/>
      <c r="AK807" s="998"/>
      <c r="AL807" s="998"/>
      <c r="AM807" s="998"/>
      <c r="AN807" s="998"/>
      <c r="AO807" s="998"/>
      <c r="AP807" s="998"/>
      <c r="AQ807" s="998"/>
      <c r="AR807" s="998"/>
      <c r="AS807" s="998"/>
      <c r="AT807" s="998"/>
      <c r="AU807" s="998"/>
      <c r="AV807" s="998"/>
      <c r="AW807" s="998"/>
      <c r="AX807" s="998"/>
      <c r="AY807" s="998"/>
    </row>
    <row r="808" ht="15.75" customHeight="1">
      <c r="A808" s="998"/>
      <c r="B808" s="998"/>
      <c r="C808" s="998"/>
      <c r="D808" s="998"/>
      <c r="E808" s="998"/>
      <c r="F808" s="998"/>
      <c r="G808" s="998"/>
      <c r="H808" s="998"/>
      <c r="I808" s="998"/>
      <c r="J808" s="998"/>
      <c r="K808" s="998"/>
      <c r="L808" s="998"/>
      <c r="M808" s="998"/>
      <c r="N808" s="998"/>
      <c r="O808" s="998"/>
      <c r="P808" s="998"/>
      <c r="Q808" s="998"/>
      <c r="R808" s="998"/>
      <c r="S808" s="998"/>
      <c r="T808" s="998"/>
      <c r="U808" s="998"/>
      <c r="V808" s="998"/>
      <c r="W808" s="998"/>
      <c r="X808" s="998"/>
      <c r="Y808" s="998"/>
      <c r="Z808" s="998"/>
      <c r="AA808" s="998"/>
      <c r="AB808" s="998"/>
      <c r="AC808" s="998"/>
      <c r="AD808" s="998"/>
      <c r="AE808" s="998"/>
      <c r="AF808" s="998"/>
      <c r="AG808" s="998"/>
      <c r="AH808" s="998"/>
      <c r="AI808" s="998"/>
      <c r="AJ808" s="998"/>
      <c r="AK808" s="998"/>
      <c r="AL808" s="998"/>
      <c r="AM808" s="998"/>
      <c r="AN808" s="998"/>
      <c r="AO808" s="998"/>
      <c r="AP808" s="998"/>
      <c r="AQ808" s="998"/>
      <c r="AR808" s="998"/>
      <c r="AS808" s="998"/>
      <c r="AT808" s="998"/>
      <c r="AU808" s="998"/>
      <c r="AV808" s="998"/>
      <c r="AW808" s="998"/>
      <c r="AX808" s="998"/>
      <c r="AY808" s="998"/>
    </row>
    <row r="809" ht="15.75" customHeight="1">
      <c r="A809" s="998"/>
      <c r="B809" s="998"/>
      <c r="C809" s="998"/>
      <c r="D809" s="998"/>
      <c r="E809" s="998"/>
      <c r="F809" s="998"/>
      <c r="G809" s="998"/>
      <c r="H809" s="998"/>
      <c r="I809" s="998"/>
      <c r="J809" s="998"/>
      <c r="K809" s="998"/>
      <c r="L809" s="998"/>
      <c r="M809" s="998"/>
      <c r="N809" s="998"/>
      <c r="O809" s="998"/>
      <c r="P809" s="998"/>
      <c r="Q809" s="998"/>
      <c r="R809" s="998"/>
      <c r="S809" s="998"/>
      <c r="T809" s="998"/>
      <c r="U809" s="998"/>
      <c r="V809" s="998"/>
      <c r="W809" s="998"/>
      <c r="X809" s="998"/>
      <c r="Y809" s="998"/>
      <c r="Z809" s="998"/>
      <c r="AA809" s="998"/>
      <c r="AB809" s="998"/>
      <c r="AC809" s="998"/>
      <c r="AD809" s="998"/>
      <c r="AE809" s="998"/>
      <c r="AF809" s="998"/>
      <c r="AG809" s="998"/>
      <c r="AH809" s="998"/>
      <c r="AI809" s="998"/>
      <c r="AJ809" s="998"/>
      <c r="AK809" s="998"/>
      <c r="AL809" s="998"/>
      <c r="AM809" s="998"/>
      <c r="AN809" s="998"/>
      <c r="AO809" s="998"/>
      <c r="AP809" s="998"/>
      <c r="AQ809" s="998"/>
      <c r="AR809" s="998"/>
      <c r="AS809" s="998"/>
      <c r="AT809" s="998"/>
      <c r="AU809" s="998"/>
      <c r="AV809" s="998"/>
      <c r="AW809" s="998"/>
      <c r="AX809" s="998"/>
      <c r="AY809" s="998"/>
    </row>
    <row r="810" ht="15.75" customHeight="1">
      <c r="A810" s="998"/>
      <c r="B810" s="998"/>
      <c r="C810" s="998"/>
      <c r="D810" s="998"/>
      <c r="E810" s="998"/>
      <c r="F810" s="998"/>
      <c r="G810" s="998"/>
      <c r="H810" s="998"/>
      <c r="I810" s="998"/>
      <c r="J810" s="998"/>
      <c r="K810" s="998"/>
      <c r="L810" s="998"/>
      <c r="M810" s="998"/>
      <c r="N810" s="998"/>
      <c r="O810" s="998"/>
      <c r="P810" s="998"/>
      <c r="Q810" s="998"/>
      <c r="R810" s="998"/>
      <c r="S810" s="998"/>
      <c r="T810" s="998"/>
      <c r="U810" s="998"/>
      <c r="V810" s="998"/>
      <c r="W810" s="998"/>
      <c r="X810" s="998"/>
      <c r="Y810" s="998"/>
      <c r="Z810" s="998"/>
      <c r="AA810" s="998"/>
      <c r="AB810" s="998"/>
      <c r="AC810" s="998"/>
      <c r="AD810" s="998"/>
      <c r="AE810" s="998"/>
      <c r="AF810" s="998"/>
      <c r="AG810" s="998"/>
      <c r="AH810" s="998"/>
      <c r="AI810" s="998"/>
      <c r="AJ810" s="998"/>
      <c r="AK810" s="998"/>
      <c r="AL810" s="998"/>
      <c r="AM810" s="998"/>
      <c r="AN810" s="998"/>
      <c r="AO810" s="998"/>
      <c r="AP810" s="998"/>
      <c r="AQ810" s="998"/>
      <c r="AR810" s="998"/>
      <c r="AS810" s="998"/>
      <c r="AT810" s="998"/>
      <c r="AU810" s="998"/>
      <c r="AV810" s="998"/>
      <c r="AW810" s="998"/>
      <c r="AX810" s="998"/>
      <c r="AY810" s="998"/>
    </row>
    <row r="811" ht="15.75" customHeight="1">
      <c r="A811" s="998"/>
      <c r="B811" s="998"/>
      <c r="C811" s="998"/>
      <c r="D811" s="998"/>
      <c r="E811" s="998"/>
      <c r="F811" s="998"/>
      <c r="G811" s="998"/>
      <c r="H811" s="998"/>
      <c r="I811" s="998"/>
      <c r="J811" s="998"/>
      <c r="K811" s="998"/>
      <c r="L811" s="998"/>
      <c r="M811" s="998"/>
      <c r="N811" s="998"/>
      <c r="O811" s="998"/>
      <c r="P811" s="998"/>
      <c r="Q811" s="998"/>
      <c r="R811" s="998"/>
      <c r="S811" s="998"/>
      <c r="T811" s="998"/>
      <c r="U811" s="998"/>
      <c r="V811" s="998"/>
      <c r="W811" s="998"/>
      <c r="X811" s="998"/>
      <c r="Y811" s="998"/>
      <c r="Z811" s="998"/>
      <c r="AA811" s="998"/>
      <c r="AB811" s="998"/>
      <c r="AC811" s="998"/>
      <c r="AD811" s="998"/>
      <c r="AE811" s="998"/>
      <c r="AF811" s="998"/>
      <c r="AG811" s="998"/>
      <c r="AH811" s="998"/>
      <c r="AI811" s="998"/>
      <c r="AJ811" s="998"/>
      <c r="AK811" s="998"/>
      <c r="AL811" s="998"/>
      <c r="AM811" s="998"/>
      <c r="AN811" s="998"/>
      <c r="AO811" s="998"/>
      <c r="AP811" s="998"/>
      <c r="AQ811" s="998"/>
      <c r="AR811" s="998"/>
      <c r="AS811" s="998"/>
      <c r="AT811" s="998"/>
      <c r="AU811" s="998"/>
      <c r="AV811" s="998"/>
      <c r="AW811" s="998"/>
      <c r="AX811" s="998"/>
      <c r="AY811" s="998"/>
    </row>
    <row r="812" ht="15.75" customHeight="1">
      <c r="A812" s="998"/>
      <c r="B812" s="998"/>
      <c r="C812" s="998"/>
      <c r="D812" s="998"/>
      <c r="E812" s="998"/>
      <c r="F812" s="998"/>
      <c r="G812" s="998"/>
      <c r="H812" s="998"/>
      <c r="I812" s="998"/>
      <c r="J812" s="998"/>
      <c r="K812" s="998"/>
      <c r="L812" s="998"/>
      <c r="M812" s="998"/>
      <c r="N812" s="998"/>
      <c r="O812" s="998"/>
      <c r="P812" s="998"/>
      <c r="Q812" s="998"/>
      <c r="R812" s="998"/>
      <c r="S812" s="998"/>
      <c r="T812" s="998"/>
      <c r="U812" s="998"/>
      <c r="V812" s="998"/>
      <c r="W812" s="998"/>
      <c r="X812" s="998"/>
      <c r="Y812" s="998"/>
      <c r="Z812" s="998"/>
      <c r="AA812" s="998"/>
      <c r="AB812" s="998"/>
      <c r="AC812" s="998"/>
      <c r="AD812" s="998"/>
      <c r="AE812" s="998"/>
      <c r="AF812" s="998"/>
      <c r="AG812" s="998"/>
      <c r="AH812" s="998"/>
      <c r="AI812" s="998"/>
      <c r="AJ812" s="998"/>
      <c r="AK812" s="998"/>
      <c r="AL812" s="998"/>
      <c r="AM812" s="998"/>
      <c r="AN812" s="998"/>
      <c r="AO812" s="998"/>
      <c r="AP812" s="998"/>
      <c r="AQ812" s="998"/>
      <c r="AR812" s="998"/>
      <c r="AS812" s="998"/>
      <c r="AT812" s="998"/>
      <c r="AU812" s="998"/>
      <c r="AV812" s="998"/>
      <c r="AW812" s="998"/>
      <c r="AX812" s="998"/>
      <c r="AY812" s="998"/>
    </row>
    <row r="813" ht="15.75" customHeight="1">
      <c r="A813" s="998"/>
      <c r="B813" s="998"/>
      <c r="C813" s="998"/>
      <c r="D813" s="998"/>
      <c r="E813" s="998"/>
      <c r="F813" s="998"/>
      <c r="G813" s="998"/>
      <c r="H813" s="998"/>
      <c r="I813" s="998"/>
      <c r="J813" s="998"/>
      <c r="K813" s="998"/>
      <c r="L813" s="998"/>
      <c r="M813" s="998"/>
      <c r="N813" s="998"/>
      <c r="O813" s="998"/>
      <c r="P813" s="998"/>
      <c r="Q813" s="998"/>
      <c r="R813" s="998"/>
      <c r="S813" s="998"/>
      <c r="T813" s="998"/>
      <c r="U813" s="998"/>
      <c r="V813" s="998"/>
      <c r="W813" s="998"/>
      <c r="X813" s="998"/>
      <c r="Y813" s="998"/>
      <c r="Z813" s="998"/>
      <c r="AA813" s="998"/>
      <c r="AB813" s="998"/>
      <c r="AC813" s="998"/>
      <c r="AD813" s="998"/>
      <c r="AE813" s="998"/>
      <c r="AF813" s="998"/>
      <c r="AG813" s="998"/>
      <c r="AH813" s="998"/>
      <c r="AI813" s="998"/>
      <c r="AJ813" s="998"/>
      <c r="AK813" s="998"/>
      <c r="AL813" s="998"/>
      <c r="AM813" s="998"/>
      <c r="AN813" s="998"/>
      <c r="AO813" s="998"/>
      <c r="AP813" s="998"/>
      <c r="AQ813" s="998"/>
      <c r="AR813" s="998"/>
      <c r="AS813" s="998"/>
      <c r="AT813" s="998"/>
      <c r="AU813" s="998"/>
      <c r="AV813" s="998"/>
      <c r="AW813" s="998"/>
      <c r="AX813" s="998"/>
      <c r="AY813" s="998"/>
    </row>
    <row r="814" ht="15.75" customHeight="1">
      <c r="A814" s="998"/>
      <c r="B814" s="998"/>
      <c r="C814" s="998"/>
      <c r="D814" s="998"/>
      <c r="E814" s="998"/>
      <c r="F814" s="998"/>
      <c r="G814" s="998"/>
      <c r="H814" s="998"/>
      <c r="I814" s="998"/>
      <c r="J814" s="998"/>
      <c r="K814" s="998"/>
      <c r="L814" s="998"/>
      <c r="M814" s="998"/>
      <c r="N814" s="998"/>
      <c r="O814" s="998"/>
      <c r="P814" s="998"/>
      <c r="Q814" s="998"/>
      <c r="R814" s="998"/>
      <c r="S814" s="998"/>
      <c r="T814" s="998"/>
      <c r="U814" s="998"/>
      <c r="V814" s="998"/>
      <c r="W814" s="998"/>
      <c r="X814" s="998"/>
      <c r="Y814" s="998"/>
      <c r="Z814" s="998"/>
      <c r="AA814" s="998"/>
      <c r="AB814" s="998"/>
      <c r="AC814" s="998"/>
      <c r="AD814" s="998"/>
      <c r="AE814" s="998"/>
      <c r="AF814" s="998"/>
      <c r="AG814" s="998"/>
      <c r="AH814" s="998"/>
      <c r="AI814" s="998"/>
      <c r="AJ814" s="998"/>
      <c r="AK814" s="998"/>
      <c r="AL814" s="998"/>
      <c r="AM814" s="998"/>
      <c r="AN814" s="998"/>
      <c r="AO814" s="998"/>
      <c r="AP814" s="998"/>
      <c r="AQ814" s="998"/>
      <c r="AR814" s="998"/>
      <c r="AS814" s="998"/>
      <c r="AT814" s="998"/>
      <c r="AU814" s="998"/>
      <c r="AV814" s="998"/>
      <c r="AW814" s="998"/>
      <c r="AX814" s="998"/>
      <c r="AY814" s="998"/>
    </row>
    <row r="815" ht="15.75" customHeight="1">
      <c r="A815" s="998"/>
      <c r="B815" s="998"/>
      <c r="C815" s="998"/>
      <c r="D815" s="998"/>
      <c r="E815" s="998"/>
      <c r="F815" s="998"/>
      <c r="G815" s="998"/>
      <c r="H815" s="998"/>
      <c r="I815" s="998"/>
      <c r="J815" s="998"/>
      <c r="K815" s="998"/>
      <c r="L815" s="998"/>
      <c r="M815" s="998"/>
      <c r="N815" s="998"/>
      <c r="O815" s="998"/>
      <c r="P815" s="998"/>
      <c r="Q815" s="998"/>
      <c r="R815" s="998"/>
      <c r="S815" s="998"/>
      <c r="T815" s="998"/>
      <c r="U815" s="998"/>
      <c r="V815" s="998"/>
      <c r="W815" s="998"/>
      <c r="X815" s="998"/>
      <c r="Y815" s="998"/>
      <c r="Z815" s="998"/>
      <c r="AA815" s="998"/>
      <c r="AB815" s="998"/>
      <c r="AC815" s="998"/>
      <c r="AD815" s="998"/>
      <c r="AE815" s="998"/>
      <c r="AF815" s="998"/>
      <c r="AG815" s="998"/>
      <c r="AH815" s="998"/>
      <c r="AI815" s="998"/>
      <c r="AJ815" s="998"/>
      <c r="AK815" s="998"/>
      <c r="AL815" s="998"/>
      <c r="AM815" s="998"/>
      <c r="AN815" s="998"/>
      <c r="AO815" s="998"/>
      <c r="AP815" s="998"/>
      <c r="AQ815" s="998"/>
      <c r="AR815" s="998"/>
      <c r="AS815" s="998"/>
      <c r="AT815" s="998"/>
      <c r="AU815" s="998"/>
      <c r="AV815" s="998"/>
      <c r="AW815" s="998"/>
      <c r="AX815" s="998"/>
      <c r="AY815" s="998"/>
    </row>
    <row r="816" ht="15.75" customHeight="1">
      <c r="A816" s="998"/>
      <c r="B816" s="998"/>
      <c r="C816" s="998"/>
      <c r="D816" s="998"/>
      <c r="E816" s="998"/>
      <c r="F816" s="998"/>
      <c r="G816" s="998"/>
      <c r="H816" s="998"/>
      <c r="I816" s="998"/>
      <c r="J816" s="998"/>
      <c r="K816" s="998"/>
      <c r="L816" s="998"/>
      <c r="M816" s="998"/>
      <c r="N816" s="998"/>
      <c r="O816" s="998"/>
      <c r="P816" s="998"/>
      <c r="Q816" s="998"/>
      <c r="R816" s="998"/>
      <c r="S816" s="998"/>
      <c r="T816" s="998"/>
      <c r="U816" s="998"/>
      <c r="V816" s="998"/>
      <c r="W816" s="998"/>
      <c r="X816" s="998"/>
      <c r="Y816" s="998"/>
      <c r="Z816" s="998"/>
      <c r="AA816" s="998"/>
      <c r="AB816" s="998"/>
      <c r="AC816" s="998"/>
      <c r="AD816" s="998"/>
      <c r="AE816" s="998"/>
      <c r="AF816" s="998"/>
      <c r="AG816" s="998"/>
      <c r="AH816" s="998"/>
      <c r="AI816" s="998"/>
      <c r="AJ816" s="998"/>
      <c r="AK816" s="998"/>
      <c r="AL816" s="998"/>
      <c r="AM816" s="998"/>
      <c r="AN816" s="998"/>
      <c r="AO816" s="998"/>
      <c r="AP816" s="998"/>
      <c r="AQ816" s="998"/>
      <c r="AR816" s="998"/>
      <c r="AS816" s="998"/>
      <c r="AT816" s="998"/>
      <c r="AU816" s="998"/>
      <c r="AV816" s="998"/>
      <c r="AW816" s="998"/>
      <c r="AX816" s="998"/>
      <c r="AY816" s="998"/>
    </row>
    <row r="817" ht="15.75" customHeight="1">
      <c r="A817" s="998"/>
      <c r="B817" s="998"/>
      <c r="C817" s="998"/>
      <c r="D817" s="998"/>
      <c r="E817" s="998"/>
      <c r="F817" s="998"/>
      <c r="G817" s="998"/>
      <c r="H817" s="998"/>
      <c r="I817" s="998"/>
      <c r="J817" s="998"/>
      <c r="K817" s="998"/>
      <c r="L817" s="998"/>
      <c r="M817" s="998"/>
      <c r="N817" s="998"/>
      <c r="O817" s="998"/>
      <c r="P817" s="998"/>
      <c r="Q817" s="998"/>
      <c r="R817" s="998"/>
      <c r="S817" s="998"/>
      <c r="T817" s="998"/>
      <c r="U817" s="998"/>
      <c r="V817" s="998"/>
      <c r="W817" s="998"/>
      <c r="X817" s="998"/>
      <c r="Y817" s="998"/>
      <c r="Z817" s="998"/>
      <c r="AA817" s="998"/>
      <c r="AB817" s="998"/>
      <c r="AC817" s="998"/>
      <c r="AD817" s="998"/>
      <c r="AE817" s="998"/>
      <c r="AF817" s="998"/>
      <c r="AG817" s="998"/>
      <c r="AH817" s="998"/>
      <c r="AI817" s="998"/>
      <c r="AJ817" s="998"/>
      <c r="AK817" s="998"/>
      <c r="AL817" s="998"/>
      <c r="AM817" s="998"/>
      <c r="AN817" s="998"/>
      <c r="AO817" s="998"/>
      <c r="AP817" s="998"/>
      <c r="AQ817" s="998"/>
      <c r="AR817" s="998"/>
      <c r="AS817" s="998"/>
      <c r="AT817" s="998"/>
      <c r="AU817" s="998"/>
      <c r="AV817" s="998"/>
      <c r="AW817" s="998"/>
      <c r="AX817" s="998"/>
      <c r="AY817" s="998"/>
    </row>
    <row r="818" ht="15.75" customHeight="1">
      <c r="A818" s="998"/>
      <c r="B818" s="998"/>
      <c r="C818" s="998"/>
      <c r="D818" s="998"/>
      <c r="E818" s="998"/>
      <c r="F818" s="998"/>
      <c r="G818" s="998"/>
      <c r="H818" s="998"/>
      <c r="I818" s="998"/>
      <c r="J818" s="998"/>
      <c r="K818" s="998"/>
      <c r="L818" s="998"/>
      <c r="M818" s="998"/>
      <c r="N818" s="998"/>
      <c r="O818" s="998"/>
      <c r="P818" s="998"/>
      <c r="Q818" s="998"/>
      <c r="R818" s="998"/>
      <c r="S818" s="998"/>
      <c r="T818" s="998"/>
      <c r="U818" s="998"/>
      <c r="V818" s="998"/>
      <c r="W818" s="998"/>
      <c r="X818" s="998"/>
      <c r="Y818" s="998"/>
      <c r="Z818" s="998"/>
      <c r="AA818" s="998"/>
      <c r="AB818" s="998"/>
      <c r="AC818" s="998"/>
      <c r="AD818" s="998"/>
      <c r="AE818" s="998"/>
      <c r="AF818" s="998"/>
      <c r="AG818" s="998"/>
      <c r="AH818" s="998"/>
      <c r="AI818" s="998"/>
      <c r="AJ818" s="998"/>
      <c r="AK818" s="998"/>
      <c r="AL818" s="998"/>
      <c r="AM818" s="998"/>
      <c r="AN818" s="998"/>
      <c r="AO818" s="998"/>
      <c r="AP818" s="998"/>
      <c r="AQ818" s="998"/>
      <c r="AR818" s="998"/>
      <c r="AS818" s="998"/>
      <c r="AT818" s="998"/>
      <c r="AU818" s="998"/>
      <c r="AV818" s="998"/>
      <c r="AW818" s="998"/>
      <c r="AX818" s="998"/>
      <c r="AY818" s="998"/>
    </row>
    <row r="819" ht="15.75" customHeight="1">
      <c r="A819" s="998"/>
      <c r="B819" s="998"/>
      <c r="C819" s="998"/>
      <c r="D819" s="998"/>
      <c r="E819" s="998"/>
      <c r="F819" s="998"/>
      <c r="G819" s="998"/>
      <c r="H819" s="998"/>
      <c r="I819" s="998"/>
      <c r="J819" s="998"/>
      <c r="K819" s="998"/>
      <c r="L819" s="998"/>
      <c r="M819" s="998"/>
      <c r="N819" s="998"/>
      <c r="O819" s="998"/>
      <c r="P819" s="998"/>
      <c r="Q819" s="998"/>
      <c r="R819" s="998"/>
      <c r="S819" s="998"/>
      <c r="T819" s="998"/>
      <c r="U819" s="998"/>
      <c r="V819" s="998"/>
      <c r="W819" s="998"/>
      <c r="X819" s="998"/>
      <c r="Y819" s="998"/>
      <c r="Z819" s="998"/>
      <c r="AA819" s="998"/>
      <c r="AB819" s="998"/>
      <c r="AC819" s="998"/>
      <c r="AD819" s="998"/>
      <c r="AE819" s="998"/>
      <c r="AF819" s="998"/>
      <c r="AG819" s="998"/>
      <c r="AH819" s="998"/>
      <c r="AI819" s="998"/>
      <c r="AJ819" s="998"/>
      <c r="AK819" s="998"/>
      <c r="AL819" s="998"/>
      <c r="AM819" s="998"/>
      <c r="AN819" s="998"/>
      <c r="AO819" s="998"/>
      <c r="AP819" s="998"/>
      <c r="AQ819" s="998"/>
      <c r="AR819" s="998"/>
      <c r="AS819" s="998"/>
      <c r="AT819" s="998"/>
      <c r="AU819" s="998"/>
      <c r="AV819" s="998"/>
      <c r="AW819" s="998"/>
      <c r="AX819" s="998"/>
      <c r="AY819" s="998"/>
    </row>
    <row r="820" ht="15.75" customHeight="1">
      <c r="A820" s="998"/>
      <c r="B820" s="998"/>
      <c r="C820" s="998"/>
      <c r="D820" s="998"/>
      <c r="E820" s="998"/>
      <c r="F820" s="998"/>
      <c r="G820" s="998"/>
      <c r="H820" s="998"/>
      <c r="I820" s="998"/>
      <c r="J820" s="998"/>
      <c r="K820" s="998"/>
      <c r="L820" s="998"/>
      <c r="M820" s="998"/>
      <c r="N820" s="998"/>
      <c r="O820" s="998"/>
      <c r="P820" s="998"/>
      <c r="Q820" s="998"/>
      <c r="R820" s="998"/>
      <c r="S820" s="998"/>
      <c r="T820" s="998"/>
      <c r="U820" s="998"/>
      <c r="V820" s="998"/>
      <c r="W820" s="998"/>
      <c r="X820" s="998"/>
      <c r="Y820" s="998"/>
      <c r="Z820" s="998"/>
      <c r="AA820" s="998"/>
      <c r="AB820" s="998"/>
      <c r="AC820" s="998"/>
      <c r="AD820" s="998"/>
      <c r="AE820" s="998"/>
      <c r="AF820" s="998"/>
      <c r="AG820" s="998"/>
      <c r="AH820" s="998"/>
      <c r="AI820" s="998"/>
      <c r="AJ820" s="998"/>
      <c r="AK820" s="998"/>
      <c r="AL820" s="998"/>
      <c r="AM820" s="998"/>
      <c r="AN820" s="998"/>
      <c r="AO820" s="998"/>
      <c r="AP820" s="998"/>
      <c r="AQ820" s="998"/>
      <c r="AR820" s="998"/>
      <c r="AS820" s="998"/>
      <c r="AT820" s="998"/>
      <c r="AU820" s="998"/>
      <c r="AV820" s="998"/>
      <c r="AW820" s="998"/>
      <c r="AX820" s="998"/>
      <c r="AY820" s="998"/>
    </row>
    <row r="821" ht="15.75" customHeight="1">
      <c r="A821" s="998"/>
      <c r="B821" s="998"/>
      <c r="C821" s="998"/>
      <c r="D821" s="998"/>
      <c r="E821" s="998"/>
      <c r="F821" s="998"/>
      <c r="G821" s="998"/>
      <c r="H821" s="998"/>
      <c r="I821" s="998"/>
      <c r="J821" s="998"/>
      <c r="K821" s="998"/>
      <c r="L821" s="998"/>
      <c r="M821" s="998"/>
      <c r="N821" s="998"/>
      <c r="O821" s="998"/>
      <c r="P821" s="998"/>
      <c r="Q821" s="998"/>
      <c r="R821" s="998"/>
      <c r="S821" s="998"/>
      <c r="T821" s="998"/>
      <c r="U821" s="998"/>
      <c r="V821" s="998"/>
      <c r="W821" s="998"/>
      <c r="X821" s="998"/>
      <c r="Y821" s="998"/>
      <c r="Z821" s="998"/>
      <c r="AA821" s="998"/>
      <c r="AB821" s="998"/>
      <c r="AC821" s="998"/>
      <c r="AD821" s="998"/>
      <c r="AE821" s="998"/>
      <c r="AF821" s="998"/>
      <c r="AG821" s="998"/>
      <c r="AH821" s="998"/>
      <c r="AI821" s="998"/>
      <c r="AJ821" s="998"/>
      <c r="AK821" s="998"/>
      <c r="AL821" s="998"/>
      <c r="AM821" s="998"/>
      <c r="AN821" s="998"/>
      <c r="AO821" s="998"/>
      <c r="AP821" s="998"/>
      <c r="AQ821" s="998"/>
      <c r="AR821" s="998"/>
      <c r="AS821" s="998"/>
      <c r="AT821" s="998"/>
      <c r="AU821" s="998"/>
      <c r="AV821" s="998"/>
      <c r="AW821" s="998"/>
      <c r="AX821" s="998"/>
      <c r="AY821" s="998"/>
    </row>
    <row r="822" ht="15.75" customHeight="1">
      <c r="A822" s="998"/>
      <c r="B822" s="998"/>
      <c r="C822" s="998"/>
      <c r="D822" s="998"/>
      <c r="E822" s="998"/>
      <c r="F822" s="998"/>
      <c r="G822" s="998"/>
      <c r="H822" s="998"/>
      <c r="I822" s="998"/>
      <c r="J822" s="998"/>
      <c r="K822" s="998"/>
      <c r="L822" s="998"/>
      <c r="M822" s="998"/>
      <c r="N822" s="998"/>
      <c r="O822" s="998"/>
      <c r="P822" s="998"/>
      <c r="Q822" s="998"/>
      <c r="R822" s="998"/>
      <c r="S822" s="998"/>
      <c r="T822" s="998"/>
      <c r="U822" s="998"/>
      <c r="V822" s="998"/>
      <c r="W822" s="998"/>
      <c r="X822" s="998"/>
      <c r="Y822" s="998"/>
      <c r="Z822" s="998"/>
      <c r="AA822" s="998"/>
      <c r="AB822" s="998"/>
      <c r="AC822" s="998"/>
      <c r="AD822" s="998"/>
      <c r="AE822" s="998"/>
      <c r="AF822" s="998"/>
      <c r="AG822" s="998"/>
      <c r="AH822" s="998"/>
      <c r="AI822" s="998"/>
      <c r="AJ822" s="998"/>
      <c r="AK822" s="998"/>
      <c r="AL822" s="998"/>
      <c r="AM822" s="998"/>
      <c r="AN822" s="998"/>
      <c r="AO822" s="998"/>
      <c r="AP822" s="998"/>
      <c r="AQ822" s="998"/>
      <c r="AR822" s="998"/>
      <c r="AS822" s="998"/>
      <c r="AT822" s="998"/>
      <c r="AU822" s="998"/>
      <c r="AV822" s="998"/>
      <c r="AW822" s="998"/>
      <c r="AX822" s="998"/>
      <c r="AY822" s="998"/>
    </row>
    <row r="823" ht="15.75" customHeight="1">
      <c r="A823" s="998"/>
      <c r="B823" s="998"/>
      <c r="C823" s="998"/>
      <c r="D823" s="998"/>
      <c r="E823" s="998"/>
      <c r="F823" s="998"/>
      <c r="G823" s="998"/>
      <c r="H823" s="998"/>
      <c r="I823" s="998"/>
      <c r="J823" s="998"/>
      <c r="K823" s="998"/>
      <c r="L823" s="998"/>
      <c r="M823" s="998"/>
      <c r="N823" s="998"/>
      <c r="O823" s="998"/>
      <c r="P823" s="998"/>
      <c r="Q823" s="998"/>
      <c r="R823" s="998"/>
      <c r="S823" s="998"/>
      <c r="T823" s="998"/>
      <c r="U823" s="998"/>
      <c r="V823" s="998"/>
      <c r="W823" s="998"/>
      <c r="X823" s="998"/>
      <c r="Y823" s="998"/>
      <c r="Z823" s="998"/>
      <c r="AA823" s="998"/>
      <c r="AB823" s="998"/>
      <c r="AC823" s="998"/>
      <c r="AD823" s="998"/>
      <c r="AE823" s="998"/>
      <c r="AF823" s="998"/>
      <c r="AG823" s="998"/>
      <c r="AH823" s="998"/>
      <c r="AI823" s="998"/>
      <c r="AJ823" s="998"/>
      <c r="AK823" s="998"/>
      <c r="AL823" s="998"/>
      <c r="AM823" s="998"/>
      <c r="AN823" s="998"/>
      <c r="AO823" s="998"/>
      <c r="AP823" s="998"/>
      <c r="AQ823" s="998"/>
      <c r="AR823" s="998"/>
      <c r="AS823" s="998"/>
      <c r="AT823" s="998"/>
      <c r="AU823" s="998"/>
      <c r="AV823" s="998"/>
      <c r="AW823" s="998"/>
      <c r="AX823" s="998"/>
      <c r="AY823" s="998"/>
    </row>
    <row r="824" ht="15.75" customHeight="1">
      <c r="A824" s="998"/>
      <c r="B824" s="998"/>
      <c r="C824" s="998"/>
      <c r="D824" s="998"/>
      <c r="E824" s="998"/>
      <c r="F824" s="998"/>
      <c r="G824" s="998"/>
      <c r="H824" s="998"/>
      <c r="I824" s="998"/>
      <c r="J824" s="998"/>
      <c r="K824" s="998"/>
      <c r="L824" s="998"/>
      <c r="M824" s="998"/>
      <c r="N824" s="998"/>
      <c r="O824" s="998"/>
      <c r="P824" s="998"/>
      <c r="Q824" s="998"/>
      <c r="R824" s="998"/>
      <c r="S824" s="998"/>
      <c r="T824" s="998"/>
      <c r="U824" s="998"/>
      <c r="V824" s="998"/>
      <c r="W824" s="998"/>
      <c r="X824" s="998"/>
      <c r="Y824" s="998"/>
      <c r="Z824" s="998"/>
      <c r="AA824" s="998"/>
      <c r="AB824" s="998"/>
      <c r="AC824" s="998"/>
      <c r="AD824" s="998"/>
      <c r="AE824" s="998"/>
      <c r="AF824" s="998"/>
      <c r="AG824" s="998"/>
      <c r="AH824" s="998"/>
      <c r="AI824" s="998"/>
      <c r="AJ824" s="998"/>
      <c r="AK824" s="998"/>
      <c r="AL824" s="998"/>
      <c r="AM824" s="998"/>
      <c r="AN824" s="998"/>
      <c r="AO824" s="998"/>
      <c r="AP824" s="998"/>
      <c r="AQ824" s="998"/>
      <c r="AR824" s="998"/>
      <c r="AS824" s="998"/>
      <c r="AT824" s="998"/>
      <c r="AU824" s="998"/>
      <c r="AV824" s="998"/>
      <c r="AW824" s="998"/>
      <c r="AX824" s="998"/>
      <c r="AY824" s="998"/>
    </row>
    <row r="825" ht="15.75" customHeight="1">
      <c r="A825" s="998"/>
      <c r="B825" s="998"/>
      <c r="C825" s="998"/>
      <c r="D825" s="998"/>
      <c r="E825" s="998"/>
      <c r="F825" s="998"/>
      <c r="G825" s="998"/>
      <c r="H825" s="998"/>
      <c r="I825" s="998"/>
      <c r="J825" s="998"/>
      <c r="K825" s="998"/>
      <c r="L825" s="998"/>
      <c r="M825" s="998"/>
      <c r="N825" s="998"/>
      <c r="O825" s="998"/>
      <c r="P825" s="998"/>
      <c r="Q825" s="998"/>
      <c r="R825" s="998"/>
      <c r="S825" s="998"/>
      <c r="T825" s="998"/>
      <c r="U825" s="998"/>
      <c r="V825" s="998"/>
      <c r="W825" s="998"/>
      <c r="X825" s="998"/>
      <c r="Y825" s="998"/>
      <c r="Z825" s="998"/>
      <c r="AA825" s="998"/>
      <c r="AB825" s="998"/>
      <c r="AC825" s="998"/>
      <c r="AD825" s="998"/>
      <c r="AE825" s="998"/>
      <c r="AF825" s="998"/>
      <c r="AG825" s="998"/>
      <c r="AH825" s="998"/>
      <c r="AI825" s="998"/>
      <c r="AJ825" s="998"/>
      <c r="AK825" s="998"/>
      <c r="AL825" s="998"/>
      <c r="AM825" s="998"/>
      <c r="AN825" s="998"/>
      <c r="AO825" s="998"/>
      <c r="AP825" s="998"/>
      <c r="AQ825" s="998"/>
      <c r="AR825" s="998"/>
      <c r="AS825" s="998"/>
      <c r="AT825" s="998"/>
      <c r="AU825" s="998"/>
      <c r="AV825" s="998"/>
      <c r="AW825" s="998"/>
      <c r="AX825" s="998"/>
      <c r="AY825" s="998"/>
    </row>
    <row r="826" ht="15.75" customHeight="1">
      <c r="A826" s="998"/>
      <c r="B826" s="998"/>
      <c r="C826" s="998"/>
      <c r="D826" s="998"/>
      <c r="E826" s="998"/>
      <c r="F826" s="998"/>
      <c r="G826" s="998"/>
      <c r="H826" s="998"/>
      <c r="I826" s="998"/>
      <c r="J826" s="998"/>
      <c r="K826" s="998"/>
      <c r="L826" s="998"/>
      <c r="M826" s="998"/>
      <c r="N826" s="998"/>
      <c r="O826" s="998"/>
      <c r="P826" s="998"/>
      <c r="Q826" s="998"/>
      <c r="R826" s="998"/>
      <c r="S826" s="998"/>
      <c r="T826" s="998"/>
      <c r="U826" s="998"/>
      <c r="V826" s="998"/>
      <c r="W826" s="998"/>
      <c r="X826" s="998"/>
      <c r="Y826" s="998"/>
      <c r="Z826" s="998"/>
      <c r="AA826" s="998"/>
      <c r="AB826" s="998"/>
      <c r="AC826" s="998"/>
      <c r="AD826" s="998"/>
      <c r="AE826" s="998"/>
      <c r="AF826" s="998"/>
      <c r="AG826" s="998"/>
      <c r="AH826" s="998"/>
      <c r="AI826" s="998"/>
      <c r="AJ826" s="998"/>
      <c r="AK826" s="998"/>
      <c r="AL826" s="998"/>
      <c r="AM826" s="998"/>
      <c r="AN826" s="998"/>
      <c r="AO826" s="998"/>
      <c r="AP826" s="998"/>
      <c r="AQ826" s="998"/>
      <c r="AR826" s="998"/>
      <c r="AS826" s="998"/>
      <c r="AT826" s="998"/>
      <c r="AU826" s="998"/>
      <c r="AV826" s="998"/>
      <c r="AW826" s="998"/>
      <c r="AX826" s="998"/>
      <c r="AY826" s="998"/>
    </row>
    <row r="827" ht="15.75" customHeight="1">
      <c r="A827" s="998"/>
      <c r="B827" s="998"/>
      <c r="C827" s="998"/>
      <c r="D827" s="998"/>
      <c r="E827" s="998"/>
      <c r="F827" s="998"/>
      <c r="G827" s="998"/>
      <c r="H827" s="998"/>
      <c r="I827" s="998"/>
      <c r="J827" s="998"/>
      <c r="K827" s="998"/>
      <c r="L827" s="998"/>
      <c r="M827" s="998"/>
      <c r="N827" s="998"/>
      <c r="O827" s="998"/>
      <c r="P827" s="998"/>
      <c r="Q827" s="998"/>
      <c r="R827" s="998"/>
      <c r="S827" s="998"/>
      <c r="T827" s="998"/>
      <c r="U827" s="998"/>
      <c r="V827" s="998"/>
      <c r="W827" s="998"/>
      <c r="X827" s="998"/>
      <c r="Y827" s="998"/>
      <c r="Z827" s="998"/>
      <c r="AA827" s="998"/>
      <c r="AB827" s="998"/>
      <c r="AC827" s="998"/>
      <c r="AD827" s="998"/>
      <c r="AE827" s="998"/>
      <c r="AF827" s="998"/>
      <c r="AG827" s="998"/>
      <c r="AH827" s="998"/>
      <c r="AI827" s="998"/>
      <c r="AJ827" s="998"/>
      <c r="AK827" s="998"/>
      <c r="AL827" s="998"/>
      <c r="AM827" s="998"/>
      <c r="AN827" s="998"/>
      <c r="AO827" s="998"/>
      <c r="AP827" s="998"/>
      <c r="AQ827" s="998"/>
      <c r="AR827" s="998"/>
      <c r="AS827" s="998"/>
      <c r="AT827" s="998"/>
      <c r="AU827" s="998"/>
      <c r="AV827" s="998"/>
      <c r="AW827" s="998"/>
      <c r="AX827" s="998"/>
      <c r="AY827" s="998"/>
    </row>
    <row r="828" ht="15.75" customHeight="1">
      <c r="A828" s="998"/>
      <c r="B828" s="998"/>
      <c r="C828" s="998"/>
      <c r="D828" s="998"/>
      <c r="E828" s="998"/>
      <c r="F828" s="998"/>
      <c r="G828" s="998"/>
      <c r="H828" s="998"/>
      <c r="I828" s="998"/>
      <c r="J828" s="998"/>
      <c r="K828" s="998"/>
      <c r="L828" s="998"/>
      <c r="M828" s="998"/>
      <c r="N828" s="998"/>
      <c r="O828" s="998"/>
      <c r="P828" s="998"/>
      <c r="Q828" s="998"/>
      <c r="R828" s="998"/>
      <c r="S828" s="998"/>
      <c r="T828" s="998"/>
      <c r="U828" s="998"/>
      <c r="V828" s="998"/>
      <c r="W828" s="998"/>
      <c r="X828" s="998"/>
      <c r="Y828" s="998"/>
      <c r="Z828" s="998"/>
      <c r="AA828" s="998"/>
      <c r="AB828" s="998"/>
      <c r="AC828" s="998"/>
      <c r="AD828" s="998"/>
      <c r="AE828" s="998"/>
      <c r="AF828" s="998"/>
      <c r="AG828" s="998"/>
      <c r="AH828" s="998"/>
      <c r="AI828" s="998"/>
      <c r="AJ828" s="998"/>
      <c r="AK828" s="998"/>
      <c r="AL828" s="998"/>
      <c r="AM828" s="998"/>
      <c r="AN828" s="998"/>
      <c r="AO828" s="998"/>
      <c r="AP828" s="998"/>
      <c r="AQ828" s="998"/>
      <c r="AR828" s="998"/>
      <c r="AS828" s="998"/>
      <c r="AT828" s="998"/>
      <c r="AU828" s="998"/>
      <c r="AV828" s="998"/>
      <c r="AW828" s="998"/>
      <c r="AX828" s="998"/>
      <c r="AY828" s="998"/>
    </row>
    <row r="829" ht="15.75" customHeight="1">
      <c r="A829" s="998"/>
      <c r="B829" s="998"/>
      <c r="C829" s="998"/>
      <c r="D829" s="998"/>
      <c r="E829" s="998"/>
      <c r="F829" s="998"/>
      <c r="G829" s="998"/>
      <c r="H829" s="998"/>
      <c r="I829" s="998"/>
      <c r="J829" s="998"/>
      <c r="K829" s="998"/>
      <c r="L829" s="998"/>
      <c r="M829" s="998"/>
      <c r="N829" s="998"/>
      <c r="O829" s="998"/>
      <c r="P829" s="998"/>
      <c r="Q829" s="998"/>
      <c r="R829" s="998"/>
      <c r="S829" s="998"/>
      <c r="T829" s="998"/>
      <c r="U829" s="998"/>
      <c r="V829" s="998"/>
      <c r="W829" s="998"/>
      <c r="X829" s="998"/>
      <c r="Y829" s="998"/>
      <c r="Z829" s="998"/>
      <c r="AA829" s="998"/>
      <c r="AB829" s="998"/>
      <c r="AC829" s="998"/>
      <c r="AD829" s="998"/>
      <c r="AE829" s="998"/>
      <c r="AF829" s="998"/>
      <c r="AG829" s="998"/>
      <c r="AH829" s="998"/>
      <c r="AI829" s="998"/>
      <c r="AJ829" s="998"/>
      <c r="AK829" s="998"/>
      <c r="AL829" s="998"/>
      <c r="AM829" s="998"/>
      <c r="AN829" s="998"/>
      <c r="AO829" s="998"/>
      <c r="AP829" s="998"/>
      <c r="AQ829" s="998"/>
      <c r="AR829" s="998"/>
      <c r="AS829" s="998"/>
      <c r="AT829" s="998"/>
      <c r="AU829" s="998"/>
      <c r="AV829" s="998"/>
      <c r="AW829" s="998"/>
      <c r="AX829" s="998"/>
      <c r="AY829" s="998"/>
    </row>
    <row r="830" ht="15.75" customHeight="1">
      <c r="A830" s="998"/>
      <c r="B830" s="998"/>
      <c r="C830" s="998"/>
      <c r="D830" s="998"/>
      <c r="E830" s="998"/>
      <c r="F830" s="998"/>
      <c r="G830" s="998"/>
      <c r="H830" s="998"/>
      <c r="I830" s="998"/>
      <c r="J830" s="998"/>
      <c r="K830" s="998"/>
      <c r="L830" s="998"/>
      <c r="M830" s="998"/>
      <c r="N830" s="998"/>
      <c r="O830" s="998"/>
      <c r="P830" s="998"/>
      <c r="Q830" s="998"/>
      <c r="R830" s="998"/>
      <c r="S830" s="998"/>
      <c r="T830" s="998"/>
      <c r="U830" s="998"/>
      <c r="V830" s="998"/>
      <c r="W830" s="998"/>
      <c r="X830" s="998"/>
      <c r="Y830" s="998"/>
      <c r="Z830" s="998"/>
      <c r="AA830" s="998"/>
      <c r="AB830" s="998"/>
      <c r="AC830" s="998"/>
      <c r="AD830" s="998"/>
      <c r="AE830" s="998"/>
      <c r="AF830" s="998"/>
      <c r="AG830" s="998"/>
      <c r="AH830" s="998"/>
      <c r="AI830" s="998"/>
      <c r="AJ830" s="998"/>
      <c r="AK830" s="998"/>
      <c r="AL830" s="998"/>
      <c r="AM830" s="998"/>
      <c r="AN830" s="998"/>
      <c r="AO830" s="998"/>
      <c r="AP830" s="998"/>
      <c r="AQ830" s="998"/>
      <c r="AR830" s="998"/>
      <c r="AS830" s="998"/>
      <c r="AT830" s="998"/>
      <c r="AU830" s="998"/>
      <c r="AV830" s="998"/>
      <c r="AW830" s="998"/>
      <c r="AX830" s="998"/>
      <c r="AY830" s="998"/>
    </row>
    <row r="831" ht="15.75" customHeight="1">
      <c r="A831" s="998"/>
      <c r="B831" s="998"/>
      <c r="C831" s="998"/>
      <c r="D831" s="998"/>
      <c r="E831" s="998"/>
      <c r="F831" s="998"/>
      <c r="G831" s="998"/>
      <c r="H831" s="998"/>
      <c r="I831" s="998"/>
      <c r="J831" s="998"/>
      <c r="K831" s="998"/>
      <c r="L831" s="998"/>
      <c r="M831" s="998"/>
      <c r="N831" s="998"/>
      <c r="O831" s="998"/>
      <c r="P831" s="998"/>
      <c r="Q831" s="998"/>
      <c r="R831" s="998"/>
      <c r="S831" s="998"/>
      <c r="T831" s="998"/>
      <c r="U831" s="998"/>
      <c r="V831" s="998"/>
      <c r="W831" s="998"/>
      <c r="X831" s="998"/>
      <c r="Y831" s="998"/>
      <c r="Z831" s="998"/>
      <c r="AA831" s="998"/>
      <c r="AB831" s="998"/>
      <c r="AC831" s="998"/>
      <c r="AD831" s="998"/>
      <c r="AE831" s="998"/>
      <c r="AF831" s="998"/>
      <c r="AG831" s="998"/>
      <c r="AH831" s="998"/>
      <c r="AI831" s="998"/>
      <c r="AJ831" s="998"/>
      <c r="AK831" s="998"/>
      <c r="AL831" s="998"/>
      <c r="AM831" s="998"/>
      <c r="AN831" s="998"/>
      <c r="AO831" s="998"/>
      <c r="AP831" s="998"/>
      <c r="AQ831" s="998"/>
      <c r="AR831" s="998"/>
      <c r="AS831" s="998"/>
      <c r="AT831" s="998"/>
      <c r="AU831" s="998"/>
      <c r="AV831" s="998"/>
      <c r="AW831" s="998"/>
      <c r="AX831" s="998"/>
      <c r="AY831" s="998"/>
    </row>
    <row r="832" ht="15.75" customHeight="1">
      <c r="A832" s="998"/>
      <c r="B832" s="998"/>
      <c r="C832" s="998"/>
      <c r="D832" s="998"/>
      <c r="E832" s="998"/>
      <c r="F832" s="998"/>
      <c r="G832" s="998"/>
      <c r="H832" s="998"/>
      <c r="I832" s="998"/>
      <c r="J832" s="998"/>
      <c r="K832" s="998"/>
      <c r="L832" s="998"/>
      <c r="M832" s="998"/>
      <c r="N832" s="998"/>
      <c r="O832" s="998"/>
      <c r="P832" s="998"/>
      <c r="Q832" s="998"/>
      <c r="R832" s="998"/>
      <c r="S832" s="998"/>
      <c r="T832" s="998"/>
      <c r="U832" s="998"/>
      <c r="V832" s="998"/>
      <c r="W832" s="998"/>
      <c r="X832" s="998"/>
      <c r="Y832" s="998"/>
      <c r="Z832" s="998"/>
      <c r="AA832" s="998"/>
      <c r="AB832" s="998"/>
      <c r="AC832" s="998"/>
      <c r="AD832" s="998"/>
      <c r="AE832" s="998"/>
      <c r="AF832" s="998"/>
      <c r="AG832" s="998"/>
      <c r="AH832" s="998"/>
      <c r="AI832" s="998"/>
      <c r="AJ832" s="998"/>
      <c r="AK832" s="998"/>
      <c r="AL832" s="998"/>
      <c r="AM832" s="998"/>
      <c r="AN832" s="998"/>
      <c r="AO832" s="998"/>
      <c r="AP832" s="998"/>
      <c r="AQ832" s="998"/>
      <c r="AR832" s="998"/>
      <c r="AS832" s="998"/>
      <c r="AT832" s="998"/>
      <c r="AU832" s="998"/>
      <c r="AV832" s="998"/>
      <c r="AW832" s="998"/>
      <c r="AX832" s="998"/>
      <c r="AY832" s="998"/>
    </row>
    <row r="833" ht="15.75" customHeight="1">
      <c r="A833" s="998"/>
      <c r="B833" s="998"/>
      <c r="C833" s="998"/>
      <c r="D833" s="998"/>
      <c r="E833" s="998"/>
      <c r="F833" s="998"/>
      <c r="G833" s="998"/>
      <c r="H833" s="998"/>
      <c r="I833" s="998"/>
      <c r="J833" s="998"/>
      <c r="K833" s="998"/>
      <c r="L833" s="998"/>
      <c r="M833" s="998"/>
      <c r="N833" s="998"/>
      <c r="O833" s="998"/>
      <c r="P833" s="998"/>
      <c r="Q833" s="998"/>
      <c r="R833" s="998"/>
      <c r="S833" s="998"/>
      <c r="T833" s="998"/>
      <c r="U833" s="998"/>
      <c r="V833" s="998"/>
      <c r="W833" s="998"/>
      <c r="X833" s="998"/>
      <c r="Y833" s="998"/>
      <c r="Z833" s="998"/>
      <c r="AA833" s="998"/>
      <c r="AB833" s="998"/>
      <c r="AC833" s="998"/>
      <c r="AD833" s="998"/>
      <c r="AE833" s="998"/>
      <c r="AF833" s="998"/>
      <c r="AG833" s="998"/>
      <c r="AH833" s="998"/>
      <c r="AI833" s="998"/>
      <c r="AJ833" s="998"/>
      <c r="AK833" s="998"/>
      <c r="AL833" s="998"/>
      <c r="AM833" s="998"/>
      <c r="AN833" s="998"/>
      <c r="AO833" s="998"/>
      <c r="AP833" s="998"/>
      <c r="AQ833" s="998"/>
      <c r="AR833" s="998"/>
      <c r="AS833" s="998"/>
      <c r="AT833" s="998"/>
      <c r="AU833" s="998"/>
      <c r="AV833" s="998"/>
      <c r="AW833" s="998"/>
      <c r="AX833" s="998"/>
      <c r="AY833" s="998"/>
    </row>
    <row r="834" ht="15.75" customHeight="1">
      <c r="A834" s="998"/>
      <c r="B834" s="998"/>
      <c r="C834" s="998"/>
      <c r="D834" s="998"/>
      <c r="E834" s="998"/>
      <c r="F834" s="998"/>
      <c r="G834" s="998"/>
      <c r="H834" s="998"/>
      <c r="I834" s="998"/>
      <c r="J834" s="998"/>
      <c r="K834" s="998"/>
      <c r="L834" s="998"/>
      <c r="M834" s="998"/>
      <c r="N834" s="998"/>
      <c r="O834" s="998"/>
      <c r="P834" s="998"/>
      <c r="Q834" s="998"/>
      <c r="R834" s="998"/>
      <c r="S834" s="998"/>
      <c r="T834" s="998"/>
      <c r="U834" s="998"/>
      <c r="V834" s="998"/>
      <c r="W834" s="998"/>
      <c r="X834" s="998"/>
      <c r="Y834" s="998"/>
      <c r="Z834" s="998"/>
      <c r="AA834" s="998"/>
      <c r="AB834" s="998"/>
      <c r="AC834" s="998"/>
      <c r="AD834" s="998"/>
      <c r="AE834" s="998"/>
      <c r="AF834" s="998"/>
      <c r="AG834" s="998"/>
      <c r="AH834" s="998"/>
      <c r="AI834" s="998"/>
      <c r="AJ834" s="998"/>
      <c r="AK834" s="998"/>
      <c r="AL834" s="998"/>
      <c r="AM834" s="998"/>
      <c r="AN834" s="998"/>
      <c r="AO834" s="998"/>
      <c r="AP834" s="998"/>
      <c r="AQ834" s="998"/>
      <c r="AR834" s="998"/>
      <c r="AS834" s="998"/>
      <c r="AT834" s="998"/>
      <c r="AU834" s="998"/>
      <c r="AV834" s="998"/>
      <c r="AW834" s="998"/>
      <c r="AX834" s="998"/>
      <c r="AY834" s="998"/>
    </row>
    <row r="835" ht="15.75" customHeight="1">
      <c r="A835" s="998"/>
      <c r="B835" s="998"/>
      <c r="C835" s="998"/>
      <c r="D835" s="998"/>
      <c r="E835" s="998"/>
      <c r="F835" s="998"/>
      <c r="G835" s="998"/>
      <c r="H835" s="998"/>
      <c r="I835" s="998"/>
      <c r="J835" s="998"/>
      <c r="K835" s="998"/>
      <c r="L835" s="998"/>
      <c r="M835" s="998"/>
      <c r="N835" s="998"/>
      <c r="O835" s="998"/>
      <c r="P835" s="998"/>
      <c r="Q835" s="998"/>
      <c r="R835" s="998"/>
      <c r="S835" s="998"/>
      <c r="T835" s="998"/>
      <c r="U835" s="998"/>
      <c r="V835" s="998"/>
      <c r="W835" s="998"/>
      <c r="X835" s="998"/>
      <c r="Y835" s="998"/>
      <c r="Z835" s="998"/>
      <c r="AA835" s="998"/>
      <c r="AB835" s="998"/>
      <c r="AC835" s="998"/>
      <c r="AD835" s="998"/>
      <c r="AE835" s="998"/>
      <c r="AF835" s="998"/>
      <c r="AG835" s="998"/>
      <c r="AH835" s="998"/>
      <c r="AI835" s="998"/>
      <c r="AJ835" s="998"/>
      <c r="AK835" s="998"/>
      <c r="AL835" s="998"/>
      <c r="AM835" s="998"/>
      <c r="AN835" s="998"/>
      <c r="AO835" s="998"/>
      <c r="AP835" s="998"/>
      <c r="AQ835" s="998"/>
      <c r="AR835" s="998"/>
      <c r="AS835" s="998"/>
      <c r="AT835" s="998"/>
      <c r="AU835" s="998"/>
      <c r="AV835" s="998"/>
      <c r="AW835" s="998"/>
      <c r="AX835" s="998"/>
      <c r="AY835" s="998"/>
    </row>
    <row r="836" ht="15.75" customHeight="1">
      <c r="A836" s="998"/>
      <c r="B836" s="998"/>
      <c r="C836" s="998"/>
      <c r="D836" s="998"/>
      <c r="E836" s="998"/>
      <c r="F836" s="998"/>
      <c r="G836" s="998"/>
      <c r="H836" s="998"/>
      <c r="I836" s="998"/>
      <c r="J836" s="998"/>
      <c r="K836" s="998"/>
      <c r="L836" s="998"/>
      <c r="M836" s="998"/>
      <c r="N836" s="998"/>
      <c r="O836" s="998"/>
      <c r="P836" s="998"/>
      <c r="Q836" s="998"/>
      <c r="R836" s="998"/>
      <c r="S836" s="998"/>
      <c r="T836" s="998"/>
      <c r="U836" s="998"/>
      <c r="V836" s="998"/>
      <c r="W836" s="998"/>
      <c r="X836" s="998"/>
      <c r="Y836" s="998"/>
      <c r="Z836" s="998"/>
      <c r="AA836" s="998"/>
      <c r="AB836" s="998"/>
      <c r="AC836" s="998"/>
      <c r="AD836" s="998"/>
      <c r="AE836" s="998"/>
      <c r="AF836" s="998"/>
      <c r="AG836" s="998"/>
      <c r="AH836" s="998"/>
      <c r="AI836" s="998"/>
      <c r="AJ836" s="998"/>
      <c r="AK836" s="998"/>
      <c r="AL836" s="998"/>
      <c r="AM836" s="998"/>
      <c r="AN836" s="998"/>
      <c r="AO836" s="998"/>
      <c r="AP836" s="998"/>
      <c r="AQ836" s="998"/>
      <c r="AR836" s="998"/>
      <c r="AS836" s="998"/>
      <c r="AT836" s="998"/>
      <c r="AU836" s="998"/>
      <c r="AV836" s="998"/>
      <c r="AW836" s="998"/>
      <c r="AX836" s="998"/>
      <c r="AY836" s="998"/>
    </row>
    <row r="837" ht="15.75" customHeight="1">
      <c r="A837" s="998"/>
      <c r="B837" s="998"/>
      <c r="C837" s="998"/>
      <c r="D837" s="998"/>
      <c r="E837" s="998"/>
      <c r="F837" s="998"/>
      <c r="G837" s="998"/>
      <c r="H837" s="998"/>
      <c r="I837" s="998"/>
      <c r="J837" s="998"/>
      <c r="K837" s="998"/>
      <c r="L837" s="998"/>
      <c r="M837" s="998"/>
      <c r="N837" s="998"/>
      <c r="O837" s="998"/>
      <c r="P837" s="998"/>
      <c r="Q837" s="998"/>
      <c r="R837" s="998"/>
      <c r="S837" s="998"/>
      <c r="T837" s="998"/>
      <c r="U837" s="998"/>
      <c r="V837" s="998"/>
      <c r="W837" s="998"/>
      <c r="X837" s="998"/>
      <c r="Y837" s="998"/>
      <c r="Z837" s="998"/>
      <c r="AA837" s="998"/>
      <c r="AB837" s="998"/>
      <c r="AC837" s="998"/>
      <c r="AD837" s="998"/>
      <c r="AE837" s="998"/>
      <c r="AF837" s="998"/>
      <c r="AG837" s="998"/>
      <c r="AH837" s="998"/>
      <c r="AI837" s="998"/>
      <c r="AJ837" s="998"/>
      <c r="AK837" s="998"/>
      <c r="AL837" s="998"/>
      <c r="AM837" s="998"/>
      <c r="AN837" s="998"/>
      <c r="AO837" s="998"/>
      <c r="AP837" s="998"/>
      <c r="AQ837" s="998"/>
      <c r="AR837" s="998"/>
      <c r="AS837" s="998"/>
      <c r="AT837" s="998"/>
      <c r="AU837" s="998"/>
      <c r="AV837" s="998"/>
      <c r="AW837" s="998"/>
      <c r="AX837" s="998"/>
      <c r="AY837" s="998"/>
    </row>
    <row r="838" ht="15.75" customHeight="1">
      <c r="A838" s="998"/>
      <c r="B838" s="998"/>
      <c r="C838" s="998"/>
      <c r="D838" s="998"/>
      <c r="E838" s="998"/>
      <c r="F838" s="998"/>
      <c r="G838" s="998"/>
      <c r="H838" s="998"/>
      <c r="I838" s="998"/>
      <c r="J838" s="998"/>
      <c r="K838" s="998"/>
      <c r="L838" s="998"/>
      <c r="M838" s="998"/>
      <c r="N838" s="998"/>
      <c r="O838" s="998"/>
      <c r="P838" s="998"/>
      <c r="Q838" s="998"/>
      <c r="R838" s="998"/>
      <c r="S838" s="998"/>
      <c r="T838" s="998"/>
      <c r="U838" s="998"/>
      <c r="V838" s="998"/>
      <c r="W838" s="998"/>
      <c r="X838" s="998"/>
      <c r="Y838" s="998"/>
      <c r="Z838" s="998"/>
      <c r="AA838" s="998"/>
      <c r="AB838" s="998"/>
      <c r="AC838" s="998"/>
      <c r="AD838" s="998"/>
      <c r="AE838" s="998"/>
      <c r="AF838" s="998"/>
      <c r="AG838" s="998"/>
      <c r="AH838" s="998"/>
      <c r="AI838" s="998"/>
      <c r="AJ838" s="998"/>
      <c r="AK838" s="998"/>
      <c r="AL838" s="998"/>
      <c r="AM838" s="998"/>
      <c r="AN838" s="998"/>
      <c r="AO838" s="998"/>
      <c r="AP838" s="998"/>
      <c r="AQ838" s="998"/>
      <c r="AR838" s="998"/>
      <c r="AS838" s="998"/>
      <c r="AT838" s="998"/>
      <c r="AU838" s="998"/>
      <c r="AV838" s="998"/>
      <c r="AW838" s="998"/>
      <c r="AX838" s="998"/>
      <c r="AY838" s="998"/>
    </row>
    <row r="839" ht="15.75" customHeight="1">
      <c r="A839" s="998"/>
      <c r="B839" s="998"/>
      <c r="C839" s="998"/>
      <c r="D839" s="998"/>
      <c r="E839" s="998"/>
      <c r="F839" s="998"/>
      <c r="G839" s="998"/>
      <c r="H839" s="998"/>
      <c r="I839" s="998"/>
      <c r="J839" s="998"/>
      <c r="K839" s="998"/>
      <c r="L839" s="998"/>
      <c r="M839" s="998"/>
      <c r="N839" s="998"/>
      <c r="O839" s="998"/>
      <c r="P839" s="998"/>
      <c r="Q839" s="998"/>
      <c r="R839" s="998"/>
      <c r="S839" s="998"/>
      <c r="T839" s="998"/>
      <c r="U839" s="998"/>
      <c r="V839" s="998"/>
      <c r="W839" s="998"/>
      <c r="X839" s="998"/>
      <c r="Y839" s="998"/>
      <c r="Z839" s="998"/>
      <c r="AA839" s="998"/>
      <c r="AB839" s="998"/>
      <c r="AC839" s="998"/>
      <c r="AD839" s="998"/>
      <c r="AE839" s="998"/>
      <c r="AF839" s="998"/>
      <c r="AG839" s="998"/>
      <c r="AH839" s="998"/>
      <c r="AI839" s="998"/>
      <c r="AJ839" s="998"/>
      <c r="AK839" s="998"/>
      <c r="AL839" s="998"/>
      <c r="AM839" s="998"/>
      <c r="AN839" s="998"/>
      <c r="AO839" s="998"/>
      <c r="AP839" s="998"/>
      <c r="AQ839" s="998"/>
      <c r="AR839" s="998"/>
      <c r="AS839" s="998"/>
      <c r="AT839" s="998"/>
      <c r="AU839" s="998"/>
      <c r="AV839" s="998"/>
      <c r="AW839" s="998"/>
      <c r="AX839" s="998"/>
      <c r="AY839" s="998"/>
    </row>
    <row r="840" ht="15.75" customHeight="1">
      <c r="A840" s="998"/>
      <c r="B840" s="998"/>
      <c r="C840" s="998"/>
      <c r="D840" s="998"/>
      <c r="E840" s="998"/>
      <c r="F840" s="998"/>
      <c r="G840" s="998"/>
      <c r="H840" s="998"/>
      <c r="I840" s="998"/>
      <c r="J840" s="998"/>
      <c r="K840" s="998"/>
      <c r="L840" s="998"/>
      <c r="M840" s="998"/>
      <c r="N840" s="998"/>
      <c r="O840" s="998"/>
      <c r="P840" s="998"/>
      <c r="Q840" s="998"/>
      <c r="R840" s="998"/>
      <c r="S840" s="998"/>
      <c r="T840" s="998"/>
      <c r="U840" s="998"/>
      <c r="V840" s="998"/>
      <c r="W840" s="998"/>
      <c r="X840" s="998"/>
      <c r="Y840" s="998"/>
      <c r="Z840" s="998"/>
      <c r="AA840" s="998"/>
      <c r="AB840" s="998"/>
      <c r="AC840" s="998"/>
      <c r="AD840" s="998"/>
      <c r="AE840" s="998"/>
      <c r="AF840" s="998"/>
      <c r="AG840" s="998"/>
      <c r="AH840" s="998"/>
      <c r="AI840" s="998"/>
      <c r="AJ840" s="998"/>
      <c r="AK840" s="998"/>
      <c r="AL840" s="998"/>
      <c r="AM840" s="998"/>
      <c r="AN840" s="998"/>
      <c r="AO840" s="998"/>
      <c r="AP840" s="998"/>
      <c r="AQ840" s="998"/>
      <c r="AR840" s="998"/>
      <c r="AS840" s="998"/>
      <c r="AT840" s="998"/>
      <c r="AU840" s="998"/>
      <c r="AV840" s="998"/>
      <c r="AW840" s="998"/>
      <c r="AX840" s="998"/>
      <c r="AY840" s="998"/>
    </row>
    <row r="841" ht="15.75" customHeight="1">
      <c r="A841" s="998"/>
      <c r="B841" s="998"/>
      <c r="C841" s="998"/>
      <c r="D841" s="998"/>
      <c r="E841" s="998"/>
      <c r="F841" s="998"/>
      <c r="G841" s="998"/>
      <c r="H841" s="998"/>
      <c r="I841" s="998"/>
      <c r="J841" s="998"/>
      <c r="K841" s="998"/>
      <c r="L841" s="998"/>
      <c r="M841" s="998"/>
      <c r="N841" s="998"/>
      <c r="O841" s="998"/>
      <c r="P841" s="998"/>
      <c r="Q841" s="998"/>
      <c r="R841" s="998"/>
      <c r="S841" s="998"/>
      <c r="T841" s="998"/>
      <c r="U841" s="998"/>
      <c r="V841" s="998"/>
      <c r="W841" s="998"/>
      <c r="X841" s="998"/>
      <c r="Y841" s="998"/>
      <c r="Z841" s="998"/>
      <c r="AA841" s="998"/>
      <c r="AB841" s="998"/>
      <c r="AC841" s="998"/>
      <c r="AD841" s="998"/>
      <c r="AE841" s="998"/>
      <c r="AF841" s="998"/>
      <c r="AG841" s="998"/>
      <c r="AH841" s="998"/>
      <c r="AI841" s="998"/>
      <c r="AJ841" s="998"/>
      <c r="AK841" s="998"/>
      <c r="AL841" s="998"/>
      <c r="AM841" s="998"/>
      <c r="AN841" s="998"/>
      <c r="AO841" s="998"/>
      <c r="AP841" s="998"/>
      <c r="AQ841" s="998"/>
      <c r="AR841" s="998"/>
      <c r="AS841" s="998"/>
      <c r="AT841" s="998"/>
      <c r="AU841" s="998"/>
      <c r="AV841" s="998"/>
      <c r="AW841" s="998"/>
      <c r="AX841" s="998"/>
      <c r="AY841" s="998"/>
    </row>
    <row r="842" ht="15.75" customHeight="1">
      <c r="A842" s="998"/>
      <c r="B842" s="998"/>
      <c r="C842" s="998"/>
      <c r="D842" s="998"/>
      <c r="E842" s="998"/>
      <c r="F842" s="998"/>
      <c r="G842" s="998"/>
      <c r="H842" s="998"/>
      <c r="I842" s="998"/>
      <c r="J842" s="998"/>
      <c r="K842" s="998"/>
      <c r="L842" s="998"/>
      <c r="M842" s="998"/>
      <c r="N842" s="998"/>
      <c r="O842" s="998"/>
      <c r="P842" s="998"/>
      <c r="Q842" s="998"/>
      <c r="R842" s="998"/>
      <c r="S842" s="998"/>
      <c r="T842" s="998"/>
      <c r="U842" s="998"/>
      <c r="V842" s="998"/>
      <c r="W842" s="998"/>
      <c r="X842" s="998"/>
      <c r="Y842" s="998"/>
      <c r="Z842" s="998"/>
      <c r="AA842" s="998"/>
      <c r="AB842" s="998"/>
      <c r="AC842" s="998"/>
      <c r="AD842" s="998"/>
      <c r="AE842" s="998"/>
      <c r="AF842" s="998"/>
      <c r="AG842" s="998"/>
      <c r="AH842" s="998"/>
      <c r="AI842" s="998"/>
      <c r="AJ842" s="998"/>
      <c r="AK842" s="998"/>
      <c r="AL842" s="998"/>
      <c r="AM842" s="998"/>
      <c r="AN842" s="998"/>
      <c r="AO842" s="998"/>
      <c r="AP842" s="998"/>
      <c r="AQ842" s="998"/>
      <c r="AR842" s="998"/>
      <c r="AS842" s="998"/>
      <c r="AT842" s="998"/>
      <c r="AU842" s="998"/>
      <c r="AV842" s="998"/>
      <c r="AW842" s="998"/>
      <c r="AX842" s="998"/>
      <c r="AY842" s="998"/>
    </row>
    <row r="843" ht="15.75" customHeight="1">
      <c r="A843" s="998"/>
      <c r="B843" s="998"/>
      <c r="C843" s="998"/>
      <c r="D843" s="998"/>
      <c r="E843" s="998"/>
      <c r="F843" s="998"/>
      <c r="G843" s="998"/>
      <c r="H843" s="998"/>
      <c r="I843" s="998"/>
      <c r="J843" s="998"/>
      <c r="K843" s="998"/>
      <c r="L843" s="998"/>
      <c r="M843" s="998"/>
      <c r="N843" s="998"/>
      <c r="O843" s="998"/>
      <c r="P843" s="998"/>
      <c r="Q843" s="998"/>
      <c r="R843" s="998"/>
      <c r="S843" s="998"/>
      <c r="T843" s="998"/>
      <c r="U843" s="998"/>
      <c r="V843" s="998"/>
      <c r="W843" s="998"/>
      <c r="X843" s="998"/>
      <c r="Y843" s="998"/>
      <c r="Z843" s="998"/>
      <c r="AA843" s="998"/>
      <c r="AB843" s="998"/>
      <c r="AC843" s="998"/>
      <c r="AD843" s="998"/>
      <c r="AE843" s="998"/>
      <c r="AF843" s="998"/>
      <c r="AG843" s="998"/>
      <c r="AH843" s="998"/>
      <c r="AI843" s="998"/>
      <c r="AJ843" s="998"/>
      <c r="AK843" s="998"/>
      <c r="AL843" s="998"/>
      <c r="AM843" s="998"/>
      <c r="AN843" s="998"/>
      <c r="AO843" s="998"/>
      <c r="AP843" s="998"/>
      <c r="AQ843" s="998"/>
      <c r="AR843" s="998"/>
      <c r="AS843" s="998"/>
      <c r="AT843" s="998"/>
      <c r="AU843" s="998"/>
      <c r="AV843" s="998"/>
      <c r="AW843" s="998"/>
      <c r="AX843" s="998"/>
      <c r="AY843" s="998"/>
    </row>
    <row r="844" ht="15.75" customHeight="1">
      <c r="A844" s="998"/>
      <c r="B844" s="998"/>
      <c r="C844" s="998"/>
      <c r="D844" s="998"/>
      <c r="E844" s="998"/>
      <c r="F844" s="998"/>
      <c r="G844" s="998"/>
      <c r="H844" s="998"/>
      <c r="I844" s="998"/>
      <c r="J844" s="998"/>
      <c r="K844" s="998"/>
      <c r="L844" s="998"/>
      <c r="M844" s="998"/>
      <c r="N844" s="998"/>
      <c r="O844" s="998"/>
      <c r="P844" s="998"/>
      <c r="Q844" s="998"/>
      <c r="R844" s="998"/>
      <c r="S844" s="998"/>
      <c r="T844" s="998"/>
      <c r="U844" s="998"/>
      <c r="V844" s="998"/>
      <c r="W844" s="998"/>
      <c r="X844" s="998"/>
      <c r="Y844" s="998"/>
      <c r="Z844" s="998"/>
      <c r="AA844" s="998"/>
      <c r="AB844" s="998"/>
      <c r="AC844" s="998"/>
      <c r="AD844" s="998"/>
      <c r="AE844" s="998"/>
      <c r="AF844" s="998"/>
      <c r="AG844" s="998"/>
      <c r="AH844" s="998"/>
      <c r="AI844" s="998"/>
      <c r="AJ844" s="998"/>
      <c r="AK844" s="998"/>
      <c r="AL844" s="998"/>
      <c r="AM844" s="998"/>
      <c r="AN844" s="998"/>
      <c r="AO844" s="998"/>
      <c r="AP844" s="998"/>
      <c r="AQ844" s="998"/>
      <c r="AR844" s="998"/>
      <c r="AS844" s="998"/>
      <c r="AT844" s="998"/>
      <c r="AU844" s="998"/>
      <c r="AV844" s="998"/>
      <c r="AW844" s="998"/>
      <c r="AX844" s="998"/>
      <c r="AY844" s="998"/>
    </row>
    <row r="845" ht="15.75" customHeight="1">
      <c r="A845" s="998"/>
      <c r="B845" s="998"/>
      <c r="C845" s="998"/>
      <c r="D845" s="998"/>
      <c r="E845" s="998"/>
      <c r="F845" s="998"/>
      <c r="G845" s="998"/>
      <c r="H845" s="998"/>
      <c r="I845" s="998"/>
      <c r="J845" s="998"/>
      <c r="K845" s="998"/>
      <c r="L845" s="998"/>
      <c r="M845" s="998"/>
      <c r="N845" s="998"/>
      <c r="O845" s="998"/>
      <c r="P845" s="998"/>
      <c r="Q845" s="998"/>
      <c r="R845" s="998"/>
      <c r="S845" s="998"/>
      <c r="T845" s="998"/>
      <c r="U845" s="998"/>
      <c r="V845" s="998"/>
      <c r="W845" s="998"/>
      <c r="X845" s="998"/>
      <c r="Y845" s="998"/>
      <c r="Z845" s="998"/>
      <c r="AA845" s="998"/>
      <c r="AB845" s="998"/>
      <c r="AC845" s="998"/>
      <c r="AD845" s="998"/>
      <c r="AE845" s="998"/>
      <c r="AF845" s="998"/>
      <c r="AG845" s="998"/>
      <c r="AH845" s="998"/>
      <c r="AI845" s="998"/>
      <c r="AJ845" s="998"/>
      <c r="AK845" s="998"/>
      <c r="AL845" s="998"/>
      <c r="AM845" s="998"/>
      <c r="AN845" s="998"/>
      <c r="AO845" s="998"/>
      <c r="AP845" s="998"/>
      <c r="AQ845" s="998"/>
      <c r="AR845" s="998"/>
      <c r="AS845" s="998"/>
      <c r="AT845" s="998"/>
      <c r="AU845" s="998"/>
      <c r="AV845" s="998"/>
      <c r="AW845" s="998"/>
      <c r="AX845" s="998"/>
      <c r="AY845" s="998"/>
    </row>
    <row r="846" ht="15.75" customHeight="1">
      <c r="A846" s="998"/>
      <c r="B846" s="998"/>
      <c r="C846" s="998"/>
      <c r="D846" s="998"/>
      <c r="E846" s="998"/>
      <c r="F846" s="998"/>
      <c r="G846" s="998"/>
      <c r="H846" s="998"/>
      <c r="I846" s="998"/>
      <c r="J846" s="998"/>
      <c r="K846" s="998"/>
      <c r="L846" s="998"/>
      <c r="M846" s="998"/>
      <c r="N846" s="998"/>
      <c r="O846" s="998"/>
      <c r="P846" s="998"/>
      <c r="Q846" s="998"/>
      <c r="R846" s="998"/>
      <c r="S846" s="998"/>
      <c r="T846" s="998"/>
      <c r="U846" s="998"/>
      <c r="V846" s="998"/>
      <c r="W846" s="998"/>
      <c r="X846" s="998"/>
      <c r="Y846" s="998"/>
      <c r="Z846" s="998"/>
      <c r="AA846" s="998"/>
      <c r="AB846" s="998"/>
      <c r="AC846" s="998"/>
      <c r="AD846" s="998"/>
      <c r="AE846" s="998"/>
      <c r="AF846" s="998"/>
      <c r="AG846" s="998"/>
      <c r="AH846" s="998"/>
      <c r="AI846" s="998"/>
      <c r="AJ846" s="998"/>
      <c r="AK846" s="998"/>
      <c r="AL846" s="998"/>
      <c r="AM846" s="998"/>
      <c r="AN846" s="998"/>
      <c r="AO846" s="998"/>
      <c r="AP846" s="998"/>
      <c r="AQ846" s="998"/>
      <c r="AR846" s="998"/>
      <c r="AS846" s="998"/>
      <c r="AT846" s="998"/>
      <c r="AU846" s="998"/>
      <c r="AV846" s="998"/>
      <c r="AW846" s="998"/>
      <c r="AX846" s="998"/>
      <c r="AY846" s="998"/>
    </row>
    <row r="847" ht="15.75" customHeight="1">
      <c r="A847" s="998"/>
      <c r="B847" s="998"/>
      <c r="C847" s="998"/>
      <c r="D847" s="998"/>
      <c r="E847" s="998"/>
      <c r="F847" s="998"/>
      <c r="G847" s="998"/>
      <c r="H847" s="998"/>
      <c r="I847" s="998"/>
      <c r="J847" s="998"/>
      <c r="K847" s="998"/>
      <c r="L847" s="998"/>
      <c r="M847" s="998"/>
      <c r="N847" s="998"/>
      <c r="O847" s="998"/>
      <c r="P847" s="998"/>
      <c r="Q847" s="998"/>
      <c r="R847" s="998"/>
      <c r="S847" s="998"/>
      <c r="T847" s="998"/>
      <c r="U847" s="998"/>
      <c r="V847" s="998"/>
      <c r="W847" s="998"/>
      <c r="X847" s="998"/>
      <c r="Y847" s="998"/>
      <c r="Z847" s="998"/>
      <c r="AA847" s="998"/>
      <c r="AB847" s="998"/>
      <c r="AC847" s="998"/>
      <c r="AD847" s="998"/>
      <c r="AE847" s="998"/>
      <c r="AF847" s="998"/>
      <c r="AG847" s="998"/>
      <c r="AH847" s="998"/>
      <c r="AI847" s="998"/>
      <c r="AJ847" s="998"/>
      <c r="AK847" s="998"/>
      <c r="AL847" s="998"/>
      <c r="AM847" s="998"/>
      <c r="AN847" s="998"/>
      <c r="AO847" s="998"/>
      <c r="AP847" s="998"/>
      <c r="AQ847" s="998"/>
      <c r="AR847" s="998"/>
      <c r="AS847" s="998"/>
      <c r="AT847" s="998"/>
      <c r="AU847" s="998"/>
      <c r="AV847" s="998"/>
      <c r="AW847" s="998"/>
      <c r="AX847" s="998"/>
      <c r="AY847" s="998"/>
    </row>
    <row r="848" ht="15.75" customHeight="1">
      <c r="A848" s="998"/>
      <c r="B848" s="998"/>
      <c r="C848" s="998"/>
      <c r="D848" s="998"/>
      <c r="E848" s="998"/>
      <c r="F848" s="998"/>
      <c r="G848" s="998"/>
      <c r="H848" s="998"/>
      <c r="I848" s="998"/>
      <c r="J848" s="998"/>
      <c r="K848" s="998"/>
      <c r="L848" s="998"/>
      <c r="M848" s="998"/>
      <c r="N848" s="998"/>
      <c r="O848" s="998"/>
      <c r="P848" s="998"/>
      <c r="Q848" s="998"/>
      <c r="R848" s="998"/>
      <c r="S848" s="998"/>
      <c r="T848" s="998"/>
      <c r="U848" s="998"/>
      <c r="V848" s="998"/>
      <c r="W848" s="998"/>
      <c r="X848" s="998"/>
      <c r="Y848" s="998"/>
      <c r="Z848" s="998"/>
      <c r="AA848" s="998"/>
      <c r="AB848" s="998"/>
      <c r="AC848" s="998"/>
      <c r="AD848" s="998"/>
      <c r="AE848" s="998"/>
      <c r="AF848" s="998"/>
      <c r="AG848" s="998"/>
      <c r="AH848" s="998"/>
      <c r="AI848" s="998"/>
      <c r="AJ848" s="998"/>
      <c r="AK848" s="998"/>
      <c r="AL848" s="998"/>
      <c r="AM848" s="998"/>
      <c r="AN848" s="998"/>
      <c r="AO848" s="998"/>
      <c r="AP848" s="998"/>
      <c r="AQ848" s="998"/>
      <c r="AR848" s="998"/>
      <c r="AS848" s="998"/>
      <c r="AT848" s="998"/>
      <c r="AU848" s="998"/>
      <c r="AV848" s="998"/>
      <c r="AW848" s="998"/>
      <c r="AX848" s="998"/>
      <c r="AY848" s="998"/>
    </row>
    <row r="849" ht="15.75" customHeight="1">
      <c r="A849" s="998"/>
      <c r="B849" s="998"/>
      <c r="C849" s="998"/>
      <c r="D849" s="998"/>
      <c r="E849" s="998"/>
      <c r="F849" s="998"/>
      <c r="G849" s="998"/>
      <c r="H849" s="998"/>
      <c r="I849" s="998"/>
      <c r="J849" s="998"/>
      <c r="K849" s="998"/>
      <c r="L849" s="998"/>
      <c r="M849" s="998"/>
      <c r="N849" s="998"/>
      <c r="O849" s="998"/>
      <c r="P849" s="998"/>
      <c r="Q849" s="998"/>
      <c r="R849" s="998"/>
      <c r="S849" s="998"/>
      <c r="T849" s="998"/>
      <c r="U849" s="998"/>
      <c r="V849" s="998"/>
      <c r="W849" s="998"/>
      <c r="X849" s="998"/>
      <c r="Y849" s="998"/>
      <c r="Z849" s="998"/>
      <c r="AA849" s="998"/>
      <c r="AB849" s="998"/>
      <c r="AC849" s="998"/>
      <c r="AD849" s="998"/>
      <c r="AE849" s="998"/>
      <c r="AF849" s="998"/>
      <c r="AG849" s="998"/>
      <c r="AH849" s="998"/>
      <c r="AI849" s="998"/>
      <c r="AJ849" s="998"/>
      <c r="AK849" s="998"/>
      <c r="AL849" s="998"/>
      <c r="AM849" s="998"/>
      <c r="AN849" s="998"/>
      <c r="AO849" s="998"/>
      <c r="AP849" s="998"/>
      <c r="AQ849" s="998"/>
      <c r="AR849" s="998"/>
      <c r="AS849" s="998"/>
      <c r="AT849" s="998"/>
      <c r="AU849" s="998"/>
      <c r="AV849" s="998"/>
      <c r="AW849" s="998"/>
      <c r="AX849" s="998"/>
      <c r="AY849" s="998"/>
    </row>
    <row r="850" ht="15.75" customHeight="1">
      <c r="A850" s="998"/>
      <c r="B850" s="998"/>
      <c r="C850" s="998"/>
      <c r="D850" s="998"/>
      <c r="E850" s="998"/>
      <c r="F850" s="998"/>
      <c r="G850" s="998"/>
      <c r="H850" s="998"/>
      <c r="I850" s="998"/>
      <c r="J850" s="998"/>
      <c r="K850" s="998"/>
      <c r="L850" s="998"/>
      <c r="M850" s="998"/>
      <c r="N850" s="998"/>
      <c r="O850" s="998"/>
      <c r="P850" s="998"/>
      <c r="Q850" s="998"/>
      <c r="R850" s="998"/>
      <c r="S850" s="998"/>
      <c r="T850" s="998"/>
      <c r="U850" s="998"/>
      <c r="V850" s="998"/>
      <c r="W850" s="998"/>
      <c r="X850" s="998"/>
      <c r="Y850" s="998"/>
      <c r="Z850" s="998"/>
      <c r="AA850" s="998"/>
      <c r="AB850" s="998"/>
      <c r="AC850" s="998"/>
      <c r="AD850" s="998"/>
      <c r="AE850" s="998"/>
      <c r="AF850" s="998"/>
      <c r="AG850" s="998"/>
      <c r="AH850" s="998"/>
      <c r="AI850" s="998"/>
      <c r="AJ850" s="998"/>
      <c r="AK850" s="998"/>
      <c r="AL850" s="998"/>
      <c r="AM850" s="998"/>
      <c r="AN850" s="998"/>
      <c r="AO850" s="998"/>
      <c r="AP850" s="998"/>
      <c r="AQ850" s="998"/>
      <c r="AR850" s="998"/>
      <c r="AS850" s="998"/>
      <c r="AT850" s="998"/>
      <c r="AU850" s="998"/>
      <c r="AV850" s="998"/>
      <c r="AW850" s="998"/>
      <c r="AX850" s="998"/>
      <c r="AY850" s="998"/>
    </row>
    <row r="851" ht="15.75" customHeight="1">
      <c r="A851" s="998"/>
      <c r="B851" s="998"/>
      <c r="C851" s="998"/>
      <c r="D851" s="998"/>
      <c r="E851" s="998"/>
      <c r="F851" s="998"/>
      <c r="G851" s="998"/>
      <c r="H851" s="998"/>
      <c r="I851" s="998"/>
      <c r="J851" s="998"/>
      <c r="K851" s="998"/>
      <c r="L851" s="998"/>
      <c r="M851" s="998"/>
      <c r="N851" s="998"/>
      <c r="O851" s="998"/>
      <c r="P851" s="998"/>
      <c r="Q851" s="998"/>
      <c r="R851" s="998"/>
      <c r="S851" s="998"/>
      <c r="T851" s="998"/>
      <c r="U851" s="998"/>
      <c r="V851" s="998"/>
      <c r="W851" s="998"/>
      <c r="X851" s="998"/>
      <c r="Y851" s="998"/>
      <c r="Z851" s="998"/>
      <c r="AA851" s="998"/>
      <c r="AB851" s="998"/>
      <c r="AC851" s="998"/>
      <c r="AD851" s="998"/>
      <c r="AE851" s="998"/>
      <c r="AF851" s="998"/>
      <c r="AG851" s="998"/>
      <c r="AH851" s="998"/>
      <c r="AI851" s="998"/>
      <c r="AJ851" s="998"/>
      <c r="AK851" s="998"/>
      <c r="AL851" s="998"/>
      <c r="AM851" s="998"/>
      <c r="AN851" s="998"/>
      <c r="AO851" s="998"/>
      <c r="AP851" s="998"/>
      <c r="AQ851" s="998"/>
      <c r="AR851" s="998"/>
      <c r="AS851" s="998"/>
      <c r="AT851" s="998"/>
      <c r="AU851" s="998"/>
      <c r="AV851" s="998"/>
      <c r="AW851" s="998"/>
      <c r="AX851" s="998"/>
      <c r="AY851" s="998"/>
    </row>
    <row r="852" ht="15.75" customHeight="1">
      <c r="A852" s="998"/>
      <c r="B852" s="998"/>
      <c r="C852" s="998"/>
      <c r="D852" s="998"/>
      <c r="E852" s="998"/>
      <c r="F852" s="998"/>
      <c r="G852" s="998"/>
      <c r="H852" s="998"/>
      <c r="I852" s="998"/>
      <c r="J852" s="998"/>
      <c r="K852" s="998"/>
      <c r="L852" s="998"/>
      <c r="M852" s="998"/>
      <c r="N852" s="998"/>
      <c r="O852" s="998"/>
      <c r="P852" s="998"/>
      <c r="Q852" s="998"/>
      <c r="R852" s="998"/>
      <c r="S852" s="998"/>
      <c r="T852" s="998"/>
      <c r="U852" s="998"/>
      <c r="V852" s="998"/>
      <c r="W852" s="998"/>
      <c r="X852" s="998"/>
      <c r="Y852" s="998"/>
      <c r="Z852" s="998"/>
      <c r="AA852" s="998"/>
      <c r="AB852" s="998"/>
      <c r="AC852" s="998"/>
      <c r="AD852" s="998"/>
      <c r="AE852" s="998"/>
      <c r="AF852" s="998"/>
      <c r="AG852" s="998"/>
      <c r="AH852" s="998"/>
      <c r="AI852" s="998"/>
      <c r="AJ852" s="998"/>
      <c r="AK852" s="998"/>
      <c r="AL852" s="998"/>
      <c r="AM852" s="998"/>
      <c r="AN852" s="998"/>
      <c r="AO852" s="998"/>
      <c r="AP852" s="998"/>
      <c r="AQ852" s="998"/>
      <c r="AR852" s="998"/>
      <c r="AS852" s="998"/>
      <c r="AT852" s="998"/>
      <c r="AU852" s="998"/>
      <c r="AV852" s="998"/>
      <c r="AW852" s="998"/>
      <c r="AX852" s="998"/>
      <c r="AY852" s="998"/>
    </row>
    <row r="853" ht="15.75" customHeight="1">
      <c r="A853" s="998"/>
      <c r="B853" s="998"/>
      <c r="C853" s="998"/>
      <c r="D853" s="998"/>
      <c r="E853" s="998"/>
      <c r="F853" s="998"/>
      <c r="G853" s="998"/>
      <c r="H853" s="998"/>
      <c r="I853" s="998"/>
      <c r="J853" s="998"/>
      <c r="K853" s="998"/>
      <c r="L853" s="998"/>
      <c r="M853" s="998"/>
      <c r="N853" s="998"/>
      <c r="O853" s="998"/>
      <c r="P853" s="998"/>
      <c r="Q853" s="998"/>
      <c r="R853" s="998"/>
      <c r="S853" s="998"/>
      <c r="T853" s="998"/>
      <c r="U853" s="998"/>
      <c r="V853" s="998"/>
      <c r="W853" s="998"/>
      <c r="X853" s="998"/>
      <c r="Y853" s="998"/>
      <c r="Z853" s="998"/>
      <c r="AA853" s="998"/>
      <c r="AB853" s="998"/>
      <c r="AC853" s="998"/>
      <c r="AD853" s="998"/>
      <c r="AE853" s="998"/>
      <c r="AF853" s="998"/>
      <c r="AG853" s="998"/>
      <c r="AH853" s="998"/>
      <c r="AI853" s="998"/>
      <c r="AJ853" s="998"/>
      <c r="AK853" s="998"/>
      <c r="AL853" s="998"/>
      <c r="AM853" s="998"/>
      <c r="AN853" s="998"/>
      <c r="AO853" s="998"/>
      <c r="AP853" s="998"/>
      <c r="AQ853" s="998"/>
      <c r="AR853" s="998"/>
      <c r="AS853" s="998"/>
      <c r="AT853" s="998"/>
      <c r="AU853" s="998"/>
      <c r="AV853" s="998"/>
      <c r="AW853" s="998"/>
      <c r="AX853" s="998"/>
      <c r="AY853" s="998"/>
    </row>
    <row r="854" ht="15.75" customHeight="1">
      <c r="A854" s="998"/>
      <c r="B854" s="998"/>
      <c r="C854" s="998"/>
      <c r="D854" s="998"/>
      <c r="E854" s="998"/>
      <c r="F854" s="998"/>
      <c r="G854" s="998"/>
      <c r="H854" s="998"/>
      <c r="I854" s="998"/>
      <c r="J854" s="998"/>
      <c r="K854" s="998"/>
      <c r="L854" s="998"/>
      <c r="M854" s="998"/>
      <c r="N854" s="998"/>
      <c r="O854" s="998"/>
      <c r="P854" s="998"/>
      <c r="Q854" s="998"/>
      <c r="R854" s="998"/>
      <c r="S854" s="998"/>
      <c r="T854" s="998"/>
      <c r="U854" s="998"/>
      <c r="V854" s="998"/>
      <c r="W854" s="998"/>
      <c r="X854" s="998"/>
      <c r="Y854" s="998"/>
      <c r="Z854" s="998"/>
      <c r="AA854" s="998"/>
      <c r="AB854" s="998"/>
      <c r="AC854" s="998"/>
      <c r="AD854" s="998"/>
      <c r="AE854" s="998"/>
      <c r="AF854" s="998"/>
      <c r="AG854" s="998"/>
      <c r="AH854" s="998"/>
      <c r="AI854" s="998"/>
      <c r="AJ854" s="998"/>
      <c r="AK854" s="998"/>
      <c r="AL854" s="998"/>
      <c r="AM854" s="998"/>
      <c r="AN854" s="998"/>
      <c r="AO854" s="998"/>
      <c r="AP854" s="998"/>
      <c r="AQ854" s="998"/>
      <c r="AR854" s="998"/>
      <c r="AS854" s="998"/>
      <c r="AT854" s="998"/>
      <c r="AU854" s="998"/>
      <c r="AV854" s="998"/>
      <c r="AW854" s="998"/>
      <c r="AX854" s="998"/>
      <c r="AY854" s="998"/>
    </row>
    <row r="855" ht="15.75" customHeight="1">
      <c r="A855" s="998"/>
      <c r="B855" s="998"/>
      <c r="C855" s="998"/>
      <c r="D855" s="998"/>
      <c r="E855" s="998"/>
      <c r="F855" s="998"/>
      <c r="G855" s="998"/>
      <c r="H855" s="998"/>
      <c r="I855" s="998"/>
      <c r="J855" s="998"/>
      <c r="K855" s="998"/>
      <c r="L855" s="998"/>
      <c r="M855" s="998"/>
      <c r="N855" s="998"/>
      <c r="O855" s="998"/>
      <c r="P855" s="998"/>
      <c r="Q855" s="998"/>
      <c r="R855" s="998"/>
      <c r="S855" s="998"/>
      <c r="T855" s="998"/>
      <c r="U855" s="998"/>
      <c r="V855" s="998"/>
      <c r="W855" s="998"/>
      <c r="X855" s="998"/>
      <c r="Y855" s="998"/>
      <c r="Z855" s="998"/>
      <c r="AA855" s="998"/>
      <c r="AB855" s="998"/>
      <c r="AC855" s="998"/>
      <c r="AD855" s="998"/>
      <c r="AE855" s="998"/>
      <c r="AF855" s="998"/>
      <c r="AG855" s="998"/>
      <c r="AH855" s="998"/>
      <c r="AI855" s="998"/>
      <c r="AJ855" s="998"/>
      <c r="AK855" s="998"/>
      <c r="AL855" s="998"/>
      <c r="AM855" s="998"/>
      <c r="AN855" s="998"/>
      <c r="AO855" s="998"/>
      <c r="AP855" s="998"/>
      <c r="AQ855" s="998"/>
      <c r="AR855" s="998"/>
      <c r="AS855" s="998"/>
      <c r="AT855" s="998"/>
      <c r="AU855" s="998"/>
      <c r="AV855" s="998"/>
      <c r="AW855" s="998"/>
      <c r="AX855" s="998"/>
      <c r="AY855" s="998"/>
    </row>
    <row r="856" ht="15.75" customHeight="1">
      <c r="A856" s="998"/>
      <c r="B856" s="998"/>
      <c r="C856" s="998"/>
      <c r="D856" s="998"/>
      <c r="E856" s="998"/>
      <c r="F856" s="998"/>
      <c r="G856" s="998"/>
      <c r="H856" s="998"/>
      <c r="I856" s="998"/>
      <c r="J856" s="998"/>
      <c r="K856" s="998"/>
      <c r="L856" s="998"/>
      <c r="M856" s="998"/>
      <c r="N856" s="998"/>
      <c r="O856" s="998"/>
      <c r="P856" s="998"/>
      <c r="Q856" s="998"/>
      <c r="R856" s="998"/>
      <c r="S856" s="998"/>
      <c r="T856" s="998"/>
      <c r="U856" s="998"/>
      <c r="V856" s="998"/>
      <c r="W856" s="998"/>
      <c r="X856" s="998"/>
      <c r="Y856" s="998"/>
      <c r="Z856" s="998"/>
      <c r="AA856" s="998"/>
      <c r="AB856" s="998"/>
      <c r="AC856" s="998"/>
      <c r="AD856" s="998"/>
      <c r="AE856" s="998"/>
      <c r="AF856" s="998"/>
      <c r="AG856" s="998"/>
      <c r="AH856" s="998"/>
      <c r="AI856" s="998"/>
      <c r="AJ856" s="998"/>
      <c r="AK856" s="998"/>
      <c r="AL856" s="998"/>
      <c r="AM856" s="998"/>
      <c r="AN856" s="998"/>
      <c r="AO856" s="998"/>
      <c r="AP856" s="998"/>
      <c r="AQ856" s="998"/>
      <c r="AR856" s="998"/>
      <c r="AS856" s="998"/>
      <c r="AT856" s="998"/>
      <c r="AU856" s="998"/>
      <c r="AV856" s="998"/>
      <c r="AW856" s="998"/>
      <c r="AX856" s="998"/>
      <c r="AY856" s="998"/>
    </row>
    <row r="857" ht="15.75" customHeight="1">
      <c r="A857" s="998"/>
      <c r="B857" s="998"/>
      <c r="C857" s="998"/>
      <c r="D857" s="998"/>
      <c r="E857" s="998"/>
      <c r="F857" s="998"/>
      <c r="G857" s="998"/>
      <c r="H857" s="998"/>
      <c r="I857" s="998"/>
      <c r="J857" s="998"/>
      <c r="K857" s="998"/>
      <c r="L857" s="998"/>
      <c r="M857" s="998"/>
      <c r="N857" s="998"/>
      <c r="O857" s="998"/>
      <c r="P857" s="998"/>
      <c r="Q857" s="998"/>
      <c r="R857" s="998"/>
      <c r="S857" s="998"/>
      <c r="T857" s="998"/>
      <c r="U857" s="998"/>
      <c r="V857" s="998"/>
      <c r="W857" s="998"/>
      <c r="X857" s="998"/>
      <c r="Y857" s="998"/>
      <c r="Z857" s="998"/>
      <c r="AA857" s="998"/>
      <c r="AB857" s="998"/>
      <c r="AC857" s="998"/>
      <c r="AD857" s="998"/>
      <c r="AE857" s="998"/>
      <c r="AF857" s="998"/>
      <c r="AG857" s="998"/>
      <c r="AH857" s="998"/>
      <c r="AI857" s="998"/>
      <c r="AJ857" s="998"/>
      <c r="AK857" s="998"/>
      <c r="AL857" s="998"/>
      <c r="AM857" s="998"/>
      <c r="AN857" s="998"/>
      <c r="AO857" s="998"/>
      <c r="AP857" s="998"/>
      <c r="AQ857" s="998"/>
      <c r="AR857" s="998"/>
      <c r="AS857" s="998"/>
      <c r="AT857" s="998"/>
      <c r="AU857" s="998"/>
      <c r="AV857" s="998"/>
      <c r="AW857" s="998"/>
      <c r="AX857" s="998"/>
      <c r="AY857" s="998"/>
    </row>
    <row r="858" ht="15.75" customHeight="1">
      <c r="A858" s="998"/>
      <c r="B858" s="998"/>
      <c r="C858" s="998"/>
      <c r="D858" s="998"/>
      <c r="E858" s="998"/>
      <c r="F858" s="998"/>
      <c r="G858" s="998"/>
      <c r="H858" s="998"/>
      <c r="I858" s="998"/>
      <c r="J858" s="998"/>
      <c r="K858" s="998"/>
      <c r="L858" s="998"/>
      <c r="M858" s="998"/>
      <c r="N858" s="998"/>
      <c r="O858" s="998"/>
      <c r="P858" s="998"/>
      <c r="Q858" s="998"/>
      <c r="R858" s="998"/>
      <c r="S858" s="998"/>
      <c r="T858" s="998"/>
      <c r="U858" s="998"/>
      <c r="V858" s="998"/>
      <c r="W858" s="998"/>
      <c r="X858" s="998"/>
      <c r="Y858" s="998"/>
      <c r="Z858" s="998"/>
      <c r="AA858" s="998"/>
      <c r="AB858" s="998"/>
      <c r="AC858" s="998"/>
      <c r="AD858" s="998"/>
      <c r="AE858" s="998"/>
      <c r="AF858" s="998"/>
      <c r="AG858" s="998"/>
      <c r="AH858" s="998"/>
      <c r="AI858" s="998"/>
      <c r="AJ858" s="998"/>
      <c r="AK858" s="998"/>
      <c r="AL858" s="998"/>
      <c r="AM858" s="998"/>
      <c r="AN858" s="998"/>
      <c r="AO858" s="998"/>
      <c r="AP858" s="998"/>
      <c r="AQ858" s="998"/>
      <c r="AR858" s="998"/>
      <c r="AS858" s="998"/>
      <c r="AT858" s="998"/>
      <c r="AU858" s="998"/>
      <c r="AV858" s="998"/>
      <c r="AW858" s="998"/>
      <c r="AX858" s="998"/>
      <c r="AY858" s="998"/>
    </row>
    <row r="859" ht="15.75" customHeight="1">
      <c r="A859" s="998"/>
      <c r="B859" s="998"/>
      <c r="C859" s="998"/>
      <c r="D859" s="998"/>
      <c r="E859" s="998"/>
      <c r="F859" s="998"/>
      <c r="G859" s="998"/>
      <c r="H859" s="998"/>
      <c r="I859" s="998"/>
      <c r="J859" s="998"/>
      <c r="K859" s="998"/>
      <c r="L859" s="998"/>
      <c r="M859" s="998"/>
      <c r="N859" s="998"/>
      <c r="O859" s="998"/>
      <c r="P859" s="998"/>
      <c r="Q859" s="998"/>
      <c r="R859" s="998"/>
      <c r="S859" s="998"/>
      <c r="T859" s="998"/>
      <c r="U859" s="998"/>
      <c r="V859" s="998"/>
      <c r="W859" s="998"/>
      <c r="X859" s="998"/>
      <c r="Y859" s="998"/>
      <c r="Z859" s="998"/>
      <c r="AA859" s="998"/>
      <c r="AB859" s="998"/>
      <c r="AC859" s="998"/>
      <c r="AD859" s="998"/>
      <c r="AE859" s="998"/>
      <c r="AF859" s="998"/>
      <c r="AG859" s="998"/>
      <c r="AH859" s="998"/>
      <c r="AI859" s="998"/>
      <c r="AJ859" s="998"/>
      <c r="AK859" s="998"/>
      <c r="AL859" s="998"/>
      <c r="AM859" s="998"/>
      <c r="AN859" s="998"/>
      <c r="AO859" s="998"/>
      <c r="AP859" s="998"/>
      <c r="AQ859" s="998"/>
      <c r="AR859" s="998"/>
      <c r="AS859" s="998"/>
      <c r="AT859" s="998"/>
      <c r="AU859" s="998"/>
      <c r="AV859" s="998"/>
      <c r="AW859" s="998"/>
      <c r="AX859" s="998"/>
      <c r="AY859" s="998"/>
    </row>
    <row r="860" ht="15.75" customHeight="1">
      <c r="A860" s="998"/>
      <c r="B860" s="998"/>
      <c r="C860" s="998"/>
      <c r="D860" s="998"/>
      <c r="E860" s="998"/>
      <c r="F860" s="998"/>
      <c r="G860" s="998"/>
      <c r="H860" s="998"/>
      <c r="I860" s="998"/>
      <c r="J860" s="998"/>
      <c r="K860" s="998"/>
      <c r="L860" s="998"/>
      <c r="M860" s="998"/>
      <c r="N860" s="998"/>
      <c r="O860" s="998"/>
      <c r="P860" s="998"/>
      <c r="Q860" s="998"/>
      <c r="R860" s="998"/>
      <c r="S860" s="998"/>
      <c r="T860" s="998"/>
      <c r="U860" s="998"/>
      <c r="V860" s="998"/>
      <c r="W860" s="998"/>
      <c r="X860" s="998"/>
      <c r="Y860" s="998"/>
      <c r="Z860" s="998"/>
      <c r="AA860" s="998"/>
      <c r="AB860" s="998"/>
      <c r="AC860" s="998"/>
      <c r="AD860" s="998"/>
      <c r="AE860" s="998"/>
      <c r="AF860" s="998"/>
      <c r="AG860" s="998"/>
      <c r="AH860" s="998"/>
      <c r="AI860" s="998"/>
      <c r="AJ860" s="998"/>
      <c r="AK860" s="998"/>
      <c r="AL860" s="998"/>
      <c r="AM860" s="998"/>
      <c r="AN860" s="998"/>
      <c r="AO860" s="998"/>
      <c r="AP860" s="998"/>
      <c r="AQ860" s="998"/>
      <c r="AR860" s="998"/>
      <c r="AS860" s="998"/>
      <c r="AT860" s="998"/>
      <c r="AU860" s="998"/>
      <c r="AV860" s="998"/>
      <c r="AW860" s="998"/>
      <c r="AX860" s="998"/>
      <c r="AY860" s="998"/>
    </row>
    <row r="861" ht="15.75" customHeight="1">
      <c r="A861" s="998"/>
      <c r="B861" s="998"/>
      <c r="C861" s="998"/>
      <c r="D861" s="998"/>
      <c r="E861" s="998"/>
      <c r="F861" s="998"/>
      <c r="G861" s="998"/>
      <c r="H861" s="998"/>
      <c r="I861" s="998"/>
      <c r="J861" s="998"/>
      <c r="K861" s="998"/>
      <c r="L861" s="998"/>
      <c r="M861" s="998"/>
      <c r="N861" s="998"/>
      <c r="O861" s="998"/>
      <c r="P861" s="998"/>
      <c r="Q861" s="998"/>
      <c r="R861" s="998"/>
      <c r="S861" s="998"/>
      <c r="T861" s="998"/>
      <c r="U861" s="998"/>
      <c r="V861" s="998"/>
      <c r="W861" s="998"/>
      <c r="X861" s="998"/>
      <c r="Y861" s="998"/>
      <c r="Z861" s="998"/>
      <c r="AA861" s="998"/>
      <c r="AB861" s="998"/>
      <c r="AC861" s="998"/>
      <c r="AD861" s="998"/>
      <c r="AE861" s="998"/>
      <c r="AF861" s="998"/>
      <c r="AG861" s="998"/>
      <c r="AH861" s="998"/>
      <c r="AI861" s="998"/>
      <c r="AJ861" s="998"/>
      <c r="AK861" s="998"/>
      <c r="AL861" s="998"/>
      <c r="AM861" s="998"/>
      <c r="AN861" s="998"/>
      <c r="AO861" s="998"/>
      <c r="AP861" s="998"/>
      <c r="AQ861" s="998"/>
      <c r="AR861" s="998"/>
      <c r="AS861" s="998"/>
      <c r="AT861" s="998"/>
      <c r="AU861" s="998"/>
      <c r="AV861" s="998"/>
      <c r="AW861" s="998"/>
      <c r="AX861" s="998"/>
      <c r="AY861" s="998"/>
    </row>
    <row r="862" ht="15.75" customHeight="1">
      <c r="A862" s="998"/>
      <c r="B862" s="998"/>
      <c r="C862" s="998"/>
      <c r="D862" s="998"/>
      <c r="E862" s="998"/>
      <c r="F862" s="998"/>
      <c r="G862" s="998"/>
      <c r="H862" s="998"/>
      <c r="I862" s="998"/>
      <c r="J862" s="998"/>
      <c r="K862" s="998"/>
      <c r="L862" s="998"/>
      <c r="M862" s="998"/>
      <c r="N862" s="998"/>
      <c r="O862" s="998"/>
      <c r="P862" s="998"/>
      <c r="Q862" s="998"/>
      <c r="R862" s="998"/>
      <c r="S862" s="998"/>
      <c r="T862" s="998"/>
      <c r="U862" s="998"/>
      <c r="V862" s="998"/>
      <c r="W862" s="998"/>
      <c r="X862" s="998"/>
      <c r="Y862" s="998"/>
      <c r="Z862" s="998"/>
      <c r="AA862" s="998"/>
      <c r="AB862" s="998"/>
      <c r="AC862" s="998"/>
      <c r="AD862" s="998"/>
      <c r="AE862" s="998"/>
      <c r="AF862" s="998"/>
      <c r="AG862" s="998"/>
      <c r="AH862" s="998"/>
      <c r="AI862" s="998"/>
      <c r="AJ862" s="998"/>
      <c r="AK862" s="998"/>
      <c r="AL862" s="998"/>
      <c r="AM862" s="998"/>
      <c r="AN862" s="998"/>
      <c r="AO862" s="998"/>
      <c r="AP862" s="998"/>
      <c r="AQ862" s="998"/>
      <c r="AR862" s="998"/>
      <c r="AS862" s="998"/>
      <c r="AT862" s="998"/>
      <c r="AU862" s="998"/>
      <c r="AV862" s="998"/>
      <c r="AW862" s="998"/>
      <c r="AX862" s="998"/>
      <c r="AY862" s="998"/>
    </row>
    <row r="863" ht="15.75" customHeight="1">
      <c r="A863" s="998"/>
      <c r="B863" s="998"/>
      <c r="C863" s="998"/>
      <c r="D863" s="998"/>
      <c r="E863" s="998"/>
      <c r="F863" s="998"/>
      <c r="G863" s="998"/>
      <c r="H863" s="998"/>
      <c r="I863" s="998"/>
      <c r="J863" s="998"/>
      <c r="K863" s="998"/>
      <c r="L863" s="998"/>
      <c r="M863" s="998"/>
      <c r="N863" s="998"/>
      <c r="O863" s="998"/>
      <c r="P863" s="998"/>
      <c r="Q863" s="998"/>
      <c r="R863" s="998"/>
      <c r="S863" s="998"/>
      <c r="T863" s="998"/>
      <c r="U863" s="998"/>
      <c r="V863" s="998"/>
      <c r="W863" s="998"/>
      <c r="X863" s="998"/>
      <c r="Y863" s="998"/>
      <c r="Z863" s="998"/>
      <c r="AA863" s="998"/>
      <c r="AB863" s="998"/>
      <c r="AC863" s="998"/>
      <c r="AD863" s="998"/>
      <c r="AE863" s="998"/>
      <c r="AF863" s="998"/>
      <c r="AG863" s="998"/>
      <c r="AH863" s="998"/>
      <c r="AI863" s="998"/>
      <c r="AJ863" s="998"/>
      <c r="AK863" s="998"/>
      <c r="AL863" s="998"/>
      <c r="AM863" s="998"/>
      <c r="AN863" s="998"/>
      <c r="AO863" s="998"/>
      <c r="AP863" s="998"/>
      <c r="AQ863" s="998"/>
      <c r="AR863" s="998"/>
      <c r="AS863" s="998"/>
      <c r="AT863" s="998"/>
      <c r="AU863" s="998"/>
      <c r="AV863" s="998"/>
      <c r="AW863" s="998"/>
      <c r="AX863" s="998"/>
      <c r="AY863" s="998"/>
    </row>
    <row r="864" ht="15.75" customHeight="1">
      <c r="A864" s="998"/>
      <c r="B864" s="998"/>
      <c r="C864" s="998"/>
      <c r="D864" s="998"/>
      <c r="E864" s="998"/>
      <c r="F864" s="998"/>
      <c r="G864" s="998"/>
      <c r="H864" s="998"/>
      <c r="I864" s="998"/>
      <c r="J864" s="998"/>
      <c r="K864" s="998"/>
      <c r="L864" s="998"/>
      <c r="M864" s="998"/>
      <c r="N864" s="998"/>
      <c r="O864" s="998"/>
      <c r="P864" s="998"/>
      <c r="Q864" s="998"/>
      <c r="R864" s="998"/>
      <c r="S864" s="998"/>
      <c r="T864" s="998"/>
      <c r="U864" s="998"/>
      <c r="V864" s="998"/>
      <c r="W864" s="998"/>
      <c r="X864" s="998"/>
      <c r="Y864" s="998"/>
      <c r="Z864" s="998"/>
      <c r="AA864" s="998"/>
      <c r="AB864" s="998"/>
      <c r="AC864" s="998"/>
      <c r="AD864" s="998"/>
      <c r="AE864" s="998"/>
      <c r="AF864" s="998"/>
      <c r="AG864" s="998"/>
      <c r="AH864" s="998"/>
      <c r="AI864" s="998"/>
      <c r="AJ864" s="998"/>
      <c r="AK864" s="998"/>
      <c r="AL864" s="998"/>
      <c r="AM864" s="998"/>
      <c r="AN864" s="998"/>
      <c r="AO864" s="998"/>
      <c r="AP864" s="998"/>
      <c r="AQ864" s="998"/>
      <c r="AR864" s="998"/>
      <c r="AS864" s="998"/>
      <c r="AT864" s="998"/>
      <c r="AU864" s="998"/>
      <c r="AV864" s="998"/>
      <c r="AW864" s="998"/>
      <c r="AX864" s="998"/>
      <c r="AY864" s="998"/>
    </row>
    <row r="865" ht="15.75" customHeight="1">
      <c r="A865" s="998"/>
      <c r="B865" s="998"/>
      <c r="C865" s="998"/>
      <c r="D865" s="998"/>
      <c r="E865" s="998"/>
      <c r="F865" s="998"/>
      <c r="G865" s="998"/>
      <c r="H865" s="998"/>
      <c r="I865" s="998"/>
      <c r="J865" s="998"/>
      <c r="K865" s="998"/>
      <c r="L865" s="998"/>
      <c r="M865" s="998"/>
      <c r="N865" s="998"/>
      <c r="O865" s="998"/>
      <c r="P865" s="998"/>
      <c r="Q865" s="998"/>
      <c r="R865" s="998"/>
      <c r="S865" s="998"/>
      <c r="T865" s="998"/>
      <c r="U865" s="998"/>
      <c r="V865" s="998"/>
      <c r="W865" s="998"/>
      <c r="X865" s="998"/>
      <c r="Y865" s="998"/>
      <c r="Z865" s="998"/>
      <c r="AA865" s="998"/>
      <c r="AB865" s="998"/>
      <c r="AC865" s="998"/>
      <c r="AD865" s="998"/>
      <c r="AE865" s="998"/>
      <c r="AF865" s="998"/>
      <c r="AG865" s="998"/>
      <c r="AH865" s="998"/>
      <c r="AI865" s="998"/>
      <c r="AJ865" s="998"/>
      <c r="AK865" s="998"/>
      <c r="AL865" s="998"/>
      <c r="AM865" s="998"/>
      <c r="AN865" s="998"/>
      <c r="AO865" s="998"/>
      <c r="AP865" s="998"/>
      <c r="AQ865" s="998"/>
      <c r="AR865" s="998"/>
      <c r="AS865" s="998"/>
      <c r="AT865" s="998"/>
      <c r="AU865" s="998"/>
      <c r="AV865" s="998"/>
      <c r="AW865" s="998"/>
      <c r="AX865" s="998"/>
      <c r="AY865" s="998"/>
    </row>
    <row r="866" ht="15.75" customHeight="1">
      <c r="A866" s="998"/>
      <c r="B866" s="998"/>
      <c r="C866" s="998"/>
      <c r="D866" s="998"/>
      <c r="E866" s="998"/>
      <c r="F866" s="998"/>
      <c r="G866" s="998"/>
      <c r="H866" s="998"/>
      <c r="I866" s="998"/>
      <c r="J866" s="998"/>
      <c r="K866" s="998"/>
      <c r="L866" s="998"/>
      <c r="M866" s="998"/>
      <c r="N866" s="998"/>
      <c r="O866" s="998"/>
      <c r="P866" s="998"/>
      <c r="Q866" s="998"/>
      <c r="R866" s="998"/>
      <c r="S866" s="998"/>
      <c r="T866" s="998"/>
      <c r="U866" s="998"/>
      <c r="V866" s="998"/>
      <c r="W866" s="998"/>
      <c r="X866" s="998"/>
      <c r="Y866" s="998"/>
      <c r="Z866" s="998"/>
      <c r="AA866" s="998"/>
      <c r="AB866" s="998"/>
      <c r="AC866" s="998"/>
      <c r="AD866" s="998"/>
      <c r="AE866" s="998"/>
      <c r="AF866" s="998"/>
      <c r="AG866" s="998"/>
      <c r="AH866" s="998"/>
      <c r="AI866" s="998"/>
      <c r="AJ866" s="998"/>
      <c r="AK866" s="998"/>
      <c r="AL866" s="998"/>
      <c r="AM866" s="998"/>
      <c r="AN866" s="998"/>
      <c r="AO866" s="998"/>
      <c r="AP866" s="998"/>
      <c r="AQ866" s="998"/>
      <c r="AR866" s="998"/>
      <c r="AS866" s="998"/>
      <c r="AT866" s="998"/>
      <c r="AU866" s="998"/>
      <c r="AV866" s="998"/>
      <c r="AW866" s="998"/>
      <c r="AX866" s="998"/>
      <c r="AY866" s="998"/>
    </row>
    <row r="867" ht="15.75" customHeight="1">
      <c r="A867" s="998"/>
      <c r="B867" s="998"/>
      <c r="C867" s="998"/>
      <c r="D867" s="998"/>
      <c r="E867" s="998"/>
      <c r="F867" s="998"/>
      <c r="G867" s="998"/>
      <c r="H867" s="998"/>
      <c r="I867" s="998"/>
      <c r="J867" s="998"/>
      <c r="K867" s="998"/>
      <c r="L867" s="998"/>
      <c r="M867" s="998"/>
      <c r="N867" s="998"/>
      <c r="O867" s="998"/>
      <c r="P867" s="998"/>
      <c r="Q867" s="998"/>
      <c r="R867" s="998"/>
      <c r="S867" s="998"/>
      <c r="T867" s="998"/>
      <c r="U867" s="998"/>
      <c r="V867" s="998"/>
      <c r="W867" s="998"/>
      <c r="X867" s="998"/>
      <c r="Y867" s="998"/>
      <c r="Z867" s="998"/>
      <c r="AA867" s="998"/>
      <c r="AB867" s="998"/>
      <c r="AC867" s="998"/>
      <c r="AD867" s="998"/>
      <c r="AE867" s="998"/>
      <c r="AF867" s="998"/>
      <c r="AG867" s="998"/>
      <c r="AH867" s="998"/>
      <c r="AI867" s="998"/>
      <c r="AJ867" s="998"/>
      <c r="AK867" s="998"/>
      <c r="AL867" s="998"/>
      <c r="AM867" s="998"/>
      <c r="AN867" s="998"/>
      <c r="AO867" s="998"/>
      <c r="AP867" s="998"/>
      <c r="AQ867" s="998"/>
      <c r="AR867" s="998"/>
      <c r="AS867" s="998"/>
      <c r="AT867" s="998"/>
      <c r="AU867" s="998"/>
      <c r="AV867" s="998"/>
      <c r="AW867" s="998"/>
      <c r="AX867" s="998"/>
      <c r="AY867" s="998"/>
    </row>
    <row r="868" ht="15.75" customHeight="1">
      <c r="A868" s="998"/>
      <c r="B868" s="998"/>
      <c r="C868" s="998"/>
      <c r="D868" s="998"/>
      <c r="E868" s="998"/>
      <c r="F868" s="998"/>
      <c r="G868" s="998"/>
      <c r="H868" s="998"/>
      <c r="I868" s="998"/>
      <c r="J868" s="998"/>
      <c r="K868" s="998"/>
      <c r="L868" s="998"/>
      <c r="M868" s="998"/>
      <c r="N868" s="998"/>
      <c r="O868" s="998"/>
      <c r="P868" s="998"/>
      <c r="Q868" s="998"/>
      <c r="R868" s="998"/>
      <c r="S868" s="998"/>
      <c r="T868" s="998"/>
      <c r="U868" s="998"/>
      <c r="V868" s="998"/>
      <c r="W868" s="998"/>
      <c r="X868" s="998"/>
      <c r="Y868" s="998"/>
      <c r="Z868" s="998"/>
      <c r="AA868" s="998"/>
      <c r="AB868" s="998"/>
      <c r="AC868" s="998"/>
      <c r="AD868" s="998"/>
      <c r="AE868" s="998"/>
      <c r="AF868" s="998"/>
      <c r="AG868" s="998"/>
      <c r="AH868" s="998"/>
      <c r="AI868" s="998"/>
      <c r="AJ868" s="998"/>
      <c r="AK868" s="998"/>
      <c r="AL868" s="998"/>
      <c r="AM868" s="998"/>
      <c r="AN868" s="998"/>
      <c r="AO868" s="998"/>
      <c r="AP868" s="998"/>
      <c r="AQ868" s="998"/>
      <c r="AR868" s="998"/>
      <c r="AS868" s="998"/>
      <c r="AT868" s="998"/>
      <c r="AU868" s="998"/>
      <c r="AV868" s="998"/>
      <c r="AW868" s="998"/>
      <c r="AX868" s="998"/>
      <c r="AY868" s="998"/>
    </row>
    <row r="869" ht="15.75" customHeight="1">
      <c r="A869" s="998"/>
      <c r="B869" s="998"/>
      <c r="C869" s="998"/>
      <c r="D869" s="998"/>
      <c r="E869" s="998"/>
      <c r="F869" s="998"/>
      <c r="G869" s="998"/>
      <c r="H869" s="998"/>
      <c r="I869" s="998"/>
      <c r="J869" s="998"/>
      <c r="K869" s="998"/>
      <c r="L869" s="998"/>
      <c r="M869" s="998"/>
      <c r="N869" s="998"/>
      <c r="O869" s="998"/>
      <c r="P869" s="998"/>
      <c r="Q869" s="998"/>
      <c r="R869" s="998"/>
      <c r="S869" s="998"/>
      <c r="T869" s="998"/>
      <c r="U869" s="998"/>
      <c r="V869" s="998"/>
      <c r="W869" s="998"/>
      <c r="X869" s="998"/>
      <c r="Y869" s="998"/>
      <c r="Z869" s="998"/>
      <c r="AA869" s="998"/>
      <c r="AB869" s="998"/>
      <c r="AC869" s="998"/>
      <c r="AD869" s="998"/>
      <c r="AE869" s="998"/>
      <c r="AF869" s="998"/>
      <c r="AG869" s="998"/>
      <c r="AH869" s="998"/>
      <c r="AI869" s="998"/>
      <c r="AJ869" s="998"/>
      <c r="AK869" s="998"/>
      <c r="AL869" s="998"/>
      <c r="AM869" s="998"/>
      <c r="AN869" s="998"/>
      <c r="AO869" s="998"/>
      <c r="AP869" s="998"/>
      <c r="AQ869" s="998"/>
      <c r="AR869" s="998"/>
      <c r="AS869" s="998"/>
      <c r="AT869" s="998"/>
      <c r="AU869" s="998"/>
      <c r="AV869" s="998"/>
      <c r="AW869" s="998"/>
      <c r="AX869" s="998"/>
      <c r="AY869" s="998"/>
    </row>
    <row r="870" ht="15.75" customHeight="1">
      <c r="A870" s="998"/>
      <c r="B870" s="998"/>
      <c r="C870" s="998"/>
      <c r="D870" s="998"/>
      <c r="E870" s="998"/>
      <c r="F870" s="998"/>
      <c r="G870" s="998"/>
      <c r="H870" s="998"/>
      <c r="I870" s="998"/>
      <c r="J870" s="998"/>
      <c r="K870" s="998"/>
      <c r="L870" s="998"/>
      <c r="M870" s="998"/>
      <c r="N870" s="998"/>
      <c r="O870" s="998"/>
      <c r="P870" s="998"/>
      <c r="Q870" s="998"/>
      <c r="R870" s="998"/>
      <c r="S870" s="998"/>
      <c r="T870" s="998"/>
      <c r="U870" s="998"/>
      <c r="V870" s="998"/>
      <c r="W870" s="998"/>
      <c r="X870" s="998"/>
      <c r="Y870" s="998"/>
      <c r="Z870" s="998"/>
      <c r="AA870" s="998"/>
      <c r="AB870" s="998"/>
      <c r="AC870" s="998"/>
      <c r="AD870" s="998"/>
      <c r="AE870" s="998"/>
      <c r="AF870" s="998"/>
      <c r="AG870" s="998"/>
      <c r="AH870" s="998"/>
      <c r="AI870" s="998"/>
      <c r="AJ870" s="998"/>
      <c r="AK870" s="998"/>
      <c r="AL870" s="998"/>
      <c r="AM870" s="998"/>
      <c r="AN870" s="998"/>
      <c r="AO870" s="998"/>
      <c r="AP870" s="998"/>
      <c r="AQ870" s="998"/>
      <c r="AR870" s="998"/>
      <c r="AS870" s="998"/>
      <c r="AT870" s="998"/>
      <c r="AU870" s="998"/>
      <c r="AV870" s="998"/>
      <c r="AW870" s="998"/>
      <c r="AX870" s="998"/>
      <c r="AY870" s="998"/>
    </row>
    <row r="871" ht="15.75" customHeight="1">
      <c r="A871" s="998"/>
      <c r="B871" s="998"/>
      <c r="C871" s="998"/>
      <c r="D871" s="998"/>
      <c r="E871" s="998"/>
      <c r="F871" s="998"/>
      <c r="G871" s="998"/>
      <c r="H871" s="998"/>
      <c r="I871" s="998"/>
      <c r="J871" s="998"/>
      <c r="K871" s="998"/>
      <c r="L871" s="998"/>
      <c r="M871" s="998"/>
      <c r="N871" s="998"/>
      <c r="O871" s="998"/>
      <c r="P871" s="998"/>
      <c r="Q871" s="998"/>
      <c r="R871" s="998"/>
      <c r="S871" s="998"/>
      <c r="T871" s="998"/>
      <c r="U871" s="998"/>
      <c r="V871" s="998"/>
      <c r="W871" s="998"/>
      <c r="X871" s="998"/>
      <c r="Y871" s="998"/>
      <c r="Z871" s="998"/>
      <c r="AA871" s="998"/>
      <c r="AB871" s="998"/>
      <c r="AC871" s="998"/>
      <c r="AD871" s="998"/>
      <c r="AE871" s="998"/>
      <c r="AF871" s="998"/>
      <c r="AG871" s="998"/>
      <c r="AH871" s="998"/>
      <c r="AI871" s="998"/>
      <c r="AJ871" s="998"/>
      <c r="AK871" s="998"/>
      <c r="AL871" s="998"/>
      <c r="AM871" s="998"/>
      <c r="AN871" s="998"/>
      <c r="AO871" s="998"/>
      <c r="AP871" s="998"/>
      <c r="AQ871" s="998"/>
      <c r="AR871" s="998"/>
      <c r="AS871" s="998"/>
      <c r="AT871" s="998"/>
      <c r="AU871" s="998"/>
      <c r="AV871" s="998"/>
      <c r="AW871" s="998"/>
      <c r="AX871" s="998"/>
      <c r="AY871" s="998"/>
    </row>
    <row r="872" ht="15.75" customHeight="1">
      <c r="A872" s="998"/>
      <c r="B872" s="998"/>
      <c r="C872" s="998"/>
      <c r="D872" s="998"/>
      <c r="E872" s="998"/>
      <c r="F872" s="998"/>
      <c r="G872" s="998"/>
      <c r="H872" s="998"/>
      <c r="I872" s="998"/>
      <c r="J872" s="998"/>
      <c r="K872" s="998"/>
      <c r="L872" s="998"/>
      <c r="M872" s="998"/>
      <c r="N872" s="998"/>
      <c r="O872" s="998"/>
      <c r="P872" s="998"/>
      <c r="Q872" s="998"/>
      <c r="R872" s="998"/>
      <c r="S872" s="998"/>
      <c r="T872" s="998"/>
      <c r="U872" s="998"/>
      <c r="V872" s="998"/>
      <c r="W872" s="998"/>
      <c r="X872" s="998"/>
      <c r="Y872" s="998"/>
      <c r="Z872" s="998"/>
      <c r="AA872" s="998"/>
      <c r="AB872" s="998"/>
      <c r="AC872" s="998"/>
      <c r="AD872" s="998"/>
      <c r="AE872" s="998"/>
      <c r="AF872" s="998"/>
      <c r="AG872" s="998"/>
      <c r="AH872" s="998"/>
      <c r="AI872" s="998"/>
      <c r="AJ872" s="998"/>
      <c r="AK872" s="998"/>
      <c r="AL872" s="998"/>
      <c r="AM872" s="998"/>
      <c r="AN872" s="998"/>
      <c r="AO872" s="998"/>
      <c r="AP872" s="998"/>
      <c r="AQ872" s="998"/>
      <c r="AR872" s="998"/>
      <c r="AS872" s="998"/>
      <c r="AT872" s="998"/>
      <c r="AU872" s="998"/>
      <c r="AV872" s="998"/>
      <c r="AW872" s="998"/>
      <c r="AX872" s="998"/>
      <c r="AY872" s="998"/>
    </row>
    <row r="873" ht="15.75" customHeight="1">
      <c r="A873" s="998"/>
      <c r="B873" s="998"/>
      <c r="C873" s="998"/>
      <c r="D873" s="998"/>
      <c r="E873" s="998"/>
      <c r="F873" s="998"/>
      <c r="G873" s="998"/>
      <c r="H873" s="998"/>
      <c r="I873" s="998"/>
      <c r="J873" s="998"/>
      <c r="K873" s="998"/>
      <c r="L873" s="998"/>
      <c r="M873" s="998"/>
      <c r="N873" s="998"/>
      <c r="O873" s="998"/>
      <c r="P873" s="998"/>
      <c r="Q873" s="998"/>
      <c r="R873" s="998"/>
      <c r="S873" s="998"/>
      <c r="T873" s="998"/>
      <c r="U873" s="998"/>
      <c r="V873" s="998"/>
      <c r="W873" s="998"/>
      <c r="X873" s="998"/>
      <c r="Y873" s="998"/>
      <c r="Z873" s="998"/>
      <c r="AA873" s="998"/>
      <c r="AB873" s="998"/>
      <c r="AC873" s="998"/>
      <c r="AD873" s="998"/>
      <c r="AE873" s="998"/>
      <c r="AF873" s="998"/>
      <c r="AG873" s="998"/>
      <c r="AH873" s="998"/>
      <c r="AI873" s="998"/>
      <c r="AJ873" s="998"/>
      <c r="AK873" s="998"/>
      <c r="AL873" s="998"/>
      <c r="AM873" s="998"/>
      <c r="AN873" s="998"/>
      <c r="AO873" s="998"/>
      <c r="AP873" s="998"/>
      <c r="AQ873" s="998"/>
      <c r="AR873" s="998"/>
      <c r="AS873" s="998"/>
      <c r="AT873" s="998"/>
      <c r="AU873" s="998"/>
      <c r="AV873" s="998"/>
      <c r="AW873" s="998"/>
      <c r="AX873" s="998"/>
      <c r="AY873" s="998"/>
    </row>
    <row r="874" ht="15.75" customHeight="1">
      <c r="A874" s="998"/>
      <c r="B874" s="998"/>
      <c r="C874" s="998"/>
      <c r="D874" s="998"/>
      <c r="E874" s="998"/>
      <c r="F874" s="998"/>
      <c r="G874" s="998"/>
      <c r="H874" s="998"/>
      <c r="I874" s="998"/>
      <c r="J874" s="998"/>
      <c r="K874" s="998"/>
      <c r="L874" s="998"/>
      <c r="M874" s="998"/>
      <c r="N874" s="998"/>
      <c r="O874" s="998"/>
      <c r="P874" s="998"/>
      <c r="Q874" s="998"/>
      <c r="R874" s="998"/>
      <c r="S874" s="998"/>
      <c r="T874" s="998"/>
      <c r="U874" s="998"/>
      <c r="V874" s="998"/>
      <c r="W874" s="998"/>
      <c r="X874" s="998"/>
      <c r="Y874" s="998"/>
      <c r="Z874" s="998"/>
      <c r="AA874" s="998"/>
      <c r="AB874" s="998"/>
      <c r="AC874" s="998"/>
      <c r="AD874" s="998"/>
      <c r="AE874" s="998"/>
      <c r="AF874" s="998"/>
      <c r="AG874" s="998"/>
      <c r="AH874" s="998"/>
      <c r="AI874" s="998"/>
      <c r="AJ874" s="998"/>
      <c r="AK874" s="998"/>
      <c r="AL874" s="998"/>
      <c r="AM874" s="998"/>
      <c r="AN874" s="998"/>
      <c r="AO874" s="998"/>
      <c r="AP874" s="998"/>
      <c r="AQ874" s="998"/>
      <c r="AR874" s="998"/>
      <c r="AS874" s="998"/>
      <c r="AT874" s="998"/>
      <c r="AU874" s="998"/>
      <c r="AV874" s="998"/>
      <c r="AW874" s="998"/>
      <c r="AX874" s="998"/>
      <c r="AY874" s="998"/>
    </row>
    <row r="875" ht="15.75" customHeight="1">
      <c r="A875" s="998"/>
      <c r="B875" s="998"/>
      <c r="C875" s="998"/>
      <c r="D875" s="998"/>
      <c r="E875" s="998"/>
      <c r="F875" s="998"/>
      <c r="G875" s="998"/>
      <c r="H875" s="998"/>
      <c r="I875" s="998"/>
      <c r="J875" s="998"/>
      <c r="K875" s="998"/>
      <c r="L875" s="998"/>
      <c r="M875" s="998"/>
      <c r="N875" s="998"/>
      <c r="O875" s="998"/>
      <c r="P875" s="998"/>
      <c r="Q875" s="998"/>
      <c r="R875" s="998"/>
      <c r="S875" s="998"/>
      <c r="T875" s="998"/>
      <c r="U875" s="998"/>
      <c r="V875" s="998"/>
      <c r="W875" s="998"/>
      <c r="X875" s="998"/>
      <c r="Y875" s="998"/>
      <c r="Z875" s="998"/>
      <c r="AA875" s="998"/>
      <c r="AB875" s="998"/>
      <c r="AC875" s="998"/>
      <c r="AD875" s="998"/>
      <c r="AE875" s="998"/>
      <c r="AF875" s="998"/>
      <c r="AG875" s="998"/>
      <c r="AH875" s="998"/>
      <c r="AI875" s="998"/>
      <c r="AJ875" s="998"/>
      <c r="AK875" s="998"/>
      <c r="AL875" s="998"/>
      <c r="AM875" s="998"/>
      <c r="AN875" s="998"/>
      <c r="AO875" s="998"/>
      <c r="AP875" s="998"/>
      <c r="AQ875" s="998"/>
      <c r="AR875" s="998"/>
      <c r="AS875" s="998"/>
      <c r="AT875" s="998"/>
      <c r="AU875" s="998"/>
      <c r="AV875" s="998"/>
      <c r="AW875" s="998"/>
      <c r="AX875" s="998"/>
      <c r="AY875" s="998"/>
    </row>
    <row r="876" ht="15.75" customHeight="1">
      <c r="A876" s="998"/>
      <c r="B876" s="998"/>
      <c r="C876" s="998"/>
      <c r="D876" s="998"/>
      <c r="E876" s="998"/>
      <c r="F876" s="998"/>
      <c r="G876" s="998"/>
      <c r="H876" s="998"/>
      <c r="I876" s="998"/>
      <c r="J876" s="998"/>
      <c r="K876" s="998"/>
      <c r="L876" s="998"/>
      <c r="M876" s="998"/>
      <c r="N876" s="998"/>
      <c r="O876" s="998"/>
      <c r="P876" s="998"/>
      <c r="Q876" s="998"/>
      <c r="R876" s="998"/>
      <c r="S876" s="998"/>
      <c r="T876" s="998"/>
      <c r="U876" s="998"/>
      <c r="V876" s="998"/>
      <c r="W876" s="998"/>
      <c r="X876" s="998"/>
      <c r="Y876" s="998"/>
      <c r="Z876" s="998"/>
      <c r="AA876" s="998"/>
      <c r="AB876" s="998"/>
      <c r="AC876" s="998"/>
      <c r="AD876" s="998"/>
      <c r="AE876" s="998"/>
      <c r="AF876" s="998"/>
      <c r="AG876" s="998"/>
      <c r="AH876" s="998"/>
      <c r="AI876" s="998"/>
      <c r="AJ876" s="998"/>
      <c r="AK876" s="998"/>
      <c r="AL876" s="998"/>
      <c r="AM876" s="998"/>
      <c r="AN876" s="998"/>
      <c r="AO876" s="998"/>
      <c r="AP876" s="998"/>
      <c r="AQ876" s="998"/>
      <c r="AR876" s="998"/>
      <c r="AS876" s="998"/>
      <c r="AT876" s="998"/>
      <c r="AU876" s="998"/>
      <c r="AV876" s="998"/>
      <c r="AW876" s="998"/>
      <c r="AX876" s="998"/>
      <c r="AY876" s="998"/>
    </row>
    <row r="877" ht="15.75" customHeight="1">
      <c r="A877" s="998"/>
      <c r="B877" s="998"/>
      <c r="C877" s="998"/>
      <c r="D877" s="998"/>
      <c r="E877" s="998"/>
      <c r="F877" s="998"/>
      <c r="G877" s="998"/>
      <c r="H877" s="998"/>
      <c r="I877" s="998"/>
      <c r="J877" s="998"/>
      <c r="K877" s="998"/>
      <c r="L877" s="998"/>
      <c r="M877" s="998"/>
      <c r="N877" s="998"/>
      <c r="O877" s="998"/>
      <c r="P877" s="998"/>
      <c r="Q877" s="998"/>
      <c r="R877" s="998"/>
      <c r="S877" s="998"/>
      <c r="T877" s="998"/>
      <c r="U877" s="998"/>
      <c r="V877" s="998"/>
      <c r="W877" s="998"/>
      <c r="X877" s="998"/>
      <c r="Y877" s="998"/>
      <c r="Z877" s="998"/>
      <c r="AA877" s="998"/>
      <c r="AB877" s="998"/>
      <c r="AC877" s="998"/>
      <c r="AD877" s="998"/>
      <c r="AE877" s="998"/>
      <c r="AF877" s="998"/>
      <c r="AG877" s="998"/>
      <c r="AH877" s="998"/>
      <c r="AI877" s="998"/>
      <c r="AJ877" s="998"/>
      <c r="AK877" s="998"/>
      <c r="AL877" s="998"/>
      <c r="AM877" s="998"/>
      <c r="AN877" s="998"/>
      <c r="AO877" s="998"/>
      <c r="AP877" s="998"/>
      <c r="AQ877" s="998"/>
      <c r="AR877" s="998"/>
      <c r="AS877" s="998"/>
      <c r="AT877" s="998"/>
      <c r="AU877" s="998"/>
      <c r="AV877" s="998"/>
      <c r="AW877" s="998"/>
      <c r="AX877" s="998"/>
      <c r="AY877" s="998"/>
    </row>
    <row r="878" ht="15.75" customHeight="1">
      <c r="A878" s="998"/>
      <c r="B878" s="998"/>
      <c r="C878" s="998"/>
      <c r="D878" s="998"/>
      <c r="E878" s="998"/>
      <c r="F878" s="998"/>
      <c r="G878" s="998"/>
      <c r="H878" s="998"/>
      <c r="I878" s="998"/>
      <c r="J878" s="998"/>
      <c r="K878" s="998"/>
      <c r="L878" s="998"/>
      <c r="M878" s="998"/>
      <c r="N878" s="998"/>
      <c r="O878" s="998"/>
      <c r="P878" s="998"/>
      <c r="Q878" s="998"/>
      <c r="R878" s="998"/>
      <c r="S878" s="998"/>
      <c r="T878" s="998"/>
      <c r="U878" s="998"/>
      <c r="V878" s="998"/>
      <c r="W878" s="998"/>
      <c r="X878" s="998"/>
      <c r="Y878" s="998"/>
      <c r="Z878" s="998"/>
      <c r="AA878" s="998"/>
      <c r="AB878" s="998"/>
      <c r="AC878" s="998"/>
      <c r="AD878" s="998"/>
      <c r="AE878" s="998"/>
      <c r="AF878" s="998"/>
      <c r="AG878" s="998"/>
      <c r="AH878" s="998"/>
      <c r="AI878" s="998"/>
      <c r="AJ878" s="998"/>
      <c r="AK878" s="998"/>
      <c r="AL878" s="998"/>
      <c r="AM878" s="998"/>
      <c r="AN878" s="998"/>
      <c r="AO878" s="998"/>
      <c r="AP878" s="998"/>
      <c r="AQ878" s="998"/>
      <c r="AR878" s="998"/>
      <c r="AS878" s="998"/>
      <c r="AT878" s="998"/>
      <c r="AU878" s="998"/>
      <c r="AV878" s="998"/>
      <c r="AW878" s="998"/>
      <c r="AX878" s="998"/>
      <c r="AY878" s="998"/>
    </row>
    <row r="879" ht="15.75" customHeight="1">
      <c r="A879" s="998"/>
      <c r="B879" s="998"/>
      <c r="C879" s="998"/>
      <c r="D879" s="998"/>
      <c r="E879" s="998"/>
      <c r="F879" s="998"/>
      <c r="G879" s="998"/>
      <c r="H879" s="998"/>
      <c r="I879" s="998"/>
      <c r="J879" s="998"/>
      <c r="K879" s="998"/>
      <c r="L879" s="998"/>
      <c r="M879" s="998"/>
      <c r="N879" s="998"/>
      <c r="O879" s="998"/>
      <c r="P879" s="998"/>
      <c r="Q879" s="998"/>
      <c r="R879" s="998"/>
      <c r="S879" s="998"/>
      <c r="T879" s="998"/>
      <c r="U879" s="998"/>
      <c r="V879" s="998"/>
      <c r="W879" s="998"/>
      <c r="X879" s="998"/>
      <c r="Y879" s="998"/>
      <c r="Z879" s="998"/>
      <c r="AA879" s="998"/>
      <c r="AB879" s="998"/>
      <c r="AC879" s="998"/>
      <c r="AD879" s="998"/>
      <c r="AE879" s="998"/>
      <c r="AF879" s="998"/>
      <c r="AG879" s="998"/>
      <c r="AH879" s="998"/>
      <c r="AI879" s="998"/>
      <c r="AJ879" s="998"/>
      <c r="AK879" s="998"/>
      <c r="AL879" s="998"/>
      <c r="AM879" s="998"/>
      <c r="AN879" s="998"/>
      <c r="AO879" s="998"/>
      <c r="AP879" s="998"/>
      <c r="AQ879" s="998"/>
      <c r="AR879" s="998"/>
      <c r="AS879" s="998"/>
      <c r="AT879" s="998"/>
      <c r="AU879" s="998"/>
      <c r="AV879" s="998"/>
      <c r="AW879" s="998"/>
      <c r="AX879" s="998"/>
      <c r="AY879" s="998"/>
    </row>
    <row r="880" ht="15.75" customHeight="1">
      <c r="A880" s="998"/>
      <c r="B880" s="998"/>
      <c r="C880" s="998"/>
      <c r="D880" s="998"/>
      <c r="E880" s="998"/>
      <c r="F880" s="998"/>
      <c r="G880" s="998"/>
      <c r="H880" s="998"/>
      <c r="I880" s="998"/>
      <c r="J880" s="998"/>
      <c r="K880" s="998"/>
      <c r="L880" s="998"/>
      <c r="M880" s="998"/>
      <c r="N880" s="998"/>
      <c r="O880" s="998"/>
      <c r="P880" s="998"/>
      <c r="Q880" s="998"/>
      <c r="R880" s="998"/>
      <c r="S880" s="998"/>
      <c r="T880" s="998"/>
      <c r="U880" s="998"/>
      <c r="V880" s="998"/>
      <c r="W880" s="998"/>
      <c r="X880" s="998"/>
      <c r="Y880" s="998"/>
      <c r="Z880" s="998"/>
      <c r="AA880" s="998"/>
      <c r="AB880" s="998"/>
      <c r="AC880" s="998"/>
      <c r="AD880" s="998"/>
      <c r="AE880" s="998"/>
      <c r="AF880" s="998"/>
      <c r="AG880" s="998"/>
      <c r="AH880" s="998"/>
      <c r="AI880" s="998"/>
      <c r="AJ880" s="998"/>
      <c r="AK880" s="998"/>
      <c r="AL880" s="998"/>
      <c r="AM880" s="998"/>
      <c r="AN880" s="998"/>
      <c r="AO880" s="998"/>
      <c r="AP880" s="998"/>
      <c r="AQ880" s="998"/>
      <c r="AR880" s="998"/>
      <c r="AS880" s="998"/>
      <c r="AT880" s="998"/>
      <c r="AU880" s="998"/>
      <c r="AV880" s="998"/>
      <c r="AW880" s="998"/>
      <c r="AX880" s="998"/>
      <c r="AY880" s="998"/>
    </row>
    <row r="881" ht="15.75" customHeight="1">
      <c r="A881" s="998"/>
      <c r="B881" s="998"/>
      <c r="C881" s="998"/>
      <c r="D881" s="998"/>
      <c r="E881" s="998"/>
      <c r="F881" s="998"/>
      <c r="G881" s="998"/>
      <c r="H881" s="998"/>
      <c r="I881" s="998"/>
      <c r="J881" s="998"/>
      <c r="K881" s="998"/>
      <c r="L881" s="998"/>
      <c r="M881" s="998"/>
      <c r="N881" s="998"/>
      <c r="O881" s="998"/>
      <c r="P881" s="998"/>
      <c r="Q881" s="998"/>
      <c r="R881" s="998"/>
      <c r="S881" s="998"/>
      <c r="T881" s="998"/>
      <c r="U881" s="998"/>
      <c r="V881" s="998"/>
      <c r="W881" s="998"/>
      <c r="X881" s="998"/>
      <c r="Y881" s="998"/>
      <c r="Z881" s="998"/>
      <c r="AA881" s="998"/>
      <c r="AB881" s="998"/>
      <c r="AC881" s="998"/>
      <c r="AD881" s="998"/>
      <c r="AE881" s="998"/>
      <c r="AF881" s="998"/>
      <c r="AG881" s="998"/>
      <c r="AH881" s="998"/>
      <c r="AI881" s="998"/>
      <c r="AJ881" s="998"/>
      <c r="AK881" s="998"/>
      <c r="AL881" s="998"/>
      <c r="AM881" s="998"/>
      <c r="AN881" s="998"/>
      <c r="AO881" s="998"/>
      <c r="AP881" s="998"/>
      <c r="AQ881" s="998"/>
      <c r="AR881" s="998"/>
      <c r="AS881" s="998"/>
      <c r="AT881" s="998"/>
      <c r="AU881" s="998"/>
      <c r="AV881" s="998"/>
      <c r="AW881" s="998"/>
      <c r="AX881" s="998"/>
      <c r="AY881" s="998"/>
    </row>
    <row r="882" ht="15.75" customHeight="1">
      <c r="A882" s="998"/>
      <c r="B882" s="998"/>
      <c r="C882" s="998"/>
      <c r="D882" s="998"/>
      <c r="E882" s="998"/>
      <c r="F882" s="998"/>
      <c r="G882" s="998"/>
      <c r="H882" s="998"/>
      <c r="I882" s="998"/>
      <c r="J882" s="998"/>
      <c r="K882" s="998"/>
      <c r="L882" s="998"/>
      <c r="M882" s="998"/>
      <c r="N882" s="998"/>
      <c r="O882" s="998"/>
      <c r="P882" s="998"/>
      <c r="Q882" s="998"/>
      <c r="R882" s="998"/>
      <c r="S882" s="998"/>
      <c r="T882" s="998"/>
      <c r="U882" s="998"/>
      <c r="V882" s="998"/>
      <c r="W882" s="998"/>
      <c r="X882" s="998"/>
      <c r="Y882" s="998"/>
      <c r="Z882" s="998"/>
      <c r="AA882" s="998"/>
      <c r="AB882" s="998"/>
      <c r="AC882" s="998"/>
      <c r="AD882" s="998"/>
      <c r="AE882" s="998"/>
      <c r="AF882" s="998"/>
      <c r="AG882" s="998"/>
      <c r="AH882" s="998"/>
      <c r="AI882" s="998"/>
      <c r="AJ882" s="998"/>
      <c r="AK882" s="998"/>
      <c r="AL882" s="998"/>
      <c r="AM882" s="998"/>
      <c r="AN882" s="998"/>
      <c r="AO882" s="998"/>
      <c r="AP882" s="998"/>
      <c r="AQ882" s="998"/>
      <c r="AR882" s="998"/>
      <c r="AS882" s="998"/>
      <c r="AT882" s="998"/>
      <c r="AU882" s="998"/>
      <c r="AV882" s="998"/>
      <c r="AW882" s="998"/>
      <c r="AX882" s="998"/>
      <c r="AY882" s="998"/>
    </row>
    <row r="883" ht="15.75" customHeight="1">
      <c r="A883" s="998"/>
      <c r="B883" s="998"/>
      <c r="C883" s="998"/>
      <c r="D883" s="998"/>
      <c r="E883" s="998"/>
      <c r="F883" s="998"/>
      <c r="G883" s="998"/>
      <c r="H883" s="998"/>
      <c r="I883" s="998"/>
      <c r="J883" s="998"/>
      <c r="K883" s="998"/>
      <c r="L883" s="998"/>
      <c r="M883" s="998"/>
      <c r="N883" s="998"/>
      <c r="O883" s="998"/>
      <c r="P883" s="998"/>
      <c r="Q883" s="998"/>
      <c r="R883" s="998"/>
      <c r="S883" s="998"/>
      <c r="T883" s="998"/>
      <c r="U883" s="998"/>
      <c r="V883" s="998"/>
      <c r="W883" s="998"/>
      <c r="X883" s="998"/>
      <c r="Y883" s="998"/>
      <c r="Z883" s="998"/>
      <c r="AA883" s="998"/>
      <c r="AB883" s="998"/>
      <c r="AC883" s="998"/>
      <c r="AD883" s="998"/>
      <c r="AE883" s="998"/>
      <c r="AF883" s="998"/>
      <c r="AG883" s="998"/>
      <c r="AH883" s="998"/>
      <c r="AI883" s="998"/>
      <c r="AJ883" s="998"/>
      <c r="AK883" s="998"/>
      <c r="AL883" s="998"/>
      <c r="AM883" s="998"/>
      <c r="AN883" s="998"/>
      <c r="AO883" s="998"/>
      <c r="AP883" s="998"/>
      <c r="AQ883" s="998"/>
      <c r="AR883" s="998"/>
      <c r="AS883" s="998"/>
      <c r="AT883" s="998"/>
      <c r="AU883" s="998"/>
      <c r="AV883" s="998"/>
      <c r="AW883" s="998"/>
      <c r="AX883" s="998"/>
      <c r="AY883" s="998"/>
    </row>
    <row r="884" ht="15.75" customHeight="1">
      <c r="A884" s="998"/>
      <c r="B884" s="998"/>
      <c r="C884" s="998"/>
      <c r="D884" s="998"/>
      <c r="E884" s="998"/>
      <c r="F884" s="998"/>
      <c r="G884" s="998"/>
      <c r="H884" s="998"/>
      <c r="I884" s="998"/>
      <c r="J884" s="998"/>
      <c r="K884" s="998"/>
      <c r="L884" s="998"/>
      <c r="M884" s="998"/>
      <c r="N884" s="998"/>
      <c r="O884" s="998"/>
      <c r="P884" s="998"/>
      <c r="Q884" s="998"/>
      <c r="R884" s="998"/>
      <c r="S884" s="998"/>
      <c r="T884" s="998"/>
      <c r="U884" s="998"/>
      <c r="V884" s="998"/>
      <c r="W884" s="998"/>
      <c r="X884" s="998"/>
      <c r="Y884" s="998"/>
      <c r="Z884" s="998"/>
      <c r="AA884" s="998"/>
      <c r="AB884" s="998"/>
      <c r="AC884" s="998"/>
      <c r="AD884" s="998"/>
      <c r="AE884" s="998"/>
      <c r="AF884" s="998"/>
      <c r="AG884" s="998"/>
      <c r="AH884" s="998"/>
      <c r="AI884" s="998"/>
      <c r="AJ884" s="998"/>
      <c r="AK884" s="998"/>
      <c r="AL884" s="998"/>
      <c r="AM884" s="998"/>
      <c r="AN884" s="998"/>
      <c r="AO884" s="998"/>
      <c r="AP884" s="998"/>
      <c r="AQ884" s="998"/>
      <c r="AR884" s="998"/>
      <c r="AS884" s="998"/>
      <c r="AT884" s="998"/>
      <c r="AU884" s="998"/>
      <c r="AV884" s="998"/>
      <c r="AW884" s="998"/>
      <c r="AX884" s="998"/>
      <c r="AY884" s="998"/>
    </row>
    <row r="885" ht="15.75" customHeight="1">
      <c r="A885" s="998"/>
      <c r="B885" s="998"/>
      <c r="C885" s="998"/>
      <c r="D885" s="998"/>
      <c r="E885" s="998"/>
      <c r="F885" s="998"/>
      <c r="G885" s="998"/>
      <c r="H885" s="998"/>
      <c r="I885" s="998"/>
      <c r="J885" s="998"/>
      <c r="K885" s="998"/>
      <c r="L885" s="998"/>
      <c r="M885" s="998"/>
      <c r="N885" s="998"/>
      <c r="O885" s="998"/>
      <c r="P885" s="998"/>
      <c r="Q885" s="998"/>
      <c r="R885" s="998"/>
      <c r="S885" s="998"/>
      <c r="T885" s="998"/>
      <c r="U885" s="998"/>
      <c r="V885" s="998"/>
      <c r="W885" s="998"/>
      <c r="X885" s="998"/>
      <c r="Y885" s="998"/>
      <c r="Z885" s="998"/>
      <c r="AA885" s="998"/>
      <c r="AB885" s="998"/>
      <c r="AC885" s="998"/>
      <c r="AD885" s="998"/>
      <c r="AE885" s="998"/>
      <c r="AF885" s="998"/>
      <c r="AG885" s="998"/>
      <c r="AH885" s="998"/>
      <c r="AI885" s="998"/>
      <c r="AJ885" s="998"/>
      <c r="AK885" s="998"/>
      <c r="AL885" s="998"/>
      <c r="AM885" s="998"/>
      <c r="AN885" s="998"/>
      <c r="AO885" s="998"/>
      <c r="AP885" s="998"/>
      <c r="AQ885" s="998"/>
      <c r="AR885" s="998"/>
      <c r="AS885" s="998"/>
      <c r="AT885" s="998"/>
      <c r="AU885" s="998"/>
      <c r="AV885" s="998"/>
      <c r="AW885" s="998"/>
      <c r="AX885" s="998"/>
      <c r="AY885" s="998"/>
    </row>
    <row r="886" ht="15.75" customHeight="1">
      <c r="A886" s="998"/>
      <c r="B886" s="998"/>
      <c r="C886" s="998"/>
      <c r="D886" s="998"/>
      <c r="E886" s="998"/>
      <c r="F886" s="998"/>
      <c r="G886" s="998"/>
      <c r="H886" s="998"/>
      <c r="I886" s="998"/>
      <c r="J886" s="998"/>
      <c r="K886" s="998"/>
      <c r="L886" s="998"/>
      <c r="M886" s="998"/>
      <c r="N886" s="998"/>
      <c r="O886" s="998"/>
      <c r="P886" s="998"/>
      <c r="Q886" s="998"/>
      <c r="R886" s="998"/>
      <c r="S886" s="998"/>
      <c r="T886" s="998"/>
      <c r="U886" s="998"/>
      <c r="V886" s="998"/>
      <c r="W886" s="998"/>
      <c r="X886" s="998"/>
      <c r="Y886" s="998"/>
      <c r="Z886" s="998"/>
      <c r="AA886" s="998"/>
      <c r="AB886" s="998"/>
      <c r="AC886" s="998"/>
      <c r="AD886" s="998"/>
      <c r="AE886" s="998"/>
      <c r="AF886" s="998"/>
      <c r="AG886" s="998"/>
      <c r="AH886" s="998"/>
      <c r="AI886" s="998"/>
      <c r="AJ886" s="998"/>
      <c r="AK886" s="998"/>
      <c r="AL886" s="998"/>
      <c r="AM886" s="998"/>
      <c r="AN886" s="998"/>
      <c r="AO886" s="998"/>
      <c r="AP886" s="998"/>
      <c r="AQ886" s="998"/>
      <c r="AR886" s="998"/>
      <c r="AS886" s="998"/>
      <c r="AT886" s="998"/>
      <c r="AU886" s="998"/>
      <c r="AV886" s="998"/>
      <c r="AW886" s="998"/>
      <c r="AX886" s="998"/>
      <c r="AY886" s="998"/>
    </row>
    <row r="887" ht="15.75" customHeight="1">
      <c r="A887" s="998"/>
      <c r="B887" s="998"/>
      <c r="C887" s="998"/>
      <c r="D887" s="998"/>
      <c r="E887" s="998"/>
      <c r="F887" s="998"/>
      <c r="G887" s="998"/>
      <c r="H887" s="998"/>
      <c r="I887" s="998"/>
      <c r="J887" s="998"/>
      <c r="K887" s="998"/>
      <c r="L887" s="998"/>
      <c r="M887" s="998"/>
      <c r="N887" s="998"/>
      <c r="O887" s="998"/>
      <c r="P887" s="998"/>
      <c r="Q887" s="998"/>
      <c r="R887" s="998"/>
      <c r="S887" s="998"/>
      <c r="T887" s="998"/>
      <c r="U887" s="998"/>
      <c r="V887" s="998"/>
      <c r="W887" s="998"/>
      <c r="X887" s="998"/>
      <c r="Y887" s="998"/>
      <c r="Z887" s="998"/>
      <c r="AA887" s="998"/>
      <c r="AB887" s="998"/>
      <c r="AC887" s="998"/>
      <c r="AD887" s="998"/>
      <c r="AE887" s="998"/>
      <c r="AF887" s="998"/>
      <c r="AG887" s="998"/>
      <c r="AH887" s="998"/>
      <c r="AI887" s="998"/>
      <c r="AJ887" s="998"/>
      <c r="AK887" s="998"/>
      <c r="AL887" s="998"/>
      <c r="AM887" s="998"/>
      <c r="AN887" s="998"/>
      <c r="AO887" s="998"/>
      <c r="AP887" s="998"/>
      <c r="AQ887" s="998"/>
      <c r="AR887" s="998"/>
      <c r="AS887" s="998"/>
      <c r="AT887" s="998"/>
      <c r="AU887" s="998"/>
      <c r="AV887" s="998"/>
      <c r="AW887" s="998"/>
      <c r="AX887" s="998"/>
      <c r="AY887" s="998"/>
    </row>
    <row r="888" ht="15.75" customHeight="1">
      <c r="A888" s="998"/>
      <c r="B888" s="998"/>
      <c r="C888" s="998"/>
      <c r="D888" s="998"/>
      <c r="E888" s="998"/>
      <c r="F888" s="998"/>
      <c r="G888" s="998"/>
      <c r="H888" s="998"/>
      <c r="I888" s="998"/>
      <c r="J888" s="998"/>
      <c r="K888" s="998"/>
      <c r="L888" s="998"/>
      <c r="M888" s="998"/>
      <c r="N888" s="998"/>
      <c r="O888" s="998"/>
      <c r="P888" s="998"/>
      <c r="Q888" s="998"/>
      <c r="R888" s="998"/>
      <c r="S888" s="998"/>
      <c r="T888" s="998"/>
      <c r="U888" s="998"/>
      <c r="V888" s="998"/>
      <c r="W888" s="998"/>
      <c r="X888" s="998"/>
      <c r="Y888" s="998"/>
      <c r="Z888" s="998"/>
      <c r="AA888" s="998"/>
      <c r="AB888" s="998"/>
      <c r="AC888" s="998"/>
      <c r="AD888" s="998"/>
      <c r="AE888" s="998"/>
      <c r="AF888" s="998"/>
      <c r="AG888" s="998"/>
      <c r="AH888" s="998"/>
      <c r="AI888" s="998"/>
      <c r="AJ888" s="998"/>
      <c r="AK888" s="998"/>
      <c r="AL888" s="998"/>
      <c r="AM888" s="998"/>
      <c r="AN888" s="998"/>
      <c r="AO888" s="998"/>
      <c r="AP888" s="998"/>
      <c r="AQ888" s="998"/>
      <c r="AR888" s="998"/>
      <c r="AS888" s="998"/>
      <c r="AT888" s="998"/>
      <c r="AU888" s="998"/>
      <c r="AV888" s="998"/>
      <c r="AW888" s="998"/>
      <c r="AX888" s="998"/>
      <c r="AY888" s="998"/>
    </row>
    <row r="889" ht="15.75" customHeight="1">
      <c r="A889" s="998"/>
      <c r="B889" s="998"/>
      <c r="C889" s="998"/>
      <c r="D889" s="998"/>
      <c r="E889" s="998"/>
      <c r="F889" s="998"/>
      <c r="G889" s="998"/>
      <c r="H889" s="998"/>
      <c r="I889" s="998"/>
      <c r="J889" s="998"/>
      <c r="K889" s="998"/>
      <c r="L889" s="998"/>
      <c r="M889" s="998"/>
      <c r="N889" s="998"/>
      <c r="O889" s="998"/>
      <c r="P889" s="998"/>
      <c r="Q889" s="998"/>
      <c r="R889" s="998"/>
      <c r="S889" s="998"/>
      <c r="T889" s="998"/>
      <c r="U889" s="998"/>
      <c r="V889" s="998"/>
      <c r="W889" s="998"/>
      <c r="X889" s="998"/>
      <c r="Y889" s="998"/>
      <c r="Z889" s="998"/>
      <c r="AA889" s="998"/>
      <c r="AB889" s="998"/>
      <c r="AC889" s="998"/>
      <c r="AD889" s="998"/>
      <c r="AE889" s="998"/>
      <c r="AF889" s="998"/>
      <c r="AG889" s="998"/>
      <c r="AH889" s="998"/>
      <c r="AI889" s="998"/>
      <c r="AJ889" s="998"/>
      <c r="AK889" s="998"/>
      <c r="AL889" s="998"/>
      <c r="AM889" s="998"/>
      <c r="AN889" s="998"/>
      <c r="AO889" s="998"/>
      <c r="AP889" s="998"/>
      <c r="AQ889" s="998"/>
      <c r="AR889" s="998"/>
      <c r="AS889" s="998"/>
      <c r="AT889" s="998"/>
      <c r="AU889" s="998"/>
      <c r="AV889" s="998"/>
      <c r="AW889" s="998"/>
      <c r="AX889" s="998"/>
      <c r="AY889" s="998"/>
    </row>
    <row r="890" ht="15.75" customHeight="1">
      <c r="A890" s="998"/>
      <c r="B890" s="998"/>
      <c r="C890" s="998"/>
      <c r="D890" s="998"/>
      <c r="E890" s="998"/>
      <c r="F890" s="998"/>
      <c r="G890" s="998"/>
      <c r="H890" s="998"/>
      <c r="I890" s="998"/>
      <c r="J890" s="998"/>
      <c r="K890" s="998"/>
      <c r="L890" s="998"/>
      <c r="M890" s="998"/>
      <c r="N890" s="998"/>
      <c r="O890" s="998"/>
      <c r="P890" s="998"/>
      <c r="Q890" s="998"/>
      <c r="R890" s="998"/>
      <c r="S890" s="998"/>
      <c r="T890" s="998"/>
      <c r="U890" s="998"/>
      <c r="V890" s="998"/>
      <c r="W890" s="998"/>
      <c r="X890" s="998"/>
      <c r="Y890" s="998"/>
      <c r="Z890" s="998"/>
      <c r="AA890" s="998"/>
      <c r="AB890" s="998"/>
      <c r="AC890" s="998"/>
      <c r="AD890" s="998"/>
      <c r="AE890" s="998"/>
      <c r="AF890" s="998"/>
      <c r="AG890" s="998"/>
      <c r="AH890" s="998"/>
      <c r="AI890" s="998"/>
      <c r="AJ890" s="998"/>
      <c r="AK890" s="998"/>
      <c r="AL890" s="998"/>
      <c r="AM890" s="998"/>
      <c r="AN890" s="998"/>
      <c r="AO890" s="998"/>
      <c r="AP890" s="998"/>
      <c r="AQ890" s="998"/>
      <c r="AR890" s="998"/>
      <c r="AS890" s="998"/>
      <c r="AT890" s="998"/>
      <c r="AU890" s="998"/>
      <c r="AV890" s="998"/>
      <c r="AW890" s="998"/>
      <c r="AX890" s="998"/>
      <c r="AY890" s="998"/>
    </row>
    <row r="891" ht="15.75" customHeight="1">
      <c r="A891" s="998"/>
      <c r="B891" s="998"/>
      <c r="C891" s="998"/>
      <c r="D891" s="998"/>
      <c r="E891" s="998"/>
      <c r="F891" s="998"/>
      <c r="G891" s="998"/>
      <c r="H891" s="998"/>
      <c r="I891" s="998"/>
      <c r="J891" s="998"/>
      <c r="K891" s="998"/>
      <c r="L891" s="998"/>
      <c r="M891" s="998"/>
      <c r="N891" s="998"/>
      <c r="O891" s="998"/>
      <c r="P891" s="998"/>
      <c r="Q891" s="998"/>
      <c r="R891" s="998"/>
      <c r="S891" s="998"/>
      <c r="T891" s="998"/>
      <c r="U891" s="998"/>
      <c r="V891" s="998"/>
      <c r="W891" s="998"/>
      <c r="X891" s="998"/>
      <c r="Y891" s="998"/>
      <c r="Z891" s="998"/>
      <c r="AA891" s="998"/>
      <c r="AB891" s="998"/>
      <c r="AC891" s="998"/>
      <c r="AD891" s="998"/>
      <c r="AE891" s="998"/>
      <c r="AF891" s="998"/>
      <c r="AG891" s="998"/>
      <c r="AH891" s="998"/>
      <c r="AI891" s="998"/>
      <c r="AJ891" s="998"/>
      <c r="AK891" s="998"/>
      <c r="AL891" s="998"/>
      <c r="AM891" s="998"/>
      <c r="AN891" s="998"/>
      <c r="AO891" s="998"/>
      <c r="AP891" s="998"/>
      <c r="AQ891" s="998"/>
      <c r="AR891" s="998"/>
      <c r="AS891" s="998"/>
      <c r="AT891" s="998"/>
      <c r="AU891" s="998"/>
      <c r="AV891" s="998"/>
      <c r="AW891" s="998"/>
      <c r="AX891" s="998"/>
      <c r="AY891" s="998"/>
    </row>
    <row r="892" ht="15.75" customHeight="1">
      <c r="A892" s="998"/>
      <c r="B892" s="998"/>
      <c r="C892" s="998"/>
      <c r="D892" s="998"/>
      <c r="E892" s="998"/>
      <c r="F892" s="998"/>
      <c r="G892" s="998"/>
      <c r="H892" s="998"/>
      <c r="I892" s="998"/>
      <c r="J892" s="998"/>
      <c r="K892" s="998"/>
      <c r="L892" s="998"/>
      <c r="M892" s="998"/>
      <c r="N892" s="998"/>
      <c r="O892" s="998"/>
      <c r="P892" s="998"/>
      <c r="Q892" s="998"/>
      <c r="R892" s="998"/>
      <c r="S892" s="998"/>
      <c r="T892" s="998"/>
      <c r="U892" s="998"/>
      <c r="V892" s="998"/>
      <c r="W892" s="998"/>
      <c r="X892" s="998"/>
      <c r="Y892" s="998"/>
      <c r="Z892" s="998"/>
      <c r="AA892" s="998"/>
      <c r="AB892" s="998"/>
      <c r="AC892" s="998"/>
      <c r="AD892" s="998"/>
      <c r="AE892" s="998"/>
      <c r="AF892" s="998"/>
      <c r="AG892" s="998"/>
      <c r="AH892" s="998"/>
      <c r="AI892" s="998"/>
      <c r="AJ892" s="998"/>
      <c r="AK892" s="998"/>
      <c r="AL892" s="998"/>
      <c r="AM892" s="998"/>
      <c r="AN892" s="998"/>
      <c r="AO892" s="998"/>
      <c r="AP892" s="998"/>
      <c r="AQ892" s="998"/>
      <c r="AR892" s="998"/>
      <c r="AS892" s="998"/>
      <c r="AT892" s="998"/>
      <c r="AU892" s="998"/>
      <c r="AV892" s="998"/>
      <c r="AW892" s="998"/>
      <c r="AX892" s="998"/>
      <c r="AY892" s="998"/>
    </row>
    <row r="893" ht="15.75" customHeight="1">
      <c r="A893" s="998"/>
      <c r="B893" s="998"/>
      <c r="C893" s="998"/>
      <c r="D893" s="998"/>
      <c r="E893" s="998"/>
      <c r="F893" s="998"/>
      <c r="G893" s="998"/>
      <c r="H893" s="998"/>
      <c r="I893" s="998"/>
      <c r="J893" s="998"/>
      <c r="K893" s="998"/>
      <c r="L893" s="998"/>
      <c r="M893" s="998"/>
      <c r="N893" s="998"/>
      <c r="O893" s="998"/>
      <c r="P893" s="998"/>
      <c r="Q893" s="998"/>
      <c r="R893" s="998"/>
      <c r="S893" s="998"/>
      <c r="T893" s="998"/>
      <c r="U893" s="998"/>
      <c r="V893" s="998"/>
      <c r="W893" s="998"/>
      <c r="X893" s="998"/>
      <c r="Y893" s="998"/>
      <c r="Z893" s="998"/>
      <c r="AA893" s="998"/>
      <c r="AB893" s="998"/>
      <c r="AC893" s="998"/>
      <c r="AD893" s="998"/>
      <c r="AE893" s="998"/>
      <c r="AF893" s="998"/>
      <c r="AG893" s="998"/>
      <c r="AH893" s="998"/>
      <c r="AI893" s="998"/>
      <c r="AJ893" s="998"/>
      <c r="AK893" s="998"/>
      <c r="AL893" s="998"/>
      <c r="AM893" s="998"/>
      <c r="AN893" s="998"/>
      <c r="AO893" s="998"/>
      <c r="AP893" s="998"/>
      <c r="AQ893" s="998"/>
      <c r="AR893" s="998"/>
      <c r="AS893" s="998"/>
      <c r="AT893" s="998"/>
      <c r="AU893" s="998"/>
      <c r="AV893" s="998"/>
      <c r="AW893" s="998"/>
      <c r="AX893" s="998"/>
      <c r="AY893" s="998"/>
    </row>
    <row r="894" ht="15.75" customHeight="1">
      <c r="A894" s="998"/>
      <c r="B894" s="998"/>
      <c r="C894" s="998"/>
      <c r="D894" s="998"/>
      <c r="E894" s="998"/>
      <c r="F894" s="998"/>
      <c r="G894" s="998"/>
      <c r="H894" s="998"/>
      <c r="I894" s="998"/>
      <c r="J894" s="998"/>
      <c r="K894" s="998"/>
      <c r="L894" s="998"/>
      <c r="M894" s="998"/>
      <c r="N894" s="998"/>
      <c r="O894" s="998"/>
      <c r="P894" s="998"/>
      <c r="Q894" s="998"/>
      <c r="R894" s="998"/>
      <c r="S894" s="998"/>
      <c r="T894" s="998"/>
      <c r="U894" s="998"/>
      <c r="V894" s="998"/>
      <c r="W894" s="998"/>
      <c r="X894" s="998"/>
      <c r="Y894" s="998"/>
      <c r="Z894" s="998"/>
      <c r="AA894" s="998"/>
      <c r="AB894" s="998"/>
      <c r="AC894" s="998"/>
      <c r="AD894" s="998"/>
      <c r="AE894" s="998"/>
      <c r="AF894" s="998"/>
      <c r="AG894" s="998"/>
      <c r="AH894" s="998"/>
      <c r="AI894" s="998"/>
      <c r="AJ894" s="998"/>
      <c r="AK894" s="998"/>
      <c r="AL894" s="998"/>
      <c r="AM894" s="998"/>
      <c r="AN894" s="998"/>
      <c r="AO894" s="998"/>
      <c r="AP894" s="998"/>
      <c r="AQ894" s="998"/>
      <c r="AR894" s="998"/>
      <c r="AS894" s="998"/>
      <c r="AT894" s="998"/>
      <c r="AU894" s="998"/>
      <c r="AV894" s="998"/>
      <c r="AW894" s="998"/>
      <c r="AX894" s="998"/>
      <c r="AY894" s="998"/>
    </row>
    <row r="895" ht="15.75" customHeight="1">
      <c r="A895" s="998"/>
      <c r="B895" s="998"/>
      <c r="C895" s="998"/>
      <c r="D895" s="998"/>
      <c r="E895" s="998"/>
      <c r="F895" s="998"/>
      <c r="G895" s="998"/>
      <c r="H895" s="998"/>
      <c r="I895" s="998"/>
      <c r="J895" s="998"/>
      <c r="K895" s="998"/>
      <c r="L895" s="998"/>
      <c r="M895" s="998"/>
      <c r="N895" s="998"/>
      <c r="O895" s="998"/>
      <c r="P895" s="998"/>
      <c r="Q895" s="998"/>
      <c r="R895" s="998"/>
      <c r="S895" s="998"/>
      <c r="T895" s="998"/>
      <c r="U895" s="998"/>
      <c r="V895" s="998"/>
      <c r="W895" s="998"/>
      <c r="X895" s="998"/>
      <c r="Y895" s="998"/>
      <c r="Z895" s="998"/>
      <c r="AA895" s="998"/>
      <c r="AB895" s="998"/>
      <c r="AC895" s="998"/>
      <c r="AD895" s="998"/>
      <c r="AE895" s="998"/>
      <c r="AF895" s="998"/>
      <c r="AG895" s="998"/>
      <c r="AH895" s="998"/>
      <c r="AI895" s="998"/>
      <c r="AJ895" s="998"/>
      <c r="AK895" s="998"/>
      <c r="AL895" s="998"/>
      <c r="AM895" s="998"/>
      <c r="AN895" s="998"/>
      <c r="AO895" s="998"/>
      <c r="AP895" s="998"/>
      <c r="AQ895" s="998"/>
      <c r="AR895" s="998"/>
      <c r="AS895" s="998"/>
      <c r="AT895" s="998"/>
      <c r="AU895" s="998"/>
      <c r="AV895" s="998"/>
      <c r="AW895" s="998"/>
      <c r="AX895" s="998"/>
      <c r="AY895" s="998"/>
    </row>
    <row r="896" ht="15.75" customHeight="1">
      <c r="A896" s="998"/>
      <c r="B896" s="998"/>
      <c r="C896" s="998"/>
      <c r="D896" s="998"/>
      <c r="E896" s="998"/>
      <c r="F896" s="998"/>
      <c r="G896" s="998"/>
      <c r="H896" s="998"/>
      <c r="I896" s="998"/>
      <c r="J896" s="998"/>
      <c r="K896" s="998"/>
      <c r="L896" s="998"/>
      <c r="M896" s="998"/>
      <c r="N896" s="998"/>
      <c r="O896" s="998"/>
      <c r="P896" s="998"/>
      <c r="Q896" s="998"/>
      <c r="R896" s="998"/>
      <c r="S896" s="998"/>
      <c r="T896" s="998"/>
      <c r="U896" s="998"/>
      <c r="V896" s="998"/>
      <c r="W896" s="998"/>
      <c r="X896" s="998"/>
      <c r="Y896" s="998"/>
      <c r="Z896" s="998"/>
      <c r="AA896" s="998"/>
      <c r="AB896" s="998"/>
      <c r="AC896" s="998"/>
      <c r="AD896" s="998"/>
      <c r="AE896" s="998"/>
      <c r="AF896" s="998"/>
      <c r="AG896" s="998"/>
      <c r="AH896" s="998"/>
      <c r="AI896" s="998"/>
      <c r="AJ896" s="998"/>
      <c r="AK896" s="998"/>
      <c r="AL896" s="998"/>
      <c r="AM896" s="998"/>
      <c r="AN896" s="998"/>
      <c r="AO896" s="998"/>
      <c r="AP896" s="998"/>
      <c r="AQ896" s="998"/>
      <c r="AR896" s="998"/>
      <c r="AS896" s="998"/>
      <c r="AT896" s="998"/>
      <c r="AU896" s="998"/>
      <c r="AV896" s="998"/>
      <c r="AW896" s="998"/>
      <c r="AX896" s="998"/>
      <c r="AY896" s="998"/>
    </row>
    <row r="897" ht="15.75" customHeight="1">
      <c r="A897" s="998"/>
      <c r="B897" s="998"/>
      <c r="C897" s="998"/>
      <c r="D897" s="998"/>
      <c r="E897" s="998"/>
      <c r="F897" s="998"/>
      <c r="G897" s="998"/>
      <c r="H897" s="998"/>
      <c r="I897" s="998"/>
      <c r="J897" s="998"/>
      <c r="K897" s="998"/>
      <c r="L897" s="998"/>
      <c r="M897" s="998"/>
      <c r="N897" s="998"/>
      <c r="O897" s="998"/>
      <c r="P897" s="998"/>
      <c r="Q897" s="998"/>
      <c r="R897" s="998"/>
      <c r="S897" s="998"/>
      <c r="T897" s="998"/>
      <c r="U897" s="998"/>
      <c r="V897" s="998"/>
      <c r="W897" s="998"/>
      <c r="X897" s="998"/>
      <c r="Y897" s="998"/>
      <c r="Z897" s="998"/>
      <c r="AA897" s="998"/>
      <c r="AB897" s="998"/>
      <c r="AC897" s="998"/>
      <c r="AD897" s="998"/>
      <c r="AE897" s="998"/>
      <c r="AF897" s="998"/>
      <c r="AG897" s="998"/>
      <c r="AH897" s="998"/>
      <c r="AI897" s="998"/>
      <c r="AJ897" s="998"/>
      <c r="AK897" s="998"/>
      <c r="AL897" s="998"/>
      <c r="AM897" s="998"/>
      <c r="AN897" s="998"/>
      <c r="AO897" s="998"/>
      <c r="AP897" s="998"/>
      <c r="AQ897" s="998"/>
      <c r="AR897" s="998"/>
      <c r="AS897" s="998"/>
      <c r="AT897" s="998"/>
      <c r="AU897" s="998"/>
      <c r="AV897" s="998"/>
      <c r="AW897" s="998"/>
      <c r="AX897" s="998"/>
      <c r="AY897" s="998"/>
    </row>
    <row r="898" ht="15.75" customHeight="1">
      <c r="A898" s="998"/>
      <c r="B898" s="998"/>
      <c r="C898" s="998"/>
      <c r="D898" s="998"/>
      <c r="E898" s="998"/>
      <c r="F898" s="998"/>
      <c r="G898" s="998"/>
      <c r="H898" s="998"/>
      <c r="I898" s="998"/>
      <c r="J898" s="998"/>
      <c r="K898" s="998"/>
      <c r="L898" s="998"/>
      <c r="M898" s="998"/>
      <c r="N898" s="998"/>
      <c r="O898" s="998"/>
      <c r="P898" s="998"/>
      <c r="Q898" s="998"/>
      <c r="R898" s="998"/>
      <c r="S898" s="998"/>
      <c r="T898" s="998"/>
      <c r="U898" s="998"/>
      <c r="V898" s="998"/>
      <c r="W898" s="998"/>
      <c r="X898" s="998"/>
      <c r="Y898" s="998"/>
      <c r="Z898" s="998"/>
      <c r="AA898" s="998"/>
      <c r="AB898" s="998"/>
      <c r="AC898" s="998"/>
      <c r="AD898" s="998"/>
      <c r="AE898" s="998"/>
      <c r="AF898" s="998"/>
      <c r="AG898" s="998"/>
      <c r="AH898" s="998"/>
      <c r="AI898" s="998"/>
      <c r="AJ898" s="998"/>
      <c r="AK898" s="998"/>
      <c r="AL898" s="998"/>
      <c r="AM898" s="998"/>
      <c r="AN898" s="998"/>
      <c r="AO898" s="998"/>
      <c r="AP898" s="998"/>
      <c r="AQ898" s="998"/>
      <c r="AR898" s="998"/>
      <c r="AS898" s="998"/>
      <c r="AT898" s="998"/>
      <c r="AU898" s="998"/>
      <c r="AV898" s="998"/>
      <c r="AW898" s="998"/>
      <c r="AX898" s="998"/>
      <c r="AY898" s="998"/>
    </row>
    <row r="899" ht="15.75" customHeight="1">
      <c r="A899" s="998"/>
      <c r="B899" s="998"/>
      <c r="C899" s="998"/>
      <c r="D899" s="998"/>
      <c r="E899" s="998"/>
      <c r="F899" s="998"/>
      <c r="G899" s="998"/>
      <c r="H899" s="998"/>
      <c r="I899" s="998"/>
      <c r="J899" s="998"/>
      <c r="K899" s="998"/>
      <c r="L899" s="998"/>
      <c r="M899" s="998"/>
      <c r="N899" s="998"/>
      <c r="O899" s="998"/>
      <c r="P899" s="998"/>
      <c r="Q899" s="998"/>
      <c r="R899" s="998"/>
      <c r="S899" s="998"/>
      <c r="T899" s="998"/>
      <c r="U899" s="998"/>
      <c r="V899" s="998"/>
      <c r="W899" s="998"/>
      <c r="X899" s="998"/>
      <c r="Y899" s="998"/>
      <c r="Z899" s="998"/>
      <c r="AA899" s="998"/>
      <c r="AB899" s="998"/>
      <c r="AC899" s="998"/>
      <c r="AD899" s="998"/>
      <c r="AE899" s="998"/>
      <c r="AF899" s="998"/>
      <c r="AG899" s="998"/>
      <c r="AH899" s="998"/>
      <c r="AI899" s="998"/>
      <c r="AJ899" s="998"/>
      <c r="AK899" s="998"/>
      <c r="AL899" s="998"/>
      <c r="AM899" s="998"/>
      <c r="AN899" s="998"/>
      <c r="AO899" s="998"/>
      <c r="AP899" s="998"/>
      <c r="AQ899" s="998"/>
      <c r="AR899" s="998"/>
      <c r="AS899" s="998"/>
      <c r="AT899" s="998"/>
      <c r="AU899" s="998"/>
      <c r="AV899" s="998"/>
      <c r="AW899" s="998"/>
      <c r="AX899" s="998"/>
      <c r="AY899" s="998"/>
    </row>
    <row r="900" ht="15.75" customHeight="1">
      <c r="A900" s="998"/>
      <c r="B900" s="998"/>
      <c r="C900" s="998"/>
      <c r="D900" s="998"/>
      <c r="E900" s="998"/>
      <c r="F900" s="998"/>
      <c r="G900" s="998"/>
      <c r="H900" s="998"/>
      <c r="I900" s="998"/>
      <c r="J900" s="998"/>
      <c r="K900" s="998"/>
      <c r="L900" s="998"/>
      <c r="M900" s="998"/>
      <c r="N900" s="998"/>
      <c r="O900" s="998"/>
      <c r="P900" s="998"/>
      <c r="Q900" s="998"/>
      <c r="R900" s="998"/>
      <c r="S900" s="998"/>
      <c r="T900" s="998"/>
      <c r="U900" s="998"/>
      <c r="V900" s="998"/>
      <c r="W900" s="998"/>
      <c r="X900" s="998"/>
      <c r="Y900" s="998"/>
      <c r="Z900" s="998"/>
      <c r="AA900" s="998"/>
      <c r="AB900" s="998"/>
      <c r="AC900" s="998"/>
      <c r="AD900" s="998"/>
      <c r="AE900" s="998"/>
      <c r="AF900" s="998"/>
      <c r="AG900" s="998"/>
      <c r="AH900" s="998"/>
      <c r="AI900" s="998"/>
      <c r="AJ900" s="998"/>
      <c r="AK900" s="998"/>
      <c r="AL900" s="998"/>
      <c r="AM900" s="998"/>
      <c r="AN900" s="998"/>
      <c r="AO900" s="998"/>
      <c r="AP900" s="998"/>
      <c r="AQ900" s="998"/>
      <c r="AR900" s="998"/>
      <c r="AS900" s="998"/>
      <c r="AT900" s="998"/>
      <c r="AU900" s="998"/>
      <c r="AV900" s="998"/>
      <c r="AW900" s="998"/>
      <c r="AX900" s="998"/>
      <c r="AY900" s="998"/>
    </row>
    <row r="901" ht="15.75" customHeight="1">
      <c r="A901" s="998"/>
      <c r="B901" s="998"/>
      <c r="C901" s="998"/>
      <c r="D901" s="998"/>
      <c r="E901" s="998"/>
      <c r="F901" s="998"/>
      <c r="G901" s="998"/>
      <c r="H901" s="998"/>
      <c r="I901" s="998"/>
      <c r="J901" s="998"/>
      <c r="K901" s="998"/>
      <c r="L901" s="998"/>
      <c r="M901" s="998"/>
      <c r="N901" s="998"/>
      <c r="O901" s="998"/>
      <c r="P901" s="998"/>
      <c r="Q901" s="998"/>
      <c r="R901" s="998"/>
      <c r="S901" s="998"/>
      <c r="T901" s="998"/>
      <c r="U901" s="998"/>
      <c r="V901" s="998"/>
      <c r="W901" s="998"/>
      <c r="X901" s="998"/>
      <c r="Y901" s="998"/>
      <c r="Z901" s="998"/>
      <c r="AA901" s="998"/>
      <c r="AB901" s="998"/>
      <c r="AC901" s="998"/>
      <c r="AD901" s="998"/>
      <c r="AE901" s="998"/>
      <c r="AF901" s="998"/>
      <c r="AG901" s="998"/>
      <c r="AH901" s="998"/>
      <c r="AI901" s="998"/>
      <c r="AJ901" s="998"/>
      <c r="AK901" s="998"/>
      <c r="AL901" s="998"/>
      <c r="AM901" s="998"/>
      <c r="AN901" s="998"/>
      <c r="AO901" s="998"/>
      <c r="AP901" s="998"/>
      <c r="AQ901" s="998"/>
      <c r="AR901" s="998"/>
      <c r="AS901" s="998"/>
      <c r="AT901" s="998"/>
      <c r="AU901" s="998"/>
      <c r="AV901" s="998"/>
      <c r="AW901" s="998"/>
      <c r="AX901" s="998"/>
      <c r="AY901" s="998"/>
    </row>
    <row r="902" ht="15.75" customHeight="1">
      <c r="A902" s="998"/>
      <c r="B902" s="998"/>
      <c r="C902" s="998"/>
      <c r="D902" s="998"/>
      <c r="E902" s="998"/>
      <c r="F902" s="998"/>
      <c r="G902" s="998"/>
      <c r="H902" s="998"/>
      <c r="I902" s="998"/>
      <c r="J902" s="998"/>
      <c r="K902" s="998"/>
      <c r="L902" s="998"/>
      <c r="M902" s="998"/>
      <c r="N902" s="998"/>
      <c r="O902" s="998"/>
      <c r="P902" s="998"/>
      <c r="Q902" s="998"/>
      <c r="R902" s="998"/>
      <c r="S902" s="998"/>
      <c r="T902" s="998"/>
      <c r="U902" s="998"/>
      <c r="V902" s="998"/>
      <c r="W902" s="998"/>
      <c r="X902" s="998"/>
      <c r="Y902" s="998"/>
      <c r="Z902" s="998"/>
      <c r="AA902" s="998"/>
      <c r="AB902" s="998"/>
      <c r="AC902" s="998"/>
      <c r="AD902" s="998"/>
      <c r="AE902" s="998"/>
      <c r="AF902" s="998"/>
      <c r="AG902" s="998"/>
      <c r="AH902" s="998"/>
      <c r="AI902" s="998"/>
      <c r="AJ902" s="998"/>
      <c r="AK902" s="998"/>
      <c r="AL902" s="998"/>
      <c r="AM902" s="998"/>
      <c r="AN902" s="998"/>
      <c r="AO902" s="998"/>
      <c r="AP902" s="998"/>
      <c r="AQ902" s="998"/>
      <c r="AR902" s="998"/>
      <c r="AS902" s="998"/>
      <c r="AT902" s="998"/>
      <c r="AU902" s="998"/>
      <c r="AV902" s="998"/>
      <c r="AW902" s="998"/>
      <c r="AX902" s="998"/>
      <c r="AY902" s="998"/>
    </row>
    <row r="903" ht="15.75" customHeight="1">
      <c r="A903" s="998"/>
      <c r="B903" s="998"/>
      <c r="C903" s="998"/>
      <c r="D903" s="998"/>
      <c r="E903" s="998"/>
      <c r="F903" s="998"/>
      <c r="G903" s="998"/>
      <c r="H903" s="998"/>
      <c r="I903" s="998"/>
      <c r="J903" s="998"/>
      <c r="K903" s="998"/>
      <c r="L903" s="998"/>
      <c r="M903" s="998"/>
      <c r="N903" s="998"/>
      <c r="O903" s="998"/>
      <c r="P903" s="998"/>
      <c r="Q903" s="998"/>
      <c r="R903" s="998"/>
      <c r="S903" s="998"/>
      <c r="T903" s="998"/>
      <c r="U903" s="998"/>
      <c r="V903" s="998"/>
      <c r="W903" s="998"/>
      <c r="X903" s="998"/>
      <c r="Y903" s="998"/>
      <c r="Z903" s="998"/>
      <c r="AA903" s="998"/>
      <c r="AB903" s="998"/>
      <c r="AC903" s="998"/>
      <c r="AD903" s="998"/>
      <c r="AE903" s="998"/>
      <c r="AF903" s="998"/>
      <c r="AG903" s="998"/>
      <c r="AH903" s="998"/>
      <c r="AI903" s="998"/>
      <c r="AJ903" s="998"/>
      <c r="AK903" s="998"/>
      <c r="AL903" s="998"/>
      <c r="AM903" s="998"/>
      <c r="AN903" s="998"/>
      <c r="AO903" s="998"/>
      <c r="AP903" s="998"/>
      <c r="AQ903" s="998"/>
      <c r="AR903" s="998"/>
      <c r="AS903" s="998"/>
      <c r="AT903" s="998"/>
      <c r="AU903" s="998"/>
      <c r="AV903" s="998"/>
      <c r="AW903" s="998"/>
      <c r="AX903" s="998"/>
      <c r="AY903" s="998"/>
    </row>
    <row r="904" ht="15.75" customHeight="1">
      <c r="A904" s="998"/>
      <c r="B904" s="998"/>
      <c r="C904" s="998"/>
      <c r="D904" s="998"/>
      <c r="E904" s="998"/>
      <c r="F904" s="998"/>
      <c r="G904" s="998"/>
      <c r="H904" s="998"/>
      <c r="I904" s="998"/>
      <c r="J904" s="998"/>
      <c r="K904" s="998"/>
      <c r="L904" s="998"/>
      <c r="M904" s="998"/>
      <c r="N904" s="998"/>
      <c r="O904" s="998"/>
      <c r="P904" s="998"/>
      <c r="Q904" s="998"/>
      <c r="R904" s="998"/>
      <c r="S904" s="998"/>
      <c r="T904" s="998"/>
      <c r="U904" s="998"/>
      <c r="V904" s="998"/>
      <c r="W904" s="998"/>
      <c r="X904" s="998"/>
      <c r="Y904" s="998"/>
      <c r="Z904" s="998"/>
      <c r="AA904" s="998"/>
      <c r="AB904" s="998"/>
      <c r="AC904" s="998"/>
      <c r="AD904" s="998"/>
      <c r="AE904" s="998"/>
      <c r="AF904" s="998"/>
      <c r="AG904" s="998"/>
      <c r="AH904" s="998"/>
      <c r="AI904" s="998"/>
      <c r="AJ904" s="998"/>
      <c r="AK904" s="998"/>
      <c r="AL904" s="998"/>
      <c r="AM904" s="998"/>
      <c r="AN904" s="998"/>
      <c r="AO904" s="998"/>
      <c r="AP904" s="998"/>
      <c r="AQ904" s="998"/>
      <c r="AR904" s="998"/>
      <c r="AS904" s="998"/>
      <c r="AT904" s="998"/>
      <c r="AU904" s="998"/>
      <c r="AV904" s="998"/>
      <c r="AW904" s="998"/>
      <c r="AX904" s="998"/>
      <c r="AY904" s="998"/>
    </row>
    <row r="905" ht="15.75" customHeight="1">
      <c r="A905" s="998"/>
      <c r="B905" s="998"/>
      <c r="C905" s="998"/>
      <c r="D905" s="998"/>
      <c r="E905" s="998"/>
      <c r="F905" s="998"/>
      <c r="G905" s="998"/>
      <c r="H905" s="998"/>
      <c r="I905" s="998"/>
      <c r="J905" s="998"/>
      <c r="K905" s="998"/>
      <c r="L905" s="998"/>
      <c r="M905" s="998"/>
      <c r="N905" s="998"/>
      <c r="O905" s="998"/>
      <c r="P905" s="998"/>
      <c r="Q905" s="998"/>
      <c r="R905" s="998"/>
      <c r="S905" s="998"/>
      <c r="T905" s="998"/>
      <c r="U905" s="998"/>
      <c r="V905" s="998"/>
      <c r="W905" s="998"/>
      <c r="X905" s="998"/>
      <c r="Y905" s="998"/>
      <c r="Z905" s="998"/>
      <c r="AA905" s="998"/>
      <c r="AB905" s="998"/>
      <c r="AC905" s="998"/>
      <c r="AD905" s="998"/>
      <c r="AE905" s="998"/>
      <c r="AF905" s="998"/>
      <c r="AG905" s="998"/>
      <c r="AH905" s="998"/>
      <c r="AI905" s="998"/>
      <c r="AJ905" s="998"/>
      <c r="AK905" s="998"/>
      <c r="AL905" s="998"/>
      <c r="AM905" s="998"/>
      <c r="AN905" s="998"/>
      <c r="AO905" s="998"/>
      <c r="AP905" s="998"/>
      <c r="AQ905" s="998"/>
      <c r="AR905" s="998"/>
      <c r="AS905" s="998"/>
      <c r="AT905" s="998"/>
      <c r="AU905" s="998"/>
      <c r="AV905" s="998"/>
      <c r="AW905" s="998"/>
      <c r="AX905" s="998"/>
      <c r="AY905" s="998"/>
    </row>
    <row r="906" ht="15.75" customHeight="1">
      <c r="A906" s="998"/>
      <c r="B906" s="998"/>
      <c r="C906" s="998"/>
      <c r="D906" s="998"/>
      <c r="E906" s="998"/>
      <c r="F906" s="998"/>
      <c r="G906" s="998"/>
      <c r="H906" s="998"/>
      <c r="I906" s="998"/>
      <c r="J906" s="998"/>
      <c r="K906" s="998"/>
      <c r="L906" s="998"/>
      <c r="M906" s="998"/>
      <c r="N906" s="998"/>
      <c r="O906" s="998"/>
      <c r="P906" s="998"/>
      <c r="Q906" s="998"/>
      <c r="R906" s="998"/>
      <c r="S906" s="998"/>
      <c r="T906" s="998"/>
      <c r="U906" s="998"/>
      <c r="V906" s="998"/>
      <c r="W906" s="998"/>
      <c r="X906" s="998"/>
      <c r="Y906" s="998"/>
      <c r="Z906" s="998"/>
      <c r="AA906" s="998"/>
      <c r="AB906" s="998"/>
      <c r="AC906" s="998"/>
      <c r="AD906" s="998"/>
      <c r="AE906" s="998"/>
      <c r="AF906" s="998"/>
      <c r="AG906" s="998"/>
      <c r="AH906" s="998"/>
      <c r="AI906" s="998"/>
      <c r="AJ906" s="998"/>
      <c r="AK906" s="998"/>
      <c r="AL906" s="998"/>
      <c r="AM906" s="998"/>
      <c r="AN906" s="998"/>
      <c r="AO906" s="998"/>
      <c r="AP906" s="998"/>
      <c r="AQ906" s="998"/>
      <c r="AR906" s="998"/>
      <c r="AS906" s="998"/>
      <c r="AT906" s="998"/>
      <c r="AU906" s="998"/>
      <c r="AV906" s="998"/>
      <c r="AW906" s="998"/>
      <c r="AX906" s="998"/>
      <c r="AY906" s="998"/>
    </row>
    <row r="907" ht="15.75" customHeight="1">
      <c r="A907" s="998"/>
      <c r="B907" s="998"/>
      <c r="C907" s="998"/>
      <c r="D907" s="998"/>
      <c r="E907" s="998"/>
      <c r="F907" s="998"/>
      <c r="G907" s="998"/>
      <c r="H907" s="998"/>
      <c r="I907" s="998"/>
      <c r="J907" s="998"/>
      <c r="K907" s="998"/>
      <c r="L907" s="998"/>
      <c r="M907" s="998"/>
      <c r="N907" s="998"/>
      <c r="O907" s="998"/>
      <c r="P907" s="998"/>
      <c r="Q907" s="998"/>
      <c r="R907" s="998"/>
      <c r="S907" s="998"/>
      <c r="T907" s="998"/>
      <c r="U907" s="998"/>
      <c r="V907" s="998"/>
      <c r="W907" s="998"/>
      <c r="X907" s="998"/>
      <c r="Y907" s="998"/>
      <c r="Z907" s="998"/>
      <c r="AA907" s="998"/>
      <c r="AB907" s="998"/>
      <c r="AC907" s="998"/>
      <c r="AD907" s="998"/>
      <c r="AE907" s="998"/>
      <c r="AF907" s="998"/>
      <c r="AG907" s="998"/>
      <c r="AH907" s="998"/>
      <c r="AI907" s="998"/>
      <c r="AJ907" s="998"/>
      <c r="AK907" s="998"/>
      <c r="AL907" s="998"/>
      <c r="AM907" s="998"/>
      <c r="AN907" s="998"/>
      <c r="AO907" s="998"/>
      <c r="AP907" s="998"/>
      <c r="AQ907" s="998"/>
      <c r="AR907" s="998"/>
      <c r="AS907" s="998"/>
      <c r="AT907" s="998"/>
      <c r="AU907" s="998"/>
      <c r="AV907" s="998"/>
      <c r="AW907" s="998"/>
      <c r="AX907" s="998"/>
      <c r="AY907" s="998"/>
    </row>
    <row r="908" ht="15.75" customHeight="1">
      <c r="A908" s="998"/>
      <c r="B908" s="998"/>
      <c r="C908" s="998"/>
      <c r="D908" s="998"/>
      <c r="E908" s="998"/>
      <c r="F908" s="998"/>
      <c r="G908" s="998"/>
      <c r="H908" s="998"/>
      <c r="I908" s="998"/>
      <c r="J908" s="998"/>
      <c r="K908" s="998"/>
      <c r="L908" s="998"/>
      <c r="M908" s="998"/>
      <c r="N908" s="998"/>
      <c r="O908" s="998"/>
      <c r="P908" s="998"/>
      <c r="Q908" s="998"/>
      <c r="R908" s="998"/>
      <c r="S908" s="998"/>
      <c r="T908" s="998"/>
      <c r="U908" s="998"/>
      <c r="V908" s="998"/>
      <c r="W908" s="998"/>
      <c r="X908" s="998"/>
      <c r="Y908" s="998"/>
      <c r="Z908" s="998"/>
      <c r="AA908" s="998"/>
      <c r="AB908" s="998"/>
      <c r="AC908" s="998"/>
      <c r="AD908" s="998"/>
      <c r="AE908" s="998"/>
      <c r="AF908" s="998"/>
      <c r="AG908" s="998"/>
      <c r="AH908" s="998"/>
      <c r="AI908" s="998"/>
      <c r="AJ908" s="998"/>
      <c r="AK908" s="998"/>
      <c r="AL908" s="998"/>
      <c r="AM908" s="998"/>
      <c r="AN908" s="998"/>
      <c r="AO908" s="998"/>
      <c r="AP908" s="998"/>
      <c r="AQ908" s="998"/>
      <c r="AR908" s="998"/>
      <c r="AS908" s="998"/>
      <c r="AT908" s="998"/>
      <c r="AU908" s="998"/>
      <c r="AV908" s="998"/>
      <c r="AW908" s="998"/>
      <c r="AX908" s="998"/>
      <c r="AY908" s="998"/>
    </row>
    <row r="909" ht="15.75" customHeight="1">
      <c r="A909" s="998"/>
      <c r="B909" s="998"/>
      <c r="C909" s="998"/>
      <c r="D909" s="998"/>
      <c r="E909" s="998"/>
      <c r="F909" s="998"/>
      <c r="G909" s="998"/>
      <c r="H909" s="998"/>
      <c r="I909" s="998"/>
      <c r="J909" s="998"/>
      <c r="K909" s="998"/>
      <c r="L909" s="998"/>
      <c r="M909" s="998"/>
      <c r="N909" s="998"/>
      <c r="O909" s="998"/>
      <c r="P909" s="998"/>
      <c r="Q909" s="998"/>
      <c r="R909" s="998"/>
      <c r="S909" s="998"/>
      <c r="T909" s="998"/>
      <c r="U909" s="998"/>
      <c r="V909" s="998"/>
      <c r="W909" s="998"/>
      <c r="X909" s="998"/>
      <c r="Y909" s="998"/>
      <c r="Z909" s="998"/>
      <c r="AA909" s="998"/>
      <c r="AB909" s="998"/>
      <c r="AC909" s="998"/>
      <c r="AD909" s="998"/>
      <c r="AE909" s="998"/>
      <c r="AF909" s="998"/>
      <c r="AG909" s="998"/>
      <c r="AH909" s="998"/>
      <c r="AI909" s="998"/>
      <c r="AJ909" s="998"/>
      <c r="AK909" s="998"/>
      <c r="AL909" s="998"/>
      <c r="AM909" s="998"/>
      <c r="AN909" s="998"/>
      <c r="AO909" s="998"/>
      <c r="AP909" s="998"/>
      <c r="AQ909" s="998"/>
      <c r="AR909" s="998"/>
      <c r="AS909" s="998"/>
      <c r="AT909" s="998"/>
      <c r="AU909" s="998"/>
      <c r="AV909" s="998"/>
      <c r="AW909" s="998"/>
      <c r="AX909" s="998"/>
      <c r="AY909" s="998"/>
    </row>
    <row r="910" ht="15.75" customHeight="1">
      <c r="A910" s="998"/>
      <c r="B910" s="998"/>
      <c r="C910" s="998"/>
      <c r="D910" s="998"/>
      <c r="E910" s="998"/>
      <c r="F910" s="998"/>
      <c r="G910" s="998"/>
      <c r="H910" s="998"/>
      <c r="I910" s="998"/>
      <c r="J910" s="998"/>
      <c r="K910" s="998"/>
      <c r="L910" s="998"/>
      <c r="M910" s="998"/>
      <c r="N910" s="998"/>
      <c r="O910" s="998"/>
      <c r="P910" s="998"/>
      <c r="Q910" s="998"/>
      <c r="R910" s="998"/>
      <c r="S910" s="998"/>
      <c r="T910" s="998"/>
      <c r="U910" s="998"/>
      <c r="V910" s="998"/>
      <c r="W910" s="998"/>
      <c r="X910" s="998"/>
      <c r="Y910" s="998"/>
      <c r="Z910" s="998"/>
      <c r="AA910" s="998"/>
      <c r="AB910" s="998"/>
      <c r="AC910" s="998"/>
      <c r="AD910" s="998"/>
      <c r="AE910" s="998"/>
      <c r="AF910" s="998"/>
      <c r="AG910" s="998"/>
      <c r="AH910" s="998"/>
      <c r="AI910" s="998"/>
      <c r="AJ910" s="998"/>
      <c r="AK910" s="998"/>
      <c r="AL910" s="998"/>
      <c r="AM910" s="998"/>
      <c r="AN910" s="998"/>
      <c r="AO910" s="998"/>
      <c r="AP910" s="998"/>
      <c r="AQ910" s="998"/>
      <c r="AR910" s="998"/>
      <c r="AS910" s="998"/>
      <c r="AT910" s="998"/>
      <c r="AU910" s="998"/>
      <c r="AV910" s="998"/>
      <c r="AW910" s="998"/>
      <c r="AX910" s="998"/>
      <c r="AY910" s="998"/>
    </row>
    <row r="911" ht="15.75" customHeight="1">
      <c r="A911" s="998"/>
      <c r="B911" s="998"/>
      <c r="C911" s="998"/>
      <c r="D911" s="998"/>
      <c r="E911" s="998"/>
      <c r="F911" s="998"/>
      <c r="G911" s="998"/>
      <c r="H911" s="998"/>
      <c r="I911" s="998"/>
      <c r="J911" s="998"/>
      <c r="K911" s="998"/>
      <c r="L911" s="998"/>
      <c r="M911" s="998"/>
      <c r="N911" s="998"/>
      <c r="O911" s="998"/>
      <c r="P911" s="998"/>
      <c r="Q911" s="998"/>
      <c r="R911" s="998"/>
      <c r="S911" s="998"/>
      <c r="T911" s="998"/>
      <c r="U911" s="998"/>
      <c r="V911" s="998"/>
      <c r="W911" s="998"/>
      <c r="X911" s="998"/>
      <c r="Y911" s="998"/>
      <c r="Z911" s="998"/>
      <c r="AA911" s="998"/>
      <c r="AB911" s="998"/>
      <c r="AC911" s="998"/>
      <c r="AD911" s="998"/>
      <c r="AE911" s="998"/>
      <c r="AF911" s="998"/>
      <c r="AG911" s="998"/>
      <c r="AH911" s="998"/>
      <c r="AI911" s="998"/>
      <c r="AJ911" s="998"/>
      <c r="AK911" s="998"/>
      <c r="AL911" s="998"/>
      <c r="AM911" s="998"/>
      <c r="AN911" s="998"/>
      <c r="AO911" s="998"/>
      <c r="AP911" s="998"/>
      <c r="AQ911" s="998"/>
      <c r="AR911" s="998"/>
      <c r="AS911" s="998"/>
      <c r="AT911" s="998"/>
      <c r="AU911" s="998"/>
      <c r="AV911" s="998"/>
      <c r="AW911" s="998"/>
      <c r="AX911" s="998"/>
      <c r="AY911" s="998"/>
    </row>
    <row r="912" ht="15.75" customHeight="1">
      <c r="A912" s="998"/>
      <c r="B912" s="998"/>
      <c r="C912" s="998"/>
      <c r="D912" s="998"/>
      <c r="E912" s="998"/>
      <c r="F912" s="998"/>
      <c r="G912" s="998"/>
      <c r="H912" s="998"/>
      <c r="I912" s="998"/>
      <c r="J912" s="998"/>
      <c r="K912" s="998"/>
      <c r="L912" s="998"/>
      <c r="M912" s="998"/>
      <c r="N912" s="998"/>
      <c r="O912" s="998"/>
      <c r="P912" s="998"/>
      <c r="Q912" s="998"/>
      <c r="R912" s="998"/>
      <c r="S912" s="998"/>
      <c r="T912" s="998"/>
      <c r="U912" s="998"/>
      <c r="V912" s="998"/>
      <c r="W912" s="998"/>
      <c r="X912" s="998"/>
      <c r="Y912" s="998"/>
      <c r="Z912" s="998"/>
      <c r="AA912" s="998"/>
      <c r="AB912" s="998"/>
      <c r="AC912" s="998"/>
      <c r="AD912" s="998"/>
      <c r="AE912" s="998"/>
      <c r="AF912" s="998"/>
      <c r="AG912" s="998"/>
      <c r="AH912" s="998"/>
      <c r="AI912" s="998"/>
      <c r="AJ912" s="998"/>
      <c r="AK912" s="998"/>
      <c r="AL912" s="998"/>
      <c r="AM912" s="998"/>
      <c r="AN912" s="998"/>
      <c r="AO912" s="998"/>
      <c r="AP912" s="998"/>
      <c r="AQ912" s="998"/>
      <c r="AR912" s="998"/>
      <c r="AS912" s="998"/>
      <c r="AT912" s="998"/>
      <c r="AU912" s="998"/>
      <c r="AV912" s="998"/>
      <c r="AW912" s="998"/>
      <c r="AX912" s="998"/>
      <c r="AY912" s="998"/>
    </row>
    <row r="913" ht="15.75" customHeight="1">
      <c r="A913" s="998"/>
      <c r="B913" s="998"/>
      <c r="C913" s="998"/>
      <c r="D913" s="998"/>
      <c r="E913" s="998"/>
      <c r="F913" s="998"/>
      <c r="G913" s="998"/>
      <c r="H913" s="998"/>
      <c r="I913" s="998"/>
      <c r="J913" s="998"/>
      <c r="K913" s="998"/>
      <c r="L913" s="998"/>
      <c r="M913" s="998"/>
      <c r="N913" s="998"/>
      <c r="O913" s="998"/>
      <c r="P913" s="998"/>
      <c r="Q913" s="998"/>
      <c r="R913" s="998"/>
      <c r="S913" s="998"/>
      <c r="T913" s="998"/>
      <c r="U913" s="998"/>
      <c r="V913" s="998"/>
      <c r="W913" s="998"/>
      <c r="X913" s="998"/>
      <c r="Y913" s="998"/>
      <c r="Z913" s="998"/>
      <c r="AA913" s="998"/>
      <c r="AB913" s="998"/>
      <c r="AC913" s="998"/>
      <c r="AD913" s="998"/>
      <c r="AE913" s="998"/>
      <c r="AF913" s="998"/>
      <c r="AG913" s="998"/>
      <c r="AH913" s="998"/>
      <c r="AI913" s="998"/>
      <c r="AJ913" s="998"/>
      <c r="AK913" s="998"/>
      <c r="AL913" s="998"/>
      <c r="AM913" s="998"/>
      <c r="AN913" s="998"/>
      <c r="AO913" s="998"/>
      <c r="AP913" s="998"/>
      <c r="AQ913" s="998"/>
      <c r="AR913" s="998"/>
      <c r="AS913" s="998"/>
      <c r="AT913" s="998"/>
      <c r="AU913" s="998"/>
      <c r="AV913" s="998"/>
      <c r="AW913" s="998"/>
      <c r="AX913" s="998"/>
      <c r="AY913" s="998"/>
    </row>
    <row r="914" ht="15.75" customHeight="1">
      <c r="A914" s="998"/>
      <c r="B914" s="998"/>
      <c r="C914" s="998"/>
      <c r="D914" s="998"/>
      <c r="E914" s="998"/>
      <c r="F914" s="998"/>
      <c r="G914" s="998"/>
      <c r="H914" s="998"/>
      <c r="I914" s="998"/>
      <c r="J914" s="998"/>
      <c r="K914" s="998"/>
      <c r="L914" s="998"/>
      <c r="M914" s="998"/>
      <c r="N914" s="998"/>
      <c r="O914" s="998"/>
      <c r="P914" s="998"/>
      <c r="Q914" s="998"/>
      <c r="R914" s="998"/>
      <c r="S914" s="998"/>
      <c r="T914" s="998"/>
      <c r="U914" s="998"/>
      <c r="V914" s="998"/>
      <c r="W914" s="998"/>
      <c r="X914" s="998"/>
      <c r="Y914" s="998"/>
      <c r="Z914" s="998"/>
      <c r="AA914" s="998"/>
      <c r="AB914" s="998"/>
      <c r="AC914" s="998"/>
      <c r="AD914" s="998"/>
      <c r="AE914" s="998"/>
      <c r="AF914" s="998"/>
      <c r="AG914" s="998"/>
      <c r="AH914" s="998"/>
      <c r="AI914" s="998"/>
      <c r="AJ914" s="998"/>
      <c r="AK914" s="998"/>
      <c r="AL914" s="998"/>
      <c r="AM914" s="998"/>
      <c r="AN914" s="998"/>
      <c r="AO914" s="998"/>
      <c r="AP914" s="998"/>
      <c r="AQ914" s="998"/>
      <c r="AR914" s="998"/>
      <c r="AS914" s="998"/>
      <c r="AT914" s="998"/>
      <c r="AU914" s="998"/>
      <c r="AV914" s="998"/>
      <c r="AW914" s="998"/>
      <c r="AX914" s="998"/>
      <c r="AY914" s="998"/>
    </row>
    <row r="915" ht="15.75" customHeight="1">
      <c r="A915" s="998"/>
      <c r="B915" s="998"/>
      <c r="C915" s="998"/>
      <c r="D915" s="998"/>
      <c r="E915" s="998"/>
      <c r="F915" s="998"/>
      <c r="G915" s="998"/>
      <c r="H915" s="998"/>
      <c r="I915" s="998"/>
      <c r="J915" s="998"/>
      <c r="K915" s="998"/>
      <c r="L915" s="998"/>
      <c r="M915" s="998"/>
      <c r="N915" s="998"/>
      <c r="O915" s="998"/>
      <c r="P915" s="998"/>
      <c r="Q915" s="998"/>
      <c r="R915" s="998"/>
      <c r="S915" s="998"/>
      <c r="T915" s="998"/>
      <c r="U915" s="998"/>
      <c r="V915" s="998"/>
      <c r="W915" s="998"/>
      <c r="X915" s="998"/>
      <c r="Y915" s="998"/>
      <c r="Z915" s="998"/>
      <c r="AA915" s="998"/>
      <c r="AB915" s="998"/>
      <c r="AC915" s="998"/>
      <c r="AD915" s="998"/>
      <c r="AE915" s="998"/>
      <c r="AF915" s="998"/>
      <c r="AG915" s="998"/>
      <c r="AH915" s="998"/>
      <c r="AI915" s="998"/>
      <c r="AJ915" s="998"/>
      <c r="AK915" s="998"/>
      <c r="AL915" s="998"/>
      <c r="AM915" s="998"/>
      <c r="AN915" s="998"/>
      <c r="AO915" s="998"/>
      <c r="AP915" s="998"/>
      <c r="AQ915" s="998"/>
      <c r="AR915" s="998"/>
      <c r="AS915" s="998"/>
      <c r="AT915" s="998"/>
      <c r="AU915" s="998"/>
      <c r="AV915" s="998"/>
      <c r="AW915" s="998"/>
      <c r="AX915" s="998"/>
      <c r="AY915" s="998"/>
    </row>
    <row r="916" ht="15.75" customHeight="1">
      <c r="A916" s="998"/>
      <c r="B916" s="998"/>
      <c r="C916" s="998"/>
      <c r="D916" s="998"/>
      <c r="E916" s="998"/>
      <c r="F916" s="998"/>
      <c r="G916" s="998"/>
      <c r="H916" s="998"/>
      <c r="I916" s="998"/>
      <c r="J916" s="998"/>
      <c r="K916" s="998"/>
      <c r="L916" s="998"/>
      <c r="M916" s="998"/>
      <c r="N916" s="998"/>
      <c r="O916" s="998"/>
      <c r="P916" s="998"/>
      <c r="Q916" s="998"/>
      <c r="R916" s="998"/>
      <c r="S916" s="998"/>
      <c r="T916" s="998"/>
      <c r="U916" s="998"/>
      <c r="V916" s="998"/>
      <c r="W916" s="998"/>
      <c r="X916" s="998"/>
      <c r="Y916" s="998"/>
      <c r="Z916" s="998"/>
      <c r="AA916" s="998"/>
      <c r="AB916" s="998"/>
      <c r="AC916" s="998"/>
      <c r="AD916" s="998"/>
      <c r="AE916" s="998"/>
      <c r="AF916" s="998"/>
      <c r="AG916" s="998"/>
      <c r="AH916" s="998"/>
      <c r="AI916" s="998"/>
      <c r="AJ916" s="998"/>
      <c r="AK916" s="998"/>
      <c r="AL916" s="998"/>
      <c r="AM916" s="998"/>
      <c r="AN916" s="998"/>
      <c r="AO916" s="998"/>
      <c r="AP916" s="998"/>
      <c r="AQ916" s="998"/>
      <c r="AR916" s="998"/>
      <c r="AS916" s="998"/>
      <c r="AT916" s="998"/>
      <c r="AU916" s="998"/>
      <c r="AV916" s="998"/>
      <c r="AW916" s="998"/>
      <c r="AX916" s="998"/>
      <c r="AY916" s="998"/>
    </row>
    <row r="917" ht="15.75" customHeight="1">
      <c r="A917" s="998"/>
      <c r="B917" s="998"/>
      <c r="C917" s="998"/>
      <c r="D917" s="998"/>
      <c r="E917" s="998"/>
      <c r="F917" s="998"/>
      <c r="G917" s="998"/>
      <c r="H917" s="998"/>
      <c r="I917" s="998"/>
      <c r="J917" s="998"/>
      <c r="K917" s="998"/>
      <c r="L917" s="998"/>
      <c r="M917" s="998"/>
      <c r="N917" s="998"/>
      <c r="O917" s="998"/>
      <c r="P917" s="998"/>
      <c r="Q917" s="998"/>
      <c r="R917" s="998"/>
      <c r="S917" s="998"/>
      <c r="T917" s="998"/>
      <c r="U917" s="998"/>
      <c r="V917" s="998"/>
      <c r="W917" s="998"/>
      <c r="X917" s="998"/>
      <c r="Y917" s="998"/>
      <c r="Z917" s="998"/>
      <c r="AA917" s="998"/>
      <c r="AB917" s="998"/>
      <c r="AC917" s="998"/>
      <c r="AD917" s="998"/>
      <c r="AE917" s="998"/>
      <c r="AF917" s="998"/>
      <c r="AG917" s="998"/>
      <c r="AH917" s="998"/>
      <c r="AI917" s="998"/>
      <c r="AJ917" s="998"/>
      <c r="AK917" s="998"/>
      <c r="AL917" s="998"/>
      <c r="AM917" s="998"/>
      <c r="AN917" s="998"/>
      <c r="AO917" s="998"/>
      <c r="AP917" s="998"/>
      <c r="AQ917" s="998"/>
      <c r="AR917" s="998"/>
      <c r="AS917" s="998"/>
      <c r="AT917" s="998"/>
      <c r="AU917" s="998"/>
      <c r="AV917" s="998"/>
      <c r="AW917" s="998"/>
      <c r="AX917" s="998"/>
      <c r="AY917" s="998"/>
    </row>
    <row r="918" ht="15.75" customHeight="1">
      <c r="A918" s="998"/>
      <c r="B918" s="998"/>
      <c r="C918" s="998"/>
      <c r="D918" s="998"/>
      <c r="E918" s="998"/>
      <c r="F918" s="998"/>
      <c r="G918" s="998"/>
      <c r="H918" s="998"/>
      <c r="I918" s="998"/>
      <c r="J918" s="998"/>
      <c r="K918" s="998"/>
      <c r="L918" s="998"/>
      <c r="M918" s="998"/>
      <c r="N918" s="998"/>
      <c r="O918" s="998"/>
      <c r="P918" s="998"/>
      <c r="Q918" s="998"/>
      <c r="R918" s="998"/>
      <c r="S918" s="998"/>
      <c r="T918" s="998"/>
      <c r="U918" s="998"/>
      <c r="V918" s="998"/>
      <c r="W918" s="998"/>
      <c r="X918" s="998"/>
      <c r="Y918" s="998"/>
      <c r="Z918" s="998"/>
      <c r="AA918" s="998"/>
      <c r="AB918" s="998"/>
      <c r="AC918" s="998"/>
      <c r="AD918" s="998"/>
      <c r="AE918" s="998"/>
      <c r="AF918" s="998"/>
      <c r="AG918" s="998"/>
      <c r="AH918" s="998"/>
      <c r="AI918" s="998"/>
      <c r="AJ918" s="998"/>
      <c r="AK918" s="998"/>
      <c r="AL918" s="998"/>
      <c r="AM918" s="998"/>
      <c r="AN918" s="998"/>
      <c r="AO918" s="998"/>
      <c r="AP918" s="998"/>
      <c r="AQ918" s="998"/>
      <c r="AR918" s="998"/>
      <c r="AS918" s="998"/>
      <c r="AT918" s="998"/>
      <c r="AU918" s="998"/>
      <c r="AV918" s="998"/>
      <c r="AW918" s="998"/>
      <c r="AX918" s="998"/>
      <c r="AY918" s="998"/>
    </row>
    <row r="919" ht="15.75" customHeight="1">
      <c r="A919" s="998"/>
      <c r="B919" s="998"/>
      <c r="C919" s="998"/>
      <c r="D919" s="998"/>
      <c r="E919" s="998"/>
      <c r="F919" s="998"/>
      <c r="G919" s="998"/>
      <c r="H919" s="998"/>
      <c r="I919" s="998"/>
      <c r="J919" s="998"/>
      <c r="K919" s="998"/>
      <c r="L919" s="998"/>
      <c r="M919" s="998"/>
      <c r="N919" s="998"/>
      <c r="O919" s="998"/>
      <c r="P919" s="998"/>
      <c r="Q919" s="998"/>
      <c r="R919" s="998"/>
      <c r="S919" s="998"/>
      <c r="T919" s="998"/>
      <c r="U919" s="998"/>
      <c r="V919" s="998"/>
      <c r="W919" s="998"/>
      <c r="X919" s="998"/>
      <c r="Y919" s="998"/>
      <c r="Z919" s="998"/>
      <c r="AA919" s="998"/>
      <c r="AB919" s="998"/>
      <c r="AC919" s="998"/>
      <c r="AD919" s="998"/>
      <c r="AE919" s="998"/>
      <c r="AF919" s="998"/>
      <c r="AG919" s="998"/>
      <c r="AH919" s="998"/>
      <c r="AI919" s="998"/>
      <c r="AJ919" s="998"/>
      <c r="AK919" s="998"/>
      <c r="AL919" s="998"/>
      <c r="AM919" s="998"/>
      <c r="AN919" s="998"/>
      <c r="AO919" s="998"/>
      <c r="AP919" s="998"/>
      <c r="AQ919" s="998"/>
      <c r="AR919" s="998"/>
      <c r="AS919" s="998"/>
      <c r="AT919" s="998"/>
      <c r="AU919" s="998"/>
      <c r="AV919" s="998"/>
      <c r="AW919" s="998"/>
      <c r="AX919" s="998"/>
      <c r="AY919" s="998"/>
    </row>
    <row r="920" ht="15.75" customHeight="1">
      <c r="A920" s="998"/>
      <c r="B920" s="998"/>
      <c r="C920" s="998"/>
      <c r="D920" s="998"/>
      <c r="E920" s="998"/>
      <c r="F920" s="998"/>
      <c r="G920" s="998"/>
      <c r="H920" s="998"/>
      <c r="I920" s="998"/>
      <c r="J920" s="998"/>
      <c r="K920" s="998"/>
      <c r="L920" s="998"/>
      <c r="M920" s="998"/>
      <c r="N920" s="998"/>
      <c r="O920" s="998"/>
      <c r="P920" s="998"/>
      <c r="Q920" s="998"/>
      <c r="R920" s="998"/>
      <c r="S920" s="998"/>
      <c r="T920" s="998"/>
      <c r="U920" s="998"/>
      <c r="V920" s="998"/>
      <c r="W920" s="998"/>
      <c r="X920" s="998"/>
      <c r="Y920" s="998"/>
      <c r="Z920" s="998"/>
      <c r="AA920" s="998"/>
      <c r="AB920" s="998"/>
      <c r="AC920" s="998"/>
      <c r="AD920" s="998"/>
      <c r="AE920" s="998"/>
      <c r="AF920" s="998"/>
      <c r="AG920" s="998"/>
      <c r="AH920" s="998"/>
      <c r="AI920" s="998"/>
      <c r="AJ920" s="998"/>
      <c r="AK920" s="998"/>
      <c r="AL920" s="998"/>
      <c r="AM920" s="998"/>
      <c r="AN920" s="998"/>
      <c r="AO920" s="998"/>
      <c r="AP920" s="998"/>
      <c r="AQ920" s="998"/>
      <c r="AR920" s="998"/>
      <c r="AS920" s="998"/>
      <c r="AT920" s="998"/>
      <c r="AU920" s="998"/>
      <c r="AV920" s="998"/>
      <c r="AW920" s="998"/>
      <c r="AX920" s="998"/>
      <c r="AY920" s="998"/>
    </row>
    <row r="921" ht="15.75" customHeight="1">
      <c r="A921" s="998"/>
      <c r="B921" s="998"/>
      <c r="C921" s="998"/>
      <c r="D921" s="998"/>
      <c r="E921" s="998"/>
      <c r="F921" s="998"/>
      <c r="G921" s="998"/>
      <c r="H921" s="998"/>
      <c r="I921" s="998"/>
      <c r="J921" s="998"/>
      <c r="K921" s="998"/>
      <c r="L921" s="998"/>
      <c r="M921" s="998"/>
      <c r="N921" s="998"/>
      <c r="O921" s="998"/>
      <c r="P921" s="998"/>
      <c r="Q921" s="998"/>
      <c r="R921" s="998"/>
      <c r="S921" s="998"/>
      <c r="T921" s="998"/>
      <c r="U921" s="998"/>
      <c r="V921" s="998"/>
      <c r="W921" s="998"/>
      <c r="X921" s="998"/>
      <c r="Y921" s="998"/>
      <c r="Z921" s="998"/>
      <c r="AA921" s="998"/>
      <c r="AB921" s="998"/>
      <c r="AC921" s="998"/>
      <c r="AD921" s="998"/>
      <c r="AE921" s="998"/>
      <c r="AF921" s="998"/>
      <c r="AG921" s="998"/>
      <c r="AH921" s="998"/>
      <c r="AI921" s="998"/>
      <c r="AJ921" s="998"/>
      <c r="AK921" s="998"/>
      <c r="AL921" s="998"/>
      <c r="AM921" s="998"/>
      <c r="AN921" s="998"/>
      <c r="AO921" s="998"/>
      <c r="AP921" s="998"/>
      <c r="AQ921" s="998"/>
      <c r="AR921" s="998"/>
      <c r="AS921" s="998"/>
      <c r="AT921" s="998"/>
      <c r="AU921" s="998"/>
      <c r="AV921" s="998"/>
      <c r="AW921" s="998"/>
      <c r="AX921" s="998"/>
      <c r="AY921" s="998"/>
    </row>
    <row r="922" ht="15.75" customHeight="1">
      <c r="A922" s="998"/>
      <c r="B922" s="998"/>
      <c r="C922" s="998"/>
      <c r="D922" s="998"/>
      <c r="E922" s="998"/>
      <c r="F922" s="998"/>
      <c r="G922" s="998"/>
      <c r="H922" s="998"/>
      <c r="I922" s="998"/>
      <c r="J922" s="998"/>
      <c r="K922" s="998"/>
      <c r="L922" s="998"/>
      <c r="M922" s="998"/>
      <c r="N922" s="998"/>
      <c r="O922" s="998"/>
      <c r="P922" s="998"/>
      <c r="Q922" s="998"/>
      <c r="R922" s="998"/>
      <c r="S922" s="998"/>
      <c r="T922" s="998"/>
      <c r="U922" s="998"/>
      <c r="V922" s="998"/>
      <c r="W922" s="998"/>
      <c r="X922" s="998"/>
      <c r="Y922" s="998"/>
      <c r="Z922" s="998"/>
      <c r="AA922" s="998"/>
      <c r="AB922" s="998"/>
      <c r="AC922" s="998"/>
      <c r="AD922" s="998"/>
      <c r="AE922" s="998"/>
      <c r="AF922" s="998"/>
      <c r="AG922" s="998"/>
      <c r="AH922" s="998"/>
      <c r="AI922" s="998"/>
      <c r="AJ922" s="998"/>
      <c r="AK922" s="998"/>
      <c r="AL922" s="998"/>
      <c r="AM922" s="998"/>
      <c r="AN922" s="998"/>
      <c r="AO922" s="998"/>
      <c r="AP922" s="998"/>
      <c r="AQ922" s="998"/>
      <c r="AR922" s="998"/>
      <c r="AS922" s="998"/>
      <c r="AT922" s="998"/>
      <c r="AU922" s="998"/>
      <c r="AV922" s="998"/>
      <c r="AW922" s="998"/>
      <c r="AX922" s="998"/>
      <c r="AY922" s="998"/>
    </row>
    <row r="923" ht="15.75" customHeight="1">
      <c r="A923" s="998"/>
      <c r="B923" s="998"/>
      <c r="C923" s="998"/>
      <c r="D923" s="998"/>
      <c r="E923" s="998"/>
      <c r="F923" s="998"/>
      <c r="G923" s="998"/>
      <c r="H923" s="998"/>
      <c r="I923" s="998"/>
      <c r="J923" s="998"/>
      <c r="K923" s="998"/>
      <c r="L923" s="998"/>
      <c r="M923" s="998"/>
      <c r="N923" s="998"/>
      <c r="O923" s="998"/>
      <c r="P923" s="998"/>
      <c r="Q923" s="998"/>
      <c r="R923" s="998"/>
      <c r="S923" s="998"/>
      <c r="T923" s="998"/>
      <c r="U923" s="998"/>
      <c r="V923" s="998"/>
      <c r="W923" s="998"/>
      <c r="X923" s="998"/>
      <c r="Y923" s="998"/>
      <c r="Z923" s="998"/>
      <c r="AA923" s="998"/>
      <c r="AB923" s="998"/>
      <c r="AC923" s="998"/>
      <c r="AD923" s="998"/>
      <c r="AE923" s="998"/>
      <c r="AF923" s="998"/>
      <c r="AG923" s="998"/>
      <c r="AH923" s="998"/>
      <c r="AI923" s="998"/>
      <c r="AJ923" s="998"/>
      <c r="AK923" s="998"/>
      <c r="AL923" s="998"/>
      <c r="AM923" s="998"/>
      <c r="AN923" s="998"/>
      <c r="AO923" s="998"/>
      <c r="AP923" s="998"/>
      <c r="AQ923" s="998"/>
      <c r="AR923" s="998"/>
      <c r="AS923" s="998"/>
      <c r="AT923" s="998"/>
      <c r="AU923" s="998"/>
      <c r="AV923" s="998"/>
      <c r="AW923" s="998"/>
      <c r="AX923" s="998"/>
      <c r="AY923" s="998"/>
    </row>
    <row r="924" ht="15.75" customHeight="1">
      <c r="A924" s="998"/>
      <c r="B924" s="998"/>
      <c r="C924" s="998"/>
      <c r="D924" s="998"/>
      <c r="E924" s="998"/>
      <c r="F924" s="998"/>
      <c r="G924" s="998"/>
      <c r="H924" s="998"/>
      <c r="I924" s="998"/>
      <c r="J924" s="998"/>
      <c r="K924" s="998"/>
      <c r="L924" s="998"/>
      <c r="M924" s="998"/>
      <c r="N924" s="998"/>
      <c r="O924" s="998"/>
      <c r="P924" s="998"/>
      <c r="Q924" s="998"/>
      <c r="R924" s="998"/>
      <c r="S924" s="998"/>
      <c r="T924" s="998"/>
      <c r="U924" s="998"/>
      <c r="V924" s="998"/>
      <c r="W924" s="998"/>
      <c r="X924" s="998"/>
      <c r="Y924" s="998"/>
      <c r="Z924" s="998"/>
      <c r="AA924" s="998"/>
      <c r="AB924" s="998"/>
      <c r="AC924" s="998"/>
      <c r="AD924" s="998"/>
      <c r="AE924" s="998"/>
      <c r="AF924" s="998"/>
      <c r="AG924" s="998"/>
      <c r="AH924" s="998"/>
      <c r="AI924" s="998"/>
      <c r="AJ924" s="998"/>
      <c r="AK924" s="998"/>
      <c r="AL924" s="998"/>
      <c r="AM924" s="998"/>
      <c r="AN924" s="998"/>
      <c r="AO924" s="998"/>
      <c r="AP924" s="998"/>
      <c r="AQ924" s="998"/>
      <c r="AR924" s="998"/>
      <c r="AS924" s="998"/>
      <c r="AT924" s="998"/>
      <c r="AU924" s="998"/>
      <c r="AV924" s="998"/>
      <c r="AW924" s="998"/>
      <c r="AX924" s="998"/>
      <c r="AY924" s="998"/>
    </row>
    <row r="925" ht="15.75" customHeight="1">
      <c r="A925" s="998"/>
      <c r="B925" s="998"/>
      <c r="C925" s="998"/>
      <c r="D925" s="998"/>
      <c r="E925" s="998"/>
      <c r="F925" s="998"/>
      <c r="G925" s="998"/>
      <c r="H925" s="998"/>
      <c r="I925" s="998"/>
      <c r="J925" s="998"/>
      <c r="K925" s="998"/>
      <c r="L925" s="998"/>
      <c r="M925" s="998"/>
      <c r="N925" s="998"/>
      <c r="O925" s="998"/>
      <c r="P925" s="998"/>
      <c r="Q925" s="998"/>
      <c r="R925" s="998"/>
      <c r="S925" s="998"/>
      <c r="T925" s="998"/>
      <c r="U925" s="998"/>
      <c r="V925" s="998"/>
      <c r="W925" s="998"/>
      <c r="X925" s="998"/>
      <c r="Y925" s="998"/>
      <c r="Z925" s="998"/>
      <c r="AA925" s="998"/>
      <c r="AB925" s="998"/>
      <c r="AC925" s="998"/>
      <c r="AD925" s="998"/>
      <c r="AE925" s="998"/>
      <c r="AF925" s="998"/>
      <c r="AG925" s="998"/>
      <c r="AH925" s="998"/>
      <c r="AI925" s="998"/>
      <c r="AJ925" s="998"/>
      <c r="AK925" s="998"/>
      <c r="AL925" s="998"/>
      <c r="AM925" s="998"/>
      <c r="AN925" s="998"/>
      <c r="AO925" s="998"/>
      <c r="AP925" s="998"/>
      <c r="AQ925" s="998"/>
      <c r="AR925" s="998"/>
      <c r="AS925" s="998"/>
      <c r="AT925" s="998"/>
      <c r="AU925" s="998"/>
      <c r="AV925" s="998"/>
      <c r="AW925" s="998"/>
      <c r="AX925" s="998"/>
      <c r="AY925" s="998"/>
    </row>
    <row r="926" ht="15.75" customHeight="1">
      <c r="A926" s="998"/>
      <c r="B926" s="998"/>
      <c r="C926" s="998"/>
      <c r="D926" s="998"/>
      <c r="E926" s="998"/>
      <c r="F926" s="998"/>
      <c r="G926" s="998"/>
      <c r="H926" s="998"/>
      <c r="I926" s="998"/>
      <c r="J926" s="998"/>
      <c r="K926" s="998"/>
      <c r="L926" s="998"/>
      <c r="M926" s="998"/>
      <c r="N926" s="998"/>
      <c r="O926" s="998"/>
      <c r="P926" s="998"/>
      <c r="Q926" s="998"/>
      <c r="R926" s="998"/>
      <c r="S926" s="998"/>
      <c r="T926" s="998"/>
      <c r="U926" s="998"/>
      <c r="V926" s="998"/>
      <c r="W926" s="998"/>
      <c r="X926" s="998"/>
      <c r="Y926" s="998"/>
      <c r="Z926" s="998"/>
      <c r="AA926" s="998"/>
      <c r="AB926" s="998"/>
      <c r="AC926" s="998"/>
      <c r="AD926" s="998"/>
      <c r="AE926" s="998"/>
      <c r="AF926" s="998"/>
      <c r="AG926" s="998"/>
      <c r="AH926" s="998"/>
      <c r="AI926" s="998"/>
      <c r="AJ926" s="998"/>
      <c r="AK926" s="998"/>
      <c r="AL926" s="998"/>
      <c r="AM926" s="998"/>
      <c r="AN926" s="998"/>
      <c r="AO926" s="998"/>
      <c r="AP926" s="998"/>
      <c r="AQ926" s="998"/>
      <c r="AR926" s="998"/>
      <c r="AS926" s="998"/>
      <c r="AT926" s="998"/>
      <c r="AU926" s="998"/>
      <c r="AV926" s="998"/>
      <c r="AW926" s="998"/>
      <c r="AX926" s="998"/>
      <c r="AY926" s="998"/>
    </row>
    <row r="927" ht="15.75" customHeight="1">
      <c r="A927" s="998"/>
      <c r="B927" s="998"/>
      <c r="C927" s="998"/>
      <c r="D927" s="998"/>
      <c r="E927" s="998"/>
      <c r="F927" s="998"/>
      <c r="G927" s="998"/>
      <c r="H927" s="998"/>
      <c r="I927" s="998"/>
      <c r="J927" s="998"/>
      <c r="K927" s="998"/>
      <c r="L927" s="998"/>
      <c r="M927" s="998"/>
      <c r="N927" s="998"/>
      <c r="O927" s="998"/>
      <c r="P927" s="998"/>
      <c r="Q927" s="998"/>
      <c r="R927" s="998"/>
      <c r="S927" s="998"/>
      <c r="T927" s="998"/>
      <c r="U927" s="998"/>
      <c r="V927" s="998"/>
      <c r="W927" s="998"/>
      <c r="X927" s="998"/>
      <c r="Y927" s="998"/>
      <c r="Z927" s="998"/>
      <c r="AA927" s="998"/>
      <c r="AB927" s="998"/>
      <c r="AC927" s="998"/>
      <c r="AD927" s="998"/>
      <c r="AE927" s="998"/>
      <c r="AF927" s="998"/>
      <c r="AG927" s="998"/>
      <c r="AH927" s="998"/>
      <c r="AI927" s="998"/>
      <c r="AJ927" s="998"/>
      <c r="AK927" s="998"/>
      <c r="AL927" s="998"/>
      <c r="AM927" s="998"/>
      <c r="AN927" s="998"/>
      <c r="AO927" s="998"/>
      <c r="AP927" s="998"/>
      <c r="AQ927" s="998"/>
      <c r="AR927" s="998"/>
      <c r="AS927" s="998"/>
      <c r="AT927" s="998"/>
      <c r="AU927" s="998"/>
      <c r="AV927" s="998"/>
      <c r="AW927" s="998"/>
      <c r="AX927" s="998"/>
      <c r="AY927" s="998"/>
    </row>
    <row r="928" ht="15.75" customHeight="1">
      <c r="A928" s="998"/>
      <c r="B928" s="998"/>
      <c r="C928" s="998"/>
      <c r="D928" s="998"/>
      <c r="E928" s="998"/>
      <c r="F928" s="998"/>
      <c r="G928" s="998"/>
      <c r="H928" s="998"/>
      <c r="I928" s="998"/>
      <c r="J928" s="998"/>
      <c r="K928" s="998"/>
      <c r="L928" s="998"/>
      <c r="M928" s="998"/>
      <c r="N928" s="998"/>
      <c r="O928" s="998"/>
      <c r="P928" s="998"/>
      <c r="Q928" s="998"/>
      <c r="R928" s="998"/>
      <c r="S928" s="998"/>
      <c r="T928" s="998"/>
      <c r="U928" s="998"/>
      <c r="V928" s="998"/>
      <c r="W928" s="998"/>
      <c r="X928" s="998"/>
      <c r="Y928" s="998"/>
      <c r="Z928" s="998"/>
      <c r="AA928" s="998"/>
      <c r="AB928" s="998"/>
      <c r="AC928" s="998"/>
      <c r="AD928" s="998"/>
      <c r="AE928" s="998"/>
      <c r="AF928" s="998"/>
      <c r="AG928" s="998"/>
      <c r="AH928" s="998"/>
      <c r="AI928" s="998"/>
      <c r="AJ928" s="998"/>
      <c r="AK928" s="998"/>
      <c r="AL928" s="998"/>
      <c r="AM928" s="998"/>
      <c r="AN928" s="998"/>
      <c r="AO928" s="998"/>
      <c r="AP928" s="998"/>
      <c r="AQ928" s="998"/>
      <c r="AR928" s="998"/>
      <c r="AS928" s="998"/>
      <c r="AT928" s="998"/>
      <c r="AU928" s="998"/>
      <c r="AV928" s="998"/>
      <c r="AW928" s="998"/>
      <c r="AX928" s="998"/>
      <c r="AY928" s="998"/>
    </row>
    <row r="929" ht="15.75" customHeight="1">
      <c r="A929" s="998"/>
      <c r="B929" s="998"/>
      <c r="C929" s="998"/>
      <c r="D929" s="998"/>
      <c r="E929" s="998"/>
      <c r="F929" s="998"/>
      <c r="G929" s="998"/>
      <c r="H929" s="998"/>
      <c r="I929" s="998"/>
      <c r="J929" s="998"/>
      <c r="K929" s="998"/>
      <c r="L929" s="998"/>
      <c r="M929" s="998"/>
      <c r="N929" s="998"/>
      <c r="O929" s="998"/>
      <c r="P929" s="998"/>
      <c r="Q929" s="998"/>
      <c r="R929" s="998"/>
      <c r="S929" s="998"/>
      <c r="T929" s="998"/>
      <c r="U929" s="998"/>
      <c r="V929" s="998"/>
      <c r="W929" s="998"/>
      <c r="X929" s="998"/>
      <c r="Y929" s="998"/>
      <c r="Z929" s="998"/>
      <c r="AA929" s="998"/>
      <c r="AB929" s="998"/>
      <c r="AC929" s="998"/>
      <c r="AD929" s="998"/>
      <c r="AE929" s="998"/>
      <c r="AF929" s="998"/>
      <c r="AG929" s="998"/>
      <c r="AH929" s="998"/>
      <c r="AI929" s="998"/>
      <c r="AJ929" s="998"/>
      <c r="AK929" s="998"/>
      <c r="AL929" s="998"/>
      <c r="AM929" s="998"/>
      <c r="AN929" s="998"/>
      <c r="AO929" s="998"/>
      <c r="AP929" s="998"/>
      <c r="AQ929" s="998"/>
      <c r="AR929" s="998"/>
      <c r="AS929" s="998"/>
      <c r="AT929" s="998"/>
      <c r="AU929" s="998"/>
      <c r="AV929" s="998"/>
      <c r="AW929" s="998"/>
      <c r="AX929" s="998"/>
      <c r="AY929" s="998"/>
    </row>
    <row r="930" ht="15.75" customHeight="1">
      <c r="A930" s="998"/>
      <c r="B930" s="998"/>
      <c r="C930" s="998"/>
      <c r="D930" s="998"/>
      <c r="E930" s="998"/>
      <c r="F930" s="998"/>
      <c r="G930" s="998"/>
      <c r="H930" s="998"/>
      <c r="I930" s="998"/>
      <c r="J930" s="998"/>
      <c r="K930" s="998"/>
      <c r="L930" s="998"/>
      <c r="M930" s="998"/>
      <c r="N930" s="998"/>
      <c r="O930" s="998"/>
      <c r="P930" s="998"/>
      <c r="Q930" s="998"/>
      <c r="R930" s="998"/>
      <c r="S930" s="998"/>
      <c r="T930" s="998"/>
      <c r="U930" s="998"/>
      <c r="V930" s="998"/>
      <c r="W930" s="998"/>
      <c r="X930" s="998"/>
      <c r="Y930" s="998"/>
      <c r="Z930" s="998"/>
      <c r="AA930" s="998"/>
      <c r="AB930" s="998"/>
      <c r="AC930" s="998"/>
      <c r="AD930" s="998"/>
      <c r="AE930" s="998"/>
      <c r="AF930" s="998"/>
      <c r="AG930" s="998"/>
      <c r="AH930" s="998"/>
      <c r="AI930" s="998"/>
      <c r="AJ930" s="998"/>
      <c r="AK930" s="998"/>
      <c r="AL930" s="998"/>
      <c r="AM930" s="998"/>
      <c r="AN930" s="998"/>
      <c r="AO930" s="998"/>
      <c r="AP930" s="998"/>
      <c r="AQ930" s="998"/>
      <c r="AR930" s="998"/>
      <c r="AS930" s="998"/>
      <c r="AT930" s="998"/>
      <c r="AU930" s="998"/>
      <c r="AV930" s="998"/>
      <c r="AW930" s="998"/>
      <c r="AX930" s="998"/>
      <c r="AY930" s="998"/>
    </row>
    <row r="931" ht="15.75" customHeight="1">
      <c r="A931" s="998"/>
      <c r="B931" s="998"/>
      <c r="C931" s="998"/>
      <c r="D931" s="998"/>
      <c r="E931" s="998"/>
      <c r="F931" s="998"/>
      <c r="G931" s="998"/>
      <c r="H931" s="998"/>
      <c r="I931" s="998"/>
      <c r="J931" s="998"/>
      <c r="K931" s="998"/>
      <c r="L931" s="998"/>
      <c r="M931" s="998"/>
      <c r="N931" s="998"/>
      <c r="O931" s="998"/>
      <c r="P931" s="998"/>
      <c r="Q931" s="998"/>
      <c r="R931" s="998"/>
      <c r="S931" s="998"/>
      <c r="T931" s="998"/>
      <c r="U931" s="998"/>
      <c r="V931" s="998"/>
      <c r="W931" s="998"/>
      <c r="X931" s="998"/>
      <c r="Y931" s="998"/>
      <c r="Z931" s="998"/>
      <c r="AA931" s="998"/>
      <c r="AB931" s="998"/>
      <c r="AC931" s="998"/>
      <c r="AD931" s="998"/>
      <c r="AE931" s="998"/>
      <c r="AF931" s="998"/>
      <c r="AG931" s="998"/>
      <c r="AH931" s="998"/>
      <c r="AI931" s="998"/>
      <c r="AJ931" s="998"/>
      <c r="AK931" s="998"/>
      <c r="AL931" s="998"/>
      <c r="AM931" s="998"/>
      <c r="AN931" s="998"/>
      <c r="AO931" s="998"/>
      <c r="AP931" s="998"/>
      <c r="AQ931" s="998"/>
      <c r="AR931" s="998"/>
      <c r="AS931" s="998"/>
      <c r="AT931" s="998"/>
      <c r="AU931" s="998"/>
      <c r="AV931" s="998"/>
      <c r="AW931" s="998"/>
      <c r="AX931" s="998"/>
      <c r="AY931" s="998"/>
    </row>
    <row r="932" ht="15.75" customHeight="1">
      <c r="A932" s="998"/>
      <c r="B932" s="998"/>
      <c r="C932" s="998"/>
      <c r="D932" s="998"/>
      <c r="E932" s="998"/>
      <c r="F932" s="998"/>
      <c r="G932" s="998"/>
      <c r="H932" s="998"/>
      <c r="I932" s="998"/>
      <c r="J932" s="998"/>
      <c r="K932" s="998"/>
      <c r="L932" s="998"/>
      <c r="M932" s="998"/>
      <c r="N932" s="998"/>
      <c r="O932" s="998"/>
      <c r="P932" s="998"/>
      <c r="Q932" s="998"/>
      <c r="R932" s="998"/>
      <c r="S932" s="998"/>
      <c r="T932" s="998"/>
      <c r="U932" s="998"/>
      <c r="V932" s="998"/>
      <c r="W932" s="998"/>
      <c r="X932" s="998"/>
      <c r="Y932" s="998"/>
      <c r="Z932" s="998"/>
      <c r="AA932" s="998"/>
      <c r="AB932" s="998"/>
      <c r="AC932" s="998"/>
      <c r="AD932" s="998"/>
      <c r="AE932" s="998"/>
      <c r="AF932" s="998"/>
      <c r="AG932" s="998"/>
      <c r="AH932" s="998"/>
      <c r="AI932" s="998"/>
      <c r="AJ932" s="998"/>
      <c r="AK932" s="998"/>
      <c r="AL932" s="998"/>
      <c r="AM932" s="998"/>
      <c r="AN932" s="998"/>
      <c r="AO932" s="998"/>
      <c r="AP932" s="998"/>
      <c r="AQ932" s="998"/>
      <c r="AR932" s="998"/>
      <c r="AS932" s="998"/>
      <c r="AT932" s="998"/>
      <c r="AU932" s="998"/>
      <c r="AV932" s="998"/>
      <c r="AW932" s="998"/>
      <c r="AX932" s="998"/>
      <c r="AY932" s="998"/>
    </row>
    <row r="933" ht="15.75" customHeight="1">
      <c r="A933" s="998"/>
      <c r="B933" s="998"/>
      <c r="C933" s="998"/>
      <c r="D933" s="998"/>
      <c r="E933" s="998"/>
      <c r="F933" s="998"/>
      <c r="G933" s="998"/>
      <c r="H933" s="998"/>
      <c r="I933" s="998"/>
      <c r="J933" s="998"/>
      <c r="K933" s="998"/>
      <c r="L933" s="998"/>
      <c r="M933" s="998"/>
      <c r="N933" s="998"/>
      <c r="O933" s="998"/>
      <c r="P933" s="998"/>
      <c r="Q933" s="998"/>
      <c r="R933" s="998"/>
      <c r="S933" s="998"/>
      <c r="T933" s="998"/>
      <c r="U933" s="998"/>
      <c r="V933" s="998"/>
      <c r="W933" s="998"/>
      <c r="X933" s="998"/>
      <c r="Y933" s="998"/>
      <c r="Z933" s="998"/>
      <c r="AA933" s="998"/>
      <c r="AB933" s="998"/>
      <c r="AC933" s="998"/>
      <c r="AD933" s="998"/>
      <c r="AE933" s="998"/>
      <c r="AF933" s="998"/>
      <c r="AG933" s="998"/>
      <c r="AH933" s="998"/>
      <c r="AI933" s="998"/>
      <c r="AJ933" s="998"/>
      <c r="AK933" s="998"/>
      <c r="AL933" s="998"/>
      <c r="AM933" s="998"/>
      <c r="AN933" s="998"/>
      <c r="AO933" s="998"/>
      <c r="AP933" s="998"/>
      <c r="AQ933" s="998"/>
      <c r="AR933" s="998"/>
      <c r="AS933" s="998"/>
      <c r="AT933" s="998"/>
      <c r="AU933" s="998"/>
      <c r="AV933" s="998"/>
      <c r="AW933" s="998"/>
      <c r="AX933" s="998"/>
      <c r="AY933" s="998"/>
    </row>
    <row r="934" ht="15.75" customHeight="1">
      <c r="A934" s="998"/>
      <c r="B934" s="998"/>
      <c r="C934" s="998"/>
      <c r="D934" s="998"/>
      <c r="E934" s="998"/>
      <c r="F934" s="998"/>
      <c r="G934" s="998"/>
      <c r="H934" s="998"/>
      <c r="I934" s="998"/>
      <c r="J934" s="998"/>
      <c r="K934" s="998"/>
      <c r="L934" s="998"/>
      <c r="M934" s="998"/>
      <c r="N934" s="998"/>
      <c r="O934" s="998"/>
      <c r="P934" s="998"/>
      <c r="Q934" s="998"/>
      <c r="R934" s="998"/>
      <c r="S934" s="998"/>
      <c r="T934" s="998"/>
      <c r="U934" s="998"/>
      <c r="V934" s="998"/>
      <c r="W934" s="998"/>
      <c r="X934" s="998"/>
      <c r="Y934" s="998"/>
      <c r="Z934" s="998"/>
      <c r="AA934" s="998"/>
      <c r="AB934" s="998"/>
      <c r="AC934" s="998"/>
      <c r="AD934" s="998"/>
      <c r="AE934" s="998"/>
      <c r="AF934" s="998"/>
      <c r="AG934" s="998"/>
      <c r="AH934" s="998"/>
      <c r="AI934" s="998"/>
      <c r="AJ934" s="998"/>
      <c r="AK934" s="998"/>
      <c r="AL934" s="998"/>
      <c r="AM934" s="998"/>
      <c r="AN934" s="998"/>
      <c r="AO934" s="998"/>
      <c r="AP934" s="998"/>
      <c r="AQ934" s="998"/>
      <c r="AR934" s="998"/>
      <c r="AS934" s="998"/>
      <c r="AT934" s="998"/>
      <c r="AU934" s="998"/>
      <c r="AV934" s="998"/>
      <c r="AW934" s="998"/>
      <c r="AX934" s="998"/>
      <c r="AY934" s="998"/>
    </row>
    <row r="935" ht="15.75" customHeight="1">
      <c r="A935" s="998"/>
      <c r="B935" s="998"/>
      <c r="C935" s="998"/>
      <c r="D935" s="998"/>
      <c r="E935" s="998"/>
      <c r="F935" s="998"/>
      <c r="G935" s="998"/>
      <c r="H935" s="998"/>
      <c r="I935" s="998"/>
      <c r="J935" s="998"/>
      <c r="K935" s="998"/>
      <c r="L935" s="998"/>
      <c r="M935" s="998"/>
      <c r="N935" s="998"/>
      <c r="O935" s="998"/>
      <c r="P935" s="998"/>
      <c r="Q935" s="998"/>
      <c r="R935" s="998"/>
      <c r="S935" s="998"/>
      <c r="T935" s="998"/>
      <c r="U935" s="998"/>
      <c r="V935" s="998"/>
      <c r="W935" s="998"/>
      <c r="X935" s="998"/>
      <c r="Y935" s="998"/>
      <c r="Z935" s="998"/>
      <c r="AA935" s="998"/>
      <c r="AB935" s="998"/>
      <c r="AC935" s="998"/>
      <c r="AD935" s="998"/>
      <c r="AE935" s="998"/>
      <c r="AF935" s="998"/>
      <c r="AG935" s="998"/>
      <c r="AH935" s="998"/>
      <c r="AI935" s="998"/>
      <c r="AJ935" s="998"/>
      <c r="AK935" s="998"/>
      <c r="AL935" s="998"/>
      <c r="AM935" s="998"/>
      <c r="AN935" s="998"/>
      <c r="AO935" s="998"/>
      <c r="AP935" s="998"/>
      <c r="AQ935" s="998"/>
      <c r="AR935" s="998"/>
      <c r="AS935" s="998"/>
      <c r="AT935" s="998"/>
      <c r="AU935" s="998"/>
      <c r="AV935" s="998"/>
      <c r="AW935" s="998"/>
      <c r="AX935" s="998"/>
      <c r="AY935" s="998"/>
    </row>
    <row r="936" ht="15.75" customHeight="1">
      <c r="A936" s="998"/>
      <c r="B936" s="998"/>
      <c r="C936" s="998"/>
      <c r="D936" s="998"/>
      <c r="E936" s="998"/>
      <c r="F936" s="998"/>
      <c r="G936" s="998"/>
      <c r="H936" s="998"/>
      <c r="I936" s="998"/>
      <c r="J936" s="998"/>
      <c r="K936" s="998"/>
      <c r="L936" s="998"/>
      <c r="M936" s="998"/>
      <c r="N936" s="998"/>
      <c r="O936" s="998"/>
      <c r="P936" s="998"/>
      <c r="Q936" s="998"/>
      <c r="R936" s="998"/>
      <c r="S936" s="998"/>
      <c r="T936" s="998"/>
      <c r="U936" s="998"/>
      <c r="V936" s="998"/>
      <c r="W936" s="998"/>
      <c r="X936" s="998"/>
      <c r="Y936" s="998"/>
      <c r="Z936" s="998"/>
      <c r="AA936" s="998"/>
      <c r="AB936" s="998"/>
      <c r="AC936" s="998"/>
      <c r="AD936" s="998"/>
      <c r="AE936" s="998"/>
      <c r="AF936" s="998"/>
      <c r="AG936" s="998"/>
      <c r="AH936" s="998"/>
      <c r="AI936" s="998"/>
      <c r="AJ936" s="998"/>
      <c r="AK936" s="998"/>
      <c r="AL936" s="998"/>
      <c r="AM936" s="998"/>
      <c r="AN936" s="998"/>
      <c r="AO936" s="998"/>
      <c r="AP936" s="998"/>
      <c r="AQ936" s="998"/>
      <c r="AR936" s="998"/>
      <c r="AS936" s="998"/>
      <c r="AT936" s="998"/>
      <c r="AU936" s="998"/>
      <c r="AV936" s="998"/>
      <c r="AW936" s="998"/>
      <c r="AX936" s="998"/>
      <c r="AY936" s="998"/>
    </row>
    <row r="937" ht="15.75" customHeight="1">
      <c r="A937" s="998"/>
      <c r="B937" s="998"/>
      <c r="C937" s="998"/>
      <c r="D937" s="998"/>
      <c r="E937" s="998"/>
      <c r="F937" s="998"/>
      <c r="G937" s="998"/>
      <c r="H937" s="998"/>
      <c r="I937" s="998"/>
      <c r="J937" s="998"/>
      <c r="K937" s="998"/>
      <c r="L937" s="998"/>
      <c r="M937" s="998"/>
      <c r="N937" s="998"/>
      <c r="O937" s="998"/>
      <c r="P937" s="998"/>
      <c r="Q937" s="998"/>
      <c r="R937" s="998"/>
      <c r="S937" s="998"/>
      <c r="T937" s="998"/>
      <c r="U937" s="998"/>
      <c r="V937" s="998"/>
      <c r="W937" s="998"/>
      <c r="X937" s="998"/>
      <c r="Y937" s="998"/>
      <c r="Z937" s="998"/>
      <c r="AA937" s="998"/>
      <c r="AB937" s="998"/>
      <c r="AC937" s="998"/>
      <c r="AD937" s="998"/>
      <c r="AE937" s="998"/>
      <c r="AF937" s="998"/>
      <c r="AG937" s="998"/>
      <c r="AH937" s="998"/>
      <c r="AI937" s="998"/>
      <c r="AJ937" s="998"/>
      <c r="AK937" s="998"/>
      <c r="AL937" s="998"/>
      <c r="AM937" s="998"/>
      <c r="AN937" s="998"/>
      <c r="AO937" s="998"/>
      <c r="AP937" s="998"/>
      <c r="AQ937" s="998"/>
      <c r="AR937" s="998"/>
      <c r="AS937" s="998"/>
      <c r="AT937" s="998"/>
      <c r="AU937" s="998"/>
      <c r="AV937" s="998"/>
      <c r="AW937" s="998"/>
      <c r="AX937" s="998"/>
      <c r="AY937" s="998"/>
    </row>
    <row r="938" ht="15.75" customHeight="1">
      <c r="A938" s="998"/>
      <c r="B938" s="998"/>
      <c r="C938" s="998"/>
      <c r="D938" s="998"/>
      <c r="E938" s="998"/>
      <c r="F938" s="998"/>
      <c r="G938" s="998"/>
      <c r="H938" s="998"/>
      <c r="I938" s="998"/>
      <c r="J938" s="998"/>
      <c r="K938" s="998"/>
      <c r="L938" s="998"/>
      <c r="M938" s="998"/>
      <c r="N938" s="998"/>
      <c r="O938" s="998"/>
      <c r="P938" s="998"/>
      <c r="Q938" s="998"/>
      <c r="R938" s="998"/>
      <c r="S938" s="998"/>
      <c r="T938" s="998"/>
      <c r="U938" s="998"/>
      <c r="V938" s="998"/>
      <c r="W938" s="998"/>
      <c r="X938" s="998"/>
      <c r="Y938" s="998"/>
      <c r="Z938" s="998"/>
      <c r="AA938" s="998"/>
      <c r="AB938" s="998"/>
      <c r="AC938" s="998"/>
      <c r="AD938" s="998"/>
      <c r="AE938" s="998"/>
      <c r="AF938" s="998"/>
      <c r="AG938" s="998"/>
      <c r="AH938" s="998"/>
      <c r="AI938" s="998"/>
      <c r="AJ938" s="998"/>
      <c r="AK938" s="998"/>
      <c r="AL938" s="998"/>
      <c r="AM938" s="998"/>
      <c r="AN938" s="998"/>
      <c r="AO938" s="998"/>
      <c r="AP938" s="998"/>
      <c r="AQ938" s="998"/>
      <c r="AR938" s="998"/>
      <c r="AS938" s="998"/>
      <c r="AT938" s="998"/>
      <c r="AU938" s="998"/>
      <c r="AV938" s="998"/>
      <c r="AW938" s="998"/>
      <c r="AX938" s="998"/>
      <c r="AY938" s="998"/>
    </row>
    <row r="939" ht="15.75" customHeight="1">
      <c r="A939" s="998"/>
      <c r="B939" s="998"/>
      <c r="C939" s="998"/>
      <c r="D939" s="998"/>
      <c r="E939" s="998"/>
      <c r="F939" s="998"/>
      <c r="G939" s="998"/>
      <c r="H939" s="998"/>
      <c r="I939" s="998"/>
      <c r="J939" s="998"/>
      <c r="K939" s="998"/>
      <c r="L939" s="998"/>
      <c r="M939" s="998"/>
      <c r="N939" s="998"/>
      <c r="O939" s="998"/>
      <c r="P939" s="998"/>
      <c r="Q939" s="998"/>
      <c r="R939" s="998"/>
      <c r="S939" s="998"/>
      <c r="T939" s="998"/>
      <c r="U939" s="998"/>
      <c r="V939" s="998"/>
      <c r="W939" s="998"/>
      <c r="X939" s="998"/>
      <c r="Y939" s="998"/>
      <c r="Z939" s="998"/>
      <c r="AA939" s="998"/>
      <c r="AB939" s="998"/>
      <c r="AC939" s="998"/>
      <c r="AD939" s="998"/>
      <c r="AE939" s="998"/>
      <c r="AF939" s="998"/>
      <c r="AG939" s="998"/>
      <c r="AH939" s="998"/>
      <c r="AI939" s="998"/>
      <c r="AJ939" s="998"/>
      <c r="AK939" s="998"/>
      <c r="AL939" s="998"/>
      <c r="AM939" s="998"/>
      <c r="AN939" s="998"/>
      <c r="AO939" s="998"/>
      <c r="AP939" s="998"/>
      <c r="AQ939" s="998"/>
      <c r="AR939" s="998"/>
      <c r="AS939" s="998"/>
      <c r="AT939" s="998"/>
      <c r="AU939" s="998"/>
      <c r="AV939" s="998"/>
      <c r="AW939" s="998"/>
      <c r="AX939" s="998"/>
      <c r="AY939" s="998"/>
    </row>
    <row r="940" ht="15.75" customHeight="1">
      <c r="A940" s="998"/>
      <c r="B940" s="998"/>
      <c r="C940" s="998"/>
      <c r="D940" s="998"/>
      <c r="E940" s="998"/>
      <c r="F940" s="998"/>
      <c r="G940" s="998"/>
      <c r="H940" s="998"/>
      <c r="I940" s="998"/>
      <c r="J940" s="998"/>
      <c r="K940" s="998"/>
      <c r="L940" s="998"/>
      <c r="M940" s="998"/>
      <c r="N940" s="998"/>
      <c r="O940" s="998"/>
      <c r="P940" s="998"/>
      <c r="Q940" s="998"/>
      <c r="R940" s="998"/>
      <c r="S940" s="998"/>
      <c r="T940" s="998"/>
      <c r="U940" s="998"/>
      <c r="V940" s="998"/>
      <c r="W940" s="998"/>
      <c r="X940" s="998"/>
      <c r="Y940" s="998"/>
      <c r="Z940" s="998"/>
      <c r="AA940" s="998"/>
      <c r="AB940" s="998"/>
      <c r="AC940" s="998"/>
      <c r="AD940" s="998"/>
      <c r="AE940" s="998"/>
      <c r="AF940" s="998"/>
      <c r="AG940" s="998"/>
      <c r="AH940" s="998"/>
      <c r="AI940" s="998"/>
      <c r="AJ940" s="998"/>
      <c r="AK940" s="998"/>
      <c r="AL940" s="998"/>
      <c r="AM940" s="998"/>
      <c r="AN940" s="998"/>
      <c r="AO940" s="998"/>
      <c r="AP940" s="998"/>
      <c r="AQ940" s="998"/>
      <c r="AR940" s="998"/>
      <c r="AS940" s="998"/>
      <c r="AT940" s="998"/>
      <c r="AU940" s="998"/>
      <c r="AV940" s="998"/>
      <c r="AW940" s="998"/>
      <c r="AX940" s="998"/>
      <c r="AY940" s="998"/>
    </row>
    <row r="941" ht="15.75" customHeight="1">
      <c r="A941" s="998"/>
      <c r="B941" s="998"/>
      <c r="C941" s="998"/>
      <c r="D941" s="998"/>
      <c r="E941" s="998"/>
      <c r="F941" s="998"/>
      <c r="G941" s="998"/>
      <c r="H941" s="998"/>
      <c r="I941" s="998"/>
      <c r="J941" s="998"/>
      <c r="K941" s="998"/>
      <c r="L941" s="998"/>
      <c r="M941" s="998"/>
      <c r="N941" s="998"/>
      <c r="O941" s="998"/>
      <c r="P941" s="998"/>
      <c r="Q941" s="998"/>
      <c r="R941" s="998"/>
      <c r="S941" s="998"/>
      <c r="T941" s="998"/>
      <c r="U941" s="998"/>
      <c r="V941" s="998"/>
      <c r="W941" s="998"/>
      <c r="X941" s="998"/>
      <c r="Y941" s="998"/>
      <c r="Z941" s="998"/>
      <c r="AA941" s="998"/>
      <c r="AB941" s="998"/>
      <c r="AC941" s="998"/>
      <c r="AD941" s="998"/>
      <c r="AE941" s="998"/>
      <c r="AF941" s="998"/>
      <c r="AG941" s="998"/>
      <c r="AH941" s="998"/>
      <c r="AI941" s="998"/>
      <c r="AJ941" s="998"/>
      <c r="AK941" s="998"/>
      <c r="AL941" s="998"/>
      <c r="AM941" s="998"/>
      <c r="AN941" s="998"/>
      <c r="AO941" s="998"/>
      <c r="AP941" s="998"/>
      <c r="AQ941" s="998"/>
      <c r="AR941" s="998"/>
      <c r="AS941" s="998"/>
      <c r="AT941" s="998"/>
      <c r="AU941" s="998"/>
      <c r="AV941" s="998"/>
      <c r="AW941" s="998"/>
      <c r="AX941" s="998"/>
      <c r="AY941" s="998"/>
    </row>
    <row r="942" ht="15.75" customHeight="1">
      <c r="A942" s="998"/>
      <c r="B942" s="998"/>
      <c r="C942" s="998"/>
      <c r="D942" s="998"/>
      <c r="E942" s="998"/>
      <c r="F942" s="998"/>
      <c r="G942" s="998"/>
      <c r="H942" s="998"/>
      <c r="I942" s="998"/>
      <c r="J942" s="998"/>
      <c r="K942" s="998"/>
      <c r="L942" s="998"/>
      <c r="M942" s="998"/>
      <c r="N942" s="998"/>
      <c r="O942" s="998"/>
      <c r="P942" s="998"/>
      <c r="Q942" s="998"/>
      <c r="R942" s="998"/>
      <c r="S942" s="998"/>
      <c r="T942" s="998"/>
      <c r="U942" s="998"/>
      <c r="V942" s="998"/>
      <c r="W942" s="998"/>
      <c r="X942" s="998"/>
      <c r="Y942" s="998"/>
      <c r="Z942" s="998"/>
      <c r="AA942" s="998"/>
      <c r="AB942" s="998"/>
      <c r="AC942" s="998"/>
      <c r="AD942" s="998"/>
      <c r="AE942" s="998"/>
      <c r="AF942" s="998"/>
      <c r="AG942" s="998"/>
      <c r="AH942" s="998"/>
      <c r="AI942" s="998"/>
      <c r="AJ942" s="998"/>
      <c r="AK942" s="998"/>
      <c r="AL942" s="998"/>
      <c r="AM942" s="998"/>
      <c r="AN942" s="998"/>
      <c r="AO942" s="998"/>
      <c r="AP942" s="998"/>
      <c r="AQ942" s="998"/>
      <c r="AR942" s="998"/>
      <c r="AS942" s="998"/>
      <c r="AT942" s="998"/>
      <c r="AU942" s="998"/>
      <c r="AV942" s="998"/>
      <c r="AW942" s="998"/>
      <c r="AX942" s="998"/>
      <c r="AY942" s="998"/>
    </row>
    <row r="943" ht="15.75" customHeight="1">
      <c r="A943" s="998"/>
      <c r="B943" s="998"/>
      <c r="C943" s="998"/>
      <c r="D943" s="998"/>
      <c r="E943" s="998"/>
      <c r="F943" s="998"/>
      <c r="G943" s="998"/>
      <c r="H943" s="998"/>
      <c r="I943" s="998"/>
      <c r="J943" s="998"/>
      <c r="K943" s="998"/>
      <c r="L943" s="998"/>
      <c r="M943" s="998"/>
      <c r="N943" s="998"/>
      <c r="O943" s="998"/>
      <c r="P943" s="998"/>
      <c r="Q943" s="998"/>
      <c r="R943" s="998"/>
      <c r="S943" s="998"/>
      <c r="T943" s="998"/>
      <c r="U943" s="998"/>
      <c r="V943" s="998"/>
      <c r="W943" s="998"/>
      <c r="X943" s="998"/>
      <c r="Y943" s="998"/>
      <c r="Z943" s="998"/>
      <c r="AA943" s="998"/>
      <c r="AB943" s="998"/>
      <c r="AC943" s="998"/>
      <c r="AD943" s="998"/>
      <c r="AE943" s="998"/>
      <c r="AF943" s="998"/>
      <c r="AG943" s="998"/>
      <c r="AH943" s="998"/>
      <c r="AI943" s="998"/>
      <c r="AJ943" s="998"/>
      <c r="AK943" s="998"/>
      <c r="AL943" s="998"/>
      <c r="AM943" s="998"/>
      <c r="AN943" s="998"/>
      <c r="AO943" s="998"/>
      <c r="AP943" s="998"/>
      <c r="AQ943" s="998"/>
      <c r="AR943" s="998"/>
      <c r="AS943" s="998"/>
      <c r="AT943" s="998"/>
      <c r="AU943" s="998"/>
      <c r="AV943" s="998"/>
      <c r="AW943" s="998"/>
      <c r="AX943" s="998"/>
      <c r="AY943" s="998"/>
    </row>
    <row r="944" ht="15.75" customHeight="1">
      <c r="A944" s="998"/>
      <c r="B944" s="998"/>
      <c r="C944" s="998"/>
      <c r="D944" s="998"/>
      <c r="E944" s="998"/>
      <c r="F944" s="998"/>
      <c r="G944" s="998"/>
      <c r="H944" s="998"/>
      <c r="I944" s="998"/>
      <c r="J944" s="998"/>
      <c r="K944" s="998"/>
      <c r="L944" s="998"/>
      <c r="M944" s="998"/>
      <c r="N944" s="998"/>
      <c r="O944" s="998"/>
      <c r="P944" s="998"/>
      <c r="Q944" s="998"/>
      <c r="R944" s="998"/>
      <c r="S944" s="998"/>
      <c r="T944" s="998"/>
      <c r="U944" s="998"/>
      <c r="V944" s="998"/>
      <c r="W944" s="998"/>
      <c r="X944" s="998"/>
      <c r="Y944" s="998"/>
      <c r="Z944" s="998"/>
      <c r="AA944" s="998"/>
      <c r="AB944" s="998"/>
      <c r="AC944" s="998"/>
      <c r="AD944" s="998"/>
      <c r="AE944" s="998"/>
      <c r="AF944" s="998"/>
      <c r="AG944" s="998"/>
      <c r="AH944" s="998"/>
      <c r="AI944" s="998"/>
      <c r="AJ944" s="998"/>
      <c r="AK944" s="998"/>
      <c r="AL944" s="998"/>
      <c r="AM944" s="998"/>
      <c r="AN944" s="998"/>
      <c r="AO944" s="998"/>
      <c r="AP944" s="998"/>
      <c r="AQ944" s="998"/>
      <c r="AR944" s="998"/>
      <c r="AS944" s="998"/>
      <c r="AT944" s="998"/>
      <c r="AU944" s="998"/>
      <c r="AV944" s="998"/>
      <c r="AW944" s="998"/>
      <c r="AX944" s="998"/>
      <c r="AY944" s="998"/>
    </row>
    <row r="945" ht="15.75" customHeight="1">
      <c r="A945" s="998"/>
      <c r="B945" s="998"/>
      <c r="C945" s="998"/>
      <c r="D945" s="998"/>
      <c r="E945" s="998"/>
      <c r="F945" s="998"/>
      <c r="G945" s="998"/>
      <c r="H945" s="998"/>
      <c r="I945" s="998"/>
      <c r="J945" s="998"/>
      <c r="K945" s="998"/>
      <c r="L945" s="998"/>
      <c r="M945" s="998"/>
      <c r="N945" s="998"/>
      <c r="O945" s="998"/>
      <c r="P945" s="998"/>
      <c r="Q945" s="998"/>
      <c r="R945" s="998"/>
      <c r="S945" s="998"/>
      <c r="T945" s="998"/>
      <c r="U945" s="998"/>
      <c r="V945" s="998"/>
      <c r="W945" s="998"/>
      <c r="X945" s="998"/>
      <c r="Y945" s="998"/>
      <c r="Z945" s="998"/>
      <c r="AA945" s="998"/>
      <c r="AB945" s="998"/>
      <c r="AC945" s="998"/>
      <c r="AD945" s="998"/>
      <c r="AE945" s="998"/>
      <c r="AF945" s="998"/>
      <c r="AG945" s="998"/>
      <c r="AH945" s="998"/>
      <c r="AI945" s="998"/>
      <c r="AJ945" s="998"/>
      <c r="AK945" s="998"/>
      <c r="AL945" s="998"/>
      <c r="AM945" s="998"/>
      <c r="AN945" s="998"/>
      <c r="AO945" s="998"/>
      <c r="AP945" s="998"/>
      <c r="AQ945" s="998"/>
      <c r="AR945" s="998"/>
      <c r="AS945" s="998"/>
      <c r="AT945" s="998"/>
      <c r="AU945" s="998"/>
      <c r="AV945" s="998"/>
      <c r="AW945" s="998"/>
      <c r="AX945" s="998"/>
      <c r="AY945" s="998"/>
    </row>
    <row r="946" ht="15.75" customHeight="1">
      <c r="A946" s="998"/>
      <c r="B946" s="998"/>
      <c r="C946" s="998"/>
      <c r="D946" s="998"/>
      <c r="E946" s="998"/>
      <c r="F946" s="998"/>
      <c r="G946" s="998"/>
      <c r="H946" s="998"/>
      <c r="I946" s="998"/>
      <c r="J946" s="998"/>
      <c r="K946" s="998"/>
      <c r="L946" s="998"/>
      <c r="M946" s="998"/>
      <c r="N946" s="998"/>
      <c r="O946" s="998"/>
      <c r="P946" s="998"/>
      <c r="Q946" s="998"/>
      <c r="R946" s="998"/>
      <c r="S946" s="998"/>
      <c r="T946" s="998"/>
      <c r="U946" s="998"/>
      <c r="V946" s="998"/>
      <c r="W946" s="998"/>
      <c r="X946" s="998"/>
      <c r="Y946" s="998"/>
      <c r="Z946" s="998"/>
      <c r="AA946" s="998"/>
      <c r="AB946" s="998"/>
      <c r="AC946" s="998"/>
      <c r="AD946" s="998"/>
      <c r="AE946" s="998"/>
      <c r="AF946" s="998"/>
      <c r="AG946" s="998"/>
      <c r="AH946" s="998"/>
      <c r="AI946" s="998"/>
      <c r="AJ946" s="998"/>
      <c r="AK946" s="998"/>
      <c r="AL946" s="998"/>
      <c r="AM946" s="998"/>
      <c r="AN946" s="998"/>
      <c r="AO946" s="998"/>
      <c r="AP946" s="998"/>
      <c r="AQ946" s="998"/>
      <c r="AR946" s="998"/>
      <c r="AS946" s="998"/>
      <c r="AT946" s="998"/>
      <c r="AU946" s="998"/>
      <c r="AV946" s="998"/>
      <c r="AW946" s="998"/>
      <c r="AX946" s="998"/>
      <c r="AY946" s="998"/>
    </row>
    <row r="947" ht="15.75" customHeight="1">
      <c r="A947" s="998"/>
      <c r="B947" s="998"/>
      <c r="C947" s="998"/>
      <c r="D947" s="998"/>
      <c r="E947" s="998"/>
      <c r="F947" s="998"/>
      <c r="G947" s="998"/>
      <c r="H947" s="998"/>
      <c r="I947" s="998"/>
      <c r="J947" s="998"/>
      <c r="K947" s="998"/>
      <c r="L947" s="998"/>
      <c r="M947" s="998"/>
      <c r="N947" s="998"/>
      <c r="O947" s="998"/>
      <c r="P947" s="998"/>
      <c r="Q947" s="998"/>
      <c r="R947" s="998"/>
      <c r="S947" s="998"/>
      <c r="T947" s="998"/>
      <c r="U947" s="998"/>
      <c r="V947" s="998"/>
      <c r="W947" s="998"/>
      <c r="X947" s="998"/>
      <c r="Y947" s="998"/>
      <c r="Z947" s="998"/>
      <c r="AA947" s="998"/>
      <c r="AB947" s="998"/>
      <c r="AC947" s="998"/>
      <c r="AD947" s="998"/>
      <c r="AE947" s="998"/>
      <c r="AF947" s="998"/>
      <c r="AG947" s="998"/>
      <c r="AH947" s="998"/>
      <c r="AI947" s="998"/>
      <c r="AJ947" s="998"/>
      <c r="AK947" s="998"/>
      <c r="AL947" s="998"/>
      <c r="AM947" s="998"/>
      <c r="AN947" s="998"/>
      <c r="AO947" s="998"/>
      <c r="AP947" s="998"/>
      <c r="AQ947" s="998"/>
      <c r="AR947" s="998"/>
      <c r="AS947" s="998"/>
      <c r="AT947" s="998"/>
      <c r="AU947" s="998"/>
      <c r="AV947" s="998"/>
      <c r="AW947" s="998"/>
      <c r="AX947" s="998"/>
      <c r="AY947" s="998"/>
    </row>
    <row r="948" ht="15.75" customHeight="1">
      <c r="A948" s="998"/>
      <c r="B948" s="998"/>
      <c r="C948" s="998"/>
      <c r="D948" s="998"/>
      <c r="E948" s="998"/>
      <c r="F948" s="998"/>
      <c r="G948" s="998"/>
      <c r="H948" s="998"/>
      <c r="I948" s="998"/>
      <c r="J948" s="998"/>
      <c r="K948" s="998"/>
      <c r="L948" s="998"/>
      <c r="M948" s="998"/>
      <c r="N948" s="998"/>
      <c r="O948" s="998"/>
      <c r="P948" s="998"/>
      <c r="Q948" s="998"/>
      <c r="R948" s="998"/>
      <c r="S948" s="998"/>
      <c r="T948" s="998"/>
      <c r="U948" s="998"/>
      <c r="V948" s="998"/>
      <c r="W948" s="998"/>
      <c r="X948" s="998"/>
      <c r="Y948" s="998"/>
      <c r="Z948" s="998"/>
      <c r="AA948" s="998"/>
      <c r="AB948" s="998"/>
      <c r="AC948" s="998"/>
      <c r="AD948" s="998"/>
      <c r="AE948" s="998"/>
      <c r="AF948" s="998"/>
      <c r="AG948" s="998"/>
      <c r="AH948" s="998"/>
      <c r="AI948" s="998"/>
      <c r="AJ948" s="998"/>
      <c r="AK948" s="998"/>
      <c r="AL948" s="998"/>
      <c r="AM948" s="998"/>
      <c r="AN948" s="998"/>
      <c r="AO948" s="998"/>
      <c r="AP948" s="998"/>
      <c r="AQ948" s="998"/>
      <c r="AR948" s="998"/>
      <c r="AS948" s="998"/>
      <c r="AT948" s="998"/>
      <c r="AU948" s="998"/>
      <c r="AV948" s="998"/>
      <c r="AW948" s="998"/>
      <c r="AX948" s="998"/>
      <c r="AY948" s="998"/>
    </row>
    <row r="949" ht="15.75" customHeight="1">
      <c r="A949" s="998"/>
      <c r="B949" s="998"/>
      <c r="C949" s="998"/>
      <c r="D949" s="998"/>
      <c r="E949" s="998"/>
      <c r="F949" s="998"/>
      <c r="G949" s="998"/>
      <c r="H949" s="998"/>
      <c r="I949" s="998"/>
      <c r="J949" s="998"/>
      <c r="K949" s="998"/>
      <c r="L949" s="998"/>
      <c r="M949" s="998"/>
      <c r="N949" s="998"/>
      <c r="O949" s="998"/>
      <c r="P949" s="998"/>
      <c r="Q949" s="998"/>
      <c r="R949" s="998"/>
      <c r="S949" s="998"/>
      <c r="T949" s="998"/>
      <c r="U949" s="998"/>
      <c r="V949" s="998"/>
      <c r="W949" s="998"/>
      <c r="X949" s="998"/>
      <c r="Y949" s="998"/>
      <c r="Z949" s="998"/>
      <c r="AA949" s="998"/>
      <c r="AB949" s="998"/>
      <c r="AC949" s="998"/>
      <c r="AD949" s="998"/>
      <c r="AE949" s="998"/>
      <c r="AF949" s="998"/>
      <c r="AG949" s="998"/>
      <c r="AH949" s="998"/>
      <c r="AI949" s="998"/>
      <c r="AJ949" s="998"/>
      <c r="AK949" s="998"/>
      <c r="AL949" s="998"/>
      <c r="AM949" s="998"/>
      <c r="AN949" s="998"/>
      <c r="AO949" s="998"/>
      <c r="AP949" s="998"/>
      <c r="AQ949" s="998"/>
      <c r="AR949" s="998"/>
      <c r="AS949" s="998"/>
      <c r="AT949" s="998"/>
      <c r="AU949" s="998"/>
      <c r="AV949" s="998"/>
      <c r="AW949" s="998"/>
      <c r="AX949" s="998"/>
      <c r="AY949" s="998"/>
    </row>
    <row r="950" ht="15.75" customHeight="1">
      <c r="A950" s="998"/>
      <c r="B950" s="998"/>
      <c r="C950" s="998"/>
      <c r="D950" s="998"/>
      <c r="E950" s="998"/>
      <c r="F950" s="998"/>
      <c r="G950" s="998"/>
      <c r="H950" s="998"/>
      <c r="I950" s="998"/>
      <c r="J950" s="998"/>
      <c r="K950" s="998"/>
      <c r="L950" s="998"/>
      <c r="M950" s="998"/>
      <c r="N950" s="998"/>
      <c r="O950" s="998"/>
      <c r="P950" s="998"/>
      <c r="Q950" s="998"/>
      <c r="R950" s="998"/>
      <c r="S950" s="998"/>
      <c r="T950" s="998"/>
      <c r="U950" s="998"/>
      <c r="V950" s="998"/>
      <c r="W950" s="998"/>
      <c r="X950" s="998"/>
      <c r="Y950" s="998"/>
      <c r="Z950" s="998"/>
      <c r="AA950" s="998"/>
      <c r="AB950" s="998"/>
      <c r="AC950" s="998"/>
      <c r="AD950" s="998"/>
      <c r="AE950" s="998"/>
      <c r="AF950" s="998"/>
      <c r="AG950" s="998"/>
      <c r="AH950" s="998"/>
      <c r="AI950" s="998"/>
      <c r="AJ950" s="998"/>
      <c r="AK950" s="998"/>
      <c r="AL950" s="998"/>
      <c r="AM950" s="998"/>
      <c r="AN950" s="998"/>
      <c r="AO950" s="998"/>
      <c r="AP950" s="998"/>
      <c r="AQ950" s="998"/>
      <c r="AR950" s="998"/>
      <c r="AS950" s="998"/>
      <c r="AT950" s="998"/>
      <c r="AU950" s="998"/>
      <c r="AV950" s="998"/>
      <c r="AW950" s="998"/>
      <c r="AX950" s="998"/>
      <c r="AY950" s="998"/>
    </row>
    <row r="951" ht="15.75" customHeight="1">
      <c r="A951" s="998"/>
      <c r="B951" s="998"/>
      <c r="C951" s="998"/>
      <c r="D951" s="998"/>
      <c r="E951" s="998"/>
      <c r="F951" s="998"/>
      <c r="G951" s="998"/>
      <c r="H951" s="998"/>
      <c r="I951" s="998"/>
      <c r="J951" s="998"/>
      <c r="K951" s="998"/>
      <c r="L951" s="998"/>
      <c r="M951" s="998"/>
      <c r="N951" s="998"/>
      <c r="O951" s="998"/>
      <c r="P951" s="998"/>
      <c r="Q951" s="998"/>
      <c r="R951" s="998"/>
      <c r="S951" s="998"/>
      <c r="T951" s="998"/>
      <c r="U951" s="998"/>
      <c r="V951" s="998"/>
      <c r="W951" s="998"/>
      <c r="X951" s="998"/>
      <c r="Y951" s="998"/>
      <c r="Z951" s="998"/>
      <c r="AA951" s="998"/>
      <c r="AB951" s="998"/>
      <c r="AC951" s="998"/>
      <c r="AD951" s="998"/>
      <c r="AE951" s="998"/>
      <c r="AF951" s="998"/>
      <c r="AG951" s="998"/>
      <c r="AH951" s="998"/>
      <c r="AI951" s="998"/>
      <c r="AJ951" s="998"/>
      <c r="AK951" s="998"/>
      <c r="AL951" s="998"/>
      <c r="AM951" s="998"/>
      <c r="AN951" s="998"/>
      <c r="AO951" s="998"/>
      <c r="AP951" s="998"/>
      <c r="AQ951" s="998"/>
      <c r="AR951" s="998"/>
      <c r="AS951" s="998"/>
      <c r="AT951" s="998"/>
      <c r="AU951" s="998"/>
      <c r="AV951" s="998"/>
      <c r="AW951" s="998"/>
      <c r="AX951" s="998"/>
      <c r="AY951" s="998"/>
    </row>
    <row r="952" ht="15.75" customHeight="1">
      <c r="A952" s="998"/>
      <c r="B952" s="998"/>
      <c r="C952" s="998"/>
      <c r="D952" s="998"/>
      <c r="E952" s="998"/>
      <c r="F952" s="998"/>
      <c r="G952" s="998"/>
      <c r="H952" s="998"/>
      <c r="I952" s="998"/>
      <c r="J952" s="998"/>
      <c r="K952" s="998"/>
      <c r="L952" s="998"/>
      <c r="M952" s="998"/>
      <c r="N952" s="998"/>
      <c r="O952" s="998"/>
      <c r="P952" s="998"/>
      <c r="Q952" s="998"/>
      <c r="R952" s="998"/>
      <c r="S952" s="998"/>
      <c r="T952" s="998"/>
      <c r="U952" s="998"/>
      <c r="V952" s="998"/>
      <c r="W952" s="998"/>
      <c r="X952" s="998"/>
      <c r="Y952" s="998"/>
      <c r="Z952" s="998"/>
      <c r="AA952" s="998"/>
      <c r="AB952" s="998"/>
      <c r="AC952" s="998"/>
      <c r="AD952" s="998"/>
      <c r="AE952" s="998"/>
      <c r="AF952" s="998"/>
      <c r="AG952" s="998"/>
      <c r="AH952" s="998"/>
      <c r="AI952" s="998"/>
      <c r="AJ952" s="998"/>
      <c r="AK952" s="998"/>
      <c r="AL952" s="998"/>
      <c r="AM952" s="998"/>
      <c r="AN952" s="998"/>
      <c r="AO952" s="998"/>
      <c r="AP952" s="998"/>
      <c r="AQ952" s="998"/>
      <c r="AR952" s="998"/>
      <c r="AS952" s="998"/>
      <c r="AT952" s="998"/>
      <c r="AU952" s="998"/>
      <c r="AV952" s="998"/>
      <c r="AW952" s="998"/>
      <c r="AX952" s="998"/>
      <c r="AY952" s="998"/>
    </row>
    <row r="953" ht="15.75" customHeight="1">
      <c r="A953" s="998"/>
      <c r="B953" s="998"/>
      <c r="C953" s="998"/>
      <c r="D953" s="998"/>
      <c r="E953" s="998"/>
      <c r="F953" s="998"/>
      <c r="G953" s="998"/>
      <c r="H953" s="998"/>
      <c r="I953" s="998"/>
      <c r="J953" s="998"/>
      <c r="K953" s="998"/>
      <c r="L953" s="998"/>
      <c r="M953" s="998"/>
      <c r="N953" s="998"/>
      <c r="O953" s="998"/>
      <c r="P953" s="998"/>
      <c r="Q953" s="998"/>
      <c r="R953" s="998"/>
      <c r="S953" s="998"/>
      <c r="T953" s="998"/>
      <c r="U953" s="998"/>
      <c r="V953" s="998"/>
      <c r="W953" s="998"/>
      <c r="X953" s="998"/>
      <c r="Y953" s="998"/>
      <c r="Z953" s="998"/>
      <c r="AA953" s="998"/>
      <c r="AB953" s="998"/>
      <c r="AC953" s="998"/>
      <c r="AD953" s="998"/>
      <c r="AE953" s="998"/>
      <c r="AF953" s="998"/>
      <c r="AG953" s="998"/>
      <c r="AH953" s="998"/>
      <c r="AI953" s="998"/>
      <c r="AJ953" s="998"/>
      <c r="AK953" s="998"/>
      <c r="AL953" s="998"/>
      <c r="AM953" s="998"/>
      <c r="AN953" s="998"/>
      <c r="AO953" s="998"/>
      <c r="AP953" s="998"/>
      <c r="AQ953" s="998"/>
      <c r="AR953" s="998"/>
      <c r="AS953" s="998"/>
      <c r="AT953" s="998"/>
      <c r="AU953" s="998"/>
      <c r="AV953" s="998"/>
      <c r="AW953" s="998"/>
      <c r="AX953" s="998"/>
      <c r="AY953" s="998"/>
    </row>
    <row r="954" ht="15.75" customHeight="1">
      <c r="A954" s="998"/>
      <c r="B954" s="998"/>
      <c r="C954" s="998"/>
      <c r="D954" s="998"/>
      <c r="E954" s="998"/>
      <c r="F954" s="998"/>
      <c r="G954" s="998"/>
      <c r="H954" s="998"/>
      <c r="I954" s="998"/>
      <c r="J954" s="998"/>
      <c r="K954" s="998"/>
      <c r="L954" s="998"/>
      <c r="M954" s="998"/>
      <c r="N954" s="998"/>
      <c r="O954" s="998"/>
      <c r="P954" s="998"/>
      <c r="Q954" s="998"/>
      <c r="R954" s="998"/>
      <c r="S954" s="998"/>
      <c r="T954" s="998"/>
      <c r="U954" s="998"/>
      <c r="V954" s="998"/>
      <c r="W954" s="998"/>
      <c r="X954" s="998"/>
      <c r="Y954" s="998"/>
      <c r="Z954" s="998"/>
      <c r="AA954" s="998"/>
      <c r="AB954" s="998"/>
      <c r="AC954" s="998"/>
      <c r="AD954" s="998"/>
      <c r="AE954" s="998"/>
      <c r="AF954" s="998"/>
      <c r="AG954" s="998"/>
      <c r="AH954" s="998"/>
      <c r="AI954" s="998"/>
      <c r="AJ954" s="998"/>
      <c r="AK954" s="998"/>
      <c r="AL954" s="998"/>
      <c r="AM954" s="998"/>
      <c r="AN954" s="998"/>
      <c r="AO954" s="998"/>
      <c r="AP954" s="998"/>
      <c r="AQ954" s="998"/>
      <c r="AR954" s="998"/>
      <c r="AS954" s="998"/>
      <c r="AT954" s="998"/>
      <c r="AU954" s="998"/>
      <c r="AV954" s="998"/>
      <c r="AW954" s="998"/>
      <c r="AX954" s="998"/>
      <c r="AY954" s="998"/>
    </row>
    <row r="955" ht="15.75" customHeight="1">
      <c r="A955" s="998"/>
      <c r="B955" s="998"/>
      <c r="C955" s="998"/>
      <c r="D955" s="998"/>
      <c r="E955" s="998"/>
      <c r="F955" s="998"/>
      <c r="G955" s="998"/>
      <c r="H955" s="998"/>
      <c r="I955" s="998"/>
      <c r="J955" s="998"/>
      <c r="K955" s="998"/>
      <c r="L955" s="998"/>
      <c r="M955" s="998"/>
      <c r="N955" s="998"/>
      <c r="O955" s="998"/>
      <c r="P955" s="998"/>
      <c r="Q955" s="998"/>
      <c r="R955" s="998"/>
      <c r="S955" s="998"/>
      <c r="T955" s="998"/>
      <c r="U955" s="998"/>
      <c r="V955" s="998"/>
      <c r="W955" s="998"/>
      <c r="X955" s="998"/>
      <c r="Y955" s="998"/>
      <c r="Z955" s="998"/>
      <c r="AA955" s="998"/>
      <c r="AB955" s="998"/>
      <c r="AC955" s="998"/>
      <c r="AD955" s="998"/>
      <c r="AE955" s="998"/>
      <c r="AF955" s="998"/>
      <c r="AG955" s="998"/>
      <c r="AH955" s="998"/>
      <c r="AI955" s="998"/>
      <c r="AJ955" s="998"/>
      <c r="AK955" s="998"/>
      <c r="AL955" s="998"/>
      <c r="AM955" s="998"/>
      <c r="AN955" s="998"/>
      <c r="AO955" s="998"/>
      <c r="AP955" s="998"/>
      <c r="AQ955" s="998"/>
      <c r="AR955" s="998"/>
      <c r="AS955" s="998"/>
      <c r="AT955" s="998"/>
      <c r="AU955" s="998"/>
      <c r="AV955" s="998"/>
      <c r="AW955" s="998"/>
      <c r="AX955" s="998"/>
      <c r="AY955" s="998"/>
    </row>
    <row r="956" ht="15.75" customHeight="1">
      <c r="A956" s="998"/>
      <c r="B956" s="998"/>
      <c r="C956" s="998"/>
      <c r="D956" s="998"/>
      <c r="E956" s="998"/>
      <c r="F956" s="998"/>
      <c r="G956" s="998"/>
      <c r="H956" s="998"/>
      <c r="I956" s="998"/>
      <c r="J956" s="998"/>
      <c r="K956" s="998"/>
      <c r="L956" s="998"/>
      <c r="M956" s="998"/>
      <c r="N956" s="998"/>
      <c r="O956" s="998"/>
      <c r="P956" s="998"/>
      <c r="Q956" s="998"/>
      <c r="R956" s="998"/>
      <c r="S956" s="998"/>
      <c r="T956" s="998"/>
      <c r="U956" s="998"/>
      <c r="V956" s="998"/>
      <c r="W956" s="998"/>
      <c r="X956" s="998"/>
      <c r="Y956" s="998"/>
      <c r="Z956" s="998"/>
      <c r="AA956" s="998"/>
      <c r="AB956" s="998"/>
      <c r="AC956" s="998"/>
      <c r="AD956" s="998"/>
      <c r="AE956" s="998"/>
      <c r="AF956" s="998"/>
      <c r="AG956" s="998"/>
      <c r="AH956" s="998"/>
      <c r="AI956" s="998"/>
      <c r="AJ956" s="998"/>
      <c r="AK956" s="998"/>
      <c r="AL956" s="998"/>
      <c r="AM956" s="998"/>
      <c r="AN956" s="998"/>
      <c r="AO956" s="998"/>
      <c r="AP956" s="998"/>
      <c r="AQ956" s="998"/>
      <c r="AR956" s="998"/>
      <c r="AS956" s="998"/>
      <c r="AT956" s="998"/>
      <c r="AU956" s="998"/>
      <c r="AV956" s="998"/>
      <c r="AW956" s="998"/>
      <c r="AX956" s="998"/>
      <c r="AY956" s="998"/>
    </row>
    <row r="957" ht="15.75" customHeight="1">
      <c r="A957" s="998"/>
      <c r="B957" s="998"/>
      <c r="C957" s="998"/>
      <c r="D957" s="998"/>
      <c r="E957" s="998"/>
      <c r="F957" s="998"/>
      <c r="G957" s="998"/>
      <c r="H957" s="998"/>
      <c r="I957" s="998"/>
      <c r="J957" s="998"/>
      <c r="K957" s="998"/>
      <c r="L957" s="998"/>
      <c r="M957" s="998"/>
      <c r="N957" s="998"/>
      <c r="O957" s="998"/>
      <c r="P957" s="998"/>
      <c r="Q957" s="998"/>
      <c r="R957" s="998"/>
      <c r="S957" s="998"/>
      <c r="T957" s="998"/>
      <c r="U957" s="998"/>
      <c r="V957" s="998"/>
      <c r="W957" s="998"/>
      <c r="X957" s="998"/>
      <c r="Y957" s="998"/>
      <c r="Z957" s="998"/>
      <c r="AA957" s="998"/>
      <c r="AB957" s="998"/>
      <c r="AC957" s="998"/>
      <c r="AD957" s="998"/>
      <c r="AE957" s="998"/>
      <c r="AF957" s="998"/>
      <c r="AG957" s="998"/>
      <c r="AH957" s="998"/>
      <c r="AI957" s="998"/>
      <c r="AJ957" s="998"/>
      <c r="AK957" s="998"/>
      <c r="AL957" s="998"/>
      <c r="AM957" s="998"/>
      <c r="AN957" s="998"/>
      <c r="AO957" s="998"/>
      <c r="AP957" s="998"/>
      <c r="AQ957" s="998"/>
      <c r="AR957" s="998"/>
      <c r="AS957" s="998"/>
      <c r="AT957" s="998"/>
      <c r="AU957" s="998"/>
      <c r="AV957" s="998"/>
      <c r="AW957" s="998"/>
      <c r="AX957" s="998"/>
      <c r="AY957" s="998"/>
    </row>
    <row r="958" ht="15.75" customHeight="1">
      <c r="A958" s="998"/>
      <c r="B958" s="998"/>
      <c r="C958" s="998"/>
      <c r="D958" s="998"/>
      <c r="E958" s="998"/>
      <c r="F958" s="998"/>
      <c r="G958" s="998"/>
      <c r="H958" s="998"/>
      <c r="I958" s="998"/>
      <c r="J958" s="998"/>
      <c r="K958" s="998"/>
      <c r="L958" s="998"/>
      <c r="M958" s="998"/>
      <c r="N958" s="998"/>
      <c r="O958" s="998"/>
      <c r="P958" s="998"/>
      <c r="Q958" s="998"/>
      <c r="R958" s="998"/>
      <c r="S958" s="998"/>
      <c r="T958" s="998"/>
      <c r="U958" s="998"/>
      <c r="V958" s="998"/>
      <c r="W958" s="998"/>
      <c r="X958" s="998"/>
      <c r="Y958" s="998"/>
      <c r="Z958" s="998"/>
      <c r="AA958" s="998"/>
      <c r="AB958" s="998"/>
      <c r="AC958" s="998"/>
      <c r="AD958" s="998"/>
      <c r="AE958" s="998"/>
      <c r="AF958" s="998"/>
      <c r="AG958" s="998"/>
      <c r="AH958" s="998"/>
      <c r="AI958" s="998"/>
      <c r="AJ958" s="998"/>
      <c r="AK958" s="998"/>
      <c r="AL958" s="998"/>
      <c r="AM958" s="998"/>
      <c r="AN958" s="998"/>
      <c r="AO958" s="998"/>
      <c r="AP958" s="998"/>
      <c r="AQ958" s="998"/>
      <c r="AR958" s="998"/>
      <c r="AS958" s="998"/>
      <c r="AT958" s="998"/>
      <c r="AU958" s="998"/>
      <c r="AV958" s="998"/>
      <c r="AW958" s="998"/>
      <c r="AX958" s="998"/>
      <c r="AY958" s="998"/>
    </row>
    <row r="959" ht="15.75" customHeight="1">
      <c r="A959" s="998"/>
      <c r="B959" s="998"/>
      <c r="C959" s="998"/>
      <c r="D959" s="998"/>
      <c r="E959" s="998"/>
      <c r="F959" s="998"/>
      <c r="G959" s="998"/>
      <c r="H959" s="998"/>
      <c r="I959" s="998"/>
      <c r="J959" s="998"/>
      <c r="K959" s="998"/>
      <c r="L959" s="998"/>
      <c r="M959" s="998"/>
      <c r="N959" s="998"/>
      <c r="O959" s="998"/>
      <c r="P959" s="998"/>
      <c r="Q959" s="998"/>
      <c r="R959" s="998"/>
      <c r="S959" s="998"/>
      <c r="T959" s="998"/>
      <c r="U959" s="998"/>
      <c r="V959" s="998"/>
      <c r="W959" s="998"/>
      <c r="X959" s="998"/>
      <c r="Y959" s="998"/>
      <c r="Z959" s="998"/>
      <c r="AA959" s="998"/>
      <c r="AB959" s="998"/>
      <c r="AC959" s="998"/>
      <c r="AD959" s="998"/>
      <c r="AE959" s="998"/>
      <c r="AF959" s="998"/>
      <c r="AG959" s="998"/>
      <c r="AH959" s="998"/>
      <c r="AI959" s="998"/>
      <c r="AJ959" s="998"/>
      <c r="AK959" s="998"/>
      <c r="AL959" s="998"/>
      <c r="AM959" s="998"/>
      <c r="AN959" s="998"/>
      <c r="AO959" s="998"/>
      <c r="AP959" s="998"/>
      <c r="AQ959" s="998"/>
      <c r="AR959" s="998"/>
      <c r="AS959" s="998"/>
      <c r="AT959" s="998"/>
      <c r="AU959" s="998"/>
      <c r="AV959" s="998"/>
      <c r="AW959" s="998"/>
      <c r="AX959" s="998"/>
      <c r="AY959" s="998"/>
    </row>
    <row r="960" ht="15.75" customHeight="1">
      <c r="A960" s="998"/>
      <c r="B960" s="998"/>
      <c r="C960" s="998"/>
      <c r="D960" s="998"/>
      <c r="E960" s="998"/>
      <c r="F960" s="998"/>
      <c r="G960" s="998"/>
      <c r="H960" s="998"/>
      <c r="I960" s="998"/>
      <c r="J960" s="998"/>
      <c r="K960" s="998"/>
      <c r="L960" s="998"/>
      <c r="M960" s="998"/>
      <c r="N960" s="998"/>
      <c r="O960" s="998"/>
      <c r="P960" s="998"/>
      <c r="Q960" s="998"/>
      <c r="R960" s="998"/>
      <c r="S960" s="998"/>
      <c r="T960" s="998"/>
      <c r="U960" s="998"/>
      <c r="V960" s="998"/>
      <c r="W960" s="998"/>
      <c r="X960" s="998"/>
      <c r="Y960" s="998"/>
      <c r="Z960" s="998"/>
      <c r="AA960" s="998"/>
      <c r="AB960" s="998"/>
      <c r="AC960" s="998"/>
      <c r="AD960" s="998"/>
      <c r="AE960" s="998"/>
      <c r="AF960" s="998"/>
      <c r="AG960" s="998"/>
      <c r="AH960" s="998"/>
      <c r="AI960" s="998"/>
      <c r="AJ960" s="998"/>
      <c r="AK960" s="998"/>
      <c r="AL960" s="998"/>
      <c r="AM960" s="998"/>
      <c r="AN960" s="998"/>
      <c r="AO960" s="998"/>
      <c r="AP960" s="998"/>
      <c r="AQ960" s="998"/>
      <c r="AR960" s="998"/>
      <c r="AS960" s="998"/>
      <c r="AT960" s="998"/>
      <c r="AU960" s="998"/>
      <c r="AV960" s="998"/>
      <c r="AW960" s="998"/>
      <c r="AX960" s="998"/>
      <c r="AY960" s="998"/>
    </row>
    <row r="961" ht="15.75" customHeight="1">
      <c r="A961" s="998"/>
      <c r="B961" s="998"/>
      <c r="C961" s="998"/>
      <c r="D961" s="998"/>
      <c r="E961" s="998"/>
      <c r="F961" s="998"/>
      <c r="G961" s="998"/>
      <c r="H961" s="998"/>
      <c r="I961" s="998"/>
      <c r="J961" s="998"/>
      <c r="K961" s="998"/>
      <c r="L961" s="998"/>
      <c r="M961" s="998"/>
      <c r="N961" s="998"/>
      <c r="O961" s="998"/>
      <c r="P961" s="998"/>
      <c r="Q961" s="998"/>
      <c r="R961" s="998"/>
      <c r="S961" s="998"/>
      <c r="T961" s="998"/>
      <c r="U961" s="998"/>
      <c r="V961" s="998"/>
      <c r="W961" s="998"/>
      <c r="X961" s="998"/>
      <c r="Y961" s="998"/>
      <c r="Z961" s="998"/>
      <c r="AA961" s="998"/>
      <c r="AB961" s="998"/>
      <c r="AC961" s="998"/>
      <c r="AD961" s="998"/>
      <c r="AE961" s="998"/>
      <c r="AF961" s="998"/>
      <c r="AG961" s="998"/>
      <c r="AH961" s="998"/>
      <c r="AI961" s="998"/>
      <c r="AJ961" s="998"/>
      <c r="AK961" s="998"/>
      <c r="AL961" s="998"/>
      <c r="AM961" s="998"/>
      <c r="AN961" s="998"/>
      <c r="AO961" s="998"/>
      <c r="AP961" s="998"/>
      <c r="AQ961" s="998"/>
      <c r="AR961" s="998"/>
      <c r="AS961" s="998"/>
      <c r="AT961" s="998"/>
      <c r="AU961" s="998"/>
      <c r="AV961" s="998"/>
      <c r="AW961" s="998"/>
      <c r="AX961" s="998"/>
      <c r="AY961" s="998"/>
    </row>
    <row r="962" ht="15.75" customHeight="1">
      <c r="A962" s="998"/>
      <c r="B962" s="998"/>
      <c r="C962" s="998"/>
      <c r="D962" s="998"/>
      <c r="E962" s="998"/>
      <c r="F962" s="998"/>
      <c r="G962" s="998"/>
      <c r="H962" s="998"/>
      <c r="I962" s="998"/>
      <c r="J962" s="998"/>
      <c r="K962" s="998"/>
      <c r="L962" s="998"/>
      <c r="M962" s="998"/>
      <c r="N962" s="998"/>
      <c r="O962" s="998"/>
      <c r="P962" s="998"/>
      <c r="Q962" s="998"/>
      <c r="R962" s="998"/>
      <c r="S962" s="998"/>
      <c r="T962" s="998"/>
      <c r="U962" s="998"/>
      <c r="V962" s="998"/>
      <c r="W962" s="998"/>
      <c r="X962" s="998"/>
      <c r="Y962" s="998"/>
      <c r="Z962" s="998"/>
      <c r="AA962" s="998"/>
      <c r="AB962" s="998"/>
      <c r="AC962" s="998"/>
      <c r="AD962" s="998"/>
      <c r="AE962" s="998"/>
      <c r="AF962" s="998"/>
      <c r="AG962" s="998"/>
      <c r="AH962" s="998"/>
      <c r="AI962" s="998"/>
      <c r="AJ962" s="998"/>
      <c r="AK962" s="998"/>
      <c r="AL962" s="998"/>
      <c r="AM962" s="998"/>
      <c r="AN962" s="998"/>
      <c r="AO962" s="998"/>
      <c r="AP962" s="998"/>
      <c r="AQ962" s="998"/>
      <c r="AR962" s="998"/>
      <c r="AS962" s="998"/>
      <c r="AT962" s="998"/>
      <c r="AU962" s="998"/>
      <c r="AV962" s="998"/>
      <c r="AW962" s="998"/>
      <c r="AX962" s="998"/>
      <c r="AY962" s="998"/>
    </row>
    <row r="963" ht="15.75" customHeight="1">
      <c r="A963" s="998"/>
      <c r="B963" s="998"/>
      <c r="C963" s="998"/>
      <c r="D963" s="998"/>
      <c r="E963" s="998"/>
      <c r="F963" s="998"/>
      <c r="G963" s="998"/>
      <c r="H963" s="998"/>
      <c r="I963" s="998"/>
      <c r="J963" s="998"/>
      <c r="K963" s="998"/>
      <c r="L963" s="998"/>
      <c r="M963" s="998"/>
      <c r="N963" s="998"/>
      <c r="O963" s="998"/>
      <c r="P963" s="998"/>
      <c r="Q963" s="998"/>
      <c r="R963" s="998"/>
      <c r="S963" s="998"/>
      <c r="T963" s="998"/>
      <c r="U963" s="998"/>
      <c r="V963" s="998"/>
      <c r="W963" s="998"/>
      <c r="X963" s="998"/>
      <c r="Y963" s="998"/>
      <c r="Z963" s="998"/>
      <c r="AA963" s="998"/>
      <c r="AB963" s="998"/>
      <c r="AC963" s="998"/>
      <c r="AD963" s="998"/>
      <c r="AE963" s="998"/>
      <c r="AF963" s="998"/>
      <c r="AG963" s="998"/>
      <c r="AH963" s="998"/>
      <c r="AI963" s="998"/>
      <c r="AJ963" s="998"/>
      <c r="AK963" s="998"/>
      <c r="AL963" s="998"/>
      <c r="AM963" s="998"/>
      <c r="AN963" s="998"/>
      <c r="AO963" s="998"/>
      <c r="AP963" s="998"/>
      <c r="AQ963" s="998"/>
      <c r="AR963" s="998"/>
      <c r="AS963" s="998"/>
      <c r="AT963" s="998"/>
      <c r="AU963" s="998"/>
      <c r="AV963" s="998"/>
      <c r="AW963" s="998"/>
      <c r="AX963" s="998"/>
      <c r="AY963" s="998"/>
    </row>
    <row r="964" ht="15.75" customHeight="1">
      <c r="A964" s="998"/>
      <c r="B964" s="998"/>
      <c r="C964" s="998"/>
      <c r="D964" s="998"/>
      <c r="E964" s="998"/>
      <c r="F964" s="998"/>
      <c r="G964" s="998"/>
      <c r="H964" s="998"/>
      <c r="I964" s="998"/>
      <c r="J964" s="998"/>
      <c r="K964" s="998"/>
      <c r="L964" s="998"/>
      <c r="M964" s="998"/>
      <c r="N964" s="998"/>
      <c r="O964" s="998"/>
      <c r="P964" s="998"/>
      <c r="Q964" s="998"/>
      <c r="R964" s="998"/>
      <c r="S964" s="998"/>
      <c r="T964" s="998"/>
      <c r="U964" s="998"/>
      <c r="V964" s="998"/>
      <c r="W964" s="998"/>
      <c r="X964" s="998"/>
      <c r="Y964" s="998"/>
      <c r="Z964" s="998"/>
      <c r="AA964" s="998"/>
      <c r="AB964" s="998"/>
      <c r="AC964" s="998"/>
      <c r="AD964" s="998"/>
      <c r="AE964" s="998"/>
      <c r="AF964" s="998"/>
      <c r="AG964" s="998"/>
      <c r="AH964" s="998"/>
      <c r="AI964" s="998"/>
      <c r="AJ964" s="998"/>
      <c r="AK964" s="998"/>
      <c r="AL964" s="998"/>
      <c r="AM964" s="998"/>
      <c r="AN964" s="998"/>
      <c r="AO964" s="998"/>
      <c r="AP964" s="998"/>
      <c r="AQ964" s="998"/>
      <c r="AR964" s="998"/>
      <c r="AS964" s="998"/>
      <c r="AT964" s="998"/>
      <c r="AU964" s="998"/>
      <c r="AV964" s="998"/>
      <c r="AW964" s="998"/>
      <c r="AX964" s="998"/>
      <c r="AY964" s="998"/>
    </row>
    <row r="965" ht="15.75" customHeight="1">
      <c r="A965" s="998"/>
      <c r="B965" s="998"/>
      <c r="C965" s="998"/>
      <c r="D965" s="998"/>
      <c r="E965" s="998"/>
      <c r="F965" s="998"/>
      <c r="G965" s="998"/>
      <c r="H965" s="998"/>
      <c r="I965" s="998"/>
      <c r="J965" s="998"/>
      <c r="K965" s="998"/>
      <c r="L965" s="998"/>
      <c r="M965" s="998"/>
      <c r="N965" s="998"/>
      <c r="O965" s="998"/>
      <c r="P965" s="998"/>
      <c r="Q965" s="998"/>
      <c r="R965" s="998"/>
      <c r="S965" s="998"/>
      <c r="T965" s="998"/>
      <c r="U965" s="998"/>
      <c r="V965" s="998"/>
      <c r="W965" s="998"/>
      <c r="X965" s="998"/>
      <c r="Y965" s="998"/>
      <c r="Z965" s="998"/>
      <c r="AA965" s="998"/>
      <c r="AB965" s="998"/>
      <c r="AC965" s="998"/>
      <c r="AD965" s="998"/>
      <c r="AE965" s="998"/>
      <c r="AF965" s="998"/>
      <c r="AG965" s="998"/>
      <c r="AH965" s="998"/>
      <c r="AI965" s="998"/>
      <c r="AJ965" s="998"/>
      <c r="AK965" s="998"/>
      <c r="AL965" s="998"/>
      <c r="AM965" s="998"/>
      <c r="AN965" s="998"/>
      <c r="AO965" s="998"/>
      <c r="AP965" s="998"/>
      <c r="AQ965" s="998"/>
      <c r="AR965" s="998"/>
      <c r="AS965" s="998"/>
      <c r="AT965" s="998"/>
      <c r="AU965" s="998"/>
      <c r="AV965" s="998"/>
      <c r="AW965" s="998"/>
      <c r="AX965" s="998"/>
      <c r="AY965" s="998"/>
    </row>
    <row r="966" ht="15.75" customHeight="1">
      <c r="A966" s="998"/>
      <c r="B966" s="998"/>
      <c r="C966" s="998"/>
      <c r="D966" s="998"/>
      <c r="E966" s="998"/>
      <c r="F966" s="998"/>
      <c r="G966" s="998"/>
      <c r="H966" s="998"/>
      <c r="I966" s="998"/>
      <c r="J966" s="998"/>
      <c r="K966" s="998"/>
      <c r="L966" s="998"/>
      <c r="M966" s="998"/>
      <c r="N966" s="998"/>
      <c r="O966" s="998"/>
      <c r="P966" s="998"/>
      <c r="Q966" s="998"/>
      <c r="R966" s="998"/>
      <c r="S966" s="998"/>
      <c r="T966" s="998"/>
      <c r="U966" s="998"/>
      <c r="V966" s="998"/>
      <c r="W966" s="998"/>
      <c r="X966" s="998"/>
      <c r="Y966" s="998"/>
      <c r="Z966" s="998"/>
      <c r="AA966" s="998"/>
      <c r="AB966" s="998"/>
      <c r="AC966" s="998"/>
      <c r="AD966" s="998"/>
      <c r="AE966" s="998"/>
      <c r="AF966" s="998"/>
      <c r="AG966" s="998"/>
      <c r="AH966" s="998"/>
      <c r="AI966" s="998"/>
      <c r="AJ966" s="998"/>
      <c r="AK966" s="998"/>
      <c r="AL966" s="998"/>
      <c r="AM966" s="998"/>
      <c r="AN966" s="998"/>
      <c r="AO966" s="998"/>
      <c r="AP966" s="998"/>
      <c r="AQ966" s="998"/>
      <c r="AR966" s="998"/>
      <c r="AS966" s="998"/>
      <c r="AT966" s="998"/>
      <c r="AU966" s="998"/>
      <c r="AV966" s="998"/>
      <c r="AW966" s="998"/>
      <c r="AX966" s="998"/>
      <c r="AY966" s="998"/>
    </row>
    <row r="967" ht="15.75" customHeight="1">
      <c r="A967" s="998"/>
      <c r="B967" s="998"/>
      <c r="C967" s="998"/>
      <c r="D967" s="998"/>
      <c r="E967" s="998"/>
      <c r="F967" s="998"/>
      <c r="G967" s="998"/>
      <c r="H967" s="998"/>
      <c r="I967" s="998"/>
      <c r="J967" s="998"/>
      <c r="K967" s="998"/>
      <c r="L967" s="998"/>
      <c r="M967" s="998"/>
      <c r="N967" s="998"/>
      <c r="O967" s="998"/>
      <c r="P967" s="998"/>
      <c r="Q967" s="998"/>
      <c r="R967" s="998"/>
      <c r="S967" s="998"/>
      <c r="T967" s="998"/>
      <c r="U967" s="998"/>
      <c r="V967" s="998"/>
      <c r="W967" s="998"/>
      <c r="X967" s="998"/>
      <c r="Y967" s="998"/>
      <c r="Z967" s="998"/>
      <c r="AA967" s="998"/>
      <c r="AB967" s="998"/>
      <c r="AC967" s="998"/>
      <c r="AD967" s="998"/>
      <c r="AE967" s="998"/>
      <c r="AF967" s="998"/>
      <c r="AG967" s="998"/>
      <c r="AH967" s="998"/>
      <c r="AI967" s="998"/>
      <c r="AJ967" s="998"/>
      <c r="AK967" s="998"/>
      <c r="AL967" s="998"/>
      <c r="AM967" s="998"/>
      <c r="AN967" s="998"/>
      <c r="AO967" s="998"/>
      <c r="AP967" s="998"/>
      <c r="AQ967" s="998"/>
      <c r="AR967" s="998"/>
      <c r="AS967" s="998"/>
      <c r="AT967" s="998"/>
      <c r="AU967" s="998"/>
      <c r="AV967" s="998"/>
      <c r="AW967" s="998"/>
      <c r="AX967" s="998"/>
      <c r="AY967" s="998"/>
    </row>
    <row r="968" ht="15.75" customHeight="1">
      <c r="A968" s="998"/>
      <c r="B968" s="998"/>
      <c r="C968" s="998"/>
      <c r="D968" s="998"/>
      <c r="E968" s="998"/>
      <c r="F968" s="998"/>
      <c r="G968" s="998"/>
      <c r="H968" s="998"/>
      <c r="I968" s="998"/>
      <c r="J968" s="998"/>
      <c r="K968" s="998"/>
      <c r="L968" s="998"/>
      <c r="M968" s="998"/>
      <c r="N968" s="998"/>
      <c r="O968" s="998"/>
      <c r="P968" s="998"/>
      <c r="Q968" s="998"/>
      <c r="R968" s="998"/>
      <c r="S968" s="998"/>
      <c r="T968" s="998"/>
      <c r="U968" s="998"/>
      <c r="V968" s="998"/>
      <c r="W968" s="998"/>
      <c r="X968" s="998"/>
      <c r="Y968" s="998"/>
      <c r="Z968" s="998"/>
      <c r="AA968" s="998"/>
      <c r="AB968" s="998"/>
      <c r="AC968" s="998"/>
      <c r="AD968" s="998"/>
      <c r="AE968" s="998"/>
      <c r="AF968" s="998"/>
      <c r="AG968" s="998"/>
      <c r="AH968" s="998"/>
      <c r="AI968" s="998"/>
      <c r="AJ968" s="998"/>
      <c r="AK968" s="998"/>
      <c r="AL968" s="998"/>
      <c r="AM968" s="998"/>
      <c r="AN968" s="998"/>
      <c r="AO968" s="998"/>
      <c r="AP968" s="998"/>
      <c r="AQ968" s="998"/>
      <c r="AR968" s="998"/>
      <c r="AS968" s="998"/>
      <c r="AT968" s="998"/>
      <c r="AU968" s="998"/>
      <c r="AV968" s="998"/>
      <c r="AW968" s="998"/>
      <c r="AX968" s="998"/>
      <c r="AY968" s="998"/>
    </row>
    <row r="969" ht="15.75" customHeight="1">
      <c r="A969" s="998"/>
      <c r="B969" s="998"/>
      <c r="C969" s="998"/>
      <c r="D969" s="998"/>
      <c r="E969" s="998"/>
      <c r="F969" s="998"/>
      <c r="G969" s="998"/>
      <c r="H969" s="998"/>
      <c r="I969" s="998"/>
      <c r="J969" s="998"/>
      <c r="K969" s="998"/>
      <c r="L969" s="998"/>
      <c r="M969" s="998"/>
      <c r="N969" s="998"/>
      <c r="O969" s="998"/>
      <c r="P969" s="998"/>
      <c r="Q969" s="998"/>
      <c r="R969" s="998"/>
      <c r="S969" s="998"/>
      <c r="T969" s="998"/>
      <c r="U969" s="998"/>
      <c r="V969" s="998"/>
      <c r="W969" s="998"/>
      <c r="X969" s="998"/>
      <c r="Y969" s="998"/>
      <c r="Z969" s="998"/>
      <c r="AA969" s="998"/>
      <c r="AB969" s="998"/>
      <c r="AC969" s="998"/>
      <c r="AD969" s="998"/>
      <c r="AE969" s="998"/>
      <c r="AF969" s="998"/>
      <c r="AG969" s="998"/>
      <c r="AH969" s="998"/>
      <c r="AI969" s="998"/>
      <c r="AJ969" s="998"/>
      <c r="AK969" s="998"/>
      <c r="AL969" s="998"/>
      <c r="AM969" s="998"/>
      <c r="AN969" s="998"/>
      <c r="AO969" s="998"/>
      <c r="AP969" s="998"/>
      <c r="AQ969" s="998"/>
      <c r="AR969" s="998"/>
      <c r="AS969" s="998"/>
      <c r="AT969" s="998"/>
      <c r="AU969" s="998"/>
      <c r="AV969" s="998"/>
      <c r="AW969" s="998"/>
      <c r="AX969" s="998"/>
      <c r="AY969" s="998"/>
    </row>
    <row r="970" ht="15.75" customHeight="1">
      <c r="A970" s="998"/>
      <c r="B970" s="998"/>
      <c r="C970" s="998"/>
      <c r="D970" s="998"/>
      <c r="E970" s="998"/>
      <c r="F970" s="998"/>
      <c r="G970" s="998"/>
      <c r="H970" s="998"/>
      <c r="I970" s="998"/>
      <c r="J970" s="998"/>
      <c r="K970" s="998"/>
      <c r="L970" s="998"/>
      <c r="M970" s="998"/>
      <c r="N970" s="998"/>
      <c r="O970" s="998"/>
      <c r="P970" s="998"/>
      <c r="Q970" s="998"/>
      <c r="R970" s="998"/>
      <c r="S970" s="998"/>
      <c r="T970" s="998"/>
      <c r="U970" s="998"/>
      <c r="V970" s="998"/>
      <c r="W970" s="998"/>
      <c r="X970" s="998"/>
      <c r="Y970" s="998"/>
      <c r="Z970" s="998"/>
      <c r="AA970" s="998"/>
      <c r="AB970" s="998"/>
      <c r="AC970" s="998"/>
      <c r="AD970" s="998"/>
      <c r="AE970" s="998"/>
      <c r="AF970" s="998"/>
      <c r="AG970" s="998"/>
      <c r="AH970" s="998"/>
      <c r="AI970" s="998"/>
      <c r="AJ970" s="998"/>
      <c r="AK970" s="998"/>
      <c r="AL970" s="998"/>
      <c r="AM970" s="998"/>
      <c r="AN970" s="998"/>
      <c r="AO970" s="998"/>
      <c r="AP970" s="998"/>
      <c r="AQ970" s="998"/>
      <c r="AR970" s="998"/>
      <c r="AS970" s="998"/>
      <c r="AT970" s="998"/>
      <c r="AU970" s="998"/>
      <c r="AV970" s="998"/>
      <c r="AW970" s="998"/>
      <c r="AX970" s="998"/>
      <c r="AY970" s="998"/>
    </row>
    <row r="971" ht="15.75" customHeight="1">
      <c r="A971" s="998"/>
      <c r="B971" s="998"/>
      <c r="C971" s="998"/>
      <c r="D971" s="998"/>
      <c r="E971" s="998"/>
      <c r="F971" s="998"/>
      <c r="G971" s="998"/>
      <c r="H971" s="998"/>
      <c r="I971" s="998"/>
      <c r="J971" s="998"/>
      <c r="K971" s="998"/>
      <c r="L971" s="998"/>
      <c r="M971" s="998"/>
      <c r="N971" s="998"/>
      <c r="O971" s="998"/>
      <c r="P971" s="998"/>
      <c r="Q971" s="998"/>
      <c r="R971" s="998"/>
      <c r="S971" s="998"/>
      <c r="T971" s="998"/>
      <c r="U971" s="998"/>
      <c r="V971" s="998"/>
      <c r="W971" s="998"/>
      <c r="X971" s="998"/>
      <c r="Y971" s="998"/>
      <c r="Z971" s="998"/>
      <c r="AA971" s="998"/>
      <c r="AB971" s="998"/>
      <c r="AC971" s="998"/>
      <c r="AD971" s="998"/>
      <c r="AE971" s="998"/>
      <c r="AF971" s="998"/>
      <c r="AG971" s="998"/>
      <c r="AH971" s="998"/>
      <c r="AI971" s="998"/>
      <c r="AJ971" s="998"/>
      <c r="AK971" s="998"/>
      <c r="AL971" s="998"/>
      <c r="AM971" s="998"/>
      <c r="AN971" s="998"/>
      <c r="AO971" s="998"/>
      <c r="AP971" s="998"/>
      <c r="AQ971" s="998"/>
      <c r="AR971" s="998"/>
      <c r="AS971" s="998"/>
      <c r="AT971" s="998"/>
      <c r="AU971" s="998"/>
      <c r="AV971" s="998"/>
      <c r="AW971" s="998"/>
      <c r="AX971" s="998"/>
      <c r="AY971" s="998"/>
    </row>
    <row r="972" ht="15.75" customHeight="1">
      <c r="A972" s="998"/>
      <c r="B972" s="998"/>
      <c r="C972" s="998"/>
      <c r="D972" s="998"/>
      <c r="E972" s="998"/>
      <c r="F972" s="998"/>
      <c r="G972" s="998"/>
      <c r="H972" s="998"/>
      <c r="I972" s="998"/>
      <c r="J972" s="998"/>
      <c r="K972" s="998"/>
      <c r="L972" s="998"/>
      <c r="M972" s="998"/>
      <c r="N972" s="998"/>
      <c r="O972" s="998"/>
      <c r="P972" s="998"/>
      <c r="Q972" s="998"/>
      <c r="R972" s="998"/>
      <c r="S972" s="998"/>
      <c r="T972" s="998"/>
      <c r="U972" s="998"/>
      <c r="V972" s="998"/>
      <c r="W972" s="998"/>
      <c r="X972" s="998"/>
      <c r="Y972" s="998"/>
      <c r="Z972" s="998"/>
      <c r="AA972" s="998"/>
      <c r="AB972" s="998"/>
      <c r="AC972" s="998"/>
      <c r="AD972" s="998"/>
      <c r="AE972" s="998"/>
      <c r="AF972" s="998"/>
      <c r="AG972" s="998"/>
      <c r="AH972" s="998"/>
      <c r="AI972" s="998"/>
      <c r="AJ972" s="998"/>
      <c r="AK972" s="998"/>
      <c r="AL972" s="998"/>
      <c r="AM972" s="998"/>
      <c r="AN972" s="998"/>
      <c r="AO972" s="998"/>
      <c r="AP972" s="998"/>
      <c r="AQ972" s="998"/>
      <c r="AR972" s="998"/>
      <c r="AS972" s="998"/>
      <c r="AT972" s="998"/>
      <c r="AU972" s="998"/>
      <c r="AV972" s="998"/>
      <c r="AW972" s="998"/>
      <c r="AX972" s="998"/>
      <c r="AY972" s="998"/>
    </row>
    <row r="973" ht="15.75" customHeight="1">
      <c r="A973" s="998"/>
      <c r="B973" s="998"/>
      <c r="C973" s="998"/>
      <c r="D973" s="998"/>
      <c r="E973" s="998"/>
      <c r="F973" s="998"/>
      <c r="G973" s="998"/>
      <c r="H973" s="998"/>
      <c r="I973" s="998"/>
      <c r="J973" s="998"/>
      <c r="K973" s="998"/>
      <c r="L973" s="998"/>
      <c r="M973" s="998"/>
      <c r="N973" s="998"/>
      <c r="O973" s="998"/>
      <c r="P973" s="998"/>
      <c r="Q973" s="998"/>
      <c r="R973" s="998"/>
      <c r="S973" s="998"/>
      <c r="T973" s="998"/>
      <c r="U973" s="998"/>
      <c r="V973" s="998"/>
      <c r="W973" s="998"/>
      <c r="X973" s="998"/>
      <c r="Y973" s="998"/>
      <c r="Z973" s="998"/>
      <c r="AA973" s="998"/>
      <c r="AB973" s="998"/>
      <c r="AC973" s="998"/>
      <c r="AD973" s="998"/>
      <c r="AE973" s="998"/>
      <c r="AF973" s="998"/>
      <c r="AG973" s="998"/>
      <c r="AH973" s="998"/>
      <c r="AI973" s="998"/>
      <c r="AJ973" s="998"/>
      <c r="AK973" s="998"/>
      <c r="AL973" s="998"/>
      <c r="AM973" s="998"/>
      <c r="AN973" s="998"/>
      <c r="AO973" s="998"/>
      <c r="AP973" s="998"/>
      <c r="AQ973" s="998"/>
      <c r="AR973" s="998"/>
      <c r="AS973" s="998"/>
      <c r="AT973" s="998"/>
      <c r="AU973" s="998"/>
      <c r="AV973" s="998"/>
      <c r="AW973" s="998"/>
      <c r="AX973" s="998"/>
      <c r="AY973" s="998"/>
    </row>
    <row r="974" ht="15.75" customHeight="1">
      <c r="A974" s="998"/>
      <c r="B974" s="998"/>
      <c r="C974" s="998"/>
      <c r="D974" s="998"/>
      <c r="E974" s="998"/>
      <c r="F974" s="998"/>
      <c r="G974" s="998"/>
      <c r="H974" s="998"/>
      <c r="I974" s="998"/>
      <c r="J974" s="998"/>
      <c r="K974" s="998"/>
      <c r="L974" s="998"/>
      <c r="M974" s="998"/>
      <c r="N974" s="998"/>
      <c r="O974" s="998"/>
      <c r="P974" s="998"/>
      <c r="Q974" s="998"/>
      <c r="R974" s="998"/>
      <c r="S974" s="998"/>
      <c r="T974" s="998"/>
      <c r="U974" s="998"/>
      <c r="V974" s="998"/>
      <c r="W974" s="998"/>
      <c r="X974" s="998"/>
      <c r="Y974" s="998"/>
      <c r="Z974" s="998"/>
      <c r="AA974" s="998"/>
      <c r="AB974" s="998"/>
      <c r="AC974" s="998"/>
      <c r="AD974" s="998"/>
      <c r="AE974" s="998"/>
      <c r="AF974" s="998"/>
      <c r="AG974" s="998"/>
      <c r="AH974" s="998"/>
      <c r="AI974" s="998"/>
      <c r="AJ974" s="998"/>
      <c r="AK974" s="998"/>
      <c r="AL974" s="998"/>
      <c r="AM974" s="998"/>
      <c r="AN974" s="998"/>
      <c r="AO974" s="998"/>
      <c r="AP974" s="998"/>
      <c r="AQ974" s="998"/>
      <c r="AR974" s="998"/>
      <c r="AS974" s="998"/>
      <c r="AT974" s="998"/>
      <c r="AU974" s="998"/>
      <c r="AV974" s="998"/>
      <c r="AW974" s="998"/>
      <c r="AX974" s="998"/>
      <c r="AY974" s="998"/>
    </row>
    <row r="975" ht="15.75" customHeight="1">
      <c r="A975" s="998"/>
      <c r="B975" s="998"/>
      <c r="C975" s="998"/>
      <c r="D975" s="998"/>
      <c r="E975" s="998"/>
      <c r="F975" s="998"/>
      <c r="G975" s="998"/>
      <c r="H975" s="998"/>
      <c r="I975" s="998"/>
      <c r="J975" s="998"/>
      <c r="K975" s="998"/>
      <c r="L975" s="998"/>
      <c r="M975" s="998"/>
      <c r="N975" s="998"/>
      <c r="O975" s="998"/>
      <c r="P975" s="998"/>
      <c r="Q975" s="998"/>
      <c r="R975" s="998"/>
      <c r="S975" s="998"/>
      <c r="T975" s="998"/>
      <c r="U975" s="998"/>
      <c r="V975" s="998"/>
      <c r="W975" s="998"/>
      <c r="X975" s="998"/>
      <c r="Y975" s="998"/>
      <c r="Z975" s="998"/>
      <c r="AA975" s="998"/>
      <c r="AB975" s="998"/>
      <c r="AC975" s="998"/>
      <c r="AD975" s="998"/>
      <c r="AE975" s="998"/>
      <c r="AF975" s="998"/>
      <c r="AG975" s="998"/>
      <c r="AH975" s="998"/>
      <c r="AI975" s="998"/>
      <c r="AJ975" s="998"/>
      <c r="AK975" s="998"/>
      <c r="AL975" s="998"/>
      <c r="AM975" s="998"/>
      <c r="AN975" s="998"/>
      <c r="AO975" s="998"/>
      <c r="AP975" s="998"/>
      <c r="AQ975" s="998"/>
      <c r="AR975" s="998"/>
      <c r="AS975" s="998"/>
      <c r="AT975" s="998"/>
      <c r="AU975" s="998"/>
      <c r="AV975" s="998"/>
      <c r="AW975" s="998"/>
      <c r="AX975" s="998"/>
      <c r="AY975" s="998"/>
    </row>
    <row r="976" ht="15.75" customHeight="1">
      <c r="A976" s="998"/>
      <c r="B976" s="998"/>
      <c r="C976" s="998"/>
      <c r="D976" s="998"/>
      <c r="E976" s="998"/>
      <c r="F976" s="998"/>
      <c r="G976" s="998"/>
      <c r="H976" s="998"/>
      <c r="I976" s="998"/>
      <c r="J976" s="998"/>
      <c r="K976" s="998"/>
      <c r="L976" s="998"/>
      <c r="M976" s="998"/>
      <c r="N976" s="998"/>
      <c r="O976" s="998"/>
      <c r="P976" s="998"/>
      <c r="Q976" s="998"/>
      <c r="R976" s="998"/>
      <c r="S976" s="998"/>
      <c r="T976" s="998"/>
      <c r="U976" s="998"/>
      <c r="V976" s="998"/>
      <c r="W976" s="998"/>
      <c r="X976" s="998"/>
      <c r="Y976" s="998"/>
      <c r="Z976" s="998"/>
      <c r="AA976" s="998"/>
      <c r="AB976" s="998"/>
      <c r="AC976" s="998"/>
      <c r="AD976" s="998"/>
      <c r="AE976" s="998"/>
      <c r="AF976" s="998"/>
      <c r="AG976" s="998"/>
      <c r="AH976" s="998"/>
      <c r="AI976" s="998"/>
      <c r="AJ976" s="998"/>
      <c r="AK976" s="998"/>
      <c r="AL976" s="998"/>
      <c r="AM976" s="998"/>
      <c r="AN976" s="998"/>
      <c r="AO976" s="998"/>
      <c r="AP976" s="998"/>
      <c r="AQ976" s="998"/>
      <c r="AR976" s="998"/>
      <c r="AS976" s="998"/>
      <c r="AT976" s="998"/>
      <c r="AU976" s="998"/>
      <c r="AV976" s="998"/>
      <c r="AW976" s="998"/>
      <c r="AX976" s="998"/>
      <c r="AY976" s="998"/>
    </row>
    <row r="977" ht="15.75" customHeight="1">
      <c r="A977" s="998"/>
      <c r="B977" s="998"/>
      <c r="C977" s="998"/>
      <c r="D977" s="998"/>
      <c r="E977" s="998"/>
      <c r="F977" s="998"/>
      <c r="G977" s="998"/>
      <c r="H977" s="998"/>
      <c r="I977" s="998"/>
      <c r="J977" s="998"/>
      <c r="K977" s="998"/>
      <c r="L977" s="998"/>
      <c r="M977" s="998"/>
      <c r="N977" s="998"/>
      <c r="O977" s="998"/>
      <c r="P977" s="998"/>
      <c r="Q977" s="998"/>
      <c r="R977" s="998"/>
      <c r="S977" s="998"/>
      <c r="T977" s="998"/>
      <c r="U977" s="998"/>
      <c r="V977" s="998"/>
      <c r="W977" s="998"/>
      <c r="X977" s="998"/>
      <c r="Y977" s="998"/>
      <c r="Z977" s="998"/>
      <c r="AA977" s="998"/>
      <c r="AB977" s="998"/>
      <c r="AC977" s="998"/>
      <c r="AD977" s="998"/>
      <c r="AE977" s="998"/>
      <c r="AF977" s="998"/>
      <c r="AG977" s="998"/>
      <c r="AH977" s="998"/>
      <c r="AI977" s="998"/>
      <c r="AJ977" s="998"/>
      <c r="AK977" s="998"/>
      <c r="AL977" s="998"/>
      <c r="AM977" s="998"/>
      <c r="AN977" s="998"/>
      <c r="AO977" s="998"/>
      <c r="AP977" s="998"/>
      <c r="AQ977" s="998"/>
      <c r="AR977" s="998"/>
      <c r="AS977" s="998"/>
      <c r="AT977" s="998"/>
      <c r="AU977" s="998"/>
      <c r="AV977" s="998"/>
      <c r="AW977" s="998"/>
      <c r="AX977" s="998"/>
      <c r="AY977" s="998"/>
    </row>
    <row r="978" ht="15.75" customHeight="1">
      <c r="A978" s="998"/>
      <c r="B978" s="998"/>
      <c r="C978" s="998"/>
      <c r="D978" s="998"/>
      <c r="E978" s="998"/>
      <c r="F978" s="998"/>
      <c r="G978" s="998"/>
      <c r="H978" s="998"/>
      <c r="I978" s="998"/>
      <c r="J978" s="998"/>
      <c r="K978" s="998"/>
      <c r="L978" s="998"/>
      <c r="M978" s="998"/>
      <c r="N978" s="998"/>
      <c r="O978" s="998"/>
      <c r="P978" s="998"/>
      <c r="Q978" s="998"/>
      <c r="R978" s="998"/>
      <c r="S978" s="998"/>
      <c r="T978" s="998"/>
      <c r="U978" s="998"/>
      <c r="V978" s="998"/>
      <c r="W978" s="998"/>
      <c r="X978" s="998"/>
      <c r="Y978" s="998"/>
      <c r="Z978" s="998"/>
      <c r="AA978" s="998"/>
      <c r="AB978" s="998"/>
      <c r="AC978" s="998"/>
      <c r="AD978" s="998"/>
      <c r="AE978" s="998"/>
      <c r="AF978" s="998"/>
      <c r="AG978" s="998"/>
      <c r="AH978" s="998"/>
      <c r="AI978" s="998"/>
      <c r="AJ978" s="998"/>
      <c r="AK978" s="998"/>
      <c r="AL978" s="998"/>
      <c r="AM978" s="998"/>
      <c r="AN978" s="998"/>
      <c r="AO978" s="998"/>
      <c r="AP978" s="998"/>
      <c r="AQ978" s="998"/>
      <c r="AR978" s="998"/>
      <c r="AS978" s="998"/>
      <c r="AT978" s="998"/>
      <c r="AU978" s="998"/>
      <c r="AV978" s="998"/>
      <c r="AW978" s="998"/>
      <c r="AX978" s="998"/>
      <c r="AY978" s="998"/>
    </row>
    <row r="979" ht="15.75" customHeight="1">
      <c r="A979" s="998"/>
      <c r="B979" s="998"/>
      <c r="C979" s="998"/>
      <c r="D979" s="998"/>
      <c r="E979" s="998"/>
      <c r="F979" s="998"/>
      <c r="G979" s="998"/>
      <c r="H979" s="998"/>
      <c r="I979" s="998"/>
      <c r="J979" s="998"/>
      <c r="K979" s="998"/>
      <c r="L979" s="998"/>
      <c r="M979" s="998"/>
      <c r="N979" s="998"/>
      <c r="O979" s="998"/>
      <c r="P979" s="998"/>
      <c r="Q979" s="998"/>
      <c r="R979" s="998"/>
      <c r="S979" s="998"/>
      <c r="T979" s="998"/>
      <c r="U979" s="998"/>
      <c r="V979" s="998"/>
      <c r="W979" s="998"/>
      <c r="X979" s="998"/>
      <c r="Y979" s="998"/>
      <c r="Z979" s="998"/>
      <c r="AA979" s="998"/>
      <c r="AB979" s="998"/>
      <c r="AC979" s="998"/>
      <c r="AD979" s="998"/>
      <c r="AE979" s="998"/>
      <c r="AF979" s="998"/>
      <c r="AG979" s="998"/>
      <c r="AH979" s="998"/>
      <c r="AI979" s="998"/>
      <c r="AJ979" s="998"/>
      <c r="AK979" s="998"/>
      <c r="AL979" s="998"/>
      <c r="AM979" s="998"/>
      <c r="AN979" s="998"/>
      <c r="AO979" s="998"/>
      <c r="AP979" s="998"/>
      <c r="AQ979" s="998"/>
      <c r="AR979" s="998"/>
      <c r="AS979" s="998"/>
      <c r="AT979" s="998"/>
      <c r="AU979" s="998"/>
      <c r="AV979" s="998"/>
      <c r="AW979" s="998"/>
      <c r="AX979" s="998"/>
      <c r="AY979" s="998"/>
    </row>
    <row r="980" ht="15.75" customHeight="1">
      <c r="A980" s="998"/>
      <c r="B980" s="998"/>
      <c r="C980" s="998"/>
      <c r="D980" s="998"/>
      <c r="E980" s="998"/>
      <c r="F980" s="998"/>
      <c r="G980" s="998"/>
      <c r="H980" s="998"/>
      <c r="I980" s="998"/>
      <c r="J980" s="998"/>
      <c r="K980" s="998"/>
      <c r="L980" s="998"/>
      <c r="M980" s="998"/>
      <c r="N980" s="998"/>
      <c r="O980" s="998"/>
      <c r="P980" s="998"/>
      <c r="Q980" s="998"/>
      <c r="R980" s="998"/>
      <c r="S980" s="998"/>
      <c r="T980" s="998"/>
      <c r="U980" s="998"/>
      <c r="V980" s="998"/>
      <c r="W980" s="998"/>
      <c r="X980" s="998"/>
      <c r="Y980" s="998"/>
      <c r="Z980" s="998"/>
      <c r="AA980" s="998"/>
      <c r="AB980" s="998"/>
      <c r="AC980" s="998"/>
      <c r="AD980" s="998"/>
      <c r="AE980" s="998"/>
      <c r="AF980" s="998"/>
      <c r="AG980" s="998"/>
      <c r="AH980" s="998"/>
      <c r="AI980" s="998"/>
      <c r="AJ980" s="998"/>
      <c r="AK980" s="998"/>
      <c r="AL980" s="998"/>
      <c r="AM980" s="998"/>
      <c r="AN980" s="998"/>
      <c r="AO980" s="998"/>
      <c r="AP980" s="998"/>
      <c r="AQ980" s="998"/>
      <c r="AR980" s="998"/>
      <c r="AS980" s="998"/>
      <c r="AT980" s="998"/>
      <c r="AU980" s="998"/>
      <c r="AV980" s="998"/>
      <c r="AW980" s="998"/>
      <c r="AX980" s="998"/>
      <c r="AY980" s="998"/>
    </row>
    <row r="981" ht="15.75" customHeight="1">
      <c r="A981" s="998"/>
      <c r="B981" s="998"/>
      <c r="C981" s="998"/>
      <c r="D981" s="998"/>
      <c r="E981" s="998"/>
      <c r="F981" s="998"/>
      <c r="G981" s="998"/>
      <c r="H981" s="998"/>
      <c r="I981" s="998"/>
      <c r="J981" s="998"/>
      <c r="K981" s="998"/>
      <c r="L981" s="998"/>
      <c r="M981" s="998"/>
      <c r="N981" s="998"/>
      <c r="O981" s="998"/>
      <c r="P981" s="998"/>
      <c r="Q981" s="998"/>
      <c r="R981" s="998"/>
      <c r="S981" s="998"/>
      <c r="T981" s="998"/>
      <c r="U981" s="998"/>
      <c r="V981" s="998"/>
      <c r="W981" s="998"/>
      <c r="X981" s="998"/>
      <c r="Y981" s="998"/>
      <c r="Z981" s="998"/>
      <c r="AA981" s="998"/>
      <c r="AB981" s="998"/>
      <c r="AC981" s="998"/>
      <c r="AD981" s="998"/>
      <c r="AE981" s="998"/>
      <c r="AF981" s="998"/>
      <c r="AG981" s="998"/>
      <c r="AH981" s="998"/>
      <c r="AI981" s="998"/>
      <c r="AJ981" s="998"/>
      <c r="AK981" s="998"/>
      <c r="AL981" s="998"/>
      <c r="AM981" s="998"/>
      <c r="AN981" s="998"/>
      <c r="AO981" s="998"/>
      <c r="AP981" s="998"/>
      <c r="AQ981" s="998"/>
      <c r="AR981" s="998"/>
      <c r="AS981" s="998"/>
      <c r="AT981" s="998"/>
      <c r="AU981" s="998"/>
      <c r="AV981" s="998"/>
      <c r="AW981" s="998"/>
      <c r="AX981" s="998"/>
      <c r="AY981" s="998"/>
    </row>
    <row r="982" ht="15.75" customHeight="1">
      <c r="A982" s="998"/>
      <c r="B982" s="998"/>
      <c r="C982" s="998"/>
      <c r="D982" s="998"/>
      <c r="E982" s="998"/>
      <c r="F982" s="998"/>
      <c r="G982" s="998"/>
      <c r="H982" s="998"/>
      <c r="I982" s="998"/>
      <c r="J982" s="998"/>
      <c r="K982" s="998"/>
      <c r="L982" s="998"/>
      <c r="M982" s="998"/>
      <c r="N982" s="998"/>
      <c r="O982" s="998"/>
      <c r="P982" s="998"/>
      <c r="Q982" s="998"/>
      <c r="R982" s="998"/>
      <c r="S982" s="998"/>
      <c r="T982" s="998"/>
      <c r="U982" s="998"/>
      <c r="V982" s="998"/>
      <c r="W982" s="998"/>
      <c r="X982" s="998"/>
      <c r="Y982" s="998"/>
      <c r="Z982" s="998"/>
      <c r="AA982" s="998"/>
      <c r="AB982" s="998"/>
      <c r="AC982" s="998"/>
      <c r="AD982" s="998"/>
      <c r="AE982" s="998"/>
      <c r="AF982" s="998"/>
      <c r="AG982" s="998"/>
      <c r="AH982" s="998"/>
      <c r="AI982" s="998"/>
      <c r="AJ982" s="998"/>
      <c r="AK982" s="998"/>
      <c r="AL982" s="998"/>
      <c r="AM982" s="998"/>
      <c r="AN982" s="998"/>
      <c r="AO982" s="998"/>
      <c r="AP982" s="998"/>
      <c r="AQ982" s="998"/>
      <c r="AR982" s="998"/>
      <c r="AS982" s="998"/>
      <c r="AT982" s="998"/>
      <c r="AU982" s="998"/>
      <c r="AV982" s="998"/>
      <c r="AW982" s="998"/>
      <c r="AX982" s="998"/>
      <c r="AY982" s="998"/>
    </row>
    <row r="983" ht="15.75" customHeight="1">
      <c r="A983" s="998"/>
      <c r="B983" s="998"/>
      <c r="C983" s="998"/>
      <c r="D983" s="998"/>
      <c r="E983" s="998"/>
      <c r="F983" s="998"/>
      <c r="G983" s="998"/>
      <c r="H983" s="998"/>
      <c r="I983" s="998"/>
      <c r="J983" s="998"/>
      <c r="K983" s="998"/>
      <c r="L983" s="998"/>
      <c r="M983" s="998"/>
      <c r="N983" s="998"/>
      <c r="O983" s="998"/>
      <c r="P983" s="998"/>
      <c r="Q983" s="998"/>
      <c r="R983" s="998"/>
      <c r="S983" s="998"/>
      <c r="T983" s="998"/>
      <c r="U983" s="998"/>
      <c r="V983" s="998"/>
      <c r="W983" s="998"/>
      <c r="X983" s="998"/>
      <c r="Y983" s="998"/>
      <c r="Z983" s="998"/>
      <c r="AA983" s="998"/>
      <c r="AB983" s="998"/>
      <c r="AC983" s="998"/>
      <c r="AD983" s="998"/>
      <c r="AE983" s="998"/>
      <c r="AF983" s="998"/>
      <c r="AG983" s="998"/>
      <c r="AH983" s="998"/>
      <c r="AI983" s="998"/>
      <c r="AJ983" s="998"/>
      <c r="AK983" s="998"/>
      <c r="AL983" s="998"/>
      <c r="AM983" s="998"/>
      <c r="AN983" s="998"/>
      <c r="AO983" s="998"/>
      <c r="AP983" s="998"/>
      <c r="AQ983" s="998"/>
      <c r="AR983" s="998"/>
      <c r="AS983" s="998"/>
      <c r="AT983" s="998"/>
      <c r="AU983" s="998"/>
      <c r="AV983" s="998"/>
      <c r="AW983" s="998"/>
      <c r="AX983" s="998"/>
      <c r="AY983" s="998"/>
    </row>
    <row r="984" ht="15.75" customHeight="1">
      <c r="A984" s="998"/>
      <c r="B984" s="998"/>
      <c r="C984" s="998"/>
      <c r="D984" s="998"/>
      <c r="E984" s="998"/>
      <c r="F984" s="998"/>
      <c r="G984" s="998"/>
      <c r="H984" s="998"/>
      <c r="I984" s="998"/>
      <c r="J984" s="998"/>
      <c r="K984" s="998"/>
      <c r="L984" s="998"/>
      <c r="M984" s="998"/>
      <c r="N984" s="998"/>
      <c r="O984" s="998"/>
      <c r="P984" s="998"/>
      <c r="Q984" s="998"/>
      <c r="R984" s="998"/>
      <c r="S984" s="998"/>
      <c r="T984" s="998"/>
      <c r="U984" s="998"/>
      <c r="V984" s="998"/>
      <c r="W984" s="998"/>
      <c r="X984" s="998"/>
      <c r="Y984" s="998"/>
      <c r="Z984" s="998"/>
      <c r="AA984" s="998"/>
      <c r="AB984" s="998"/>
      <c r="AC984" s="998"/>
      <c r="AD984" s="998"/>
      <c r="AE984" s="998"/>
      <c r="AF984" s="998"/>
      <c r="AG984" s="998"/>
      <c r="AH984" s="998"/>
      <c r="AI984" s="998"/>
      <c r="AJ984" s="998"/>
      <c r="AK984" s="998"/>
      <c r="AL984" s="998"/>
      <c r="AM984" s="998"/>
      <c r="AN984" s="998"/>
      <c r="AO984" s="998"/>
      <c r="AP984" s="998"/>
      <c r="AQ984" s="998"/>
      <c r="AR984" s="998"/>
      <c r="AS984" s="998"/>
      <c r="AT984" s="998"/>
      <c r="AU984" s="998"/>
      <c r="AV984" s="998"/>
      <c r="AW984" s="998"/>
      <c r="AX984" s="998"/>
      <c r="AY984" s="998"/>
    </row>
    <row r="985" ht="15.75" customHeight="1">
      <c r="A985" s="998"/>
      <c r="B985" s="998"/>
      <c r="C985" s="998"/>
      <c r="D985" s="998"/>
      <c r="E985" s="998"/>
      <c r="F985" s="998"/>
      <c r="G985" s="998"/>
      <c r="H985" s="998"/>
      <c r="I985" s="998"/>
      <c r="J985" s="998"/>
      <c r="K985" s="998"/>
      <c r="L985" s="998"/>
      <c r="M985" s="998"/>
      <c r="N985" s="998"/>
      <c r="O985" s="998"/>
      <c r="P985" s="998"/>
      <c r="Q985" s="998"/>
      <c r="R985" s="998"/>
      <c r="S985" s="998"/>
      <c r="T985" s="998"/>
      <c r="U985" s="998"/>
      <c r="V985" s="998"/>
      <c r="W985" s="998"/>
      <c r="X985" s="998"/>
      <c r="Y985" s="998"/>
      <c r="Z985" s="998"/>
      <c r="AA985" s="998"/>
      <c r="AB985" s="998"/>
      <c r="AC985" s="998"/>
      <c r="AD985" s="998"/>
      <c r="AE985" s="998"/>
      <c r="AF985" s="998"/>
      <c r="AG985" s="998"/>
      <c r="AH985" s="998"/>
      <c r="AI985" s="998"/>
      <c r="AJ985" s="998"/>
      <c r="AK985" s="998"/>
      <c r="AL985" s="998"/>
      <c r="AM985" s="998"/>
      <c r="AN985" s="998"/>
      <c r="AO985" s="998"/>
      <c r="AP985" s="998"/>
      <c r="AQ985" s="998"/>
      <c r="AR985" s="998"/>
      <c r="AS985" s="998"/>
      <c r="AT985" s="998"/>
      <c r="AU985" s="998"/>
      <c r="AV985" s="998"/>
      <c r="AW985" s="998"/>
      <c r="AX985" s="998"/>
      <c r="AY985" s="998"/>
    </row>
    <row r="986" ht="15.75" customHeight="1">
      <c r="A986" s="998"/>
      <c r="B986" s="998"/>
      <c r="C986" s="998"/>
      <c r="D986" s="998"/>
      <c r="E986" s="998"/>
      <c r="F986" s="998"/>
      <c r="G986" s="998"/>
      <c r="H986" s="998"/>
      <c r="I986" s="998"/>
      <c r="J986" s="998"/>
      <c r="K986" s="998"/>
      <c r="L986" s="998"/>
      <c r="M986" s="998"/>
      <c r="N986" s="998"/>
      <c r="O986" s="998"/>
      <c r="P986" s="998"/>
      <c r="Q986" s="998"/>
      <c r="R986" s="998"/>
      <c r="S986" s="998"/>
      <c r="T986" s="998"/>
      <c r="U986" s="998"/>
      <c r="V986" s="998"/>
      <c r="W986" s="998"/>
      <c r="X986" s="998"/>
      <c r="Y986" s="998"/>
      <c r="Z986" s="998"/>
      <c r="AA986" s="998"/>
      <c r="AB986" s="998"/>
      <c r="AC986" s="998"/>
      <c r="AD986" s="998"/>
      <c r="AE986" s="998"/>
      <c r="AF986" s="998"/>
      <c r="AG986" s="998"/>
      <c r="AH986" s="998"/>
      <c r="AI986" s="998"/>
      <c r="AJ986" s="998"/>
      <c r="AK986" s="998"/>
      <c r="AL986" s="998"/>
      <c r="AM986" s="998"/>
      <c r="AN986" s="998"/>
      <c r="AO986" s="998"/>
      <c r="AP986" s="998"/>
      <c r="AQ986" s="998"/>
      <c r="AR986" s="998"/>
      <c r="AS986" s="998"/>
      <c r="AT986" s="998"/>
      <c r="AU986" s="998"/>
      <c r="AV986" s="998"/>
      <c r="AW986" s="998"/>
      <c r="AX986" s="998"/>
      <c r="AY986" s="998"/>
    </row>
    <row r="987" ht="15.75" customHeight="1">
      <c r="A987" s="998"/>
      <c r="B987" s="998"/>
      <c r="C987" s="998"/>
      <c r="D987" s="998"/>
      <c r="E987" s="998"/>
      <c r="F987" s="998"/>
      <c r="G987" s="998"/>
      <c r="H987" s="998"/>
      <c r="I987" s="998"/>
      <c r="J987" s="998"/>
      <c r="K987" s="998"/>
      <c r="L987" s="998"/>
      <c r="M987" s="998"/>
      <c r="N987" s="998"/>
      <c r="O987" s="998"/>
      <c r="P987" s="998"/>
      <c r="Q987" s="998"/>
      <c r="R987" s="998"/>
      <c r="S987" s="998"/>
      <c r="T987" s="998"/>
      <c r="U987" s="998"/>
      <c r="V987" s="998"/>
      <c r="W987" s="998"/>
      <c r="X987" s="998"/>
      <c r="Y987" s="998"/>
      <c r="Z987" s="998"/>
      <c r="AA987" s="998"/>
      <c r="AB987" s="998"/>
      <c r="AC987" s="998"/>
      <c r="AD987" s="998"/>
      <c r="AE987" s="998"/>
      <c r="AF987" s="998"/>
      <c r="AG987" s="998"/>
      <c r="AH987" s="998"/>
      <c r="AI987" s="998"/>
      <c r="AJ987" s="998"/>
      <c r="AK987" s="998"/>
      <c r="AL987" s="998"/>
      <c r="AM987" s="998"/>
      <c r="AN987" s="998"/>
      <c r="AO987" s="998"/>
      <c r="AP987" s="998"/>
      <c r="AQ987" s="998"/>
      <c r="AR987" s="998"/>
      <c r="AS987" s="998"/>
      <c r="AT987" s="998"/>
      <c r="AU987" s="998"/>
      <c r="AV987" s="998"/>
      <c r="AW987" s="998"/>
      <c r="AX987" s="998"/>
      <c r="AY987" s="998"/>
    </row>
    <row r="988" ht="15.75" customHeight="1">
      <c r="A988" s="998"/>
      <c r="B988" s="998"/>
      <c r="C988" s="998"/>
      <c r="D988" s="998"/>
      <c r="E988" s="998"/>
      <c r="F988" s="998"/>
      <c r="G988" s="998"/>
      <c r="H988" s="998"/>
      <c r="I988" s="998"/>
      <c r="J988" s="998"/>
      <c r="K988" s="998"/>
      <c r="L988" s="998"/>
      <c r="M988" s="998"/>
      <c r="N988" s="998"/>
      <c r="O988" s="998"/>
      <c r="P988" s="998"/>
      <c r="Q988" s="998"/>
      <c r="R988" s="998"/>
      <c r="S988" s="998"/>
      <c r="T988" s="998"/>
      <c r="U988" s="998"/>
      <c r="V988" s="998"/>
      <c r="W988" s="998"/>
      <c r="X988" s="998"/>
      <c r="Y988" s="998"/>
      <c r="Z988" s="998"/>
      <c r="AA988" s="998"/>
      <c r="AB988" s="998"/>
      <c r="AC988" s="998"/>
      <c r="AD988" s="998"/>
      <c r="AE988" s="998"/>
      <c r="AF988" s="998"/>
      <c r="AG988" s="998"/>
      <c r="AH988" s="998"/>
      <c r="AI988" s="998"/>
      <c r="AJ988" s="998"/>
      <c r="AK988" s="998"/>
      <c r="AL988" s="998"/>
      <c r="AM988" s="998"/>
      <c r="AN988" s="998"/>
      <c r="AO988" s="998"/>
      <c r="AP988" s="998"/>
      <c r="AQ988" s="998"/>
      <c r="AR988" s="998"/>
      <c r="AS988" s="998"/>
      <c r="AT988" s="998"/>
      <c r="AU988" s="998"/>
      <c r="AV988" s="998"/>
      <c r="AW988" s="998"/>
      <c r="AX988" s="998"/>
      <c r="AY988" s="998"/>
    </row>
    <row r="989" ht="15.75" customHeight="1">
      <c r="A989" s="998"/>
      <c r="B989" s="998"/>
      <c r="C989" s="998"/>
      <c r="D989" s="998"/>
      <c r="E989" s="998"/>
      <c r="F989" s="998"/>
      <c r="G989" s="998"/>
      <c r="H989" s="998"/>
      <c r="I989" s="998"/>
      <c r="J989" s="998"/>
      <c r="K989" s="998"/>
      <c r="L989" s="998"/>
      <c r="M989" s="998"/>
      <c r="N989" s="998"/>
      <c r="O989" s="998"/>
      <c r="P989" s="998"/>
      <c r="Q989" s="998"/>
      <c r="R989" s="998"/>
      <c r="S989" s="998"/>
      <c r="T989" s="998"/>
      <c r="U989" s="998"/>
      <c r="V989" s="998"/>
      <c r="W989" s="998"/>
      <c r="X989" s="998"/>
      <c r="Y989" s="998"/>
      <c r="Z989" s="998"/>
      <c r="AA989" s="998"/>
      <c r="AB989" s="998"/>
      <c r="AC989" s="998"/>
      <c r="AD989" s="998"/>
      <c r="AE989" s="998"/>
      <c r="AF989" s="998"/>
      <c r="AG989" s="998"/>
      <c r="AH989" s="998"/>
      <c r="AI989" s="998"/>
      <c r="AJ989" s="998"/>
      <c r="AK989" s="998"/>
      <c r="AL989" s="998"/>
      <c r="AM989" s="998"/>
      <c r="AN989" s="998"/>
      <c r="AO989" s="998"/>
      <c r="AP989" s="998"/>
      <c r="AQ989" s="998"/>
      <c r="AR989" s="998"/>
      <c r="AS989" s="998"/>
      <c r="AT989" s="998"/>
      <c r="AU989" s="998"/>
      <c r="AV989" s="998"/>
      <c r="AW989" s="998"/>
      <c r="AX989" s="998"/>
      <c r="AY989" s="998"/>
    </row>
    <row r="990" ht="15.75" customHeight="1">
      <c r="A990" s="998"/>
      <c r="B990" s="998"/>
      <c r="C990" s="998"/>
      <c r="D990" s="998"/>
      <c r="E990" s="998"/>
      <c r="F990" s="998"/>
      <c r="G990" s="998"/>
      <c r="H990" s="998"/>
      <c r="I990" s="998"/>
      <c r="J990" s="998"/>
      <c r="K990" s="998"/>
      <c r="L990" s="998"/>
      <c r="M990" s="998"/>
      <c r="N990" s="998"/>
      <c r="O990" s="998"/>
      <c r="P990" s="998"/>
      <c r="Q990" s="998"/>
      <c r="R990" s="998"/>
      <c r="S990" s="998"/>
      <c r="T990" s="998"/>
      <c r="U990" s="998"/>
      <c r="V990" s="998"/>
      <c r="W990" s="998"/>
      <c r="X990" s="998"/>
      <c r="Y990" s="998"/>
      <c r="Z990" s="998"/>
      <c r="AA990" s="998"/>
      <c r="AB990" s="998"/>
      <c r="AC990" s="998"/>
      <c r="AD990" s="998"/>
      <c r="AE990" s="998"/>
      <c r="AF990" s="998"/>
      <c r="AG990" s="998"/>
      <c r="AH990" s="998"/>
      <c r="AI990" s="998"/>
      <c r="AJ990" s="998"/>
      <c r="AK990" s="998"/>
      <c r="AL990" s="998"/>
      <c r="AM990" s="998"/>
      <c r="AN990" s="998"/>
      <c r="AO990" s="998"/>
      <c r="AP990" s="998"/>
      <c r="AQ990" s="998"/>
      <c r="AR990" s="998"/>
      <c r="AS990" s="998"/>
      <c r="AT990" s="998"/>
      <c r="AU990" s="998"/>
      <c r="AV990" s="998"/>
      <c r="AW990" s="998"/>
      <c r="AX990" s="998"/>
      <c r="AY990" s="998"/>
    </row>
    <row r="991" ht="15.75" customHeight="1">
      <c r="A991" s="998"/>
      <c r="B991" s="998"/>
      <c r="C991" s="998"/>
      <c r="D991" s="998"/>
      <c r="E991" s="998"/>
      <c r="F991" s="998"/>
      <c r="G991" s="998"/>
      <c r="H991" s="998"/>
      <c r="I991" s="998"/>
      <c r="J991" s="998"/>
      <c r="K991" s="998"/>
      <c r="L991" s="998"/>
      <c r="M991" s="998"/>
      <c r="N991" s="998"/>
      <c r="O991" s="998"/>
      <c r="P991" s="998"/>
      <c r="Q991" s="998"/>
      <c r="R991" s="998"/>
      <c r="S991" s="998"/>
      <c r="T991" s="998"/>
      <c r="U991" s="998"/>
      <c r="V991" s="998"/>
      <c r="W991" s="998"/>
      <c r="X991" s="998"/>
      <c r="Y991" s="998"/>
      <c r="Z991" s="998"/>
      <c r="AA991" s="998"/>
      <c r="AB991" s="998"/>
      <c r="AC991" s="998"/>
      <c r="AD991" s="998"/>
      <c r="AE991" s="998"/>
      <c r="AF991" s="998"/>
      <c r="AG991" s="998"/>
      <c r="AH991" s="998"/>
      <c r="AI991" s="998"/>
      <c r="AJ991" s="998"/>
      <c r="AK991" s="998"/>
      <c r="AL991" s="998"/>
      <c r="AM991" s="998"/>
      <c r="AN991" s="998"/>
      <c r="AO991" s="998"/>
      <c r="AP991" s="998"/>
      <c r="AQ991" s="998"/>
      <c r="AR991" s="998"/>
      <c r="AS991" s="998"/>
      <c r="AT991" s="998"/>
      <c r="AU991" s="998"/>
      <c r="AV991" s="998"/>
      <c r="AW991" s="998"/>
      <c r="AX991" s="998"/>
      <c r="AY991" s="998"/>
    </row>
    <row r="992" ht="15.75" customHeight="1">
      <c r="A992" s="998"/>
      <c r="B992" s="998"/>
      <c r="C992" s="998"/>
      <c r="D992" s="998"/>
      <c r="E992" s="998"/>
      <c r="F992" s="998"/>
      <c r="G992" s="998"/>
      <c r="H992" s="998"/>
      <c r="I992" s="998"/>
      <c r="J992" s="998"/>
      <c r="K992" s="998"/>
      <c r="L992" s="998"/>
      <c r="M992" s="998"/>
      <c r="N992" s="998"/>
      <c r="O992" s="998"/>
      <c r="P992" s="998"/>
      <c r="Q992" s="998"/>
      <c r="R992" s="998"/>
      <c r="S992" s="998"/>
      <c r="T992" s="998"/>
      <c r="U992" s="998"/>
      <c r="V992" s="998"/>
      <c r="W992" s="998"/>
      <c r="X992" s="998"/>
      <c r="Y992" s="998"/>
      <c r="Z992" s="998"/>
      <c r="AA992" s="998"/>
      <c r="AB992" s="998"/>
      <c r="AC992" s="998"/>
      <c r="AD992" s="998"/>
      <c r="AE992" s="998"/>
      <c r="AF992" s="998"/>
      <c r="AG992" s="998"/>
      <c r="AH992" s="998"/>
      <c r="AI992" s="998"/>
      <c r="AJ992" s="998"/>
      <c r="AK992" s="998"/>
      <c r="AL992" s="998"/>
      <c r="AM992" s="998"/>
      <c r="AN992" s="998"/>
      <c r="AO992" s="998"/>
      <c r="AP992" s="998"/>
      <c r="AQ992" s="998"/>
      <c r="AR992" s="998"/>
      <c r="AS992" s="998"/>
      <c r="AT992" s="998"/>
      <c r="AU992" s="998"/>
      <c r="AV992" s="998"/>
      <c r="AW992" s="998"/>
      <c r="AX992" s="998"/>
      <c r="AY992" s="998"/>
    </row>
    <row r="993" ht="15.75" customHeight="1">
      <c r="A993" s="998"/>
      <c r="B993" s="998"/>
      <c r="C993" s="998"/>
      <c r="D993" s="998"/>
      <c r="E993" s="998"/>
      <c r="F993" s="998"/>
      <c r="G993" s="998"/>
      <c r="H993" s="998"/>
      <c r="I993" s="998"/>
      <c r="J993" s="998"/>
      <c r="K993" s="998"/>
      <c r="L993" s="998"/>
      <c r="M993" s="998"/>
      <c r="N993" s="998"/>
      <c r="O993" s="998"/>
      <c r="P993" s="998"/>
      <c r="Q993" s="998"/>
      <c r="R993" s="998"/>
      <c r="S993" s="998"/>
      <c r="T993" s="998"/>
      <c r="U993" s="998"/>
      <c r="V993" s="998"/>
      <c r="W993" s="998"/>
      <c r="X993" s="998"/>
      <c r="Y993" s="998"/>
      <c r="Z993" s="998"/>
      <c r="AA993" s="998"/>
      <c r="AB993" s="998"/>
      <c r="AC993" s="998"/>
      <c r="AD993" s="998"/>
      <c r="AE993" s="998"/>
      <c r="AF993" s="998"/>
      <c r="AG993" s="998"/>
      <c r="AH993" s="998"/>
      <c r="AI993" s="998"/>
      <c r="AJ993" s="998"/>
      <c r="AK993" s="998"/>
      <c r="AL993" s="998"/>
      <c r="AM993" s="998"/>
      <c r="AN993" s="998"/>
      <c r="AO993" s="998"/>
      <c r="AP993" s="998"/>
      <c r="AQ993" s="998"/>
      <c r="AR993" s="998"/>
      <c r="AS993" s="998"/>
      <c r="AT993" s="998"/>
      <c r="AU993" s="998"/>
      <c r="AV993" s="998"/>
      <c r="AW993" s="998"/>
      <c r="AX993" s="998"/>
      <c r="AY993" s="998"/>
    </row>
    <row r="994" ht="15.75" customHeight="1">
      <c r="A994" s="998"/>
      <c r="B994" s="998"/>
      <c r="C994" s="998"/>
      <c r="D994" s="998"/>
      <c r="E994" s="998"/>
      <c r="F994" s="998"/>
      <c r="G994" s="998"/>
      <c r="H994" s="998"/>
      <c r="I994" s="998"/>
      <c r="J994" s="998"/>
      <c r="K994" s="998"/>
      <c r="L994" s="998"/>
      <c r="M994" s="998"/>
      <c r="N994" s="998"/>
      <c r="O994" s="998"/>
      <c r="P994" s="998"/>
      <c r="Q994" s="998"/>
      <c r="R994" s="998"/>
      <c r="S994" s="998"/>
      <c r="T994" s="998"/>
      <c r="U994" s="998"/>
      <c r="V994" s="998"/>
      <c r="W994" s="998"/>
      <c r="X994" s="998"/>
      <c r="Y994" s="998"/>
      <c r="Z994" s="998"/>
      <c r="AA994" s="998"/>
      <c r="AB994" s="998"/>
      <c r="AC994" s="998"/>
      <c r="AD994" s="998"/>
      <c r="AE994" s="998"/>
      <c r="AF994" s="998"/>
      <c r="AG994" s="998"/>
      <c r="AH994" s="998"/>
      <c r="AI994" s="998"/>
      <c r="AJ994" s="998"/>
      <c r="AK994" s="998"/>
      <c r="AL994" s="998"/>
      <c r="AM994" s="998"/>
      <c r="AN994" s="998"/>
      <c r="AO994" s="998"/>
      <c r="AP994" s="998"/>
      <c r="AQ994" s="998"/>
      <c r="AR994" s="998"/>
      <c r="AS994" s="998"/>
      <c r="AT994" s="998"/>
      <c r="AU994" s="998"/>
      <c r="AV994" s="998"/>
      <c r="AW994" s="998"/>
      <c r="AX994" s="998"/>
      <c r="AY994" s="998"/>
    </row>
    <row r="995" ht="15.75" customHeight="1">
      <c r="A995" s="998"/>
      <c r="B995" s="998"/>
      <c r="C995" s="998"/>
      <c r="D995" s="998"/>
      <c r="E995" s="998"/>
      <c r="F995" s="998"/>
      <c r="G995" s="998"/>
      <c r="H995" s="998"/>
      <c r="I995" s="998"/>
      <c r="J995" s="998"/>
      <c r="K995" s="998"/>
      <c r="L995" s="998"/>
      <c r="M995" s="998"/>
      <c r="N995" s="998"/>
      <c r="O995" s="998"/>
      <c r="P995" s="998"/>
      <c r="Q995" s="998"/>
      <c r="R995" s="998"/>
      <c r="S995" s="998"/>
      <c r="T995" s="998"/>
      <c r="U995" s="998"/>
      <c r="V995" s="998"/>
      <c r="W995" s="998"/>
      <c r="X995" s="998"/>
      <c r="Y995" s="998"/>
      <c r="Z995" s="998"/>
      <c r="AA995" s="998"/>
      <c r="AB995" s="998"/>
      <c r="AC995" s="998"/>
      <c r="AD995" s="998"/>
      <c r="AE995" s="998"/>
      <c r="AF995" s="998"/>
      <c r="AG995" s="998"/>
      <c r="AH995" s="998"/>
      <c r="AI995" s="998"/>
      <c r="AJ995" s="998"/>
      <c r="AK995" s="998"/>
      <c r="AL995" s="998"/>
      <c r="AM995" s="998"/>
      <c r="AN995" s="998"/>
      <c r="AO995" s="998"/>
      <c r="AP995" s="998"/>
      <c r="AQ995" s="998"/>
      <c r="AR995" s="998"/>
      <c r="AS995" s="998"/>
      <c r="AT995" s="998"/>
      <c r="AU995" s="998"/>
      <c r="AV995" s="998"/>
      <c r="AW995" s="998"/>
      <c r="AX995" s="998"/>
      <c r="AY995" s="998"/>
    </row>
    <row r="996" ht="15.75" customHeight="1">
      <c r="A996" s="998"/>
      <c r="B996" s="998"/>
      <c r="C996" s="998"/>
      <c r="D996" s="998"/>
      <c r="E996" s="998"/>
      <c r="F996" s="998"/>
      <c r="G996" s="998"/>
      <c r="H996" s="998"/>
      <c r="I996" s="998"/>
      <c r="J996" s="998"/>
      <c r="K996" s="998"/>
      <c r="L996" s="998"/>
      <c r="M996" s="998"/>
      <c r="N996" s="998"/>
      <c r="O996" s="998"/>
      <c r="P996" s="998"/>
      <c r="Q996" s="998"/>
      <c r="R996" s="998"/>
      <c r="S996" s="998"/>
      <c r="T996" s="998"/>
      <c r="U996" s="998"/>
      <c r="V996" s="998"/>
      <c r="W996" s="998"/>
      <c r="X996" s="998"/>
      <c r="Y996" s="998"/>
      <c r="Z996" s="998"/>
      <c r="AA996" s="998"/>
      <c r="AB996" s="998"/>
      <c r="AC996" s="998"/>
      <c r="AD996" s="998"/>
      <c r="AE996" s="998"/>
      <c r="AF996" s="998"/>
      <c r="AG996" s="998"/>
      <c r="AH996" s="998"/>
      <c r="AI996" s="998"/>
      <c r="AJ996" s="998"/>
      <c r="AK996" s="998"/>
      <c r="AL996" s="998"/>
      <c r="AM996" s="998"/>
      <c r="AN996" s="998"/>
      <c r="AO996" s="998"/>
      <c r="AP996" s="998"/>
      <c r="AQ996" s="998"/>
      <c r="AR996" s="998"/>
      <c r="AS996" s="998"/>
      <c r="AT996" s="998"/>
      <c r="AU996" s="998"/>
      <c r="AV996" s="998"/>
      <c r="AW996" s="998"/>
      <c r="AX996" s="998"/>
      <c r="AY996" s="998"/>
    </row>
    <row r="997" ht="15.75" customHeight="1">
      <c r="A997" s="998"/>
      <c r="B997" s="998"/>
      <c r="C997" s="998"/>
      <c r="D997" s="998"/>
      <c r="E997" s="998"/>
      <c r="F997" s="998"/>
      <c r="G997" s="998"/>
      <c r="H997" s="998"/>
      <c r="I997" s="998"/>
      <c r="J997" s="998"/>
      <c r="K997" s="998"/>
      <c r="L997" s="998"/>
      <c r="M997" s="998"/>
      <c r="N997" s="998"/>
      <c r="O997" s="998"/>
      <c r="P997" s="998"/>
      <c r="Q997" s="998"/>
      <c r="R997" s="998"/>
      <c r="S997" s="998"/>
      <c r="T997" s="998"/>
      <c r="U997" s="998"/>
      <c r="V997" s="998"/>
      <c r="W997" s="998"/>
      <c r="X997" s="998"/>
      <c r="Y997" s="998"/>
      <c r="Z997" s="998"/>
      <c r="AA997" s="998"/>
      <c r="AB997" s="998"/>
      <c r="AC997" s="998"/>
      <c r="AD997" s="998"/>
      <c r="AE997" s="998"/>
      <c r="AF997" s="998"/>
      <c r="AG997" s="998"/>
      <c r="AH997" s="998"/>
      <c r="AI997" s="998"/>
      <c r="AJ997" s="998"/>
      <c r="AK997" s="998"/>
      <c r="AL997" s="998"/>
      <c r="AM997" s="998"/>
      <c r="AN997" s="998"/>
      <c r="AO997" s="998"/>
      <c r="AP997" s="998"/>
      <c r="AQ997" s="998"/>
      <c r="AR997" s="998"/>
      <c r="AS997" s="998"/>
      <c r="AT997" s="998"/>
      <c r="AU997" s="998"/>
      <c r="AV997" s="998"/>
      <c r="AW997" s="998"/>
      <c r="AX997" s="998"/>
      <c r="AY997" s="998"/>
    </row>
    <row r="998" ht="15.75" customHeight="1">
      <c r="A998" s="998"/>
      <c r="B998" s="998"/>
      <c r="C998" s="998"/>
      <c r="D998" s="998"/>
      <c r="E998" s="998"/>
      <c r="F998" s="998"/>
      <c r="G998" s="998"/>
      <c r="H998" s="998"/>
      <c r="I998" s="998"/>
      <c r="J998" s="998"/>
      <c r="K998" s="998"/>
      <c r="L998" s="998"/>
      <c r="M998" s="998"/>
      <c r="N998" s="998"/>
      <c r="O998" s="998"/>
      <c r="P998" s="998"/>
      <c r="Q998" s="998"/>
      <c r="R998" s="998"/>
      <c r="S998" s="998"/>
      <c r="T998" s="998"/>
      <c r="U998" s="998"/>
      <c r="V998" s="998"/>
      <c r="W998" s="998"/>
      <c r="X998" s="998"/>
      <c r="Y998" s="998"/>
      <c r="Z998" s="998"/>
      <c r="AA998" s="998"/>
      <c r="AB998" s="998"/>
      <c r="AC998" s="998"/>
      <c r="AD998" s="998"/>
      <c r="AE998" s="998"/>
      <c r="AF998" s="998"/>
      <c r="AG998" s="998"/>
      <c r="AH998" s="998"/>
      <c r="AI998" s="998"/>
      <c r="AJ998" s="998"/>
      <c r="AK998" s="998"/>
      <c r="AL998" s="998"/>
      <c r="AM998" s="998"/>
      <c r="AN998" s="998"/>
      <c r="AO998" s="998"/>
      <c r="AP998" s="998"/>
      <c r="AQ998" s="998"/>
      <c r="AR998" s="998"/>
      <c r="AS998" s="998"/>
      <c r="AT998" s="998"/>
      <c r="AU998" s="998"/>
      <c r="AV998" s="998"/>
      <c r="AW998" s="998"/>
      <c r="AX998" s="998"/>
      <c r="AY998" s="998"/>
    </row>
    <row r="999" ht="15.75" customHeight="1">
      <c r="A999" s="998"/>
      <c r="B999" s="998"/>
      <c r="C999" s="998"/>
      <c r="D999" s="998"/>
      <c r="E999" s="998"/>
      <c r="F999" s="998"/>
      <c r="G999" s="998"/>
      <c r="H999" s="998"/>
      <c r="I999" s="998"/>
      <c r="J999" s="998"/>
      <c r="K999" s="998"/>
      <c r="L999" s="998"/>
      <c r="M999" s="998"/>
      <c r="N999" s="998"/>
      <c r="O999" s="998"/>
      <c r="P999" s="998"/>
      <c r="Q999" s="998"/>
      <c r="R999" s="998"/>
      <c r="S999" s="998"/>
      <c r="T999" s="998"/>
      <c r="U999" s="998"/>
      <c r="V999" s="998"/>
      <c r="W999" s="998"/>
      <c r="X999" s="998"/>
      <c r="Y999" s="998"/>
      <c r="Z999" s="998"/>
      <c r="AA999" s="998"/>
      <c r="AB999" s="998"/>
      <c r="AC999" s="998"/>
      <c r="AD999" s="998"/>
      <c r="AE999" s="998"/>
      <c r="AF999" s="998"/>
      <c r="AG999" s="998"/>
      <c r="AH999" s="998"/>
      <c r="AI999" s="998"/>
      <c r="AJ999" s="998"/>
      <c r="AK999" s="998"/>
      <c r="AL999" s="998"/>
      <c r="AM999" s="998"/>
      <c r="AN999" s="998"/>
      <c r="AO999" s="998"/>
      <c r="AP999" s="998"/>
      <c r="AQ999" s="998"/>
      <c r="AR999" s="998"/>
      <c r="AS999" s="998"/>
      <c r="AT999" s="998"/>
      <c r="AU999" s="998"/>
      <c r="AV999" s="998"/>
      <c r="AW999" s="998"/>
      <c r="AX999" s="998"/>
      <c r="AY999" s="998"/>
    </row>
    <row r="1000" ht="15.75" customHeight="1">
      <c r="A1000" s="998"/>
      <c r="B1000" s="998"/>
      <c r="C1000" s="998"/>
      <c r="D1000" s="998"/>
      <c r="E1000" s="998"/>
      <c r="F1000" s="998"/>
      <c r="G1000" s="998"/>
      <c r="H1000" s="998"/>
      <c r="I1000" s="998"/>
      <c r="J1000" s="998"/>
      <c r="K1000" s="998"/>
      <c r="L1000" s="998"/>
      <c r="M1000" s="998"/>
      <c r="N1000" s="998"/>
      <c r="O1000" s="998"/>
      <c r="P1000" s="998"/>
      <c r="Q1000" s="998"/>
      <c r="R1000" s="998"/>
      <c r="S1000" s="998"/>
      <c r="T1000" s="998"/>
      <c r="U1000" s="998"/>
      <c r="V1000" s="998"/>
      <c r="W1000" s="998"/>
      <c r="X1000" s="998"/>
      <c r="Y1000" s="998"/>
      <c r="Z1000" s="998"/>
      <c r="AA1000" s="998"/>
      <c r="AB1000" s="998"/>
      <c r="AC1000" s="998"/>
      <c r="AD1000" s="998"/>
      <c r="AE1000" s="998"/>
      <c r="AF1000" s="998"/>
      <c r="AG1000" s="998"/>
      <c r="AH1000" s="998"/>
      <c r="AI1000" s="998"/>
      <c r="AJ1000" s="998"/>
      <c r="AK1000" s="998"/>
      <c r="AL1000" s="998"/>
      <c r="AM1000" s="998"/>
      <c r="AN1000" s="998"/>
      <c r="AO1000" s="998"/>
      <c r="AP1000" s="998"/>
      <c r="AQ1000" s="998"/>
      <c r="AR1000" s="998"/>
      <c r="AS1000" s="998"/>
      <c r="AT1000" s="998"/>
      <c r="AU1000" s="998"/>
      <c r="AV1000" s="998"/>
      <c r="AW1000" s="998"/>
      <c r="AX1000" s="998"/>
      <c r="AY1000" s="998"/>
    </row>
  </sheetData>
  <mergeCells count="26">
    <mergeCell ref="B4:B8"/>
    <mergeCell ref="C4:C7"/>
    <mergeCell ref="B9:B26"/>
    <mergeCell ref="C9:C19"/>
    <mergeCell ref="C20:C25"/>
    <mergeCell ref="B27:B37"/>
    <mergeCell ref="C27:C34"/>
    <mergeCell ref="C35:C37"/>
    <mergeCell ref="C1:AY1"/>
    <mergeCell ref="D2:D3"/>
    <mergeCell ref="E2:J2"/>
    <mergeCell ref="K2:P2"/>
    <mergeCell ref="Q2:V2"/>
    <mergeCell ref="W2:AB2"/>
    <mergeCell ref="AC2:AD2"/>
    <mergeCell ref="AC39:AD39"/>
    <mergeCell ref="AJ39:AM39"/>
    <mergeCell ref="AC41:AD41"/>
    <mergeCell ref="AJ2:AO2"/>
    <mergeCell ref="AT2:AY2"/>
    <mergeCell ref="AH27:AH34"/>
    <mergeCell ref="AR27:AR34"/>
    <mergeCell ref="AH35:AH37"/>
    <mergeCell ref="AR35:AR37"/>
    <mergeCell ref="W39:Z39"/>
    <mergeCell ref="AT39:AW39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2.38"/>
    <col customWidth="1" min="2" max="2" width="10.63"/>
    <col customWidth="1" min="3" max="3" width="54.63"/>
    <col customWidth="1" min="4" max="4" width="14.63"/>
    <col customWidth="1" min="5" max="5" width="1.63"/>
    <col customWidth="1" min="6" max="6" width="13.63"/>
    <col customWidth="1" min="7" max="7" width="53.38"/>
    <col customWidth="1" hidden="1" min="8" max="8" width="5.63"/>
    <col customWidth="1" min="9" max="9" width="3.63"/>
    <col customWidth="1" min="10" max="10" width="14.13"/>
    <col customWidth="1" min="11" max="11" width="16.13"/>
    <col customWidth="1" min="12" max="12" width="14.13"/>
    <col customWidth="1" min="13" max="13" width="9.13"/>
    <col customWidth="1" min="14" max="14" width="9.88"/>
    <col customWidth="1" min="15" max="26" width="9.13"/>
  </cols>
  <sheetData>
    <row r="1" ht="12.75" customHeight="1">
      <c r="A1" s="564"/>
      <c r="B1" s="565"/>
      <c r="C1" s="565"/>
      <c r="D1" s="566"/>
      <c r="E1" s="566"/>
      <c r="F1" s="566"/>
      <c r="G1" s="567"/>
      <c r="H1" s="564"/>
      <c r="I1" s="568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  <c r="Y1" s="564"/>
      <c r="Z1" s="564"/>
    </row>
    <row r="2" ht="12.75" customHeight="1">
      <c r="A2" s="564"/>
      <c r="B2" s="569"/>
      <c r="C2" s="570" t="str">
        <f>+WP_LTD!B3</f>
        <v/>
      </c>
      <c r="D2" s="571"/>
      <c r="E2" s="571"/>
      <c r="F2" s="571"/>
      <c r="G2" s="572"/>
      <c r="H2" s="573"/>
      <c r="I2" s="568"/>
      <c r="J2" s="564"/>
      <c r="K2" s="564"/>
      <c r="L2" s="564"/>
      <c r="M2" s="564"/>
      <c r="N2" s="564"/>
      <c r="O2" s="564"/>
      <c r="P2" s="564"/>
      <c r="Q2" s="564"/>
      <c r="R2" s="564"/>
      <c r="S2" s="564"/>
      <c r="T2" s="564"/>
      <c r="U2" s="564"/>
      <c r="V2" s="564"/>
      <c r="W2" s="564"/>
      <c r="X2" s="564"/>
      <c r="Y2" s="564"/>
      <c r="Z2" s="564"/>
    </row>
    <row r="3" ht="12.75" customHeight="1">
      <c r="A3" s="564"/>
      <c r="B3" s="574"/>
      <c r="C3" s="575" t="s">
        <v>804</v>
      </c>
      <c r="D3" s="576"/>
      <c r="E3" s="576"/>
      <c r="F3" s="576"/>
      <c r="G3" s="577"/>
      <c r="H3" s="573"/>
      <c r="I3" s="568"/>
      <c r="J3" s="564"/>
      <c r="K3" s="564"/>
      <c r="L3" s="564"/>
      <c r="M3" s="564"/>
      <c r="N3" s="564"/>
      <c r="O3" s="564"/>
      <c r="P3" s="564"/>
      <c r="Q3" s="564"/>
      <c r="R3" s="564"/>
      <c r="S3" s="564"/>
      <c r="T3" s="564"/>
      <c r="U3" s="564"/>
      <c r="V3" s="564"/>
      <c r="W3" s="564"/>
      <c r="X3" s="564"/>
      <c r="Y3" s="564"/>
      <c r="Z3" s="564"/>
    </row>
    <row r="4" ht="12.75" customHeight="1">
      <c r="A4" s="564"/>
      <c r="B4" s="578"/>
      <c r="C4" s="579" t="str">
        <f>WP_LTD!B4</f>
        <v>As of Dec 31, 2022</v>
      </c>
      <c r="D4" s="580"/>
      <c r="E4" s="580"/>
      <c r="F4" s="580"/>
      <c r="G4" s="581"/>
      <c r="H4" s="573"/>
      <c r="I4" s="568"/>
      <c r="J4" s="582" t="s">
        <v>805</v>
      </c>
      <c r="K4" s="593">
        <f>FS!I71</f>
        <v>0</v>
      </c>
      <c r="L4" s="564"/>
      <c r="M4" s="564"/>
      <c r="N4" s="564"/>
      <c r="O4" s="564"/>
      <c r="P4" s="564"/>
      <c r="Q4" s="564"/>
      <c r="R4" s="564"/>
      <c r="S4" s="564"/>
      <c r="T4" s="564"/>
      <c r="U4" s="564"/>
      <c r="V4" s="564"/>
      <c r="W4" s="564"/>
      <c r="X4" s="564"/>
      <c r="Y4" s="564"/>
      <c r="Z4" s="564"/>
    </row>
    <row r="5" ht="12.75" customHeight="1">
      <c r="A5" s="564"/>
      <c r="B5" s="569"/>
      <c r="C5" s="585"/>
      <c r="D5" s="571"/>
      <c r="E5" s="571"/>
      <c r="F5" s="571"/>
      <c r="G5" s="572"/>
      <c r="H5" s="573"/>
      <c r="I5" s="568"/>
      <c r="J5" s="564"/>
      <c r="K5" s="564"/>
      <c r="L5" s="564"/>
      <c r="M5" s="564"/>
      <c r="N5" s="564"/>
      <c r="O5" s="564"/>
      <c r="P5" s="564"/>
      <c r="Q5" s="564"/>
      <c r="R5" s="564"/>
      <c r="S5" s="564"/>
      <c r="T5" s="564"/>
      <c r="U5" s="564"/>
      <c r="V5" s="564"/>
      <c r="W5" s="564"/>
      <c r="X5" s="564"/>
      <c r="Y5" s="564"/>
      <c r="Z5" s="564"/>
    </row>
    <row r="6" ht="12.75" customHeight="1">
      <c r="A6" s="564"/>
      <c r="B6" s="586" t="s">
        <v>806</v>
      </c>
      <c r="C6" s="587" t="s">
        <v>807</v>
      </c>
      <c r="D6" s="588" t="s">
        <v>808</v>
      </c>
      <c r="E6" s="589"/>
      <c r="F6" s="588"/>
      <c r="G6" s="590"/>
      <c r="H6" s="591"/>
      <c r="I6" s="592" t="s">
        <v>810</v>
      </c>
      <c r="J6" s="582" t="s">
        <v>811</v>
      </c>
      <c r="K6" s="593">
        <f>SUM(D:D)</f>
        <v>0</v>
      </c>
      <c r="L6" s="564"/>
      <c r="M6" s="564" t="s">
        <v>806</v>
      </c>
      <c r="N6" s="564" t="s">
        <v>806</v>
      </c>
      <c r="O6" s="564"/>
      <c r="P6" s="564"/>
      <c r="Q6" s="564"/>
      <c r="R6" s="564"/>
      <c r="S6" s="564"/>
      <c r="T6" s="564"/>
      <c r="U6" s="564"/>
      <c r="V6" s="564"/>
      <c r="W6" s="564"/>
      <c r="X6" s="564"/>
      <c r="Y6" s="564"/>
      <c r="Z6" s="564"/>
    </row>
    <row r="7" ht="12.75" customHeight="1">
      <c r="A7" s="564"/>
      <c r="B7" s="594"/>
      <c r="C7" s="595" t="str">
        <f>IF(ISERROR(VLOOKUP(B7,Accounts_LTD!$B:$E,2,FALSE)),"",VLOOKUP(B7,Accounts_LTD!$B:$E,2,FALSE))</f>
        <v/>
      </c>
      <c r="D7" s="596"/>
      <c r="E7" s="571"/>
      <c r="F7" s="596"/>
      <c r="G7" s="597"/>
      <c r="H7" s="598"/>
      <c r="I7" s="568"/>
      <c r="J7" s="564"/>
      <c r="K7" s="564"/>
      <c r="L7" s="564"/>
      <c r="M7" s="564"/>
      <c r="N7" s="564"/>
      <c r="O7" s="564"/>
      <c r="P7" s="564"/>
      <c r="Q7" s="564"/>
      <c r="R7" s="564"/>
      <c r="S7" s="564"/>
      <c r="T7" s="564"/>
      <c r="U7" s="564"/>
      <c r="V7" s="564"/>
      <c r="W7" s="564"/>
      <c r="X7" s="564"/>
      <c r="Y7" s="564"/>
      <c r="Z7" s="564"/>
    </row>
    <row r="8" ht="12.75" customHeight="1">
      <c r="A8" s="564"/>
      <c r="B8" s="599"/>
      <c r="C8" s="600" t="str">
        <f>IF(ISERROR(VLOOKUP(B8,Accounts_LTD!$B:$E,2,FALSE)),"",VLOOKUP(B8,Accounts_LTD!$B:$E,2,FALSE))</f>
        <v/>
      </c>
      <c r="D8" s="601"/>
      <c r="E8" s="580"/>
      <c r="F8" s="601"/>
      <c r="G8" s="602"/>
      <c r="H8" s="603"/>
      <c r="I8" s="568"/>
      <c r="J8" s="564"/>
      <c r="K8" s="564"/>
      <c r="L8" s="564"/>
      <c r="M8" s="564"/>
      <c r="N8" s="564"/>
      <c r="O8" s="564"/>
      <c r="P8" s="564"/>
      <c r="Q8" s="564"/>
      <c r="R8" s="564"/>
      <c r="S8" s="564"/>
      <c r="T8" s="564"/>
      <c r="U8" s="564"/>
      <c r="V8" s="564"/>
      <c r="W8" s="564"/>
      <c r="X8" s="564"/>
      <c r="Y8" s="564"/>
      <c r="Z8" s="564"/>
    </row>
    <row r="9" ht="12.75" customHeight="1">
      <c r="A9" s="564"/>
      <c r="B9" s="604"/>
      <c r="C9" s="604"/>
      <c r="D9" s="605"/>
      <c r="E9" s="605"/>
      <c r="F9" s="605"/>
      <c r="G9" s="606"/>
      <c r="H9" s="568"/>
      <c r="I9" s="568"/>
      <c r="J9" s="568"/>
      <c r="K9" s="568"/>
      <c r="L9" s="564"/>
      <c r="M9" s="568"/>
      <c r="N9" s="568"/>
      <c r="O9" s="568"/>
      <c r="P9" s="568"/>
      <c r="Q9" s="568"/>
      <c r="R9" s="568"/>
      <c r="S9" s="568"/>
      <c r="T9" s="568"/>
      <c r="U9" s="568"/>
      <c r="V9" s="568"/>
      <c r="W9" s="568"/>
      <c r="X9" s="568"/>
      <c r="Y9" s="568"/>
      <c r="Z9" s="568"/>
    </row>
    <row r="10" ht="12.75" customHeight="1">
      <c r="A10" s="564"/>
      <c r="B10" s="565"/>
      <c r="C10" s="565"/>
      <c r="D10" s="566"/>
      <c r="E10" s="566"/>
      <c r="F10" s="566"/>
      <c r="G10" s="567"/>
      <c r="H10" s="564"/>
      <c r="I10" s="568"/>
      <c r="J10" s="564"/>
      <c r="K10" s="564"/>
      <c r="L10" s="564"/>
      <c r="M10" s="564"/>
      <c r="N10" s="564"/>
      <c r="O10" s="564"/>
      <c r="P10" s="564"/>
      <c r="Q10" s="564"/>
      <c r="R10" s="564"/>
      <c r="S10" s="564"/>
      <c r="T10" s="564"/>
      <c r="U10" s="564"/>
      <c r="V10" s="564"/>
      <c r="W10" s="564"/>
      <c r="X10" s="564"/>
      <c r="Y10" s="564"/>
      <c r="Z10" s="564"/>
    </row>
    <row r="11" ht="12.75" customHeight="1">
      <c r="A11" s="564"/>
      <c r="B11" s="1222"/>
      <c r="C11" s="1222"/>
      <c r="D11" s="1223"/>
      <c r="E11" s="1224"/>
      <c r="F11" s="1224"/>
      <c r="G11" s="1225"/>
      <c r="H11" s="564"/>
      <c r="I11" s="568"/>
      <c r="J11" s="564"/>
      <c r="K11" s="564"/>
      <c r="L11" s="564"/>
      <c r="M11" s="564"/>
      <c r="N11" s="564"/>
      <c r="O11" s="564"/>
      <c r="P11" s="564"/>
      <c r="Q11" s="564"/>
      <c r="R11" s="564"/>
      <c r="S11" s="564"/>
      <c r="T11" s="564"/>
      <c r="U11" s="564"/>
      <c r="V11" s="564"/>
      <c r="W11" s="564"/>
      <c r="X11" s="564"/>
      <c r="Y11" s="564"/>
      <c r="Z11" s="564"/>
    </row>
    <row r="12" ht="12.75" customHeight="1">
      <c r="A12" s="564"/>
      <c r="B12" s="1222"/>
      <c r="C12" s="1222"/>
      <c r="D12" s="1224"/>
      <c r="E12" s="1224"/>
      <c r="F12" s="1224"/>
      <c r="G12" s="1225"/>
      <c r="H12" s="564"/>
      <c r="I12" s="568"/>
      <c r="J12" s="564"/>
      <c r="K12" s="564"/>
      <c r="L12" s="564"/>
      <c r="M12" s="564"/>
      <c r="N12" s="564"/>
      <c r="O12" s="564"/>
      <c r="P12" s="564"/>
      <c r="Q12" s="564"/>
      <c r="R12" s="564"/>
      <c r="S12" s="564"/>
      <c r="T12" s="564"/>
      <c r="U12" s="564"/>
      <c r="V12" s="564"/>
      <c r="W12" s="564"/>
      <c r="X12" s="564"/>
      <c r="Y12" s="564"/>
      <c r="Z12" s="564"/>
    </row>
    <row r="13" ht="12.75" customHeight="1">
      <c r="A13" s="564"/>
      <c r="B13" s="565"/>
      <c r="C13" s="565"/>
      <c r="D13" s="566"/>
      <c r="E13" s="566"/>
      <c r="F13" s="566"/>
      <c r="G13" s="567"/>
      <c r="H13" s="564"/>
      <c r="I13" s="568"/>
      <c r="J13" s="564"/>
      <c r="K13" s="564"/>
      <c r="L13" s="564"/>
      <c r="M13" s="564"/>
      <c r="N13" s="564"/>
      <c r="O13" s="564"/>
      <c r="P13" s="564"/>
      <c r="Q13" s="564"/>
      <c r="R13" s="564"/>
      <c r="S13" s="564"/>
      <c r="T13" s="564"/>
      <c r="U13" s="564"/>
      <c r="V13" s="564"/>
      <c r="W13" s="564"/>
      <c r="X13" s="564"/>
      <c r="Y13" s="564"/>
      <c r="Z13" s="564"/>
    </row>
    <row r="14" ht="12.75" customHeight="1">
      <c r="A14" s="564"/>
      <c r="B14" s="608">
        <v>4010.0</v>
      </c>
      <c r="C14" s="608" t="str">
        <f>VLOOKUP(B14,GL_INC!A:C,3,FALSE)</f>
        <v>4010 Intercompany Income</v>
      </c>
      <c r="D14" s="1226">
        <f>-D15</f>
        <v>30613.83</v>
      </c>
      <c r="E14" s="1227"/>
      <c r="F14" s="1227"/>
      <c r="G14" s="617"/>
      <c r="H14" s="564"/>
      <c r="I14" s="568"/>
      <c r="J14" s="564"/>
      <c r="K14" s="1228" t="s">
        <v>1228</v>
      </c>
      <c r="L14" s="564"/>
      <c r="M14" s="564"/>
      <c r="N14" s="564"/>
      <c r="O14" s="564"/>
      <c r="P14" s="564"/>
      <c r="Q14" s="564"/>
      <c r="R14" s="564"/>
      <c r="S14" s="564"/>
      <c r="T14" s="564"/>
      <c r="U14" s="564"/>
      <c r="V14" s="564"/>
      <c r="W14" s="564"/>
      <c r="X14" s="564"/>
      <c r="Y14" s="564"/>
      <c r="Z14" s="564"/>
    </row>
    <row r="15" ht="12.75" customHeight="1">
      <c r="A15" s="564"/>
      <c r="B15" s="608">
        <v>1410.0</v>
      </c>
      <c r="C15" s="608" t="str">
        <f>VLOOKUP(B15,GL_INC!A:C,3,FALSE)</f>
        <v>1410 Inter Company account</v>
      </c>
      <c r="D15" s="1226">
        <f>-44321.83+D26</f>
        <v>-30613.83</v>
      </c>
      <c r="E15" s="1227"/>
      <c r="F15" s="1227"/>
      <c r="G15" s="617"/>
      <c r="H15" s="564"/>
      <c r="I15" s="568"/>
      <c r="J15" s="564"/>
      <c r="K15" s="564"/>
      <c r="L15" s="564"/>
      <c r="M15" s="564"/>
      <c r="N15" s="564"/>
      <c r="O15" s="564"/>
      <c r="P15" s="564"/>
      <c r="Q15" s="564"/>
      <c r="R15" s="564"/>
      <c r="S15" s="564"/>
      <c r="T15" s="564"/>
      <c r="U15" s="564"/>
      <c r="V15" s="564"/>
      <c r="W15" s="564"/>
      <c r="X15" s="564"/>
      <c r="Y15" s="564"/>
      <c r="Z15" s="564"/>
    </row>
    <row r="16" ht="12.75" customHeight="1">
      <c r="A16" s="564"/>
      <c r="B16" s="608"/>
      <c r="C16" s="608"/>
      <c r="D16" s="1226"/>
      <c r="E16" s="1227"/>
      <c r="F16" s="1227"/>
      <c r="G16" s="617"/>
      <c r="H16" s="564"/>
      <c r="I16" s="568"/>
      <c r="J16" s="564"/>
      <c r="K16" s="564"/>
      <c r="L16" s="564"/>
      <c r="M16" s="564"/>
      <c r="N16" s="564"/>
      <c r="O16" s="564"/>
      <c r="P16" s="564"/>
      <c r="Q16" s="564"/>
      <c r="R16" s="564"/>
      <c r="S16" s="564"/>
      <c r="T16" s="564"/>
      <c r="U16" s="564"/>
      <c r="V16" s="564"/>
      <c r="W16" s="564"/>
      <c r="X16" s="564"/>
      <c r="Y16" s="564"/>
      <c r="Z16" s="564"/>
    </row>
    <row r="17" ht="12.75" customHeight="1">
      <c r="A17" s="564"/>
      <c r="B17" s="608"/>
      <c r="C17" s="608"/>
      <c r="D17" s="1226"/>
      <c r="E17" s="1227"/>
      <c r="F17" s="1227"/>
      <c r="G17" s="617"/>
      <c r="H17" s="564"/>
      <c r="I17" s="568"/>
      <c r="J17" s="564"/>
      <c r="K17" s="564"/>
      <c r="L17" s="564"/>
      <c r="M17" s="564"/>
      <c r="N17" s="564"/>
      <c r="O17" s="564"/>
      <c r="P17" s="564"/>
      <c r="Q17" s="564"/>
      <c r="R17" s="564"/>
      <c r="S17" s="564"/>
      <c r="T17" s="564"/>
      <c r="U17" s="564"/>
      <c r="V17" s="564"/>
      <c r="W17" s="564"/>
      <c r="X17" s="564"/>
      <c r="Y17" s="564"/>
      <c r="Z17" s="564"/>
    </row>
    <row r="18" ht="12.75" customHeight="1">
      <c r="A18" s="564"/>
      <c r="B18" s="565"/>
      <c r="C18" s="565"/>
      <c r="D18" s="566"/>
      <c r="E18" s="566"/>
      <c r="F18" s="566"/>
      <c r="G18" s="567"/>
      <c r="H18" s="564"/>
      <c r="I18" s="568"/>
      <c r="J18" s="564"/>
      <c r="K18" s="564"/>
      <c r="L18" s="564"/>
      <c r="M18" s="564"/>
      <c r="N18" s="564"/>
      <c r="O18" s="564"/>
      <c r="P18" s="564"/>
      <c r="Q18" s="564"/>
      <c r="R18" s="564"/>
      <c r="S18" s="564"/>
      <c r="T18" s="564"/>
      <c r="U18" s="564"/>
      <c r="V18" s="564"/>
      <c r="W18" s="564"/>
      <c r="X18" s="564"/>
      <c r="Y18" s="564"/>
      <c r="Z18" s="564"/>
    </row>
    <row r="19" ht="12.75" customHeight="1">
      <c r="A19" s="564"/>
      <c r="B19" s="608" t="s">
        <v>671</v>
      </c>
      <c r="C19" s="608" t="s">
        <v>232</v>
      </c>
      <c r="D19" s="1226">
        <v>117986.0</v>
      </c>
      <c r="E19" s="1227"/>
      <c r="F19" s="1227"/>
      <c r="G19" s="614" t="s">
        <v>1229</v>
      </c>
      <c r="H19" s="564"/>
      <c r="I19" s="568"/>
      <c r="J19" s="564"/>
      <c r="K19" s="564"/>
      <c r="L19" s="564"/>
      <c r="M19" s="564"/>
      <c r="N19" s="564"/>
      <c r="O19" s="564"/>
      <c r="P19" s="564"/>
      <c r="Q19" s="564"/>
      <c r="R19" s="564"/>
      <c r="S19" s="564"/>
      <c r="T19" s="564"/>
      <c r="U19" s="564"/>
      <c r="V19" s="564"/>
      <c r="W19" s="564"/>
      <c r="X19" s="564"/>
      <c r="Y19" s="564"/>
      <c r="Z19" s="564"/>
    </row>
    <row r="20" ht="12.75" customHeight="1">
      <c r="A20" s="564"/>
      <c r="B20" s="608">
        <v>2200.0</v>
      </c>
      <c r="C20" s="608" t="str">
        <f>VLOOKUP(B20,GL_INC!A:C,3,FALSE)</f>
        <v>2200 Accrued Expenses</v>
      </c>
      <c r="D20" s="1226">
        <f>-D19</f>
        <v>-117986</v>
      </c>
      <c r="E20" s="1227"/>
      <c r="F20" s="1227"/>
      <c r="G20" s="1229"/>
      <c r="H20" s="564"/>
      <c r="I20" s="568"/>
      <c r="J20" s="564"/>
      <c r="K20" s="564"/>
      <c r="L20" s="564"/>
      <c r="M20" s="564"/>
      <c r="N20" s="564"/>
      <c r="O20" s="564"/>
      <c r="P20" s="564"/>
      <c r="Q20" s="564"/>
      <c r="R20" s="564"/>
      <c r="S20" s="564"/>
      <c r="T20" s="564"/>
      <c r="U20" s="564"/>
      <c r="V20" s="564"/>
      <c r="W20" s="564"/>
      <c r="X20" s="564"/>
      <c r="Y20" s="564"/>
      <c r="Z20" s="564"/>
    </row>
    <row r="21" ht="12.75" customHeight="1">
      <c r="A21" s="564"/>
      <c r="B21" s="565"/>
      <c r="C21" s="565"/>
      <c r="D21" s="566"/>
      <c r="E21" s="566"/>
      <c r="F21" s="566"/>
      <c r="G21" s="567"/>
      <c r="H21" s="564"/>
      <c r="I21" s="568"/>
      <c r="J21" s="564"/>
      <c r="K21" s="564"/>
      <c r="L21" s="564"/>
      <c r="M21" s="564"/>
      <c r="N21" s="564"/>
      <c r="O21" s="564"/>
      <c r="P21" s="564"/>
      <c r="Q21" s="564"/>
      <c r="R21" s="564"/>
      <c r="S21" s="564"/>
      <c r="T21" s="564"/>
      <c r="U21" s="564"/>
      <c r="V21" s="564"/>
      <c r="W21" s="564"/>
      <c r="X21" s="564"/>
      <c r="Y21" s="564"/>
      <c r="Z21" s="564"/>
    </row>
    <row r="22" ht="12.75" customHeight="1">
      <c r="A22" s="564"/>
      <c r="B22" s="608">
        <v>6230.0</v>
      </c>
      <c r="C22" s="608" t="str">
        <f>VLOOKUP(B22,GL_INC!A:C,3,FALSE)</f>
        <v>6230 Professional Services:Consulting Services</v>
      </c>
      <c r="D22" s="1230">
        <v>1555.0</v>
      </c>
      <c r="E22" s="1227"/>
      <c r="F22" s="1227"/>
      <c r="G22" s="1231" t="s">
        <v>1230</v>
      </c>
      <c r="H22" s="564"/>
      <c r="I22" s="568"/>
      <c r="J22" s="564"/>
      <c r="K22" s="564"/>
      <c r="L22" s="564"/>
      <c r="M22" s="564"/>
      <c r="N22" s="564"/>
      <c r="O22" s="564"/>
      <c r="P22" s="564"/>
      <c r="Q22" s="564"/>
      <c r="R22" s="564"/>
      <c r="S22" s="564"/>
      <c r="T22" s="564"/>
      <c r="U22" s="564"/>
      <c r="V22" s="564"/>
      <c r="W22" s="564"/>
      <c r="X22" s="564"/>
      <c r="Y22" s="564"/>
      <c r="Z22" s="564"/>
    </row>
    <row r="23" ht="12.75" customHeight="1">
      <c r="A23" s="564"/>
      <c r="B23" s="608">
        <v>6230.0</v>
      </c>
      <c r="C23" s="608" t="str">
        <f>VLOOKUP(B23,GL_INC!A:C,3,FALSE)</f>
        <v>6230 Professional Services:Consulting Services</v>
      </c>
      <c r="D23" s="1230">
        <v>2000.0</v>
      </c>
      <c r="E23" s="1227"/>
      <c r="F23" s="1227"/>
      <c r="G23" s="617" t="s">
        <v>1231</v>
      </c>
      <c r="H23" s="564"/>
      <c r="I23" s="568"/>
      <c r="J23" s="564"/>
      <c r="K23" s="564"/>
      <c r="L23" s="564"/>
      <c r="M23" s="564"/>
      <c r="N23" s="564"/>
      <c r="O23" s="564"/>
      <c r="P23" s="564"/>
      <c r="Q23" s="564"/>
      <c r="R23" s="564"/>
      <c r="S23" s="564"/>
      <c r="T23" s="564"/>
      <c r="U23" s="564"/>
      <c r="V23" s="564"/>
      <c r="W23" s="564"/>
      <c r="X23" s="564"/>
      <c r="Y23" s="564"/>
      <c r="Z23" s="564"/>
    </row>
    <row r="24" ht="12.75" customHeight="1">
      <c r="A24" s="564"/>
      <c r="B24" s="608">
        <v>2200.0</v>
      </c>
      <c r="C24" s="608" t="str">
        <f>VLOOKUP(B24,GL_INC!A:C,3,FALSE)</f>
        <v>2200 Accrued Expenses</v>
      </c>
      <c r="D24" s="1230">
        <f>-D22-D23</f>
        <v>-3555</v>
      </c>
      <c r="E24" s="1227"/>
      <c r="F24" s="1227"/>
      <c r="G24" s="1229"/>
      <c r="H24" s="564"/>
      <c r="I24" s="568"/>
      <c r="J24" s="564"/>
      <c r="K24" s="564"/>
      <c r="L24" s="564"/>
      <c r="M24" s="564"/>
      <c r="N24" s="564"/>
      <c r="O24" s="564"/>
      <c r="P24" s="564"/>
      <c r="Q24" s="564"/>
      <c r="R24" s="564"/>
      <c r="S24" s="564"/>
      <c r="T24" s="564"/>
      <c r="U24" s="564"/>
      <c r="V24" s="564"/>
      <c r="W24" s="564"/>
      <c r="X24" s="564"/>
      <c r="Y24" s="564"/>
      <c r="Z24" s="564"/>
    </row>
    <row r="25" ht="12.75" customHeight="1">
      <c r="A25" s="564"/>
      <c r="B25" s="565"/>
      <c r="C25" s="565"/>
      <c r="D25" s="566"/>
      <c r="E25" s="566"/>
      <c r="F25" s="566"/>
      <c r="G25" s="567"/>
      <c r="H25" s="564"/>
      <c r="I25" s="568"/>
      <c r="J25" s="564"/>
      <c r="K25" s="564"/>
      <c r="L25" s="564"/>
      <c r="M25" s="564"/>
      <c r="N25" s="564"/>
      <c r="O25" s="564"/>
      <c r="P25" s="564"/>
      <c r="Q25" s="564"/>
      <c r="R25" s="564"/>
      <c r="S25" s="564"/>
      <c r="T25" s="564"/>
      <c r="U25" s="564"/>
      <c r="V25" s="564"/>
      <c r="W25" s="564"/>
      <c r="X25" s="564"/>
      <c r="Y25" s="564"/>
      <c r="Z25" s="564"/>
    </row>
    <row r="26" ht="12.75" customHeight="1">
      <c r="A26" s="564"/>
      <c r="B26" s="608" t="s">
        <v>365</v>
      </c>
      <c r="C26" s="608" t="s">
        <v>261</v>
      </c>
      <c r="D26" s="1226">
        <f>4554+9154</f>
        <v>13708</v>
      </c>
      <c r="E26" s="1227"/>
      <c r="F26" s="1227"/>
      <c r="G26" s="614" t="s">
        <v>1229</v>
      </c>
      <c r="H26" s="564"/>
      <c r="I26" s="568"/>
      <c r="J26" s="564"/>
      <c r="K26" s="564"/>
      <c r="L26" s="564"/>
      <c r="M26" s="564"/>
      <c r="N26" s="564"/>
      <c r="O26" s="564"/>
      <c r="P26" s="564"/>
      <c r="Q26" s="564"/>
      <c r="R26" s="564"/>
      <c r="S26" s="564"/>
      <c r="T26" s="564"/>
      <c r="U26" s="564"/>
      <c r="V26" s="564"/>
      <c r="W26" s="564"/>
      <c r="X26" s="564"/>
      <c r="Y26" s="564"/>
      <c r="Z26" s="564"/>
    </row>
    <row r="27" ht="12.75" customHeight="1">
      <c r="A27" s="564"/>
      <c r="B27" s="608">
        <v>2200.0</v>
      </c>
      <c r="C27" s="608" t="str">
        <f>VLOOKUP(B27,GL_INC!A:C,3,FALSE)</f>
        <v>2200 Accrued Expenses</v>
      </c>
      <c r="D27" s="1226">
        <f>-D26</f>
        <v>-13708</v>
      </c>
      <c r="E27" s="1227"/>
      <c r="F27" s="1227"/>
      <c r="G27" s="1229"/>
      <c r="H27" s="564"/>
      <c r="I27" s="568"/>
      <c r="J27" s="564"/>
      <c r="K27" s="564"/>
      <c r="L27" s="564"/>
      <c r="M27" s="564"/>
      <c r="N27" s="564"/>
      <c r="O27" s="564"/>
      <c r="P27" s="564"/>
      <c r="Q27" s="564"/>
      <c r="R27" s="564"/>
      <c r="S27" s="564"/>
      <c r="T27" s="564"/>
      <c r="U27" s="564"/>
      <c r="V27" s="564"/>
      <c r="W27" s="564"/>
      <c r="X27" s="564"/>
      <c r="Y27" s="564"/>
      <c r="Z27" s="564"/>
    </row>
    <row r="28" ht="12.75" customHeight="1">
      <c r="A28" s="564"/>
      <c r="B28" s="565"/>
      <c r="C28" s="565"/>
      <c r="D28" s="566"/>
      <c r="E28" s="566"/>
      <c r="F28" s="566"/>
      <c r="G28" s="567"/>
      <c r="H28" s="564"/>
      <c r="I28" s="568"/>
      <c r="J28" s="564"/>
      <c r="K28" s="564"/>
      <c r="L28" s="564"/>
      <c r="M28" s="564"/>
      <c r="N28" s="564"/>
      <c r="O28" s="564"/>
      <c r="P28" s="564"/>
      <c r="Q28" s="564"/>
      <c r="R28" s="564"/>
      <c r="S28" s="564"/>
      <c r="T28" s="564"/>
      <c r="U28" s="564"/>
      <c r="V28" s="564"/>
      <c r="W28" s="564"/>
      <c r="X28" s="564"/>
      <c r="Y28" s="564"/>
      <c r="Z28" s="564"/>
    </row>
    <row r="29" ht="12.75" customHeight="1">
      <c r="A29" s="564"/>
      <c r="B29" s="1232" t="s">
        <v>338</v>
      </c>
      <c r="C29" s="608" t="s">
        <v>1232</v>
      </c>
      <c r="D29" s="1233">
        <v>32476.959054332696</v>
      </c>
      <c r="E29" s="1234"/>
      <c r="F29" s="1234"/>
      <c r="G29" s="1235" t="s">
        <v>1233</v>
      </c>
      <c r="H29" s="564"/>
      <c r="I29" s="568"/>
      <c r="J29" s="564"/>
      <c r="K29" s="564"/>
      <c r="L29" s="564"/>
      <c r="M29" s="564"/>
      <c r="N29" s="564"/>
      <c r="O29" s="564"/>
      <c r="P29" s="564"/>
      <c r="Q29" s="564"/>
      <c r="R29" s="564"/>
      <c r="S29" s="564"/>
      <c r="T29" s="564"/>
      <c r="U29" s="564"/>
      <c r="V29" s="564"/>
      <c r="W29" s="564"/>
      <c r="X29" s="564"/>
      <c r="Y29" s="564"/>
      <c r="Z29" s="564"/>
    </row>
    <row r="30" ht="12.75" customHeight="1">
      <c r="A30" s="564"/>
      <c r="B30" s="1232" t="s">
        <v>672</v>
      </c>
      <c r="C30" s="608" t="s">
        <v>183</v>
      </c>
      <c r="D30" s="1233">
        <v>-32476.959054332696</v>
      </c>
      <c r="E30" s="1234"/>
      <c r="F30" s="1234"/>
      <c r="G30" s="1229"/>
      <c r="H30" s="564"/>
      <c r="I30" s="568"/>
      <c r="J30" s="564"/>
      <c r="K30" s="564"/>
      <c r="L30" s="564"/>
      <c r="M30" s="564"/>
      <c r="N30" s="564"/>
      <c r="O30" s="564"/>
      <c r="P30" s="564"/>
      <c r="Q30" s="564"/>
      <c r="R30" s="564"/>
      <c r="S30" s="564"/>
      <c r="T30" s="564"/>
      <c r="U30" s="564"/>
      <c r="V30" s="564"/>
      <c r="W30" s="564"/>
      <c r="X30" s="564"/>
      <c r="Y30" s="564"/>
      <c r="Z30" s="564"/>
    </row>
    <row r="31" ht="12.75" customHeight="1">
      <c r="A31" s="564"/>
      <c r="B31" s="565"/>
      <c r="C31" s="565"/>
      <c r="D31" s="566"/>
      <c r="E31" s="566"/>
      <c r="F31" s="566"/>
      <c r="G31" s="567"/>
      <c r="H31" s="564"/>
      <c r="I31" s="568"/>
      <c r="J31" s="564"/>
      <c r="K31" s="564"/>
      <c r="L31" s="564"/>
      <c r="M31" s="564"/>
      <c r="N31" s="564"/>
      <c r="O31" s="564"/>
      <c r="P31" s="564"/>
      <c r="Q31" s="564"/>
      <c r="R31" s="564"/>
      <c r="S31" s="564"/>
      <c r="T31" s="564"/>
      <c r="U31" s="564"/>
      <c r="V31" s="564"/>
      <c r="W31" s="564"/>
      <c r="X31" s="564"/>
      <c r="Y31" s="564"/>
      <c r="Z31" s="564"/>
    </row>
    <row r="32" ht="12.75" customHeight="1">
      <c r="A32" s="564"/>
      <c r="B32" s="1232"/>
      <c r="C32" s="608"/>
      <c r="D32" s="1233"/>
      <c r="E32" s="1234"/>
      <c r="F32" s="1234"/>
      <c r="G32" s="1236"/>
      <c r="H32" s="564"/>
      <c r="I32" s="568"/>
      <c r="J32" s="564"/>
      <c r="K32" s="564"/>
      <c r="L32" s="564"/>
      <c r="M32" s="564"/>
      <c r="N32" s="564"/>
      <c r="O32" s="564"/>
      <c r="P32" s="564"/>
      <c r="Q32" s="564"/>
      <c r="R32" s="564"/>
      <c r="S32" s="564"/>
      <c r="T32" s="564"/>
      <c r="U32" s="564"/>
      <c r="V32" s="564"/>
      <c r="W32" s="564"/>
      <c r="X32" s="564"/>
      <c r="Y32" s="564"/>
      <c r="Z32" s="564"/>
    </row>
    <row r="33" ht="12.75" customHeight="1">
      <c r="A33" s="564"/>
      <c r="B33" s="1232"/>
      <c r="C33" s="608"/>
      <c r="D33" s="1233"/>
      <c r="E33" s="1234"/>
      <c r="F33" s="1234"/>
      <c r="G33" s="1229"/>
      <c r="H33" s="564"/>
      <c r="I33" s="568"/>
      <c r="J33" s="564"/>
      <c r="K33" s="564"/>
      <c r="L33" s="564"/>
      <c r="M33" s="564"/>
      <c r="N33" s="564"/>
      <c r="O33" s="564"/>
      <c r="P33" s="564"/>
      <c r="Q33" s="564"/>
      <c r="R33" s="564"/>
      <c r="S33" s="564"/>
      <c r="T33" s="564"/>
      <c r="U33" s="564"/>
      <c r="V33" s="564"/>
      <c r="W33" s="564"/>
      <c r="X33" s="564"/>
      <c r="Y33" s="564"/>
      <c r="Z33" s="564"/>
    </row>
    <row r="34" ht="12.75" customHeight="1">
      <c r="A34" s="564"/>
      <c r="B34" s="565"/>
      <c r="C34" s="565"/>
      <c r="D34" s="566"/>
      <c r="E34" s="566"/>
      <c r="F34" s="566"/>
      <c r="G34" s="567"/>
      <c r="H34" s="564"/>
      <c r="I34" s="568"/>
      <c r="J34" s="564"/>
      <c r="K34" s="564"/>
      <c r="L34" s="564"/>
      <c r="M34" s="564"/>
      <c r="N34" s="564"/>
      <c r="O34" s="564"/>
      <c r="P34" s="564"/>
      <c r="Q34" s="564"/>
      <c r="R34" s="564"/>
      <c r="S34" s="564"/>
      <c r="T34" s="564"/>
      <c r="U34" s="564"/>
      <c r="V34" s="564"/>
      <c r="W34" s="564"/>
      <c r="X34" s="564"/>
      <c r="Y34" s="564"/>
      <c r="Z34" s="564"/>
    </row>
    <row r="35" ht="12.75" customHeight="1">
      <c r="A35" s="564"/>
      <c r="B35" s="608"/>
      <c r="C35" s="608"/>
      <c r="D35" s="1226"/>
      <c r="E35" s="1227"/>
      <c r="F35" s="1227"/>
      <c r="G35" s="617"/>
      <c r="H35" s="564"/>
      <c r="I35" s="568"/>
      <c r="J35" s="564"/>
      <c r="K35" s="564"/>
      <c r="L35" s="564"/>
      <c r="M35" s="564"/>
      <c r="N35" s="564"/>
      <c r="O35" s="564"/>
      <c r="P35" s="564"/>
      <c r="Q35" s="564"/>
      <c r="R35" s="564"/>
      <c r="S35" s="564"/>
      <c r="T35" s="564"/>
      <c r="U35" s="564"/>
      <c r="V35" s="564"/>
      <c r="W35" s="564"/>
      <c r="X35" s="564"/>
      <c r="Y35" s="564"/>
      <c r="Z35" s="564"/>
    </row>
    <row r="36" ht="12.75" customHeight="1">
      <c r="A36" s="564"/>
      <c r="B36" s="608"/>
      <c r="C36" s="608"/>
      <c r="D36" s="1226"/>
      <c r="E36" s="1227"/>
      <c r="F36" s="1227"/>
      <c r="G36" s="617"/>
      <c r="H36" s="564"/>
      <c r="I36" s="568"/>
      <c r="J36" s="564"/>
      <c r="K36" s="564"/>
      <c r="L36" s="564"/>
      <c r="M36" s="564"/>
      <c r="N36" s="564"/>
      <c r="O36" s="564"/>
      <c r="P36" s="564"/>
      <c r="Q36" s="564"/>
      <c r="R36" s="564"/>
      <c r="S36" s="564"/>
      <c r="T36" s="564"/>
      <c r="U36" s="564"/>
      <c r="V36" s="564"/>
      <c r="W36" s="564"/>
      <c r="X36" s="564"/>
      <c r="Y36" s="564"/>
      <c r="Z36" s="564"/>
    </row>
    <row r="37" ht="12.75" customHeight="1">
      <c r="A37" s="564"/>
      <c r="B37" s="565"/>
      <c r="C37" s="565"/>
      <c r="D37" s="566"/>
      <c r="E37" s="566"/>
      <c r="F37" s="566"/>
      <c r="G37" s="567"/>
      <c r="H37" s="564"/>
      <c r="I37" s="568"/>
      <c r="J37" s="564"/>
      <c r="K37" s="564"/>
      <c r="L37" s="564"/>
      <c r="M37" s="564"/>
      <c r="N37" s="564"/>
      <c r="O37" s="564"/>
      <c r="P37" s="564"/>
      <c r="Q37" s="564"/>
      <c r="R37" s="564"/>
      <c r="S37" s="564"/>
      <c r="T37" s="564"/>
      <c r="U37" s="564"/>
      <c r="V37" s="564"/>
      <c r="W37" s="564"/>
      <c r="X37" s="564"/>
      <c r="Y37" s="564"/>
      <c r="Z37" s="564"/>
    </row>
    <row r="38" ht="12.75" customHeight="1">
      <c r="A38" s="564"/>
      <c r="B38" s="608"/>
      <c r="C38" s="608"/>
      <c r="D38" s="1226"/>
      <c r="E38" s="1227"/>
      <c r="F38" s="1227"/>
      <c r="G38" s="617"/>
      <c r="H38" s="564"/>
      <c r="I38" s="568"/>
      <c r="J38" s="564"/>
      <c r="K38" s="564"/>
      <c r="L38" s="564"/>
      <c r="M38" s="564"/>
      <c r="N38" s="564"/>
      <c r="O38" s="564"/>
      <c r="P38" s="564"/>
      <c r="Q38" s="564"/>
      <c r="R38" s="564"/>
      <c r="S38" s="564"/>
      <c r="T38" s="564"/>
      <c r="U38" s="564"/>
      <c r="V38" s="564"/>
      <c r="W38" s="564"/>
      <c r="X38" s="564"/>
      <c r="Y38" s="564"/>
      <c r="Z38" s="564"/>
    </row>
    <row r="39" ht="12.75" customHeight="1">
      <c r="A39" s="564"/>
      <c r="B39" s="608"/>
      <c r="C39" s="608"/>
      <c r="D39" s="1226"/>
      <c r="E39" s="1227"/>
      <c r="F39" s="1227"/>
      <c r="G39" s="617"/>
      <c r="H39" s="564"/>
      <c r="I39" s="568"/>
      <c r="J39" s="564"/>
      <c r="K39" s="564"/>
      <c r="L39" s="564"/>
      <c r="M39" s="564"/>
      <c r="N39" s="564"/>
      <c r="O39" s="564"/>
      <c r="P39" s="564"/>
      <c r="Q39" s="564"/>
      <c r="R39" s="564"/>
      <c r="S39" s="564"/>
      <c r="T39" s="564"/>
      <c r="U39" s="564"/>
      <c r="V39" s="564"/>
      <c r="W39" s="564"/>
      <c r="X39" s="564"/>
      <c r="Y39" s="564"/>
      <c r="Z39" s="564"/>
    </row>
    <row r="40" ht="12.75" customHeight="1">
      <c r="A40" s="564"/>
      <c r="B40" s="565"/>
      <c r="C40" s="565"/>
      <c r="D40" s="566"/>
      <c r="E40" s="566"/>
      <c r="F40" s="566"/>
      <c r="G40" s="567"/>
      <c r="H40" s="564"/>
      <c r="I40" s="568"/>
      <c r="J40" s="564"/>
      <c r="K40" s="564"/>
      <c r="L40" s="564"/>
      <c r="M40" s="564"/>
      <c r="N40" s="564"/>
      <c r="O40" s="564"/>
      <c r="P40" s="564"/>
      <c r="Q40" s="564"/>
      <c r="R40" s="564"/>
      <c r="S40" s="564"/>
      <c r="T40" s="564"/>
      <c r="U40" s="564"/>
      <c r="V40" s="564"/>
      <c r="W40" s="564"/>
      <c r="X40" s="564"/>
      <c r="Y40" s="564"/>
      <c r="Z40" s="564"/>
    </row>
    <row r="41" ht="12.75" customHeight="1">
      <c r="A41" s="564"/>
      <c r="B41" s="565"/>
      <c r="C41" s="565"/>
      <c r="D41" s="566"/>
      <c r="E41" s="566"/>
      <c r="F41" s="566"/>
      <c r="G41" s="567"/>
      <c r="H41" s="564"/>
      <c r="I41" s="568"/>
      <c r="J41" s="564"/>
      <c r="K41" s="564"/>
      <c r="L41" s="564"/>
      <c r="M41" s="564"/>
      <c r="N41" s="564"/>
      <c r="O41" s="564"/>
      <c r="P41" s="564"/>
      <c r="Q41" s="564"/>
      <c r="R41" s="564"/>
      <c r="S41" s="564"/>
      <c r="T41" s="564"/>
      <c r="U41" s="564"/>
      <c r="V41" s="564"/>
      <c r="W41" s="564"/>
      <c r="X41" s="564"/>
      <c r="Y41" s="564"/>
      <c r="Z41" s="564"/>
    </row>
    <row r="42" ht="12.75" customHeight="1">
      <c r="A42" s="564"/>
      <c r="B42" s="565"/>
      <c r="C42" s="565"/>
      <c r="D42" s="566"/>
      <c r="E42" s="566"/>
      <c r="F42" s="566"/>
      <c r="G42" s="567"/>
      <c r="H42" s="564"/>
      <c r="I42" s="568"/>
      <c r="J42" s="564"/>
      <c r="K42" s="564"/>
      <c r="L42" s="564"/>
      <c r="M42" s="564"/>
      <c r="N42" s="564"/>
      <c r="O42" s="564"/>
      <c r="P42" s="564"/>
      <c r="Q42" s="564"/>
      <c r="R42" s="564"/>
      <c r="S42" s="564"/>
      <c r="T42" s="564"/>
      <c r="U42" s="564"/>
      <c r="V42" s="564"/>
      <c r="W42" s="564"/>
      <c r="X42" s="564"/>
      <c r="Y42" s="564"/>
      <c r="Z42" s="564"/>
    </row>
    <row r="43" ht="12.75" customHeight="1">
      <c r="A43" s="564"/>
      <c r="B43" s="565"/>
      <c r="C43" s="565"/>
      <c r="D43" s="566"/>
      <c r="E43" s="566"/>
      <c r="F43" s="566"/>
      <c r="G43" s="567"/>
      <c r="H43" s="564"/>
      <c r="I43" s="568"/>
      <c r="J43" s="564"/>
      <c r="K43" s="564"/>
      <c r="L43" s="564"/>
      <c r="M43" s="564"/>
      <c r="N43" s="564"/>
      <c r="O43" s="564"/>
      <c r="P43" s="564"/>
      <c r="Q43" s="564"/>
      <c r="R43" s="564"/>
      <c r="S43" s="564"/>
      <c r="T43" s="564"/>
      <c r="U43" s="564"/>
      <c r="V43" s="564"/>
      <c r="W43" s="564"/>
      <c r="X43" s="564"/>
      <c r="Y43" s="564"/>
      <c r="Z43" s="564"/>
    </row>
    <row r="44" ht="12.75" customHeight="1">
      <c r="A44" s="564"/>
      <c r="B44" s="565"/>
      <c r="C44" s="565"/>
      <c r="D44" s="566"/>
      <c r="E44" s="566"/>
      <c r="F44" s="566"/>
      <c r="G44" s="567"/>
      <c r="H44" s="564"/>
      <c r="I44" s="568"/>
      <c r="J44" s="564"/>
      <c r="K44" s="564"/>
      <c r="L44" s="564"/>
      <c r="M44" s="564"/>
      <c r="N44" s="564"/>
      <c r="O44" s="564"/>
      <c r="P44" s="564"/>
      <c r="Q44" s="564"/>
      <c r="R44" s="564"/>
      <c r="S44" s="564"/>
      <c r="T44" s="564"/>
      <c r="U44" s="564"/>
      <c r="V44" s="564"/>
      <c r="W44" s="564"/>
      <c r="X44" s="564"/>
      <c r="Y44" s="564"/>
      <c r="Z44" s="564"/>
    </row>
    <row r="45" ht="12.75" customHeight="1">
      <c r="A45" s="564"/>
      <c r="B45" s="565"/>
      <c r="C45" s="565"/>
      <c r="D45" s="566"/>
      <c r="E45" s="566"/>
      <c r="F45" s="566"/>
      <c r="G45" s="567"/>
      <c r="H45" s="564"/>
      <c r="I45" s="568"/>
      <c r="J45" s="564"/>
      <c r="K45" s="564"/>
      <c r="L45" s="564"/>
      <c r="M45" s="564"/>
      <c r="N45" s="564"/>
      <c r="O45" s="564"/>
      <c r="P45" s="564"/>
      <c r="Q45" s="564"/>
      <c r="R45" s="564"/>
      <c r="S45" s="564"/>
      <c r="T45" s="564"/>
      <c r="U45" s="564"/>
      <c r="V45" s="564"/>
      <c r="W45" s="564"/>
      <c r="X45" s="564"/>
      <c r="Y45" s="564"/>
      <c r="Z45" s="564"/>
    </row>
    <row r="46" ht="12.75" customHeight="1">
      <c r="A46" s="564"/>
      <c r="B46" s="565"/>
      <c r="C46" s="565"/>
      <c r="D46" s="566"/>
      <c r="E46" s="566"/>
      <c r="F46" s="566"/>
      <c r="G46" s="567"/>
      <c r="H46" s="564"/>
      <c r="I46" s="568"/>
      <c r="J46" s="564"/>
      <c r="K46" s="564"/>
      <c r="L46" s="564"/>
      <c r="M46" s="564"/>
      <c r="N46" s="564"/>
      <c r="O46" s="564"/>
      <c r="P46" s="564"/>
      <c r="Q46" s="564"/>
      <c r="R46" s="564"/>
      <c r="S46" s="564"/>
      <c r="T46" s="564"/>
      <c r="U46" s="564"/>
      <c r="V46" s="564"/>
      <c r="W46" s="564"/>
      <c r="X46" s="564"/>
      <c r="Y46" s="564"/>
      <c r="Z46" s="564"/>
    </row>
    <row r="47" ht="12.75" customHeight="1">
      <c r="A47" s="564"/>
      <c r="B47" s="565"/>
      <c r="C47" s="565"/>
      <c r="D47" s="566"/>
      <c r="E47" s="566"/>
      <c r="F47" s="566"/>
      <c r="G47" s="567"/>
      <c r="H47" s="564"/>
      <c r="I47" s="568"/>
      <c r="J47" s="564"/>
      <c r="K47" s="564"/>
      <c r="L47" s="564"/>
      <c r="M47" s="564"/>
      <c r="N47" s="564"/>
      <c r="O47" s="564"/>
      <c r="P47" s="564"/>
      <c r="Q47" s="564"/>
      <c r="R47" s="564"/>
      <c r="S47" s="564"/>
      <c r="T47" s="564"/>
      <c r="U47" s="564"/>
      <c r="V47" s="564"/>
      <c r="W47" s="564"/>
      <c r="X47" s="564"/>
      <c r="Y47" s="564"/>
      <c r="Z47" s="564"/>
    </row>
    <row r="48" ht="12.75" customHeight="1">
      <c r="A48" s="564"/>
      <c r="B48" s="565"/>
      <c r="C48" s="565"/>
      <c r="D48" s="566"/>
      <c r="E48" s="566"/>
      <c r="F48" s="566"/>
      <c r="G48" s="567"/>
      <c r="H48" s="564"/>
      <c r="I48" s="568"/>
      <c r="J48" s="564"/>
      <c r="K48" s="564"/>
      <c r="L48" s="564"/>
      <c r="M48" s="564"/>
      <c r="N48" s="564"/>
      <c r="O48" s="564"/>
      <c r="P48" s="564"/>
      <c r="Q48" s="564"/>
      <c r="R48" s="564"/>
      <c r="S48" s="564"/>
      <c r="T48" s="564"/>
      <c r="U48" s="564"/>
      <c r="V48" s="564"/>
      <c r="W48" s="564"/>
      <c r="X48" s="564"/>
      <c r="Y48" s="564"/>
      <c r="Z48" s="564"/>
    </row>
    <row r="49" ht="12.75" customHeight="1">
      <c r="A49" s="564"/>
      <c r="B49" s="565"/>
      <c r="C49" s="565"/>
      <c r="D49" s="566"/>
      <c r="E49" s="566"/>
      <c r="F49" s="566"/>
      <c r="G49" s="567"/>
      <c r="H49" s="564"/>
      <c r="I49" s="568"/>
      <c r="J49" s="564"/>
      <c r="K49" s="564"/>
      <c r="L49" s="564"/>
      <c r="M49" s="564"/>
      <c r="N49" s="564"/>
      <c r="O49" s="564"/>
      <c r="P49" s="564"/>
      <c r="Q49" s="564"/>
      <c r="R49" s="564"/>
      <c r="S49" s="564"/>
      <c r="T49" s="564"/>
      <c r="U49" s="564"/>
      <c r="V49" s="564"/>
      <c r="W49" s="564"/>
      <c r="X49" s="564"/>
      <c r="Y49" s="564"/>
      <c r="Z49" s="564"/>
    </row>
    <row r="50" ht="12.75" customHeight="1">
      <c r="A50" s="564"/>
      <c r="B50" s="565"/>
      <c r="C50" s="565"/>
      <c r="D50" s="566"/>
      <c r="E50" s="566"/>
      <c r="F50" s="566"/>
      <c r="G50" s="567"/>
      <c r="H50" s="564"/>
      <c r="I50" s="568"/>
      <c r="J50" s="564"/>
      <c r="K50" s="564"/>
      <c r="L50" s="564"/>
      <c r="M50" s="564"/>
      <c r="N50" s="564"/>
      <c r="O50" s="564"/>
      <c r="P50" s="564"/>
      <c r="Q50" s="564"/>
      <c r="R50" s="564"/>
      <c r="S50" s="564"/>
      <c r="T50" s="564"/>
      <c r="U50" s="564"/>
      <c r="V50" s="564"/>
      <c r="W50" s="564"/>
      <c r="X50" s="564"/>
      <c r="Y50" s="564"/>
      <c r="Z50" s="564"/>
    </row>
    <row r="51" ht="12.75" customHeight="1">
      <c r="A51" s="564"/>
      <c r="B51" s="565"/>
      <c r="C51" s="565"/>
      <c r="D51" s="566"/>
      <c r="E51" s="566"/>
      <c r="F51" s="566"/>
      <c r="G51" s="567"/>
      <c r="H51" s="564"/>
      <c r="I51" s="568"/>
      <c r="J51" s="564"/>
      <c r="K51" s="564"/>
      <c r="L51" s="564"/>
      <c r="M51" s="564"/>
      <c r="N51" s="564"/>
      <c r="O51" s="564"/>
      <c r="P51" s="564"/>
      <c r="Q51" s="564"/>
      <c r="R51" s="564"/>
      <c r="S51" s="564"/>
      <c r="T51" s="564"/>
      <c r="U51" s="564"/>
      <c r="V51" s="564"/>
      <c r="W51" s="564"/>
      <c r="X51" s="564"/>
      <c r="Y51" s="564"/>
      <c r="Z51" s="564"/>
    </row>
    <row r="52" ht="12.75" customHeight="1">
      <c r="A52" s="564"/>
      <c r="B52" s="565"/>
      <c r="C52" s="565"/>
      <c r="D52" s="566"/>
      <c r="E52" s="566"/>
      <c r="F52" s="566"/>
      <c r="G52" s="567"/>
      <c r="H52" s="564"/>
      <c r="I52" s="568"/>
      <c r="J52" s="564"/>
      <c r="K52" s="564"/>
      <c r="L52" s="564"/>
      <c r="M52" s="564"/>
      <c r="N52" s="564"/>
      <c r="O52" s="564"/>
      <c r="P52" s="564"/>
      <c r="Q52" s="564"/>
      <c r="R52" s="564"/>
      <c r="S52" s="564"/>
      <c r="T52" s="564"/>
      <c r="U52" s="564"/>
      <c r="V52" s="564"/>
      <c r="W52" s="564"/>
      <c r="X52" s="564"/>
      <c r="Y52" s="564"/>
      <c r="Z52" s="564"/>
    </row>
    <row r="53" ht="12.75" customHeight="1">
      <c r="A53" s="564"/>
      <c r="B53" s="565"/>
      <c r="C53" s="565"/>
      <c r="D53" s="566"/>
      <c r="E53" s="566"/>
      <c r="F53" s="566"/>
      <c r="G53" s="567"/>
      <c r="H53" s="564"/>
      <c r="I53" s="568"/>
      <c r="J53" s="564"/>
      <c r="K53" s="564"/>
      <c r="L53" s="564"/>
      <c r="M53" s="564"/>
      <c r="N53" s="564"/>
      <c r="O53" s="564"/>
      <c r="P53" s="564"/>
      <c r="Q53" s="564"/>
      <c r="R53" s="564"/>
      <c r="S53" s="564"/>
      <c r="T53" s="564"/>
      <c r="U53" s="564"/>
      <c r="V53" s="564"/>
      <c r="W53" s="564"/>
      <c r="X53" s="564"/>
      <c r="Y53" s="564"/>
      <c r="Z53" s="564"/>
    </row>
    <row r="54" ht="12.75" customHeight="1">
      <c r="A54" s="564"/>
      <c r="B54" s="565"/>
      <c r="C54" s="565"/>
      <c r="D54" s="566"/>
      <c r="E54" s="566"/>
      <c r="F54" s="566"/>
      <c r="G54" s="567"/>
      <c r="H54" s="564"/>
      <c r="I54" s="568"/>
      <c r="J54" s="564"/>
      <c r="K54" s="564"/>
      <c r="L54" s="564"/>
      <c r="M54" s="564"/>
      <c r="N54" s="564"/>
      <c r="O54" s="564"/>
      <c r="P54" s="564"/>
      <c r="Q54" s="564"/>
      <c r="R54" s="564"/>
      <c r="S54" s="564"/>
      <c r="T54" s="564"/>
      <c r="U54" s="564"/>
      <c r="V54" s="564"/>
      <c r="W54" s="564"/>
      <c r="X54" s="564"/>
      <c r="Y54" s="564"/>
      <c r="Z54" s="564"/>
    </row>
    <row r="55" ht="12.75" customHeight="1">
      <c r="A55" s="564"/>
      <c r="B55" s="565"/>
      <c r="C55" s="565"/>
      <c r="D55" s="566"/>
      <c r="E55" s="566"/>
      <c r="F55" s="566"/>
      <c r="G55" s="567"/>
      <c r="H55" s="564"/>
      <c r="I55" s="568"/>
      <c r="J55" s="564"/>
      <c r="K55" s="564"/>
      <c r="L55" s="564"/>
      <c r="M55" s="564"/>
      <c r="N55" s="564"/>
      <c r="O55" s="564"/>
      <c r="P55" s="564"/>
      <c r="Q55" s="564"/>
      <c r="R55" s="564"/>
      <c r="S55" s="564"/>
      <c r="T55" s="564"/>
      <c r="U55" s="564"/>
      <c r="V55" s="564"/>
      <c r="W55" s="564"/>
      <c r="X55" s="564"/>
      <c r="Y55" s="564"/>
      <c r="Z55" s="564"/>
    </row>
    <row r="56" ht="12.75" customHeight="1">
      <c r="A56" s="564"/>
      <c r="B56" s="565"/>
      <c r="C56" s="565"/>
      <c r="D56" s="566"/>
      <c r="E56" s="566"/>
      <c r="F56" s="566"/>
      <c r="G56" s="567"/>
      <c r="H56" s="564"/>
      <c r="I56" s="568"/>
      <c r="J56" s="564"/>
      <c r="K56" s="564"/>
      <c r="L56" s="564"/>
      <c r="M56" s="564"/>
      <c r="N56" s="564"/>
      <c r="O56" s="564"/>
      <c r="P56" s="564"/>
      <c r="Q56" s="564"/>
      <c r="R56" s="564"/>
      <c r="S56" s="564"/>
      <c r="T56" s="564"/>
      <c r="U56" s="564"/>
      <c r="V56" s="564"/>
      <c r="W56" s="564"/>
      <c r="X56" s="564"/>
      <c r="Y56" s="564"/>
      <c r="Z56" s="564"/>
    </row>
    <row r="57" ht="12.75" customHeight="1">
      <c r="A57" s="564"/>
      <c r="B57" s="565"/>
      <c r="C57" s="565"/>
      <c r="D57" s="566"/>
      <c r="E57" s="566"/>
      <c r="F57" s="566"/>
      <c r="G57" s="567"/>
      <c r="H57" s="564"/>
      <c r="I57" s="568"/>
      <c r="J57" s="564"/>
      <c r="K57" s="564"/>
      <c r="L57" s="564"/>
      <c r="M57" s="564"/>
      <c r="N57" s="564"/>
      <c r="O57" s="564"/>
      <c r="P57" s="564"/>
      <c r="Q57" s="564"/>
      <c r="R57" s="564"/>
      <c r="S57" s="564"/>
      <c r="T57" s="564"/>
      <c r="U57" s="564"/>
      <c r="V57" s="564"/>
      <c r="W57" s="564"/>
      <c r="X57" s="564"/>
      <c r="Y57" s="564"/>
      <c r="Z57" s="564"/>
    </row>
    <row r="58" ht="12.75" customHeight="1">
      <c r="A58" s="564"/>
      <c r="B58" s="565"/>
      <c r="C58" s="565"/>
      <c r="D58" s="566"/>
      <c r="E58" s="566"/>
      <c r="F58" s="566"/>
      <c r="G58" s="567"/>
      <c r="H58" s="564"/>
      <c r="I58" s="568"/>
      <c r="J58" s="564"/>
      <c r="K58" s="564"/>
      <c r="L58" s="564"/>
      <c r="M58" s="564"/>
      <c r="N58" s="564"/>
      <c r="O58" s="564"/>
      <c r="P58" s="564"/>
      <c r="Q58" s="564"/>
      <c r="R58" s="564"/>
      <c r="S58" s="564"/>
      <c r="T58" s="564"/>
      <c r="U58" s="564"/>
      <c r="V58" s="564"/>
      <c r="W58" s="564"/>
      <c r="X58" s="564"/>
      <c r="Y58" s="564"/>
      <c r="Z58" s="564"/>
    </row>
    <row r="59" ht="12.75" customHeight="1">
      <c r="A59" s="564"/>
      <c r="B59" s="565"/>
      <c r="C59" s="565"/>
      <c r="D59" s="566"/>
      <c r="E59" s="566"/>
      <c r="F59" s="566"/>
      <c r="G59" s="567"/>
      <c r="H59" s="564"/>
      <c r="I59" s="568"/>
      <c r="J59" s="564"/>
      <c r="K59" s="564"/>
      <c r="L59" s="564"/>
      <c r="M59" s="564"/>
      <c r="N59" s="564"/>
      <c r="O59" s="564"/>
      <c r="P59" s="564"/>
      <c r="Q59" s="564"/>
      <c r="R59" s="564"/>
      <c r="S59" s="564"/>
      <c r="T59" s="564"/>
      <c r="U59" s="564"/>
      <c r="V59" s="564"/>
      <c r="W59" s="564"/>
      <c r="X59" s="564"/>
      <c r="Y59" s="564"/>
      <c r="Z59" s="564"/>
    </row>
    <row r="60" ht="12.75" customHeight="1">
      <c r="A60" s="564"/>
      <c r="B60" s="565"/>
      <c r="C60" s="565"/>
      <c r="D60" s="566"/>
      <c r="E60" s="566"/>
      <c r="F60" s="566"/>
      <c r="G60" s="567"/>
      <c r="H60" s="564"/>
      <c r="I60" s="568"/>
      <c r="J60" s="564"/>
      <c r="K60" s="564"/>
      <c r="L60" s="564"/>
      <c r="M60" s="564"/>
      <c r="N60" s="564"/>
      <c r="O60" s="564"/>
      <c r="P60" s="564"/>
      <c r="Q60" s="564"/>
      <c r="R60" s="564"/>
      <c r="S60" s="564"/>
      <c r="T60" s="564"/>
      <c r="U60" s="564"/>
      <c r="V60" s="564"/>
      <c r="W60" s="564"/>
      <c r="X60" s="564"/>
      <c r="Y60" s="564"/>
      <c r="Z60" s="564"/>
    </row>
    <row r="61" ht="12.75" customHeight="1">
      <c r="A61" s="564"/>
      <c r="B61" s="565"/>
      <c r="C61" s="565"/>
      <c r="D61" s="566"/>
      <c r="E61" s="566"/>
      <c r="F61" s="566"/>
      <c r="G61" s="567"/>
      <c r="H61" s="564"/>
      <c r="I61" s="568"/>
      <c r="J61" s="564"/>
      <c r="K61" s="564"/>
      <c r="L61" s="564"/>
      <c r="M61" s="564"/>
      <c r="N61" s="564"/>
      <c r="O61" s="564"/>
      <c r="P61" s="564"/>
      <c r="Q61" s="564"/>
      <c r="R61" s="564"/>
      <c r="S61" s="564"/>
      <c r="T61" s="564"/>
      <c r="U61" s="564"/>
      <c r="V61" s="564"/>
      <c r="W61" s="564"/>
      <c r="X61" s="564"/>
      <c r="Y61" s="564"/>
      <c r="Z61" s="564"/>
    </row>
    <row r="62" ht="12.75" customHeight="1">
      <c r="A62" s="564"/>
      <c r="B62" s="565"/>
      <c r="C62" s="565"/>
      <c r="D62" s="566"/>
      <c r="E62" s="566"/>
      <c r="F62" s="566"/>
      <c r="G62" s="567"/>
      <c r="H62" s="564"/>
      <c r="I62" s="568"/>
      <c r="J62" s="564"/>
      <c r="K62" s="564"/>
      <c r="L62" s="564"/>
      <c r="M62" s="564"/>
      <c r="N62" s="564"/>
      <c r="O62" s="564"/>
      <c r="P62" s="564"/>
      <c r="Q62" s="564"/>
      <c r="R62" s="564"/>
      <c r="S62" s="564"/>
      <c r="T62" s="564"/>
      <c r="U62" s="564"/>
      <c r="V62" s="564"/>
      <c r="W62" s="564"/>
      <c r="X62" s="564"/>
      <c r="Y62" s="564"/>
      <c r="Z62" s="564"/>
    </row>
    <row r="63" ht="12.75" customHeight="1">
      <c r="A63" s="564"/>
      <c r="B63" s="565"/>
      <c r="C63" s="565"/>
      <c r="D63" s="566"/>
      <c r="E63" s="566"/>
      <c r="F63" s="566"/>
      <c r="G63" s="567"/>
      <c r="H63" s="564"/>
      <c r="I63" s="568"/>
      <c r="J63" s="564"/>
      <c r="K63" s="564"/>
      <c r="L63" s="564"/>
      <c r="M63" s="564"/>
      <c r="N63" s="564"/>
      <c r="O63" s="564"/>
      <c r="P63" s="564"/>
      <c r="Q63" s="564"/>
      <c r="R63" s="564"/>
      <c r="S63" s="564"/>
      <c r="T63" s="564"/>
      <c r="U63" s="564"/>
      <c r="V63" s="564"/>
      <c r="W63" s="564"/>
      <c r="X63" s="564"/>
      <c r="Y63" s="564"/>
      <c r="Z63" s="564"/>
    </row>
    <row r="64" ht="12.75" customHeight="1">
      <c r="A64" s="564"/>
      <c r="B64" s="565"/>
      <c r="C64" s="565"/>
      <c r="D64" s="566"/>
      <c r="E64" s="566"/>
      <c r="F64" s="566"/>
      <c r="G64" s="567"/>
      <c r="H64" s="564"/>
      <c r="I64" s="568"/>
      <c r="J64" s="564"/>
      <c r="K64" s="564"/>
      <c r="L64" s="564"/>
      <c r="M64" s="564"/>
      <c r="N64" s="564"/>
      <c r="O64" s="564"/>
      <c r="P64" s="564"/>
      <c r="Q64" s="564"/>
      <c r="R64" s="564"/>
      <c r="S64" s="564"/>
      <c r="T64" s="564"/>
      <c r="U64" s="564"/>
      <c r="V64" s="564"/>
      <c r="W64" s="564"/>
      <c r="X64" s="564"/>
      <c r="Y64" s="564"/>
      <c r="Z64" s="564"/>
    </row>
    <row r="65" ht="12.75" customHeight="1">
      <c r="A65" s="564"/>
      <c r="B65" s="565"/>
      <c r="C65" s="565"/>
      <c r="D65" s="566"/>
      <c r="E65" s="566"/>
      <c r="F65" s="566"/>
      <c r="G65" s="567"/>
      <c r="H65" s="564"/>
      <c r="I65" s="568"/>
      <c r="J65" s="564"/>
      <c r="K65" s="564"/>
      <c r="L65" s="564"/>
      <c r="M65" s="564"/>
      <c r="N65" s="564"/>
      <c r="O65" s="564"/>
      <c r="P65" s="564"/>
      <c r="Q65" s="564"/>
      <c r="R65" s="564"/>
      <c r="S65" s="564"/>
      <c r="T65" s="564"/>
      <c r="U65" s="564"/>
      <c r="V65" s="564"/>
      <c r="W65" s="564"/>
      <c r="X65" s="564"/>
      <c r="Y65" s="564"/>
      <c r="Z65" s="564"/>
    </row>
    <row r="66" ht="12.75" customHeight="1">
      <c r="A66" s="564"/>
      <c r="B66" s="565"/>
      <c r="C66" s="565"/>
      <c r="D66" s="566"/>
      <c r="E66" s="566"/>
      <c r="F66" s="566"/>
      <c r="G66" s="567"/>
      <c r="H66" s="564"/>
      <c r="I66" s="568"/>
      <c r="J66" s="564"/>
      <c r="K66" s="564"/>
      <c r="L66" s="564"/>
      <c r="M66" s="564"/>
      <c r="N66" s="564"/>
      <c r="O66" s="564"/>
      <c r="P66" s="564"/>
      <c r="Q66" s="564"/>
      <c r="R66" s="564"/>
      <c r="S66" s="564"/>
      <c r="T66" s="564"/>
      <c r="U66" s="564"/>
      <c r="V66" s="564"/>
      <c r="W66" s="564"/>
      <c r="X66" s="564"/>
      <c r="Y66" s="564"/>
      <c r="Z66" s="564"/>
    </row>
    <row r="67" ht="12.75" customHeight="1">
      <c r="A67" s="564"/>
      <c r="B67" s="565"/>
      <c r="C67" s="565"/>
      <c r="D67" s="566"/>
      <c r="E67" s="566"/>
      <c r="F67" s="566"/>
      <c r="G67" s="567"/>
      <c r="H67" s="564"/>
      <c r="I67" s="568"/>
      <c r="J67" s="564"/>
      <c r="K67" s="564"/>
      <c r="L67" s="564"/>
      <c r="M67" s="564"/>
      <c r="N67" s="564"/>
      <c r="O67" s="564"/>
      <c r="P67" s="564"/>
      <c r="Q67" s="564"/>
      <c r="R67" s="564"/>
      <c r="S67" s="564"/>
      <c r="T67" s="564"/>
      <c r="U67" s="564"/>
      <c r="V67" s="564"/>
      <c r="W67" s="564"/>
      <c r="X67" s="564"/>
      <c r="Y67" s="564"/>
      <c r="Z67" s="564"/>
    </row>
    <row r="68" ht="12.75" customHeight="1">
      <c r="A68" s="564"/>
      <c r="B68" s="565"/>
      <c r="C68" s="565"/>
      <c r="D68" s="566"/>
      <c r="E68" s="566"/>
      <c r="F68" s="566"/>
      <c r="G68" s="567"/>
      <c r="H68" s="564"/>
      <c r="I68" s="568"/>
      <c r="J68" s="564"/>
      <c r="K68" s="564"/>
      <c r="L68" s="564"/>
      <c r="M68" s="564"/>
      <c r="N68" s="564"/>
      <c r="O68" s="564"/>
      <c r="P68" s="564"/>
      <c r="Q68" s="564"/>
      <c r="R68" s="564"/>
      <c r="S68" s="564"/>
      <c r="T68" s="564"/>
      <c r="U68" s="564"/>
      <c r="V68" s="564"/>
      <c r="W68" s="564"/>
      <c r="X68" s="564"/>
      <c r="Y68" s="564"/>
      <c r="Z68" s="564"/>
    </row>
    <row r="69" ht="12.75" customHeight="1">
      <c r="A69" s="564"/>
      <c r="B69" s="565"/>
      <c r="C69" s="565"/>
      <c r="D69" s="566"/>
      <c r="E69" s="566"/>
      <c r="F69" s="566"/>
      <c r="G69" s="567"/>
      <c r="H69" s="564"/>
      <c r="I69" s="568"/>
      <c r="J69" s="564"/>
      <c r="K69" s="564"/>
      <c r="L69" s="564"/>
      <c r="M69" s="564"/>
      <c r="N69" s="564"/>
      <c r="O69" s="564"/>
      <c r="P69" s="564"/>
      <c r="Q69" s="564"/>
      <c r="R69" s="564"/>
      <c r="S69" s="564"/>
      <c r="T69" s="564"/>
      <c r="U69" s="564"/>
      <c r="V69" s="564"/>
      <c r="W69" s="564"/>
      <c r="X69" s="564"/>
      <c r="Y69" s="564"/>
      <c r="Z69" s="564"/>
    </row>
    <row r="70" ht="12.75" customHeight="1">
      <c r="A70" s="564"/>
      <c r="B70" s="565"/>
      <c r="C70" s="565"/>
      <c r="D70" s="566"/>
      <c r="E70" s="566"/>
      <c r="F70" s="566"/>
      <c r="G70" s="567"/>
      <c r="H70" s="564"/>
      <c r="I70" s="568"/>
      <c r="J70" s="564"/>
      <c r="K70" s="564"/>
      <c r="L70" s="564"/>
      <c r="M70" s="564"/>
      <c r="N70" s="564"/>
      <c r="O70" s="564"/>
      <c r="P70" s="564"/>
      <c r="Q70" s="564"/>
      <c r="R70" s="564"/>
      <c r="S70" s="564"/>
      <c r="T70" s="564"/>
      <c r="U70" s="564"/>
      <c r="V70" s="564"/>
      <c r="W70" s="564"/>
      <c r="X70" s="564"/>
      <c r="Y70" s="564"/>
      <c r="Z70" s="564"/>
    </row>
    <row r="71" ht="12.75" customHeight="1">
      <c r="A71" s="564"/>
      <c r="B71" s="565"/>
      <c r="C71" s="565"/>
      <c r="D71" s="566"/>
      <c r="E71" s="566"/>
      <c r="F71" s="566"/>
      <c r="G71" s="567"/>
      <c r="H71" s="564"/>
      <c r="I71" s="568"/>
      <c r="J71" s="564"/>
      <c r="K71" s="564"/>
      <c r="L71" s="564"/>
      <c r="M71" s="564"/>
      <c r="N71" s="564"/>
      <c r="O71" s="564"/>
      <c r="P71" s="564"/>
      <c r="Q71" s="564"/>
      <c r="R71" s="564"/>
      <c r="S71" s="564"/>
      <c r="T71" s="564"/>
      <c r="U71" s="564"/>
      <c r="V71" s="564"/>
      <c r="W71" s="564"/>
      <c r="X71" s="564"/>
      <c r="Y71" s="564"/>
      <c r="Z71" s="564"/>
    </row>
    <row r="72" ht="12.75" customHeight="1">
      <c r="A72" s="564"/>
      <c r="B72" s="565"/>
      <c r="C72" s="565"/>
      <c r="D72" s="566"/>
      <c r="E72" s="566"/>
      <c r="F72" s="566"/>
      <c r="G72" s="567"/>
      <c r="H72" s="564"/>
      <c r="I72" s="568"/>
      <c r="J72" s="564"/>
      <c r="K72" s="564"/>
      <c r="L72" s="564"/>
      <c r="M72" s="564"/>
      <c r="N72" s="564"/>
      <c r="O72" s="564"/>
      <c r="P72" s="564"/>
      <c r="Q72" s="564"/>
      <c r="R72" s="564"/>
      <c r="S72" s="564"/>
      <c r="T72" s="564"/>
      <c r="U72" s="564"/>
      <c r="V72" s="564"/>
      <c r="W72" s="564"/>
      <c r="X72" s="564"/>
      <c r="Y72" s="564"/>
      <c r="Z72" s="564"/>
    </row>
    <row r="73" ht="12.75" customHeight="1">
      <c r="A73" s="564"/>
      <c r="B73" s="565"/>
      <c r="C73" s="565"/>
      <c r="D73" s="566"/>
      <c r="E73" s="566"/>
      <c r="F73" s="566"/>
      <c r="G73" s="567"/>
      <c r="H73" s="564"/>
      <c r="I73" s="568"/>
      <c r="J73" s="564"/>
      <c r="K73" s="564"/>
      <c r="L73" s="564"/>
      <c r="M73" s="564"/>
      <c r="N73" s="564"/>
      <c r="O73" s="564"/>
      <c r="P73" s="564"/>
      <c r="Q73" s="564"/>
      <c r="R73" s="564"/>
      <c r="S73" s="564"/>
      <c r="T73" s="564"/>
      <c r="U73" s="564"/>
      <c r="V73" s="564"/>
      <c r="W73" s="564"/>
      <c r="X73" s="564"/>
      <c r="Y73" s="564"/>
      <c r="Z73" s="564"/>
    </row>
    <row r="74" ht="12.75" customHeight="1">
      <c r="A74" s="564"/>
      <c r="B74" s="565"/>
      <c r="C74" s="565"/>
      <c r="D74" s="566"/>
      <c r="E74" s="566"/>
      <c r="F74" s="566"/>
      <c r="G74" s="567"/>
      <c r="H74" s="564"/>
      <c r="I74" s="568"/>
      <c r="J74" s="564"/>
      <c r="K74" s="564"/>
      <c r="L74" s="564"/>
      <c r="M74" s="564"/>
      <c r="N74" s="564"/>
      <c r="O74" s="564"/>
      <c r="P74" s="564"/>
      <c r="Q74" s="564"/>
      <c r="R74" s="564"/>
      <c r="S74" s="564"/>
      <c r="T74" s="564"/>
      <c r="U74" s="564"/>
      <c r="V74" s="564"/>
      <c r="W74" s="564"/>
      <c r="X74" s="564"/>
      <c r="Y74" s="564"/>
      <c r="Z74" s="564"/>
    </row>
    <row r="75" ht="12.75" customHeight="1">
      <c r="A75" s="564"/>
      <c r="B75" s="565"/>
      <c r="C75" s="565"/>
      <c r="D75" s="566"/>
      <c r="E75" s="566"/>
      <c r="F75" s="566"/>
      <c r="G75" s="567"/>
      <c r="H75" s="564"/>
      <c r="I75" s="568"/>
      <c r="J75" s="564"/>
      <c r="K75" s="564"/>
      <c r="L75" s="564"/>
      <c r="M75" s="564"/>
      <c r="N75" s="564"/>
      <c r="O75" s="564"/>
      <c r="P75" s="564"/>
      <c r="Q75" s="564"/>
      <c r="R75" s="564"/>
      <c r="S75" s="564"/>
      <c r="T75" s="564"/>
      <c r="U75" s="564"/>
      <c r="V75" s="564"/>
      <c r="W75" s="564"/>
      <c r="X75" s="564"/>
      <c r="Y75" s="564"/>
      <c r="Z75" s="564"/>
    </row>
    <row r="76" ht="12.75" customHeight="1">
      <c r="A76" s="564"/>
      <c r="B76" s="565"/>
      <c r="C76" s="565"/>
      <c r="D76" s="566"/>
      <c r="E76" s="566"/>
      <c r="F76" s="566"/>
      <c r="G76" s="567"/>
      <c r="H76" s="564"/>
      <c r="I76" s="568"/>
      <c r="J76" s="564"/>
      <c r="K76" s="564"/>
      <c r="L76" s="564"/>
      <c r="M76" s="564"/>
      <c r="N76" s="564"/>
      <c r="O76" s="564"/>
      <c r="P76" s="564"/>
      <c r="Q76" s="564"/>
      <c r="R76" s="564"/>
      <c r="S76" s="564"/>
      <c r="T76" s="564"/>
      <c r="U76" s="564"/>
      <c r="V76" s="564"/>
      <c r="W76" s="564"/>
      <c r="X76" s="564"/>
      <c r="Y76" s="564"/>
      <c r="Z76" s="564"/>
    </row>
    <row r="77" ht="12.75" customHeight="1">
      <c r="A77" s="564"/>
      <c r="B77" s="565"/>
      <c r="C77" s="565"/>
      <c r="D77" s="566"/>
      <c r="E77" s="566"/>
      <c r="F77" s="566"/>
      <c r="G77" s="567"/>
      <c r="H77" s="564"/>
      <c r="I77" s="568"/>
      <c r="J77" s="564"/>
      <c r="K77" s="564"/>
      <c r="L77" s="564"/>
      <c r="M77" s="564"/>
      <c r="N77" s="564"/>
      <c r="O77" s="564"/>
      <c r="P77" s="564"/>
      <c r="Q77" s="564"/>
      <c r="R77" s="564"/>
      <c r="S77" s="564"/>
      <c r="T77" s="564"/>
      <c r="U77" s="564"/>
      <c r="V77" s="564"/>
      <c r="W77" s="564"/>
      <c r="X77" s="564"/>
      <c r="Y77" s="564"/>
      <c r="Z77" s="564"/>
    </row>
    <row r="78" ht="12.75" customHeight="1">
      <c r="A78" s="564"/>
      <c r="B78" s="565"/>
      <c r="C78" s="565"/>
      <c r="D78" s="566"/>
      <c r="E78" s="566"/>
      <c r="F78" s="566"/>
      <c r="G78" s="567"/>
      <c r="H78" s="564"/>
      <c r="I78" s="568"/>
      <c r="J78" s="564"/>
      <c r="K78" s="564"/>
      <c r="L78" s="564"/>
      <c r="M78" s="564"/>
      <c r="N78" s="564"/>
      <c r="O78" s="564"/>
      <c r="P78" s="564"/>
      <c r="Q78" s="564"/>
      <c r="R78" s="564"/>
      <c r="S78" s="564"/>
      <c r="T78" s="564"/>
      <c r="U78" s="564"/>
      <c r="V78" s="564"/>
      <c r="W78" s="564"/>
      <c r="X78" s="564"/>
      <c r="Y78" s="564"/>
      <c r="Z78" s="564"/>
    </row>
    <row r="79" ht="12.75" customHeight="1">
      <c r="A79" s="564"/>
      <c r="B79" s="565"/>
      <c r="C79" s="565"/>
      <c r="D79" s="566"/>
      <c r="E79" s="566"/>
      <c r="F79" s="566"/>
      <c r="G79" s="567"/>
      <c r="H79" s="564"/>
      <c r="I79" s="568"/>
      <c r="J79" s="564"/>
      <c r="K79" s="564"/>
      <c r="L79" s="564"/>
      <c r="M79" s="564"/>
      <c r="N79" s="564"/>
      <c r="O79" s="564"/>
      <c r="P79" s="564"/>
      <c r="Q79" s="564"/>
      <c r="R79" s="564"/>
      <c r="S79" s="564"/>
      <c r="T79" s="564"/>
      <c r="U79" s="564"/>
      <c r="V79" s="564"/>
      <c r="W79" s="564"/>
      <c r="X79" s="564"/>
      <c r="Y79" s="564"/>
      <c r="Z79" s="564"/>
    </row>
    <row r="80" ht="12.75" customHeight="1">
      <c r="A80" s="564"/>
      <c r="B80" s="565"/>
      <c r="C80" s="565"/>
      <c r="D80" s="566"/>
      <c r="E80" s="566"/>
      <c r="F80" s="566"/>
      <c r="G80" s="567"/>
      <c r="H80" s="564"/>
      <c r="I80" s="568"/>
      <c r="J80" s="564"/>
      <c r="K80" s="564"/>
      <c r="L80" s="564"/>
      <c r="M80" s="564"/>
      <c r="N80" s="564"/>
      <c r="O80" s="564"/>
      <c r="P80" s="564"/>
      <c r="Q80" s="564"/>
      <c r="R80" s="564"/>
      <c r="S80" s="564"/>
      <c r="T80" s="564"/>
      <c r="U80" s="564"/>
      <c r="V80" s="564"/>
      <c r="W80" s="564"/>
      <c r="X80" s="564"/>
      <c r="Y80" s="564"/>
      <c r="Z80" s="564"/>
    </row>
    <row r="81" ht="12.75" customHeight="1">
      <c r="A81" s="564"/>
      <c r="B81" s="565"/>
      <c r="C81" s="565"/>
      <c r="D81" s="566"/>
      <c r="E81" s="566"/>
      <c r="F81" s="566"/>
      <c r="G81" s="567"/>
      <c r="H81" s="564"/>
      <c r="I81" s="568"/>
      <c r="J81" s="564"/>
      <c r="K81" s="564"/>
      <c r="L81" s="564"/>
      <c r="M81" s="564"/>
      <c r="N81" s="564"/>
      <c r="O81" s="564"/>
      <c r="P81" s="564"/>
      <c r="Q81" s="564"/>
      <c r="R81" s="564"/>
      <c r="S81" s="564"/>
      <c r="T81" s="564"/>
      <c r="U81" s="564"/>
      <c r="V81" s="564"/>
      <c r="W81" s="564"/>
      <c r="X81" s="564"/>
      <c r="Y81" s="564"/>
      <c r="Z81" s="564"/>
    </row>
    <row r="82" ht="12.75" customHeight="1">
      <c r="A82" s="564"/>
      <c r="B82" s="565"/>
      <c r="C82" s="565"/>
      <c r="D82" s="566"/>
      <c r="E82" s="566"/>
      <c r="F82" s="566"/>
      <c r="G82" s="567"/>
      <c r="H82" s="564"/>
      <c r="I82" s="568"/>
      <c r="J82" s="564"/>
      <c r="K82" s="564"/>
      <c r="L82" s="564"/>
      <c r="M82" s="564"/>
      <c r="N82" s="564"/>
      <c r="O82" s="564"/>
      <c r="P82" s="564"/>
      <c r="Q82" s="564"/>
      <c r="R82" s="564"/>
      <c r="S82" s="564"/>
      <c r="T82" s="564"/>
      <c r="U82" s="564"/>
      <c r="V82" s="564"/>
      <c r="W82" s="564"/>
      <c r="X82" s="564"/>
      <c r="Y82" s="564"/>
      <c r="Z82" s="564"/>
    </row>
    <row r="83" ht="12.75" customHeight="1">
      <c r="A83" s="564"/>
      <c r="B83" s="565"/>
      <c r="C83" s="565"/>
      <c r="D83" s="566"/>
      <c r="E83" s="566"/>
      <c r="F83" s="566"/>
      <c r="G83" s="567"/>
      <c r="H83" s="564"/>
      <c r="I83" s="568"/>
      <c r="J83" s="564"/>
      <c r="K83" s="564"/>
      <c r="L83" s="564"/>
      <c r="M83" s="564"/>
      <c r="N83" s="564"/>
      <c r="O83" s="564"/>
      <c r="P83" s="564"/>
      <c r="Q83" s="564"/>
      <c r="R83" s="564"/>
      <c r="S83" s="564"/>
      <c r="T83" s="564"/>
      <c r="U83" s="564"/>
      <c r="V83" s="564"/>
      <c r="W83" s="564"/>
      <c r="X83" s="564"/>
      <c r="Y83" s="564"/>
      <c r="Z83" s="564"/>
    </row>
    <row r="84" ht="12.75" customHeight="1">
      <c r="A84" s="564"/>
      <c r="B84" s="565"/>
      <c r="C84" s="565"/>
      <c r="D84" s="566"/>
      <c r="E84" s="566"/>
      <c r="F84" s="566"/>
      <c r="G84" s="567"/>
      <c r="H84" s="564"/>
      <c r="I84" s="568"/>
      <c r="J84" s="564"/>
      <c r="K84" s="564"/>
      <c r="L84" s="564"/>
      <c r="M84" s="564"/>
      <c r="N84" s="564"/>
      <c r="O84" s="564"/>
      <c r="P84" s="564"/>
      <c r="Q84" s="564"/>
      <c r="R84" s="564"/>
      <c r="S84" s="564"/>
      <c r="T84" s="564"/>
      <c r="U84" s="564"/>
      <c r="V84" s="564"/>
      <c r="W84" s="564"/>
      <c r="X84" s="564"/>
      <c r="Y84" s="564"/>
      <c r="Z84" s="564"/>
    </row>
    <row r="85" ht="12.75" customHeight="1">
      <c r="A85" s="564"/>
      <c r="B85" s="565"/>
      <c r="C85" s="565"/>
      <c r="D85" s="566"/>
      <c r="E85" s="566"/>
      <c r="F85" s="566"/>
      <c r="G85" s="567"/>
      <c r="H85" s="564"/>
      <c r="I85" s="568"/>
      <c r="J85" s="564"/>
      <c r="K85" s="564"/>
      <c r="L85" s="564"/>
      <c r="M85" s="564"/>
      <c r="N85" s="564"/>
      <c r="O85" s="564"/>
      <c r="P85" s="564"/>
      <c r="Q85" s="564"/>
      <c r="R85" s="564"/>
      <c r="S85" s="564"/>
      <c r="T85" s="564"/>
      <c r="U85" s="564"/>
      <c r="V85" s="564"/>
      <c r="W85" s="564"/>
      <c r="X85" s="564"/>
      <c r="Y85" s="564"/>
      <c r="Z85" s="564"/>
    </row>
    <row r="86" ht="12.75" customHeight="1">
      <c r="A86" s="564"/>
      <c r="B86" s="565"/>
      <c r="C86" s="565"/>
      <c r="D86" s="566"/>
      <c r="E86" s="566"/>
      <c r="F86" s="566"/>
      <c r="G86" s="567"/>
      <c r="H86" s="564"/>
      <c r="I86" s="568"/>
      <c r="J86" s="564"/>
      <c r="K86" s="564"/>
      <c r="L86" s="564"/>
      <c r="M86" s="564"/>
      <c r="N86" s="564"/>
      <c r="O86" s="564"/>
      <c r="P86" s="564"/>
      <c r="Q86" s="564"/>
      <c r="R86" s="564"/>
      <c r="S86" s="564"/>
      <c r="T86" s="564"/>
      <c r="U86" s="564"/>
      <c r="V86" s="564"/>
      <c r="W86" s="564"/>
      <c r="X86" s="564"/>
      <c r="Y86" s="564"/>
      <c r="Z86" s="564"/>
    </row>
    <row r="87" ht="12.75" customHeight="1">
      <c r="A87" s="564"/>
      <c r="B87" s="565"/>
      <c r="C87" s="565"/>
      <c r="D87" s="566"/>
      <c r="E87" s="566"/>
      <c r="F87" s="566"/>
      <c r="G87" s="567"/>
      <c r="H87" s="564"/>
      <c r="I87" s="568"/>
      <c r="J87" s="564"/>
      <c r="K87" s="564"/>
      <c r="L87" s="564"/>
      <c r="M87" s="564"/>
      <c r="N87" s="564"/>
      <c r="O87" s="564"/>
      <c r="P87" s="564"/>
      <c r="Q87" s="564"/>
      <c r="R87" s="564"/>
      <c r="S87" s="564"/>
      <c r="T87" s="564"/>
      <c r="U87" s="564"/>
      <c r="V87" s="564"/>
      <c r="W87" s="564"/>
      <c r="X87" s="564"/>
      <c r="Y87" s="564"/>
      <c r="Z87" s="564"/>
    </row>
    <row r="88" ht="12.75" customHeight="1">
      <c r="A88" s="564"/>
      <c r="B88" s="565"/>
      <c r="C88" s="565"/>
      <c r="D88" s="566"/>
      <c r="E88" s="566"/>
      <c r="F88" s="566"/>
      <c r="G88" s="567"/>
      <c r="H88" s="564"/>
      <c r="I88" s="568"/>
      <c r="J88" s="564"/>
      <c r="K88" s="564"/>
      <c r="L88" s="564"/>
      <c r="M88" s="564"/>
      <c r="N88" s="564"/>
      <c r="O88" s="564"/>
      <c r="P88" s="564"/>
      <c r="Q88" s="564"/>
      <c r="R88" s="564"/>
      <c r="S88" s="564"/>
      <c r="T88" s="564"/>
      <c r="U88" s="564"/>
      <c r="V88" s="564"/>
      <c r="W88" s="564"/>
      <c r="X88" s="564"/>
      <c r="Y88" s="564"/>
      <c r="Z88" s="564"/>
    </row>
    <row r="89" ht="12.75" customHeight="1">
      <c r="A89" s="564"/>
      <c r="B89" s="565"/>
      <c r="C89" s="565"/>
      <c r="D89" s="566"/>
      <c r="E89" s="566"/>
      <c r="F89" s="566"/>
      <c r="G89" s="567"/>
      <c r="H89" s="564"/>
      <c r="I89" s="568"/>
      <c r="J89" s="564"/>
      <c r="K89" s="564"/>
      <c r="L89" s="564"/>
      <c r="M89" s="564"/>
      <c r="N89" s="564"/>
      <c r="O89" s="564"/>
      <c r="P89" s="564"/>
      <c r="Q89" s="564"/>
      <c r="R89" s="564"/>
      <c r="S89" s="564"/>
      <c r="T89" s="564"/>
      <c r="U89" s="564"/>
      <c r="V89" s="564"/>
      <c r="W89" s="564"/>
      <c r="X89" s="564"/>
      <c r="Y89" s="564"/>
      <c r="Z89" s="564"/>
    </row>
    <row r="90" ht="12.75" customHeight="1">
      <c r="A90" s="564"/>
      <c r="B90" s="565"/>
      <c r="C90" s="565"/>
      <c r="D90" s="566"/>
      <c r="E90" s="566"/>
      <c r="F90" s="566"/>
      <c r="G90" s="567"/>
      <c r="H90" s="564"/>
      <c r="I90" s="568"/>
      <c r="J90" s="564"/>
      <c r="K90" s="564"/>
      <c r="L90" s="564"/>
      <c r="M90" s="564"/>
      <c r="N90" s="564"/>
      <c r="O90" s="564"/>
      <c r="P90" s="564"/>
      <c r="Q90" s="564"/>
      <c r="R90" s="564"/>
      <c r="S90" s="564"/>
      <c r="T90" s="564"/>
      <c r="U90" s="564"/>
      <c r="V90" s="564"/>
      <c r="W90" s="564"/>
      <c r="X90" s="564"/>
      <c r="Y90" s="564"/>
      <c r="Z90" s="564"/>
    </row>
    <row r="91" ht="12.75" customHeight="1">
      <c r="A91" s="564"/>
      <c r="B91" s="565"/>
      <c r="C91" s="565"/>
      <c r="D91" s="566"/>
      <c r="E91" s="566"/>
      <c r="F91" s="566"/>
      <c r="G91" s="567"/>
      <c r="H91" s="564"/>
      <c r="I91" s="568"/>
      <c r="J91" s="564"/>
      <c r="K91" s="564"/>
      <c r="L91" s="564"/>
      <c r="M91" s="564"/>
      <c r="N91" s="564"/>
      <c r="O91" s="564"/>
      <c r="P91" s="564"/>
      <c r="Q91" s="564"/>
      <c r="R91" s="564"/>
      <c r="S91" s="564"/>
      <c r="T91" s="564"/>
      <c r="U91" s="564"/>
      <c r="V91" s="564"/>
      <c r="W91" s="564"/>
      <c r="X91" s="564"/>
      <c r="Y91" s="564"/>
      <c r="Z91" s="564"/>
    </row>
    <row r="92" ht="12.75" customHeight="1">
      <c r="A92" s="564"/>
      <c r="B92" s="565"/>
      <c r="C92" s="565"/>
      <c r="D92" s="566"/>
      <c r="E92" s="566"/>
      <c r="F92" s="566"/>
      <c r="G92" s="567"/>
      <c r="H92" s="564"/>
      <c r="I92" s="568"/>
      <c r="J92" s="564"/>
      <c r="K92" s="564"/>
      <c r="L92" s="564"/>
      <c r="M92" s="564"/>
      <c r="N92" s="564"/>
      <c r="O92" s="564"/>
      <c r="P92" s="564"/>
      <c r="Q92" s="564"/>
      <c r="R92" s="564"/>
      <c r="S92" s="564"/>
      <c r="T92" s="564"/>
      <c r="U92" s="564"/>
      <c r="V92" s="564"/>
      <c r="W92" s="564"/>
      <c r="X92" s="564"/>
      <c r="Y92" s="564"/>
      <c r="Z92" s="564"/>
    </row>
    <row r="93" ht="12.75" customHeight="1">
      <c r="A93" s="564"/>
      <c r="B93" s="565"/>
      <c r="C93" s="565"/>
      <c r="D93" s="566"/>
      <c r="E93" s="566"/>
      <c r="F93" s="566"/>
      <c r="G93" s="567"/>
      <c r="H93" s="564"/>
      <c r="I93" s="568"/>
      <c r="J93" s="564"/>
      <c r="K93" s="564"/>
      <c r="L93" s="564"/>
      <c r="M93" s="564"/>
      <c r="N93" s="564"/>
      <c r="O93" s="564"/>
      <c r="P93" s="564"/>
      <c r="Q93" s="564"/>
      <c r="R93" s="564"/>
      <c r="S93" s="564"/>
      <c r="T93" s="564"/>
      <c r="U93" s="564"/>
      <c r="V93" s="564"/>
      <c r="W93" s="564"/>
      <c r="X93" s="564"/>
      <c r="Y93" s="564"/>
      <c r="Z93" s="564"/>
    </row>
    <row r="94" ht="12.75" customHeight="1">
      <c r="A94" s="564"/>
      <c r="B94" s="565"/>
      <c r="C94" s="565"/>
      <c r="D94" s="566"/>
      <c r="E94" s="566"/>
      <c r="F94" s="566"/>
      <c r="G94" s="567"/>
      <c r="H94" s="564"/>
      <c r="I94" s="568"/>
      <c r="J94" s="564"/>
      <c r="K94" s="564"/>
      <c r="L94" s="564"/>
      <c r="M94" s="564"/>
      <c r="N94" s="564"/>
      <c r="O94" s="564"/>
      <c r="P94" s="564"/>
      <c r="Q94" s="564"/>
      <c r="R94" s="564"/>
      <c r="S94" s="564"/>
      <c r="T94" s="564"/>
      <c r="U94" s="564"/>
      <c r="V94" s="564"/>
      <c r="W94" s="564"/>
      <c r="X94" s="564"/>
      <c r="Y94" s="564"/>
      <c r="Z94" s="564"/>
    </row>
    <row r="95" ht="12.75" customHeight="1">
      <c r="A95" s="564"/>
      <c r="B95" s="565"/>
      <c r="C95" s="565"/>
      <c r="D95" s="566"/>
      <c r="E95" s="566"/>
      <c r="F95" s="566"/>
      <c r="G95" s="567"/>
      <c r="H95" s="564"/>
      <c r="I95" s="568"/>
      <c r="J95" s="564"/>
      <c r="K95" s="564"/>
      <c r="L95" s="564"/>
      <c r="M95" s="564"/>
      <c r="N95" s="564"/>
      <c r="O95" s="564"/>
      <c r="P95" s="564"/>
      <c r="Q95" s="564"/>
      <c r="R95" s="564"/>
      <c r="S95" s="564"/>
      <c r="T95" s="564"/>
      <c r="U95" s="564"/>
      <c r="V95" s="564"/>
      <c r="W95" s="564"/>
      <c r="X95" s="564"/>
      <c r="Y95" s="564"/>
      <c r="Z95" s="564"/>
    </row>
    <row r="96" ht="12.75" customHeight="1">
      <c r="A96" s="564"/>
      <c r="B96" s="565"/>
      <c r="C96" s="565"/>
      <c r="D96" s="566"/>
      <c r="E96" s="566"/>
      <c r="F96" s="566"/>
      <c r="G96" s="567"/>
      <c r="H96" s="564"/>
      <c r="I96" s="568"/>
      <c r="J96" s="564"/>
      <c r="K96" s="564"/>
      <c r="L96" s="564"/>
      <c r="M96" s="564"/>
      <c r="N96" s="564"/>
      <c r="O96" s="564"/>
      <c r="P96" s="564"/>
      <c r="Q96" s="564"/>
      <c r="R96" s="564"/>
      <c r="S96" s="564"/>
      <c r="T96" s="564"/>
      <c r="U96" s="564"/>
      <c r="V96" s="564"/>
      <c r="W96" s="564"/>
      <c r="X96" s="564"/>
      <c r="Y96" s="564"/>
      <c r="Z96" s="564"/>
    </row>
    <row r="97" ht="12.75" customHeight="1">
      <c r="A97" s="564"/>
      <c r="B97" s="565"/>
      <c r="C97" s="565"/>
      <c r="D97" s="566"/>
      <c r="E97" s="566"/>
      <c r="F97" s="566"/>
      <c r="G97" s="567"/>
      <c r="H97" s="564"/>
      <c r="I97" s="568"/>
      <c r="J97" s="564"/>
      <c r="K97" s="564"/>
      <c r="L97" s="564"/>
      <c r="M97" s="564"/>
      <c r="N97" s="564"/>
      <c r="O97" s="564"/>
      <c r="P97" s="564"/>
      <c r="Q97" s="564"/>
      <c r="R97" s="564"/>
      <c r="S97" s="564"/>
      <c r="T97" s="564"/>
      <c r="U97" s="564"/>
      <c r="V97" s="564"/>
      <c r="W97" s="564"/>
      <c r="X97" s="564"/>
      <c r="Y97" s="564"/>
      <c r="Z97" s="564"/>
    </row>
    <row r="98" ht="12.75" customHeight="1">
      <c r="A98" s="564"/>
      <c r="B98" s="565"/>
      <c r="C98" s="565"/>
      <c r="D98" s="566"/>
      <c r="E98" s="566"/>
      <c r="F98" s="566"/>
      <c r="G98" s="567"/>
      <c r="H98" s="564"/>
      <c r="I98" s="568"/>
      <c r="J98" s="564"/>
      <c r="K98" s="564"/>
      <c r="L98" s="564"/>
      <c r="M98" s="564"/>
      <c r="N98" s="564"/>
      <c r="O98" s="564"/>
      <c r="P98" s="564"/>
      <c r="Q98" s="564"/>
      <c r="R98" s="564"/>
      <c r="S98" s="564"/>
      <c r="T98" s="564"/>
      <c r="U98" s="564"/>
      <c r="V98" s="564"/>
      <c r="W98" s="564"/>
      <c r="X98" s="564"/>
      <c r="Y98" s="564"/>
      <c r="Z98" s="564"/>
    </row>
    <row r="99" ht="12.75" customHeight="1">
      <c r="A99" s="564"/>
      <c r="B99" s="565"/>
      <c r="C99" s="565"/>
      <c r="D99" s="566"/>
      <c r="E99" s="566"/>
      <c r="F99" s="566"/>
      <c r="G99" s="567"/>
      <c r="H99" s="564"/>
      <c r="I99" s="568"/>
      <c r="J99" s="564"/>
      <c r="K99" s="564"/>
      <c r="L99" s="564"/>
      <c r="M99" s="564"/>
      <c r="N99" s="564"/>
      <c r="O99" s="564"/>
      <c r="P99" s="564"/>
      <c r="Q99" s="564"/>
      <c r="R99" s="564"/>
      <c r="S99" s="564"/>
      <c r="T99" s="564"/>
      <c r="U99" s="564"/>
      <c r="V99" s="564"/>
      <c r="W99" s="564"/>
      <c r="X99" s="564"/>
      <c r="Y99" s="564"/>
      <c r="Z99" s="564"/>
    </row>
    <row r="100" ht="12.75" customHeight="1">
      <c r="A100" s="564"/>
      <c r="B100" s="565"/>
      <c r="C100" s="565"/>
      <c r="D100" s="566"/>
      <c r="E100" s="566"/>
      <c r="F100" s="566"/>
      <c r="G100" s="567"/>
      <c r="H100" s="564"/>
      <c r="I100" s="568"/>
      <c r="J100" s="564"/>
      <c r="K100" s="564"/>
      <c r="L100" s="564"/>
      <c r="M100" s="564"/>
      <c r="N100" s="564"/>
      <c r="O100" s="564"/>
      <c r="P100" s="564"/>
      <c r="Q100" s="564"/>
      <c r="R100" s="564"/>
      <c r="S100" s="564"/>
      <c r="T100" s="564"/>
      <c r="U100" s="564"/>
      <c r="V100" s="564"/>
      <c r="W100" s="564"/>
      <c r="X100" s="564"/>
      <c r="Y100" s="564"/>
      <c r="Z100" s="564"/>
    </row>
    <row r="101" ht="12.75" customHeight="1">
      <c r="A101" s="564"/>
      <c r="B101" s="565"/>
      <c r="C101" s="565"/>
      <c r="D101" s="566"/>
      <c r="E101" s="566"/>
      <c r="F101" s="566"/>
      <c r="G101" s="567"/>
      <c r="H101" s="564"/>
      <c r="I101" s="568"/>
      <c r="J101" s="564"/>
      <c r="K101" s="564"/>
      <c r="L101" s="564"/>
      <c r="M101" s="564"/>
      <c r="N101" s="564"/>
      <c r="O101" s="564"/>
      <c r="P101" s="564"/>
      <c r="Q101" s="564"/>
      <c r="R101" s="564"/>
      <c r="S101" s="564"/>
      <c r="T101" s="564"/>
      <c r="U101" s="564"/>
      <c r="V101" s="564"/>
      <c r="W101" s="564"/>
      <c r="X101" s="564"/>
      <c r="Y101" s="564"/>
      <c r="Z101" s="564"/>
    </row>
    <row r="102" ht="12.75" customHeight="1">
      <c r="A102" s="564"/>
      <c r="B102" s="565"/>
      <c r="C102" s="565"/>
      <c r="D102" s="566"/>
      <c r="E102" s="566"/>
      <c r="F102" s="566"/>
      <c r="G102" s="567"/>
      <c r="H102" s="564"/>
      <c r="I102" s="568"/>
      <c r="J102" s="564"/>
      <c r="K102" s="564"/>
      <c r="L102" s="564"/>
      <c r="M102" s="564"/>
      <c r="N102" s="564"/>
      <c r="O102" s="564"/>
      <c r="P102" s="564"/>
      <c r="Q102" s="564"/>
      <c r="R102" s="564"/>
      <c r="S102" s="564"/>
      <c r="T102" s="564"/>
      <c r="U102" s="564"/>
      <c r="V102" s="564"/>
      <c r="W102" s="564"/>
      <c r="X102" s="564"/>
      <c r="Y102" s="564"/>
      <c r="Z102" s="564"/>
    </row>
    <row r="103" ht="12.75" customHeight="1">
      <c r="A103" s="564"/>
      <c r="B103" s="565"/>
      <c r="C103" s="565"/>
      <c r="D103" s="566"/>
      <c r="E103" s="566"/>
      <c r="F103" s="566"/>
      <c r="G103" s="567"/>
      <c r="H103" s="564"/>
      <c r="I103" s="568"/>
      <c r="J103" s="564"/>
      <c r="K103" s="564"/>
      <c r="L103" s="564"/>
      <c r="M103" s="564"/>
      <c r="N103" s="564"/>
      <c r="O103" s="564"/>
      <c r="P103" s="564"/>
      <c r="Q103" s="564"/>
      <c r="R103" s="564"/>
      <c r="S103" s="564"/>
      <c r="T103" s="564"/>
      <c r="U103" s="564"/>
      <c r="V103" s="564"/>
      <c r="W103" s="564"/>
      <c r="X103" s="564"/>
      <c r="Y103" s="564"/>
      <c r="Z103" s="564"/>
    </row>
    <row r="104" ht="12.75" customHeight="1">
      <c r="A104" s="564"/>
      <c r="B104" s="565"/>
      <c r="C104" s="565"/>
      <c r="D104" s="566"/>
      <c r="E104" s="566"/>
      <c r="F104" s="566"/>
      <c r="G104" s="567"/>
      <c r="H104" s="564"/>
      <c r="I104" s="568"/>
      <c r="J104" s="564"/>
      <c r="K104" s="564"/>
      <c r="L104" s="564"/>
      <c r="M104" s="564"/>
      <c r="N104" s="564"/>
      <c r="O104" s="564"/>
      <c r="P104" s="564"/>
      <c r="Q104" s="564"/>
      <c r="R104" s="564"/>
      <c r="S104" s="564"/>
      <c r="T104" s="564"/>
      <c r="U104" s="564"/>
      <c r="V104" s="564"/>
      <c r="W104" s="564"/>
      <c r="X104" s="564"/>
      <c r="Y104" s="564"/>
      <c r="Z104" s="564"/>
    </row>
    <row r="105" ht="12.75" customHeight="1">
      <c r="A105" s="564"/>
      <c r="B105" s="565"/>
      <c r="C105" s="565"/>
      <c r="D105" s="566"/>
      <c r="E105" s="566"/>
      <c r="F105" s="566"/>
      <c r="G105" s="567"/>
      <c r="H105" s="564"/>
      <c r="I105" s="568"/>
      <c r="J105" s="564"/>
      <c r="K105" s="564"/>
      <c r="L105" s="564"/>
      <c r="M105" s="564"/>
      <c r="N105" s="564"/>
      <c r="O105" s="564"/>
      <c r="P105" s="564"/>
      <c r="Q105" s="564"/>
      <c r="R105" s="564"/>
      <c r="S105" s="564"/>
      <c r="T105" s="564"/>
      <c r="U105" s="564"/>
      <c r="V105" s="564"/>
      <c r="W105" s="564"/>
      <c r="X105" s="564"/>
      <c r="Y105" s="564"/>
      <c r="Z105" s="564"/>
    </row>
    <row r="106" ht="12.75" customHeight="1">
      <c r="A106" s="564"/>
      <c r="B106" s="565"/>
      <c r="C106" s="565"/>
      <c r="D106" s="566"/>
      <c r="E106" s="566"/>
      <c r="F106" s="566"/>
      <c r="G106" s="567"/>
      <c r="H106" s="564"/>
      <c r="I106" s="568"/>
      <c r="J106" s="564"/>
      <c r="K106" s="564"/>
      <c r="L106" s="564"/>
      <c r="M106" s="564"/>
      <c r="N106" s="564"/>
      <c r="O106" s="564"/>
      <c r="P106" s="564"/>
      <c r="Q106" s="564"/>
      <c r="R106" s="564"/>
      <c r="S106" s="564"/>
      <c r="T106" s="564"/>
      <c r="U106" s="564"/>
      <c r="V106" s="564"/>
      <c r="W106" s="564"/>
      <c r="X106" s="564"/>
      <c r="Y106" s="564"/>
      <c r="Z106" s="564"/>
    </row>
    <row r="107" ht="12.75" customHeight="1">
      <c r="A107" s="564"/>
      <c r="B107" s="565"/>
      <c r="C107" s="565"/>
      <c r="D107" s="566"/>
      <c r="E107" s="566"/>
      <c r="F107" s="566"/>
      <c r="G107" s="567"/>
      <c r="H107" s="564"/>
      <c r="I107" s="568"/>
      <c r="J107" s="564"/>
      <c r="K107" s="564"/>
      <c r="L107" s="564"/>
      <c r="M107" s="564"/>
      <c r="N107" s="564"/>
      <c r="O107" s="564"/>
      <c r="P107" s="564"/>
      <c r="Q107" s="564"/>
      <c r="R107" s="564"/>
      <c r="S107" s="564"/>
      <c r="T107" s="564"/>
      <c r="U107" s="564"/>
      <c r="V107" s="564"/>
      <c r="W107" s="564"/>
      <c r="X107" s="564"/>
      <c r="Y107" s="564"/>
      <c r="Z107" s="564"/>
    </row>
    <row r="108" ht="12.75" customHeight="1">
      <c r="A108" s="564"/>
      <c r="B108" s="565"/>
      <c r="C108" s="565"/>
      <c r="D108" s="566"/>
      <c r="E108" s="566"/>
      <c r="F108" s="566"/>
      <c r="G108" s="567"/>
      <c r="H108" s="564"/>
      <c r="I108" s="568"/>
      <c r="J108" s="564"/>
      <c r="K108" s="564"/>
      <c r="L108" s="564"/>
      <c r="M108" s="564"/>
      <c r="N108" s="564"/>
      <c r="O108" s="564"/>
      <c r="P108" s="564"/>
      <c r="Q108" s="564"/>
      <c r="R108" s="564"/>
      <c r="S108" s="564"/>
      <c r="T108" s="564"/>
      <c r="U108" s="564"/>
      <c r="V108" s="564"/>
      <c r="W108" s="564"/>
      <c r="X108" s="564"/>
      <c r="Y108" s="564"/>
      <c r="Z108" s="564"/>
    </row>
    <row r="109" ht="12.75" customHeight="1">
      <c r="A109" s="564"/>
      <c r="B109" s="565"/>
      <c r="C109" s="565"/>
      <c r="D109" s="566"/>
      <c r="E109" s="566"/>
      <c r="F109" s="566"/>
      <c r="G109" s="567"/>
      <c r="H109" s="564"/>
      <c r="I109" s="568"/>
      <c r="J109" s="564"/>
      <c r="K109" s="564"/>
      <c r="L109" s="564"/>
      <c r="M109" s="564"/>
      <c r="N109" s="564"/>
      <c r="O109" s="564"/>
      <c r="P109" s="564"/>
      <c r="Q109" s="564"/>
      <c r="R109" s="564"/>
      <c r="S109" s="564"/>
      <c r="T109" s="564"/>
      <c r="U109" s="564"/>
      <c r="V109" s="564"/>
      <c r="W109" s="564"/>
      <c r="X109" s="564"/>
      <c r="Y109" s="564"/>
      <c r="Z109" s="564"/>
    </row>
    <row r="110" ht="12.75" customHeight="1">
      <c r="A110" s="564"/>
      <c r="B110" s="565"/>
      <c r="C110" s="565"/>
      <c r="D110" s="566"/>
      <c r="E110" s="566"/>
      <c r="F110" s="566"/>
      <c r="G110" s="567"/>
      <c r="H110" s="564"/>
      <c r="I110" s="568"/>
      <c r="J110" s="564"/>
      <c r="K110" s="564"/>
      <c r="L110" s="564"/>
      <c r="M110" s="564"/>
      <c r="N110" s="564"/>
      <c r="O110" s="564"/>
      <c r="P110" s="564"/>
      <c r="Q110" s="564"/>
      <c r="R110" s="564"/>
      <c r="S110" s="564"/>
      <c r="T110" s="564"/>
      <c r="U110" s="564"/>
      <c r="V110" s="564"/>
      <c r="W110" s="564"/>
      <c r="X110" s="564"/>
      <c r="Y110" s="564"/>
      <c r="Z110" s="564"/>
    </row>
    <row r="111" ht="12.75" customHeight="1">
      <c r="A111" s="564"/>
      <c r="B111" s="565"/>
      <c r="C111" s="565"/>
      <c r="D111" s="566"/>
      <c r="E111" s="566"/>
      <c r="F111" s="566"/>
      <c r="G111" s="567"/>
      <c r="H111" s="564"/>
      <c r="I111" s="568"/>
      <c r="J111" s="564"/>
      <c r="K111" s="564"/>
      <c r="L111" s="564"/>
      <c r="M111" s="564"/>
      <c r="N111" s="564"/>
      <c r="O111" s="564"/>
      <c r="P111" s="564"/>
      <c r="Q111" s="564"/>
      <c r="R111" s="564"/>
      <c r="S111" s="564"/>
      <c r="T111" s="564"/>
      <c r="U111" s="564"/>
      <c r="V111" s="564"/>
      <c r="W111" s="564"/>
      <c r="X111" s="564"/>
      <c r="Y111" s="564"/>
      <c r="Z111" s="564"/>
    </row>
    <row r="112" ht="12.75" customHeight="1">
      <c r="A112" s="564"/>
      <c r="B112" s="565"/>
      <c r="C112" s="565"/>
      <c r="D112" s="566"/>
      <c r="E112" s="566"/>
      <c r="F112" s="566"/>
      <c r="G112" s="567"/>
      <c r="H112" s="564"/>
      <c r="I112" s="568"/>
      <c r="J112" s="564"/>
      <c r="K112" s="564"/>
      <c r="L112" s="564"/>
      <c r="M112" s="564"/>
      <c r="N112" s="564"/>
      <c r="O112" s="564"/>
      <c r="P112" s="564"/>
      <c r="Q112" s="564"/>
      <c r="R112" s="564"/>
      <c r="S112" s="564"/>
      <c r="T112" s="564"/>
      <c r="U112" s="564"/>
      <c r="V112" s="564"/>
      <c r="W112" s="564"/>
      <c r="X112" s="564"/>
      <c r="Y112" s="564"/>
      <c r="Z112" s="564"/>
    </row>
    <row r="113" ht="12.75" customHeight="1">
      <c r="A113" s="564"/>
      <c r="B113" s="565"/>
      <c r="C113" s="565"/>
      <c r="D113" s="566"/>
      <c r="E113" s="566"/>
      <c r="F113" s="566"/>
      <c r="G113" s="567"/>
      <c r="H113" s="564"/>
      <c r="I113" s="568"/>
      <c r="J113" s="564"/>
      <c r="K113" s="564"/>
      <c r="L113" s="564"/>
      <c r="M113" s="564"/>
      <c r="N113" s="564"/>
      <c r="O113" s="564"/>
      <c r="P113" s="564"/>
      <c r="Q113" s="564"/>
      <c r="R113" s="564"/>
      <c r="S113" s="564"/>
      <c r="T113" s="564"/>
      <c r="U113" s="564"/>
      <c r="V113" s="564"/>
      <c r="W113" s="564"/>
      <c r="X113" s="564"/>
      <c r="Y113" s="564"/>
      <c r="Z113" s="564"/>
    </row>
    <row r="114" ht="12.75" customHeight="1">
      <c r="A114" s="564"/>
      <c r="B114" s="565"/>
      <c r="C114" s="565"/>
      <c r="D114" s="566"/>
      <c r="E114" s="566"/>
      <c r="F114" s="566"/>
      <c r="G114" s="567"/>
      <c r="H114" s="564"/>
      <c r="I114" s="568"/>
      <c r="J114" s="564"/>
      <c r="K114" s="564"/>
      <c r="L114" s="564"/>
      <c r="M114" s="564"/>
      <c r="N114" s="564"/>
      <c r="O114" s="564"/>
      <c r="P114" s="564"/>
      <c r="Q114" s="564"/>
      <c r="R114" s="564"/>
      <c r="S114" s="564"/>
      <c r="T114" s="564"/>
      <c r="U114" s="564"/>
      <c r="V114" s="564"/>
      <c r="W114" s="564"/>
      <c r="X114" s="564"/>
      <c r="Y114" s="564"/>
      <c r="Z114" s="564"/>
    </row>
    <row r="115" ht="12.75" customHeight="1">
      <c r="A115" s="564"/>
      <c r="B115" s="565"/>
      <c r="C115" s="565"/>
      <c r="D115" s="566"/>
      <c r="E115" s="566"/>
      <c r="F115" s="566"/>
      <c r="G115" s="567"/>
      <c r="H115" s="564"/>
      <c r="I115" s="568"/>
      <c r="J115" s="564"/>
      <c r="K115" s="564"/>
      <c r="L115" s="564"/>
      <c r="M115" s="564"/>
      <c r="N115" s="564"/>
      <c r="O115" s="564"/>
      <c r="P115" s="564"/>
      <c r="Q115" s="564"/>
      <c r="R115" s="564"/>
      <c r="S115" s="564"/>
      <c r="T115" s="564"/>
      <c r="U115" s="564"/>
      <c r="V115" s="564"/>
      <c r="W115" s="564"/>
      <c r="X115" s="564"/>
      <c r="Y115" s="564"/>
      <c r="Z115" s="564"/>
    </row>
    <row r="116" ht="12.75" customHeight="1">
      <c r="A116" s="564"/>
      <c r="B116" s="565"/>
      <c r="C116" s="565"/>
      <c r="D116" s="566"/>
      <c r="E116" s="566"/>
      <c r="F116" s="566"/>
      <c r="G116" s="567"/>
      <c r="H116" s="564"/>
      <c r="I116" s="568"/>
      <c r="J116" s="564"/>
      <c r="K116" s="564"/>
      <c r="L116" s="564"/>
      <c r="M116" s="564"/>
      <c r="N116" s="564"/>
      <c r="O116" s="564"/>
      <c r="P116" s="564"/>
      <c r="Q116" s="564"/>
      <c r="R116" s="564"/>
      <c r="S116" s="564"/>
      <c r="T116" s="564"/>
      <c r="U116" s="564"/>
      <c r="V116" s="564"/>
      <c r="W116" s="564"/>
      <c r="X116" s="564"/>
      <c r="Y116" s="564"/>
      <c r="Z116" s="564"/>
    </row>
    <row r="117" ht="12.75" customHeight="1">
      <c r="A117" s="564"/>
      <c r="B117" s="565"/>
      <c r="C117" s="565"/>
      <c r="D117" s="566"/>
      <c r="E117" s="566"/>
      <c r="F117" s="566"/>
      <c r="G117" s="567"/>
      <c r="H117" s="564"/>
      <c r="I117" s="568"/>
      <c r="J117" s="564"/>
      <c r="K117" s="564"/>
      <c r="L117" s="564"/>
      <c r="M117" s="564"/>
      <c r="N117" s="564"/>
      <c r="O117" s="564"/>
      <c r="P117" s="564"/>
      <c r="Q117" s="564"/>
      <c r="R117" s="564"/>
      <c r="S117" s="564"/>
      <c r="T117" s="564"/>
      <c r="U117" s="564"/>
      <c r="V117" s="564"/>
      <c r="W117" s="564"/>
      <c r="X117" s="564"/>
      <c r="Y117" s="564"/>
      <c r="Z117" s="564"/>
    </row>
    <row r="118" ht="12.75" customHeight="1">
      <c r="A118" s="564"/>
      <c r="B118" s="565"/>
      <c r="C118" s="565"/>
      <c r="D118" s="566"/>
      <c r="E118" s="566"/>
      <c r="F118" s="566"/>
      <c r="G118" s="567"/>
      <c r="H118" s="564"/>
      <c r="I118" s="568"/>
      <c r="J118" s="564"/>
      <c r="K118" s="564"/>
      <c r="L118" s="564"/>
      <c r="M118" s="564"/>
      <c r="N118" s="564"/>
      <c r="O118" s="564"/>
      <c r="P118" s="564"/>
      <c r="Q118" s="564"/>
      <c r="R118" s="564"/>
      <c r="S118" s="564"/>
      <c r="T118" s="564"/>
      <c r="U118" s="564"/>
      <c r="V118" s="564"/>
      <c r="W118" s="564"/>
      <c r="X118" s="564"/>
      <c r="Y118" s="564"/>
      <c r="Z118" s="564"/>
    </row>
    <row r="119" ht="12.75" customHeight="1">
      <c r="A119" s="564"/>
      <c r="B119" s="565"/>
      <c r="C119" s="565"/>
      <c r="D119" s="566"/>
      <c r="E119" s="566"/>
      <c r="F119" s="566"/>
      <c r="G119" s="567"/>
      <c r="H119" s="564"/>
      <c r="I119" s="568"/>
      <c r="J119" s="564"/>
      <c r="K119" s="564"/>
      <c r="L119" s="564"/>
      <c r="M119" s="564"/>
      <c r="N119" s="564"/>
      <c r="O119" s="564"/>
      <c r="P119" s="564"/>
      <c r="Q119" s="564"/>
      <c r="R119" s="564"/>
      <c r="S119" s="564"/>
      <c r="T119" s="564"/>
      <c r="U119" s="564"/>
      <c r="V119" s="564"/>
      <c r="W119" s="564"/>
      <c r="X119" s="564"/>
      <c r="Y119" s="564"/>
      <c r="Z119" s="564"/>
    </row>
    <row r="120" ht="12.75" customHeight="1">
      <c r="A120" s="564"/>
      <c r="B120" s="565"/>
      <c r="C120" s="565"/>
      <c r="D120" s="566"/>
      <c r="E120" s="566"/>
      <c r="F120" s="566"/>
      <c r="G120" s="567"/>
      <c r="H120" s="564"/>
      <c r="I120" s="568"/>
      <c r="J120" s="564"/>
      <c r="K120" s="564"/>
      <c r="L120" s="564"/>
      <c r="M120" s="564"/>
      <c r="N120" s="564"/>
      <c r="O120" s="564"/>
      <c r="P120" s="564"/>
      <c r="Q120" s="564"/>
      <c r="R120" s="564"/>
      <c r="S120" s="564"/>
      <c r="T120" s="564"/>
      <c r="U120" s="564"/>
      <c r="V120" s="564"/>
      <c r="W120" s="564"/>
      <c r="X120" s="564"/>
      <c r="Y120" s="564"/>
      <c r="Z120" s="564"/>
    </row>
    <row r="121" ht="12.75" customHeight="1">
      <c r="A121" s="564"/>
      <c r="B121" s="565"/>
      <c r="C121" s="565"/>
      <c r="D121" s="566"/>
      <c r="E121" s="566"/>
      <c r="F121" s="566"/>
      <c r="G121" s="567"/>
      <c r="H121" s="564"/>
      <c r="I121" s="568"/>
      <c r="J121" s="564"/>
      <c r="K121" s="564"/>
      <c r="L121" s="564"/>
      <c r="M121" s="564"/>
      <c r="N121" s="564"/>
      <c r="O121" s="564"/>
      <c r="P121" s="564"/>
      <c r="Q121" s="564"/>
      <c r="R121" s="564"/>
      <c r="S121" s="564"/>
      <c r="T121" s="564"/>
      <c r="U121" s="564"/>
      <c r="V121" s="564"/>
      <c r="W121" s="564"/>
      <c r="X121" s="564"/>
      <c r="Y121" s="564"/>
      <c r="Z121" s="564"/>
    </row>
    <row r="122" ht="12.75" customHeight="1">
      <c r="A122" s="564"/>
      <c r="B122" s="565"/>
      <c r="C122" s="565"/>
      <c r="D122" s="566"/>
      <c r="E122" s="566"/>
      <c r="F122" s="566"/>
      <c r="G122" s="567"/>
      <c r="H122" s="564"/>
      <c r="I122" s="568"/>
      <c r="J122" s="564"/>
      <c r="K122" s="564"/>
      <c r="L122" s="564"/>
      <c r="M122" s="564"/>
      <c r="N122" s="564"/>
      <c r="O122" s="564"/>
      <c r="P122" s="564"/>
      <c r="Q122" s="564"/>
      <c r="R122" s="564"/>
      <c r="S122" s="564"/>
      <c r="T122" s="564"/>
      <c r="U122" s="564"/>
      <c r="V122" s="564"/>
      <c r="W122" s="564"/>
      <c r="X122" s="564"/>
      <c r="Y122" s="564"/>
      <c r="Z122" s="564"/>
    </row>
    <row r="123" ht="12.75" customHeight="1">
      <c r="A123" s="564"/>
      <c r="B123" s="565"/>
      <c r="C123" s="565"/>
      <c r="D123" s="566"/>
      <c r="E123" s="566"/>
      <c r="F123" s="566"/>
      <c r="G123" s="567"/>
      <c r="H123" s="564"/>
      <c r="I123" s="568"/>
      <c r="J123" s="564"/>
      <c r="K123" s="564"/>
      <c r="L123" s="564"/>
      <c r="M123" s="564"/>
      <c r="N123" s="564"/>
      <c r="O123" s="564"/>
      <c r="P123" s="564"/>
      <c r="Q123" s="564"/>
      <c r="R123" s="564"/>
      <c r="S123" s="564"/>
      <c r="T123" s="564"/>
      <c r="U123" s="564"/>
      <c r="V123" s="564"/>
      <c r="W123" s="564"/>
      <c r="X123" s="564"/>
      <c r="Y123" s="564"/>
      <c r="Z123" s="564"/>
    </row>
    <row r="124" ht="12.75" customHeight="1">
      <c r="A124" s="564"/>
      <c r="B124" s="565"/>
      <c r="C124" s="565"/>
      <c r="D124" s="566"/>
      <c r="E124" s="566"/>
      <c r="F124" s="566"/>
      <c r="G124" s="567"/>
      <c r="H124" s="564"/>
      <c r="I124" s="568"/>
      <c r="J124" s="564"/>
      <c r="K124" s="564"/>
      <c r="L124" s="564"/>
      <c r="M124" s="564"/>
      <c r="N124" s="564"/>
      <c r="O124" s="564"/>
      <c r="P124" s="564"/>
      <c r="Q124" s="564"/>
      <c r="R124" s="564"/>
      <c r="S124" s="564"/>
      <c r="T124" s="564"/>
      <c r="U124" s="564"/>
      <c r="V124" s="564"/>
      <c r="W124" s="564"/>
      <c r="X124" s="564"/>
      <c r="Y124" s="564"/>
      <c r="Z124" s="564"/>
    </row>
    <row r="125" ht="12.75" customHeight="1">
      <c r="A125" s="564"/>
      <c r="B125" s="565"/>
      <c r="C125" s="565"/>
      <c r="D125" s="566"/>
      <c r="E125" s="566"/>
      <c r="F125" s="566"/>
      <c r="G125" s="567"/>
      <c r="H125" s="564"/>
      <c r="I125" s="568"/>
      <c r="J125" s="564"/>
      <c r="K125" s="564"/>
      <c r="L125" s="564"/>
      <c r="M125" s="564"/>
      <c r="N125" s="564"/>
      <c r="O125" s="564"/>
      <c r="P125" s="564"/>
      <c r="Q125" s="564"/>
      <c r="R125" s="564"/>
      <c r="S125" s="564"/>
      <c r="T125" s="564"/>
      <c r="U125" s="564"/>
      <c r="V125" s="564"/>
      <c r="W125" s="564"/>
      <c r="X125" s="564"/>
      <c r="Y125" s="564"/>
      <c r="Z125" s="564"/>
    </row>
    <row r="126" ht="12.75" customHeight="1">
      <c r="A126" s="564"/>
      <c r="B126" s="565"/>
      <c r="C126" s="565"/>
      <c r="D126" s="566"/>
      <c r="E126" s="566"/>
      <c r="F126" s="566"/>
      <c r="G126" s="567"/>
      <c r="H126" s="564"/>
      <c r="I126" s="568"/>
      <c r="J126" s="564"/>
      <c r="K126" s="564"/>
      <c r="L126" s="564"/>
      <c r="M126" s="564"/>
      <c r="N126" s="564"/>
      <c r="O126" s="564"/>
      <c r="P126" s="564"/>
      <c r="Q126" s="564"/>
      <c r="R126" s="564"/>
      <c r="S126" s="564"/>
      <c r="T126" s="564"/>
      <c r="U126" s="564"/>
      <c r="V126" s="564"/>
      <c r="W126" s="564"/>
      <c r="X126" s="564"/>
      <c r="Y126" s="564"/>
      <c r="Z126" s="564"/>
    </row>
    <row r="127" ht="12.75" customHeight="1">
      <c r="A127" s="564"/>
      <c r="B127" s="565"/>
      <c r="C127" s="565"/>
      <c r="D127" s="566"/>
      <c r="E127" s="566"/>
      <c r="F127" s="566"/>
      <c r="G127" s="567"/>
      <c r="H127" s="564"/>
      <c r="I127" s="568"/>
      <c r="J127" s="564"/>
      <c r="K127" s="564"/>
      <c r="L127" s="564"/>
      <c r="M127" s="564"/>
      <c r="N127" s="564"/>
      <c r="O127" s="564"/>
      <c r="P127" s="564"/>
      <c r="Q127" s="564"/>
      <c r="R127" s="564"/>
      <c r="S127" s="564"/>
      <c r="T127" s="564"/>
      <c r="U127" s="564"/>
      <c r="V127" s="564"/>
      <c r="W127" s="564"/>
      <c r="X127" s="564"/>
      <c r="Y127" s="564"/>
      <c r="Z127" s="564"/>
    </row>
    <row r="128" ht="12.75" customHeight="1">
      <c r="A128" s="564"/>
      <c r="B128" s="565"/>
      <c r="C128" s="565"/>
      <c r="D128" s="566"/>
      <c r="E128" s="566"/>
      <c r="F128" s="566"/>
      <c r="G128" s="567"/>
      <c r="H128" s="564"/>
      <c r="I128" s="568"/>
      <c r="J128" s="564"/>
      <c r="K128" s="564"/>
      <c r="L128" s="564"/>
      <c r="M128" s="564"/>
      <c r="N128" s="564"/>
      <c r="O128" s="564"/>
      <c r="P128" s="564"/>
      <c r="Q128" s="564"/>
      <c r="R128" s="564"/>
      <c r="S128" s="564"/>
      <c r="T128" s="564"/>
      <c r="U128" s="564"/>
      <c r="V128" s="564"/>
      <c r="W128" s="564"/>
      <c r="X128" s="564"/>
      <c r="Y128" s="564"/>
      <c r="Z128" s="564"/>
    </row>
    <row r="129" ht="12.75" customHeight="1">
      <c r="A129" s="564"/>
      <c r="B129" s="565"/>
      <c r="C129" s="565"/>
      <c r="D129" s="566"/>
      <c r="E129" s="566"/>
      <c r="F129" s="566"/>
      <c r="G129" s="567"/>
      <c r="H129" s="564"/>
      <c r="I129" s="568"/>
      <c r="J129" s="564"/>
      <c r="K129" s="564"/>
      <c r="L129" s="564"/>
      <c r="M129" s="564"/>
      <c r="N129" s="564"/>
      <c r="O129" s="564"/>
      <c r="P129" s="564"/>
      <c r="Q129" s="564"/>
      <c r="R129" s="564"/>
      <c r="S129" s="564"/>
      <c r="T129" s="564"/>
      <c r="U129" s="564"/>
      <c r="V129" s="564"/>
      <c r="W129" s="564"/>
      <c r="X129" s="564"/>
      <c r="Y129" s="564"/>
      <c r="Z129" s="564"/>
    </row>
    <row r="130" ht="12.75" customHeight="1">
      <c r="A130" s="564"/>
      <c r="B130" s="565"/>
      <c r="C130" s="565"/>
      <c r="D130" s="566"/>
      <c r="E130" s="566"/>
      <c r="F130" s="566"/>
      <c r="G130" s="567"/>
      <c r="H130" s="564"/>
      <c r="I130" s="568"/>
      <c r="J130" s="564"/>
      <c r="K130" s="564"/>
      <c r="L130" s="564"/>
      <c r="M130" s="564"/>
      <c r="N130" s="564"/>
      <c r="O130" s="564"/>
      <c r="P130" s="564"/>
      <c r="Q130" s="564"/>
      <c r="R130" s="564"/>
      <c r="S130" s="564"/>
      <c r="T130" s="564"/>
      <c r="U130" s="564"/>
      <c r="V130" s="564"/>
      <c r="W130" s="564"/>
      <c r="X130" s="564"/>
      <c r="Y130" s="564"/>
      <c r="Z130" s="564"/>
    </row>
    <row r="131" ht="12.75" customHeight="1">
      <c r="A131" s="564"/>
      <c r="B131" s="565"/>
      <c r="C131" s="565"/>
      <c r="D131" s="566"/>
      <c r="E131" s="566"/>
      <c r="F131" s="566"/>
      <c r="G131" s="567"/>
      <c r="H131" s="564"/>
      <c r="I131" s="568"/>
      <c r="J131" s="564"/>
      <c r="K131" s="564"/>
      <c r="L131" s="564"/>
      <c r="M131" s="564"/>
      <c r="N131" s="564"/>
      <c r="O131" s="564"/>
      <c r="P131" s="564"/>
      <c r="Q131" s="564"/>
      <c r="R131" s="564"/>
      <c r="S131" s="564"/>
      <c r="T131" s="564"/>
      <c r="U131" s="564"/>
      <c r="V131" s="564"/>
      <c r="W131" s="564"/>
      <c r="X131" s="564"/>
      <c r="Y131" s="564"/>
      <c r="Z131" s="564"/>
    </row>
    <row r="132" ht="12.75" customHeight="1">
      <c r="A132" s="564"/>
      <c r="B132" s="565"/>
      <c r="C132" s="565"/>
      <c r="D132" s="566"/>
      <c r="E132" s="566"/>
      <c r="F132" s="566"/>
      <c r="G132" s="567"/>
      <c r="H132" s="564"/>
      <c r="I132" s="568"/>
      <c r="J132" s="564"/>
      <c r="K132" s="564"/>
      <c r="L132" s="564"/>
      <c r="M132" s="564"/>
      <c r="N132" s="564"/>
      <c r="O132" s="564"/>
      <c r="P132" s="564"/>
      <c r="Q132" s="564"/>
      <c r="R132" s="564"/>
      <c r="S132" s="564"/>
      <c r="T132" s="564"/>
      <c r="U132" s="564"/>
      <c r="V132" s="564"/>
      <c r="W132" s="564"/>
      <c r="X132" s="564"/>
      <c r="Y132" s="564"/>
      <c r="Z132" s="564"/>
    </row>
    <row r="133" ht="12.75" customHeight="1">
      <c r="A133" s="564"/>
      <c r="B133" s="565"/>
      <c r="C133" s="565"/>
      <c r="D133" s="566"/>
      <c r="E133" s="566"/>
      <c r="F133" s="566"/>
      <c r="G133" s="567"/>
      <c r="H133" s="564"/>
      <c r="I133" s="568"/>
      <c r="J133" s="564"/>
      <c r="K133" s="564"/>
      <c r="L133" s="564"/>
      <c r="M133" s="564"/>
      <c r="N133" s="564"/>
      <c r="O133" s="564"/>
      <c r="P133" s="564"/>
      <c r="Q133" s="564"/>
      <c r="R133" s="564"/>
      <c r="S133" s="564"/>
      <c r="T133" s="564"/>
      <c r="U133" s="564"/>
      <c r="V133" s="564"/>
      <c r="W133" s="564"/>
      <c r="X133" s="564"/>
      <c r="Y133" s="564"/>
      <c r="Z133" s="564"/>
    </row>
    <row r="134" ht="12.75" customHeight="1">
      <c r="A134" s="564"/>
      <c r="B134" s="565"/>
      <c r="C134" s="565"/>
      <c r="D134" s="566"/>
      <c r="E134" s="566"/>
      <c r="F134" s="566"/>
      <c r="G134" s="567"/>
      <c r="H134" s="564"/>
      <c r="I134" s="568"/>
      <c r="J134" s="564"/>
      <c r="K134" s="564"/>
      <c r="L134" s="564"/>
      <c r="M134" s="564"/>
      <c r="N134" s="564"/>
      <c r="O134" s="564"/>
      <c r="P134" s="564"/>
      <c r="Q134" s="564"/>
      <c r="R134" s="564"/>
      <c r="S134" s="564"/>
      <c r="T134" s="564"/>
      <c r="U134" s="564"/>
      <c r="V134" s="564"/>
      <c r="W134" s="564"/>
      <c r="X134" s="564"/>
      <c r="Y134" s="564"/>
      <c r="Z134" s="564"/>
    </row>
    <row r="135" ht="12.75" customHeight="1">
      <c r="A135" s="564"/>
      <c r="B135" s="565"/>
      <c r="C135" s="565"/>
      <c r="D135" s="566"/>
      <c r="E135" s="566"/>
      <c r="F135" s="566"/>
      <c r="G135" s="567"/>
      <c r="H135" s="564"/>
      <c r="I135" s="568"/>
      <c r="J135" s="564"/>
      <c r="K135" s="564"/>
      <c r="L135" s="564"/>
      <c r="M135" s="564"/>
      <c r="N135" s="564"/>
      <c r="O135" s="564"/>
      <c r="P135" s="564"/>
      <c r="Q135" s="564"/>
      <c r="R135" s="564"/>
      <c r="S135" s="564"/>
      <c r="T135" s="564"/>
      <c r="U135" s="564"/>
      <c r="V135" s="564"/>
      <c r="W135" s="564"/>
      <c r="X135" s="564"/>
      <c r="Y135" s="564"/>
      <c r="Z135" s="564"/>
    </row>
    <row r="136" ht="12.75" customHeight="1">
      <c r="A136" s="564"/>
      <c r="B136" s="565"/>
      <c r="C136" s="565"/>
      <c r="D136" s="566"/>
      <c r="E136" s="566"/>
      <c r="F136" s="566"/>
      <c r="G136" s="567"/>
      <c r="H136" s="564"/>
      <c r="I136" s="568"/>
      <c r="J136" s="564"/>
      <c r="K136" s="564"/>
      <c r="L136" s="564"/>
      <c r="M136" s="564"/>
      <c r="N136" s="564"/>
      <c r="O136" s="564"/>
      <c r="P136" s="564"/>
      <c r="Q136" s="564"/>
      <c r="R136" s="564"/>
      <c r="S136" s="564"/>
      <c r="T136" s="564"/>
      <c r="U136" s="564"/>
      <c r="V136" s="564"/>
      <c r="W136" s="564"/>
      <c r="X136" s="564"/>
      <c r="Y136" s="564"/>
      <c r="Z136" s="564"/>
    </row>
    <row r="137" ht="12.75" customHeight="1">
      <c r="A137" s="564"/>
      <c r="B137" s="565"/>
      <c r="C137" s="565"/>
      <c r="D137" s="566"/>
      <c r="E137" s="566"/>
      <c r="F137" s="566"/>
      <c r="G137" s="567"/>
      <c r="H137" s="564"/>
      <c r="I137" s="568"/>
      <c r="J137" s="564"/>
      <c r="K137" s="564"/>
      <c r="L137" s="564"/>
      <c r="M137" s="564"/>
      <c r="N137" s="564"/>
      <c r="O137" s="564"/>
      <c r="P137" s="564"/>
      <c r="Q137" s="564"/>
      <c r="R137" s="564"/>
      <c r="S137" s="564"/>
      <c r="T137" s="564"/>
      <c r="U137" s="564"/>
      <c r="V137" s="564"/>
      <c r="W137" s="564"/>
      <c r="X137" s="564"/>
      <c r="Y137" s="564"/>
      <c r="Z137" s="564"/>
    </row>
    <row r="138" ht="12.75" customHeight="1">
      <c r="A138" s="564"/>
      <c r="B138" s="565"/>
      <c r="C138" s="565"/>
      <c r="D138" s="566"/>
      <c r="E138" s="566"/>
      <c r="F138" s="566"/>
      <c r="G138" s="567"/>
      <c r="H138" s="564"/>
      <c r="I138" s="568"/>
      <c r="J138" s="564"/>
      <c r="K138" s="564"/>
      <c r="L138" s="564"/>
      <c r="M138" s="564"/>
      <c r="N138" s="564"/>
      <c r="O138" s="564"/>
      <c r="P138" s="564"/>
      <c r="Q138" s="564"/>
      <c r="R138" s="564"/>
      <c r="S138" s="564"/>
      <c r="T138" s="564"/>
      <c r="U138" s="564"/>
      <c r="V138" s="564"/>
      <c r="W138" s="564"/>
      <c r="X138" s="564"/>
      <c r="Y138" s="564"/>
      <c r="Z138" s="564"/>
    </row>
    <row r="139" ht="12.75" customHeight="1">
      <c r="A139" s="564"/>
      <c r="B139" s="565"/>
      <c r="C139" s="565"/>
      <c r="D139" s="566"/>
      <c r="E139" s="566"/>
      <c r="F139" s="566"/>
      <c r="G139" s="567"/>
      <c r="H139" s="564"/>
      <c r="I139" s="568"/>
      <c r="J139" s="564"/>
      <c r="K139" s="564"/>
      <c r="L139" s="564"/>
      <c r="M139" s="564"/>
      <c r="N139" s="564"/>
      <c r="O139" s="564"/>
      <c r="P139" s="564"/>
      <c r="Q139" s="564"/>
      <c r="R139" s="564"/>
      <c r="S139" s="564"/>
      <c r="T139" s="564"/>
      <c r="U139" s="564"/>
      <c r="V139" s="564"/>
      <c r="W139" s="564"/>
      <c r="X139" s="564"/>
      <c r="Y139" s="564"/>
      <c r="Z139" s="564"/>
    </row>
    <row r="140" ht="12.75" customHeight="1">
      <c r="A140" s="564"/>
      <c r="B140" s="565"/>
      <c r="C140" s="565"/>
      <c r="D140" s="566"/>
      <c r="E140" s="566"/>
      <c r="F140" s="566"/>
      <c r="G140" s="567"/>
      <c r="H140" s="564"/>
      <c r="I140" s="568"/>
      <c r="J140" s="564"/>
      <c r="K140" s="564"/>
      <c r="L140" s="564"/>
      <c r="M140" s="564"/>
      <c r="N140" s="564"/>
      <c r="O140" s="564"/>
      <c r="P140" s="564"/>
      <c r="Q140" s="564"/>
      <c r="R140" s="564"/>
      <c r="S140" s="564"/>
      <c r="T140" s="564"/>
      <c r="U140" s="564"/>
      <c r="V140" s="564"/>
      <c r="W140" s="564"/>
      <c r="X140" s="564"/>
      <c r="Y140" s="564"/>
      <c r="Z140" s="564"/>
    </row>
    <row r="141" ht="12.75" customHeight="1">
      <c r="A141" s="564"/>
      <c r="B141" s="565"/>
      <c r="C141" s="565"/>
      <c r="D141" s="566"/>
      <c r="E141" s="566"/>
      <c r="F141" s="566"/>
      <c r="G141" s="567"/>
      <c r="H141" s="564"/>
      <c r="I141" s="568"/>
      <c r="J141" s="564"/>
      <c r="K141" s="564"/>
      <c r="L141" s="564"/>
      <c r="M141" s="564"/>
      <c r="N141" s="564"/>
      <c r="O141" s="564"/>
      <c r="P141" s="564"/>
      <c r="Q141" s="564"/>
      <c r="R141" s="564"/>
      <c r="S141" s="564"/>
      <c r="T141" s="564"/>
      <c r="U141" s="564"/>
      <c r="V141" s="564"/>
      <c r="W141" s="564"/>
      <c r="X141" s="564"/>
      <c r="Y141" s="564"/>
      <c r="Z141" s="564"/>
    </row>
    <row r="142" ht="12.75" customHeight="1">
      <c r="A142" s="564"/>
      <c r="B142" s="565"/>
      <c r="C142" s="565"/>
      <c r="D142" s="566"/>
      <c r="E142" s="566"/>
      <c r="F142" s="566"/>
      <c r="G142" s="567"/>
      <c r="H142" s="564"/>
      <c r="I142" s="568"/>
      <c r="J142" s="564"/>
      <c r="K142" s="564"/>
      <c r="L142" s="564"/>
      <c r="M142" s="564"/>
      <c r="N142" s="564"/>
      <c r="O142" s="564"/>
      <c r="P142" s="564"/>
      <c r="Q142" s="564"/>
      <c r="R142" s="564"/>
      <c r="S142" s="564"/>
      <c r="T142" s="564"/>
      <c r="U142" s="564"/>
      <c r="V142" s="564"/>
      <c r="W142" s="564"/>
      <c r="X142" s="564"/>
      <c r="Y142" s="564"/>
      <c r="Z142" s="564"/>
    </row>
    <row r="143" ht="12.75" customHeight="1">
      <c r="A143" s="564"/>
      <c r="B143" s="565"/>
      <c r="C143" s="565"/>
      <c r="D143" s="566"/>
      <c r="E143" s="566"/>
      <c r="F143" s="566"/>
      <c r="G143" s="567"/>
      <c r="H143" s="564"/>
      <c r="I143" s="568"/>
      <c r="J143" s="564"/>
      <c r="K143" s="564"/>
      <c r="L143" s="564"/>
      <c r="M143" s="564"/>
      <c r="N143" s="564"/>
      <c r="O143" s="564"/>
      <c r="P143" s="564"/>
      <c r="Q143" s="564"/>
      <c r="R143" s="564"/>
      <c r="S143" s="564"/>
      <c r="T143" s="564"/>
      <c r="U143" s="564"/>
      <c r="V143" s="564"/>
      <c r="W143" s="564"/>
      <c r="X143" s="564"/>
      <c r="Y143" s="564"/>
      <c r="Z143" s="564"/>
    </row>
    <row r="144" ht="12.75" customHeight="1">
      <c r="A144" s="564"/>
      <c r="B144" s="565"/>
      <c r="C144" s="565"/>
      <c r="D144" s="566"/>
      <c r="E144" s="566"/>
      <c r="F144" s="566"/>
      <c r="G144" s="567"/>
      <c r="H144" s="564"/>
      <c r="I144" s="568"/>
      <c r="J144" s="564"/>
      <c r="K144" s="564"/>
      <c r="L144" s="564"/>
      <c r="M144" s="564"/>
      <c r="N144" s="564"/>
      <c r="O144" s="564"/>
      <c r="P144" s="564"/>
      <c r="Q144" s="564"/>
      <c r="R144" s="564"/>
      <c r="S144" s="564"/>
      <c r="T144" s="564"/>
      <c r="U144" s="564"/>
      <c r="V144" s="564"/>
      <c r="W144" s="564"/>
      <c r="X144" s="564"/>
      <c r="Y144" s="564"/>
      <c r="Z144" s="564"/>
    </row>
    <row r="145" ht="12.75" customHeight="1">
      <c r="A145" s="564"/>
      <c r="B145" s="565"/>
      <c r="C145" s="565"/>
      <c r="D145" s="566"/>
      <c r="E145" s="566"/>
      <c r="F145" s="566"/>
      <c r="G145" s="567"/>
      <c r="H145" s="564"/>
      <c r="I145" s="568"/>
      <c r="J145" s="564"/>
      <c r="K145" s="564"/>
      <c r="L145" s="564"/>
      <c r="M145" s="564"/>
      <c r="N145" s="564"/>
      <c r="O145" s="564"/>
      <c r="P145" s="564"/>
      <c r="Q145" s="564"/>
      <c r="R145" s="564"/>
      <c r="S145" s="564"/>
      <c r="T145" s="564"/>
      <c r="U145" s="564"/>
      <c r="V145" s="564"/>
      <c r="W145" s="564"/>
      <c r="X145" s="564"/>
      <c r="Y145" s="564"/>
      <c r="Z145" s="564"/>
    </row>
    <row r="146" ht="12.75" customHeight="1">
      <c r="A146" s="564"/>
      <c r="B146" s="565"/>
      <c r="C146" s="565"/>
      <c r="D146" s="566"/>
      <c r="E146" s="566"/>
      <c r="F146" s="566"/>
      <c r="G146" s="567"/>
      <c r="H146" s="564"/>
      <c r="I146" s="568"/>
      <c r="J146" s="564"/>
      <c r="K146" s="564"/>
      <c r="L146" s="564"/>
      <c r="M146" s="564"/>
      <c r="N146" s="564"/>
      <c r="O146" s="564"/>
      <c r="P146" s="564"/>
      <c r="Q146" s="564"/>
      <c r="R146" s="564"/>
      <c r="S146" s="564"/>
      <c r="T146" s="564"/>
      <c r="U146" s="564"/>
      <c r="V146" s="564"/>
      <c r="W146" s="564"/>
      <c r="X146" s="564"/>
      <c r="Y146" s="564"/>
      <c r="Z146" s="564"/>
    </row>
    <row r="147" ht="12.75" customHeight="1">
      <c r="A147" s="564"/>
      <c r="B147" s="565"/>
      <c r="C147" s="565"/>
      <c r="D147" s="566"/>
      <c r="E147" s="566"/>
      <c r="F147" s="566"/>
      <c r="G147" s="567"/>
      <c r="H147" s="564"/>
      <c r="I147" s="568"/>
      <c r="J147" s="564"/>
      <c r="K147" s="564"/>
      <c r="L147" s="564"/>
      <c r="M147" s="564"/>
      <c r="N147" s="564"/>
      <c r="O147" s="564"/>
      <c r="P147" s="564"/>
      <c r="Q147" s="564"/>
      <c r="R147" s="564"/>
      <c r="S147" s="564"/>
      <c r="T147" s="564"/>
      <c r="U147" s="564"/>
      <c r="V147" s="564"/>
      <c r="W147" s="564"/>
      <c r="X147" s="564"/>
      <c r="Y147" s="564"/>
      <c r="Z147" s="564"/>
    </row>
    <row r="148" ht="12.75" customHeight="1">
      <c r="A148" s="564"/>
      <c r="B148" s="565"/>
      <c r="C148" s="565"/>
      <c r="D148" s="566"/>
      <c r="E148" s="566"/>
      <c r="F148" s="566"/>
      <c r="G148" s="567"/>
      <c r="H148" s="564"/>
      <c r="I148" s="568"/>
      <c r="J148" s="564"/>
      <c r="K148" s="564"/>
      <c r="L148" s="564"/>
      <c r="M148" s="564"/>
      <c r="N148" s="564"/>
      <c r="O148" s="564"/>
      <c r="P148" s="564"/>
      <c r="Q148" s="564"/>
      <c r="R148" s="564"/>
      <c r="S148" s="564"/>
      <c r="T148" s="564"/>
      <c r="U148" s="564"/>
      <c r="V148" s="564"/>
      <c r="W148" s="564"/>
      <c r="X148" s="564"/>
      <c r="Y148" s="564"/>
      <c r="Z148" s="564"/>
    </row>
    <row r="149" ht="12.75" customHeight="1">
      <c r="A149" s="564"/>
      <c r="B149" s="565"/>
      <c r="C149" s="565"/>
      <c r="D149" s="566"/>
      <c r="E149" s="566"/>
      <c r="F149" s="566"/>
      <c r="G149" s="567"/>
      <c r="H149" s="564"/>
      <c r="I149" s="568"/>
      <c r="J149" s="564"/>
      <c r="K149" s="564"/>
      <c r="L149" s="564"/>
      <c r="M149" s="564"/>
      <c r="N149" s="564"/>
      <c r="O149" s="564"/>
      <c r="P149" s="564"/>
      <c r="Q149" s="564"/>
      <c r="R149" s="564"/>
      <c r="S149" s="564"/>
      <c r="T149" s="564"/>
      <c r="U149" s="564"/>
      <c r="V149" s="564"/>
      <c r="W149" s="564"/>
      <c r="X149" s="564"/>
      <c r="Y149" s="564"/>
      <c r="Z149" s="564"/>
    </row>
    <row r="150" ht="12.75" customHeight="1">
      <c r="A150" s="564"/>
      <c r="B150" s="565"/>
      <c r="C150" s="565"/>
      <c r="D150" s="566"/>
      <c r="E150" s="566"/>
      <c r="F150" s="566"/>
      <c r="G150" s="567"/>
      <c r="H150" s="564"/>
      <c r="I150" s="568"/>
      <c r="J150" s="564"/>
      <c r="K150" s="564"/>
      <c r="L150" s="564"/>
      <c r="M150" s="564"/>
      <c r="N150" s="564"/>
      <c r="O150" s="564"/>
      <c r="P150" s="564"/>
      <c r="Q150" s="564"/>
      <c r="R150" s="564"/>
      <c r="S150" s="564"/>
      <c r="T150" s="564"/>
      <c r="U150" s="564"/>
      <c r="V150" s="564"/>
      <c r="W150" s="564"/>
      <c r="X150" s="564"/>
      <c r="Y150" s="564"/>
      <c r="Z150" s="564"/>
    </row>
    <row r="151" ht="12.75" customHeight="1">
      <c r="A151" s="564"/>
      <c r="B151" s="565"/>
      <c r="C151" s="565"/>
      <c r="D151" s="566"/>
      <c r="E151" s="566"/>
      <c r="F151" s="566"/>
      <c r="G151" s="567"/>
      <c r="H151" s="564"/>
      <c r="I151" s="568"/>
      <c r="J151" s="564"/>
      <c r="K151" s="564"/>
      <c r="L151" s="564"/>
      <c r="M151" s="564"/>
      <c r="N151" s="564"/>
      <c r="O151" s="564"/>
      <c r="P151" s="564"/>
      <c r="Q151" s="564"/>
      <c r="R151" s="564"/>
      <c r="S151" s="564"/>
      <c r="T151" s="564"/>
      <c r="U151" s="564"/>
      <c r="V151" s="564"/>
      <c r="W151" s="564"/>
      <c r="X151" s="564"/>
      <c r="Y151" s="564"/>
      <c r="Z151" s="564"/>
    </row>
    <row r="152" ht="12.75" customHeight="1">
      <c r="A152" s="564"/>
      <c r="B152" s="565"/>
      <c r="C152" s="565"/>
      <c r="D152" s="566"/>
      <c r="E152" s="566"/>
      <c r="F152" s="566"/>
      <c r="G152" s="567"/>
      <c r="H152" s="564"/>
      <c r="I152" s="568"/>
      <c r="J152" s="564"/>
      <c r="K152" s="564"/>
      <c r="L152" s="564"/>
      <c r="M152" s="564"/>
      <c r="N152" s="564"/>
      <c r="O152" s="564"/>
      <c r="P152" s="564"/>
      <c r="Q152" s="564"/>
      <c r="R152" s="564"/>
      <c r="S152" s="564"/>
      <c r="T152" s="564"/>
      <c r="U152" s="564"/>
      <c r="V152" s="564"/>
      <c r="W152" s="564"/>
      <c r="X152" s="564"/>
      <c r="Y152" s="564"/>
      <c r="Z152" s="564"/>
    </row>
    <row r="153" ht="12.75" customHeight="1">
      <c r="A153" s="564"/>
      <c r="B153" s="565"/>
      <c r="C153" s="565"/>
      <c r="D153" s="566"/>
      <c r="E153" s="566"/>
      <c r="F153" s="566"/>
      <c r="G153" s="567"/>
      <c r="H153" s="564"/>
      <c r="I153" s="568"/>
      <c r="J153" s="564"/>
      <c r="K153" s="564"/>
      <c r="L153" s="564"/>
      <c r="M153" s="564"/>
      <c r="N153" s="564"/>
      <c r="O153" s="564"/>
      <c r="P153" s="564"/>
      <c r="Q153" s="564"/>
      <c r="R153" s="564"/>
      <c r="S153" s="564"/>
      <c r="T153" s="564"/>
      <c r="U153" s="564"/>
      <c r="V153" s="564"/>
      <c r="W153" s="564"/>
      <c r="X153" s="564"/>
      <c r="Y153" s="564"/>
      <c r="Z153" s="564"/>
    </row>
    <row r="154" ht="12.75" customHeight="1">
      <c r="A154" s="564"/>
      <c r="B154" s="565"/>
      <c r="C154" s="565"/>
      <c r="D154" s="566"/>
      <c r="E154" s="566"/>
      <c r="F154" s="566"/>
      <c r="G154" s="567"/>
      <c r="H154" s="564"/>
      <c r="I154" s="568"/>
      <c r="J154" s="564"/>
      <c r="K154" s="564"/>
      <c r="L154" s="564"/>
      <c r="M154" s="564"/>
      <c r="N154" s="564"/>
      <c r="O154" s="564"/>
      <c r="P154" s="564"/>
      <c r="Q154" s="564"/>
      <c r="R154" s="564"/>
      <c r="S154" s="564"/>
      <c r="T154" s="564"/>
      <c r="U154" s="564"/>
      <c r="V154" s="564"/>
      <c r="W154" s="564"/>
      <c r="X154" s="564"/>
      <c r="Y154" s="564"/>
      <c r="Z154" s="564"/>
    </row>
    <row r="155" ht="12.75" customHeight="1">
      <c r="A155" s="564"/>
      <c r="B155" s="565"/>
      <c r="C155" s="565"/>
      <c r="D155" s="566"/>
      <c r="E155" s="566"/>
      <c r="F155" s="566"/>
      <c r="G155" s="567"/>
      <c r="H155" s="564"/>
      <c r="I155" s="568"/>
      <c r="J155" s="564"/>
      <c r="K155" s="564"/>
      <c r="L155" s="564"/>
      <c r="M155" s="564"/>
      <c r="N155" s="564"/>
      <c r="O155" s="564"/>
      <c r="P155" s="564"/>
      <c r="Q155" s="564"/>
      <c r="R155" s="564"/>
      <c r="S155" s="564"/>
      <c r="T155" s="564"/>
      <c r="U155" s="564"/>
      <c r="V155" s="564"/>
      <c r="W155" s="564"/>
      <c r="X155" s="564"/>
      <c r="Y155" s="564"/>
      <c r="Z155" s="564"/>
    </row>
    <row r="156" ht="12.75" customHeight="1">
      <c r="A156" s="564"/>
      <c r="B156" s="565"/>
      <c r="C156" s="565"/>
      <c r="D156" s="566"/>
      <c r="E156" s="566"/>
      <c r="F156" s="566"/>
      <c r="G156" s="567"/>
      <c r="H156" s="564"/>
      <c r="I156" s="568"/>
      <c r="J156" s="564"/>
      <c r="K156" s="564"/>
      <c r="L156" s="564"/>
      <c r="M156" s="564"/>
      <c r="N156" s="564"/>
      <c r="O156" s="564"/>
      <c r="P156" s="564"/>
      <c r="Q156" s="564"/>
      <c r="R156" s="564"/>
      <c r="S156" s="564"/>
      <c r="T156" s="564"/>
      <c r="U156" s="564"/>
      <c r="V156" s="564"/>
      <c r="W156" s="564"/>
      <c r="X156" s="564"/>
      <c r="Y156" s="564"/>
      <c r="Z156" s="564"/>
    </row>
    <row r="157" ht="12.75" customHeight="1">
      <c r="A157" s="564"/>
      <c r="B157" s="565"/>
      <c r="C157" s="565"/>
      <c r="D157" s="566"/>
      <c r="E157" s="566"/>
      <c r="F157" s="566"/>
      <c r="G157" s="567"/>
      <c r="H157" s="564"/>
      <c r="I157" s="568"/>
      <c r="J157" s="564"/>
      <c r="K157" s="564"/>
      <c r="L157" s="564"/>
      <c r="M157" s="564"/>
      <c r="N157" s="564"/>
      <c r="O157" s="564"/>
      <c r="P157" s="564"/>
      <c r="Q157" s="564"/>
      <c r="R157" s="564"/>
      <c r="S157" s="564"/>
      <c r="T157" s="564"/>
      <c r="U157" s="564"/>
      <c r="V157" s="564"/>
      <c r="W157" s="564"/>
      <c r="X157" s="564"/>
      <c r="Y157" s="564"/>
      <c r="Z157" s="564"/>
    </row>
    <row r="158" ht="12.75" customHeight="1">
      <c r="A158" s="564"/>
      <c r="B158" s="565"/>
      <c r="C158" s="565"/>
      <c r="D158" s="566"/>
      <c r="E158" s="566"/>
      <c r="F158" s="566"/>
      <c r="G158" s="567"/>
      <c r="H158" s="564"/>
      <c r="I158" s="568"/>
      <c r="J158" s="564"/>
      <c r="K158" s="564"/>
      <c r="L158" s="564"/>
      <c r="M158" s="564"/>
      <c r="N158" s="564"/>
      <c r="O158" s="564"/>
      <c r="P158" s="564"/>
      <c r="Q158" s="564"/>
      <c r="R158" s="564"/>
      <c r="S158" s="564"/>
      <c r="T158" s="564"/>
      <c r="U158" s="564"/>
      <c r="V158" s="564"/>
      <c r="W158" s="564"/>
      <c r="X158" s="564"/>
      <c r="Y158" s="564"/>
      <c r="Z158" s="564"/>
    </row>
    <row r="159" ht="12.75" customHeight="1">
      <c r="A159" s="564"/>
      <c r="B159" s="565"/>
      <c r="C159" s="565"/>
      <c r="D159" s="566"/>
      <c r="E159" s="566"/>
      <c r="F159" s="566"/>
      <c r="G159" s="567"/>
      <c r="H159" s="564"/>
      <c r="I159" s="568"/>
      <c r="J159" s="564"/>
      <c r="K159" s="564"/>
      <c r="L159" s="564"/>
      <c r="M159" s="564"/>
      <c r="N159" s="564"/>
      <c r="O159" s="564"/>
      <c r="P159" s="564"/>
      <c r="Q159" s="564"/>
      <c r="R159" s="564"/>
      <c r="S159" s="564"/>
      <c r="T159" s="564"/>
      <c r="U159" s="564"/>
      <c r="V159" s="564"/>
      <c r="W159" s="564"/>
      <c r="X159" s="564"/>
      <c r="Y159" s="564"/>
      <c r="Z159" s="564"/>
    </row>
    <row r="160" ht="12.75" customHeight="1">
      <c r="A160" s="564"/>
      <c r="B160" s="565"/>
      <c r="C160" s="565"/>
      <c r="D160" s="566"/>
      <c r="E160" s="566"/>
      <c r="F160" s="566"/>
      <c r="G160" s="567"/>
      <c r="H160" s="564"/>
      <c r="I160" s="568"/>
      <c r="J160" s="564"/>
      <c r="K160" s="564"/>
      <c r="L160" s="564"/>
      <c r="M160" s="564"/>
      <c r="N160" s="564"/>
      <c r="O160" s="564"/>
      <c r="P160" s="564"/>
      <c r="Q160" s="564"/>
      <c r="R160" s="564"/>
      <c r="S160" s="564"/>
      <c r="T160" s="564"/>
      <c r="U160" s="564"/>
      <c r="V160" s="564"/>
      <c r="W160" s="564"/>
      <c r="X160" s="564"/>
      <c r="Y160" s="564"/>
      <c r="Z160" s="564"/>
    </row>
    <row r="161" ht="12.75" customHeight="1">
      <c r="A161" s="564"/>
      <c r="B161" s="565"/>
      <c r="C161" s="565"/>
      <c r="D161" s="566"/>
      <c r="E161" s="566"/>
      <c r="F161" s="566"/>
      <c r="G161" s="567"/>
      <c r="H161" s="564"/>
      <c r="I161" s="568"/>
      <c r="J161" s="564"/>
      <c r="K161" s="564"/>
      <c r="L161" s="564"/>
      <c r="M161" s="564"/>
      <c r="N161" s="564"/>
      <c r="O161" s="564"/>
      <c r="P161" s="564"/>
      <c r="Q161" s="564"/>
      <c r="R161" s="564"/>
      <c r="S161" s="564"/>
      <c r="T161" s="564"/>
      <c r="U161" s="564"/>
      <c r="V161" s="564"/>
      <c r="W161" s="564"/>
      <c r="X161" s="564"/>
      <c r="Y161" s="564"/>
      <c r="Z161" s="564"/>
    </row>
    <row r="162" ht="12.75" customHeight="1">
      <c r="A162" s="564"/>
      <c r="B162" s="565"/>
      <c r="C162" s="565"/>
      <c r="D162" s="566"/>
      <c r="E162" s="566"/>
      <c r="F162" s="566"/>
      <c r="G162" s="567"/>
      <c r="H162" s="564"/>
      <c r="I162" s="568"/>
      <c r="J162" s="564"/>
      <c r="K162" s="564"/>
      <c r="L162" s="564"/>
      <c r="M162" s="564"/>
      <c r="N162" s="564"/>
      <c r="O162" s="564"/>
      <c r="P162" s="564"/>
      <c r="Q162" s="564"/>
      <c r="R162" s="564"/>
      <c r="S162" s="564"/>
      <c r="T162" s="564"/>
      <c r="U162" s="564"/>
      <c r="V162" s="564"/>
      <c r="W162" s="564"/>
      <c r="X162" s="564"/>
      <c r="Y162" s="564"/>
      <c r="Z162" s="564"/>
    </row>
    <row r="163" ht="12.75" customHeight="1">
      <c r="A163" s="564"/>
      <c r="B163" s="565"/>
      <c r="C163" s="565"/>
      <c r="D163" s="566"/>
      <c r="E163" s="566"/>
      <c r="F163" s="566"/>
      <c r="G163" s="567"/>
      <c r="H163" s="564"/>
      <c r="I163" s="568"/>
      <c r="J163" s="564"/>
      <c r="K163" s="564"/>
      <c r="L163" s="564"/>
      <c r="M163" s="564"/>
      <c r="N163" s="564"/>
      <c r="O163" s="564"/>
      <c r="P163" s="564"/>
      <c r="Q163" s="564"/>
      <c r="R163" s="564"/>
      <c r="S163" s="564"/>
      <c r="T163" s="564"/>
      <c r="U163" s="564"/>
      <c r="V163" s="564"/>
      <c r="W163" s="564"/>
      <c r="X163" s="564"/>
      <c r="Y163" s="564"/>
      <c r="Z163" s="564"/>
    </row>
    <row r="164" ht="12.75" customHeight="1">
      <c r="A164" s="564"/>
      <c r="B164" s="565"/>
      <c r="C164" s="565"/>
      <c r="D164" s="566"/>
      <c r="E164" s="566"/>
      <c r="F164" s="566"/>
      <c r="G164" s="567"/>
      <c r="H164" s="564"/>
      <c r="I164" s="568"/>
      <c r="J164" s="564"/>
      <c r="K164" s="564"/>
      <c r="L164" s="564"/>
      <c r="M164" s="564"/>
      <c r="N164" s="564"/>
      <c r="O164" s="564"/>
      <c r="P164" s="564"/>
      <c r="Q164" s="564"/>
      <c r="R164" s="564"/>
      <c r="S164" s="564"/>
      <c r="T164" s="564"/>
      <c r="U164" s="564"/>
      <c r="V164" s="564"/>
      <c r="W164" s="564"/>
      <c r="X164" s="564"/>
      <c r="Y164" s="564"/>
      <c r="Z164" s="564"/>
    </row>
    <row r="165" ht="12.75" customHeight="1">
      <c r="A165" s="564"/>
      <c r="B165" s="565"/>
      <c r="C165" s="565"/>
      <c r="D165" s="566"/>
      <c r="E165" s="566"/>
      <c r="F165" s="566"/>
      <c r="G165" s="567"/>
      <c r="H165" s="564"/>
      <c r="I165" s="568"/>
      <c r="J165" s="564"/>
      <c r="K165" s="564"/>
      <c r="L165" s="564"/>
      <c r="M165" s="564"/>
      <c r="N165" s="564"/>
      <c r="O165" s="564"/>
      <c r="P165" s="564"/>
      <c r="Q165" s="564"/>
      <c r="R165" s="564"/>
      <c r="S165" s="564"/>
      <c r="T165" s="564"/>
      <c r="U165" s="564"/>
      <c r="V165" s="564"/>
      <c r="W165" s="564"/>
      <c r="X165" s="564"/>
      <c r="Y165" s="564"/>
      <c r="Z165" s="564"/>
    </row>
    <row r="166" ht="12.75" customHeight="1">
      <c r="A166" s="564"/>
      <c r="B166" s="565"/>
      <c r="C166" s="565"/>
      <c r="D166" s="566"/>
      <c r="E166" s="566"/>
      <c r="F166" s="566"/>
      <c r="G166" s="567"/>
      <c r="H166" s="564"/>
      <c r="I166" s="568"/>
      <c r="J166" s="564"/>
      <c r="K166" s="564"/>
      <c r="L166" s="564"/>
      <c r="M166" s="564"/>
      <c r="N166" s="564"/>
      <c r="O166" s="564"/>
      <c r="P166" s="564"/>
      <c r="Q166" s="564"/>
      <c r="R166" s="564"/>
      <c r="S166" s="564"/>
      <c r="T166" s="564"/>
      <c r="U166" s="564"/>
      <c r="V166" s="564"/>
      <c r="W166" s="564"/>
      <c r="X166" s="564"/>
      <c r="Y166" s="564"/>
      <c r="Z166" s="564"/>
    </row>
    <row r="167" ht="12.75" customHeight="1">
      <c r="A167" s="564"/>
      <c r="B167" s="565"/>
      <c r="C167" s="565"/>
      <c r="D167" s="566"/>
      <c r="E167" s="566"/>
      <c r="F167" s="566"/>
      <c r="G167" s="567"/>
      <c r="H167" s="564"/>
      <c r="I167" s="568"/>
      <c r="J167" s="564"/>
      <c r="K167" s="564"/>
      <c r="L167" s="564"/>
      <c r="M167" s="564"/>
      <c r="N167" s="564"/>
      <c r="O167" s="564"/>
      <c r="P167" s="564"/>
      <c r="Q167" s="564"/>
      <c r="R167" s="564"/>
      <c r="S167" s="564"/>
      <c r="T167" s="564"/>
      <c r="U167" s="564"/>
      <c r="V167" s="564"/>
      <c r="W167" s="564"/>
      <c r="X167" s="564"/>
      <c r="Y167" s="564"/>
      <c r="Z167" s="564"/>
    </row>
    <row r="168" ht="12.75" customHeight="1">
      <c r="A168" s="564"/>
      <c r="B168" s="565"/>
      <c r="C168" s="565"/>
      <c r="D168" s="566"/>
      <c r="E168" s="566"/>
      <c r="F168" s="566"/>
      <c r="G168" s="567"/>
      <c r="H168" s="564"/>
      <c r="I168" s="568"/>
      <c r="J168" s="564"/>
      <c r="K168" s="564"/>
      <c r="L168" s="564"/>
      <c r="M168" s="564"/>
      <c r="N168" s="564"/>
      <c r="O168" s="564"/>
      <c r="P168" s="564"/>
      <c r="Q168" s="564"/>
      <c r="R168" s="564"/>
      <c r="S168" s="564"/>
      <c r="T168" s="564"/>
      <c r="U168" s="564"/>
      <c r="V168" s="564"/>
      <c r="W168" s="564"/>
      <c r="X168" s="564"/>
      <c r="Y168" s="564"/>
      <c r="Z168" s="564"/>
    </row>
    <row r="169" ht="12.75" customHeight="1">
      <c r="A169" s="564"/>
      <c r="B169" s="565"/>
      <c r="C169" s="565"/>
      <c r="D169" s="566"/>
      <c r="E169" s="566"/>
      <c r="F169" s="566"/>
      <c r="G169" s="567"/>
      <c r="H169" s="564"/>
      <c r="I169" s="568"/>
      <c r="J169" s="564"/>
      <c r="K169" s="564"/>
      <c r="L169" s="564"/>
      <c r="M169" s="564"/>
      <c r="N169" s="564"/>
      <c r="O169" s="564"/>
      <c r="P169" s="564"/>
      <c r="Q169" s="564"/>
      <c r="R169" s="564"/>
      <c r="S169" s="564"/>
      <c r="T169" s="564"/>
      <c r="U169" s="564"/>
      <c r="V169" s="564"/>
      <c r="W169" s="564"/>
      <c r="X169" s="564"/>
      <c r="Y169" s="564"/>
      <c r="Z169" s="564"/>
    </row>
    <row r="170" ht="12.75" customHeight="1">
      <c r="A170" s="564"/>
      <c r="B170" s="565"/>
      <c r="C170" s="565"/>
      <c r="D170" s="566"/>
      <c r="E170" s="566"/>
      <c r="F170" s="566"/>
      <c r="G170" s="567"/>
      <c r="H170" s="564"/>
      <c r="I170" s="568"/>
      <c r="J170" s="564"/>
      <c r="K170" s="564"/>
      <c r="L170" s="564"/>
      <c r="M170" s="564"/>
      <c r="N170" s="564"/>
      <c r="O170" s="564"/>
      <c r="P170" s="564"/>
      <c r="Q170" s="564"/>
      <c r="R170" s="564"/>
      <c r="S170" s="564"/>
      <c r="T170" s="564"/>
      <c r="U170" s="564"/>
      <c r="V170" s="564"/>
      <c r="W170" s="564"/>
      <c r="X170" s="564"/>
      <c r="Y170" s="564"/>
      <c r="Z170" s="564"/>
    </row>
    <row r="171" ht="12.75" customHeight="1">
      <c r="A171" s="564"/>
      <c r="B171" s="565"/>
      <c r="C171" s="565"/>
      <c r="D171" s="566"/>
      <c r="E171" s="566"/>
      <c r="F171" s="566"/>
      <c r="G171" s="567"/>
      <c r="H171" s="564"/>
      <c r="I171" s="568"/>
      <c r="J171" s="564"/>
      <c r="K171" s="564"/>
      <c r="L171" s="564"/>
      <c r="M171" s="564"/>
      <c r="N171" s="564"/>
      <c r="O171" s="564"/>
      <c r="P171" s="564"/>
      <c r="Q171" s="564"/>
      <c r="R171" s="564"/>
      <c r="S171" s="564"/>
      <c r="T171" s="564"/>
      <c r="U171" s="564"/>
      <c r="V171" s="564"/>
      <c r="W171" s="564"/>
      <c r="X171" s="564"/>
      <c r="Y171" s="564"/>
      <c r="Z171" s="564"/>
    </row>
    <row r="172" ht="12.75" customHeight="1">
      <c r="A172" s="564"/>
      <c r="B172" s="565"/>
      <c r="C172" s="565"/>
      <c r="D172" s="566"/>
      <c r="E172" s="566"/>
      <c r="F172" s="566"/>
      <c r="G172" s="567"/>
      <c r="H172" s="564"/>
      <c r="I172" s="568"/>
      <c r="J172" s="564"/>
      <c r="K172" s="564"/>
      <c r="L172" s="564"/>
      <c r="M172" s="564"/>
      <c r="N172" s="564"/>
      <c r="O172" s="564"/>
      <c r="P172" s="564"/>
      <c r="Q172" s="564"/>
      <c r="R172" s="564"/>
      <c r="S172" s="564"/>
      <c r="T172" s="564"/>
      <c r="U172" s="564"/>
      <c r="V172" s="564"/>
      <c r="W172" s="564"/>
      <c r="X172" s="564"/>
      <c r="Y172" s="564"/>
      <c r="Z172" s="564"/>
    </row>
    <row r="173" ht="12.75" customHeight="1">
      <c r="A173" s="564"/>
      <c r="B173" s="565"/>
      <c r="C173" s="565"/>
      <c r="D173" s="566"/>
      <c r="E173" s="566"/>
      <c r="F173" s="566"/>
      <c r="G173" s="567"/>
      <c r="H173" s="564"/>
      <c r="I173" s="568"/>
      <c r="J173" s="564"/>
      <c r="K173" s="564"/>
      <c r="L173" s="564"/>
      <c r="M173" s="564"/>
      <c r="N173" s="564"/>
      <c r="O173" s="564"/>
      <c r="P173" s="564"/>
      <c r="Q173" s="564"/>
      <c r="R173" s="564"/>
      <c r="S173" s="564"/>
      <c r="T173" s="564"/>
      <c r="U173" s="564"/>
      <c r="V173" s="564"/>
      <c r="W173" s="564"/>
      <c r="X173" s="564"/>
      <c r="Y173" s="564"/>
      <c r="Z173" s="564"/>
    </row>
    <row r="174" ht="12.75" customHeight="1">
      <c r="A174" s="564"/>
      <c r="B174" s="565"/>
      <c r="C174" s="565"/>
      <c r="D174" s="566"/>
      <c r="E174" s="566"/>
      <c r="F174" s="566"/>
      <c r="G174" s="567"/>
      <c r="H174" s="564"/>
      <c r="I174" s="568"/>
      <c r="J174" s="564"/>
      <c r="K174" s="564"/>
      <c r="L174" s="564"/>
      <c r="M174" s="564"/>
      <c r="N174" s="564"/>
      <c r="O174" s="564"/>
      <c r="P174" s="564"/>
      <c r="Q174" s="564"/>
      <c r="R174" s="564"/>
      <c r="S174" s="564"/>
      <c r="T174" s="564"/>
      <c r="U174" s="564"/>
      <c r="V174" s="564"/>
      <c r="W174" s="564"/>
      <c r="X174" s="564"/>
      <c r="Y174" s="564"/>
      <c r="Z174" s="564"/>
    </row>
    <row r="175" ht="12.75" customHeight="1">
      <c r="A175" s="564"/>
      <c r="B175" s="565"/>
      <c r="C175" s="565"/>
      <c r="D175" s="566"/>
      <c r="E175" s="566"/>
      <c r="F175" s="566"/>
      <c r="G175" s="567"/>
      <c r="H175" s="564"/>
      <c r="I175" s="568"/>
      <c r="J175" s="564"/>
      <c r="K175" s="564"/>
      <c r="L175" s="564"/>
      <c r="M175" s="564"/>
      <c r="N175" s="564"/>
      <c r="O175" s="564"/>
      <c r="P175" s="564"/>
      <c r="Q175" s="564"/>
      <c r="R175" s="564"/>
      <c r="S175" s="564"/>
      <c r="T175" s="564"/>
      <c r="U175" s="564"/>
      <c r="V175" s="564"/>
      <c r="W175" s="564"/>
      <c r="X175" s="564"/>
      <c r="Y175" s="564"/>
      <c r="Z175" s="564"/>
    </row>
    <row r="176" ht="12.75" customHeight="1">
      <c r="A176" s="564"/>
      <c r="B176" s="565"/>
      <c r="C176" s="565"/>
      <c r="D176" s="566"/>
      <c r="E176" s="566"/>
      <c r="F176" s="566"/>
      <c r="G176" s="567"/>
      <c r="H176" s="564"/>
      <c r="I176" s="568"/>
      <c r="J176" s="564"/>
      <c r="K176" s="564"/>
      <c r="L176" s="564"/>
      <c r="M176" s="564"/>
      <c r="N176" s="564"/>
      <c r="O176" s="564"/>
      <c r="P176" s="564"/>
      <c r="Q176" s="564"/>
      <c r="R176" s="564"/>
      <c r="S176" s="564"/>
      <c r="T176" s="564"/>
      <c r="U176" s="564"/>
      <c r="V176" s="564"/>
      <c r="W176" s="564"/>
      <c r="X176" s="564"/>
      <c r="Y176" s="564"/>
      <c r="Z176" s="564"/>
    </row>
    <row r="177" ht="12.75" customHeight="1">
      <c r="A177" s="564"/>
      <c r="B177" s="565"/>
      <c r="C177" s="565"/>
      <c r="D177" s="566"/>
      <c r="E177" s="566"/>
      <c r="F177" s="566"/>
      <c r="G177" s="567"/>
      <c r="H177" s="564"/>
      <c r="I177" s="568"/>
      <c r="J177" s="564"/>
      <c r="K177" s="564"/>
      <c r="L177" s="564"/>
      <c r="M177" s="564"/>
      <c r="N177" s="564"/>
      <c r="O177" s="564"/>
      <c r="P177" s="564"/>
      <c r="Q177" s="564"/>
      <c r="R177" s="564"/>
      <c r="S177" s="564"/>
      <c r="T177" s="564"/>
      <c r="U177" s="564"/>
      <c r="V177" s="564"/>
      <c r="W177" s="564"/>
      <c r="X177" s="564"/>
      <c r="Y177" s="564"/>
      <c r="Z177" s="564"/>
    </row>
    <row r="178" ht="12.75" customHeight="1">
      <c r="A178" s="564"/>
      <c r="B178" s="565"/>
      <c r="C178" s="565"/>
      <c r="D178" s="566"/>
      <c r="E178" s="566"/>
      <c r="F178" s="566"/>
      <c r="G178" s="567"/>
      <c r="H178" s="564"/>
      <c r="I178" s="568"/>
      <c r="J178" s="564"/>
      <c r="K178" s="564"/>
      <c r="L178" s="564"/>
      <c r="M178" s="564"/>
      <c r="N178" s="564"/>
      <c r="O178" s="564"/>
      <c r="P178" s="564"/>
      <c r="Q178" s="564"/>
      <c r="R178" s="564"/>
      <c r="S178" s="564"/>
      <c r="T178" s="564"/>
      <c r="U178" s="564"/>
      <c r="V178" s="564"/>
      <c r="W178" s="564"/>
      <c r="X178" s="564"/>
      <c r="Y178" s="564"/>
      <c r="Z178" s="564"/>
    </row>
    <row r="179" ht="12.75" customHeight="1">
      <c r="A179" s="564"/>
      <c r="B179" s="565"/>
      <c r="C179" s="565"/>
      <c r="D179" s="566"/>
      <c r="E179" s="566"/>
      <c r="F179" s="566"/>
      <c r="G179" s="567"/>
      <c r="H179" s="564"/>
      <c r="I179" s="568"/>
      <c r="J179" s="564"/>
      <c r="K179" s="564"/>
      <c r="L179" s="564"/>
      <c r="M179" s="564"/>
      <c r="N179" s="564"/>
      <c r="O179" s="564"/>
      <c r="P179" s="564"/>
      <c r="Q179" s="564"/>
      <c r="R179" s="564"/>
      <c r="S179" s="564"/>
      <c r="T179" s="564"/>
      <c r="U179" s="564"/>
      <c r="V179" s="564"/>
      <c r="W179" s="564"/>
      <c r="X179" s="564"/>
      <c r="Y179" s="564"/>
      <c r="Z179" s="564"/>
    </row>
    <row r="180" ht="12.75" customHeight="1">
      <c r="A180" s="564"/>
      <c r="B180" s="565"/>
      <c r="C180" s="565"/>
      <c r="D180" s="566"/>
      <c r="E180" s="566"/>
      <c r="F180" s="566"/>
      <c r="G180" s="567"/>
      <c r="H180" s="564"/>
      <c r="I180" s="568"/>
      <c r="J180" s="564"/>
      <c r="K180" s="564"/>
      <c r="L180" s="564"/>
      <c r="M180" s="564"/>
      <c r="N180" s="564"/>
      <c r="O180" s="564"/>
      <c r="P180" s="564"/>
      <c r="Q180" s="564"/>
      <c r="R180" s="564"/>
      <c r="S180" s="564"/>
      <c r="T180" s="564"/>
      <c r="U180" s="564"/>
      <c r="V180" s="564"/>
      <c r="W180" s="564"/>
      <c r="X180" s="564"/>
      <c r="Y180" s="564"/>
      <c r="Z180" s="564"/>
    </row>
    <row r="181" ht="12.75" customHeight="1">
      <c r="A181" s="564"/>
      <c r="B181" s="565"/>
      <c r="C181" s="565"/>
      <c r="D181" s="566"/>
      <c r="E181" s="566"/>
      <c r="F181" s="566"/>
      <c r="G181" s="567"/>
      <c r="H181" s="564"/>
      <c r="I181" s="568"/>
      <c r="J181" s="564"/>
      <c r="K181" s="564"/>
      <c r="L181" s="564"/>
      <c r="M181" s="564"/>
      <c r="N181" s="564"/>
      <c r="O181" s="564"/>
      <c r="P181" s="564"/>
      <c r="Q181" s="564"/>
      <c r="R181" s="564"/>
      <c r="S181" s="564"/>
      <c r="T181" s="564"/>
      <c r="U181" s="564"/>
      <c r="V181" s="564"/>
      <c r="W181" s="564"/>
      <c r="X181" s="564"/>
      <c r="Y181" s="564"/>
      <c r="Z181" s="564"/>
    </row>
    <row r="182" ht="12.75" customHeight="1">
      <c r="A182" s="564"/>
      <c r="B182" s="565"/>
      <c r="C182" s="565"/>
      <c r="D182" s="566"/>
      <c r="E182" s="566"/>
      <c r="F182" s="566"/>
      <c r="G182" s="567"/>
      <c r="H182" s="564"/>
      <c r="I182" s="568"/>
      <c r="J182" s="564"/>
      <c r="K182" s="564"/>
      <c r="L182" s="564"/>
      <c r="M182" s="564"/>
      <c r="N182" s="564"/>
      <c r="O182" s="564"/>
      <c r="P182" s="564"/>
      <c r="Q182" s="564"/>
      <c r="R182" s="564"/>
      <c r="S182" s="564"/>
      <c r="T182" s="564"/>
      <c r="U182" s="564"/>
      <c r="V182" s="564"/>
      <c r="W182" s="564"/>
      <c r="X182" s="564"/>
      <c r="Y182" s="564"/>
      <c r="Z182" s="564"/>
    </row>
    <row r="183" ht="12.75" customHeight="1">
      <c r="A183" s="564"/>
      <c r="B183" s="565"/>
      <c r="C183" s="565"/>
      <c r="D183" s="566"/>
      <c r="E183" s="566"/>
      <c r="F183" s="566"/>
      <c r="G183" s="567"/>
      <c r="H183" s="564"/>
      <c r="I183" s="568"/>
      <c r="J183" s="564"/>
      <c r="K183" s="564"/>
      <c r="L183" s="564"/>
      <c r="M183" s="564"/>
      <c r="N183" s="564"/>
      <c r="O183" s="564"/>
      <c r="P183" s="564"/>
      <c r="Q183" s="564"/>
      <c r="R183" s="564"/>
      <c r="S183" s="564"/>
      <c r="T183" s="564"/>
      <c r="U183" s="564"/>
      <c r="V183" s="564"/>
      <c r="W183" s="564"/>
      <c r="X183" s="564"/>
      <c r="Y183" s="564"/>
      <c r="Z183" s="564"/>
    </row>
    <row r="184" ht="12.75" customHeight="1">
      <c r="A184" s="564"/>
      <c r="B184" s="565"/>
      <c r="C184" s="565"/>
      <c r="D184" s="566"/>
      <c r="E184" s="566"/>
      <c r="F184" s="566"/>
      <c r="G184" s="567"/>
      <c r="H184" s="564"/>
      <c r="I184" s="568"/>
      <c r="J184" s="564"/>
      <c r="K184" s="564"/>
      <c r="L184" s="564"/>
      <c r="M184" s="564"/>
      <c r="N184" s="564"/>
      <c r="O184" s="564"/>
      <c r="P184" s="564"/>
      <c r="Q184" s="564"/>
      <c r="R184" s="564"/>
      <c r="S184" s="564"/>
      <c r="T184" s="564"/>
      <c r="U184" s="564"/>
      <c r="V184" s="564"/>
      <c r="W184" s="564"/>
      <c r="X184" s="564"/>
      <c r="Y184" s="564"/>
      <c r="Z184" s="564"/>
    </row>
    <row r="185" ht="12.75" customHeight="1">
      <c r="A185" s="564"/>
      <c r="B185" s="565"/>
      <c r="C185" s="565"/>
      <c r="D185" s="566"/>
      <c r="E185" s="566"/>
      <c r="F185" s="566"/>
      <c r="G185" s="567"/>
      <c r="H185" s="564"/>
      <c r="I185" s="568"/>
      <c r="J185" s="564"/>
      <c r="K185" s="564"/>
      <c r="L185" s="564"/>
      <c r="M185" s="564"/>
      <c r="N185" s="564"/>
      <c r="O185" s="564"/>
      <c r="P185" s="564"/>
      <c r="Q185" s="564"/>
      <c r="R185" s="564"/>
      <c r="S185" s="564"/>
      <c r="T185" s="564"/>
      <c r="U185" s="564"/>
      <c r="V185" s="564"/>
      <c r="W185" s="564"/>
      <c r="X185" s="564"/>
      <c r="Y185" s="564"/>
      <c r="Z185" s="564"/>
    </row>
    <row r="186" ht="12.75" customHeight="1">
      <c r="A186" s="564"/>
      <c r="B186" s="565"/>
      <c r="C186" s="565"/>
      <c r="D186" s="566"/>
      <c r="E186" s="566"/>
      <c r="F186" s="566"/>
      <c r="G186" s="567"/>
      <c r="H186" s="564"/>
      <c r="I186" s="568"/>
      <c r="J186" s="564"/>
      <c r="K186" s="564"/>
      <c r="L186" s="564"/>
      <c r="M186" s="564"/>
      <c r="N186" s="564"/>
      <c r="O186" s="564"/>
      <c r="P186" s="564"/>
      <c r="Q186" s="564"/>
      <c r="R186" s="564"/>
      <c r="S186" s="564"/>
      <c r="T186" s="564"/>
      <c r="U186" s="564"/>
      <c r="V186" s="564"/>
      <c r="W186" s="564"/>
      <c r="X186" s="564"/>
      <c r="Y186" s="564"/>
      <c r="Z186" s="564"/>
    </row>
    <row r="187" ht="12.75" customHeight="1">
      <c r="A187" s="564"/>
      <c r="B187" s="565"/>
      <c r="C187" s="565"/>
      <c r="D187" s="566"/>
      <c r="E187" s="566"/>
      <c r="F187" s="566"/>
      <c r="G187" s="567"/>
      <c r="H187" s="564"/>
      <c r="I187" s="568"/>
      <c r="J187" s="564"/>
      <c r="K187" s="564"/>
      <c r="L187" s="564"/>
      <c r="M187" s="564"/>
      <c r="N187" s="564"/>
      <c r="O187" s="564"/>
      <c r="P187" s="564"/>
      <c r="Q187" s="564"/>
      <c r="R187" s="564"/>
      <c r="S187" s="564"/>
      <c r="T187" s="564"/>
      <c r="U187" s="564"/>
      <c r="V187" s="564"/>
      <c r="W187" s="564"/>
      <c r="X187" s="564"/>
      <c r="Y187" s="564"/>
      <c r="Z187" s="564"/>
    </row>
    <row r="188" ht="12.75" customHeight="1">
      <c r="A188" s="564"/>
      <c r="B188" s="565"/>
      <c r="C188" s="565"/>
      <c r="D188" s="566"/>
      <c r="E188" s="566"/>
      <c r="F188" s="566"/>
      <c r="G188" s="567"/>
      <c r="H188" s="564"/>
      <c r="I188" s="568"/>
      <c r="J188" s="564"/>
      <c r="K188" s="564"/>
      <c r="L188" s="564"/>
      <c r="M188" s="564"/>
      <c r="N188" s="564"/>
      <c r="O188" s="564"/>
      <c r="P188" s="564"/>
      <c r="Q188" s="564"/>
      <c r="R188" s="564"/>
      <c r="S188" s="564"/>
      <c r="T188" s="564"/>
      <c r="U188" s="564"/>
      <c r="V188" s="564"/>
      <c r="W188" s="564"/>
      <c r="X188" s="564"/>
      <c r="Y188" s="564"/>
      <c r="Z188" s="564"/>
    </row>
    <row r="189" ht="12.75" customHeight="1">
      <c r="A189" s="564"/>
      <c r="B189" s="565"/>
      <c r="C189" s="565"/>
      <c r="D189" s="566"/>
      <c r="E189" s="566"/>
      <c r="F189" s="566"/>
      <c r="G189" s="567"/>
      <c r="H189" s="564"/>
      <c r="I189" s="568"/>
      <c r="J189" s="564"/>
      <c r="K189" s="564"/>
      <c r="L189" s="564"/>
      <c r="M189" s="564"/>
      <c r="N189" s="564"/>
      <c r="O189" s="564"/>
      <c r="P189" s="564"/>
      <c r="Q189" s="564"/>
      <c r="R189" s="564"/>
      <c r="S189" s="564"/>
      <c r="T189" s="564"/>
      <c r="U189" s="564"/>
      <c r="V189" s="564"/>
      <c r="W189" s="564"/>
      <c r="X189" s="564"/>
      <c r="Y189" s="564"/>
      <c r="Z189" s="564"/>
    </row>
    <row r="190" ht="12.75" customHeight="1">
      <c r="A190" s="564"/>
      <c r="B190" s="565"/>
      <c r="C190" s="565"/>
      <c r="D190" s="566"/>
      <c r="E190" s="566"/>
      <c r="F190" s="566"/>
      <c r="G190" s="567"/>
      <c r="H190" s="564"/>
      <c r="I190" s="568"/>
      <c r="J190" s="564"/>
      <c r="K190" s="564"/>
      <c r="L190" s="564"/>
      <c r="M190" s="564"/>
      <c r="N190" s="564"/>
      <c r="O190" s="564"/>
      <c r="P190" s="564"/>
      <c r="Q190" s="564"/>
      <c r="R190" s="564"/>
      <c r="S190" s="564"/>
      <c r="T190" s="564"/>
      <c r="U190" s="564"/>
      <c r="V190" s="564"/>
      <c r="W190" s="564"/>
      <c r="X190" s="564"/>
      <c r="Y190" s="564"/>
      <c r="Z190" s="564"/>
    </row>
    <row r="191" ht="12.75" customHeight="1">
      <c r="A191" s="564"/>
      <c r="B191" s="565"/>
      <c r="C191" s="565"/>
      <c r="D191" s="566"/>
      <c r="E191" s="566"/>
      <c r="F191" s="566"/>
      <c r="G191" s="567"/>
      <c r="H191" s="564"/>
      <c r="I191" s="568"/>
      <c r="J191" s="564"/>
      <c r="K191" s="564"/>
      <c r="L191" s="564"/>
      <c r="M191" s="564"/>
      <c r="N191" s="564"/>
      <c r="O191" s="564"/>
      <c r="P191" s="564"/>
      <c r="Q191" s="564"/>
      <c r="R191" s="564"/>
      <c r="S191" s="564"/>
      <c r="T191" s="564"/>
      <c r="U191" s="564"/>
      <c r="V191" s="564"/>
      <c r="W191" s="564"/>
      <c r="X191" s="564"/>
      <c r="Y191" s="564"/>
      <c r="Z191" s="564"/>
    </row>
    <row r="192" ht="12.75" customHeight="1">
      <c r="A192" s="564"/>
      <c r="B192" s="565"/>
      <c r="C192" s="565"/>
      <c r="D192" s="566"/>
      <c r="E192" s="566"/>
      <c r="F192" s="566"/>
      <c r="G192" s="567"/>
      <c r="H192" s="564"/>
      <c r="I192" s="568"/>
      <c r="J192" s="564"/>
      <c r="K192" s="564"/>
      <c r="L192" s="564"/>
      <c r="M192" s="564"/>
      <c r="N192" s="564"/>
      <c r="O192" s="564"/>
      <c r="P192" s="564"/>
      <c r="Q192" s="564"/>
      <c r="R192" s="564"/>
      <c r="S192" s="564"/>
      <c r="T192" s="564"/>
      <c r="U192" s="564"/>
      <c r="V192" s="564"/>
      <c r="W192" s="564"/>
      <c r="X192" s="564"/>
      <c r="Y192" s="564"/>
      <c r="Z192" s="564"/>
    </row>
    <row r="193" ht="12.75" customHeight="1">
      <c r="A193" s="564"/>
      <c r="B193" s="565"/>
      <c r="C193" s="565"/>
      <c r="D193" s="566"/>
      <c r="E193" s="566"/>
      <c r="F193" s="566"/>
      <c r="G193" s="567"/>
      <c r="H193" s="564"/>
      <c r="I193" s="568"/>
      <c r="J193" s="564"/>
      <c r="K193" s="564"/>
      <c r="L193" s="564"/>
      <c r="M193" s="564"/>
      <c r="N193" s="564"/>
      <c r="O193" s="564"/>
      <c r="P193" s="564"/>
      <c r="Q193" s="564"/>
      <c r="R193" s="564"/>
      <c r="S193" s="564"/>
      <c r="T193" s="564"/>
      <c r="U193" s="564"/>
      <c r="V193" s="564"/>
      <c r="W193" s="564"/>
      <c r="X193" s="564"/>
      <c r="Y193" s="564"/>
      <c r="Z193" s="564"/>
    </row>
    <row r="194" ht="12.75" customHeight="1">
      <c r="A194" s="564"/>
      <c r="B194" s="565"/>
      <c r="C194" s="565"/>
      <c r="D194" s="566"/>
      <c r="E194" s="566"/>
      <c r="F194" s="566"/>
      <c r="G194" s="567"/>
      <c r="H194" s="564"/>
      <c r="I194" s="568"/>
      <c r="J194" s="564"/>
      <c r="K194" s="564"/>
      <c r="L194" s="564"/>
      <c r="M194" s="564"/>
      <c r="N194" s="564"/>
      <c r="O194" s="564"/>
      <c r="P194" s="564"/>
      <c r="Q194" s="564"/>
      <c r="R194" s="564"/>
      <c r="S194" s="564"/>
      <c r="T194" s="564"/>
      <c r="U194" s="564"/>
      <c r="V194" s="564"/>
      <c r="W194" s="564"/>
      <c r="X194" s="564"/>
      <c r="Y194" s="564"/>
      <c r="Z194" s="564"/>
    </row>
    <row r="195" ht="12.75" customHeight="1">
      <c r="A195" s="564"/>
      <c r="B195" s="565"/>
      <c r="C195" s="565"/>
      <c r="D195" s="566"/>
      <c r="E195" s="566"/>
      <c r="F195" s="566"/>
      <c r="G195" s="567"/>
      <c r="H195" s="564"/>
      <c r="I195" s="568"/>
      <c r="J195" s="564"/>
      <c r="K195" s="564"/>
      <c r="L195" s="564"/>
      <c r="M195" s="564"/>
      <c r="N195" s="564"/>
      <c r="O195" s="564"/>
      <c r="P195" s="564"/>
      <c r="Q195" s="564"/>
      <c r="R195" s="564"/>
      <c r="S195" s="564"/>
      <c r="T195" s="564"/>
      <c r="U195" s="564"/>
      <c r="V195" s="564"/>
      <c r="W195" s="564"/>
      <c r="X195" s="564"/>
      <c r="Y195" s="564"/>
      <c r="Z195" s="564"/>
    </row>
    <row r="196" ht="12.75" customHeight="1">
      <c r="A196" s="564"/>
      <c r="B196" s="565"/>
      <c r="C196" s="565"/>
      <c r="D196" s="566"/>
      <c r="E196" s="566"/>
      <c r="F196" s="566"/>
      <c r="G196" s="567"/>
      <c r="H196" s="564"/>
      <c r="I196" s="568"/>
      <c r="J196" s="564"/>
      <c r="K196" s="564"/>
      <c r="L196" s="564"/>
      <c r="M196" s="564"/>
      <c r="N196" s="564"/>
      <c r="O196" s="564"/>
      <c r="P196" s="564"/>
      <c r="Q196" s="564"/>
      <c r="R196" s="564"/>
      <c r="S196" s="564"/>
      <c r="T196" s="564"/>
      <c r="U196" s="564"/>
      <c r="V196" s="564"/>
      <c r="W196" s="564"/>
      <c r="X196" s="564"/>
      <c r="Y196" s="564"/>
      <c r="Z196" s="564"/>
    </row>
    <row r="197" ht="12.75" customHeight="1">
      <c r="A197" s="564"/>
      <c r="B197" s="565"/>
      <c r="C197" s="565"/>
      <c r="D197" s="566"/>
      <c r="E197" s="566"/>
      <c r="F197" s="566"/>
      <c r="G197" s="567"/>
      <c r="H197" s="564"/>
      <c r="I197" s="568"/>
      <c r="J197" s="564"/>
      <c r="K197" s="564"/>
      <c r="L197" s="564"/>
      <c r="M197" s="564"/>
      <c r="N197" s="564"/>
      <c r="O197" s="564"/>
      <c r="P197" s="564"/>
      <c r="Q197" s="564"/>
      <c r="R197" s="564"/>
      <c r="S197" s="564"/>
      <c r="T197" s="564"/>
      <c r="U197" s="564"/>
      <c r="V197" s="564"/>
      <c r="W197" s="564"/>
      <c r="X197" s="564"/>
      <c r="Y197" s="564"/>
      <c r="Z197" s="564"/>
    </row>
    <row r="198" ht="12.75" customHeight="1">
      <c r="A198" s="564"/>
      <c r="B198" s="565"/>
      <c r="C198" s="565"/>
      <c r="D198" s="566"/>
      <c r="E198" s="566"/>
      <c r="F198" s="566"/>
      <c r="G198" s="567"/>
      <c r="H198" s="564"/>
      <c r="I198" s="568"/>
      <c r="J198" s="564"/>
      <c r="K198" s="564"/>
      <c r="L198" s="564"/>
      <c r="M198" s="564"/>
      <c r="N198" s="564"/>
      <c r="O198" s="564"/>
      <c r="P198" s="564"/>
      <c r="Q198" s="564"/>
      <c r="R198" s="564"/>
      <c r="S198" s="564"/>
      <c r="T198" s="564"/>
      <c r="U198" s="564"/>
      <c r="V198" s="564"/>
      <c r="W198" s="564"/>
      <c r="X198" s="564"/>
      <c r="Y198" s="564"/>
      <c r="Z198" s="564"/>
    </row>
    <row r="199" ht="12.75" customHeight="1">
      <c r="A199" s="564"/>
      <c r="B199" s="565"/>
      <c r="C199" s="565"/>
      <c r="D199" s="566"/>
      <c r="E199" s="566"/>
      <c r="F199" s="566"/>
      <c r="G199" s="567"/>
      <c r="H199" s="564"/>
      <c r="I199" s="568"/>
      <c r="J199" s="564"/>
      <c r="K199" s="564"/>
      <c r="L199" s="564"/>
      <c r="M199" s="564"/>
      <c r="N199" s="564"/>
      <c r="O199" s="564"/>
      <c r="P199" s="564"/>
      <c r="Q199" s="564"/>
      <c r="R199" s="564"/>
      <c r="S199" s="564"/>
      <c r="T199" s="564"/>
      <c r="U199" s="564"/>
      <c r="V199" s="564"/>
      <c r="W199" s="564"/>
      <c r="X199" s="564"/>
      <c r="Y199" s="564"/>
      <c r="Z199" s="564"/>
    </row>
    <row r="200" ht="12.75" customHeight="1">
      <c r="A200" s="564"/>
      <c r="B200" s="565"/>
      <c r="C200" s="565"/>
      <c r="D200" s="566"/>
      <c r="E200" s="566"/>
      <c r="F200" s="566"/>
      <c r="G200" s="567"/>
      <c r="H200" s="564"/>
      <c r="I200" s="568"/>
      <c r="J200" s="564"/>
      <c r="K200" s="564"/>
      <c r="L200" s="564"/>
      <c r="M200" s="564"/>
      <c r="N200" s="564"/>
      <c r="O200" s="564"/>
      <c r="P200" s="564"/>
      <c r="Q200" s="564"/>
      <c r="R200" s="564"/>
      <c r="S200" s="564"/>
      <c r="T200" s="564"/>
      <c r="U200" s="564"/>
      <c r="V200" s="564"/>
      <c r="W200" s="564"/>
      <c r="X200" s="564"/>
      <c r="Y200" s="564"/>
      <c r="Z200" s="564"/>
    </row>
    <row r="201" ht="12.75" customHeight="1">
      <c r="A201" s="564"/>
      <c r="B201" s="565"/>
      <c r="C201" s="565"/>
      <c r="D201" s="566"/>
      <c r="E201" s="566"/>
      <c r="F201" s="566"/>
      <c r="G201" s="567"/>
      <c r="H201" s="564"/>
      <c r="I201" s="568"/>
      <c r="J201" s="564"/>
      <c r="K201" s="564"/>
      <c r="L201" s="564"/>
      <c r="M201" s="564"/>
      <c r="N201" s="564"/>
      <c r="O201" s="564"/>
      <c r="P201" s="564"/>
      <c r="Q201" s="564"/>
      <c r="R201" s="564"/>
      <c r="S201" s="564"/>
      <c r="T201" s="564"/>
      <c r="U201" s="564"/>
      <c r="V201" s="564"/>
      <c r="W201" s="564"/>
      <c r="X201" s="564"/>
      <c r="Y201" s="564"/>
      <c r="Z201" s="564"/>
    </row>
    <row r="202" ht="12.75" customHeight="1">
      <c r="A202" s="564"/>
      <c r="B202" s="565"/>
      <c r="C202" s="565"/>
      <c r="D202" s="566"/>
      <c r="E202" s="566"/>
      <c r="F202" s="566"/>
      <c r="G202" s="567"/>
      <c r="H202" s="564"/>
      <c r="I202" s="568"/>
      <c r="J202" s="564"/>
      <c r="K202" s="564"/>
      <c r="L202" s="564"/>
      <c r="M202" s="564"/>
      <c r="N202" s="564"/>
      <c r="O202" s="564"/>
      <c r="P202" s="564"/>
      <c r="Q202" s="564"/>
      <c r="R202" s="564"/>
      <c r="S202" s="564"/>
      <c r="T202" s="564"/>
      <c r="U202" s="564"/>
      <c r="V202" s="564"/>
      <c r="W202" s="564"/>
      <c r="X202" s="564"/>
      <c r="Y202" s="564"/>
      <c r="Z202" s="564"/>
    </row>
    <row r="203" ht="12.75" customHeight="1">
      <c r="A203" s="564"/>
      <c r="B203" s="565"/>
      <c r="C203" s="565"/>
      <c r="D203" s="566"/>
      <c r="E203" s="566"/>
      <c r="F203" s="566"/>
      <c r="G203" s="567"/>
      <c r="H203" s="564"/>
      <c r="I203" s="568"/>
      <c r="J203" s="564"/>
      <c r="K203" s="564"/>
      <c r="L203" s="564"/>
      <c r="M203" s="564"/>
      <c r="N203" s="564"/>
      <c r="O203" s="564"/>
      <c r="P203" s="564"/>
      <c r="Q203" s="564"/>
      <c r="R203" s="564"/>
      <c r="S203" s="564"/>
      <c r="T203" s="564"/>
      <c r="U203" s="564"/>
      <c r="V203" s="564"/>
      <c r="W203" s="564"/>
      <c r="X203" s="564"/>
      <c r="Y203" s="564"/>
      <c r="Z203" s="564"/>
    </row>
    <row r="204" ht="12.75" customHeight="1">
      <c r="A204" s="564"/>
      <c r="B204" s="565"/>
      <c r="C204" s="565"/>
      <c r="D204" s="566"/>
      <c r="E204" s="566"/>
      <c r="F204" s="566"/>
      <c r="G204" s="567"/>
      <c r="H204" s="564"/>
      <c r="I204" s="568"/>
      <c r="J204" s="564"/>
      <c r="K204" s="564"/>
      <c r="L204" s="564"/>
      <c r="M204" s="564"/>
      <c r="N204" s="564"/>
      <c r="O204" s="564"/>
      <c r="P204" s="564"/>
      <c r="Q204" s="564"/>
      <c r="R204" s="564"/>
      <c r="S204" s="564"/>
      <c r="T204" s="564"/>
      <c r="U204" s="564"/>
      <c r="V204" s="564"/>
      <c r="W204" s="564"/>
      <c r="X204" s="564"/>
      <c r="Y204" s="564"/>
      <c r="Z204" s="564"/>
    </row>
    <row r="205" ht="12.75" customHeight="1">
      <c r="A205" s="564"/>
      <c r="B205" s="565"/>
      <c r="C205" s="565"/>
      <c r="D205" s="566"/>
      <c r="E205" s="566"/>
      <c r="F205" s="566"/>
      <c r="G205" s="567"/>
      <c r="H205" s="564"/>
      <c r="I205" s="568"/>
      <c r="J205" s="564"/>
      <c r="K205" s="564"/>
      <c r="L205" s="564"/>
      <c r="M205" s="564"/>
      <c r="N205" s="564"/>
      <c r="O205" s="564"/>
      <c r="P205" s="564"/>
      <c r="Q205" s="564"/>
      <c r="R205" s="564"/>
      <c r="S205" s="564"/>
      <c r="T205" s="564"/>
      <c r="U205" s="564"/>
      <c r="V205" s="564"/>
      <c r="W205" s="564"/>
      <c r="X205" s="564"/>
      <c r="Y205" s="564"/>
      <c r="Z205" s="564"/>
    </row>
    <row r="206" ht="12.75" customHeight="1">
      <c r="A206" s="564"/>
      <c r="B206" s="565"/>
      <c r="C206" s="565"/>
      <c r="D206" s="566"/>
      <c r="E206" s="566"/>
      <c r="F206" s="566"/>
      <c r="G206" s="567"/>
      <c r="H206" s="564"/>
      <c r="I206" s="568"/>
      <c r="J206" s="564"/>
      <c r="K206" s="564"/>
      <c r="L206" s="564"/>
      <c r="M206" s="564"/>
      <c r="N206" s="564"/>
      <c r="O206" s="564"/>
      <c r="P206" s="564"/>
      <c r="Q206" s="564"/>
      <c r="R206" s="564"/>
      <c r="S206" s="564"/>
      <c r="T206" s="564"/>
      <c r="U206" s="564"/>
      <c r="V206" s="564"/>
      <c r="W206" s="564"/>
      <c r="X206" s="564"/>
      <c r="Y206" s="564"/>
      <c r="Z206" s="564"/>
    </row>
    <row r="207" ht="12.75" customHeight="1">
      <c r="A207" s="564"/>
      <c r="B207" s="565"/>
      <c r="C207" s="565"/>
      <c r="D207" s="566"/>
      <c r="E207" s="566"/>
      <c r="F207" s="566"/>
      <c r="G207" s="567"/>
      <c r="H207" s="564"/>
      <c r="I207" s="568"/>
      <c r="J207" s="564"/>
      <c r="K207" s="564"/>
      <c r="L207" s="564"/>
      <c r="M207" s="564"/>
      <c r="N207" s="564"/>
      <c r="O207" s="564"/>
      <c r="P207" s="564"/>
      <c r="Q207" s="564"/>
      <c r="R207" s="564"/>
      <c r="S207" s="564"/>
      <c r="T207" s="564"/>
      <c r="U207" s="564"/>
      <c r="V207" s="564"/>
      <c r="W207" s="564"/>
      <c r="X207" s="564"/>
      <c r="Y207" s="564"/>
      <c r="Z207" s="564"/>
    </row>
    <row r="208" ht="12.75" customHeight="1">
      <c r="A208" s="564"/>
      <c r="B208" s="565"/>
      <c r="C208" s="565"/>
      <c r="D208" s="566"/>
      <c r="E208" s="566"/>
      <c r="F208" s="566"/>
      <c r="G208" s="567"/>
      <c r="H208" s="564"/>
      <c r="I208" s="568"/>
      <c r="J208" s="564"/>
      <c r="K208" s="564"/>
      <c r="L208" s="564"/>
      <c r="M208" s="564"/>
      <c r="N208" s="564"/>
      <c r="O208" s="564"/>
      <c r="P208" s="564"/>
      <c r="Q208" s="564"/>
      <c r="R208" s="564"/>
      <c r="S208" s="564"/>
      <c r="T208" s="564"/>
      <c r="U208" s="564"/>
      <c r="V208" s="564"/>
      <c r="W208" s="564"/>
      <c r="X208" s="564"/>
      <c r="Y208" s="564"/>
      <c r="Z208" s="564"/>
    </row>
    <row r="209" ht="12.75" customHeight="1">
      <c r="A209" s="564"/>
      <c r="B209" s="565"/>
      <c r="C209" s="565"/>
      <c r="D209" s="566"/>
      <c r="E209" s="566"/>
      <c r="F209" s="566"/>
      <c r="G209" s="567"/>
      <c r="H209" s="564"/>
      <c r="I209" s="568"/>
      <c r="J209" s="564"/>
      <c r="K209" s="564"/>
      <c r="L209" s="564"/>
      <c r="M209" s="564"/>
      <c r="N209" s="564"/>
      <c r="O209" s="564"/>
      <c r="P209" s="564"/>
      <c r="Q209" s="564"/>
      <c r="R209" s="564"/>
      <c r="S209" s="564"/>
      <c r="T209" s="564"/>
      <c r="U209" s="564"/>
      <c r="V209" s="564"/>
      <c r="W209" s="564"/>
      <c r="X209" s="564"/>
      <c r="Y209" s="564"/>
      <c r="Z209" s="564"/>
    </row>
    <row r="210" ht="12.75" customHeight="1">
      <c r="A210" s="564"/>
      <c r="B210" s="565"/>
      <c r="C210" s="565"/>
      <c r="D210" s="566"/>
      <c r="E210" s="566"/>
      <c r="F210" s="566"/>
      <c r="G210" s="567"/>
      <c r="H210" s="564"/>
      <c r="I210" s="568"/>
      <c r="J210" s="564"/>
      <c r="K210" s="564"/>
      <c r="L210" s="564"/>
      <c r="M210" s="564"/>
      <c r="N210" s="564"/>
      <c r="O210" s="564"/>
      <c r="P210" s="564"/>
      <c r="Q210" s="564"/>
      <c r="R210" s="564"/>
      <c r="S210" s="564"/>
      <c r="T210" s="564"/>
      <c r="U210" s="564"/>
      <c r="V210" s="564"/>
      <c r="W210" s="564"/>
      <c r="X210" s="564"/>
      <c r="Y210" s="564"/>
      <c r="Z210" s="564"/>
    </row>
    <row r="211" ht="12.75" customHeight="1">
      <c r="A211" s="564"/>
      <c r="B211" s="565"/>
      <c r="C211" s="565"/>
      <c r="D211" s="566"/>
      <c r="E211" s="566"/>
      <c r="F211" s="566"/>
      <c r="G211" s="567"/>
      <c r="H211" s="564"/>
      <c r="I211" s="568"/>
      <c r="J211" s="564"/>
      <c r="K211" s="564"/>
      <c r="L211" s="564"/>
      <c r="M211" s="564"/>
      <c r="N211" s="564"/>
      <c r="O211" s="564"/>
      <c r="P211" s="564"/>
      <c r="Q211" s="564"/>
      <c r="R211" s="564"/>
      <c r="S211" s="564"/>
      <c r="T211" s="564"/>
      <c r="U211" s="564"/>
      <c r="V211" s="564"/>
      <c r="W211" s="564"/>
      <c r="X211" s="564"/>
      <c r="Y211" s="564"/>
      <c r="Z211" s="564"/>
    </row>
    <row r="212" ht="12.75" customHeight="1">
      <c r="A212" s="564"/>
      <c r="B212" s="565"/>
      <c r="C212" s="565"/>
      <c r="D212" s="566"/>
      <c r="E212" s="566"/>
      <c r="F212" s="566"/>
      <c r="G212" s="567"/>
      <c r="H212" s="564"/>
      <c r="I212" s="568"/>
      <c r="J212" s="564"/>
      <c r="K212" s="564"/>
      <c r="L212" s="564"/>
      <c r="M212" s="564"/>
      <c r="N212" s="564"/>
      <c r="O212" s="564"/>
      <c r="P212" s="564"/>
      <c r="Q212" s="564"/>
      <c r="R212" s="564"/>
      <c r="S212" s="564"/>
      <c r="T212" s="564"/>
      <c r="U212" s="564"/>
      <c r="V212" s="564"/>
      <c r="W212" s="564"/>
      <c r="X212" s="564"/>
      <c r="Y212" s="564"/>
      <c r="Z212" s="564"/>
    </row>
    <row r="213" ht="12.75" customHeight="1">
      <c r="A213" s="564"/>
      <c r="B213" s="565"/>
      <c r="C213" s="565"/>
      <c r="D213" s="566"/>
      <c r="E213" s="566"/>
      <c r="F213" s="566"/>
      <c r="G213" s="567"/>
      <c r="H213" s="564"/>
      <c r="I213" s="568"/>
      <c r="J213" s="564"/>
      <c r="K213" s="564"/>
      <c r="L213" s="564"/>
      <c r="M213" s="564"/>
      <c r="N213" s="564"/>
      <c r="O213" s="564"/>
      <c r="P213" s="564"/>
      <c r="Q213" s="564"/>
      <c r="R213" s="564"/>
      <c r="S213" s="564"/>
      <c r="T213" s="564"/>
      <c r="U213" s="564"/>
      <c r="V213" s="564"/>
      <c r="W213" s="564"/>
      <c r="X213" s="564"/>
      <c r="Y213" s="564"/>
      <c r="Z213" s="564"/>
    </row>
    <row r="214" ht="12.75" customHeight="1">
      <c r="A214" s="564"/>
      <c r="B214" s="565"/>
      <c r="C214" s="565"/>
      <c r="D214" s="566"/>
      <c r="E214" s="566"/>
      <c r="F214" s="566"/>
      <c r="G214" s="567"/>
      <c r="H214" s="564"/>
      <c r="I214" s="568"/>
      <c r="J214" s="564"/>
      <c r="K214" s="564"/>
      <c r="L214" s="564"/>
      <c r="M214" s="564"/>
      <c r="N214" s="564"/>
      <c r="O214" s="564"/>
      <c r="P214" s="564"/>
      <c r="Q214" s="564"/>
      <c r="R214" s="564"/>
      <c r="S214" s="564"/>
      <c r="T214" s="564"/>
      <c r="U214" s="564"/>
      <c r="V214" s="564"/>
      <c r="W214" s="564"/>
      <c r="X214" s="564"/>
      <c r="Y214" s="564"/>
      <c r="Z214" s="564"/>
    </row>
    <row r="215" ht="12.75" customHeight="1">
      <c r="A215" s="564"/>
      <c r="B215" s="565"/>
      <c r="C215" s="565"/>
      <c r="D215" s="566"/>
      <c r="E215" s="566"/>
      <c r="F215" s="566"/>
      <c r="G215" s="567"/>
      <c r="H215" s="564"/>
      <c r="I215" s="568"/>
      <c r="J215" s="564"/>
      <c r="K215" s="564"/>
      <c r="L215" s="564"/>
      <c r="M215" s="564"/>
      <c r="N215" s="564"/>
      <c r="O215" s="564"/>
      <c r="P215" s="564"/>
      <c r="Q215" s="564"/>
      <c r="R215" s="564"/>
      <c r="S215" s="564"/>
      <c r="T215" s="564"/>
      <c r="U215" s="564"/>
      <c r="V215" s="564"/>
      <c r="W215" s="564"/>
      <c r="X215" s="564"/>
      <c r="Y215" s="564"/>
      <c r="Z215" s="564"/>
    </row>
    <row r="216" ht="12.75" customHeight="1">
      <c r="A216" s="564"/>
      <c r="B216" s="565"/>
      <c r="C216" s="565"/>
      <c r="D216" s="566"/>
      <c r="E216" s="566"/>
      <c r="F216" s="566"/>
      <c r="G216" s="567"/>
      <c r="H216" s="564"/>
      <c r="I216" s="568"/>
      <c r="J216" s="564"/>
      <c r="K216" s="564"/>
      <c r="L216" s="564"/>
      <c r="M216" s="564"/>
      <c r="N216" s="564"/>
      <c r="O216" s="564"/>
      <c r="P216" s="564"/>
      <c r="Q216" s="564"/>
      <c r="R216" s="564"/>
      <c r="S216" s="564"/>
      <c r="T216" s="564"/>
      <c r="U216" s="564"/>
      <c r="V216" s="564"/>
      <c r="W216" s="564"/>
      <c r="X216" s="564"/>
      <c r="Y216" s="564"/>
      <c r="Z216" s="564"/>
    </row>
    <row r="217" ht="12.75" customHeight="1">
      <c r="A217" s="564"/>
      <c r="B217" s="565"/>
      <c r="C217" s="565"/>
      <c r="D217" s="566"/>
      <c r="E217" s="566"/>
      <c r="F217" s="566"/>
      <c r="G217" s="567"/>
      <c r="H217" s="564"/>
      <c r="I217" s="568"/>
      <c r="J217" s="564"/>
      <c r="K217" s="564"/>
      <c r="L217" s="564"/>
      <c r="M217" s="564"/>
      <c r="N217" s="564"/>
      <c r="O217" s="564"/>
      <c r="P217" s="564"/>
      <c r="Q217" s="564"/>
      <c r="R217" s="564"/>
      <c r="S217" s="564"/>
      <c r="T217" s="564"/>
      <c r="U217" s="564"/>
      <c r="V217" s="564"/>
      <c r="W217" s="564"/>
      <c r="X217" s="564"/>
      <c r="Y217" s="564"/>
      <c r="Z217" s="564"/>
    </row>
    <row r="218" ht="12.75" customHeight="1">
      <c r="A218" s="564"/>
      <c r="B218" s="565"/>
      <c r="C218" s="565"/>
      <c r="D218" s="566"/>
      <c r="E218" s="566"/>
      <c r="F218" s="566"/>
      <c r="G218" s="567"/>
      <c r="H218" s="564"/>
      <c r="I218" s="568"/>
      <c r="J218" s="564"/>
      <c r="K218" s="564"/>
      <c r="L218" s="564"/>
      <c r="M218" s="564"/>
      <c r="N218" s="564"/>
      <c r="O218" s="564"/>
      <c r="P218" s="564"/>
      <c r="Q218" s="564"/>
      <c r="R218" s="564"/>
      <c r="S218" s="564"/>
      <c r="T218" s="564"/>
      <c r="U218" s="564"/>
      <c r="V218" s="564"/>
      <c r="W218" s="564"/>
      <c r="X218" s="564"/>
      <c r="Y218" s="564"/>
      <c r="Z218" s="564"/>
    </row>
    <row r="219" ht="12.75" customHeight="1">
      <c r="A219" s="564"/>
      <c r="B219" s="565"/>
      <c r="C219" s="565"/>
      <c r="D219" s="566"/>
      <c r="E219" s="566"/>
      <c r="F219" s="566"/>
      <c r="G219" s="567"/>
      <c r="H219" s="564"/>
      <c r="I219" s="568"/>
      <c r="J219" s="564"/>
      <c r="K219" s="564"/>
      <c r="L219" s="564"/>
      <c r="M219" s="564"/>
      <c r="N219" s="564"/>
      <c r="O219" s="564"/>
      <c r="P219" s="564"/>
      <c r="Q219" s="564"/>
      <c r="R219" s="564"/>
      <c r="S219" s="564"/>
      <c r="T219" s="564"/>
      <c r="U219" s="564"/>
      <c r="V219" s="564"/>
      <c r="W219" s="564"/>
      <c r="X219" s="564"/>
      <c r="Y219" s="564"/>
      <c r="Z219" s="564"/>
    </row>
    <row r="220" ht="12.75" customHeight="1">
      <c r="A220" s="564"/>
      <c r="B220" s="565"/>
      <c r="C220" s="565"/>
      <c r="D220" s="566"/>
      <c r="E220" s="566"/>
      <c r="F220" s="566"/>
      <c r="G220" s="567"/>
      <c r="H220" s="564"/>
      <c r="I220" s="568"/>
      <c r="J220" s="564"/>
      <c r="K220" s="564"/>
      <c r="L220" s="564"/>
      <c r="M220" s="564"/>
      <c r="N220" s="564"/>
      <c r="O220" s="564"/>
      <c r="P220" s="564"/>
      <c r="Q220" s="564"/>
      <c r="R220" s="564"/>
      <c r="S220" s="564"/>
      <c r="T220" s="564"/>
      <c r="U220" s="564"/>
      <c r="V220" s="564"/>
      <c r="W220" s="564"/>
      <c r="X220" s="564"/>
      <c r="Y220" s="564"/>
      <c r="Z220" s="564"/>
    </row>
    <row r="221" ht="12.75" customHeight="1">
      <c r="A221" s="564"/>
      <c r="B221" s="565"/>
      <c r="C221" s="565"/>
      <c r="D221" s="566"/>
      <c r="E221" s="566"/>
      <c r="F221" s="566"/>
      <c r="G221" s="567"/>
      <c r="H221" s="564"/>
      <c r="I221" s="568"/>
      <c r="J221" s="564"/>
      <c r="K221" s="564"/>
      <c r="L221" s="564"/>
      <c r="M221" s="564"/>
      <c r="N221" s="564"/>
      <c r="O221" s="564"/>
      <c r="P221" s="564"/>
      <c r="Q221" s="564"/>
      <c r="R221" s="564"/>
      <c r="S221" s="564"/>
      <c r="T221" s="564"/>
      <c r="U221" s="564"/>
      <c r="V221" s="564"/>
      <c r="W221" s="564"/>
      <c r="X221" s="564"/>
      <c r="Y221" s="564"/>
      <c r="Z221" s="564"/>
    </row>
    <row r="222" ht="12.75" customHeight="1">
      <c r="A222" s="564"/>
      <c r="B222" s="565"/>
      <c r="C222" s="565"/>
      <c r="D222" s="566"/>
      <c r="E222" s="566"/>
      <c r="F222" s="566"/>
      <c r="G222" s="567"/>
      <c r="H222" s="564"/>
      <c r="I222" s="568"/>
      <c r="J222" s="564"/>
      <c r="K222" s="564"/>
      <c r="L222" s="564"/>
      <c r="M222" s="564"/>
      <c r="N222" s="564"/>
      <c r="O222" s="564"/>
      <c r="P222" s="564"/>
      <c r="Q222" s="564"/>
      <c r="R222" s="564"/>
      <c r="S222" s="564"/>
      <c r="T222" s="564"/>
      <c r="U222" s="564"/>
      <c r="V222" s="564"/>
      <c r="W222" s="564"/>
      <c r="X222" s="564"/>
      <c r="Y222" s="564"/>
      <c r="Z222" s="564"/>
    </row>
    <row r="223" ht="12.75" customHeight="1">
      <c r="A223" s="564"/>
      <c r="B223" s="565"/>
      <c r="C223" s="565"/>
      <c r="D223" s="566"/>
      <c r="E223" s="566"/>
      <c r="F223" s="566"/>
      <c r="G223" s="567"/>
      <c r="H223" s="564"/>
      <c r="I223" s="568"/>
      <c r="J223" s="564"/>
      <c r="K223" s="564"/>
      <c r="L223" s="564"/>
      <c r="M223" s="564"/>
      <c r="N223" s="564"/>
      <c r="O223" s="564"/>
      <c r="P223" s="564"/>
      <c r="Q223" s="564"/>
      <c r="R223" s="564"/>
      <c r="S223" s="564"/>
      <c r="T223" s="564"/>
      <c r="U223" s="564"/>
      <c r="V223" s="564"/>
      <c r="W223" s="564"/>
      <c r="X223" s="564"/>
      <c r="Y223" s="564"/>
      <c r="Z223" s="564"/>
    </row>
    <row r="224" ht="12.75" customHeight="1">
      <c r="A224" s="564"/>
      <c r="B224" s="565"/>
      <c r="C224" s="565"/>
      <c r="D224" s="566"/>
      <c r="E224" s="566"/>
      <c r="F224" s="566"/>
      <c r="G224" s="567"/>
      <c r="H224" s="564"/>
      <c r="I224" s="568"/>
      <c r="J224" s="564"/>
      <c r="K224" s="564"/>
      <c r="L224" s="564"/>
      <c r="M224" s="564"/>
      <c r="N224" s="564"/>
      <c r="O224" s="564"/>
      <c r="P224" s="564"/>
      <c r="Q224" s="564"/>
      <c r="R224" s="564"/>
      <c r="S224" s="564"/>
      <c r="T224" s="564"/>
      <c r="U224" s="564"/>
      <c r="V224" s="564"/>
      <c r="W224" s="564"/>
      <c r="X224" s="564"/>
      <c r="Y224" s="564"/>
      <c r="Z224" s="564"/>
    </row>
    <row r="225" ht="12.75" customHeight="1">
      <c r="A225" s="564"/>
      <c r="B225" s="565"/>
      <c r="C225" s="565"/>
      <c r="D225" s="566"/>
      <c r="E225" s="566"/>
      <c r="F225" s="566"/>
      <c r="G225" s="567"/>
      <c r="H225" s="564"/>
      <c r="I225" s="568"/>
      <c r="J225" s="564"/>
      <c r="K225" s="564"/>
      <c r="L225" s="564"/>
      <c r="M225" s="564"/>
      <c r="N225" s="564"/>
      <c r="O225" s="564"/>
      <c r="P225" s="564"/>
      <c r="Q225" s="564"/>
      <c r="R225" s="564"/>
      <c r="S225" s="564"/>
      <c r="T225" s="564"/>
      <c r="U225" s="564"/>
      <c r="V225" s="564"/>
      <c r="W225" s="564"/>
      <c r="X225" s="564"/>
      <c r="Y225" s="564"/>
      <c r="Z225" s="564"/>
    </row>
    <row r="226" ht="12.75" customHeight="1">
      <c r="A226" s="564"/>
      <c r="B226" s="565"/>
      <c r="C226" s="565"/>
      <c r="D226" s="566"/>
      <c r="E226" s="566"/>
      <c r="F226" s="566"/>
      <c r="G226" s="567"/>
      <c r="H226" s="564"/>
      <c r="I226" s="568"/>
      <c r="J226" s="564"/>
      <c r="K226" s="564"/>
      <c r="L226" s="564"/>
      <c r="M226" s="564"/>
      <c r="N226" s="564"/>
      <c r="O226" s="564"/>
      <c r="P226" s="564"/>
      <c r="Q226" s="564"/>
      <c r="R226" s="564"/>
      <c r="S226" s="564"/>
      <c r="T226" s="564"/>
      <c r="U226" s="564"/>
      <c r="V226" s="564"/>
      <c r="W226" s="564"/>
      <c r="X226" s="564"/>
      <c r="Y226" s="564"/>
      <c r="Z226" s="564"/>
    </row>
    <row r="227" ht="12.75" customHeight="1">
      <c r="A227" s="564"/>
      <c r="B227" s="565"/>
      <c r="C227" s="565"/>
      <c r="D227" s="566"/>
      <c r="E227" s="566"/>
      <c r="F227" s="566"/>
      <c r="G227" s="567"/>
      <c r="H227" s="564"/>
      <c r="I227" s="568"/>
      <c r="J227" s="564"/>
      <c r="K227" s="564"/>
      <c r="L227" s="564"/>
      <c r="M227" s="564"/>
      <c r="N227" s="564"/>
      <c r="O227" s="564"/>
      <c r="P227" s="564"/>
      <c r="Q227" s="564"/>
      <c r="R227" s="564"/>
      <c r="S227" s="564"/>
      <c r="T227" s="564"/>
      <c r="U227" s="564"/>
      <c r="V227" s="564"/>
      <c r="W227" s="564"/>
      <c r="X227" s="564"/>
      <c r="Y227" s="564"/>
      <c r="Z227" s="564"/>
    </row>
    <row r="228" ht="12.75" customHeight="1">
      <c r="A228" s="564"/>
      <c r="B228" s="565"/>
      <c r="C228" s="565"/>
      <c r="D228" s="566"/>
      <c r="E228" s="566"/>
      <c r="F228" s="566"/>
      <c r="G228" s="567"/>
      <c r="H228" s="564"/>
      <c r="I228" s="568"/>
      <c r="J228" s="564"/>
      <c r="K228" s="564"/>
      <c r="L228" s="564"/>
      <c r="M228" s="564"/>
      <c r="N228" s="564"/>
      <c r="O228" s="564"/>
      <c r="P228" s="564"/>
      <c r="Q228" s="564"/>
      <c r="R228" s="564"/>
      <c r="S228" s="564"/>
      <c r="T228" s="564"/>
      <c r="U228" s="564"/>
      <c r="V228" s="564"/>
      <c r="W228" s="564"/>
      <c r="X228" s="564"/>
      <c r="Y228" s="564"/>
      <c r="Z228" s="564"/>
    </row>
    <row r="229" ht="12.75" customHeight="1">
      <c r="A229" s="564"/>
      <c r="B229" s="565"/>
      <c r="C229" s="565"/>
      <c r="D229" s="566"/>
      <c r="E229" s="566"/>
      <c r="F229" s="566"/>
      <c r="G229" s="567"/>
      <c r="H229" s="564"/>
      <c r="I229" s="568"/>
      <c r="J229" s="564"/>
      <c r="K229" s="564"/>
      <c r="L229" s="564"/>
      <c r="M229" s="564"/>
      <c r="N229" s="564"/>
      <c r="O229" s="564"/>
      <c r="P229" s="564"/>
      <c r="Q229" s="564"/>
      <c r="R229" s="564"/>
      <c r="S229" s="564"/>
      <c r="T229" s="564"/>
      <c r="U229" s="564"/>
      <c r="V229" s="564"/>
      <c r="W229" s="564"/>
      <c r="X229" s="564"/>
      <c r="Y229" s="564"/>
      <c r="Z229" s="564"/>
    </row>
    <row r="230" ht="12.75" customHeight="1">
      <c r="A230" s="564"/>
      <c r="B230" s="565"/>
      <c r="C230" s="565"/>
      <c r="D230" s="566"/>
      <c r="E230" s="566"/>
      <c r="F230" s="566"/>
      <c r="G230" s="567"/>
      <c r="H230" s="564"/>
      <c r="I230" s="568"/>
      <c r="J230" s="564"/>
      <c r="K230" s="564"/>
      <c r="L230" s="564"/>
      <c r="M230" s="564"/>
      <c r="N230" s="564"/>
      <c r="O230" s="564"/>
      <c r="P230" s="564"/>
      <c r="Q230" s="564"/>
      <c r="R230" s="564"/>
      <c r="S230" s="564"/>
      <c r="T230" s="564"/>
      <c r="U230" s="564"/>
      <c r="V230" s="564"/>
      <c r="W230" s="564"/>
      <c r="X230" s="564"/>
      <c r="Y230" s="564"/>
      <c r="Z230" s="564"/>
    </row>
    <row r="231" ht="12.75" customHeight="1">
      <c r="A231" s="564"/>
      <c r="B231" s="565"/>
      <c r="C231" s="565"/>
      <c r="D231" s="566"/>
      <c r="E231" s="566"/>
      <c r="F231" s="566"/>
      <c r="G231" s="567"/>
      <c r="H231" s="564"/>
      <c r="I231" s="568"/>
      <c r="J231" s="564"/>
      <c r="K231" s="564"/>
      <c r="L231" s="564"/>
      <c r="M231" s="564"/>
      <c r="N231" s="564"/>
      <c r="O231" s="564"/>
      <c r="P231" s="564"/>
      <c r="Q231" s="564"/>
      <c r="R231" s="564"/>
      <c r="S231" s="564"/>
      <c r="T231" s="564"/>
      <c r="U231" s="564"/>
      <c r="V231" s="564"/>
      <c r="W231" s="564"/>
      <c r="X231" s="564"/>
      <c r="Y231" s="564"/>
      <c r="Z231" s="564"/>
    </row>
    <row r="232" ht="12.75" customHeight="1">
      <c r="A232" s="564"/>
      <c r="B232" s="565"/>
      <c r="C232" s="565"/>
      <c r="D232" s="566"/>
      <c r="E232" s="566"/>
      <c r="F232" s="566"/>
      <c r="G232" s="567"/>
      <c r="H232" s="564"/>
      <c r="I232" s="568"/>
      <c r="J232" s="564"/>
      <c r="K232" s="564"/>
      <c r="L232" s="564"/>
      <c r="M232" s="564"/>
      <c r="N232" s="564"/>
      <c r="O232" s="564"/>
      <c r="P232" s="564"/>
      <c r="Q232" s="564"/>
      <c r="R232" s="564"/>
      <c r="S232" s="564"/>
      <c r="T232" s="564"/>
      <c r="U232" s="564"/>
      <c r="V232" s="564"/>
      <c r="W232" s="564"/>
      <c r="X232" s="564"/>
      <c r="Y232" s="564"/>
      <c r="Z232" s="564"/>
    </row>
    <row r="233" ht="12.75" customHeight="1">
      <c r="A233" s="564"/>
      <c r="B233" s="565"/>
      <c r="C233" s="565"/>
      <c r="D233" s="566"/>
      <c r="E233" s="566"/>
      <c r="F233" s="566"/>
      <c r="G233" s="567"/>
      <c r="H233" s="564"/>
      <c r="I233" s="568"/>
      <c r="J233" s="564"/>
      <c r="K233" s="564"/>
      <c r="L233" s="564"/>
      <c r="M233" s="564"/>
      <c r="N233" s="564"/>
      <c r="O233" s="564"/>
      <c r="P233" s="564"/>
      <c r="Q233" s="564"/>
      <c r="R233" s="564"/>
      <c r="S233" s="564"/>
      <c r="T233" s="564"/>
      <c r="U233" s="564"/>
      <c r="V233" s="564"/>
      <c r="W233" s="564"/>
      <c r="X233" s="564"/>
      <c r="Y233" s="564"/>
      <c r="Z233" s="564"/>
    </row>
    <row r="234" ht="12.75" customHeight="1">
      <c r="A234" s="564"/>
      <c r="B234" s="565"/>
      <c r="C234" s="565"/>
      <c r="D234" s="566"/>
      <c r="E234" s="566"/>
      <c r="F234" s="566"/>
      <c r="G234" s="567"/>
      <c r="H234" s="564"/>
      <c r="I234" s="568"/>
      <c r="J234" s="564"/>
      <c r="K234" s="564"/>
      <c r="L234" s="564"/>
      <c r="M234" s="564"/>
      <c r="N234" s="564"/>
      <c r="O234" s="564"/>
      <c r="P234" s="564"/>
      <c r="Q234" s="564"/>
      <c r="R234" s="564"/>
      <c r="S234" s="564"/>
      <c r="T234" s="564"/>
      <c r="U234" s="564"/>
      <c r="V234" s="564"/>
      <c r="W234" s="564"/>
      <c r="X234" s="564"/>
      <c r="Y234" s="564"/>
      <c r="Z234" s="564"/>
    </row>
    <row r="235" ht="12.75" customHeight="1">
      <c r="A235" s="564"/>
      <c r="B235" s="565"/>
      <c r="C235" s="565"/>
      <c r="D235" s="566"/>
      <c r="E235" s="566"/>
      <c r="F235" s="566"/>
      <c r="G235" s="567"/>
      <c r="H235" s="564"/>
      <c r="I235" s="568"/>
      <c r="J235" s="564"/>
      <c r="K235" s="564"/>
      <c r="L235" s="564"/>
      <c r="M235" s="564"/>
      <c r="N235" s="564"/>
      <c r="O235" s="564"/>
      <c r="P235" s="564"/>
      <c r="Q235" s="564"/>
      <c r="R235" s="564"/>
      <c r="S235" s="564"/>
      <c r="T235" s="564"/>
      <c r="U235" s="564"/>
      <c r="V235" s="564"/>
      <c r="W235" s="564"/>
      <c r="X235" s="564"/>
      <c r="Y235" s="564"/>
      <c r="Z235" s="564"/>
    </row>
    <row r="236" ht="12.75" customHeight="1">
      <c r="A236" s="564"/>
      <c r="B236" s="565"/>
      <c r="C236" s="565"/>
      <c r="D236" s="566"/>
      <c r="E236" s="566"/>
      <c r="F236" s="566"/>
      <c r="G236" s="567"/>
      <c r="H236" s="564"/>
      <c r="I236" s="568"/>
      <c r="J236" s="564"/>
      <c r="K236" s="564"/>
      <c r="L236" s="564"/>
      <c r="M236" s="564"/>
      <c r="N236" s="564"/>
      <c r="O236" s="564"/>
      <c r="P236" s="564"/>
      <c r="Q236" s="564"/>
      <c r="R236" s="564"/>
      <c r="S236" s="564"/>
      <c r="T236" s="564"/>
      <c r="U236" s="564"/>
      <c r="V236" s="564"/>
      <c r="W236" s="564"/>
      <c r="X236" s="564"/>
      <c r="Y236" s="564"/>
      <c r="Z236" s="564"/>
    </row>
    <row r="237" ht="12.75" customHeight="1">
      <c r="A237" s="564"/>
      <c r="B237" s="565"/>
      <c r="C237" s="565"/>
      <c r="D237" s="566"/>
      <c r="E237" s="566"/>
      <c r="F237" s="566"/>
      <c r="G237" s="567"/>
      <c r="H237" s="564"/>
      <c r="I237" s="568"/>
      <c r="J237" s="564"/>
      <c r="K237" s="564"/>
      <c r="L237" s="564"/>
      <c r="M237" s="564"/>
      <c r="N237" s="564"/>
      <c r="O237" s="564"/>
      <c r="P237" s="564"/>
      <c r="Q237" s="564"/>
      <c r="R237" s="564"/>
      <c r="S237" s="564"/>
      <c r="T237" s="564"/>
      <c r="U237" s="564"/>
      <c r="V237" s="564"/>
      <c r="W237" s="564"/>
      <c r="X237" s="564"/>
      <c r="Y237" s="564"/>
      <c r="Z237" s="564"/>
    </row>
    <row r="238" ht="12.75" customHeight="1">
      <c r="A238" s="564"/>
      <c r="B238" s="565"/>
      <c r="C238" s="565"/>
      <c r="D238" s="566"/>
      <c r="E238" s="566"/>
      <c r="F238" s="566"/>
      <c r="G238" s="567"/>
      <c r="H238" s="564"/>
      <c r="I238" s="568"/>
      <c r="J238" s="564"/>
      <c r="K238" s="564"/>
      <c r="L238" s="564"/>
      <c r="M238" s="564"/>
      <c r="N238" s="564"/>
      <c r="O238" s="564"/>
      <c r="P238" s="564"/>
      <c r="Q238" s="564"/>
      <c r="R238" s="564"/>
      <c r="S238" s="564"/>
      <c r="T238" s="564"/>
      <c r="U238" s="564"/>
      <c r="V238" s="564"/>
      <c r="W238" s="564"/>
      <c r="X238" s="564"/>
      <c r="Y238" s="564"/>
      <c r="Z238" s="564"/>
    </row>
    <row r="239" ht="12.75" customHeight="1">
      <c r="A239" s="564"/>
      <c r="B239" s="565"/>
      <c r="C239" s="565"/>
      <c r="D239" s="566"/>
      <c r="E239" s="566"/>
      <c r="F239" s="566"/>
      <c r="G239" s="567"/>
      <c r="H239" s="564"/>
      <c r="I239" s="568"/>
      <c r="J239" s="564"/>
      <c r="K239" s="564"/>
      <c r="L239" s="564"/>
      <c r="M239" s="564"/>
      <c r="N239" s="564"/>
      <c r="O239" s="564"/>
      <c r="P239" s="564"/>
      <c r="Q239" s="564"/>
      <c r="R239" s="564"/>
      <c r="S239" s="564"/>
      <c r="T239" s="564"/>
      <c r="U239" s="564"/>
      <c r="V239" s="564"/>
      <c r="W239" s="564"/>
      <c r="X239" s="564"/>
      <c r="Y239" s="564"/>
      <c r="Z239" s="564"/>
    </row>
    <row r="240" ht="12.75" customHeight="1">
      <c r="A240" s="564"/>
      <c r="B240" s="565"/>
      <c r="C240" s="565"/>
      <c r="D240" s="566"/>
      <c r="E240" s="566"/>
      <c r="F240" s="566"/>
      <c r="G240" s="567"/>
      <c r="H240" s="564"/>
      <c r="I240" s="568"/>
      <c r="J240" s="564"/>
      <c r="K240" s="564"/>
      <c r="L240" s="564"/>
      <c r="M240" s="564"/>
      <c r="N240" s="564"/>
      <c r="O240" s="564"/>
      <c r="P240" s="564"/>
      <c r="Q240" s="564"/>
      <c r="R240" s="564"/>
      <c r="S240" s="564"/>
      <c r="T240" s="564"/>
      <c r="U240" s="564"/>
      <c r="V240" s="564"/>
      <c r="W240" s="564"/>
      <c r="X240" s="564"/>
      <c r="Y240" s="564"/>
      <c r="Z240" s="564"/>
    </row>
    <row r="241" ht="12.75" customHeight="1">
      <c r="A241" s="564"/>
      <c r="B241" s="565"/>
      <c r="C241" s="565"/>
      <c r="D241" s="566"/>
      <c r="E241" s="566"/>
      <c r="F241" s="566"/>
      <c r="G241" s="567"/>
      <c r="H241" s="564"/>
      <c r="I241" s="568"/>
      <c r="J241" s="564"/>
      <c r="K241" s="564"/>
      <c r="L241" s="564"/>
      <c r="M241" s="564"/>
      <c r="N241" s="564"/>
      <c r="O241" s="564"/>
      <c r="P241" s="564"/>
      <c r="Q241" s="564"/>
      <c r="R241" s="564"/>
      <c r="S241" s="564"/>
      <c r="T241" s="564"/>
      <c r="U241" s="564"/>
      <c r="V241" s="564"/>
      <c r="W241" s="564"/>
      <c r="X241" s="564"/>
      <c r="Y241" s="564"/>
      <c r="Z241" s="564"/>
    </row>
    <row r="242" ht="12.75" customHeight="1">
      <c r="A242" s="564"/>
      <c r="B242" s="565"/>
      <c r="C242" s="565"/>
      <c r="D242" s="566"/>
      <c r="E242" s="566"/>
      <c r="F242" s="566"/>
      <c r="G242" s="567"/>
      <c r="H242" s="564"/>
      <c r="I242" s="568"/>
      <c r="J242" s="564"/>
      <c r="K242" s="564"/>
      <c r="L242" s="564"/>
      <c r="M242" s="564"/>
      <c r="N242" s="564"/>
      <c r="O242" s="564"/>
      <c r="P242" s="564"/>
      <c r="Q242" s="564"/>
      <c r="R242" s="564"/>
      <c r="S242" s="564"/>
      <c r="T242" s="564"/>
      <c r="U242" s="564"/>
      <c r="V242" s="564"/>
      <c r="W242" s="564"/>
      <c r="X242" s="564"/>
      <c r="Y242" s="564"/>
      <c r="Z242" s="564"/>
    </row>
    <row r="243" ht="12.75" customHeight="1">
      <c r="A243" s="564"/>
      <c r="B243" s="565"/>
      <c r="C243" s="565"/>
      <c r="D243" s="566"/>
      <c r="E243" s="566"/>
      <c r="F243" s="566"/>
      <c r="G243" s="567"/>
      <c r="H243" s="564"/>
      <c r="I243" s="568"/>
      <c r="J243" s="564"/>
      <c r="K243" s="564"/>
      <c r="L243" s="564"/>
      <c r="M243" s="564"/>
      <c r="N243" s="564"/>
      <c r="O243" s="564"/>
      <c r="P243" s="564"/>
      <c r="Q243" s="564"/>
      <c r="R243" s="564"/>
      <c r="S243" s="564"/>
      <c r="T243" s="564"/>
      <c r="U243" s="564"/>
      <c r="V243" s="564"/>
      <c r="W243" s="564"/>
      <c r="X243" s="564"/>
      <c r="Y243" s="564"/>
      <c r="Z243" s="564"/>
    </row>
    <row r="244" ht="12.75" customHeight="1">
      <c r="A244" s="564"/>
      <c r="B244" s="565"/>
      <c r="C244" s="565"/>
      <c r="D244" s="566"/>
      <c r="E244" s="566"/>
      <c r="F244" s="566"/>
      <c r="G244" s="567"/>
      <c r="H244" s="564"/>
      <c r="I244" s="568"/>
      <c r="J244" s="564"/>
      <c r="K244" s="564"/>
      <c r="L244" s="564"/>
      <c r="M244" s="564"/>
      <c r="N244" s="564"/>
      <c r="O244" s="564"/>
      <c r="P244" s="564"/>
      <c r="Q244" s="564"/>
      <c r="R244" s="564"/>
      <c r="S244" s="564"/>
      <c r="T244" s="564"/>
      <c r="U244" s="564"/>
      <c r="V244" s="564"/>
      <c r="W244" s="564"/>
      <c r="X244" s="564"/>
      <c r="Y244" s="564"/>
      <c r="Z244" s="564"/>
    </row>
    <row r="245" ht="12.75" customHeight="1">
      <c r="A245" s="564"/>
      <c r="B245" s="565"/>
      <c r="C245" s="565"/>
      <c r="D245" s="566"/>
      <c r="E245" s="566"/>
      <c r="F245" s="566"/>
      <c r="G245" s="567"/>
      <c r="H245" s="564"/>
      <c r="I245" s="568"/>
      <c r="J245" s="564"/>
      <c r="K245" s="564"/>
      <c r="L245" s="564"/>
      <c r="M245" s="564"/>
      <c r="N245" s="564"/>
      <c r="O245" s="564"/>
      <c r="P245" s="564"/>
      <c r="Q245" s="564"/>
      <c r="R245" s="564"/>
      <c r="S245" s="564"/>
      <c r="T245" s="564"/>
      <c r="U245" s="564"/>
      <c r="V245" s="564"/>
      <c r="W245" s="564"/>
      <c r="X245" s="564"/>
      <c r="Y245" s="564"/>
      <c r="Z245" s="564"/>
    </row>
    <row r="246" ht="12.75" customHeight="1">
      <c r="A246" s="564"/>
      <c r="B246" s="565"/>
      <c r="C246" s="565"/>
      <c r="D246" s="566"/>
      <c r="E246" s="566"/>
      <c r="F246" s="566"/>
      <c r="G246" s="567"/>
      <c r="H246" s="564"/>
      <c r="I246" s="568"/>
      <c r="J246" s="564"/>
      <c r="K246" s="564"/>
      <c r="L246" s="564"/>
      <c r="M246" s="564"/>
      <c r="N246" s="564"/>
      <c r="O246" s="564"/>
      <c r="P246" s="564"/>
      <c r="Q246" s="564"/>
      <c r="R246" s="564"/>
      <c r="S246" s="564"/>
      <c r="T246" s="564"/>
      <c r="U246" s="564"/>
      <c r="V246" s="564"/>
      <c r="W246" s="564"/>
      <c r="X246" s="564"/>
      <c r="Y246" s="564"/>
      <c r="Z246" s="564"/>
    </row>
    <row r="247" ht="12.75" customHeight="1">
      <c r="A247" s="564"/>
      <c r="B247" s="565"/>
      <c r="C247" s="565"/>
      <c r="D247" s="566"/>
      <c r="E247" s="566"/>
      <c r="F247" s="566"/>
      <c r="G247" s="567"/>
      <c r="H247" s="564"/>
      <c r="I247" s="568"/>
      <c r="J247" s="564"/>
      <c r="K247" s="564"/>
      <c r="L247" s="564"/>
      <c r="M247" s="564"/>
      <c r="N247" s="564"/>
      <c r="O247" s="564"/>
      <c r="P247" s="564"/>
      <c r="Q247" s="564"/>
      <c r="R247" s="564"/>
      <c r="S247" s="564"/>
      <c r="T247" s="564"/>
      <c r="U247" s="564"/>
      <c r="V247" s="564"/>
      <c r="W247" s="564"/>
      <c r="X247" s="564"/>
      <c r="Y247" s="564"/>
      <c r="Z247" s="564"/>
    </row>
    <row r="248" ht="12.75" customHeight="1">
      <c r="A248" s="564"/>
      <c r="B248" s="565"/>
      <c r="C248" s="565"/>
      <c r="D248" s="566"/>
      <c r="E248" s="566"/>
      <c r="F248" s="566"/>
      <c r="G248" s="567"/>
      <c r="H248" s="564"/>
      <c r="I248" s="568"/>
      <c r="J248" s="564"/>
      <c r="K248" s="564"/>
      <c r="L248" s="564"/>
      <c r="M248" s="564"/>
      <c r="N248" s="564"/>
      <c r="O248" s="564"/>
      <c r="P248" s="564"/>
      <c r="Q248" s="564"/>
      <c r="R248" s="564"/>
      <c r="S248" s="564"/>
      <c r="T248" s="564"/>
      <c r="U248" s="564"/>
      <c r="V248" s="564"/>
      <c r="W248" s="564"/>
      <c r="X248" s="564"/>
      <c r="Y248" s="564"/>
      <c r="Z248" s="564"/>
    </row>
    <row r="249" ht="12.75" customHeight="1">
      <c r="A249" s="564"/>
      <c r="B249" s="565"/>
      <c r="C249" s="565"/>
      <c r="D249" s="566"/>
      <c r="E249" s="566"/>
      <c r="F249" s="566"/>
      <c r="G249" s="567"/>
      <c r="H249" s="564"/>
      <c r="I249" s="568"/>
      <c r="J249" s="564"/>
      <c r="K249" s="564"/>
      <c r="L249" s="564"/>
      <c r="M249" s="564"/>
      <c r="N249" s="564"/>
      <c r="O249" s="564"/>
      <c r="P249" s="564"/>
      <c r="Q249" s="564"/>
      <c r="R249" s="564"/>
      <c r="S249" s="564"/>
      <c r="T249" s="564"/>
      <c r="U249" s="564"/>
      <c r="V249" s="564"/>
      <c r="W249" s="564"/>
      <c r="X249" s="564"/>
      <c r="Y249" s="564"/>
      <c r="Z249" s="564"/>
    </row>
    <row r="250" ht="12.75" customHeight="1">
      <c r="A250" s="564"/>
      <c r="B250" s="565"/>
      <c r="C250" s="565"/>
      <c r="D250" s="566"/>
      <c r="E250" s="566"/>
      <c r="F250" s="566"/>
      <c r="G250" s="567"/>
      <c r="H250" s="564"/>
      <c r="I250" s="568"/>
      <c r="J250" s="564"/>
      <c r="K250" s="564"/>
      <c r="L250" s="564"/>
      <c r="M250" s="564"/>
      <c r="N250" s="564"/>
      <c r="O250" s="564"/>
      <c r="P250" s="564"/>
      <c r="Q250" s="564"/>
      <c r="R250" s="564"/>
      <c r="S250" s="564"/>
      <c r="T250" s="564"/>
      <c r="U250" s="564"/>
      <c r="V250" s="564"/>
      <c r="W250" s="564"/>
      <c r="X250" s="564"/>
      <c r="Y250" s="564"/>
      <c r="Z250" s="564"/>
    </row>
    <row r="251" ht="12.75" customHeight="1">
      <c r="A251" s="564"/>
      <c r="B251" s="565"/>
      <c r="C251" s="565"/>
      <c r="D251" s="566"/>
      <c r="E251" s="566"/>
      <c r="F251" s="566"/>
      <c r="G251" s="567"/>
      <c r="H251" s="564"/>
      <c r="I251" s="568"/>
      <c r="J251" s="564"/>
      <c r="K251" s="564"/>
      <c r="L251" s="564"/>
      <c r="M251" s="564"/>
      <c r="N251" s="564"/>
      <c r="O251" s="564"/>
      <c r="P251" s="564"/>
      <c r="Q251" s="564"/>
      <c r="R251" s="564"/>
      <c r="S251" s="564"/>
      <c r="T251" s="564"/>
      <c r="U251" s="564"/>
      <c r="V251" s="564"/>
      <c r="W251" s="564"/>
      <c r="X251" s="564"/>
      <c r="Y251" s="564"/>
      <c r="Z251" s="564"/>
    </row>
    <row r="252" ht="12.75" customHeight="1">
      <c r="A252" s="564"/>
      <c r="B252" s="565"/>
      <c r="C252" s="565"/>
      <c r="D252" s="566"/>
      <c r="E252" s="566"/>
      <c r="F252" s="566"/>
      <c r="G252" s="567"/>
      <c r="H252" s="564"/>
      <c r="I252" s="568"/>
      <c r="J252" s="564"/>
      <c r="K252" s="564"/>
      <c r="L252" s="564"/>
      <c r="M252" s="564"/>
      <c r="N252" s="564"/>
      <c r="O252" s="564"/>
      <c r="P252" s="564"/>
      <c r="Q252" s="564"/>
      <c r="R252" s="564"/>
      <c r="S252" s="564"/>
      <c r="T252" s="564"/>
      <c r="U252" s="564"/>
      <c r="V252" s="564"/>
      <c r="W252" s="564"/>
      <c r="X252" s="564"/>
      <c r="Y252" s="564"/>
      <c r="Z252" s="564"/>
    </row>
    <row r="253" ht="12.75" customHeight="1">
      <c r="A253" s="564"/>
      <c r="B253" s="565"/>
      <c r="C253" s="565"/>
      <c r="D253" s="566"/>
      <c r="E253" s="566"/>
      <c r="F253" s="566"/>
      <c r="G253" s="567"/>
      <c r="H253" s="564"/>
      <c r="I253" s="568"/>
      <c r="J253" s="564"/>
      <c r="K253" s="564"/>
      <c r="L253" s="564"/>
      <c r="M253" s="564"/>
      <c r="N253" s="564"/>
      <c r="O253" s="564"/>
      <c r="P253" s="564"/>
      <c r="Q253" s="564"/>
      <c r="R253" s="564"/>
      <c r="S253" s="564"/>
      <c r="T253" s="564"/>
      <c r="U253" s="564"/>
      <c r="V253" s="564"/>
      <c r="W253" s="564"/>
      <c r="X253" s="564"/>
      <c r="Y253" s="564"/>
      <c r="Z253" s="564"/>
    </row>
    <row r="254" ht="12.75" customHeight="1">
      <c r="A254" s="564"/>
      <c r="B254" s="565"/>
      <c r="C254" s="565"/>
      <c r="D254" s="566"/>
      <c r="E254" s="566"/>
      <c r="F254" s="566"/>
      <c r="G254" s="567"/>
      <c r="H254" s="564"/>
      <c r="I254" s="568"/>
      <c r="J254" s="564"/>
      <c r="K254" s="564"/>
      <c r="L254" s="564"/>
      <c r="M254" s="564"/>
      <c r="N254" s="564"/>
      <c r="O254" s="564"/>
      <c r="P254" s="564"/>
      <c r="Q254" s="564"/>
      <c r="R254" s="564"/>
      <c r="S254" s="564"/>
      <c r="T254" s="564"/>
      <c r="U254" s="564"/>
      <c r="V254" s="564"/>
      <c r="W254" s="564"/>
      <c r="X254" s="564"/>
      <c r="Y254" s="564"/>
      <c r="Z254" s="564"/>
    </row>
    <row r="255" ht="12.75" customHeight="1">
      <c r="A255" s="564"/>
      <c r="B255" s="565"/>
      <c r="C255" s="565"/>
      <c r="D255" s="566"/>
      <c r="E255" s="566"/>
      <c r="F255" s="566"/>
      <c r="G255" s="567"/>
      <c r="H255" s="564"/>
      <c r="I255" s="568"/>
      <c r="J255" s="564"/>
      <c r="K255" s="564"/>
      <c r="L255" s="564"/>
      <c r="M255" s="564"/>
      <c r="N255" s="564"/>
      <c r="O255" s="564"/>
      <c r="P255" s="564"/>
      <c r="Q255" s="564"/>
      <c r="R255" s="564"/>
      <c r="S255" s="564"/>
      <c r="T255" s="564"/>
      <c r="U255" s="564"/>
      <c r="V255" s="564"/>
      <c r="W255" s="564"/>
      <c r="X255" s="564"/>
      <c r="Y255" s="564"/>
      <c r="Z255" s="564"/>
    </row>
    <row r="256" ht="12.75" customHeight="1">
      <c r="A256" s="564"/>
      <c r="B256" s="565"/>
      <c r="C256" s="565"/>
      <c r="D256" s="566"/>
      <c r="E256" s="566"/>
      <c r="F256" s="566"/>
      <c r="G256" s="567"/>
      <c r="H256" s="564"/>
      <c r="I256" s="568"/>
      <c r="J256" s="564"/>
      <c r="K256" s="564"/>
      <c r="L256" s="564"/>
      <c r="M256" s="564"/>
      <c r="N256" s="564"/>
      <c r="O256" s="564"/>
      <c r="P256" s="564"/>
      <c r="Q256" s="564"/>
      <c r="R256" s="564"/>
      <c r="S256" s="564"/>
      <c r="T256" s="564"/>
      <c r="U256" s="564"/>
      <c r="V256" s="564"/>
      <c r="W256" s="564"/>
      <c r="X256" s="564"/>
      <c r="Y256" s="564"/>
      <c r="Z256" s="564"/>
    </row>
    <row r="257" ht="12.75" customHeight="1">
      <c r="A257" s="564"/>
      <c r="B257" s="565"/>
      <c r="C257" s="565"/>
      <c r="D257" s="566"/>
      <c r="E257" s="566"/>
      <c r="F257" s="566"/>
      <c r="G257" s="567"/>
      <c r="H257" s="564"/>
      <c r="I257" s="568"/>
      <c r="J257" s="564"/>
      <c r="K257" s="564"/>
      <c r="L257" s="564"/>
      <c r="M257" s="564"/>
      <c r="N257" s="564"/>
      <c r="O257" s="564"/>
      <c r="P257" s="564"/>
      <c r="Q257" s="564"/>
      <c r="R257" s="564"/>
      <c r="S257" s="564"/>
      <c r="T257" s="564"/>
      <c r="U257" s="564"/>
      <c r="V257" s="564"/>
      <c r="W257" s="564"/>
      <c r="X257" s="564"/>
      <c r="Y257" s="564"/>
      <c r="Z257" s="564"/>
    </row>
    <row r="258" ht="12.75" customHeight="1">
      <c r="A258" s="564"/>
      <c r="B258" s="565"/>
      <c r="C258" s="565"/>
      <c r="D258" s="566"/>
      <c r="E258" s="566"/>
      <c r="F258" s="566"/>
      <c r="G258" s="567"/>
      <c r="H258" s="564"/>
      <c r="I258" s="568"/>
      <c r="J258" s="564"/>
      <c r="K258" s="564"/>
      <c r="L258" s="564"/>
      <c r="M258" s="564"/>
      <c r="N258" s="564"/>
      <c r="O258" s="564"/>
      <c r="P258" s="564"/>
      <c r="Q258" s="564"/>
      <c r="R258" s="564"/>
      <c r="S258" s="564"/>
      <c r="T258" s="564"/>
      <c r="U258" s="564"/>
      <c r="V258" s="564"/>
      <c r="W258" s="564"/>
      <c r="X258" s="564"/>
      <c r="Y258" s="564"/>
      <c r="Z258" s="564"/>
    </row>
    <row r="259" ht="12.75" customHeight="1">
      <c r="A259" s="564"/>
      <c r="B259" s="565"/>
      <c r="C259" s="565"/>
      <c r="D259" s="566"/>
      <c r="E259" s="566"/>
      <c r="F259" s="566"/>
      <c r="G259" s="567"/>
      <c r="H259" s="564"/>
      <c r="I259" s="568"/>
      <c r="J259" s="564"/>
      <c r="K259" s="564"/>
      <c r="L259" s="564"/>
      <c r="M259" s="564"/>
      <c r="N259" s="564"/>
      <c r="O259" s="564"/>
      <c r="P259" s="564"/>
      <c r="Q259" s="564"/>
      <c r="R259" s="564"/>
      <c r="S259" s="564"/>
      <c r="T259" s="564"/>
      <c r="U259" s="564"/>
      <c r="V259" s="564"/>
      <c r="W259" s="564"/>
      <c r="X259" s="564"/>
      <c r="Y259" s="564"/>
      <c r="Z259" s="564"/>
    </row>
    <row r="260" ht="12.75" customHeight="1">
      <c r="A260" s="564"/>
      <c r="B260" s="565"/>
      <c r="C260" s="565"/>
      <c r="D260" s="566"/>
      <c r="E260" s="566"/>
      <c r="F260" s="566"/>
      <c r="G260" s="567"/>
      <c r="H260" s="564"/>
      <c r="I260" s="568"/>
      <c r="J260" s="564"/>
      <c r="K260" s="564"/>
      <c r="L260" s="564"/>
      <c r="M260" s="564"/>
      <c r="N260" s="564"/>
      <c r="O260" s="564"/>
      <c r="P260" s="564"/>
      <c r="Q260" s="564"/>
      <c r="R260" s="564"/>
      <c r="S260" s="564"/>
      <c r="T260" s="564"/>
      <c r="U260" s="564"/>
      <c r="V260" s="564"/>
      <c r="W260" s="564"/>
      <c r="X260" s="564"/>
      <c r="Y260" s="564"/>
      <c r="Z260" s="564"/>
    </row>
    <row r="261" ht="12.75" customHeight="1">
      <c r="A261" s="564"/>
      <c r="B261" s="565"/>
      <c r="C261" s="565"/>
      <c r="D261" s="566"/>
      <c r="E261" s="566"/>
      <c r="F261" s="566"/>
      <c r="G261" s="567"/>
      <c r="H261" s="564"/>
      <c r="I261" s="568"/>
      <c r="J261" s="564"/>
      <c r="K261" s="564"/>
      <c r="L261" s="564"/>
      <c r="M261" s="564"/>
      <c r="N261" s="564"/>
      <c r="O261" s="564"/>
      <c r="P261" s="564"/>
      <c r="Q261" s="564"/>
      <c r="R261" s="564"/>
      <c r="S261" s="564"/>
      <c r="T261" s="564"/>
      <c r="U261" s="564"/>
      <c r="V261" s="564"/>
      <c r="W261" s="564"/>
      <c r="X261" s="564"/>
      <c r="Y261" s="564"/>
      <c r="Z261" s="564"/>
    </row>
    <row r="262" ht="12.75" customHeight="1">
      <c r="A262" s="564"/>
      <c r="B262" s="565"/>
      <c r="C262" s="565"/>
      <c r="D262" s="566"/>
      <c r="E262" s="566"/>
      <c r="F262" s="566"/>
      <c r="G262" s="567"/>
      <c r="H262" s="564"/>
      <c r="I262" s="568"/>
      <c r="J262" s="564"/>
      <c r="K262" s="564"/>
      <c r="L262" s="564"/>
      <c r="M262" s="564"/>
      <c r="N262" s="564"/>
      <c r="O262" s="564"/>
      <c r="P262" s="564"/>
      <c r="Q262" s="564"/>
      <c r="R262" s="564"/>
      <c r="S262" s="564"/>
      <c r="T262" s="564"/>
      <c r="U262" s="564"/>
      <c r="V262" s="564"/>
      <c r="W262" s="564"/>
      <c r="X262" s="564"/>
      <c r="Y262" s="564"/>
      <c r="Z262" s="564"/>
    </row>
    <row r="263" ht="12.75" customHeight="1">
      <c r="A263" s="564"/>
      <c r="B263" s="565"/>
      <c r="C263" s="565"/>
      <c r="D263" s="566"/>
      <c r="E263" s="566"/>
      <c r="F263" s="566"/>
      <c r="G263" s="567"/>
      <c r="H263" s="564"/>
      <c r="I263" s="568"/>
      <c r="J263" s="564"/>
      <c r="K263" s="564"/>
      <c r="L263" s="564"/>
      <c r="M263" s="564"/>
      <c r="N263" s="564"/>
      <c r="O263" s="564"/>
      <c r="P263" s="564"/>
      <c r="Q263" s="564"/>
      <c r="R263" s="564"/>
      <c r="S263" s="564"/>
      <c r="T263" s="564"/>
      <c r="U263" s="564"/>
      <c r="V263" s="564"/>
      <c r="W263" s="564"/>
      <c r="X263" s="564"/>
      <c r="Y263" s="564"/>
      <c r="Z263" s="564"/>
    </row>
    <row r="264" ht="12.75" customHeight="1">
      <c r="A264" s="564"/>
      <c r="B264" s="565"/>
      <c r="C264" s="565"/>
      <c r="D264" s="566"/>
      <c r="E264" s="566"/>
      <c r="F264" s="566"/>
      <c r="G264" s="567"/>
      <c r="H264" s="564"/>
      <c r="I264" s="568"/>
      <c r="J264" s="564"/>
      <c r="K264" s="564"/>
      <c r="L264" s="564"/>
      <c r="M264" s="564"/>
      <c r="N264" s="564"/>
      <c r="O264" s="564"/>
      <c r="P264" s="564"/>
      <c r="Q264" s="564"/>
      <c r="R264" s="564"/>
      <c r="S264" s="564"/>
      <c r="T264" s="564"/>
      <c r="U264" s="564"/>
      <c r="V264" s="564"/>
      <c r="W264" s="564"/>
      <c r="X264" s="564"/>
      <c r="Y264" s="564"/>
      <c r="Z264" s="564"/>
    </row>
    <row r="265" ht="12.75" customHeight="1">
      <c r="A265" s="564"/>
      <c r="B265" s="565"/>
      <c r="C265" s="565"/>
      <c r="D265" s="566"/>
      <c r="E265" s="566"/>
      <c r="F265" s="566"/>
      <c r="G265" s="567"/>
      <c r="H265" s="564"/>
      <c r="I265" s="568"/>
      <c r="J265" s="564"/>
      <c r="K265" s="564"/>
      <c r="L265" s="564"/>
      <c r="M265" s="564"/>
      <c r="N265" s="564"/>
      <c r="O265" s="564"/>
      <c r="P265" s="564"/>
      <c r="Q265" s="564"/>
      <c r="R265" s="564"/>
      <c r="S265" s="564"/>
      <c r="T265" s="564"/>
      <c r="U265" s="564"/>
      <c r="V265" s="564"/>
      <c r="W265" s="564"/>
      <c r="X265" s="564"/>
      <c r="Y265" s="564"/>
      <c r="Z265" s="564"/>
    </row>
    <row r="266" ht="12.75" customHeight="1">
      <c r="A266" s="564"/>
      <c r="B266" s="565"/>
      <c r="C266" s="565"/>
      <c r="D266" s="566"/>
      <c r="E266" s="566"/>
      <c r="F266" s="566"/>
      <c r="G266" s="567"/>
      <c r="H266" s="564"/>
      <c r="I266" s="568"/>
      <c r="J266" s="564"/>
      <c r="K266" s="564"/>
      <c r="L266" s="564"/>
      <c r="M266" s="564"/>
      <c r="N266" s="564"/>
      <c r="O266" s="564"/>
      <c r="P266" s="564"/>
      <c r="Q266" s="564"/>
      <c r="R266" s="564"/>
      <c r="S266" s="564"/>
      <c r="T266" s="564"/>
      <c r="U266" s="564"/>
      <c r="V266" s="564"/>
      <c r="W266" s="564"/>
      <c r="X266" s="564"/>
      <c r="Y266" s="564"/>
      <c r="Z266" s="564"/>
    </row>
    <row r="267" ht="12.75" customHeight="1">
      <c r="A267" s="564"/>
      <c r="B267" s="565"/>
      <c r="C267" s="565"/>
      <c r="D267" s="566"/>
      <c r="E267" s="566"/>
      <c r="F267" s="566"/>
      <c r="G267" s="567"/>
      <c r="H267" s="564"/>
      <c r="I267" s="568"/>
      <c r="J267" s="564"/>
      <c r="K267" s="564"/>
      <c r="L267" s="564"/>
      <c r="M267" s="564"/>
      <c r="N267" s="564"/>
      <c r="O267" s="564"/>
      <c r="P267" s="564"/>
      <c r="Q267" s="564"/>
      <c r="R267" s="564"/>
      <c r="S267" s="564"/>
      <c r="T267" s="564"/>
      <c r="U267" s="564"/>
      <c r="V267" s="564"/>
      <c r="W267" s="564"/>
      <c r="X267" s="564"/>
      <c r="Y267" s="564"/>
      <c r="Z267" s="564"/>
    </row>
    <row r="268" ht="12.75" customHeight="1">
      <c r="A268" s="564"/>
      <c r="B268" s="565"/>
      <c r="C268" s="565"/>
      <c r="D268" s="566"/>
      <c r="E268" s="566"/>
      <c r="F268" s="566"/>
      <c r="G268" s="567"/>
      <c r="H268" s="564"/>
      <c r="I268" s="568"/>
      <c r="J268" s="564"/>
      <c r="K268" s="564"/>
      <c r="L268" s="564"/>
      <c r="M268" s="564"/>
      <c r="N268" s="564"/>
      <c r="O268" s="564"/>
      <c r="P268" s="564"/>
      <c r="Q268" s="564"/>
      <c r="R268" s="564"/>
      <c r="S268" s="564"/>
      <c r="T268" s="564"/>
      <c r="U268" s="564"/>
      <c r="V268" s="564"/>
      <c r="W268" s="564"/>
      <c r="X268" s="564"/>
      <c r="Y268" s="564"/>
      <c r="Z268" s="564"/>
    </row>
    <row r="269" ht="12.75" customHeight="1">
      <c r="A269" s="564"/>
      <c r="B269" s="565"/>
      <c r="C269" s="565"/>
      <c r="D269" s="566"/>
      <c r="E269" s="566"/>
      <c r="F269" s="566"/>
      <c r="G269" s="567"/>
      <c r="H269" s="564"/>
      <c r="I269" s="568"/>
      <c r="J269" s="564"/>
      <c r="K269" s="564"/>
      <c r="L269" s="564"/>
      <c r="M269" s="564"/>
      <c r="N269" s="564"/>
      <c r="O269" s="564"/>
      <c r="P269" s="564"/>
      <c r="Q269" s="564"/>
      <c r="R269" s="564"/>
      <c r="S269" s="564"/>
      <c r="T269" s="564"/>
      <c r="U269" s="564"/>
      <c r="V269" s="564"/>
      <c r="W269" s="564"/>
      <c r="X269" s="564"/>
      <c r="Y269" s="564"/>
      <c r="Z269" s="564"/>
    </row>
    <row r="270" ht="12.75" customHeight="1">
      <c r="A270" s="564"/>
      <c r="B270" s="565"/>
      <c r="C270" s="565"/>
      <c r="D270" s="566"/>
      <c r="E270" s="566"/>
      <c r="F270" s="566"/>
      <c r="G270" s="567"/>
      <c r="H270" s="564"/>
      <c r="I270" s="568"/>
      <c r="J270" s="564"/>
      <c r="K270" s="564"/>
      <c r="L270" s="564"/>
      <c r="M270" s="564"/>
      <c r="N270" s="564"/>
      <c r="O270" s="564"/>
      <c r="P270" s="564"/>
      <c r="Q270" s="564"/>
      <c r="R270" s="564"/>
      <c r="S270" s="564"/>
      <c r="T270" s="564"/>
      <c r="U270" s="564"/>
      <c r="V270" s="564"/>
      <c r="W270" s="564"/>
      <c r="X270" s="564"/>
      <c r="Y270" s="564"/>
      <c r="Z270" s="564"/>
    </row>
    <row r="271" ht="12.75" customHeight="1">
      <c r="A271" s="564"/>
      <c r="B271" s="565"/>
      <c r="C271" s="565"/>
      <c r="D271" s="566"/>
      <c r="E271" s="566"/>
      <c r="F271" s="566"/>
      <c r="G271" s="567"/>
      <c r="H271" s="564"/>
      <c r="I271" s="568"/>
      <c r="J271" s="564"/>
      <c r="K271" s="564"/>
      <c r="L271" s="564"/>
      <c r="M271" s="564"/>
      <c r="N271" s="564"/>
      <c r="O271" s="564"/>
      <c r="P271" s="564"/>
      <c r="Q271" s="564"/>
      <c r="R271" s="564"/>
      <c r="S271" s="564"/>
      <c r="T271" s="564"/>
      <c r="U271" s="564"/>
      <c r="V271" s="564"/>
      <c r="W271" s="564"/>
      <c r="X271" s="564"/>
      <c r="Y271" s="564"/>
      <c r="Z271" s="564"/>
    </row>
    <row r="272" ht="12.75" customHeight="1">
      <c r="A272" s="564"/>
      <c r="B272" s="565"/>
      <c r="C272" s="565"/>
      <c r="D272" s="566"/>
      <c r="E272" s="566"/>
      <c r="F272" s="566"/>
      <c r="G272" s="567"/>
      <c r="H272" s="564"/>
      <c r="I272" s="568"/>
      <c r="J272" s="564"/>
      <c r="K272" s="564"/>
      <c r="L272" s="564"/>
      <c r="M272" s="564"/>
      <c r="N272" s="564"/>
      <c r="O272" s="564"/>
      <c r="P272" s="564"/>
      <c r="Q272" s="564"/>
      <c r="R272" s="564"/>
      <c r="S272" s="564"/>
      <c r="T272" s="564"/>
      <c r="U272" s="564"/>
      <c r="V272" s="564"/>
      <c r="W272" s="564"/>
      <c r="X272" s="564"/>
      <c r="Y272" s="564"/>
      <c r="Z272" s="564"/>
    </row>
    <row r="273" ht="12.75" customHeight="1">
      <c r="A273" s="564"/>
      <c r="B273" s="565"/>
      <c r="C273" s="565"/>
      <c r="D273" s="566"/>
      <c r="E273" s="566"/>
      <c r="F273" s="566"/>
      <c r="G273" s="567"/>
      <c r="H273" s="564"/>
      <c r="I273" s="568"/>
      <c r="J273" s="564"/>
      <c r="K273" s="564"/>
      <c r="L273" s="564"/>
      <c r="M273" s="564"/>
      <c r="N273" s="564"/>
      <c r="O273" s="564"/>
      <c r="P273" s="564"/>
      <c r="Q273" s="564"/>
      <c r="R273" s="564"/>
      <c r="S273" s="564"/>
      <c r="T273" s="564"/>
      <c r="U273" s="564"/>
      <c r="V273" s="564"/>
      <c r="W273" s="564"/>
      <c r="X273" s="564"/>
      <c r="Y273" s="564"/>
      <c r="Z273" s="564"/>
    </row>
    <row r="274" ht="12.75" customHeight="1">
      <c r="A274" s="564"/>
      <c r="B274" s="565"/>
      <c r="C274" s="565"/>
      <c r="D274" s="566"/>
      <c r="E274" s="566"/>
      <c r="F274" s="566"/>
      <c r="G274" s="567"/>
      <c r="H274" s="564"/>
      <c r="I274" s="568"/>
      <c r="J274" s="564"/>
      <c r="K274" s="564"/>
      <c r="L274" s="564"/>
      <c r="M274" s="564"/>
      <c r="N274" s="564"/>
      <c r="O274" s="564"/>
      <c r="P274" s="564"/>
      <c r="Q274" s="564"/>
      <c r="R274" s="564"/>
      <c r="S274" s="564"/>
      <c r="T274" s="564"/>
      <c r="U274" s="564"/>
      <c r="V274" s="564"/>
      <c r="W274" s="564"/>
      <c r="X274" s="564"/>
      <c r="Y274" s="564"/>
      <c r="Z274" s="564"/>
    </row>
    <row r="275" ht="12.75" customHeight="1">
      <c r="A275" s="564"/>
      <c r="B275" s="565"/>
      <c r="C275" s="565"/>
      <c r="D275" s="566"/>
      <c r="E275" s="566"/>
      <c r="F275" s="566"/>
      <c r="G275" s="567"/>
      <c r="H275" s="564"/>
      <c r="I275" s="568"/>
      <c r="J275" s="564"/>
      <c r="K275" s="564"/>
      <c r="L275" s="564"/>
      <c r="M275" s="564"/>
      <c r="N275" s="564"/>
      <c r="O275" s="564"/>
      <c r="P275" s="564"/>
      <c r="Q275" s="564"/>
      <c r="R275" s="564"/>
      <c r="S275" s="564"/>
      <c r="T275" s="564"/>
      <c r="U275" s="564"/>
      <c r="V275" s="564"/>
      <c r="W275" s="564"/>
      <c r="X275" s="564"/>
      <c r="Y275" s="564"/>
      <c r="Z275" s="564"/>
    </row>
    <row r="276" ht="12.75" customHeight="1">
      <c r="A276" s="564"/>
      <c r="B276" s="565"/>
      <c r="C276" s="565"/>
      <c r="D276" s="566"/>
      <c r="E276" s="566"/>
      <c r="F276" s="566"/>
      <c r="G276" s="567"/>
      <c r="H276" s="564"/>
      <c r="I276" s="568"/>
      <c r="J276" s="564"/>
      <c r="K276" s="564"/>
      <c r="L276" s="564"/>
      <c r="M276" s="564"/>
      <c r="N276" s="564"/>
      <c r="O276" s="564"/>
      <c r="P276" s="564"/>
      <c r="Q276" s="564"/>
      <c r="R276" s="564"/>
      <c r="S276" s="564"/>
      <c r="T276" s="564"/>
      <c r="U276" s="564"/>
      <c r="V276" s="564"/>
      <c r="W276" s="564"/>
      <c r="X276" s="564"/>
      <c r="Y276" s="564"/>
      <c r="Z276" s="564"/>
    </row>
    <row r="277" ht="12.75" customHeight="1">
      <c r="A277" s="564"/>
      <c r="B277" s="565"/>
      <c r="C277" s="565"/>
      <c r="D277" s="566"/>
      <c r="E277" s="566"/>
      <c r="F277" s="566"/>
      <c r="G277" s="567"/>
      <c r="H277" s="564"/>
      <c r="I277" s="568"/>
      <c r="J277" s="564"/>
      <c r="K277" s="564"/>
      <c r="L277" s="564"/>
      <c r="M277" s="564"/>
      <c r="N277" s="564"/>
      <c r="O277" s="564"/>
      <c r="P277" s="564"/>
      <c r="Q277" s="564"/>
      <c r="R277" s="564"/>
      <c r="S277" s="564"/>
      <c r="T277" s="564"/>
      <c r="U277" s="564"/>
      <c r="V277" s="564"/>
      <c r="W277" s="564"/>
      <c r="X277" s="564"/>
      <c r="Y277" s="564"/>
      <c r="Z277" s="564"/>
    </row>
    <row r="278" ht="12.75" customHeight="1">
      <c r="A278" s="564"/>
      <c r="B278" s="565"/>
      <c r="C278" s="565"/>
      <c r="D278" s="566"/>
      <c r="E278" s="566"/>
      <c r="F278" s="566"/>
      <c r="G278" s="567"/>
      <c r="H278" s="564"/>
      <c r="I278" s="568"/>
      <c r="J278" s="564"/>
      <c r="K278" s="564"/>
      <c r="L278" s="564"/>
      <c r="M278" s="564"/>
      <c r="N278" s="564"/>
      <c r="O278" s="564"/>
      <c r="P278" s="564"/>
      <c r="Q278" s="564"/>
      <c r="R278" s="564"/>
      <c r="S278" s="564"/>
      <c r="T278" s="564"/>
      <c r="U278" s="564"/>
      <c r="V278" s="564"/>
      <c r="W278" s="564"/>
      <c r="X278" s="564"/>
      <c r="Y278" s="564"/>
      <c r="Z278" s="564"/>
    </row>
    <row r="279" ht="12.75" customHeight="1">
      <c r="A279" s="564"/>
      <c r="B279" s="565"/>
      <c r="C279" s="565"/>
      <c r="D279" s="566"/>
      <c r="E279" s="566"/>
      <c r="F279" s="566"/>
      <c r="G279" s="567"/>
      <c r="H279" s="564"/>
      <c r="I279" s="568"/>
      <c r="J279" s="564"/>
      <c r="K279" s="564"/>
      <c r="L279" s="564"/>
      <c r="M279" s="564"/>
      <c r="N279" s="564"/>
      <c r="O279" s="564"/>
      <c r="P279" s="564"/>
      <c r="Q279" s="564"/>
      <c r="R279" s="564"/>
      <c r="S279" s="564"/>
      <c r="T279" s="564"/>
      <c r="U279" s="564"/>
      <c r="V279" s="564"/>
      <c r="W279" s="564"/>
      <c r="X279" s="564"/>
      <c r="Y279" s="564"/>
      <c r="Z279" s="564"/>
    </row>
    <row r="280" ht="12.75" customHeight="1">
      <c r="A280" s="564"/>
      <c r="B280" s="565"/>
      <c r="C280" s="565"/>
      <c r="D280" s="566"/>
      <c r="E280" s="566"/>
      <c r="F280" s="566"/>
      <c r="G280" s="567"/>
      <c r="H280" s="564"/>
      <c r="I280" s="568"/>
      <c r="J280" s="564"/>
      <c r="K280" s="564"/>
      <c r="L280" s="564"/>
      <c r="M280" s="564"/>
      <c r="N280" s="564"/>
      <c r="O280" s="564"/>
      <c r="P280" s="564"/>
      <c r="Q280" s="564"/>
      <c r="R280" s="564"/>
      <c r="S280" s="564"/>
      <c r="T280" s="564"/>
      <c r="U280" s="564"/>
      <c r="V280" s="564"/>
      <c r="W280" s="564"/>
      <c r="X280" s="564"/>
      <c r="Y280" s="564"/>
      <c r="Z280" s="564"/>
    </row>
    <row r="281" ht="12.75" customHeight="1">
      <c r="A281" s="564"/>
      <c r="B281" s="565"/>
      <c r="C281" s="565"/>
      <c r="D281" s="566"/>
      <c r="E281" s="566"/>
      <c r="F281" s="566"/>
      <c r="G281" s="567"/>
      <c r="H281" s="564"/>
      <c r="I281" s="568"/>
      <c r="J281" s="564"/>
      <c r="K281" s="564"/>
      <c r="L281" s="564"/>
      <c r="M281" s="564"/>
      <c r="N281" s="564"/>
      <c r="O281" s="564"/>
      <c r="P281" s="564"/>
      <c r="Q281" s="564"/>
      <c r="R281" s="564"/>
      <c r="S281" s="564"/>
      <c r="T281" s="564"/>
      <c r="U281" s="564"/>
      <c r="V281" s="564"/>
      <c r="W281" s="564"/>
      <c r="X281" s="564"/>
      <c r="Y281" s="564"/>
      <c r="Z281" s="564"/>
    </row>
    <row r="282" ht="12.75" customHeight="1">
      <c r="A282" s="564"/>
      <c r="B282" s="565"/>
      <c r="C282" s="565"/>
      <c r="D282" s="566"/>
      <c r="E282" s="566"/>
      <c r="F282" s="566"/>
      <c r="G282" s="567"/>
      <c r="H282" s="564"/>
      <c r="I282" s="568"/>
      <c r="J282" s="564"/>
      <c r="K282" s="564"/>
      <c r="L282" s="564"/>
      <c r="M282" s="564"/>
      <c r="N282" s="564"/>
      <c r="O282" s="564"/>
      <c r="P282" s="564"/>
      <c r="Q282" s="564"/>
      <c r="R282" s="564"/>
      <c r="S282" s="564"/>
      <c r="T282" s="564"/>
      <c r="U282" s="564"/>
      <c r="V282" s="564"/>
      <c r="W282" s="564"/>
      <c r="X282" s="564"/>
      <c r="Y282" s="564"/>
      <c r="Z282" s="564"/>
    </row>
    <row r="283" ht="12.75" customHeight="1">
      <c r="A283" s="564"/>
      <c r="B283" s="565"/>
      <c r="C283" s="565"/>
      <c r="D283" s="566"/>
      <c r="E283" s="566"/>
      <c r="F283" s="566"/>
      <c r="G283" s="567"/>
      <c r="H283" s="564"/>
      <c r="I283" s="568"/>
      <c r="J283" s="564"/>
      <c r="K283" s="564"/>
      <c r="L283" s="564"/>
      <c r="M283" s="564"/>
      <c r="N283" s="564"/>
      <c r="O283" s="564"/>
      <c r="P283" s="564"/>
      <c r="Q283" s="564"/>
      <c r="R283" s="564"/>
      <c r="S283" s="564"/>
      <c r="T283" s="564"/>
      <c r="U283" s="564"/>
      <c r="V283" s="564"/>
      <c r="W283" s="564"/>
      <c r="X283" s="564"/>
      <c r="Y283" s="564"/>
      <c r="Z283" s="564"/>
    </row>
    <row r="284" ht="12.75" customHeight="1">
      <c r="A284" s="564"/>
      <c r="B284" s="565"/>
      <c r="C284" s="565"/>
      <c r="D284" s="566"/>
      <c r="E284" s="566"/>
      <c r="F284" s="566"/>
      <c r="G284" s="567"/>
      <c r="H284" s="564"/>
      <c r="I284" s="568"/>
      <c r="J284" s="564"/>
      <c r="K284" s="564"/>
      <c r="L284" s="564"/>
      <c r="M284" s="564"/>
      <c r="N284" s="564"/>
      <c r="O284" s="564"/>
      <c r="P284" s="564"/>
      <c r="Q284" s="564"/>
      <c r="R284" s="564"/>
      <c r="S284" s="564"/>
      <c r="T284" s="564"/>
      <c r="U284" s="564"/>
      <c r="V284" s="564"/>
      <c r="W284" s="564"/>
      <c r="X284" s="564"/>
      <c r="Y284" s="564"/>
      <c r="Z284" s="564"/>
    </row>
    <row r="285" ht="12.75" customHeight="1">
      <c r="A285" s="564"/>
      <c r="B285" s="565"/>
      <c r="C285" s="565"/>
      <c r="D285" s="566"/>
      <c r="E285" s="566"/>
      <c r="F285" s="566"/>
      <c r="G285" s="567"/>
      <c r="H285" s="564"/>
      <c r="I285" s="568"/>
      <c r="J285" s="564"/>
      <c r="K285" s="564"/>
      <c r="L285" s="564"/>
      <c r="M285" s="564"/>
      <c r="N285" s="564"/>
      <c r="O285" s="564"/>
      <c r="P285" s="564"/>
      <c r="Q285" s="564"/>
      <c r="R285" s="564"/>
      <c r="S285" s="564"/>
      <c r="T285" s="564"/>
      <c r="U285" s="564"/>
      <c r="V285" s="564"/>
      <c r="W285" s="564"/>
      <c r="X285" s="564"/>
      <c r="Y285" s="564"/>
      <c r="Z285" s="564"/>
    </row>
    <row r="286" ht="12.75" customHeight="1">
      <c r="A286" s="564"/>
      <c r="B286" s="565"/>
      <c r="C286" s="565"/>
      <c r="D286" s="566"/>
      <c r="E286" s="566"/>
      <c r="F286" s="566"/>
      <c r="G286" s="567"/>
      <c r="H286" s="564"/>
      <c r="I286" s="568"/>
      <c r="J286" s="564"/>
      <c r="K286" s="564"/>
      <c r="L286" s="564"/>
      <c r="M286" s="564"/>
      <c r="N286" s="564"/>
      <c r="O286" s="564"/>
      <c r="P286" s="564"/>
      <c r="Q286" s="564"/>
      <c r="R286" s="564"/>
      <c r="S286" s="564"/>
      <c r="T286" s="564"/>
      <c r="U286" s="564"/>
      <c r="V286" s="564"/>
      <c r="W286" s="564"/>
      <c r="X286" s="564"/>
      <c r="Y286" s="564"/>
      <c r="Z286" s="564"/>
    </row>
    <row r="287" ht="12.75" customHeight="1">
      <c r="A287" s="564"/>
      <c r="B287" s="565"/>
      <c r="C287" s="565"/>
      <c r="D287" s="566"/>
      <c r="E287" s="566"/>
      <c r="F287" s="566"/>
      <c r="G287" s="567"/>
      <c r="H287" s="564"/>
      <c r="I287" s="568"/>
      <c r="J287" s="564"/>
      <c r="K287" s="564"/>
      <c r="L287" s="564"/>
      <c r="M287" s="564"/>
      <c r="N287" s="564"/>
      <c r="O287" s="564"/>
      <c r="P287" s="564"/>
      <c r="Q287" s="564"/>
      <c r="R287" s="564"/>
      <c r="S287" s="564"/>
      <c r="T287" s="564"/>
      <c r="U287" s="564"/>
      <c r="V287" s="564"/>
      <c r="W287" s="564"/>
      <c r="X287" s="564"/>
      <c r="Y287" s="564"/>
      <c r="Z287" s="564"/>
    </row>
    <row r="288" ht="12.75" customHeight="1">
      <c r="A288" s="564"/>
      <c r="B288" s="565"/>
      <c r="C288" s="565"/>
      <c r="D288" s="566"/>
      <c r="E288" s="566"/>
      <c r="F288" s="566"/>
      <c r="G288" s="567"/>
      <c r="H288" s="564"/>
      <c r="I288" s="568"/>
      <c r="J288" s="564"/>
      <c r="K288" s="564"/>
      <c r="L288" s="564"/>
      <c r="M288" s="564"/>
      <c r="N288" s="564"/>
      <c r="O288" s="564"/>
      <c r="P288" s="564"/>
      <c r="Q288" s="564"/>
      <c r="R288" s="564"/>
      <c r="S288" s="564"/>
      <c r="T288" s="564"/>
      <c r="U288" s="564"/>
      <c r="V288" s="564"/>
      <c r="W288" s="564"/>
      <c r="X288" s="564"/>
      <c r="Y288" s="564"/>
      <c r="Z288" s="564"/>
    </row>
    <row r="289" ht="12.75" customHeight="1">
      <c r="A289" s="564"/>
      <c r="B289" s="565"/>
      <c r="C289" s="565"/>
      <c r="D289" s="566"/>
      <c r="E289" s="566"/>
      <c r="F289" s="566"/>
      <c r="G289" s="567"/>
      <c r="H289" s="564"/>
      <c r="I289" s="568"/>
      <c r="J289" s="564"/>
      <c r="K289" s="564"/>
      <c r="L289" s="564"/>
      <c r="M289" s="564"/>
      <c r="N289" s="564"/>
      <c r="O289" s="564"/>
      <c r="P289" s="564"/>
      <c r="Q289" s="564"/>
      <c r="R289" s="564"/>
      <c r="S289" s="564"/>
      <c r="T289" s="564"/>
      <c r="U289" s="564"/>
      <c r="V289" s="564"/>
      <c r="W289" s="564"/>
      <c r="X289" s="564"/>
      <c r="Y289" s="564"/>
      <c r="Z289" s="564"/>
    </row>
    <row r="290" ht="12.75" customHeight="1">
      <c r="A290" s="564"/>
      <c r="B290" s="565"/>
      <c r="C290" s="565"/>
      <c r="D290" s="566"/>
      <c r="E290" s="566"/>
      <c r="F290" s="566"/>
      <c r="G290" s="567"/>
      <c r="H290" s="564"/>
      <c r="I290" s="568"/>
      <c r="J290" s="564"/>
      <c r="K290" s="564"/>
      <c r="L290" s="564"/>
      <c r="M290" s="564"/>
      <c r="N290" s="564"/>
      <c r="O290" s="564"/>
      <c r="P290" s="564"/>
      <c r="Q290" s="564"/>
      <c r="R290" s="564"/>
      <c r="S290" s="564"/>
      <c r="T290" s="564"/>
      <c r="U290" s="564"/>
      <c r="V290" s="564"/>
      <c r="W290" s="564"/>
      <c r="X290" s="564"/>
      <c r="Y290" s="564"/>
      <c r="Z290" s="564"/>
    </row>
    <row r="291" ht="12.75" customHeight="1">
      <c r="A291" s="564"/>
      <c r="B291" s="565"/>
      <c r="C291" s="565"/>
      <c r="D291" s="566"/>
      <c r="E291" s="566"/>
      <c r="F291" s="566"/>
      <c r="G291" s="567"/>
      <c r="H291" s="564"/>
      <c r="I291" s="568"/>
      <c r="J291" s="564"/>
      <c r="K291" s="564"/>
      <c r="L291" s="564"/>
      <c r="M291" s="564"/>
      <c r="N291" s="564"/>
      <c r="O291" s="564"/>
      <c r="P291" s="564"/>
      <c r="Q291" s="564"/>
      <c r="R291" s="564"/>
      <c r="S291" s="564"/>
      <c r="T291" s="564"/>
      <c r="U291" s="564"/>
      <c r="V291" s="564"/>
      <c r="W291" s="564"/>
      <c r="X291" s="564"/>
      <c r="Y291" s="564"/>
      <c r="Z291" s="564"/>
    </row>
    <row r="292" ht="12.75" customHeight="1">
      <c r="A292" s="564"/>
      <c r="B292" s="565"/>
      <c r="C292" s="565"/>
      <c r="D292" s="566"/>
      <c r="E292" s="566"/>
      <c r="F292" s="566"/>
      <c r="G292" s="567"/>
      <c r="H292" s="564"/>
      <c r="I292" s="568"/>
      <c r="J292" s="564"/>
      <c r="K292" s="564"/>
      <c r="L292" s="564"/>
      <c r="M292" s="564"/>
      <c r="N292" s="564"/>
      <c r="O292" s="564"/>
      <c r="P292" s="564"/>
      <c r="Q292" s="564"/>
      <c r="R292" s="564"/>
      <c r="S292" s="564"/>
      <c r="T292" s="564"/>
      <c r="U292" s="564"/>
      <c r="V292" s="564"/>
      <c r="W292" s="564"/>
      <c r="X292" s="564"/>
      <c r="Y292" s="564"/>
      <c r="Z292" s="564"/>
    </row>
    <row r="293" ht="12.75" customHeight="1">
      <c r="A293" s="564"/>
      <c r="B293" s="565"/>
      <c r="C293" s="565"/>
      <c r="D293" s="566"/>
      <c r="E293" s="566"/>
      <c r="F293" s="566"/>
      <c r="G293" s="567"/>
      <c r="H293" s="564"/>
      <c r="I293" s="568"/>
      <c r="J293" s="564"/>
      <c r="K293" s="564"/>
      <c r="L293" s="564"/>
      <c r="M293" s="564"/>
      <c r="N293" s="564"/>
      <c r="O293" s="564"/>
      <c r="P293" s="564"/>
      <c r="Q293" s="564"/>
      <c r="R293" s="564"/>
      <c r="S293" s="564"/>
      <c r="T293" s="564"/>
      <c r="U293" s="564"/>
      <c r="V293" s="564"/>
      <c r="W293" s="564"/>
      <c r="X293" s="564"/>
      <c r="Y293" s="564"/>
      <c r="Z293" s="564"/>
    </row>
    <row r="294" ht="12.75" customHeight="1">
      <c r="A294" s="564"/>
      <c r="B294" s="565"/>
      <c r="C294" s="565"/>
      <c r="D294" s="566"/>
      <c r="E294" s="566"/>
      <c r="F294" s="566"/>
      <c r="G294" s="567"/>
      <c r="H294" s="564"/>
      <c r="I294" s="568"/>
      <c r="J294" s="564"/>
      <c r="K294" s="564"/>
      <c r="L294" s="564"/>
      <c r="M294" s="564"/>
      <c r="N294" s="564"/>
      <c r="O294" s="564"/>
      <c r="P294" s="564"/>
      <c r="Q294" s="564"/>
      <c r="R294" s="564"/>
      <c r="S294" s="564"/>
      <c r="T294" s="564"/>
      <c r="U294" s="564"/>
      <c r="V294" s="564"/>
      <c r="W294" s="564"/>
      <c r="X294" s="564"/>
      <c r="Y294" s="564"/>
      <c r="Z294" s="564"/>
    </row>
    <row r="295" ht="12.75" customHeight="1">
      <c r="A295" s="564"/>
      <c r="B295" s="565"/>
      <c r="C295" s="565"/>
      <c r="D295" s="566"/>
      <c r="E295" s="566"/>
      <c r="F295" s="566"/>
      <c r="G295" s="567"/>
      <c r="H295" s="564"/>
      <c r="I295" s="568"/>
      <c r="J295" s="564"/>
      <c r="K295" s="564"/>
      <c r="L295" s="564"/>
      <c r="M295" s="564"/>
      <c r="N295" s="564"/>
      <c r="O295" s="564"/>
      <c r="P295" s="564"/>
      <c r="Q295" s="564"/>
      <c r="R295" s="564"/>
      <c r="S295" s="564"/>
      <c r="T295" s="564"/>
      <c r="U295" s="564"/>
      <c r="V295" s="564"/>
      <c r="W295" s="564"/>
      <c r="X295" s="564"/>
      <c r="Y295" s="564"/>
      <c r="Z295" s="564"/>
    </row>
    <row r="296" ht="12.75" customHeight="1">
      <c r="A296" s="564"/>
      <c r="B296" s="565"/>
      <c r="C296" s="565"/>
      <c r="D296" s="566"/>
      <c r="E296" s="566"/>
      <c r="F296" s="566"/>
      <c r="G296" s="567"/>
      <c r="H296" s="564"/>
      <c r="I296" s="568"/>
      <c r="J296" s="564"/>
      <c r="K296" s="564"/>
      <c r="L296" s="564"/>
      <c r="M296" s="564"/>
      <c r="N296" s="564"/>
      <c r="O296" s="564"/>
      <c r="P296" s="564"/>
      <c r="Q296" s="564"/>
      <c r="R296" s="564"/>
      <c r="S296" s="564"/>
      <c r="T296" s="564"/>
      <c r="U296" s="564"/>
      <c r="V296" s="564"/>
      <c r="W296" s="564"/>
      <c r="X296" s="564"/>
      <c r="Y296" s="564"/>
      <c r="Z296" s="564"/>
    </row>
    <row r="297" ht="12.75" customHeight="1">
      <c r="A297" s="564"/>
      <c r="B297" s="565"/>
      <c r="C297" s="565"/>
      <c r="D297" s="566"/>
      <c r="E297" s="566"/>
      <c r="F297" s="566"/>
      <c r="G297" s="567"/>
      <c r="H297" s="564"/>
      <c r="I297" s="568"/>
      <c r="J297" s="564"/>
      <c r="K297" s="564"/>
      <c r="L297" s="564"/>
      <c r="M297" s="564"/>
      <c r="N297" s="564"/>
      <c r="O297" s="564"/>
      <c r="P297" s="564"/>
      <c r="Q297" s="564"/>
      <c r="R297" s="564"/>
      <c r="S297" s="564"/>
      <c r="T297" s="564"/>
      <c r="U297" s="564"/>
      <c r="V297" s="564"/>
      <c r="W297" s="564"/>
      <c r="X297" s="564"/>
      <c r="Y297" s="564"/>
      <c r="Z297" s="564"/>
    </row>
    <row r="298" ht="12.75" customHeight="1">
      <c r="A298" s="564"/>
      <c r="B298" s="565"/>
      <c r="C298" s="565"/>
      <c r="D298" s="566"/>
      <c r="E298" s="566"/>
      <c r="F298" s="566"/>
      <c r="G298" s="567"/>
      <c r="H298" s="564"/>
      <c r="I298" s="568"/>
      <c r="J298" s="564"/>
      <c r="K298" s="564"/>
      <c r="L298" s="564"/>
      <c r="M298" s="564"/>
      <c r="N298" s="564"/>
      <c r="O298" s="564"/>
      <c r="P298" s="564"/>
      <c r="Q298" s="564"/>
      <c r="R298" s="564"/>
      <c r="S298" s="564"/>
      <c r="T298" s="564"/>
      <c r="U298" s="564"/>
      <c r="V298" s="564"/>
      <c r="W298" s="564"/>
      <c r="X298" s="564"/>
      <c r="Y298" s="564"/>
      <c r="Z298" s="564"/>
    </row>
    <row r="299" ht="12.75" customHeight="1">
      <c r="A299" s="564"/>
      <c r="B299" s="565"/>
      <c r="C299" s="565"/>
      <c r="D299" s="566"/>
      <c r="E299" s="566"/>
      <c r="F299" s="566"/>
      <c r="G299" s="567"/>
      <c r="H299" s="564"/>
      <c r="I299" s="568"/>
      <c r="J299" s="564"/>
      <c r="K299" s="564"/>
      <c r="L299" s="564"/>
      <c r="M299" s="564"/>
      <c r="N299" s="564"/>
      <c r="O299" s="564"/>
      <c r="P299" s="564"/>
      <c r="Q299" s="564"/>
      <c r="R299" s="564"/>
      <c r="S299" s="564"/>
      <c r="T299" s="564"/>
      <c r="U299" s="564"/>
      <c r="V299" s="564"/>
      <c r="W299" s="564"/>
      <c r="X299" s="564"/>
      <c r="Y299" s="564"/>
      <c r="Z299" s="564"/>
    </row>
    <row r="300" ht="12.75" customHeight="1">
      <c r="A300" s="564"/>
      <c r="B300" s="565"/>
      <c r="C300" s="565"/>
      <c r="D300" s="566"/>
      <c r="E300" s="566"/>
      <c r="F300" s="566"/>
      <c r="G300" s="567"/>
      <c r="H300" s="564"/>
      <c r="I300" s="568"/>
      <c r="J300" s="564"/>
      <c r="K300" s="564"/>
      <c r="L300" s="564"/>
      <c r="M300" s="564"/>
      <c r="N300" s="564"/>
      <c r="O300" s="564"/>
      <c r="P300" s="564"/>
      <c r="Q300" s="564"/>
      <c r="R300" s="564"/>
      <c r="S300" s="564"/>
      <c r="T300" s="564"/>
      <c r="U300" s="564"/>
      <c r="V300" s="564"/>
      <c r="W300" s="564"/>
      <c r="X300" s="564"/>
      <c r="Y300" s="564"/>
      <c r="Z300" s="564"/>
    </row>
    <row r="301" ht="12.75" customHeight="1">
      <c r="A301" s="564"/>
      <c r="B301" s="565"/>
      <c r="C301" s="565"/>
      <c r="D301" s="566"/>
      <c r="E301" s="566"/>
      <c r="F301" s="566"/>
      <c r="G301" s="567"/>
      <c r="H301" s="564"/>
      <c r="I301" s="568"/>
      <c r="J301" s="564"/>
      <c r="K301" s="564"/>
      <c r="L301" s="564"/>
      <c r="M301" s="564"/>
      <c r="N301" s="564"/>
      <c r="O301" s="564"/>
      <c r="P301" s="564"/>
      <c r="Q301" s="564"/>
      <c r="R301" s="564"/>
      <c r="S301" s="564"/>
      <c r="T301" s="564"/>
      <c r="U301" s="564"/>
      <c r="V301" s="564"/>
      <c r="W301" s="564"/>
      <c r="X301" s="564"/>
      <c r="Y301" s="564"/>
      <c r="Z301" s="564"/>
    </row>
    <row r="302" ht="12.75" customHeight="1">
      <c r="A302" s="564"/>
      <c r="B302" s="565"/>
      <c r="C302" s="565"/>
      <c r="D302" s="566"/>
      <c r="E302" s="566"/>
      <c r="F302" s="566"/>
      <c r="G302" s="567"/>
      <c r="H302" s="564"/>
      <c r="I302" s="568"/>
      <c r="J302" s="564"/>
      <c r="K302" s="564"/>
      <c r="L302" s="564"/>
      <c r="M302" s="564"/>
      <c r="N302" s="564"/>
      <c r="O302" s="564"/>
      <c r="P302" s="564"/>
      <c r="Q302" s="564"/>
      <c r="R302" s="564"/>
      <c r="S302" s="564"/>
      <c r="T302" s="564"/>
      <c r="U302" s="564"/>
      <c r="V302" s="564"/>
      <c r="W302" s="564"/>
      <c r="X302" s="564"/>
      <c r="Y302" s="564"/>
      <c r="Z302" s="564"/>
    </row>
    <row r="303" ht="12.75" customHeight="1">
      <c r="A303" s="564"/>
      <c r="B303" s="565"/>
      <c r="C303" s="565"/>
      <c r="D303" s="566"/>
      <c r="E303" s="566"/>
      <c r="F303" s="566"/>
      <c r="G303" s="567"/>
      <c r="H303" s="564"/>
      <c r="I303" s="568"/>
      <c r="J303" s="564"/>
      <c r="K303" s="564"/>
      <c r="L303" s="564"/>
      <c r="M303" s="564"/>
      <c r="N303" s="564"/>
      <c r="O303" s="564"/>
      <c r="P303" s="564"/>
      <c r="Q303" s="564"/>
      <c r="R303" s="564"/>
      <c r="S303" s="564"/>
      <c r="T303" s="564"/>
      <c r="U303" s="564"/>
      <c r="V303" s="564"/>
      <c r="W303" s="564"/>
      <c r="X303" s="564"/>
      <c r="Y303" s="564"/>
      <c r="Z303" s="564"/>
    </row>
    <row r="304" ht="12.75" customHeight="1">
      <c r="A304" s="564"/>
      <c r="B304" s="565"/>
      <c r="C304" s="565"/>
      <c r="D304" s="566"/>
      <c r="E304" s="566"/>
      <c r="F304" s="566"/>
      <c r="G304" s="567"/>
      <c r="H304" s="564"/>
      <c r="I304" s="568"/>
      <c r="J304" s="564"/>
      <c r="K304" s="564"/>
      <c r="L304" s="564"/>
      <c r="M304" s="564"/>
      <c r="N304" s="564"/>
      <c r="O304" s="564"/>
      <c r="P304" s="564"/>
      <c r="Q304" s="564"/>
      <c r="R304" s="564"/>
      <c r="S304" s="564"/>
      <c r="T304" s="564"/>
      <c r="U304" s="564"/>
      <c r="V304" s="564"/>
      <c r="W304" s="564"/>
      <c r="X304" s="564"/>
      <c r="Y304" s="564"/>
      <c r="Z304" s="564"/>
    </row>
    <row r="305" ht="12.75" customHeight="1">
      <c r="A305" s="564"/>
      <c r="B305" s="565"/>
      <c r="C305" s="565"/>
      <c r="D305" s="566"/>
      <c r="E305" s="566"/>
      <c r="F305" s="566"/>
      <c r="G305" s="567"/>
      <c r="H305" s="564"/>
      <c r="I305" s="568"/>
      <c r="J305" s="564"/>
      <c r="K305" s="564"/>
      <c r="L305" s="564"/>
      <c r="M305" s="564"/>
      <c r="N305" s="564"/>
      <c r="O305" s="564"/>
      <c r="P305" s="564"/>
      <c r="Q305" s="564"/>
      <c r="R305" s="564"/>
      <c r="S305" s="564"/>
      <c r="T305" s="564"/>
      <c r="U305" s="564"/>
      <c r="V305" s="564"/>
      <c r="W305" s="564"/>
      <c r="X305" s="564"/>
      <c r="Y305" s="564"/>
      <c r="Z305" s="564"/>
    </row>
    <row r="306" ht="12.75" customHeight="1">
      <c r="A306" s="564"/>
      <c r="B306" s="565"/>
      <c r="C306" s="565"/>
      <c r="D306" s="566"/>
      <c r="E306" s="566"/>
      <c r="F306" s="566"/>
      <c r="G306" s="567"/>
      <c r="H306" s="564"/>
      <c r="I306" s="568"/>
      <c r="J306" s="564"/>
      <c r="K306" s="564"/>
      <c r="L306" s="564"/>
      <c r="M306" s="564"/>
      <c r="N306" s="564"/>
      <c r="O306" s="564"/>
      <c r="P306" s="564"/>
      <c r="Q306" s="564"/>
      <c r="R306" s="564"/>
      <c r="S306" s="564"/>
      <c r="T306" s="564"/>
      <c r="U306" s="564"/>
      <c r="V306" s="564"/>
      <c r="W306" s="564"/>
      <c r="X306" s="564"/>
      <c r="Y306" s="564"/>
      <c r="Z306" s="564"/>
    </row>
    <row r="307" ht="12.75" customHeight="1">
      <c r="A307" s="564"/>
      <c r="B307" s="565"/>
      <c r="C307" s="565"/>
      <c r="D307" s="566"/>
      <c r="E307" s="566"/>
      <c r="F307" s="566"/>
      <c r="G307" s="567"/>
      <c r="H307" s="564"/>
      <c r="I307" s="568"/>
      <c r="J307" s="564"/>
      <c r="K307" s="564"/>
      <c r="L307" s="564"/>
      <c r="M307" s="564"/>
      <c r="N307" s="564"/>
      <c r="O307" s="564"/>
      <c r="P307" s="564"/>
      <c r="Q307" s="564"/>
      <c r="R307" s="564"/>
      <c r="S307" s="564"/>
      <c r="T307" s="564"/>
      <c r="U307" s="564"/>
      <c r="V307" s="564"/>
      <c r="W307" s="564"/>
      <c r="X307" s="564"/>
      <c r="Y307" s="564"/>
      <c r="Z307" s="564"/>
    </row>
    <row r="308" ht="12.75" customHeight="1">
      <c r="A308" s="564"/>
      <c r="B308" s="565"/>
      <c r="C308" s="565"/>
      <c r="D308" s="566"/>
      <c r="E308" s="566"/>
      <c r="F308" s="566"/>
      <c r="G308" s="567"/>
      <c r="H308" s="564"/>
      <c r="I308" s="568"/>
      <c r="J308" s="564"/>
      <c r="K308" s="564"/>
      <c r="L308" s="564"/>
      <c r="M308" s="564"/>
      <c r="N308" s="564"/>
      <c r="O308" s="564"/>
      <c r="P308" s="564"/>
      <c r="Q308" s="564"/>
      <c r="R308" s="564"/>
      <c r="S308" s="564"/>
      <c r="T308" s="564"/>
      <c r="U308" s="564"/>
      <c r="V308" s="564"/>
      <c r="W308" s="564"/>
      <c r="X308" s="564"/>
      <c r="Y308" s="564"/>
      <c r="Z308" s="564"/>
    </row>
    <row r="309" ht="12.75" customHeight="1">
      <c r="A309" s="564"/>
      <c r="B309" s="565"/>
      <c r="C309" s="565"/>
      <c r="D309" s="566"/>
      <c r="E309" s="566"/>
      <c r="F309" s="566"/>
      <c r="G309" s="567"/>
      <c r="H309" s="564"/>
      <c r="I309" s="568"/>
      <c r="J309" s="564"/>
      <c r="K309" s="564"/>
      <c r="L309" s="564"/>
      <c r="M309" s="564"/>
      <c r="N309" s="564"/>
      <c r="O309" s="564"/>
      <c r="P309" s="564"/>
      <c r="Q309" s="564"/>
      <c r="R309" s="564"/>
      <c r="S309" s="564"/>
      <c r="T309" s="564"/>
      <c r="U309" s="564"/>
      <c r="V309" s="564"/>
      <c r="W309" s="564"/>
      <c r="X309" s="564"/>
      <c r="Y309" s="564"/>
      <c r="Z309" s="564"/>
    </row>
    <row r="310" ht="12.75" customHeight="1">
      <c r="A310" s="564"/>
      <c r="B310" s="565"/>
      <c r="C310" s="565"/>
      <c r="D310" s="566"/>
      <c r="E310" s="566"/>
      <c r="F310" s="566"/>
      <c r="G310" s="567"/>
      <c r="H310" s="564"/>
      <c r="I310" s="568"/>
      <c r="J310" s="564"/>
      <c r="K310" s="564"/>
      <c r="L310" s="564"/>
      <c r="M310" s="564"/>
      <c r="N310" s="564"/>
      <c r="O310" s="564"/>
      <c r="P310" s="564"/>
      <c r="Q310" s="564"/>
      <c r="R310" s="564"/>
      <c r="S310" s="564"/>
      <c r="T310" s="564"/>
      <c r="U310" s="564"/>
      <c r="V310" s="564"/>
      <c r="W310" s="564"/>
      <c r="X310" s="564"/>
      <c r="Y310" s="564"/>
      <c r="Z310" s="564"/>
    </row>
    <row r="311" ht="12.75" customHeight="1">
      <c r="A311" s="564"/>
      <c r="B311" s="565"/>
      <c r="C311" s="565"/>
      <c r="D311" s="566"/>
      <c r="E311" s="566"/>
      <c r="F311" s="566"/>
      <c r="G311" s="567"/>
      <c r="H311" s="564"/>
      <c r="I311" s="568"/>
      <c r="J311" s="564"/>
      <c r="K311" s="564"/>
      <c r="L311" s="564"/>
      <c r="M311" s="564"/>
      <c r="N311" s="564"/>
      <c r="O311" s="564"/>
      <c r="P311" s="564"/>
      <c r="Q311" s="564"/>
      <c r="R311" s="564"/>
      <c r="S311" s="564"/>
      <c r="T311" s="564"/>
      <c r="U311" s="564"/>
      <c r="V311" s="564"/>
      <c r="W311" s="564"/>
      <c r="X311" s="564"/>
      <c r="Y311" s="564"/>
      <c r="Z311" s="564"/>
    </row>
    <row r="312" ht="12.75" customHeight="1">
      <c r="A312" s="564"/>
      <c r="B312" s="565"/>
      <c r="C312" s="565"/>
      <c r="D312" s="566"/>
      <c r="E312" s="566"/>
      <c r="F312" s="566"/>
      <c r="G312" s="567"/>
      <c r="H312" s="564"/>
      <c r="I312" s="568"/>
      <c r="J312" s="564"/>
      <c r="K312" s="564"/>
      <c r="L312" s="564"/>
      <c r="M312" s="564"/>
      <c r="N312" s="564"/>
      <c r="O312" s="564"/>
      <c r="P312" s="564"/>
      <c r="Q312" s="564"/>
      <c r="R312" s="564"/>
      <c r="S312" s="564"/>
      <c r="T312" s="564"/>
      <c r="U312" s="564"/>
      <c r="V312" s="564"/>
      <c r="W312" s="564"/>
      <c r="X312" s="564"/>
      <c r="Y312" s="564"/>
      <c r="Z312" s="564"/>
    </row>
    <row r="313" ht="12.75" customHeight="1">
      <c r="A313" s="564"/>
      <c r="B313" s="565"/>
      <c r="C313" s="565"/>
      <c r="D313" s="566"/>
      <c r="E313" s="566"/>
      <c r="F313" s="566"/>
      <c r="G313" s="567"/>
      <c r="H313" s="564"/>
      <c r="I313" s="568"/>
      <c r="J313" s="564"/>
      <c r="K313" s="564"/>
      <c r="L313" s="564"/>
      <c r="M313" s="564"/>
      <c r="N313" s="564"/>
      <c r="O313" s="564"/>
      <c r="P313" s="564"/>
      <c r="Q313" s="564"/>
      <c r="R313" s="564"/>
      <c r="S313" s="564"/>
      <c r="T313" s="564"/>
      <c r="U313" s="564"/>
      <c r="V313" s="564"/>
      <c r="W313" s="564"/>
      <c r="X313" s="564"/>
      <c r="Y313" s="564"/>
      <c r="Z313" s="564"/>
    </row>
    <row r="314" ht="12.75" customHeight="1">
      <c r="A314" s="564"/>
      <c r="B314" s="565"/>
      <c r="C314" s="565"/>
      <c r="D314" s="566"/>
      <c r="E314" s="566"/>
      <c r="F314" s="566"/>
      <c r="G314" s="567"/>
      <c r="H314" s="564"/>
      <c r="I314" s="568"/>
      <c r="J314" s="564"/>
      <c r="K314" s="564"/>
      <c r="L314" s="564"/>
      <c r="M314" s="564"/>
      <c r="N314" s="564"/>
      <c r="O314" s="564"/>
      <c r="P314" s="564"/>
      <c r="Q314" s="564"/>
      <c r="R314" s="564"/>
      <c r="S314" s="564"/>
      <c r="T314" s="564"/>
      <c r="U314" s="564"/>
      <c r="V314" s="564"/>
      <c r="W314" s="564"/>
      <c r="X314" s="564"/>
      <c r="Y314" s="564"/>
      <c r="Z314" s="564"/>
    </row>
    <row r="315" ht="12.75" customHeight="1">
      <c r="A315" s="564"/>
      <c r="B315" s="565"/>
      <c r="C315" s="565"/>
      <c r="D315" s="566"/>
      <c r="E315" s="566"/>
      <c r="F315" s="566"/>
      <c r="G315" s="567"/>
      <c r="H315" s="564"/>
      <c r="I315" s="568"/>
      <c r="J315" s="564"/>
      <c r="K315" s="564"/>
      <c r="L315" s="564"/>
      <c r="M315" s="564"/>
      <c r="N315" s="564"/>
      <c r="O315" s="564"/>
      <c r="P315" s="564"/>
      <c r="Q315" s="564"/>
      <c r="R315" s="564"/>
      <c r="S315" s="564"/>
      <c r="T315" s="564"/>
      <c r="U315" s="564"/>
      <c r="V315" s="564"/>
      <c r="W315" s="564"/>
      <c r="X315" s="564"/>
      <c r="Y315" s="564"/>
      <c r="Z315" s="564"/>
    </row>
    <row r="316" ht="12.75" customHeight="1">
      <c r="A316" s="564"/>
      <c r="B316" s="565"/>
      <c r="C316" s="565"/>
      <c r="D316" s="566"/>
      <c r="E316" s="566"/>
      <c r="F316" s="566"/>
      <c r="G316" s="567"/>
      <c r="H316" s="564"/>
      <c r="I316" s="568"/>
      <c r="J316" s="564"/>
      <c r="K316" s="564"/>
      <c r="L316" s="564"/>
      <c r="M316" s="564"/>
      <c r="N316" s="564"/>
      <c r="O316" s="564"/>
      <c r="P316" s="564"/>
      <c r="Q316" s="564"/>
      <c r="R316" s="564"/>
      <c r="S316" s="564"/>
      <c r="T316" s="564"/>
      <c r="U316" s="564"/>
      <c r="V316" s="564"/>
      <c r="W316" s="564"/>
      <c r="X316" s="564"/>
      <c r="Y316" s="564"/>
      <c r="Z316" s="564"/>
    </row>
    <row r="317" ht="12.75" customHeight="1">
      <c r="A317" s="564"/>
      <c r="B317" s="565"/>
      <c r="C317" s="565"/>
      <c r="D317" s="566"/>
      <c r="E317" s="566"/>
      <c r="F317" s="566"/>
      <c r="G317" s="567"/>
      <c r="H317" s="564"/>
      <c r="I317" s="568"/>
      <c r="J317" s="564"/>
      <c r="K317" s="564"/>
      <c r="L317" s="564"/>
      <c r="M317" s="564"/>
      <c r="N317" s="564"/>
      <c r="O317" s="564"/>
      <c r="P317" s="564"/>
      <c r="Q317" s="564"/>
      <c r="R317" s="564"/>
      <c r="S317" s="564"/>
      <c r="T317" s="564"/>
      <c r="U317" s="564"/>
      <c r="V317" s="564"/>
      <c r="W317" s="564"/>
      <c r="X317" s="564"/>
      <c r="Y317" s="564"/>
      <c r="Z317" s="564"/>
    </row>
    <row r="318" ht="12.75" customHeight="1">
      <c r="A318" s="564"/>
      <c r="B318" s="565"/>
      <c r="C318" s="565"/>
      <c r="D318" s="566"/>
      <c r="E318" s="566"/>
      <c r="F318" s="566"/>
      <c r="G318" s="567"/>
      <c r="H318" s="564"/>
      <c r="I318" s="568"/>
      <c r="J318" s="564"/>
      <c r="K318" s="564"/>
      <c r="L318" s="564"/>
      <c r="M318" s="564"/>
      <c r="N318" s="564"/>
      <c r="O318" s="564"/>
      <c r="P318" s="564"/>
      <c r="Q318" s="564"/>
      <c r="R318" s="564"/>
      <c r="S318" s="564"/>
      <c r="T318" s="564"/>
      <c r="U318" s="564"/>
      <c r="V318" s="564"/>
      <c r="W318" s="564"/>
      <c r="X318" s="564"/>
      <c r="Y318" s="564"/>
      <c r="Z318" s="564"/>
    </row>
    <row r="319" ht="12.75" customHeight="1">
      <c r="A319" s="564"/>
      <c r="B319" s="565"/>
      <c r="C319" s="565"/>
      <c r="D319" s="566"/>
      <c r="E319" s="566"/>
      <c r="F319" s="566"/>
      <c r="G319" s="567"/>
      <c r="H319" s="564"/>
      <c r="I319" s="568"/>
      <c r="J319" s="564"/>
      <c r="K319" s="564"/>
      <c r="L319" s="564"/>
      <c r="M319" s="564"/>
      <c r="N319" s="564"/>
      <c r="O319" s="564"/>
      <c r="P319" s="564"/>
      <c r="Q319" s="564"/>
      <c r="R319" s="564"/>
      <c r="S319" s="564"/>
      <c r="T319" s="564"/>
      <c r="U319" s="564"/>
      <c r="V319" s="564"/>
      <c r="W319" s="564"/>
      <c r="X319" s="564"/>
      <c r="Y319" s="564"/>
      <c r="Z319" s="564"/>
    </row>
    <row r="320" ht="12.75" customHeight="1">
      <c r="A320" s="564"/>
      <c r="B320" s="565"/>
      <c r="C320" s="565"/>
      <c r="D320" s="566"/>
      <c r="E320" s="566"/>
      <c r="F320" s="566"/>
      <c r="G320" s="567"/>
      <c r="H320" s="564"/>
      <c r="I320" s="568"/>
      <c r="J320" s="564"/>
      <c r="K320" s="564"/>
      <c r="L320" s="564"/>
      <c r="M320" s="564"/>
      <c r="N320" s="564"/>
      <c r="O320" s="564"/>
      <c r="P320" s="564"/>
      <c r="Q320" s="564"/>
      <c r="R320" s="564"/>
      <c r="S320" s="564"/>
      <c r="T320" s="564"/>
      <c r="U320" s="564"/>
      <c r="V320" s="564"/>
      <c r="W320" s="564"/>
      <c r="X320" s="564"/>
      <c r="Y320" s="564"/>
      <c r="Z320" s="564"/>
    </row>
    <row r="321" ht="12.75" customHeight="1">
      <c r="A321" s="564"/>
      <c r="B321" s="565"/>
      <c r="C321" s="565"/>
      <c r="D321" s="566"/>
      <c r="E321" s="566"/>
      <c r="F321" s="566"/>
      <c r="G321" s="567"/>
      <c r="H321" s="564"/>
      <c r="I321" s="568"/>
      <c r="J321" s="564"/>
      <c r="K321" s="564"/>
      <c r="L321" s="564"/>
      <c r="M321" s="564"/>
      <c r="N321" s="564"/>
      <c r="O321" s="564"/>
      <c r="P321" s="564"/>
      <c r="Q321" s="564"/>
      <c r="R321" s="564"/>
      <c r="S321" s="564"/>
      <c r="T321" s="564"/>
      <c r="U321" s="564"/>
      <c r="V321" s="564"/>
      <c r="W321" s="564"/>
      <c r="X321" s="564"/>
      <c r="Y321" s="564"/>
      <c r="Z321" s="564"/>
    </row>
    <row r="322" ht="12.75" customHeight="1">
      <c r="A322" s="564"/>
      <c r="B322" s="565"/>
      <c r="C322" s="565"/>
      <c r="D322" s="566"/>
      <c r="E322" s="566"/>
      <c r="F322" s="566"/>
      <c r="G322" s="567"/>
      <c r="H322" s="564"/>
      <c r="I322" s="568"/>
      <c r="J322" s="564"/>
      <c r="K322" s="564"/>
      <c r="L322" s="564"/>
      <c r="M322" s="564"/>
      <c r="N322" s="564"/>
      <c r="O322" s="564"/>
      <c r="P322" s="564"/>
      <c r="Q322" s="564"/>
      <c r="R322" s="564"/>
      <c r="S322" s="564"/>
      <c r="T322" s="564"/>
      <c r="U322" s="564"/>
      <c r="V322" s="564"/>
      <c r="W322" s="564"/>
      <c r="X322" s="564"/>
      <c r="Y322" s="564"/>
      <c r="Z322" s="564"/>
    </row>
    <row r="323" ht="12.75" customHeight="1">
      <c r="A323" s="564"/>
      <c r="B323" s="565"/>
      <c r="C323" s="565"/>
      <c r="D323" s="566"/>
      <c r="E323" s="566"/>
      <c r="F323" s="566"/>
      <c r="G323" s="567"/>
      <c r="H323" s="564"/>
      <c r="I323" s="568"/>
      <c r="J323" s="564"/>
      <c r="K323" s="564"/>
      <c r="L323" s="564"/>
      <c r="M323" s="564"/>
      <c r="N323" s="564"/>
      <c r="O323" s="564"/>
      <c r="P323" s="564"/>
      <c r="Q323" s="564"/>
      <c r="R323" s="564"/>
      <c r="S323" s="564"/>
      <c r="T323" s="564"/>
      <c r="U323" s="564"/>
      <c r="V323" s="564"/>
      <c r="W323" s="564"/>
      <c r="X323" s="564"/>
      <c r="Y323" s="564"/>
      <c r="Z323" s="564"/>
    </row>
    <row r="324" ht="12.75" customHeight="1">
      <c r="A324" s="564"/>
      <c r="B324" s="565"/>
      <c r="C324" s="565"/>
      <c r="D324" s="566"/>
      <c r="E324" s="566"/>
      <c r="F324" s="566"/>
      <c r="G324" s="567"/>
      <c r="H324" s="564"/>
      <c r="I324" s="568"/>
      <c r="J324" s="564"/>
      <c r="K324" s="564"/>
      <c r="L324" s="564"/>
      <c r="M324" s="564"/>
      <c r="N324" s="564"/>
      <c r="O324" s="564"/>
      <c r="P324" s="564"/>
      <c r="Q324" s="564"/>
      <c r="R324" s="564"/>
      <c r="S324" s="564"/>
      <c r="T324" s="564"/>
      <c r="U324" s="564"/>
      <c r="V324" s="564"/>
      <c r="W324" s="564"/>
      <c r="X324" s="564"/>
      <c r="Y324" s="564"/>
      <c r="Z324" s="564"/>
    </row>
    <row r="325" ht="12.75" customHeight="1">
      <c r="A325" s="564"/>
      <c r="B325" s="565"/>
      <c r="C325" s="565"/>
      <c r="D325" s="566"/>
      <c r="E325" s="566"/>
      <c r="F325" s="566"/>
      <c r="G325" s="567"/>
      <c r="H325" s="564"/>
      <c r="I325" s="568"/>
      <c r="J325" s="564"/>
      <c r="K325" s="564"/>
      <c r="L325" s="564"/>
      <c r="M325" s="564"/>
      <c r="N325" s="564"/>
      <c r="O325" s="564"/>
      <c r="P325" s="564"/>
      <c r="Q325" s="564"/>
      <c r="R325" s="564"/>
      <c r="S325" s="564"/>
      <c r="T325" s="564"/>
      <c r="U325" s="564"/>
      <c r="V325" s="564"/>
      <c r="W325" s="564"/>
      <c r="X325" s="564"/>
      <c r="Y325" s="564"/>
      <c r="Z325" s="564"/>
    </row>
    <row r="326" ht="12.75" customHeight="1">
      <c r="A326" s="564"/>
      <c r="B326" s="565"/>
      <c r="C326" s="565"/>
      <c r="D326" s="566"/>
      <c r="E326" s="566"/>
      <c r="F326" s="566"/>
      <c r="G326" s="567"/>
      <c r="H326" s="564"/>
      <c r="I326" s="568"/>
      <c r="J326" s="564"/>
      <c r="K326" s="564"/>
      <c r="L326" s="564"/>
      <c r="M326" s="564"/>
      <c r="N326" s="564"/>
      <c r="O326" s="564"/>
      <c r="P326" s="564"/>
      <c r="Q326" s="564"/>
      <c r="R326" s="564"/>
      <c r="S326" s="564"/>
      <c r="T326" s="564"/>
      <c r="U326" s="564"/>
      <c r="V326" s="564"/>
      <c r="W326" s="564"/>
      <c r="X326" s="564"/>
      <c r="Y326" s="564"/>
      <c r="Z326" s="564"/>
    </row>
    <row r="327" ht="12.75" customHeight="1">
      <c r="A327" s="564"/>
      <c r="B327" s="565"/>
      <c r="C327" s="565"/>
      <c r="D327" s="566"/>
      <c r="E327" s="566"/>
      <c r="F327" s="566"/>
      <c r="G327" s="567"/>
      <c r="H327" s="564"/>
      <c r="I327" s="568"/>
      <c r="J327" s="564"/>
      <c r="K327" s="564"/>
      <c r="L327" s="564"/>
      <c r="M327" s="564"/>
      <c r="N327" s="564"/>
      <c r="O327" s="564"/>
      <c r="P327" s="564"/>
      <c r="Q327" s="564"/>
      <c r="R327" s="564"/>
      <c r="S327" s="564"/>
      <c r="T327" s="564"/>
      <c r="U327" s="564"/>
      <c r="V327" s="564"/>
      <c r="W327" s="564"/>
      <c r="X327" s="564"/>
      <c r="Y327" s="564"/>
      <c r="Z327" s="564"/>
    </row>
    <row r="328" ht="12.75" customHeight="1">
      <c r="A328" s="564"/>
      <c r="B328" s="565"/>
      <c r="C328" s="565"/>
      <c r="D328" s="566"/>
      <c r="E328" s="566"/>
      <c r="F328" s="566"/>
      <c r="G328" s="567"/>
      <c r="H328" s="564"/>
      <c r="I328" s="568"/>
      <c r="J328" s="564"/>
      <c r="K328" s="564"/>
      <c r="L328" s="564"/>
      <c r="M328" s="564"/>
      <c r="N328" s="564"/>
      <c r="O328" s="564"/>
      <c r="P328" s="564"/>
      <c r="Q328" s="564"/>
      <c r="R328" s="564"/>
      <c r="S328" s="564"/>
      <c r="T328" s="564"/>
      <c r="U328" s="564"/>
      <c r="V328" s="564"/>
      <c r="W328" s="564"/>
      <c r="X328" s="564"/>
      <c r="Y328" s="564"/>
      <c r="Z328" s="564"/>
    </row>
    <row r="329" ht="12.75" customHeight="1">
      <c r="A329" s="564"/>
      <c r="B329" s="565"/>
      <c r="C329" s="565"/>
      <c r="D329" s="566"/>
      <c r="E329" s="566"/>
      <c r="F329" s="566"/>
      <c r="G329" s="567"/>
      <c r="H329" s="564"/>
      <c r="I329" s="568"/>
      <c r="J329" s="564"/>
      <c r="K329" s="564"/>
      <c r="L329" s="564"/>
      <c r="M329" s="564"/>
      <c r="N329" s="564"/>
      <c r="O329" s="564"/>
      <c r="P329" s="564"/>
      <c r="Q329" s="564"/>
      <c r="R329" s="564"/>
      <c r="S329" s="564"/>
      <c r="T329" s="564"/>
      <c r="U329" s="564"/>
      <c r="V329" s="564"/>
      <c r="W329" s="564"/>
      <c r="X329" s="564"/>
      <c r="Y329" s="564"/>
      <c r="Z329" s="564"/>
    </row>
    <row r="330" ht="12.75" customHeight="1">
      <c r="A330" s="564"/>
      <c r="B330" s="565"/>
      <c r="C330" s="565"/>
      <c r="D330" s="566"/>
      <c r="E330" s="566"/>
      <c r="F330" s="566"/>
      <c r="G330" s="567"/>
      <c r="H330" s="564"/>
      <c r="I330" s="568"/>
      <c r="J330" s="564"/>
      <c r="K330" s="564"/>
      <c r="L330" s="564"/>
      <c r="M330" s="564"/>
      <c r="N330" s="564"/>
      <c r="O330" s="564"/>
      <c r="P330" s="564"/>
      <c r="Q330" s="564"/>
      <c r="R330" s="564"/>
      <c r="S330" s="564"/>
      <c r="T330" s="564"/>
      <c r="U330" s="564"/>
      <c r="V330" s="564"/>
      <c r="W330" s="564"/>
      <c r="X330" s="564"/>
      <c r="Y330" s="564"/>
      <c r="Z330" s="564"/>
    </row>
    <row r="331" ht="12.75" customHeight="1">
      <c r="A331" s="564"/>
      <c r="B331" s="565"/>
      <c r="C331" s="565"/>
      <c r="D331" s="566"/>
      <c r="E331" s="566"/>
      <c r="F331" s="566"/>
      <c r="G331" s="567"/>
      <c r="H331" s="564"/>
      <c r="I331" s="568"/>
      <c r="J331" s="564"/>
      <c r="K331" s="564"/>
      <c r="L331" s="564"/>
      <c r="M331" s="564"/>
      <c r="N331" s="564"/>
      <c r="O331" s="564"/>
      <c r="P331" s="564"/>
      <c r="Q331" s="564"/>
      <c r="R331" s="564"/>
      <c r="S331" s="564"/>
      <c r="T331" s="564"/>
      <c r="U331" s="564"/>
      <c r="V331" s="564"/>
      <c r="W331" s="564"/>
      <c r="X331" s="564"/>
      <c r="Y331" s="564"/>
      <c r="Z331" s="564"/>
    </row>
    <row r="332" ht="12.75" customHeight="1">
      <c r="A332" s="564"/>
      <c r="B332" s="565"/>
      <c r="C332" s="565"/>
      <c r="D332" s="566"/>
      <c r="E332" s="566"/>
      <c r="F332" s="566"/>
      <c r="G332" s="567"/>
      <c r="H332" s="564"/>
      <c r="I332" s="568"/>
      <c r="J332" s="564"/>
      <c r="K332" s="564"/>
      <c r="L332" s="564"/>
      <c r="M332" s="564"/>
      <c r="N332" s="564"/>
      <c r="O332" s="564"/>
      <c r="P332" s="564"/>
      <c r="Q332" s="564"/>
      <c r="R332" s="564"/>
      <c r="S332" s="564"/>
      <c r="T332" s="564"/>
      <c r="U332" s="564"/>
      <c r="V332" s="564"/>
      <c r="W332" s="564"/>
      <c r="X332" s="564"/>
      <c r="Y332" s="564"/>
      <c r="Z332" s="564"/>
    </row>
    <row r="333" ht="12.75" customHeight="1">
      <c r="A333" s="564"/>
      <c r="B333" s="565"/>
      <c r="C333" s="565"/>
      <c r="D333" s="566"/>
      <c r="E333" s="566"/>
      <c r="F333" s="566"/>
      <c r="G333" s="567"/>
      <c r="H333" s="564"/>
      <c r="I333" s="568"/>
      <c r="J333" s="564"/>
      <c r="K333" s="564"/>
      <c r="L333" s="564"/>
      <c r="M333" s="564"/>
      <c r="N333" s="564"/>
      <c r="O333" s="564"/>
      <c r="P333" s="564"/>
      <c r="Q333" s="564"/>
      <c r="R333" s="564"/>
      <c r="S333" s="564"/>
      <c r="T333" s="564"/>
      <c r="U333" s="564"/>
      <c r="V333" s="564"/>
      <c r="W333" s="564"/>
      <c r="X333" s="564"/>
      <c r="Y333" s="564"/>
      <c r="Z333" s="564"/>
    </row>
    <row r="334" ht="12.75" customHeight="1">
      <c r="A334" s="564"/>
      <c r="B334" s="565"/>
      <c r="C334" s="565"/>
      <c r="D334" s="566"/>
      <c r="E334" s="566"/>
      <c r="F334" s="566"/>
      <c r="G334" s="567"/>
      <c r="H334" s="564"/>
      <c r="I334" s="568"/>
      <c r="J334" s="564"/>
      <c r="K334" s="564"/>
      <c r="L334" s="564"/>
      <c r="M334" s="564"/>
      <c r="N334" s="564"/>
      <c r="O334" s="564"/>
      <c r="P334" s="564"/>
      <c r="Q334" s="564"/>
      <c r="R334" s="564"/>
      <c r="S334" s="564"/>
      <c r="T334" s="564"/>
      <c r="U334" s="564"/>
      <c r="V334" s="564"/>
      <c r="W334" s="564"/>
      <c r="X334" s="564"/>
      <c r="Y334" s="564"/>
      <c r="Z334" s="564"/>
    </row>
    <row r="335" ht="12.75" customHeight="1">
      <c r="A335" s="564"/>
      <c r="B335" s="565"/>
      <c r="C335" s="565"/>
      <c r="D335" s="566"/>
      <c r="E335" s="566"/>
      <c r="F335" s="566"/>
      <c r="G335" s="567"/>
      <c r="H335" s="564"/>
      <c r="I335" s="568"/>
      <c r="J335" s="564"/>
      <c r="K335" s="564"/>
      <c r="L335" s="564"/>
      <c r="M335" s="564"/>
      <c r="N335" s="564"/>
      <c r="O335" s="564"/>
      <c r="P335" s="564"/>
      <c r="Q335" s="564"/>
      <c r="R335" s="564"/>
      <c r="S335" s="564"/>
      <c r="T335" s="564"/>
      <c r="U335" s="564"/>
      <c r="V335" s="564"/>
      <c r="W335" s="564"/>
      <c r="X335" s="564"/>
      <c r="Y335" s="564"/>
      <c r="Z335" s="564"/>
    </row>
    <row r="336" ht="12.75" customHeight="1">
      <c r="A336" s="564"/>
      <c r="B336" s="565"/>
      <c r="C336" s="565"/>
      <c r="D336" s="566"/>
      <c r="E336" s="566"/>
      <c r="F336" s="566"/>
      <c r="G336" s="567"/>
      <c r="H336" s="564"/>
      <c r="I336" s="568"/>
      <c r="J336" s="564"/>
      <c r="K336" s="564"/>
      <c r="L336" s="564"/>
      <c r="M336" s="564"/>
      <c r="N336" s="564"/>
      <c r="O336" s="564"/>
      <c r="P336" s="564"/>
      <c r="Q336" s="564"/>
      <c r="R336" s="564"/>
      <c r="S336" s="564"/>
      <c r="T336" s="564"/>
      <c r="U336" s="564"/>
      <c r="V336" s="564"/>
      <c r="W336" s="564"/>
      <c r="X336" s="564"/>
      <c r="Y336" s="564"/>
      <c r="Z336" s="564"/>
    </row>
    <row r="337" ht="12.75" customHeight="1">
      <c r="A337" s="564"/>
      <c r="B337" s="565"/>
      <c r="C337" s="565"/>
      <c r="D337" s="566"/>
      <c r="E337" s="566"/>
      <c r="F337" s="566"/>
      <c r="G337" s="567"/>
      <c r="H337" s="564"/>
      <c r="I337" s="568"/>
      <c r="J337" s="564"/>
      <c r="K337" s="564"/>
      <c r="L337" s="564"/>
      <c r="M337" s="564"/>
      <c r="N337" s="564"/>
      <c r="O337" s="564"/>
      <c r="P337" s="564"/>
      <c r="Q337" s="564"/>
      <c r="R337" s="564"/>
      <c r="S337" s="564"/>
      <c r="T337" s="564"/>
      <c r="U337" s="564"/>
      <c r="V337" s="564"/>
      <c r="W337" s="564"/>
      <c r="X337" s="564"/>
      <c r="Y337" s="564"/>
      <c r="Z337" s="564"/>
    </row>
    <row r="338" ht="12.75" customHeight="1">
      <c r="A338" s="564"/>
      <c r="B338" s="565"/>
      <c r="C338" s="565"/>
      <c r="D338" s="566"/>
      <c r="E338" s="566"/>
      <c r="F338" s="566"/>
      <c r="G338" s="567"/>
      <c r="H338" s="564"/>
      <c r="I338" s="568"/>
      <c r="J338" s="564"/>
      <c r="K338" s="564"/>
      <c r="L338" s="564"/>
      <c r="M338" s="564"/>
      <c r="N338" s="564"/>
      <c r="O338" s="564"/>
      <c r="P338" s="564"/>
      <c r="Q338" s="564"/>
      <c r="R338" s="564"/>
      <c r="S338" s="564"/>
      <c r="T338" s="564"/>
      <c r="U338" s="564"/>
      <c r="V338" s="564"/>
      <c r="W338" s="564"/>
      <c r="X338" s="564"/>
      <c r="Y338" s="564"/>
      <c r="Z338" s="564"/>
    </row>
    <row r="339" ht="12.75" customHeight="1">
      <c r="A339" s="564"/>
      <c r="B339" s="565"/>
      <c r="C339" s="565"/>
      <c r="D339" s="566"/>
      <c r="E339" s="566"/>
      <c r="F339" s="566"/>
      <c r="G339" s="567"/>
      <c r="H339" s="564"/>
      <c r="I339" s="568"/>
      <c r="J339" s="564"/>
      <c r="K339" s="564"/>
      <c r="L339" s="564"/>
      <c r="M339" s="564"/>
      <c r="N339" s="564"/>
      <c r="O339" s="564"/>
      <c r="P339" s="564"/>
      <c r="Q339" s="564"/>
      <c r="R339" s="564"/>
      <c r="S339" s="564"/>
      <c r="T339" s="564"/>
      <c r="U339" s="564"/>
      <c r="V339" s="564"/>
      <c r="W339" s="564"/>
      <c r="X339" s="564"/>
      <c r="Y339" s="564"/>
      <c r="Z339" s="564"/>
    </row>
    <row r="340" ht="12.75" customHeight="1">
      <c r="A340" s="564"/>
      <c r="B340" s="565"/>
      <c r="C340" s="565"/>
      <c r="D340" s="566"/>
      <c r="E340" s="566"/>
      <c r="F340" s="566"/>
      <c r="G340" s="567"/>
      <c r="H340" s="564"/>
      <c r="I340" s="568"/>
      <c r="J340" s="564"/>
      <c r="K340" s="564"/>
      <c r="L340" s="564"/>
      <c r="M340" s="564"/>
      <c r="N340" s="564"/>
      <c r="O340" s="564"/>
      <c r="P340" s="564"/>
      <c r="Q340" s="564"/>
      <c r="R340" s="564"/>
      <c r="S340" s="564"/>
      <c r="T340" s="564"/>
      <c r="U340" s="564"/>
      <c r="V340" s="564"/>
      <c r="W340" s="564"/>
      <c r="X340" s="564"/>
      <c r="Y340" s="564"/>
      <c r="Z340" s="564"/>
    </row>
    <row r="341" ht="12.75" customHeight="1">
      <c r="A341" s="564"/>
      <c r="B341" s="565"/>
      <c r="C341" s="565"/>
      <c r="D341" s="566"/>
      <c r="E341" s="566"/>
      <c r="F341" s="566"/>
      <c r="G341" s="567"/>
      <c r="H341" s="564"/>
      <c r="I341" s="568"/>
      <c r="J341" s="564"/>
      <c r="K341" s="564"/>
      <c r="L341" s="564"/>
      <c r="M341" s="564"/>
      <c r="N341" s="564"/>
      <c r="O341" s="564"/>
      <c r="P341" s="564"/>
      <c r="Q341" s="564"/>
      <c r="R341" s="564"/>
      <c r="S341" s="564"/>
      <c r="T341" s="564"/>
      <c r="U341" s="564"/>
      <c r="V341" s="564"/>
      <c r="W341" s="564"/>
      <c r="X341" s="564"/>
      <c r="Y341" s="564"/>
      <c r="Z341" s="564"/>
    </row>
    <row r="342" ht="12.75" customHeight="1">
      <c r="A342" s="564"/>
      <c r="B342" s="565"/>
      <c r="C342" s="565"/>
      <c r="D342" s="566"/>
      <c r="E342" s="566"/>
      <c r="F342" s="566"/>
      <c r="G342" s="567"/>
      <c r="H342" s="564"/>
      <c r="I342" s="568"/>
      <c r="J342" s="564"/>
      <c r="K342" s="564"/>
      <c r="L342" s="564"/>
      <c r="M342" s="564"/>
      <c r="N342" s="564"/>
      <c r="O342" s="564"/>
      <c r="P342" s="564"/>
      <c r="Q342" s="564"/>
      <c r="R342" s="564"/>
      <c r="S342" s="564"/>
      <c r="T342" s="564"/>
      <c r="U342" s="564"/>
      <c r="V342" s="564"/>
      <c r="W342" s="564"/>
      <c r="X342" s="564"/>
      <c r="Y342" s="564"/>
      <c r="Z342" s="564"/>
    </row>
    <row r="343" ht="12.75" customHeight="1">
      <c r="A343" s="564"/>
      <c r="B343" s="565"/>
      <c r="C343" s="565"/>
      <c r="D343" s="566"/>
      <c r="E343" s="566"/>
      <c r="F343" s="566"/>
      <c r="G343" s="567"/>
      <c r="H343" s="564"/>
      <c r="I343" s="568"/>
      <c r="J343" s="564"/>
      <c r="K343" s="564"/>
      <c r="L343" s="564"/>
      <c r="M343" s="564"/>
      <c r="N343" s="564"/>
      <c r="O343" s="564"/>
      <c r="P343" s="564"/>
      <c r="Q343" s="564"/>
      <c r="R343" s="564"/>
      <c r="S343" s="564"/>
      <c r="T343" s="564"/>
      <c r="U343" s="564"/>
      <c r="V343" s="564"/>
      <c r="W343" s="564"/>
      <c r="X343" s="564"/>
      <c r="Y343" s="564"/>
      <c r="Z343" s="564"/>
    </row>
    <row r="344" ht="12.75" customHeight="1">
      <c r="A344" s="564"/>
      <c r="B344" s="565"/>
      <c r="C344" s="565"/>
      <c r="D344" s="566"/>
      <c r="E344" s="566"/>
      <c r="F344" s="566"/>
      <c r="G344" s="567"/>
      <c r="H344" s="564"/>
      <c r="I344" s="568"/>
      <c r="J344" s="564"/>
      <c r="K344" s="564"/>
      <c r="L344" s="564"/>
      <c r="M344" s="564"/>
      <c r="N344" s="564"/>
      <c r="O344" s="564"/>
      <c r="P344" s="564"/>
      <c r="Q344" s="564"/>
      <c r="R344" s="564"/>
      <c r="S344" s="564"/>
      <c r="T344" s="564"/>
      <c r="U344" s="564"/>
      <c r="V344" s="564"/>
      <c r="W344" s="564"/>
      <c r="X344" s="564"/>
      <c r="Y344" s="564"/>
      <c r="Z344" s="564"/>
    </row>
    <row r="345" ht="12.75" customHeight="1">
      <c r="A345" s="564"/>
      <c r="B345" s="565"/>
      <c r="C345" s="565"/>
      <c r="D345" s="566"/>
      <c r="E345" s="566"/>
      <c r="F345" s="566"/>
      <c r="G345" s="567"/>
      <c r="H345" s="564"/>
      <c r="I345" s="568"/>
      <c r="J345" s="564"/>
      <c r="K345" s="564"/>
      <c r="L345" s="564"/>
      <c r="M345" s="564"/>
      <c r="N345" s="564"/>
      <c r="O345" s="564"/>
      <c r="P345" s="564"/>
      <c r="Q345" s="564"/>
      <c r="R345" s="564"/>
      <c r="S345" s="564"/>
      <c r="T345" s="564"/>
      <c r="U345" s="564"/>
      <c r="V345" s="564"/>
      <c r="W345" s="564"/>
      <c r="X345" s="564"/>
      <c r="Y345" s="564"/>
      <c r="Z345" s="564"/>
    </row>
    <row r="346" ht="12.75" customHeight="1">
      <c r="A346" s="564"/>
      <c r="B346" s="565"/>
      <c r="C346" s="565"/>
      <c r="D346" s="566"/>
      <c r="E346" s="566"/>
      <c r="F346" s="566"/>
      <c r="G346" s="567"/>
      <c r="H346" s="564"/>
      <c r="I346" s="568"/>
      <c r="J346" s="564"/>
      <c r="K346" s="564"/>
      <c r="L346" s="564"/>
      <c r="M346" s="564"/>
      <c r="N346" s="564"/>
      <c r="O346" s="564"/>
      <c r="P346" s="564"/>
      <c r="Q346" s="564"/>
      <c r="R346" s="564"/>
      <c r="S346" s="564"/>
      <c r="T346" s="564"/>
      <c r="U346" s="564"/>
      <c r="V346" s="564"/>
      <c r="W346" s="564"/>
      <c r="X346" s="564"/>
      <c r="Y346" s="564"/>
      <c r="Z346" s="564"/>
    </row>
    <row r="347" ht="12.75" customHeight="1">
      <c r="A347" s="564"/>
      <c r="B347" s="565"/>
      <c r="C347" s="565"/>
      <c r="D347" s="566"/>
      <c r="E347" s="566"/>
      <c r="F347" s="566"/>
      <c r="G347" s="567"/>
      <c r="H347" s="564"/>
      <c r="I347" s="568"/>
      <c r="J347" s="564"/>
      <c r="K347" s="564"/>
      <c r="L347" s="564"/>
      <c r="M347" s="564"/>
      <c r="N347" s="564"/>
      <c r="O347" s="564"/>
      <c r="P347" s="564"/>
      <c r="Q347" s="564"/>
      <c r="R347" s="564"/>
      <c r="S347" s="564"/>
      <c r="T347" s="564"/>
      <c r="U347" s="564"/>
      <c r="V347" s="564"/>
      <c r="W347" s="564"/>
      <c r="X347" s="564"/>
      <c r="Y347" s="564"/>
      <c r="Z347" s="564"/>
    </row>
    <row r="348" ht="12.75" customHeight="1">
      <c r="A348" s="564"/>
      <c r="B348" s="565"/>
      <c r="C348" s="565"/>
      <c r="D348" s="566"/>
      <c r="E348" s="566"/>
      <c r="F348" s="566"/>
      <c r="G348" s="567"/>
      <c r="H348" s="564"/>
      <c r="I348" s="568"/>
      <c r="J348" s="564"/>
      <c r="K348" s="564"/>
      <c r="L348" s="564"/>
      <c r="M348" s="564"/>
      <c r="N348" s="564"/>
      <c r="O348" s="564"/>
      <c r="P348" s="564"/>
      <c r="Q348" s="564"/>
      <c r="R348" s="564"/>
      <c r="S348" s="564"/>
      <c r="T348" s="564"/>
      <c r="U348" s="564"/>
      <c r="V348" s="564"/>
      <c r="W348" s="564"/>
      <c r="X348" s="564"/>
      <c r="Y348" s="564"/>
      <c r="Z348" s="564"/>
    </row>
    <row r="349" ht="12.75" customHeight="1">
      <c r="A349" s="564"/>
      <c r="B349" s="565"/>
      <c r="C349" s="565"/>
      <c r="D349" s="566"/>
      <c r="E349" s="566"/>
      <c r="F349" s="566"/>
      <c r="G349" s="567"/>
      <c r="H349" s="564"/>
      <c r="I349" s="568"/>
      <c r="J349" s="564"/>
      <c r="K349" s="564"/>
      <c r="L349" s="564"/>
      <c r="M349" s="564"/>
      <c r="N349" s="564"/>
      <c r="O349" s="564"/>
      <c r="P349" s="564"/>
      <c r="Q349" s="564"/>
      <c r="R349" s="564"/>
      <c r="S349" s="564"/>
      <c r="T349" s="564"/>
      <c r="U349" s="564"/>
      <c r="V349" s="564"/>
      <c r="W349" s="564"/>
      <c r="X349" s="564"/>
      <c r="Y349" s="564"/>
      <c r="Z349" s="564"/>
    </row>
    <row r="350" ht="12.75" customHeight="1">
      <c r="A350" s="564"/>
      <c r="B350" s="565"/>
      <c r="C350" s="565"/>
      <c r="D350" s="566"/>
      <c r="E350" s="566"/>
      <c r="F350" s="566"/>
      <c r="G350" s="567"/>
      <c r="H350" s="564"/>
      <c r="I350" s="568"/>
      <c r="J350" s="564"/>
      <c r="K350" s="564"/>
      <c r="L350" s="564"/>
      <c r="M350" s="564"/>
      <c r="N350" s="564"/>
      <c r="O350" s="564"/>
      <c r="P350" s="564"/>
      <c r="Q350" s="564"/>
      <c r="R350" s="564"/>
      <c r="S350" s="564"/>
      <c r="T350" s="564"/>
      <c r="U350" s="564"/>
      <c r="V350" s="564"/>
      <c r="W350" s="564"/>
      <c r="X350" s="564"/>
      <c r="Y350" s="564"/>
      <c r="Z350" s="564"/>
    </row>
    <row r="351" ht="12.75" customHeight="1">
      <c r="A351" s="564"/>
      <c r="B351" s="565"/>
      <c r="C351" s="565"/>
      <c r="D351" s="566"/>
      <c r="E351" s="566"/>
      <c r="F351" s="566"/>
      <c r="G351" s="567"/>
      <c r="H351" s="564"/>
      <c r="I351" s="568"/>
      <c r="J351" s="564"/>
      <c r="K351" s="564"/>
      <c r="L351" s="564"/>
      <c r="M351" s="564"/>
      <c r="N351" s="564"/>
      <c r="O351" s="564"/>
      <c r="P351" s="564"/>
      <c r="Q351" s="564"/>
      <c r="R351" s="564"/>
      <c r="S351" s="564"/>
      <c r="T351" s="564"/>
      <c r="U351" s="564"/>
      <c r="V351" s="564"/>
      <c r="W351" s="564"/>
      <c r="X351" s="564"/>
      <c r="Y351" s="564"/>
      <c r="Z351" s="564"/>
    </row>
    <row r="352" ht="12.75" customHeight="1">
      <c r="A352" s="564"/>
      <c r="B352" s="565"/>
      <c r="C352" s="565"/>
      <c r="D352" s="566"/>
      <c r="E352" s="566"/>
      <c r="F352" s="566"/>
      <c r="G352" s="567"/>
      <c r="H352" s="564"/>
      <c r="I352" s="568"/>
      <c r="J352" s="564"/>
      <c r="K352" s="564"/>
      <c r="L352" s="564"/>
      <c r="M352" s="564"/>
      <c r="N352" s="564"/>
      <c r="O352" s="564"/>
      <c r="P352" s="564"/>
      <c r="Q352" s="564"/>
      <c r="R352" s="564"/>
      <c r="S352" s="564"/>
      <c r="T352" s="564"/>
      <c r="U352" s="564"/>
      <c r="V352" s="564"/>
      <c r="W352" s="564"/>
      <c r="X352" s="564"/>
      <c r="Y352" s="564"/>
      <c r="Z352" s="564"/>
    </row>
    <row r="353" ht="12.75" customHeight="1">
      <c r="A353" s="564"/>
      <c r="B353" s="565"/>
      <c r="C353" s="565"/>
      <c r="D353" s="566"/>
      <c r="E353" s="566"/>
      <c r="F353" s="566"/>
      <c r="G353" s="567"/>
      <c r="H353" s="564"/>
      <c r="I353" s="568"/>
      <c r="J353" s="564"/>
      <c r="K353" s="564"/>
      <c r="L353" s="564"/>
      <c r="M353" s="564"/>
      <c r="N353" s="564"/>
      <c r="O353" s="564"/>
      <c r="P353" s="564"/>
      <c r="Q353" s="564"/>
      <c r="R353" s="564"/>
      <c r="S353" s="564"/>
      <c r="T353" s="564"/>
      <c r="U353" s="564"/>
      <c r="V353" s="564"/>
      <c r="W353" s="564"/>
      <c r="X353" s="564"/>
      <c r="Y353" s="564"/>
      <c r="Z353" s="564"/>
    </row>
    <row r="354" ht="12.75" customHeight="1">
      <c r="A354" s="564"/>
      <c r="B354" s="565"/>
      <c r="C354" s="565"/>
      <c r="D354" s="566"/>
      <c r="E354" s="566"/>
      <c r="F354" s="566"/>
      <c r="G354" s="567"/>
      <c r="H354" s="564"/>
      <c r="I354" s="568"/>
      <c r="J354" s="564"/>
      <c r="K354" s="564"/>
      <c r="L354" s="564"/>
      <c r="M354" s="564"/>
      <c r="N354" s="564"/>
      <c r="O354" s="564"/>
      <c r="P354" s="564"/>
      <c r="Q354" s="564"/>
      <c r="R354" s="564"/>
      <c r="S354" s="564"/>
      <c r="T354" s="564"/>
      <c r="U354" s="564"/>
      <c r="V354" s="564"/>
      <c r="W354" s="564"/>
      <c r="X354" s="564"/>
      <c r="Y354" s="564"/>
      <c r="Z354" s="564"/>
    </row>
    <row r="355" ht="12.75" customHeight="1">
      <c r="A355" s="564"/>
      <c r="B355" s="565"/>
      <c r="C355" s="565"/>
      <c r="D355" s="566"/>
      <c r="E355" s="566"/>
      <c r="F355" s="566"/>
      <c r="G355" s="567"/>
      <c r="H355" s="564"/>
      <c r="I355" s="568"/>
      <c r="J355" s="564"/>
      <c r="K355" s="564"/>
      <c r="L355" s="564"/>
      <c r="M355" s="564"/>
      <c r="N355" s="564"/>
      <c r="O355" s="564"/>
      <c r="P355" s="564"/>
      <c r="Q355" s="564"/>
      <c r="R355" s="564"/>
      <c r="S355" s="564"/>
      <c r="T355" s="564"/>
      <c r="U355" s="564"/>
      <c r="V355" s="564"/>
      <c r="W355" s="564"/>
      <c r="X355" s="564"/>
      <c r="Y355" s="564"/>
      <c r="Z355" s="564"/>
    </row>
    <row r="356" ht="12.75" customHeight="1">
      <c r="A356" s="564"/>
      <c r="B356" s="565"/>
      <c r="C356" s="565"/>
      <c r="D356" s="566"/>
      <c r="E356" s="566"/>
      <c r="F356" s="566"/>
      <c r="G356" s="567"/>
      <c r="H356" s="564"/>
      <c r="I356" s="568"/>
      <c r="J356" s="564"/>
      <c r="K356" s="564"/>
      <c r="L356" s="564"/>
      <c r="M356" s="564"/>
      <c r="N356" s="564"/>
      <c r="O356" s="564"/>
      <c r="P356" s="564"/>
      <c r="Q356" s="564"/>
      <c r="R356" s="564"/>
      <c r="S356" s="564"/>
      <c r="T356" s="564"/>
      <c r="U356" s="564"/>
      <c r="V356" s="564"/>
      <c r="W356" s="564"/>
      <c r="X356" s="564"/>
      <c r="Y356" s="564"/>
      <c r="Z356" s="564"/>
    </row>
    <row r="357" ht="12.75" customHeight="1">
      <c r="A357" s="564"/>
      <c r="B357" s="565"/>
      <c r="C357" s="565"/>
      <c r="D357" s="566"/>
      <c r="E357" s="566"/>
      <c r="F357" s="566"/>
      <c r="G357" s="567"/>
      <c r="H357" s="564"/>
      <c r="I357" s="568"/>
      <c r="J357" s="564"/>
      <c r="K357" s="564"/>
      <c r="L357" s="564"/>
      <c r="M357" s="564"/>
      <c r="N357" s="564"/>
      <c r="O357" s="564"/>
      <c r="P357" s="564"/>
      <c r="Q357" s="564"/>
      <c r="R357" s="564"/>
      <c r="S357" s="564"/>
      <c r="T357" s="564"/>
      <c r="U357" s="564"/>
      <c r="V357" s="564"/>
      <c r="W357" s="564"/>
      <c r="X357" s="564"/>
      <c r="Y357" s="564"/>
      <c r="Z357" s="564"/>
    </row>
    <row r="358" ht="12.75" customHeight="1">
      <c r="A358" s="564"/>
      <c r="B358" s="565"/>
      <c r="C358" s="565"/>
      <c r="D358" s="566"/>
      <c r="E358" s="566"/>
      <c r="F358" s="566"/>
      <c r="G358" s="567"/>
      <c r="H358" s="564"/>
      <c r="I358" s="568"/>
      <c r="J358" s="564"/>
      <c r="K358" s="564"/>
      <c r="L358" s="564"/>
      <c r="M358" s="564"/>
      <c r="N358" s="564"/>
      <c r="O358" s="564"/>
      <c r="P358" s="564"/>
      <c r="Q358" s="564"/>
      <c r="R358" s="564"/>
      <c r="S358" s="564"/>
      <c r="T358" s="564"/>
      <c r="U358" s="564"/>
      <c r="V358" s="564"/>
      <c r="W358" s="564"/>
      <c r="X358" s="564"/>
      <c r="Y358" s="564"/>
      <c r="Z358" s="564"/>
    </row>
    <row r="359" ht="12.75" customHeight="1">
      <c r="A359" s="564"/>
      <c r="B359" s="565"/>
      <c r="C359" s="565"/>
      <c r="D359" s="566"/>
      <c r="E359" s="566"/>
      <c r="F359" s="566"/>
      <c r="G359" s="567"/>
      <c r="H359" s="564"/>
      <c r="I359" s="568"/>
      <c r="J359" s="564"/>
      <c r="K359" s="564"/>
      <c r="L359" s="564"/>
      <c r="M359" s="564"/>
      <c r="N359" s="564"/>
      <c r="O359" s="564"/>
      <c r="P359" s="564"/>
      <c r="Q359" s="564"/>
      <c r="R359" s="564"/>
      <c r="S359" s="564"/>
      <c r="T359" s="564"/>
      <c r="U359" s="564"/>
      <c r="V359" s="564"/>
      <c r="W359" s="564"/>
      <c r="X359" s="564"/>
      <c r="Y359" s="564"/>
      <c r="Z359" s="564"/>
    </row>
    <row r="360" ht="12.75" customHeight="1">
      <c r="A360" s="564"/>
      <c r="B360" s="565"/>
      <c r="C360" s="565"/>
      <c r="D360" s="566"/>
      <c r="E360" s="566"/>
      <c r="F360" s="566"/>
      <c r="G360" s="567"/>
      <c r="H360" s="564"/>
      <c r="I360" s="568"/>
      <c r="J360" s="564"/>
      <c r="K360" s="564"/>
      <c r="L360" s="564"/>
      <c r="M360" s="564"/>
      <c r="N360" s="564"/>
      <c r="O360" s="564"/>
      <c r="P360" s="564"/>
      <c r="Q360" s="564"/>
      <c r="R360" s="564"/>
      <c r="S360" s="564"/>
      <c r="T360" s="564"/>
      <c r="U360" s="564"/>
      <c r="V360" s="564"/>
      <c r="W360" s="564"/>
      <c r="X360" s="564"/>
      <c r="Y360" s="564"/>
      <c r="Z360" s="564"/>
    </row>
    <row r="361" ht="12.75" customHeight="1">
      <c r="A361" s="564"/>
      <c r="B361" s="565"/>
      <c r="C361" s="565"/>
      <c r="D361" s="566"/>
      <c r="E361" s="566"/>
      <c r="F361" s="566"/>
      <c r="G361" s="567"/>
      <c r="H361" s="564"/>
      <c r="I361" s="568"/>
      <c r="J361" s="564"/>
      <c r="K361" s="564"/>
      <c r="L361" s="564"/>
      <c r="M361" s="564"/>
      <c r="N361" s="564"/>
      <c r="O361" s="564"/>
      <c r="P361" s="564"/>
      <c r="Q361" s="564"/>
      <c r="R361" s="564"/>
      <c r="S361" s="564"/>
      <c r="T361" s="564"/>
      <c r="U361" s="564"/>
      <c r="V361" s="564"/>
      <c r="W361" s="564"/>
      <c r="X361" s="564"/>
      <c r="Y361" s="564"/>
      <c r="Z361" s="564"/>
    </row>
    <row r="362" ht="12.75" customHeight="1">
      <c r="A362" s="564"/>
      <c r="B362" s="565"/>
      <c r="C362" s="565"/>
      <c r="D362" s="566"/>
      <c r="E362" s="566"/>
      <c r="F362" s="566"/>
      <c r="G362" s="567"/>
      <c r="H362" s="564"/>
      <c r="I362" s="568"/>
      <c r="J362" s="564"/>
      <c r="K362" s="564"/>
      <c r="L362" s="564"/>
      <c r="M362" s="564"/>
      <c r="N362" s="564"/>
      <c r="O362" s="564"/>
      <c r="P362" s="564"/>
      <c r="Q362" s="564"/>
      <c r="R362" s="564"/>
      <c r="S362" s="564"/>
      <c r="T362" s="564"/>
      <c r="U362" s="564"/>
      <c r="V362" s="564"/>
      <c r="W362" s="564"/>
      <c r="X362" s="564"/>
      <c r="Y362" s="564"/>
      <c r="Z362" s="564"/>
    </row>
    <row r="363" ht="12.75" customHeight="1">
      <c r="A363" s="564"/>
      <c r="B363" s="565"/>
      <c r="C363" s="565"/>
      <c r="D363" s="566"/>
      <c r="E363" s="566"/>
      <c r="F363" s="566"/>
      <c r="G363" s="567"/>
      <c r="H363" s="564"/>
      <c r="I363" s="568"/>
      <c r="J363" s="564"/>
      <c r="K363" s="564"/>
      <c r="L363" s="564"/>
      <c r="M363" s="564"/>
      <c r="N363" s="564"/>
      <c r="O363" s="564"/>
      <c r="P363" s="564"/>
      <c r="Q363" s="564"/>
      <c r="R363" s="564"/>
      <c r="S363" s="564"/>
      <c r="T363" s="564"/>
      <c r="U363" s="564"/>
      <c r="V363" s="564"/>
      <c r="W363" s="564"/>
      <c r="X363" s="564"/>
      <c r="Y363" s="564"/>
      <c r="Z363" s="564"/>
    </row>
    <row r="364" ht="12.75" customHeight="1">
      <c r="A364" s="564"/>
      <c r="B364" s="565"/>
      <c r="C364" s="565"/>
      <c r="D364" s="566"/>
      <c r="E364" s="566"/>
      <c r="F364" s="566"/>
      <c r="G364" s="567"/>
      <c r="H364" s="564"/>
      <c r="I364" s="568"/>
      <c r="J364" s="564"/>
      <c r="K364" s="564"/>
      <c r="L364" s="564"/>
      <c r="M364" s="564"/>
      <c r="N364" s="564"/>
      <c r="O364" s="564"/>
      <c r="P364" s="564"/>
      <c r="Q364" s="564"/>
      <c r="R364" s="564"/>
      <c r="S364" s="564"/>
      <c r="T364" s="564"/>
      <c r="U364" s="564"/>
      <c r="V364" s="564"/>
      <c r="W364" s="564"/>
      <c r="X364" s="564"/>
      <c r="Y364" s="564"/>
      <c r="Z364" s="564"/>
    </row>
    <row r="365" ht="12.75" customHeight="1">
      <c r="A365" s="564"/>
      <c r="B365" s="565"/>
      <c r="C365" s="565"/>
      <c r="D365" s="566"/>
      <c r="E365" s="566"/>
      <c r="F365" s="566"/>
      <c r="G365" s="567"/>
      <c r="H365" s="564"/>
      <c r="I365" s="568"/>
      <c r="J365" s="564"/>
      <c r="K365" s="564"/>
      <c r="L365" s="564"/>
      <c r="M365" s="564"/>
      <c r="N365" s="564"/>
      <c r="O365" s="564"/>
      <c r="P365" s="564"/>
      <c r="Q365" s="564"/>
      <c r="R365" s="564"/>
      <c r="S365" s="564"/>
      <c r="T365" s="564"/>
      <c r="U365" s="564"/>
      <c r="V365" s="564"/>
      <c r="W365" s="564"/>
      <c r="X365" s="564"/>
      <c r="Y365" s="564"/>
      <c r="Z365" s="564"/>
    </row>
    <row r="366" ht="12.75" customHeight="1">
      <c r="A366" s="564"/>
      <c r="B366" s="565"/>
      <c r="C366" s="565"/>
      <c r="D366" s="566"/>
      <c r="E366" s="566"/>
      <c r="F366" s="566"/>
      <c r="G366" s="567"/>
      <c r="H366" s="564"/>
      <c r="I366" s="568"/>
      <c r="J366" s="564"/>
      <c r="K366" s="564"/>
      <c r="L366" s="564"/>
      <c r="M366" s="564"/>
      <c r="N366" s="564"/>
      <c r="O366" s="564"/>
      <c r="P366" s="564"/>
      <c r="Q366" s="564"/>
      <c r="R366" s="564"/>
      <c r="S366" s="564"/>
      <c r="T366" s="564"/>
      <c r="U366" s="564"/>
      <c r="V366" s="564"/>
      <c r="W366" s="564"/>
      <c r="X366" s="564"/>
      <c r="Y366" s="564"/>
      <c r="Z366" s="564"/>
    </row>
    <row r="367" ht="12.75" customHeight="1">
      <c r="A367" s="564"/>
      <c r="B367" s="565"/>
      <c r="C367" s="565"/>
      <c r="D367" s="566"/>
      <c r="E367" s="566"/>
      <c r="F367" s="566"/>
      <c r="G367" s="567"/>
      <c r="H367" s="564"/>
      <c r="I367" s="568"/>
      <c r="J367" s="564"/>
      <c r="K367" s="564"/>
      <c r="L367" s="564"/>
      <c r="M367" s="564"/>
      <c r="N367" s="564"/>
      <c r="O367" s="564"/>
      <c r="P367" s="564"/>
      <c r="Q367" s="564"/>
      <c r="R367" s="564"/>
      <c r="S367" s="564"/>
      <c r="T367" s="564"/>
      <c r="U367" s="564"/>
      <c r="V367" s="564"/>
      <c r="W367" s="564"/>
      <c r="X367" s="564"/>
      <c r="Y367" s="564"/>
      <c r="Z367" s="564"/>
    </row>
    <row r="368" ht="12.75" customHeight="1">
      <c r="A368" s="564"/>
      <c r="B368" s="565"/>
      <c r="C368" s="565"/>
      <c r="D368" s="566"/>
      <c r="E368" s="566"/>
      <c r="F368" s="566"/>
      <c r="G368" s="567"/>
      <c r="H368" s="564"/>
      <c r="I368" s="568"/>
      <c r="J368" s="564"/>
      <c r="K368" s="564"/>
      <c r="L368" s="564"/>
      <c r="M368" s="564"/>
      <c r="N368" s="564"/>
      <c r="O368" s="564"/>
      <c r="P368" s="564"/>
      <c r="Q368" s="564"/>
      <c r="R368" s="564"/>
      <c r="S368" s="564"/>
      <c r="T368" s="564"/>
      <c r="U368" s="564"/>
      <c r="V368" s="564"/>
      <c r="W368" s="564"/>
      <c r="X368" s="564"/>
      <c r="Y368" s="564"/>
      <c r="Z368" s="564"/>
    </row>
    <row r="369" ht="12.75" customHeight="1">
      <c r="A369" s="564"/>
      <c r="B369" s="565"/>
      <c r="C369" s="565"/>
      <c r="D369" s="566"/>
      <c r="E369" s="566"/>
      <c r="F369" s="566"/>
      <c r="G369" s="567"/>
      <c r="H369" s="564"/>
      <c r="I369" s="568"/>
      <c r="J369" s="564"/>
      <c r="K369" s="564"/>
      <c r="L369" s="564"/>
      <c r="M369" s="564"/>
      <c r="N369" s="564"/>
      <c r="O369" s="564"/>
      <c r="P369" s="564"/>
      <c r="Q369" s="564"/>
      <c r="R369" s="564"/>
      <c r="S369" s="564"/>
      <c r="T369" s="564"/>
      <c r="U369" s="564"/>
      <c r="V369" s="564"/>
      <c r="W369" s="564"/>
      <c r="X369" s="564"/>
      <c r="Y369" s="564"/>
      <c r="Z369" s="564"/>
    </row>
    <row r="370" ht="12.75" customHeight="1">
      <c r="A370" s="564"/>
      <c r="B370" s="565"/>
      <c r="C370" s="565"/>
      <c r="D370" s="566"/>
      <c r="E370" s="566"/>
      <c r="F370" s="566"/>
      <c r="G370" s="567"/>
      <c r="H370" s="564"/>
      <c r="I370" s="568"/>
      <c r="J370" s="564"/>
      <c r="K370" s="564"/>
      <c r="L370" s="564"/>
      <c r="M370" s="564"/>
      <c r="N370" s="564"/>
      <c r="O370" s="564"/>
      <c r="P370" s="564"/>
      <c r="Q370" s="564"/>
      <c r="R370" s="564"/>
      <c r="S370" s="564"/>
      <c r="T370" s="564"/>
      <c r="U370" s="564"/>
      <c r="V370" s="564"/>
      <c r="W370" s="564"/>
      <c r="X370" s="564"/>
      <c r="Y370" s="564"/>
      <c r="Z370" s="564"/>
    </row>
    <row r="371" ht="12.75" customHeight="1">
      <c r="A371" s="564"/>
      <c r="B371" s="565"/>
      <c r="C371" s="565"/>
      <c r="D371" s="566"/>
      <c r="E371" s="566"/>
      <c r="F371" s="566"/>
      <c r="G371" s="567"/>
      <c r="H371" s="564"/>
      <c r="I371" s="568"/>
      <c r="J371" s="564"/>
      <c r="K371" s="564"/>
      <c r="L371" s="564"/>
      <c r="M371" s="564"/>
      <c r="N371" s="564"/>
      <c r="O371" s="564"/>
      <c r="P371" s="564"/>
      <c r="Q371" s="564"/>
      <c r="R371" s="564"/>
      <c r="S371" s="564"/>
      <c r="T371" s="564"/>
      <c r="U371" s="564"/>
      <c r="V371" s="564"/>
      <c r="W371" s="564"/>
      <c r="X371" s="564"/>
      <c r="Y371" s="564"/>
      <c r="Z371" s="564"/>
    </row>
    <row r="372" ht="12.75" customHeight="1">
      <c r="A372" s="564"/>
      <c r="B372" s="565"/>
      <c r="C372" s="565"/>
      <c r="D372" s="566"/>
      <c r="E372" s="566"/>
      <c r="F372" s="566"/>
      <c r="G372" s="567"/>
      <c r="H372" s="564"/>
      <c r="I372" s="568"/>
      <c r="J372" s="564"/>
      <c r="K372" s="564"/>
      <c r="L372" s="564"/>
      <c r="M372" s="564"/>
      <c r="N372" s="564"/>
      <c r="O372" s="564"/>
      <c r="P372" s="564"/>
      <c r="Q372" s="564"/>
      <c r="R372" s="564"/>
      <c r="S372" s="564"/>
      <c r="T372" s="564"/>
      <c r="U372" s="564"/>
      <c r="V372" s="564"/>
      <c r="W372" s="564"/>
      <c r="X372" s="564"/>
      <c r="Y372" s="564"/>
      <c r="Z372" s="564"/>
    </row>
    <row r="373" ht="12.75" customHeight="1">
      <c r="A373" s="564"/>
      <c r="B373" s="565"/>
      <c r="C373" s="565"/>
      <c r="D373" s="566"/>
      <c r="E373" s="566"/>
      <c r="F373" s="566"/>
      <c r="G373" s="567"/>
      <c r="H373" s="564"/>
      <c r="I373" s="568"/>
      <c r="J373" s="564"/>
      <c r="K373" s="564"/>
      <c r="L373" s="564"/>
      <c r="M373" s="564"/>
      <c r="N373" s="564"/>
      <c r="O373" s="564"/>
      <c r="P373" s="564"/>
      <c r="Q373" s="564"/>
      <c r="R373" s="564"/>
      <c r="S373" s="564"/>
      <c r="T373" s="564"/>
      <c r="U373" s="564"/>
      <c r="V373" s="564"/>
      <c r="W373" s="564"/>
      <c r="X373" s="564"/>
      <c r="Y373" s="564"/>
      <c r="Z373" s="564"/>
    </row>
    <row r="374" ht="12.75" customHeight="1">
      <c r="A374" s="564"/>
      <c r="B374" s="565"/>
      <c r="C374" s="565"/>
      <c r="D374" s="566"/>
      <c r="E374" s="566"/>
      <c r="F374" s="566"/>
      <c r="G374" s="567"/>
      <c r="H374" s="564"/>
      <c r="I374" s="568"/>
      <c r="J374" s="564"/>
      <c r="K374" s="564"/>
      <c r="L374" s="564"/>
      <c r="M374" s="564"/>
      <c r="N374" s="564"/>
      <c r="O374" s="564"/>
      <c r="P374" s="564"/>
      <c r="Q374" s="564"/>
      <c r="R374" s="564"/>
      <c r="S374" s="564"/>
      <c r="T374" s="564"/>
      <c r="U374" s="564"/>
      <c r="V374" s="564"/>
      <c r="W374" s="564"/>
      <c r="X374" s="564"/>
      <c r="Y374" s="564"/>
      <c r="Z374" s="564"/>
    </row>
    <row r="375" ht="12.75" customHeight="1">
      <c r="A375" s="564"/>
      <c r="B375" s="565"/>
      <c r="C375" s="565"/>
      <c r="D375" s="566"/>
      <c r="E375" s="566"/>
      <c r="F375" s="566"/>
      <c r="G375" s="567"/>
      <c r="H375" s="564"/>
      <c r="I375" s="568"/>
      <c r="J375" s="564"/>
      <c r="K375" s="564"/>
      <c r="L375" s="564"/>
      <c r="M375" s="564"/>
      <c r="N375" s="564"/>
      <c r="O375" s="564"/>
      <c r="P375" s="564"/>
      <c r="Q375" s="564"/>
      <c r="R375" s="564"/>
      <c r="S375" s="564"/>
      <c r="T375" s="564"/>
      <c r="U375" s="564"/>
      <c r="V375" s="564"/>
      <c r="W375" s="564"/>
      <c r="X375" s="564"/>
      <c r="Y375" s="564"/>
      <c r="Z375" s="564"/>
    </row>
    <row r="376" ht="12.75" customHeight="1">
      <c r="A376" s="564"/>
      <c r="B376" s="565"/>
      <c r="C376" s="565"/>
      <c r="D376" s="566"/>
      <c r="E376" s="566"/>
      <c r="F376" s="566"/>
      <c r="G376" s="567"/>
      <c r="H376" s="564"/>
      <c r="I376" s="568"/>
      <c r="J376" s="564"/>
      <c r="K376" s="564"/>
      <c r="L376" s="564"/>
      <c r="M376" s="564"/>
      <c r="N376" s="564"/>
      <c r="O376" s="564"/>
      <c r="P376" s="564"/>
      <c r="Q376" s="564"/>
      <c r="R376" s="564"/>
      <c r="S376" s="564"/>
      <c r="T376" s="564"/>
      <c r="U376" s="564"/>
      <c r="V376" s="564"/>
      <c r="W376" s="564"/>
      <c r="X376" s="564"/>
      <c r="Y376" s="564"/>
      <c r="Z376" s="564"/>
    </row>
    <row r="377" ht="12.75" customHeight="1">
      <c r="A377" s="564"/>
      <c r="B377" s="565"/>
      <c r="C377" s="565"/>
      <c r="D377" s="566"/>
      <c r="E377" s="566"/>
      <c r="F377" s="566"/>
      <c r="G377" s="567"/>
      <c r="H377" s="564"/>
      <c r="I377" s="568"/>
      <c r="J377" s="564"/>
      <c r="K377" s="564"/>
      <c r="L377" s="564"/>
      <c r="M377" s="564"/>
      <c r="N377" s="564"/>
      <c r="O377" s="564"/>
      <c r="P377" s="564"/>
      <c r="Q377" s="564"/>
      <c r="R377" s="564"/>
      <c r="S377" s="564"/>
      <c r="T377" s="564"/>
      <c r="U377" s="564"/>
      <c r="V377" s="564"/>
      <c r="W377" s="564"/>
      <c r="X377" s="564"/>
      <c r="Y377" s="564"/>
      <c r="Z377" s="564"/>
    </row>
    <row r="378" ht="12.75" customHeight="1">
      <c r="A378" s="564"/>
      <c r="B378" s="565"/>
      <c r="C378" s="565"/>
      <c r="D378" s="566"/>
      <c r="E378" s="566"/>
      <c r="F378" s="566"/>
      <c r="G378" s="567"/>
      <c r="H378" s="564"/>
      <c r="I378" s="568"/>
      <c r="J378" s="564"/>
      <c r="K378" s="564"/>
      <c r="L378" s="564"/>
      <c r="M378" s="564"/>
      <c r="N378" s="564"/>
      <c r="O378" s="564"/>
      <c r="P378" s="564"/>
      <c r="Q378" s="564"/>
      <c r="R378" s="564"/>
      <c r="S378" s="564"/>
      <c r="T378" s="564"/>
      <c r="U378" s="564"/>
      <c r="V378" s="564"/>
      <c r="W378" s="564"/>
      <c r="X378" s="564"/>
      <c r="Y378" s="564"/>
      <c r="Z378" s="564"/>
    </row>
    <row r="379" ht="12.75" customHeight="1">
      <c r="A379" s="564"/>
      <c r="B379" s="565"/>
      <c r="C379" s="565"/>
      <c r="D379" s="566"/>
      <c r="E379" s="566"/>
      <c r="F379" s="566"/>
      <c r="G379" s="567"/>
      <c r="H379" s="564"/>
      <c r="I379" s="568"/>
      <c r="J379" s="564"/>
      <c r="K379" s="564"/>
      <c r="L379" s="564"/>
      <c r="M379" s="564"/>
      <c r="N379" s="564"/>
      <c r="O379" s="564"/>
      <c r="P379" s="564"/>
      <c r="Q379" s="564"/>
      <c r="R379" s="564"/>
      <c r="S379" s="564"/>
      <c r="T379" s="564"/>
      <c r="U379" s="564"/>
      <c r="V379" s="564"/>
      <c r="W379" s="564"/>
      <c r="X379" s="564"/>
      <c r="Y379" s="564"/>
      <c r="Z379" s="564"/>
    </row>
    <row r="380" ht="12.75" customHeight="1">
      <c r="A380" s="564"/>
      <c r="B380" s="565"/>
      <c r="C380" s="565"/>
      <c r="D380" s="566"/>
      <c r="E380" s="566"/>
      <c r="F380" s="566"/>
      <c r="G380" s="567"/>
      <c r="H380" s="564"/>
      <c r="I380" s="568"/>
      <c r="J380" s="564"/>
      <c r="K380" s="564"/>
      <c r="L380" s="564"/>
      <c r="M380" s="564"/>
      <c r="N380" s="564"/>
      <c r="O380" s="564"/>
      <c r="P380" s="564"/>
      <c r="Q380" s="564"/>
      <c r="R380" s="564"/>
      <c r="S380" s="564"/>
      <c r="T380" s="564"/>
      <c r="U380" s="564"/>
      <c r="V380" s="564"/>
      <c r="W380" s="564"/>
      <c r="X380" s="564"/>
      <c r="Y380" s="564"/>
      <c r="Z380" s="564"/>
    </row>
    <row r="381" ht="12.75" customHeight="1">
      <c r="A381" s="564"/>
      <c r="B381" s="565"/>
      <c r="C381" s="565"/>
      <c r="D381" s="566"/>
      <c r="E381" s="566"/>
      <c r="F381" s="566"/>
      <c r="G381" s="567"/>
      <c r="H381" s="564"/>
      <c r="I381" s="568"/>
      <c r="J381" s="564"/>
      <c r="K381" s="564"/>
      <c r="L381" s="564"/>
      <c r="M381" s="564"/>
      <c r="N381" s="564"/>
      <c r="O381" s="564"/>
      <c r="P381" s="564"/>
      <c r="Q381" s="564"/>
      <c r="R381" s="564"/>
      <c r="S381" s="564"/>
      <c r="T381" s="564"/>
      <c r="U381" s="564"/>
      <c r="V381" s="564"/>
      <c r="W381" s="564"/>
      <c r="X381" s="564"/>
      <c r="Y381" s="564"/>
      <c r="Z381" s="564"/>
    </row>
    <row r="382" ht="12.75" customHeight="1">
      <c r="A382" s="564"/>
      <c r="B382" s="565"/>
      <c r="C382" s="565"/>
      <c r="D382" s="566"/>
      <c r="E382" s="566"/>
      <c r="F382" s="566"/>
      <c r="G382" s="567"/>
      <c r="H382" s="564"/>
      <c r="I382" s="568"/>
      <c r="J382" s="564"/>
      <c r="K382" s="564"/>
      <c r="L382" s="564"/>
      <c r="M382" s="564"/>
      <c r="N382" s="564"/>
      <c r="O382" s="564"/>
      <c r="P382" s="564"/>
      <c r="Q382" s="564"/>
      <c r="R382" s="564"/>
      <c r="S382" s="564"/>
      <c r="T382" s="564"/>
      <c r="U382" s="564"/>
      <c r="V382" s="564"/>
      <c r="W382" s="564"/>
      <c r="X382" s="564"/>
      <c r="Y382" s="564"/>
      <c r="Z382" s="564"/>
    </row>
    <row r="383" ht="12.75" customHeight="1">
      <c r="A383" s="564"/>
      <c r="B383" s="565"/>
      <c r="C383" s="565"/>
      <c r="D383" s="566"/>
      <c r="E383" s="566"/>
      <c r="F383" s="566"/>
      <c r="G383" s="567"/>
      <c r="H383" s="564"/>
      <c r="I383" s="568"/>
      <c r="J383" s="564"/>
      <c r="K383" s="564"/>
      <c r="L383" s="564"/>
      <c r="M383" s="564"/>
      <c r="N383" s="564"/>
      <c r="O383" s="564"/>
      <c r="P383" s="564"/>
      <c r="Q383" s="564"/>
      <c r="R383" s="564"/>
      <c r="S383" s="564"/>
      <c r="T383" s="564"/>
      <c r="U383" s="564"/>
      <c r="V383" s="564"/>
      <c r="W383" s="564"/>
      <c r="X383" s="564"/>
      <c r="Y383" s="564"/>
      <c r="Z383" s="564"/>
    </row>
    <row r="384" ht="12.75" customHeight="1">
      <c r="A384" s="564"/>
      <c r="B384" s="565"/>
      <c r="C384" s="565"/>
      <c r="D384" s="566"/>
      <c r="E384" s="566"/>
      <c r="F384" s="566"/>
      <c r="G384" s="567"/>
      <c r="H384" s="564"/>
      <c r="I384" s="568"/>
      <c r="J384" s="564"/>
      <c r="K384" s="564"/>
      <c r="L384" s="564"/>
      <c r="M384" s="564"/>
      <c r="N384" s="564"/>
      <c r="O384" s="564"/>
      <c r="P384" s="564"/>
      <c r="Q384" s="564"/>
      <c r="R384" s="564"/>
      <c r="S384" s="564"/>
      <c r="T384" s="564"/>
      <c r="U384" s="564"/>
      <c r="V384" s="564"/>
      <c r="W384" s="564"/>
      <c r="X384" s="564"/>
      <c r="Y384" s="564"/>
      <c r="Z384" s="564"/>
    </row>
    <row r="385" ht="12.75" customHeight="1">
      <c r="A385" s="564"/>
      <c r="B385" s="565"/>
      <c r="C385" s="565"/>
      <c r="D385" s="566"/>
      <c r="E385" s="566"/>
      <c r="F385" s="566"/>
      <c r="G385" s="567"/>
      <c r="H385" s="564"/>
      <c r="I385" s="568"/>
      <c r="J385" s="564"/>
      <c r="K385" s="564"/>
      <c r="L385" s="564"/>
      <c r="M385" s="564"/>
      <c r="N385" s="564"/>
      <c r="O385" s="564"/>
      <c r="P385" s="564"/>
      <c r="Q385" s="564"/>
      <c r="R385" s="564"/>
      <c r="S385" s="564"/>
      <c r="T385" s="564"/>
      <c r="U385" s="564"/>
      <c r="V385" s="564"/>
      <c r="W385" s="564"/>
      <c r="X385" s="564"/>
      <c r="Y385" s="564"/>
      <c r="Z385" s="564"/>
    </row>
    <row r="386" ht="12.75" customHeight="1">
      <c r="A386" s="564"/>
      <c r="B386" s="565"/>
      <c r="C386" s="565"/>
      <c r="D386" s="566"/>
      <c r="E386" s="566"/>
      <c r="F386" s="566"/>
      <c r="G386" s="567"/>
      <c r="H386" s="564"/>
      <c r="I386" s="568"/>
      <c r="J386" s="564"/>
      <c r="K386" s="564"/>
      <c r="L386" s="564"/>
      <c r="M386" s="564"/>
      <c r="N386" s="564"/>
      <c r="O386" s="564"/>
      <c r="P386" s="564"/>
      <c r="Q386" s="564"/>
      <c r="R386" s="564"/>
      <c r="S386" s="564"/>
      <c r="T386" s="564"/>
      <c r="U386" s="564"/>
      <c r="V386" s="564"/>
      <c r="W386" s="564"/>
      <c r="X386" s="564"/>
      <c r="Y386" s="564"/>
      <c r="Z386" s="564"/>
    </row>
    <row r="387" ht="12.75" customHeight="1">
      <c r="A387" s="564"/>
      <c r="B387" s="565"/>
      <c r="C387" s="565"/>
      <c r="D387" s="566"/>
      <c r="E387" s="566"/>
      <c r="F387" s="566"/>
      <c r="G387" s="567"/>
      <c r="H387" s="564"/>
      <c r="I387" s="568"/>
      <c r="J387" s="564"/>
      <c r="K387" s="564"/>
      <c r="L387" s="564"/>
      <c r="M387" s="564"/>
      <c r="N387" s="564"/>
      <c r="O387" s="564"/>
      <c r="P387" s="564"/>
      <c r="Q387" s="564"/>
      <c r="R387" s="564"/>
      <c r="S387" s="564"/>
      <c r="T387" s="564"/>
      <c r="U387" s="564"/>
      <c r="V387" s="564"/>
      <c r="W387" s="564"/>
      <c r="X387" s="564"/>
      <c r="Y387" s="564"/>
      <c r="Z387" s="564"/>
    </row>
    <row r="388" ht="12.75" customHeight="1">
      <c r="A388" s="564"/>
      <c r="B388" s="565"/>
      <c r="C388" s="565"/>
      <c r="D388" s="566"/>
      <c r="E388" s="566"/>
      <c r="F388" s="566"/>
      <c r="G388" s="567"/>
      <c r="H388" s="564"/>
      <c r="I388" s="568"/>
      <c r="J388" s="564"/>
      <c r="K388" s="564"/>
      <c r="L388" s="564"/>
      <c r="M388" s="564"/>
      <c r="N388" s="564"/>
      <c r="O388" s="564"/>
      <c r="P388" s="564"/>
      <c r="Q388" s="564"/>
      <c r="R388" s="564"/>
      <c r="S388" s="564"/>
      <c r="T388" s="564"/>
      <c r="U388" s="564"/>
      <c r="V388" s="564"/>
      <c r="W388" s="564"/>
      <c r="X388" s="564"/>
      <c r="Y388" s="564"/>
      <c r="Z388" s="564"/>
    </row>
    <row r="389" ht="12.75" customHeight="1">
      <c r="A389" s="564"/>
      <c r="B389" s="565"/>
      <c r="C389" s="565"/>
      <c r="D389" s="566"/>
      <c r="E389" s="566"/>
      <c r="F389" s="566"/>
      <c r="G389" s="567"/>
      <c r="H389" s="564"/>
      <c r="I389" s="568"/>
      <c r="J389" s="564"/>
      <c r="K389" s="564"/>
      <c r="L389" s="564"/>
      <c r="M389" s="564"/>
      <c r="N389" s="564"/>
      <c r="O389" s="564"/>
      <c r="P389" s="564"/>
      <c r="Q389" s="564"/>
      <c r="R389" s="564"/>
      <c r="S389" s="564"/>
      <c r="T389" s="564"/>
      <c r="U389" s="564"/>
      <c r="V389" s="564"/>
      <c r="W389" s="564"/>
      <c r="X389" s="564"/>
      <c r="Y389" s="564"/>
      <c r="Z389" s="564"/>
    </row>
    <row r="390" ht="12.75" customHeight="1">
      <c r="A390" s="564"/>
      <c r="B390" s="565"/>
      <c r="C390" s="565"/>
      <c r="D390" s="566"/>
      <c r="E390" s="566"/>
      <c r="F390" s="566"/>
      <c r="G390" s="567"/>
      <c r="H390" s="564"/>
      <c r="I390" s="568"/>
      <c r="J390" s="564"/>
      <c r="K390" s="564"/>
      <c r="L390" s="564"/>
      <c r="M390" s="564"/>
      <c r="N390" s="564"/>
      <c r="O390" s="564"/>
      <c r="P390" s="564"/>
      <c r="Q390" s="564"/>
      <c r="R390" s="564"/>
      <c r="S390" s="564"/>
      <c r="T390" s="564"/>
      <c r="U390" s="564"/>
      <c r="V390" s="564"/>
      <c r="W390" s="564"/>
      <c r="X390" s="564"/>
      <c r="Y390" s="564"/>
      <c r="Z390" s="564"/>
    </row>
    <row r="391" ht="12.75" customHeight="1">
      <c r="A391" s="564"/>
      <c r="B391" s="565"/>
      <c r="C391" s="565"/>
      <c r="D391" s="566"/>
      <c r="E391" s="566"/>
      <c r="F391" s="566"/>
      <c r="G391" s="567"/>
      <c r="H391" s="564"/>
      <c r="I391" s="568"/>
      <c r="J391" s="564"/>
      <c r="K391" s="564"/>
      <c r="L391" s="564"/>
      <c r="M391" s="564"/>
      <c r="N391" s="564"/>
      <c r="O391" s="564"/>
      <c r="P391" s="564"/>
      <c r="Q391" s="564"/>
      <c r="R391" s="564"/>
      <c r="S391" s="564"/>
      <c r="T391" s="564"/>
      <c r="U391" s="564"/>
      <c r="V391" s="564"/>
      <c r="W391" s="564"/>
      <c r="X391" s="564"/>
      <c r="Y391" s="564"/>
      <c r="Z391" s="564"/>
    </row>
    <row r="392" ht="12.75" customHeight="1">
      <c r="A392" s="564"/>
      <c r="B392" s="565"/>
      <c r="C392" s="565"/>
      <c r="D392" s="566"/>
      <c r="E392" s="566"/>
      <c r="F392" s="566"/>
      <c r="G392" s="567"/>
      <c r="H392" s="564"/>
      <c r="I392" s="568"/>
      <c r="J392" s="564"/>
      <c r="K392" s="564"/>
      <c r="L392" s="564"/>
      <c r="M392" s="564"/>
      <c r="N392" s="564"/>
      <c r="O392" s="564"/>
      <c r="P392" s="564"/>
      <c r="Q392" s="564"/>
      <c r="R392" s="564"/>
      <c r="S392" s="564"/>
      <c r="T392" s="564"/>
      <c r="U392" s="564"/>
      <c r="V392" s="564"/>
      <c r="W392" s="564"/>
      <c r="X392" s="564"/>
      <c r="Y392" s="564"/>
      <c r="Z392" s="564"/>
    </row>
    <row r="393" ht="12.75" customHeight="1">
      <c r="A393" s="564"/>
      <c r="B393" s="565"/>
      <c r="C393" s="565"/>
      <c r="D393" s="566"/>
      <c r="E393" s="566"/>
      <c r="F393" s="566"/>
      <c r="G393" s="567"/>
      <c r="H393" s="564"/>
      <c r="I393" s="568"/>
      <c r="J393" s="564"/>
      <c r="K393" s="564"/>
      <c r="L393" s="564"/>
      <c r="M393" s="564"/>
      <c r="N393" s="564"/>
      <c r="O393" s="564"/>
      <c r="P393" s="564"/>
      <c r="Q393" s="564"/>
      <c r="R393" s="564"/>
      <c r="S393" s="564"/>
      <c r="T393" s="564"/>
      <c r="U393" s="564"/>
      <c r="V393" s="564"/>
      <c r="W393" s="564"/>
      <c r="X393" s="564"/>
      <c r="Y393" s="564"/>
      <c r="Z393" s="564"/>
    </row>
    <row r="394" ht="12.75" customHeight="1">
      <c r="A394" s="564"/>
      <c r="B394" s="565"/>
      <c r="C394" s="565"/>
      <c r="D394" s="566"/>
      <c r="E394" s="566"/>
      <c r="F394" s="566"/>
      <c r="G394" s="567"/>
      <c r="H394" s="564"/>
      <c r="I394" s="568"/>
      <c r="J394" s="564"/>
      <c r="K394" s="564"/>
      <c r="L394" s="564"/>
      <c r="M394" s="564"/>
      <c r="N394" s="564"/>
      <c r="O394" s="564"/>
      <c r="P394" s="564"/>
      <c r="Q394" s="564"/>
      <c r="R394" s="564"/>
      <c r="S394" s="564"/>
      <c r="T394" s="564"/>
      <c r="U394" s="564"/>
      <c r="V394" s="564"/>
      <c r="W394" s="564"/>
      <c r="X394" s="564"/>
      <c r="Y394" s="564"/>
      <c r="Z394" s="564"/>
    </row>
    <row r="395" ht="12.75" customHeight="1">
      <c r="A395" s="564"/>
      <c r="B395" s="565"/>
      <c r="C395" s="565"/>
      <c r="D395" s="566"/>
      <c r="E395" s="566"/>
      <c r="F395" s="566"/>
      <c r="G395" s="567"/>
      <c r="H395" s="564"/>
      <c r="I395" s="568"/>
      <c r="J395" s="564"/>
      <c r="K395" s="564"/>
      <c r="L395" s="564"/>
      <c r="M395" s="564"/>
      <c r="N395" s="564"/>
      <c r="O395" s="564"/>
      <c r="P395" s="564"/>
      <c r="Q395" s="564"/>
      <c r="R395" s="564"/>
      <c r="S395" s="564"/>
      <c r="T395" s="564"/>
      <c r="U395" s="564"/>
      <c r="V395" s="564"/>
      <c r="W395" s="564"/>
      <c r="X395" s="564"/>
      <c r="Y395" s="564"/>
      <c r="Z395" s="564"/>
    </row>
    <row r="396" ht="12.75" customHeight="1">
      <c r="A396" s="564"/>
      <c r="B396" s="565"/>
      <c r="C396" s="565"/>
      <c r="D396" s="566"/>
      <c r="E396" s="566"/>
      <c r="F396" s="566"/>
      <c r="G396" s="567"/>
      <c r="H396" s="564"/>
      <c r="I396" s="568"/>
      <c r="J396" s="564"/>
      <c r="K396" s="564"/>
      <c r="L396" s="564"/>
      <c r="M396" s="564"/>
      <c r="N396" s="564"/>
      <c r="O396" s="564"/>
      <c r="P396" s="564"/>
      <c r="Q396" s="564"/>
      <c r="R396" s="564"/>
      <c r="S396" s="564"/>
      <c r="T396" s="564"/>
      <c r="U396" s="564"/>
      <c r="V396" s="564"/>
      <c r="W396" s="564"/>
      <c r="X396" s="564"/>
      <c r="Y396" s="564"/>
      <c r="Z396" s="564"/>
    </row>
    <row r="397" ht="12.75" customHeight="1">
      <c r="A397" s="564"/>
      <c r="B397" s="565"/>
      <c r="C397" s="565"/>
      <c r="D397" s="566"/>
      <c r="E397" s="566"/>
      <c r="F397" s="566"/>
      <c r="G397" s="567"/>
      <c r="H397" s="564"/>
      <c r="I397" s="568"/>
      <c r="J397" s="564"/>
      <c r="K397" s="564"/>
      <c r="L397" s="564"/>
      <c r="M397" s="564"/>
      <c r="N397" s="564"/>
      <c r="O397" s="564"/>
      <c r="P397" s="564"/>
      <c r="Q397" s="564"/>
      <c r="R397" s="564"/>
      <c r="S397" s="564"/>
      <c r="T397" s="564"/>
      <c r="U397" s="564"/>
      <c r="V397" s="564"/>
      <c r="W397" s="564"/>
      <c r="X397" s="564"/>
      <c r="Y397" s="564"/>
      <c r="Z397" s="564"/>
    </row>
    <row r="398" ht="12.75" customHeight="1">
      <c r="A398" s="564"/>
      <c r="B398" s="565"/>
      <c r="C398" s="565"/>
      <c r="D398" s="566"/>
      <c r="E398" s="566"/>
      <c r="F398" s="566"/>
      <c r="G398" s="567"/>
      <c r="H398" s="564"/>
      <c r="I398" s="568"/>
      <c r="J398" s="564"/>
      <c r="K398" s="564"/>
      <c r="L398" s="564"/>
      <c r="M398" s="564"/>
      <c r="N398" s="564"/>
      <c r="O398" s="564"/>
      <c r="P398" s="564"/>
      <c r="Q398" s="564"/>
      <c r="R398" s="564"/>
      <c r="S398" s="564"/>
      <c r="T398" s="564"/>
      <c r="U398" s="564"/>
      <c r="V398" s="564"/>
      <c r="W398" s="564"/>
      <c r="X398" s="564"/>
      <c r="Y398" s="564"/>
      <c r="Z398" s="564"/>
    </row>
    <row r="399" ht="12.75" customHeight="1">
      <c r="A399" s="564"/>
      <c r="B399" s="565"/>
      <c r="C399" s="565"/>
      <c r="D399" s="566"/>
      <c r="E399" s="566"/>
      <c r="F399" s="566"/>
      <c r="G399" s="567"/>
      <c r="H399" s="564"/>
      <c r="I399" s="568"/>
      <c r="J399" s="564"/>
      <c r="K399" s="564"/>
      <c r="L399" s="564"/>
      <c r="M399" s="564"/>
      <c r="N399" s="564"/>
      <c r="O399" s="564"/>
      <c r="P399" s="564"/>
      <c r="Q399" s="564"/>
      <c r="R399" s="564"/>
      <c r="S399" s="564"/>
      <c r="T399" s="564"/>
      <c r="U399" s="564"/>
      <c r="V399" s="564"/>
      <c r="W399" s="564"/>
      <c r="X399" s="564"/>
      <c r="Y399" s="564"/>
      <c r="Z399" s="564"/>
    </row>
    <row r="400" ht="12.75" customHeight="1">
      <c r="A400" s="564"/>
      <c r="B400" s="565"/>
      <c r="C400" s="565"/>
      <c r="D400" s="566"/>
      <c r="E400" s="566"/>
      <c r="F400" s="566"/>
      <c r="G400" s="567"/>
      <c r="H400" s="564"/>
      <c r="I400" s="568"/>
      <c r="J400" s="564"/>
      <c r="K400" s="564"/>
      <c r="L400" s="564"/>
      <c r="M400" s="564"/>
      <c r="N400" s="564"/>
      <c r="O400" s="564"/>
      <c r="P400" s="564"/>
      <c r="Q400" s="564"/>
      <c r="R400" s="564"/>
      <c r="S400" s="564"/>
      <c r="T400" s="564"/>
      <c r="U400" s="564"/>
      <c r="V400" s="564"/>
      <c r="W400" s="564"/>
      <c r="X400" s="564"/>
      <c r="Y400" s="564"/>
      <c r="Z400" s="564"/>
    </row>
    <row r="401" ht="12.75" customHeight="1">
      <c r="A401" s="564"/>
      <c r="B401" s="565"/>
      <c r="C401" s="565"/>
      <c r="D401" s="566"/>
      <c r="E401" s="566"/>
      <c r="F401" s="566"/>
      <c r="G401" s="567"/>
      <c r="H401" s="564"/>
      <c r="I401" s="568"/>
      <c r="J401" s="564"/>
      <c r="K401" s="564"/>
      <c r="L401" s="564"/>
      <c r="M401" s="564"/>
      <c r="N401" s="564"/>
      <c r="O401" s="564"/>
      <c r="P401" s="564"/>
      <c r="Q401" s="564"/>
      <c r="R401" s="564"/>
      <c r="S401" s="564"/>
      <c r="T401" s="564"/>
      <c r="U401" s="564"/>
      <c r="V401" s="564"/>
      <c r="W401" s="564"/>
      <c r="X401" s="564"/>
      <c r="Y401" s="564"/>
      <c r="Z401" s="564"/>
    </row>
    <row r="402" ht="12.75" customHeight="1">
      <c r="A402" s="564"/>
      <c r="B402" s="565"/>
      <c r="C402" s="565"/>
      <c r="D402" s="566"/>
      <c r="E402" s="566"/>
      <c r="F402" s="566"/>
      <c r="G402" s="567"/>
      <c r="H402" s="564"/>
      <c r="I402" s="568"/>
      <c r="J402" s="564"/>
      <c r="K402" s="564"/>
      <c r="L402" s="564"/>
      <c r="M402" s="564"/>
      <c r="N402" s="564"/>
      <c r="O402" s="564"/>
      <c r="P402" s="564"/>
      <c r="Q402" s="564"/>
      <c r="R402" s="564"/>
      <c r="S402" s="564"/>
      <c r="T402" s="564"/>
      <c r="U402" s="564"/>
      <c r="V402" s="564"/>
      <c r="W402" s="564"/>
      <c r="X402" s="564"/>
      <c r="Y402" s="564"/>
      <c r="Z402" s="564"/>
    </row>
    <row r="403" ht="12.75" customHeight="1">
      <c r="A403" s="564"/>
      <c r="B403" s="565"/>
      <c r="C403" s="565"/>
      <c r="D403" s="566"/>
      <c r="E403" s="566"/>
      <c r="F403" s="566"/>
      <c r="G403" s="567"/>
      <c r="H403" s="564"/>
      <c r="I403" s="568"/>
      <c r="J403" s="564"/>
      <c r="K403" s="564"/>
      <c r="L403" s="564"/>
      <c r="M403" s="564"/>
      <c r="N403" s="564"/>
      <c r="O403" s="564"/>
      <c r="P403" s="564"/>
      <c r="Q403" s="564"/>
      <c r="R403" s="564"/>
      <c r="S403" s="564"/>
      <c r="T403" s="564"/>
      <c r="U403" s="564"/>
      <c r="V403" s="564"/>
      <c r="W403" s="564"/>
      <c r="X403" s="564"/>
      <c r="Y403" s="564"/>
      <c r="Z403" s="564"/>
    </row>
    <row r="404" ht="12.75" customHeight="1">
      <c r="A404" s="564"/>
      <c r="B404" s="565"/>
      <c r="C404" s="565"/>
      <c r="D404" s="566"/>
      <c r="E404" s="566"/>
      <c r="F404" s="566"/>
      <c r="G404" s="567"/>
      <c r="H404" s="564"/>
      <c r="I404" s="568"/>
      <c r="J404" s="564"/>
      <c r="K404" s="564"/>
      <c r="L404" s="564"/>
      <c r="M404" s="564"/>
      <c r="N404" s="564"/>
      <c r="O404" s="564"/>
      <c r="P404" s="564"/>
      <c r="Q404" s="564"/>
      <c r="R404" s="564"/>
      <c r="S404" s="564"/>
      <c r="T404" s="564"/>
      <c r="U404" s="564"/>
      <c r="V404" s="564"/>
      <c r="W404" s="564"/>
      <c r="X404" s="564"/>
      <c r="Y404" s="564"/>
      <c r="Z404" s="564"/>
    </row>
    <row r="405" ht="12.75" customHeight="1">
      <c r="A405" s="564"/>
      <c r="B405" s="565"/>
      <c r="C405" s="565"/>
      <c r="D405" s="566"/>
      <c r="E405" s="566"/>
      <c r="F405" s="566"/>
      <c r="G405" s="567"/>
      <c r="H405" s="564"/>
      <c r="I405" s="568"/>
      <c r="J405" s="564"/>
      <c r="K405" s="564"/>
      <c r="L405" s="564"/>
      <c r="M405" s="564"/>
      <c r="N405" s="564"/>
      <c r="O405" s="564"/>
      <c r="P405" s="564"/>
      <c r="Q405" s="564"/>
      <c r="R405" s="564"/>
      <c r="S405" s="564"/>
      <c r="T405" s="564"/>
      <c r="U405" s="564"/>
      <c r="V405" s="564"/>
      <c r="W405" s="564"/>
      <c r="X405" s="564"/>
      <c r="Y405" s="564"/>
      <c r="Z405" s="564"/>
    </row>
    <row r="406" ht="12.75" customHeight="1">
      <c r="A406" s="564"/>
      <c r="B406" s="565"/>
      <c r="C406" s="565"/>
      <c r="D406" s="566"/>
      <c r="E406" s="566"/>
      <c r="F406" s="566"/>
      <c r="G406" s="567"/>
      <c r="H406" s="564"/>
      <c r="I406" s="568"/>
      <c r="J406" s="564"/>
      <c r="K406" s="564"/>
      <c r="L406" s="564"/>
      <c r="M406" s="564"/>
      <c r="N406" s="564"/>
      <c r="O406" s="564"/>
      <c r="P406" s="564"/>
      <c r="Q406" s="564"/>
      <c r="R406" s="564"/>
      <c r="S406" s="564"/>
      <c r="T406" s="564"/>
      <c r="U406" s="564"/>
      <c r="V406" s="564"/>
      <c r="W406" s="564"/>
      <c r="X406" s="564"/>
      <c r="Y406" s="564"/>
      <c r="Z406" s="564"/>
    </row>
    <row r="407" ht="12.75" customHeight="1">
      <c r="A407" s="564"/>
      <c r="B407" s="565"/>
      <c r="C407" s="565"/>
      <c r="D407" s="566"/>
      <c r="E407" s="566"/>
      <c r="F407" s="566"/>
      <c r="G407" s="567"/>
      <c r="H407" s="564"/>
      <c r="I407" s="568"/>
      <c r="J407" s="564"/>
      <c r="K407" s="564"/>
      <c r="L407" s="564"/>
      <c r="M407" s="564"/>
      <c r="N407" s="564"/>
      <c r="O407" s="564"/>
      <c r="P407" s="564"/>
      <c r="Q407" s="564"/>
      <c r="R407" s="564"/>
      <c r="S407" s="564"/>
      <c r="T407" s="564"/>
      <c r="U407" s="564"/>
      <c r="V407" s="564"/>
      <c r="W407" s="564"/>
      <c r="X407" s="564"/>
      <c r="Y407" s="564"/>
      <c r="Z407" s="564"/>
    </row>
    <row r="408" ht="12.75" customHeight="1">
      <c r="A408" s="564"/>
      <c r="B408" s="565"/>
      <c r="C408" s="565"/>
      <c r="D408" s="566"/>
      <c r="E408" s="566"/>
      <c r="F408" s="566"/>
      <c r="G408" s="567"/>
      <c r="H408" s="564"/>
      <c r="I408" s="568"/>
      <c r="J408" s="564"/>
      <c r="K408" s="564"/>
      <c r="L408" s="564"/>
      <c r="M408" s="564"/>
      <c r="N408" s="564"/>
      <c r="O408" s="564"/>
      <c r="P408" s="564"/>
      <c r="Q408" s="564"/>
      <c r="R408" s="564"/>
      <c r="S408" s="564"/>
      <c r="T408" s="564"/>
      <c r="U408" s="564"/>
      <c r="V408" s="564"/>
      <c r="W408" s="564"/>
      <c r="X408" s="564"/>
      <c r="Y408" s="564"/>
      <c r="Z408" s="564"/>
    </row>
    <row r="409" ht="12.75" customHeight="1">
      <c r="A409" s="564"/>
      <c r="B409" s="565"/>
      <c r="C409" s="565"/>
      <c r="D409" s="566"/>
      <c r="E409" s="566"/>
      <c r="F409" s="566"/>
      <c r="G409" s="567"/>
      <c r="H409" s="564"/>
      <c r="I409" s="568"/>
      <c r="J409" s="564"/>
      <c r="K409" s="564"/>
      <c r="L409" s="564"/>
      <c r="M409" s="564"/>
      <c r="N409" s="564"/>
      <c r="O409" s="564"/>
      <c r="P409" s="564"/>
      <c r="Q409" s="564"/>
      <c r="R409" s="564"/>
      <c r="S409" s="564"/>
      <c r="T409" s="564"/>
      <c r="U409" s="564"/>
      <c r="V409" s="564"/>
      <c r="W409" s="564"/>
      <c r="X409" s="564"/>
      <c r="Y409" s="564"/>
      <c r="Z409" s="564"/>
    </row>
    <row r="410" ht="12.75" customHeight="1">
      <c r="A410" s="564"/>
      <c r="B410" s="565"/>
      <c r="C410" s="565"/>
      <c r="D410" s="566"/>
      <c r="E410" s="566"/>
      <c r="F410" s="566"/>
      <c r="G410" s="567"/>
      <c r="H410" s="564"/>
      <c r="I410" s="568"/>
      <c r="J410" s="564"/>
      <c r="K410" s="564"/>
      <c r="L410" s="564"/>
      <c r="M410" s="564"/>
      <c r="N410" s="564"/>
      <c r="O410" s="564"/>
      <c r="P410" s="564"/>
      <c r="Q410" s="564"/>
      <c r="R410" s="564"/>
      <c r="S410" s="564"/>
      <c r="T410" s="564"/>
      <c r="U410" s="564"/>
      <c r="V410" s="564"/>
      <c r="W410" s="564"/>
      <c r="X410" s="564"/>
      <c r="Y410" s="564"/>
      <c r="Z410" s="564"/>
    </row>
    <row r="411" ht="12.75" customHeight="1">
      <c r="A411" s="564"/>
      <c r="B411" s="565"/>
      <c r="C411" s="565"/>
      <c r="D411" s="566"/>
      <c r="E411" s="566"/>
      <c r="F411" s="566"/>
      <c r="G411" s="567"/>
      <c r="H411" s="564"/>
      <c r="I411" s="568"/>
      <c r="J411" s="564"/>
      <c r="K411" s="564"/>
      <c r="L411" s="564"/>
      <c r="M411" s="564"/>
      <c r="N411" s="564"/>
      <c r="O411" s="564"/>
      <c r="P411" s="564"/>
      <c r="Q411" s="564"/>
      <c r="R411" s="564"/>
      <c r="S411" s="564"/>
      <c r="T411" s="564"/>
      <c r="U411" s="564"/>
      <c r="V411" s="564"/>
      <c r="W411" s="564"/>
      <c r="X411" s="564"/>
      <c r="Y411" s="564"/>
      <c r="Z411" s="564"/>
    </row>
    <row r="412" ht="12.75" customHeight="1">
      <c r="A412" s="564"/>
      <c r="B412" s="565"/>
      <c r="C412" s="565"/>
      <c r="D412" s="566"/>
      <c r="E412" s="566"/>
      <c r="F412" s="566"/>
      <c r="G412" s="567"/>
      <c r="H412" s="564"/>
      <c r="I412" s="568"/>
      <c r="J412" s="564"/>
      <c r="K412" s="564"/>
      <c r="L412" s="564"/>
      <c r="M412" s="564"/>
      <c r="N412" s="564"/>
      <c r="O412" s="564"/>
      <c r="P412" s="564"/>
      <c r="Q412" s="564"/>
      <c r="R412" s="564"/>
      <c r="S412" s="564"/>
      <c r="T412" s="564"/>
      <c r="U412" s="564"/>
      <c r="V412" s="564"/>
      <c r="W412" s="564"/>
      <c r="X412" s="564"/>
      <c r="Y412" s="564"/>
      <c r="Z412" s="564"/>
    </row>
    <row r="413" ht="12.75" customHeight="1">
      <c r="A413" s="564"/>
      <c r="B413" s="565"/>
      <c r="C413" s="565"/>
      <c r="D413" s="566"/>
      <c r="E413" s="566"/>
      <c r="F413" s="566"/>
      <c r="G413" s="567"/>
      <c r="H413" s="564"/>
      <c r="I413" s="568"/>
      <c r="J413" s="564"/>
      <c r="K413" s="564"/>
      <c r="L413" s="564"/>
      <c r="M413" s="564"/>
      <c r="N413" s="564"/>
      <c r="O413" s="564"/>
      <c r="P413" s="564"/>
      <c r="Q413" s="564"/>
      <c r="R413" s="564"/>
      <c r="S413" s="564"/>
      <c r="T413" s="564"/>
      <c r="U413" s="564"/>
      <c r="V413" s="564"/>
      <c r="W413" s="564"/>
      <c r="X413" s="564"/>
      <c r="Y413" s="564"/>
      <c r="Z413" s="564"/>
    </row>
    <row r="414" ht="12.75" customHeight="1">
      <c r="A414" s="564"/>
      <c r="B414" s="565"/>
      <c r="C414" s="565"/>
      <c r="D414" s="566"/>
      <c r="E414" s="566"/>
      <c r="F414" s="566"/>
      <c r="G414" s="567"/>
      <c r="H414" s="564"/>
      <c r="I414" s="568"/>
      <c r="J414" s="564"/>
      <c r="K414" s="564"/>
      <c r="L414" s="564"/>
      <c r="M414" s="564"/>
      <c r="N414" s="564"/>
      <c r="O414" s="564"/>
      <c r="P414" s="564"/>
      <c r="Q414" s="564"/>
      <c r="R414" s="564"/>
      <c r="S414" s="564"/>
      <c r="T414" s="564"/>
      <c r="U414" s="564"/>
      <c r="V414" s="564"/>
      <c r="W414" s="564"/>
      <c r="X414" s="564"/>
      <c r="Y414" s="564"/>
      <c r="Z414" s="564"/>
    </row>
    <row r="415" ht="12.75" customHeight="1">
      <c r="A415" s="564"/>
      <c r="B415" s="565"/>
      <c r="C415" s="565"/>
      <c r="D415" s="566"/>
      <c r="E415" s="566"/>
      <c r="F415" s="566"/>
      <c r="G415" s="567"/>
      <c r="H415" s="564"/>
      <c r="I415" s="568"/>
      <c r="J415" s="564"/>
      <c r="K415" s="564"/>
      <c r="L415" s="564"/>
      <c r="M415" s="564"/>
      <c r="N415" s="564"/>
      <c r="O415" s="564"/>
      <c r="P415" s="564"/>
      <c r="Q415" s="564"/>
      <c r="R415" s="564"/>
      <c r="S415" s="564"/>
      <c r="T415" s="564"/>
      <c r="U415" s="564"/>
      <c r="V415" s="564"/>
      <c r="W415" s="564"/>
      <c r="X415" s="564"/>
      <c r="Y415" s="564"/>
      <c r="Z415" s="564"/>
    </row>
    <row r="416" ht="12.75" customHeight="1">
      <c r="A416" s="564"/>
      <c r="B416" s="565"/>
      <c r="C416" s="565"/>
      <c r="D416" s="566"/>
      <c r="E416" s="566"/>
      <c r="F416" s="566"/>
      <c r="G416" s="567"/>
      <c r="H416" s="564"/>
      <c r="I416" s="568"/>
      <c r="J416" s="564"/>
      <c r="K416" s="564"/>
      <c r="L416" s="564"/>
      <c r="M416" s="564"/>
      <c r="N416" s="564"/>
      <c r="O416" s="564"/>
      <c r="P416" s="564"/>
      <c r="Q416" s="564"/>
      <c r="R416" s="564"/>
      <c r="S416" s="564"/>
      <c r="T416" s="564"/>
      <c r="U416" s="564"/>
      <c r="V416" s="564"/>
      <c r="W416" s="564"/>
      <c r="X416" s="564"/>
      <c r="Y416" s="564"/>
      <c r="Z416" s="564"/>
    </row>
    <row r="417" ht="12.75" customHeight="1">
      <c r="A417" s="564"/>
      <c r="B417" s="565"/>
      <c r="C417" s="565"/>
      <c r="D417" s="566"/>
      <c r="E417" s="566"/>
      <c r="F417" s="566"/>
      <c r="G417" s="567"/>
      <c r="H417" s="564"/>
      <c r="I417" s="568"/>
      <c r="J417" s="564"/>
      <c r="K417" s="564"/>
      <c r="L417" s="564"/>
      <c r="M417" s="564"/>
      <c r="N417" s="564"/>
      <c r="O417" s="564"/>
      <c r="P417" s="564"/>
      <c r="Q417" s="564"/>
      <c r="R417" s="564"/>
      <c r="S417" s="564"/>
      <c r="T417" s="564"/>
      <c r="U417" s="564"/>
      <c r="V417" s="564"/>
      <c r="W417" s="564"/>
      <c r="X417" s="564"/>
      <c r="Y417" s="564"/>
      <c r="Z417" s="564"/>
    </row>
    <row r="418" ht="12.75" customHeight="1">
      <c r="A418" s="564"/>
      <c r="B418" s="565"/>
      <c r="C418" s="565"/>
      <c r="D418" s="566"/>
      <c r="E418" s="566"/>
      <c r="F418" s="566"/>
      <c r="G418" s="567"/>
      <c r="H418" s="564"/>
      <c r="I418" s="568"/>
      <c r="J418" s="564"/>
      <c r="K418" s="564"/>
      <c r="L418" s="564"/>
      <c r="M418" s="564"/>
      <c r="N418" s="564"/>
      <c r="O418" s="564"/>
      <c r="P418" s="564"/>
      <c r="Q418" s="564"/>
      <c r="R418" s="564"/>
      <c r="S418" s="564"/>
      <c r="T418" s="564"/>
      <c r="U418" s="564"/>
      <c r="V418" s="564"/>
      <c r="W418" s="564"/>
      <c r="X418" s="564"/>
      <c r="Y418" s="564"/>
      <c r="Z418" s="564"/>
    </row>
    <row r="419" ht="12.75" customHeight="1">
      <c r="A419" s="564"/>
      <c r="B419" s="565"/>
      <c r="C419" s="565"/>
      <c r="D419" s="566"/>
      <c r="E419" s="566"/>
      <c r="F419" s="566"/>
      <c r="G419" s="567"/>
      <c r="H419" s="564"/>
      <c r="I419" s="568"/>
      <c r="J419" s="564"/>
      <c r="K419" s="564"/>
      <c r="L419" s="564"/>
      <c r="M419" s="564"/>
      <c r="N419" s="564"/>
      <c r="O419" s="564"/>
      <c r="P419" s="564"/>
      <c r="Q419" s="564"/>
      <c r="R419" s="564"/>
      <c r="S419" s="564"/>
      <c r="T419" s="564"/>
      <c r="U419" s="564"/>
      <c r="V419" s="564"/>
      <c r="W419" s="564"/>
      <c r="X419" s="564"/>
      <c r="Y419" s="564"/>
      <c r="Z419" s="564"/>
    </row>
    <row r="420" ht="12.75" customHeight="1">
      <c r="A420" s="564"/>
      <c r="B420" s="565"/>
      <c r="C420" s="565"/>
      <c r="D420" s="566"/>
      <c r="E420" s="566"/>
      <c r="F420" s="566"/>
      <c r="G420" s="567"/>
      <c r="H420" s="564"/>
      <c r="I420" s="568"/>
      <c r="J420" s="564"/>
      <c r="K420" s="564"/>
      <c r="L420" s="564"/>
      <c r="M420" s="564"/>
      <c r="N420" s="564"/>
      <c r="O420" s="564"/>
      <c r="P420" s="564"/>
      <c r="Q420" s="564"/>
      <c r="R420" s="564"/>
      <c r="S420" s="564"/>
      <c r="T420" s="564"/>
      <c r="U420" s="564"/>
      <c r="V420" s="564"/>
      <c r="W420" s="564"/>
      <c r="X420" s="564"/>
      <c r="Y420" s="564"/>
      <c r="Z420" s="564"/>
    </row>
    <row r="421" ht="12.75" customHeight="1">
      <c r="A421" s="564"/>
      <c r="B421" s="565"/>
      <c r="C421" s="565"/>
      <c r="D421" s="566"/>
      <c r="E421" s="566"/>
      <c r="F421" s="566"/>
      <c r="G421" s="567"/>
      <c r="H421" s="564"/>
      <c r="I421" s="568"/>
      <c r="J421" s="564"/>
      <c r="K421" s="564"/>
      <c r="L421" s="564"/>
      <c r="M421" s="564"/>
      <c r="N421" s="564"/>
      <c r="O421" s="564"/>
      <c r="P421" s="564"/>
      <c r="Q421" s="564"/>
      <c r="R421" s="564"/>
      <c r="S421" s="564"/>
      <c r="T421" s="564"/>
      <c r="U421" s="564"/>
      <c r="V421" s="564"/>
      <c r="W421" s="564"/>
      <c r="X421" s="564"/>
      <c r="Y421" s="564"/>
      <c r="Z421" s="564"/>
    </row>
    <row r="422" ht="12.75" customHeight="1">
      <c r="A422" s="564"/>
      <c r="B422" s="565"/>
      <c r="C422" s="565"/>
      <c r="D422" s="566"/>
      <c r="E422" s="566"/>
      <c r="F422" s="566"/>
      <c r="G422" s="567"/>
      <c r="H422" s="564"/>
      <c r="I422" s="568"/>
      <c r="J422" s="564"/>
      <c r="K422" s="564"/>
      <c r="L422" s="564"/>
      <c r="M422" s="564"/>
      <c r="N422" s="564"/>
      <c r="O422" s="564"/>
      <c r="P422" s="564"/>
      <c r="Q422" s="564"/>
      <c r="R422" s="564"/>
      <c r="S422" s="564"/>
      <c r="T422" s="564"/>
      <c r="U422" s="564"/>
      <c r="V422" s="564"/>
      <c r="W422" s="564"/>
      <c r="X422" s="564"/>
      <c r="Y422" s="564"/>
      <c r="Z422" s="564"/>
    </row>
    <row r="423" ht="12.75" customHeight="1">
      <c r="A423" s="564"/>
      <c r="B423" s="565"/>
      <c r="C423" s="565"/>
      <c r="D423" s="566"/>
      <c r="E423" s="566"/>
      <c r="F423" s="566"/>
      <c r="G423" s="567"/>
      <c r="H423" s="564"/>
      <c r="I423" s="568"/>
      <c r="J423" s="564"/>
      <c r="K423" s="564"/>
      <c r="L423" s="564"/>
      <c r="M423" s="564"/>
      <c r="N423" s="564"/>
      <c r="O423" s="564"/>
      <c r="P423" s="564"/>
      <c r="Q423" s="564"/>
      <c r="R423" s="564"/>
      <c r="S423" s="564"/>
      <c r="T423" s="564"/>
      <c r="U423" s="564"/>
      <c r="V423" s="564"/>
      <c r="W423" s="564"/>
      <c r="X423" s="564"/>
      <c r="Y423" s="564"/>
      <c r="Z423" s="564"/>
    </row>
    <row r="424" ht="12.75" customHeight="1">
      <c r="A424" s="564"/>
      <c r="B424" s="565"/>
      <c r="C424" s="565"/>
      <c r="D424" s="566"/>
      <c r="E424" s="566"/>
      <c r="F424" s="566"/>
      <c r="G424" s="567"/>
      <c r="H424" s="564"/>
      <c r="I424" s="568"/>
      <c r="J424" s="564"/>
      <c r="K424" s="564"/>
      <c r="L424" s="564"/>
      <c r="M424" s="564"/>
      <c r="N424" s="564"/>
      <c r="O424" s="564"/>
      <c r="P424" s="564"/>
      <c r="Q424" s="564"/>
      <c r="R424" s="564"/>
      <c r="S424" s="564"/>
      <c r="T424" s="564"/>
      <c r="U424" s="564"/>
      <c r="V424" s="564"/>
      <c r="W424" s="564"/>
      <c r="X424" s="564"/>
      <c r="Y424" s="564"/>
      <c r="Z424" s="564"/>
    </row>
    <row r="425" ht="12.75" customHeight="1">
      <c r="A425" s="564"/>
      <c r="B425" s="565"/>
      <c r="C425" s="565"/>
      <c r="D425" s="566"/>
      <c r="E425" s="566"/>
      <c r="F425" s="566"/>
      <c r="G425" s="567"/>
      <c r="H425" s="564"/>
      <c r="I425" s="568"/>
      <c r="J425" s="564"/>
      <c r="K425" s="564"/>
      <c r="L425" s="564"/>
      <c r="M425" s="564"/>
      <c r="N425" s="564"/>
      <c r="O425" s="564"/>
      <c r="P425" s="564"/>
      <c r="Q425" s="564"/>
      <c r="R425" s="564"/>
      <c r="S425" s="564"/>
      <c r="T425" s="564"/>
      <c r="U425" s="564"/>
      <c r="V425" s="564"/>
      <c r="W425" s="564"/>
      <c r="X425" s="564"/>
      <c r="Y425" s="564"/>
      <c r="Z425" s="564"/>
    </row>
    <row r="426" ht="12.75" customHeight="1">
      <c r="A426" s="564"/>
      <c r="B426" s="565"/>
      <c r="C426" s="565"/>
      <c r="D426" s="566"/>
      <c r="E426" s="566"/>
      <c r="F426" s="566"/>
      <c r="G426" s="567"/>
      <c r="H426" s="564"/>
      <c r="I426" s="568"/>
      <c r="J426" s="564"/>
      <c r="K426" s="564"/>
      <c r="L426" s="564"/>
      <c r="M426" s="564"/>
      <c r="N426" s="564"/>
      <c r="O426" s="564"/>
      <c r="P426" s="564"/>
      <c r="Q426" s="564"/>
      <c r="R426" s="564"/>
      <c r="S426" s="564"/>
      <c r="T426" s="564"/>
      <c r="U426" s="564"/>
      <c r="V426" s="564"/>
      <c r="W426" s="564"/>
      <c r="X426" s="564"/>
      <c r="Y426" s="564"/>
      <c r="Z426" s="564"/>
    </row>
    <row r="427" ht="12.75" customHeight="1">
      <c r="A427" s="564"/>
      <c r="B427" s="565"/>
      <c r="C427" s="565"/>
      <c r="D427" s="566"/>
      <c r="E427" s="566"/>
      <c r="F427" s="566"/>
      <c r="G427" s="567"/>
      <c r="H427" s="564"/>
      <c r="I427" s="568"/>
      <c r="J427" s="564"/>
      <c r="K427" s="564"/>
      <c r="L427" s="564"/>
      <c r="M427" s="564"/>
      <c r="N427" s="564"/>
      <c r="O427" s="564"/>
      <c r="P427" s="564"/>
      <c r="Q427" s="564"/>
      <c r="R427" s="564"/>
      <c r="S427" s="564"/>
      <c r="T427" s="564"/>
      <c r="U427" s="564"/>
      <c r="V427" s="564"/>
      <c r="W427" s="564"/>
      <c r="X427" s="564"/>
      <c r="Y427" s="564"/>
      <c r="Z427" s="564"/>
    </row>
    <row r="428" ht="12.75" customHeight="1">
      <c r="A428" s="564"/>
      <c r="B428" s="565"/>
      <c r="C428" s="565"/>
      <c r="D428" s="566"/>
      <c r="E428" s="566"/>
      <c r="F428" s="566"/>
      <c r="G428" s="567"/>
      <c r="H428" s="564"/>
      <c r="I428" s="568"/>
      <c r="J428" s="564"/>
      <c r="K428" s="564"/>
      <c r="L428" s="564"/>
      <c r="M428" s="564"/>
      <c r="N428" s="564"/>
      <c r="O428" s="564"/>
      <c r="P428" s="564"/>
      <c r="Q428" s="564"/>
      <c r="R428" s="564"/>
      <c r="S428" s="564"/>
      <c r="T428" s="564"/>
      <c r="U428" s="564"/>
      <c r="V428" s="564"/>
      <c r="W428" s="564"/>
      <c r="X428" s="564"/>
      <c r="Y428" s="564"/>
      <c r="Z428" s="564"/>
    </row>
    <row r="429" ht="12.75" customHeight="1">
      <c r="A429" s="564"/>
      <c r="B429" s="565"/>
      <c r="C429" s="565"/>
      <c r="D429" s="566"/>
      <c r="E429" s="566"/>
      <c r="F429" s="566"/>
      <c r="G429" s="567"/>
      <c r="H429" s="564"/>
      <c r="I429" s="568"/>
      <c r="J429" s="564"/>
      <c r="K429" s="564"/>
      <c r="L429" s="564"/>
      <c r="M429" s="564"/>
      <c r="N429" s="564"/>
      <c r="O429" s="564"/>
      <c r="P429" s="564"/>
      <c r="Q429" s="564"/>
      <c r="R429" s="564"/>
      <c r="S429" s="564"/>
      <c r="T429" s="564"/>
      <c r="U429" s="564"/>
      <c r="V429" s="564"/>
      <c r="W429" s="564"/>
      <c r="X429" s="564"/>
      <c r="Y429" s="564"/>
      <c r="Z429" s="564"/>
    </row>
    <row r="430" ht="12.75" customHeight="1">
      <c r="A430" s="564"/>
      <c r="B430" s="565"/>
      <c r="C430" s="565"/>
      <c r="D430" s="566"/>
      <c r="E430" s="566"/>
      <c r="F430" s="566"/>
      <c r="G430" s="567"/>
      <c r="H430" s="564"/>
      <c r="I430" s="568"/>
      <c r="J430" s="564"/>
      <c r="K430" s="564"/>
      <c r="L430" s="564"/>
      <c r="M430" s="564"/>
      <c r="N430" s="564"/>
      <c r="O430" s="564"/>
      <c r="P430" s="564"/>
      <c r="Q430" s="564"/>
      <c r="R430" s="564"/>
      <c r="S430" s="564"/>
      <c r="T430" s="564"/>
      <c r="U430" s="564"/>
      <c r="V430" s="564"/>
      <c r="W430" s="564"/>
      <c r="X430" s="564"/>
      <c r="Y430" s="564"/>
      <c r="Z430" s="564"/>
    </row>
    <row r="431" ht="12.75" customHeight="1">
      <c r="A431" s="564"/>
      <c r="B431" s="565"/>
      <c r="C431" s="565"/>
      <c r="D431" s="566"/>
      <c r="E431" s="566"/>
      <c r="F431" s="566"/>
      <c r="G431" s="567"/>
      <c r="H431" s="564"/>
      <c r="I431" s="568"/>
      <c r="J431" s="564"/>
      <c r="K431" s="564"/>
      <c r="L431" s="564"/>
      <c r="M431" s="564"/>
      <c r="N431" s="564"/>
      <c r="O431" s="564"/>
      <c r="P431" s="564"/>
      <c r="Q431" s="564"/>
      <c r="R431" s="564"/>
      <c r="S431" s="564"/>
      <c r="T431" s="564"/>
      <c r="U431" s="564"/>
      <c r="V431" s="564"/>
      <c r="W431" s="564"/>
      <c r="X431" s="564"/>
      <c r="Y431" s="564"/>
      <c r="Z431" s="564"/>
    </row>
    <row r="432" ht="12.75" customHeight="1">
      <c r="A432" s="564"/>
      <c r="B432" s="565"/>
      <c r="C432" s="565"/>
      <c r="D432" s="566"/>
      <c r="E432" s="566"/>
      <c r="F432" s="566"/>
      <c r="G432" s="567"/>
      <c r="H432" s="564"/>
      <c r="I432" s="568"/>
      <c r="J432" s="564"/>
      <c r="K432" s="564"/>
      <c r="L432" s="564"/>
      <c r="M432" s="564"/>
      <c r="N432" s="564"/>
      <c r="O432" s="564"/>
      <c r="P432" s="564"/>
      <c r="Q432" s="564"/>
      <c r="R432" s="564"/>
      <c r="S432" s="564"/>
      <c r="T432" s="564"/>
      <c r="U432" s="564"/>
      <c r="V432" s="564"/>
      <c r="W432" s="564"/>
      <c r="X432" s="564"/>
      <c r="Y432" s="564"/>
      <c r="Z432" s="564"/>
    </row>
    <row r="433" ht="12.75" customHeight="1">
      <c r="A433" s="564"/>
      <c r="B433" s="565"/>
      <c r="C433" s="565"/>
      <c r="D433" s="566"/>
      <c r="E433" s="566"/>
      <c r="F433" s="566"/>
      <c r="G433" s="567"/>
      <c r="H433" s="564"/>
      <c r="I433" s="568"/>
      <c r="J433" s="564"/>
      <c r="K433" s="564"/>
      <c r="L433" s="564"/>
      <c r="M433" s="564"/>
      <c r="N433" s="564"/>
      <c r="O433" s="564"/>
      <c r="P433" s="564"/>
      <c r="Q433" s="564"/>
      <c r="R433" s="564"/>
      <c r="S433" s="564"/>
      <c r="T433" s="564"/>
      <c r="U433" s="564"/>
      <c r="V433" s="564"/>
      <c r="W433" s="564"/>
      <c r="X433" s="564"/>
      <c r="Y433" s="564"/>
      <c r="Z433" s="564"/>
    </row>
    <row r="434" ht="12.75" customHeight="1">
      <c r="A434" s="564"/>
      <c r="B434" s="565"/>
      <c r="C434" s="565"/>
      <c r="D434" s="566"/>
      <c r="E434" s="566"/>
      <c r="F434" s="566"/>
      <c r="G434" s="567"/>
      <c r="H434" s="564"/>
      <c r="I434" s="568"/>
      <c r="J434" s="564"/>
      <c r="K434" s="564"/>
      <c r="L434" s="564"/>
      <c r="M434" s="564"/>
      <c r="N434" s="564"/>
      <c r="O434" s="564"/>
      <c r="P434" s="564"/>
      <c r="Q434" s="564"/>
      <c r="R434" s="564"/>
      <c r="S434" s="564"/>
      <c r="T434" s="564"/>
      <c r="U434" s="564"/>
      <c r="V434" s="564"/>
      <c r="W434" s="564"/>
      <c r="X434" s="564"/>
      <c r="Y434" s="564"/>
      <c r="Z434" s="564"/>
    </row>
    <row r="435" ht="12.75" customHeight="1">
      <c r="A435" s="564"/>
      <c r="B435" s="565"/>
      <c r="C435" s="565"/>
      <c r="D435" s="566"/>
      <c r="E435" s="566"/>
      <c r="F435" s="566"/>
      <c r="G435" s="567"/>
      <c r="H435" s="564"/>
      <c r="I435" s="568"/>
      <c r="J435" s="564"/>
      <c r="K435" s="564"/>
      <c r="L435" s="564"/>
      <c r="M435" s="564"/>
      <c r="N435" s="564"/>
      <c r="O435" s="564"/>
      <c r="P435" s="564"/>
      <c r="Q435" s="564"/>
      <c r="R435" s="564"/>
      <c r="S435" s="564"/>
      <c r="T435" s="564"/>
      <c r="U435" s="564"/>
      <c r="V435" s="564"/>
      <c r="W435" s="564"/>
      <c r="X435" s="564"/>
      <c r="Y435" s="564"/>
      <c r="Z435" s="564"/>
    </row>
    <row r="436" ht="12.75" customHeight="1">
      <c r="A436" s="564"/>
      <c r="B436" s="565"/>
      <c r="C436" s="565"/>
      <c r="D436" s="566"/>
      <c r="E436" s="566"/>
      <c r="F436" s="566"/>
      <c r="G436" s="567"/>
      <c r="H436" s="564"/>
      <c r="I436" s="568"/>
      <c r="J436" s="564"/>
      <c r="K436" s="564"/>
      <c r="L436" s="564"/>
      <c r="M436" s="564"/>
      <c r="N436" s="564"/>
      <c r="O436" s="564"/>
      <c r="P436" s="564"/>
      <c r="Q436" s="564"/>
      <c r="R436" s="564"/>
      <c r="S436" s="564"/>
      <c r="T436" s="564"/>
      <c r="U436" s="564"/>
      <c r="V436" s="564"/>
      <c r="W436" s="564"/>
      <c r="X436" s="564"/>
      <c r="Y436" s="564"/>
      <c r="Z436" s="564"/>
    </row>
    <row r="437" ht="12.75" customHeight="1">
      <c r="A437" s="564"/>
      <c r="B437" s="565"/>
      <c r="C437" s="565"/>
      <c r="D437" s="566"/>
      <c r="E437" s="566"/>
      <c r="F437" s="566"/>
      <c r="G437" s="567"/>
      <c r="H437" s="564"/>
      <c r="I437" s="568"/>
      <c r="J437" s="564"/>
      <c r="K437" s="564"/>
      <c r="L437" s="564"/>
      <c r="M437" s="564"/>
      <c r="N437" s="564"/>
      <c r="O437" s="564"/>
      <c r="P437" s="564"/>
      <c r="Q437" s="564"/>
      <c r="R437" s="564"/>
      <c r="S437" s="564"/>
      <c r="T437" s="564"/>
      <c r="U437" s="564"/>
      <c r="V437" s="564"/>
      <c r="W437" s="564"/>
      <c r="X437" s="564"/>
      <c r="Y437" s="564"/>
      <c r="Z437" s="564"/>
    </row>
    <row r="438" ht="12.75" customHeight="1">
      <c r="A438" s="564"/>
      <c r="B438" s="565"/>
      <c r="C438" s="565"/>
      <c r="D438" s="566"/>
      <c r="E438" s="566"/>
      <c r="F438" s="566"/>
      <c r="G438" s="567"/>
      <c r="H438" s="564"/>
      <c r="I438" s="568"/>
      <c r="J438" s="564"/>
      <c r="K438" s="564"/>
      <c r="L438" s="564"/>
      <c r="M438" s="564"/>
      <c r="N438" s="564"/>
      <c r="O438" s="564"/>
      <c r="P438" s="564"/>
      <c r="Q438" s="564"/>
      <c r="R438" s="564"/>
      <c r="S438" s="564"/>
      <c r="T438" s="564"/>
      <c r="U438" s="564"/>
      <c r="V438" s="564"/>
      <c r="W438" s="564"/>
      <c r="X438" s="564"/>
      <c r="Y438" s="564"/>
      <c r="Z438" s="564"/>
    </row>
    <row r="439" ht="12.75" customHeight="1">
      <c r="A439" s="564"/>
      <c r="B439" s="565"/>
      <c r="C439" s="565"/>
      <c r="D439" s="566"/>
      <c r="E439" s="566"/>
      <c r="F439" s="566"/>
      <c r="G439" s="567"/>
      <c r="H439" s="564"/>
      <c r="I439" s="568"/>
      <c r="J439" s="564"/>
      <c r="K439" s="564"/>
      <c r="L439" s="564"/>
      <c r="M439" s="564"/>
      <c r="N439" s="564"/>
      <c r="O439" s="564"/>
      <c r="P439" s="564"/>
      <c r="Q439" s="564"/>
      <c r="R439" s="564"/>
      <c r="S439" s="564"/>
      <c r="T439" s="564"/>
      <c r="U439" s="564"/>
      <c r="V439" s="564"/>
      <c r="W439" s="564"/>
      <c r="X439" s="564"/>
      <c r="Y439" s="564"/>
      <c r="Z439" s="564"/>
    </row>
    <row r="440" ht="12.75" customHeight="1">
      <c r="A440" s="564"/>
      <c r="B440" s="565"/>
      <c r="C440" s="565"/>
      <c r="D440" s="566"/>
      <c r="E440" s="566"/>
      <c r="F440" s="566"/>
      <c r="G440" s="567"/>
      <c r="H440" s="564"/>
      <c r="I440" s="568"/>
      <c r="J440" s="564"/>
      <c r="K440" s="564"/>
      <c r="L440" s="564"/>
      <c r="M440" s="564"/>
      <c r="N440" s="564"/>
      <c r="O440" s="564"/>
      <c r="P440" s="564"/>
      <c r="Q440" s="564"/>
      <c r="R440" s="564"/>
      <c r="S440" s="564"/>
      <c r="T440" s="564"/>
      <c r="U440" s="564"/>
      <c r="V440" s="564"/>
      <c r="W440" s="564"/>
      <c r="X440" s="564"/>
      <c r="Y440" s="564"/>
      <c r="Z440" s="564"/>
    </row>
    <row r="441" ht="12.75" customHeight="1">
      <c r="A441" s="564"/>
      <c r="B441" s="565"/>
      <c r="C441" s="565"/>
      <c r="D441" s="566"/>
      <c r="E441" s="566"/>
      <c r="F441" s="566"/>
      <c r="G441" s="567"/>
      <c r="H441" s="564"/>
      <c r="I441" s="568"/>
      <c r="J441" s="564"/>
      <c r="K441" s="564"/>
      <c r="L441" s="564"/>
      <c r="M441" s="564"/>
      <c r="N441" s="564"/>
      <c r="O441" s="564"/>
      <c r="P441" s="564"/>
      <c r="Q441" s="564"/>
      <c r="R441" s="564"/>
      <c r="S441" s="564"/>
      <c r="T441" s="564"/>
      <c r="U441" s="564"/>
      <c r="V441" s="564"/>
      <c r="W441" s="564"/>
      <c r="X441" s="564"/>
      <c r="Y441" s="564"/>
      <c r="Z441" s="564"/>
    </row>
    <row r="442" ht="12.75" customHeight="1">
      <c r="A442" s="564"/>
      <c r="B442" s="565"/>
      <c r="C442" s="565"/>
      <c r="D442" s="566"/>
      <c r="E442" s="566"/>
      <c r="F442" s="566"/>
      <c r="G442" s="567"/>
      <c r="H442" s="564"/>
      <c r="I442" s="568"/>
      <c r="J442" s="564"/>
      <c r="K442" s="564"/>
      <c r="L442" s="564"/>
      <c r="M442" s="564"/>
      <c r="N442" s="564"/>
      <c r="O442" s="564"/>
      <c r="P442" s="564"/>
      <c r="Q442" s="564"/>
      <c r="R442" s="564"/>
      <c r="S442" s="564"/>
      <c r="T442" s="564"/>
      <c r="U442" s="564"/>
      <c r="V442" s="564"/>
      <c r="W442" s="564"/>
      <c r="X442" s="564"/>
      <c r="Y442" s="564"/>
      <c r="Z442" s="564"/>
    </row>
    <row r="443" ht="12.75" customHeight="1">
      <c r="A443" s="564"/>
      <c r="B443" s="565"/>
      <c r="C443" s="565"/>
      <c r="D443" s="566"/>
      <c r="E443" s="566"/>
      <c r="F443" s="566"/>
      <c r="G443" s="567"/>
      <c r="H443" s="564"/>
      <c r="I443" s="568"/>
      <c r="J443" s="564"/>
      <c r="K443" s="564"/>
      <c r="L443" s="564"/>
      <c r="M443" s="564"/>
      <c r="N443" s="564"/>
      <c r="O443" s="564"/>
      <c r="P443" s="564"/>
      <c r="Q443" s="564"/>
      <c r="R443" s="564"/>
      <c r="S443" s="564"/>
      <c r="T443" s="564"/>
      <c r="U443" s="564"/>
      <c r="V443" s="564"/>
      <c r="W443" s="564"/>
      <c r="X443" s="564"/>
      <c r="Y443" s="564"/>
      <c r="Z443" s="564"/>
    </row>
    <row r="444" ht="12.75" customHeight="1">
      <c r="A444" s="564"/>
      <c r="B444" s="565"/>
      <c r="C444" s="565"/>
      <c r="D444" s="566"/>
      <c r="E444" s="566"/>
      <c r="F444" s="566"/>
      <c r="G444" s="567"/>
      <c r="H444" s="564"/>
      <c r="I444" s="568"/>
      <c r="J444" s="564"/>
      <c r="K444" s="564"/>
      <c r="L444" s="564"/>
      <c r="M444" s="564"/>
      <c r="N444" s="564"/>
      <c r="O444" s="564"/>
      <c r="P444" s="564"/>
      <c r="Q444" s="564"/>
      <c r="R444" s="564"/>
      <c r="S444" s="564"/>
      <c r="T444" s="564"/>
      <c r="U444" s="564"/>
      <c r="V444" s="564"/>
      <c r="W444" s="564"/>
      <c r="X444" s="564"/>
      <c r="Y444" s="564"/>
      <c r="Z444" s="564"/>
    </row>
    <row r="445" ht="12.75" customHeight="1">
      <c r="A445" s="564"/>
      <c r="B445" s="565"/>
      <c r="C445" s="565"/>
      <c r="D445" s="566"/>
      <c r="E445" s="566"/>
      <c r="F445" s="566"/>
      <c r="G445" s="567"/>
      <c r="H445" s="564"/>
      <c r="I445" s="568"/>
      <c r="J445" s="564"/>
      <c r="K445" s="564"/>
      <c r="L445" s="564"/>
      <c r="M445" s="564"/>
      <c r="N445" s="564"/>
      <c r="O445" s="564"/>
      <c r="P445" s="564"/>
      <c r="Q445" s="564"/>
      <c r="R445" s="564"/>
      <c r="S445" s="564"/>
      <c r="T445" s="564"/>
      <c r="U445" s="564"/>
      <c r="V445" s="564"/>
      <c r="W445" s="564"/>
      <c r="X445" s="564"/>
      <c r="Y445" s="564"/>
      <c r="Z445" s="564"/>
    </row>
    <row r="446" ht="12.75" customHeight="1">
      <c r="A446" s="564"/>
      <c r="B446" s="565"/>
      <c r="C446" s="565"/>
      <c r="D446" s="566"/>
      <c r="E446" s="566"/>
      <c r="F446" s="566"/>
      <c r="G446" s="567"/>
      <c r="H446" s="564"/>
      <c r="I446" s="568"/>
      <c r="J446" s="564"/>
      <c r="K446" s="564"/>
      <c r="L446" s="564"/>
      <c r="M446" s="564"/>
      <c r="N446" s="564"/>
      <c r="O446" s="564"/>
      <c r="P446" s="564"/>
      <c r="Q446" s="564"/>
      <c r="R446" s="564"/>
      <c r="S446" s="564"/>
      <c r="T446" s="564"/>
      <c r="U446" s="564"/>
      <c r="V446" s="564"/>
      <c r="W446" s="564"/>
      <c r="X446" s="564"/>
      <c r="Y446" s="564"/>
      <c r="Z446" s="564"/>
    </row>
    <row r="447" ht="12.75" customHeight="1">
      <c r="A447" s="564"/>
      <c r="B447" s="565"/>
      <c r="C447" s="565"/>
      <c r="D447" s="566"/>
      <c r="E447" s="566"/>
      <c r="F447" s="566"/>
      <c r="G447" s="567"/>
      <c r="H447" s="564"/>
      <c r="I447" s="568"/>
      <c r="J447" s="564"/>
      <c r="K447" s="564"/>
      <c r="L447" s="564"/>
      <c r="M447" s="564"/>
      <c r="N447" s="564"/>
      <c r="O447" s="564"/>
      <c r="P447" s="564"/>
      <c r="Q447" s="564"/>
      <c r="R447" s="564"/>
      <c r="S447" s="564"/>
      <c r="T447" s="564"/>
      <c r="U447" s="564"/>
      <c r="V447" s="564"/>
      <c r="W447" s="564"/>
      <c r="X447" s="564"/>
      <c r="Y447" s="564"/>
      <c r="Z447" s="564"/>
    </row>
    <row r="448" ht="12.75" customHeight="1">
      <c r="A448" s="564"/>
      <c r="B448" s="565"/>
      <c r="C448" s="565"/>
      <c r="D448" s="566"/>
      <c r="E448" s="566"/>
      <c r="F448" s="566"/>
      <c r="G448" s="567"/>
      <c r="H448" s="564"/>
      <c r="I448" s="568"/>
      <c r="J448" s="564"/>
      <c r="K448" s="564"/>
      <c r="L448" s="564"/>
      <c r="M448" s="564"/>
      <c r="N448" s="564"/>
      <c r="O448" s="564"/>
      <c r="P448" s="564"/>
      <c r="Q448" s="564"/>
      <c r="R448" s="564"/>
      <c r="S448" s="564"/>
      <c r="T448" s="564"/>
      <c r="U448" s="564"/>
      <c r="V448" s="564"/>
      <c r="W448" s="564"/>
      <c r="X448" s="564"/>
      <c r="Y448" s="564"/>
      <c r="Z448" s="564"/>
    </row>
    <row r="449" ht="12.75" customHeight="1">
      <c r="A449" s="564"/>
      <c r="B449" s="565"/>
      <c r="C449" s="565"/>
      <c r="D449" s="566"/>
      <c r="E449" s="566"/>
      <c r="F449" s="566"/>
      <c r="G449" s="567"/>
      <c r="H449" s="564"/>
      <c r="I449" s="568"/>
      <c r="J449" s="564"/>
      <c r="K449" s="564"/>
      <c r="L449" s="564"/>
      <c r="M449" s="564"/>
      <c r="N449" s="564"/>
      <c r="O449" s="564"/>
      <c r="P449" s="564"/>
      <c r="Q449" s="564"/>
      <c r="R449" s="564"/>
      <c r="S449" s="564"/>
      <c r="T449" s="564"/>
      <c r="U449" s="564"/>
      <c r="V449" s="564"/>
      <c r="W449" s="564"/>
      <c r="X449" s="564"/>
      <c r="Y449" s="564"/>
      <c r="Z449" s="564"/>
    </row>
    <row r="450" ht="12.75" customHeight="1">
      <c r="A450" s="564"/>
      <c r="B450" s="565"/>
      <c r="C450" s="565"/>
      <c r="D450" s="566"/>
      <c r="E450" s="566"/>
      <c r="F450" s="566"/>
      <c r="G450" s="567"/>
      <c r="H450" s="564"/>
      <c r="I450" s="568"/>
      <c r="J450" s="564"/>
      <c r="K450" s="564"/>
      <c r="L450" s="564"/>
      <c r="M450" s="564"/>
      <c r="N450" s="564"/>
      <c r="O450" s="564"/>
      <c r="P450" s="564"/>
      <c r="Q450" s="564"/>
      <c r="R450" s="564"/>
      <c r="S450" s="564"/>
      <c r="T450" s="564"/>
      <c r="U450" s="564"/>
      <c r="V450" s="564"/>
      <c r="W450" s="564"/>
      <c r="X450" s="564"/>
      <c r="Y450" s="564"/>
      <c r="Z450" s="564"/>
    </row>
    <row r="451" ht="12.75" customHeight="1">
      <c r="A451" s="564"/>
      <c r="B451" s="565"/>
      <c r="C451" s="565"/>
      <c r="D451" s="566"/>
      <c r="E451" s="566"/>
      <c r="F451" s="566"/>
      <c r="G451" s="567"/>
      <c r="H451" s="564"/>
      <c r="I451" s="568"/>
      <c r="J451" s="564"/>
      <c r="K451" s="564"/>
      <c r="L451" s="564"/>
      <c r="M451" s="564"/>
      <c r="N451" s="564"/>
      <c r="O451" s="564"/>
      <c r="P451" s="564"/>
      <c r="Q451" s="564"/>
      <c r="R451" s="564"/>
      <c r="S451" s="564"/>
      <c r="T451" s="564"/>
      <c r="U451" s="564"/>
      <c r="V451" s="564"/>
      <c r="W451" s="564"/>
      <c r="X451" s="564"/>
      <c r="Y451" s="564"/>
      <c r="Z451" s="564"/>
    </row>
    <row r="452" ht="12.75" customHeight="1">
      <c r="A452" s="564"/>
      <c r="B452" s="565"/>
      <c r="C452" s="565"/>
      <c r="D452" s="566"/>
      <c r="E452" s="566"/>
      <c r="F452" s="566"/>
      <c r="G452" s="567"/>
      <c r="H452" s="564"/>
      <c r="I452" s="568"/>
      <c r="J452" s="564"/>
      <c r="K452" s="564"/>
      <c r="L452" s="564"/>
      <c r="M452" s="564"/>
      <c r="N452" s="564"/>
      <c r="O452" s="564"/>
      <c r="P452" s="564"/>
      <c r="Q452" s="564"/>
      <c r="R452" s="564"/>
      <c r="S452" s="564"/>
      <c r="T452" s="564"/>
      <c r="U452" s="564"/>
      <c r="V452" s="564"/>
      <c r="W452" s="564"/>
      <c r="X452" s="564"/>
      <c r="Y452" s="564"/>
      <c r="Z452" s="564"/>
    </row>
    <row r="453" ht="12.75" customHeight="1">
      <c r="A453" s="564"/>
      <c r="B453" s="565"/>
      <c r="C453" s="565"/>
      <c r="D453" s="566"/>
      <c r="E453" s="566"/>
      <c r="F453" s="566"/>
      <c r="G453" s="567"/>
      <c r="H453" s="564"/>
      <c r="I453" s="568"/>
      <c r="J453" s="564"/>
      <c r="K453" s="564"/>
      <c r="L453" s="564"/>
      <c r="M453" s="564"/>
      <c r="N453" s="564"/>
      <c r="O453" s="564"/>
      <c r="P453" s="564"/>
      <c r="Q453" s="564"/>
      <c r="R453" s="564"/>
      <c r="S453" s="564"/>
      <c r="T453" s="564"/>
      <c r="U453" s="564"/>
      <c r="V453" s="564"/>
      <c r="W453" s="564"/>
      <c r="X453" s="564"/>
      <c r="Y453" s="564"/>
      <c r="Z453" s="564"/>
    </row>
    <row r="454" ht="12.75" customHeight="1">
      <c r="A454" s="564"/>
      <c r="B454" s="565"/>
      <c r="C454" s="565"/>
      <c r="D454" s="566"/>
      <c r="E454" s="566"/>
      <c r="F454" s="566"/>
      <c r="G454" s="567"/>
      <c r="H454" s="564"/>
      <c r="I454" s="568"/>
      <c r="J454" s="564"/>
      <c r="K454" s="564"/>
      <c r="L454" s="564"/>
      <c r="M454" s="564"/>
      <c r="N454" s="564"/>
      <c r="O454" s="564"/>
      <c r="P454" s="564"/>
      <c r="Q454" s="564"/>
      <c r="R454" s="564"/>
      <c r="S454" s="564"/>
      <c r="T454" s="564"/>
      <c r="U454" s="564"/>
      <c r="V454" s="564"/>
      <c r="W454" s="564"/>
      <c r="X454" s="564"/>
      <c r="Y454" s="564"/>
      <c r="Z454" s="564"/>
    </row>
    <row r="455" ht="12.75" customHeight="1">
      <c r="A455" s="564"/>
      <c r="B455" s="565"/>
      <c r="C455" s="565"/>
      <c r="D455" s="566"/>
      <c r="E455" s="566"/>
      <c r="F455" s="566"/>
      <c r="G455" s="567"/>
      <c r="H455" s="564"/>
      <c r="I455" s="568"/>
      <c r="J455" s="564"/>
      <c r="K455" s="564"/>
      <c r="L455" s="564"/>
      <c r="M455" s="564"/>
      <c r="N455" s="564"/>
      <c r="O455" s="564"/>
      <c r="P455" s="564"/>
      <c r="Q455" s="564"/>
      <c r="R455" s="564"/>
      <c r="S455" s="564"/>
      <c r="T455" s="564"/>
      <c r="U455" s="564"/>
      <c r="V455" s="564"/>
      <c r="W455" s="564"/>
      <c r="X455" s="564"/>
      <c r="Y455" s="564"/>
      <c r="Z455" s="564"/>
    </row>
    <row r="456" ht="12.75" customHeight="1">
      <c r="A456" s="564"/>
      <c r="B456" s="565"/>
      <c r="C456" s="565"/>
      <c r="D456" s="566"/>
      <c r="E456" s="566"/>
      <c r="F456" s="566"/>
      <c r="G456" s="567"/>
      <c r="H456" s="564"/>
      <c r="I456" s="568"/>
      <c r="J456" s="564"/>
      <c r="K456" s="564"/>
      <c r="L456" s="564"/>
      <c r="M456" s="564"/>
      <c r="N456" s="564"/>
      <c r="O456" s="564"/>
      <c r="P456" s="564"/>
      <c r="Q456" s="564"/>
      <c r="R456" s="564"/>
      <c r="S456" s="564"/>
      <c r="T456" s="564"/>
      <c r="U456" s="564"/>
      <c r="V456" s="564"/>
      <c r="W456" s="564"/>
      <c r="X456" s="564"/>
      <c r="Y456" s="564"/>
      <c r="Z456" s="564"/>
    </row>
    <row r="457" ht="12.75" customHeight="1">
      <c r="A457" s="564"/>
      <c r="B457" s="565"/>
      <c r="C457" s="565"/>
      <c r="D457" s="566"/>
      <c r="E457" s="566"/>
      <c r="F457" s="566"/>
      <c r="G457" s="567"/>
      <c r="H457" s="564"/>
      <c r="I457" s="568"/>
      <c r="J457" s="564"/>
      <c r="K457" s="564"/>
      <c r="L457" s="564"/>
      <c r="M457" s="564"/>
      <c r="N457" s="564"/>
      <c r="O457" s="564"/>
      <c r="P457" s="564"/>
      <c r="Q457" s="564"/>
      <c r="R457" s="564"/>
      <c r="S457" s="564"/>
      <c r="T457" s="564"/>
      <c r="U457" s="564"/>
      <c r="V457" s="564"/>
      <c r="W457" s="564"/>
      <c r="X457" s="564"/>
      <c r="Y457" s="564"/>
      <c r="Z457" s="564"/>
    </row>
    <row r="458" ht="12.75" customHeight="1">
      <c r="A458" s="564"/>
      <c r="B458" s="565"/>
      <c r="C458" s="565"/>
      <c r="D458" s="566"/>
      <c r="E458" s="566"/>
      <c r="F458" s="566"/>
      <c r="G458" s="567"/>
      <c r="H458" s="564"/>
      <c r="I458" s="568"/>
      <c r="J458" s="564"/>
      <c r="K458" s="564"/>
      <c r="L458" s="564"/>
      <c r="M458" s="564"/>
      <c r="N458" s="564"/>
      <c r="O458" s="564"/>
      <c r="P458" s="564"/>
      <c r="Q458" s="564"/>
      <c r="R458" s="564"/>
      <c r="S458" s="564"/>
      <c r="T458" s="564"/>
      <c r="U458" s="564"/>
      <c r="V458" s="564"/>
      <c r="W458" s="564"/>
      <c r="X458" s="564"/>
      <c r="Y458" s="564"/>
      <c r="Z458" s="564"/>
    </row>
    <row r="459" ht="12.75" customHeight="1">
      <c r="A459" s="564"/>
      <c r="B459" s="565"/>
      <c r="C459" s="565"/>
      <c r="D459" s="566"/>
      <c r="E459" s="566"/>
      <c r="F459" s="566"/>
      <c r="G459" s="567"/>
      <c r="H459" s="564"/>
      <c r="I459" s="568"/>
      <c r="J459" s="564"/>
      <c r="K459" s="564"/>
      <c r="L459" s="564"/>
      <c r="M459" s="564"/>
      <c r="N459" s="564"/>
      <c r="O459" s="564"/>
      <c r="P459" s="564"/>
      <c r="Q459" s="564"/>
      <c r="R459" s="564"/>
      <c r="S459" s="564"/>
      <c r="T459" s="564"/>
      <c r="U459" s="564"/>
      <c r="V459" s="564"/>
      <c r="W459" s="564"/>
      <c r="X459" s="564"/>
      <c r="Y459" s="564"/>
      <c r="Z459" s="564"/>
    </row>
    <row r="460" ht="12.75" customHeight="1">
      <c r="A460" s="564"/>
      <c r="B460" s="565"/>
      <c r="C460" s="565"/>
      <c r="D460" s="566"/>
      <c r="E460" s="566"/>
      <c r="F460" s="566"/>
      <c r="G460" s="567"/>
      <c r="H460" s="564"/>
      <c r="I460" s="568"/>
      <c r="J460" s="564"/>
      <c r="K460" s="564"/>
      <c r="L460" s="564"/>
      <c r="M460" s="564"/>
      <c r="N460" s="564"/>
      <c r="O460" s="564"/>
      <c r="P460" s="564"/>
      <c r="Q460" s="564"/>
      <c r="R460" s="564"/>
      <c r="S460" s="564"/>
      <c r="T460" s="564"/>
      <c r="U460" s="564"/>
      <c r="V460" s="564"/>
      <c r="W460" s="564"/>
      <c r="X460" s="564"/>
      <c r="Y460" s="564"/>
      <c r="Z460" s="564"/>
    </row>
    <row r="461" ht="12.75" customHeight="1">
      <c r="A461" s="564"/>
      <c r="B461" s="565"/>
      <c r="C461" s="565"/>
      <c r="D461" s="566"/>
      <c r="E461" s="566"/>
      <c r="F461" s="566"/>
      <c r="G461" s="567"/>
      <c r="H461" s="564"/>
      <c r="I461" s="568"/>
      <c r="J461" s="564"/>
      <c r="K461" s="564"/>
      <c r="L461" s="564"/>
      <c r="M461" s="564"/>
      <c r="N461" s="564"/>
      <c r="O461" s="564"/>
      <c r="P461" s="564"/>
      <c r="Q461" s="564"/>
      <c r="R461" s="564"/>
      <c r="S461" s="564"/>
      <c r="T461" s="564"/>
      <c r="U461" s="564"/>
      <c r="V461" s="564"/>
      <c r="W461" s="564"/>
      <c r="X461" s="564"/>
      <c r="Y461" s="564"/>
      <c r="Z461" s="564"/>
    </row>
    <row r="462" ht="12.75" customHeight="1">
      <c r="A462" s="564"/>
      <c r="B462" s="565"/>
      <c r="C462" s="565"/>
      <c r="D462" s="566"/>
      <c r="E462" s="566"/>
      <c r="F462" s="566"/>
      <c r="G462" s="567"/>
      <c r="H462" s="564"/>
      <c r="I462" s="568"/>
      <c r="J462" s="564"/>
      <c r="K462" s="564"/>
      <c r="L462" s="564"/>
      <c r="M462" s="564"/>
      <c r="N462" s="564"/>
      <c r="O462" s="564"/>
      <c r="P462" s="564"/>
      <c r="Q462" s="564"/>
      <c r="R462" s="564"/>
      <c r="S462" s="564"/>
      <c r="T462" s="564"/>
      <c r="U462" s="564"/>
      <c r="V462" s="564"/>
      <c r="W462" s="564"/>
      <c r="X462" s="564"/>
      <c r="Y462" s="564"/>
      <c r="Z462" s="564"/>
    </row>
    <row r="463" ht="12.75" customHeight="1">
      <c r="A463" s="564"/>
      <c r="B463" s="565"/>
      <c r="C463" s="565"/>
      <c r="D463" s="566"/>
      <c r="E463" s="566"/>
      <c r="F463" s="566"/>
      <c r="G463" s="567"/>
      <c r="H463" s="564"/>
      <c r="I463" s="568"/>
      <c r="J463" s="564"/>
      <c r="K463" s="564"/>
      <c r="L463" s="564"/>
      <c r="M463" s="564"/>
      <c r="N463" s="564"/>
      <c r="O463" s="564"/>
      <c r="P463" s="564"/>
      <c r="Q463" s="564"/>
      <c r="R463" s="564"/>
      <c r="S463" s="564"/>
      <c r="T463" s="564"/>
      <c r="U463" s="564"/>
      <c r="V463" s="564"/>
      <c r="W463" s="564"/>
      <c r="X463" s="564"/>
      <c r="Y463" s="564"/>
      <c r="Z463" s="564"/>
    </row>
    <row r="464" ht="12.75" customHeight="1">
      <c r="A464" s="564"/>
      <c r="B464" s="565"/>
      <c r="C464" s="565"/>
      <c r="D464" s="566"/>
      <c r="E464" s="566"/>
      <c r="F464" s="566"/>
      <c r="G464" s="567"/>
      <c r="H464" s="564"/>
      <c r="I464" s="568"/>
      <c r="J464" s="564"/>
      <c r="K464" s="564"/>
      <c r="L464" s="564"/>
      <c r="M464" s="564"/>
      <c r="N464" s="564"/>
      <c r="O464" s="564"/>
      <c r="P464" s="564"/>
      <c r="Q464" s="564"/>
      <c r="R464" s="564"/>
      <c r="S464" s="564"/>
      <c r="T464" s="564"/>
      <c r="U464" s="564"/>
      <c r="V464" s="564"/>
      <c r="W464" s="564"/>
      <c r="X464" s="564"/>
      <c r="Y464" s="564"/>
      <c r="Z464" s="564"/>
    </row>
    <row r="465" ht="12.75" customHeight="1">
      <c r="A465" s="564"/>
      <c r="B465" s="565"/>
      <c r="C465" s="565"/>
      <c r="D465" s="566"/>
      <c r="E465" s="566"/>
      <c r="F465" s="566"/>
      <c r="G465" s="567"/>
      <c r="H465" s="564"/>
      <c r="I465" s="568"/>
      <c r="J465" s="564"/>
      <c r="K465" s="564"/>
      <c r="L465" s="564"/>
      <c r="M465" s="564"/>
      <c r="N465" s="564"/>
      <c r="O465" s="564"/>
      <c r="P465" s="564"/>
      <c r="Q465" s="564"/>
      <c r="R465" s="564"/>
      <c r="S465" s="564"/>
      <c r="T465" s="564"/>
      <c r="U465" s="564"/>
      <c r="V465" s="564"/>
      <c r="W465" s="564"/>
      <c r="X465" s="564"/>
      <c r="Y465" s="564"/>
      <c r="Z465" s="564"/>
    </row>
    <row r="466" ht="12.75" customHeight="1">
      <c r="A466" s="564"/>
      <c r="B466" s="565"/>
      <c r="C466" s="565"/>
      <c r="D466" s="566"/>
      <c r="E466" s="566"/>
      <c r="F466" s="566"/>
      <c r="G466" s="567"/>
      <c r="H466" s="564"/>
      <c r="I466" s="568"/>
      <c r="J466" s="564"/>
      <c r="K466" s="564"/>
      <c r="L466" s="564"/>
      <c r="M466" s="564"/>
      <c r="N466" s="564"/>
      <c r="O466" s="564"/>
      <c r="P466" s="564"/>
      <c r="Q466" s="564"/>
      <c r="R466" s="564"/>
      <c r="S466" s="564"/>
      <c r="T466" s="564"/>
      <c r="U466" s="564"/>
      <c r="V466" s="564"/>
      <c r="W466" s="564"/>
      <c r="X466" s="564"/>
      <c r="Y466" s="564"/>
      <c r="Z466" s="564"/>
    </row>
    <row r="467" ht="12.75" customHeight="1">
      <c r="A467" s="564"/>
      <c r="B467" s="565"/>
      <c r="C467" s="565"/>
      <c r="D467" s="566"/>
      <c r="E467" s="566"/>
      <c r="F467" s="566"/>
      <c r="G467" s="567"/>
      <c r="H467" s="564"/>
      <c r="I467" s="568"/>
      <c r="J467" s="564"/>
      <c r="K467" s="564"/>
      <c r="L467" s="564"/>
      <c r="M467" s="564"/>
      <c r="N467" s="564"/>
      <c r="O467" s="564"/>
      <c r="P467" s="564"/>
      <c r="Q467" s="564"/>
      <c r="R467" s="564"/>
      <c r="S467" s="564"/>
      <c r="T467" s="564"/>
      <c r="U467" s="564"/>
      <c r="V467" s="564"/>
      <c r="W467" s="564"/>
      <c r="X467" s="564"/>
      <c r="Y467" s="564"/>
      <c r="Z467" s="564"/>
    </row>
    <row r="468" ht="12.75" customHeight="1">
      <c r="A468" s="564"/>
      <c r="B468" s="565"/>
      <c r="C468" s="565"/>
      <c r="D468" s="566"/>
      <c r="E468" s="566"/>
      <c r="F468" s="566"/>
      <c r="G468" s="567"/>
      <c r="H468" s="564"/>
      <c r="I468" s="568"/>
      <c r="J468" s="564"/>
      <c r="K468" s="564"/>
      <c r="L468" s="564"/>
      <c r="M468" s="564"/>
      <c r="N468" s="564"/>
      <c r="O468" s="564"/>
      <c r="P468" s="564"/>
      <c r="Q468" s="564"/>
      <c r="R468" s="564"/>
      <c r="S468" s="564"/>
      <c r="T468" s="564"/>
      <c r="U468" s="564"/>
      <c r="V468" s="564"/>
      <c r="W468" s="564"/>
      <c r="X468" s="564"/>
      <c r="Y468" s="564"/>
      <c r="Z468" s="564"/>
    </row>
    <row r="469" ht="12.75" customHeight="1">
      <c r="A469" s="564"/>
      <c r="B469" s="565"/>
      <c r="C469" s="565"/>
      <c r="D469" s="566"/>
      <c r="E469" s="566"/>
      <c r="F469" s="566"/>
      <c r="G469" s="567"/>
      <c r="H469" s="564"/>
      <c r="I469" s="568"/>
      <c r="J469" s="564"/>
      <c r="K469" s="564"/>
      <c r="L469" s="564"/>
      <c r="M469" s="564"/>
      <c r="N469" s="564"/>
      <c r="O469" s="564"/>
      <c r="P469" s="564"/>
      <c r="Q469" s="564"/>
      <c r="R469" s="564"/>
      <c r="S469" s="564"/>
      <c r="T469" s="564"/>
      <c r="U469" s="564"/>
      <c r="V469" s="564"/>
      <c r="W469" s="564"/>
      <c r="X469" s="564"/>
      <c r="Y469" s="564"/>
      <c r="Z469" s="564"/>
    </row>
    <row r="470" ht="12.75" customHeight="1">
      <c r="A470" s="564"/>
      <c r="B470" s="565"/>
      <c r="C470" s="565"/>
      <c r="D470" s="566"/>
      <c r="E470" s="566"/>
      <c r="F470" s="566"/>
      <c r="G470" s="567"/>
      <c r="H470" s="564"/>
      <c r="I470" s="568"/>
      <c r="J470" s="564"/>
      <c r="K470" s="564"/>
      <c r="L470" s="564"/>
      <c r="M470" s="564"/>
      <c r="N470" s="564"/>
      <c r="O470" s="564"/>
      <c r="P470" s="564"/>
      <c r="Q470" s="564"/>
      <c r="R470" s="564"/>
      <c r="S470" s="564"/>
      <c r="T470" s="564"/>
      <c r="U470" s="564"/>
      <c r="V470" s="564"/>
      <c r="W470" s="564"/>
      <c r="X470" s="564"/>
      <c r="Y470" s="564"/>
      <c r="Z470" s="564"/>
    </row>
    <row r="471" ht="12.75" customHeight="1">
      <c r="A471" s="564"/>
      <c r="B471" s="565"/>
      <c r="C471" s="565"/>
      <c r="D471" s="566"/>
      <c r="E471" s="566"/>
      <c r="F471" s="566"/>
      <c r="G471" s="567"/>
      <c r="H471" s="564"/>
      <c r="I471" s="568"/>
      <c r="J471" s="564"/>
      <c r="K471" s="564"/>
      <c r="L471" s="564"/>
      <c r="M471" s="564"/>
      <c r="N471" s="564"/>
      <c r="O471" s="564"/>
      <c r="P471" s="564"/>
      <c r="Q471" s="564"/>
      <c r="R471" s="564"/>
      <c r="S471" s="564"/>
      <c r="T471" s="564"/>
      <c r="U471" s="564"/>
      <c r="V471" s="564"/>
      <c r="W471" s="564"/>
      <c r="X471" s="564"/>
      <c r="Y471" s="564"/>
      <c r="Z471" s="564"/>
    </row>
    <row r="472" ht="12.75" customHeight="1">
      <c r="A472" s="564"/>
      <c r="B472" s="565"/>
      <c r="C472" s="565"/>
      <c r="D472" s="566"/>
      <c r="E472" s="566"/>
      <c r="F472" s="566"/>
      <c r="G472" s="567"/>
      <c r="H472" s="564"/>
      <c r="I472" s="568"/>
      <c r="J472" s="564"/>
      <c r="K472" s="564"/>
      <c r="L472" s="564"/>
      <c r="M472" s="564"/>
      <c r="N472" s="564"/>
      <c r="O472" s="564"/>
      <c r="P472" s="564"/>
      <c r="Q472" s="564"/>
      <c r="R472" s="564"/>
      <c r="S472" s="564"/>
      <c r="T472" s="564"/>
      <c r="U472" s="564"/>
      <c r="V472" s="564"/>
      <c r="W472" s="564"/>
      <c r="X472" s="564"/>
      <c r="Y472" s="564"/>
      <c r="Z472" s="564"/>
    </row>
    <row r="473" ht="12.75" customHeight="1">
      <c r="A473" s="564"/>
      <c r="B473" s="565"/>
      <c r="C473" s="565"/>
      <c r="D473" s="566"/>
      <c r="E473" s="566"/>
      <c r="F473" s="566"/>
      <c r="G473" s="567"/>
      <c r="H473" s="564"/>
      <c r="I473" s="568"/>
      <c r="J473" s="564"/>
      <c r="K473" s="564"/>
      <c r="L473" s="564"/>
      <c r="M473" s="564"/>
      <c r="N473" s="564"/>
      <c r="O473" s="564"/>
      <c r="P473" s="564"/>
      <c r="Q473" s="564"/>
      <c r="R473" s="564"/>
      <c r="S473" s="564"/>
      <c r="T473" s="564"/>
      <c r="U473" s="564"/>
      <c r="V473" s="564"/>
      <c r="W473" s="564"/>
      <c r="X473" s="564"/>
      <c r="Y473" s="564"/>
      <c r="Z473" s="564"/>
    </row>
    <row r="474" ht="12.75" customHeight="1">
      <c r="A474" s="564"/>
      <c r="B474" s="565"/>
      <c r="C474" s="565"/>
      <c r="D474" s="566"/>
      <c r="E474" s="566"/>
      <c r="F474" s="566"/>
      <c r="G474" s="567"/>
      <c r="H474" s="564"/>
      <c r="I474" s="568"/>
      <c r="J474" s="564"/>
      <c r="K474" s="564"/>
      <c r="L474" s="564"/>
      <c r="M474" s="564"/>
      <c r="N474" s="564"/>
      <c r="O474" s="564"/>
      <c r="P474" s="564"/>
      <c r="Q474" s="564"/>
      <c r="R474" s="564"/>
      <c r="S474" s="564"/>
      <c r="T474" s="564"/>
      <c r="U474" s="564"/>
      <c r="V474" s="564"/>
      <c r="W474" s="564"/>
      <c r="X474" s="564"/>
      <c r="Y474" s="564"/>
      <c r="Z474" s="564"/>
    </row>
    <row r="475" ht="12.75" customHeight="1">
      <c r="A475" s="564"/>
      <c r="B475" s="565"/>
      <c r="C475" s="565"/>
      <c r="D475" s="566"/>
      <c r="E475" s="566"/>
      <c r="F475" s="566"/>
      <c r="G475" s="567"/>
      <c r="H475" s="564"/>
      <c r="I475" s="568"/>
      <c r="J475" s="564"/>
      <c r="K475" s="564"/>
      <c r="L475" s="564"/>
      <c r="M475" s="564"/>
      <c r="N475" s="564"/>
      <c r="O475" s="564"/>
      <c r="P475" s="564"/>
      <c r="Q475" s="564"/>
      <c r="R475" s="564"/>
      <c r="S475" s="564"/>
      <c r="T475" s="564"/>
      <c r="U475" s="564"/>
      <c r="V475" s="564"/>
      <c r="W475" s="564"/>
      <c r="X475" s="564"/>
      <c r="Y475" s="564"/>
      <c r="Z475" s="564"/>
    </row>
    <row r="476" ht="12.75" customHeight="1">
      <c r="A476" s="564"/>
      <c r="B476" s="565"/>
      <c r="C476" s="565"/>
      <c r="D476" s="566"/>
      <c r="E476" s="566"/>
      <c r="F476" s="566"/>
      <c r="G476" s="567"/>
      <c r="H476" s="564"/>
      <c r="I476" s="568"/>
      <c r="J476" s="564"/>
      <c r="K476" s="564"/>
      <c r="L476" s="564"/>
      <c r="M476" s="564"/>
      <c r="N476" s="564"/>
      <c r="O476" s="564"/>
      <c r="P476" s="564"/>
      <c r="Q476" s="564"/>
      <c r="R476" s="564"/>
      <c r="S476" s="564"/>
      <c r="T476" s="564"/>
      <c r="U476" s="564"/>
      <c r="V476" s="564"/>
      <c r="W476" s="564"/>
      <c r="X476" s="564"/>
      <c r="Y476" s="564"/>
      <c r="Z476" s="564"/>
    </row>
    <row r="477" ht="12.75" customHeight="1">
      <c r="A477" s="564"/>
      <c r="B477" s="565"/>
      <c r="C477" s="565"/>
      <c r="D477" s="566"/>
      <c r="E477" s="566"/>
      <c r="F477" s="566"/>
      <c r="G477" s="567"/>
      <c r="H477" s="564"/>
      <c r="I477" s="568"/>
      <c r="J477" s="564"/>
      <c r="K477" s="564"/>
      <c r="L477" s="564"/>
      <c r="M477" s="564"/>
      <c r="N477" s="564"/>
      <c r="O477" s="564"/>
      <c r="P477" s="564"/>
      <c r="Q477" s="564"/>
      <c r="R477" s="564"/>
      <c r="S477" s="564"/>
      <c r="T477" s="564"/>
      <c r="U477" s="564"/>
      <c r="V477" s="564"/>
      <c r="W477" s="564"/>
      <c r="X477" s="564"/>
      <c r="Y477" s="564"/>
      <c r="Z477" s="564"/>
    </row>
    <row r="478" ht="12.75" customHeight="1">
      <c r="A478" s="564"/>
      <c r="B478" s="565"/>
      <c r="C478" s="565"/>
      <c r="D478" s="566"/>
      <c r="E478" s="566"/>
      <c r="F478" s="566"/>
      <c r="G478" s="567"/>
      <c r="H478" s="564"/>
      <c r="I478" s="568"/>
      <c r="J478" s="564"/>
      <c r="K478" s="564"/>
      <c r="L478" s="564"/>
      <c r="M478" s="564"/>
      <c r="N478" s="564"/>
      <c r="O478" s="564"/>
      <c r="P478" s="564"/>
      <c r="Q478" s="564"/>
      <c r="R478" s="564"/>
      <c r="S478" s="564"/>
      <c r="T478" s="564"/>
      <c r="U478" s="564"/>
      <c r="V478" s="564"/>
      <c r="W478" s="564"/>
      <c r="X478" s="564"/>
      <c r="Y478" s="564"/>
      <c r="Z478" s="564"/>
    </row>
    <row r="479" ht="12.75" customHeight="1">
      <c r="A479" s="564"/>
      <c r="B479" s="565"/>
      <c r="C479" s="565"/>
      <c r="D479" s="566"/>
      <c r="E479" s="566"/>
      <c r="F479" s="566"/>
      <c r="G479" s="567"/>
      <c r="H479" s="564"/>
      <c r="I479" s="568"/>
      <c r="J479" s="564"/>
      <c r="K479" s="564"/>
      <c r="L479" s="564"/>
      <c r="M479" s="564"/>
      <c r="N479" s="564"/>
      <c r="O479" s="564"/>
      <c r="P479" s="564"/>
      <c r="Q479" s="564"/>
      <c r="R479" s="564"/>
      <c r="S479" s="564"/>
      <c r="T479" s="564"/>
      <c r="U479" s="564"/>
      <c r="V479" s="564"/>
      <c r="W479" s="564"/>
      <c r="X479" s="564"/>
      <c r="Y479" s="564"/>
      <c r="Z479" s="564"/>
    </row>
    <row r="480" ht="12.75" customHeight="1">
      <c r="A480" s="564"/>
      <c r="B480" s="565"/>
      <c r="C480" s="565"/>
      <c r="D480" s="566"/>
      <c r="E480" s="566"/>
      <c r="F480" s="566"/>
      <c r="G480" s="567"/>
      <c r="H480" s="564"/>
      <c r="I480" s="568"/>
      <c r="J480" s="564"/>
      <c r="K480" s="564"/>
      <c r="L480" s="564"/>
      <c r="M480" s="564"/>
      <c r="N480" s="564"/>
      <c r="O480" s="564"/>
      <c r="P480" s="564"/>
      <c r="Q480" s="564"/>
      <c r="R480" s="564"/>
      <c r="S480" s="564"/>
      <c r="T480" s="564"/>
      <c r="U480" s="564"/>
      <c r="V480" s="564"/>
      <c r="W480" s="564"/>
      <c r="X480" s="564"/>
      <c r="Y480" s="564"/>
      <c r="Z480" s="564"/>
    </row>
    <row r="481" ht="12.75" customHeight="1">
      <c r="A481" s="564"/>
      <c r="B481" s="565"/>
      <c r="C481" s="565"/>
      <c r="D481" s="566"/>
      <c r="E481" s="566"/>
      <c r="F481" s="566"/>
      <c r="G481" s="567"/>
      <c r="H481" s="564"/>
      <c r="I481" s="568"/>
      <c r="J481" s="564"/>
      <c r="K481" s="564"/>
      <c r="L481" s="564"/>
      <c r="M481" s="564"/>
      <c r="N481" s="564"/>
      <c r="O481" s="564"/>
      <c r="P481" s="564"/>
      <c r="Q481" s="564"/>
      <c r="R481" s="564"/>
      <c r="S481" s="564"/>
      <c r="T481" s="564"/>
      <c r="U481" s="564"/>
      <c r="V481" s="564"/>
      <c r="W481" s="564"/>
      <c r="X481" s="564"/>
      <c r="Y481" s="564"/>
      <c r="Z481" s="564"/>
    </row>
    <row r="482" ht="12.75" customHeight="1">
      <c r="A482" s="564"/>
      <c r="B482" s="565"/>
      <c r="C482" s="565"/>
      <c r="D482" s="566"/>
      <c r="E482" s="566"/>
      <c r="F482" s="566"/>
      <c r="G482" s="567"/>
      <c r="H482" s="564"/>
      <c r="I482" s="568"/>
      <c r="J482" s="564"/>
      <c r="K482" s="564"/>
      <c r="L482" s="564"/>
      <c r="M482" s="564"/>
      <c r="N482" s="564"/>
      <c r="O482" s="564"/>
      <c r="P482" s="564"/>
      <c r="Q482" s="564"/>
      <c r="R482" s="564"/>
      <c r="S482" s="564"/>
      <c r="T482" s="564"/>
      <c r="U482" s="564"/>
      <c r="V482" s="564"/>
      <c r="W482" s="564"/>
      <c r="X482" s="564"/>
      <c r="Y482" s="564"/>
      <c r="Z482" s="564"/>
    </row>
    <row r="483" ht="12.75" customHeight="1">
      <c r="A483" s="564"/>
      <c r="B483" s="565"/>
      <c r="C483" s="565"/>
      <c r="D483" s="566"/>
      <c r="E483" s="566"/>
      <c r="F483" s="566"/>
      <c r="G483" s="567"/>
      <c r="H483" s="564"/>
      <c r="I483" s="568"/>
      <c r="J483" s="564"/>
      <c r="K483" s="564"/>
      <c r="L483" s="564"/>
      <c r="M483" s="564"/>
      <c r="N483" s="564"/>
      <c r="O483" s="564"/>
      <c r="P483" s="564"/>
      <c r="Q483" s="564"/>
      <c r="R483" s="564"/>
      <c r="S483" s="564"/>
      <c r="T483" s="564"/>
      <c r="U483" s="564"/>
      <c r="V483" s="564"/>
      <c r="W483" s="564"/>
      <c r="X483" s="564"/>
      <c r="Y483" s="564"/>
      <c r="Z483" s="564"/>
    </row>
    <row r="484" ht="12.75" customHeight="1">
      <c r="A484" s="564"/>
      <c r="B484" s="565"/>
      <c r="C484" s="565"/>
      <c r="D484" s="566"/>
      <c r="E484" s="566"/>
      <c r="F484" s="566"/>
      <c r="G484" s="567"/>
      <c r="H484" s="564"/>
      <c r="I484" s="568"/>
      <c r="J484" s="564"/>
      <c r="K484" s="564"/>
      <c r="L484" s="564"/>
      <c r="M484" s="564"/>
      <c r="N484" s="564"/>
      <c r="O484" s="564"/>
      <c r="P484" s="564"/>
      <c r="Q484" s="564"/>
      <c r="R484" s="564"/>
      <c r="S484" s="564"/>
      <c r="T484" s="564"/>
      <c r="U484" s="564"/>
      <c r="V484" s="564"/>
      <c r="W484" s="564"/>
      <c r="X484" s="564"/>
      <c r="Y484" s="564"/>
      <c r="Z484" s="564"/>
    </row>
    <row r="485" ht="12.75" customHeight="1">
      <c r="A485" s="564"/>
      <c r="B485" s="565"/>
      <c r="C485" s="565"/>
      <c r="D485" s="566"/>
      <c r="E485" s="566"/>
      <c r="F485" s="566"/>
      <c r="G485" s="567"/>
      <c r="H485" s="564"/>
      <c r="I485" s="568"/>
      <c r="J485" s="564"/>
      <c r="K485" s="564"/>
      <c r="L485" s="564"/>
      <c r="M485" s="564"/>
      <c r="N485" s="564"/>
      <c r="O485" s="564"/>
      <c r="P485" s="564"/>
      <c r="Q485" s="564"/>
      <c r="R485" s="564"/>
      <c r="S485" s="564"/>
      <c r="T485" s="564"/>
      <c r="U485" s="564"/>
      <c r="V485" s="564"/>
      <c r="W485" s="564"/>
      <c r="X485" s="564"/>
      <c r="Y485" s="564"/>
      <c r="Z485" s="564"/>
    </row>
    <row r="486" ht="12.75" customHeight="1">
      <c r="A486" s="564"/>
      <c r="B486" s="565"/>
      <c r="C486" s="565"/>
      <c r="D486" s="566"/>
      <c r="E486" s="566"/>
      <c r="F486" s="566"/>
      <c r="G486" s="567"/>
      <c r="H486" s="564"/>
      <c r="I486" s="568"/>
      <c r="J486" s="564"/>
      <c r="K486" s="564"/>
      <c r="L486" s="564"/>
      <c r="M486" s="564"/>
      <c r="N486" s="564"/>
      <c r="O486" s="564"/>
      <c r="P486" s="564"/>
      <c r="Q486" s="564"/>
      <c r="R486" s="564"/>
      <c r="S486" s="564"/>
      <c r="T486" s="564"/>
      <c r="U486" s="564"/>
      <c r="V486" s="564"/>
      <c r="W486" s="564"/>
      <c r="X486" s="564"/>
      <c r="Y486" s="564"/>
      <c r="Z486" s="564"/>
    </row>
    <row r="487" ht="12.75" customHeight="1">
      <c r="A487" s="564"/>
      <c r="B487" s="565"/>
      <c r="C487" s="565"/>
      <c r="D487" s="566"/>
      <c r="E487" s="566"/>
      <c r="F487" s="566"/>
      <c r="G487" s="567"/>
      <c r="H487" s="564"/>
      <c r="I487" s="568"/>
      <c r="J487" s="564"/>
      <c r="K487" s="564"/>
      <c r="L487" s="564"/>
      <c r="M487" s="564"/>
      <c r="N487" s="564"/>
      <c r="O487" s="564"/>
      <c r="P487" s="564"/>
      <c r="Q487" s="564"/>
      <c r="R487" s="564"/>
      <c r="S487" s="564"/>
      <c r="T487" s="564"/>
      <c r="U487" s="564"/>
      <c r="V487" s="564"/>
      <c r="W487" s="564"/>
      <c r="X487" s="564"/>
      <c r="Y487" s="564"/>
      <c r="Z487" s="564"/>
    </row>
    <row r="488" ht="12.75" customHeight="1">
      <c r="A488" s="564"/>
      <c r="B488" s="565"/>
      <c r="C488" s="565"/>
      <c r="D488" s="566"/>
      <c r="E488" s="566"/>
      <c r="F488" s="566"/>
      <c r="G488" s="567"/>
      <c r="H488" s="564"/>
      <c r="I488" s="568"/>
      <c r="J488" s="564"/>
      <c r="K488" s="564"/>
      <c r="L488" s="564"/>
      <c r="M488" s="564"/>
      <c r="N488" s="564"/>
      <c r="O488" s="564"/>
      <c r="P488" s="564"/>
      <c r="Q488" s="564"/>
      <c r="R488" s="564"/>
      <c r="S488" s="564"/>
      <c r="T488" s="564"/>
      <c r="U488" s="564"/>
      <c r="V488" s="564"/>
      <c r="W488" s="564"/>
      <c r="X488" s="564"/>
      <c r="Y488" s="564"/>
      <c r="Z488" s="564"/>
    </row>
    <row r="489" ht="12.75" customHeight="1">
      <c r="A489" s="564"/>
      <c r="B489" s="565"/>
      <c r="C489" s="565"/>
      <c r="D489" s="566"/>
      <c r="E489" s="566"/>
      <c r="F489" s="566"/>
      <c r="G489" s="567"/>
      <c r="H489" s="564"/>
      <c r="I489" s="568"/>
      <c r="J489" s="564"/>
      <c r="K489" s="564"/>
      <c r="L489" s="564"/>
      <c r="M489" s="564"/>
      <c r="N489" s="564"/>
      <c r="O489" s="564"/>
      <c r="P489" s="564"/>
      <c r="Q489" s="564"/>
      <c r="R489" s="564"/>
      <c r="S489" s="564"/>
      <c r="T489" s="564"/>
      <c r="U489" s="564"/>
      <c r="V489" s="564"/>
      <c r="W489" s="564"/>
      <c r="X489" s="564"/>
      <c r="Y489" s="564"/>
      <c r="Z489" s="564"/>
    </row>
    <row r="490" ht="12.75" customHeight="1">
      <c r="A490" s="564"/>
      <c r="B490" s="565"/>
      <c r="C490" s="565"/>
      <c r="D490" s="566"/>
      <c r="E490" s="566"/>
      <c r="F490" s="566"/>
      <c r="G490" s="567"/>
      <c r="H490" s="564"/>
      <c r="I490" s="568"/>
      <c r="J490" s="564"/>
      <c r="K490" s="564"/>
      <c r="L490" s="564"/>
      <c r="M490" s="564"/>
      <c r="N490" s="564"/>
      <c r="O490" s="564"/>
      <c r="P490" s="564"/>
      <c r="Q490" s="564"/>
      <c r="R490" s="564"/>
      <c r="S490" s="564"/>
      <c r="T490" s="564"/>
      <c r="U490" s="564"/>
      <c r="V490" s="564"/>
      <c r="W490" s="564"/>
      <c r="X490" s="564"/>
      <c r="Y490" s="564"/>
      <c r="Z490" s="564"/>
    </row>
    <row r="491" ht="12.75" customHeight="1">
      <c r="A491" s="564"/>
      <c r="B491" s="565"/>
      <c r="C491" s="565"/>
      <c r="D491" s="566"/>
      <c r="E491" s="566"/>
      <c r="F491" s="566"/>
      <c r="G491" s="567"/>
      <c r="H491" s="564"/>
      <c r="I491" s="568"/>
      <c r="J491" s="564"/>
      <c r="K491" s="564"/>
      <c r="L491" s="564"/>
      <c r="M491" s="564"/>
      <c r="N491" s="564"/>
      <c r="O491" s="564"/>
      <c r="P491" s="564"/>
      <c r="Q491" s="564"/>
      <c r="R491" s="564"/>
      <c r="S491" s="564"/>
      <c r="T491" s="564"/>
      <c r="U491" s="564"/>
      <c r="V491" s="564"/>
      <c r="W491" s="564"/>
      <c r="X491" s="564"/>
      <c r="Y491" s="564"/>
      <c r="Z491" s="564"/>
    </row>
    <row r="492" ht="12.75" customHeight="1">
      <c r="A492" s="564"/>
      <c r="B492" s="565"/>
      <c r="C492" s="565"/>
      <c r="D492" s="566"/>
      <c r="E492" s="566"/>
      <c r="F492" s="566"/>
      <c r="G492" s="567"/>
      <c r="H492" s="564"/>
      <c r="I492" s="568"/>
      <c r="J492" s="564"/>
      <c r="K492" s="564"/>
      <c r="L492" s="564"/>
      <c r="M492" s="564"/>
      <c r="N492" s="564"/>
      <c r="O492" s="564"/>
      <c r="P492" s="564"/>
      <c r="Q492" s="564"/>
      <c r="R492" s="564"/>
      <c r="S492" s="564"/>
      <c r="T492" s="564"/>
      <c r="U492" s="564"/>
      <c r="V492" s="564"/>
      <c r="W492" s="564"/>
      <c r="X492" s="564"/>
      <c r="Y492" s="564"/>
      <c r="Z492" s="564"/>
    </row>
    <row r="493" ht="12.75" customHeight="1">
      <c r="A493" s="564"/>
      <c r="B493" s="565"/>
      <c r="C493" s="565"/>
      <c r="D493" s="566"/>
      <c r="E493" s="566"/>
      <c r="F493" s="566"/>
      <c r="G493" s="567"/>
      <c r="H493" s="564"/>
      <c r="I493" s="568"/>
      <c r="J493" s="564"/>
      <c r="K493" s="564"/>
      <c r="L493" s="564"/>
      <c r="M493" s="564"/>
      <c r="N493" s="564"/>
      <c r="O493" s="564"/>
      <c r="P493" s="564"/>
      <c r="Q493" s="564"/>
      <c r="R493" s="564"/>
      <c r="S493" s="564"/>
      <c r="T493" s="564"/>
      <c r="U493" s="564"/>
      <c r="V493" s="564"/>
      <c r="W493" s="564"/>
      <c r="X493" s="564"/>
      <c r="Y493" s="564"/>
      <c r="Z493" s="564"/>
    </row>
    <row r="494" ht="12.75" customHeight="1">
      <c r="A494" s="564"/>
      <c r="B494" s="565"/>
      <c r="C494" s="565"/>
      <c r="D494" s="566"/>
      <c r="E494" s="566"/>
      <c r="F494" s="566"/>
      <c r="G494" s="567"/>
      <c r="H494" s="564"/>
      <c r="I494" s="568"/>
      <c r="J494" s="564"/>
      <c r="K494" s="564"/>
      <c r="L494" s="564"/>
      <c r="M494" s="564"/>
      <c r="N494" s="564"/>
      <c r="O494" s="564"/>
      <c r="P494" s="564"/>
      <c r="Q494" s="564"/>
      <c r="R494" s="564"/>
      <c r="S494" s="564"/>
      <c r="T494" s="564"/>
      <c r="U494" s="564"/>
      <c r="V494" s="564"/>
      <c r="W494" s="564"/>
      <c r="X494" s="564"/>
      <c r="Y494" s="564"/>
      <c r="Z494" s="564"/>
    </row>
    <row r="495" ht="12.75" customHeight="1">
      <c r="A495" s="564"/>
      <c r="B495" s="565"/>
      <c r="C495" s="565"/>
      <c r="D495" s="566"/>
      <c r="E495" s="566"/>
      <c r="F495" s="566"/>
      <c r="G495" s="567"/>
      <c r="H495" s="564"/>
      <c r="I495" s="568"/>
      <c r="J495" s="564"/>
      <c r="K495" s="564"/>
      <c r="L495" s="564"/>
      <c r="M495" s="564"/>
      <c r="N495" s="564"/>
      <c r="O495" s="564"/>
      <c r="P495" s="564"/>
      <c r="Q495" s="564"/>
      <c r="R495" s="564"/>
      <c r="S495" s="564"/>
      <c r="T495" s="564"/>
      <c r="U495" s="564"/>
      <c r="V495" s="564"/>
      <c r="W495" s="564"/>
      <c r="X495" s="564"/>
      <c r="Y495" s="564"/>
      <c r="Z495" s="564"/>
    </row>
    <row r="496" ht="12.75" customHeight="1">
      <c r="A496" s="564"/>
      <c r="B496" s="565"/>
      <c r="C496" s="565"/>
      <c r="D496" s="566"/>
      <c r="E496" s="566"/>
      <c r="F496" s="566"/>
      <c r="G496" s="567"/>
      <c r="H496" s="564"/>
      <c r="I496" s="568"/>
      <c r="J496" s="564"/>
      <c r="K496" s="564"/>
      <c r="L496" s="564"/>
      <c r="M496" s="564"/>
      <c r="N496" s="564"/>
      <c r="O496" s="564"/>
      <c r="P496" s="564"/>
      <c r="Q496" s="564"/>
      <c r="R496" s="564"/>
      <c r="S496" s="564"/>
      <c r="T496" s="564"/>
      <c r="U496" s="564"/>
      <c r="V496" s="564"/>
      <c r="W496" s="564"/>
      <c r="X496" s="564"/>
      <c r="Y496" s="564"/>
      <c r="Z496" s="564"/>
    </row>
    <row r="497" ht="12.75" customHeight="1">
      <c r="A497" s="564"/>
      <c r="B497" s="565"/>
      <c r="C497" s="565"/>
      <c r="D497" s="566"/>
      <c r="E497" s="566"/>
      <c r="F497" s="566"/>
      <c r="G497" s="567"/>
      <c r="H497" s="564"/>
      <c r="I497" s="568"/>
      <c r="J497" s="564"/>
      <c r="K497" s="564"/>
      <c r="L497" s="564"/>
      <c r="M497" s="564"/>
      <c r="N497" s="564"/>
      <c r="O497" s="564"/>
      <c r="P497" s="564"/>
      <c r="Q497" s="564"/>
      <c r="R497" s="564"/>
      <c r="S497" s="564"/>
      <c r="T497" s="564"/>
      <c r="U497" s="564"/>
      <c r="V497" s="564"/>
      <c r="W497" s="564"/>
      <c r="X497" s="564"/>
      <c r="Y497" s="564"/>
      <c r="Z497" s="564"/>
    </row>
    <row r="498" ht="12.75" customHeight="1">
      <c r="A498" s="564"/>
      <c r="B498" s="565"/>
      <c r="C498" s="565"/>
      <c r="D498" s="566"/>
      <c r="E498" s="566"/>
      <c r="F498" s="566"/>
      <c r="G498" s="567"/>
      <c r="H498" s="564"/>
      <c r="I498" s="568"/>
      <c r="J498" s="564"/>
      <c r="K498" s="564"/>
      <c r="L498" s="564"/>
      <c r="M498" s="564"/>
      <c r="N498" s="564"/>
      <c r="O498" s="564"/>
      <c r="P498" s="564"/>
      <c r="Q498" s="564"/>
      <c r="R498" s="564"/>
      <c r="S498" s="564"/>
      <c r="T498" s="564"/>
      <c r="U498" s="564"/>
      <c r="V498" s="564"/>
      <c r="W498" s="564"/>
      <c r="X498" s="564"/>
      <c r="Y498" s="564"/>
      <c r="Z498" s="564"/>
    </row>
    <row r="499" ht="12.75" customHeight="1">
      <c r="A499" s="564"/>
      <c r="B499" s="565"/>
      <c r="C499" s="565"/>
      <c r="D499" s="566"/>
      <c r="E499" s="566"/>
      <c r="F499" s="566"/>
      <c r="G499" s="567"/>
      <c r="H499" s="564"/>
      <c r="I499" s="568"/>
      <c r="J499" s="564"/>
      <c r="K499" s="564"/>
      <c r="L499" s="564"/>
      <c r="M499" s="564"/>
      <c r="N499" s="564"/>
      <c r="O499" s="564"/>
      <c r="P499" s="564"/>
      <c r="Q499" s="564"/>
      <c r="R499" s="564"/>
      <c r="S499" s="564"/>
      <c r="T499" s="564"/>
      <c r="U499" s="564"/>
      <c r="V499" s="564"/>
      <c r="W499" s="564"/>
      <c r="X499" s="564"/>
      <c r="Y499" s="564"/>
      <c r="Z499" s="564"/>
    </row>
    <row r="500" ht="12.75" customHeight="1">
      <c r="A500" s="564"/>
      <c r="B500" s="565"/>
      <c r="C500" s="565"/>
      <c r="D500" s="566"/>
      <c r="E500" s="566"/>
      <c r="F500" s="566"/>
      <c r="G500" s="567"/>
      <c r="H500" s="564"/>
      <c r="I500" s="568"/>
      <c r="J500" s="564"/>
      <c r="K500" s="564"/>
      <c r="L500" s="564"/>
      <c r="M500" s="564"/>
      <c r="N500" s="564"/>
      <c r="O500" s="564"/>
      <c r="P500" s="564"/>
      <c r="Q500" s="564"/>
      <c r="R500" s="564"/>
      <c r="S500" s="564"/>
      <c r="T500" s="564"/>
      <c r="U500" s="564"/>
      <c r="V500" s="564"/>
      <c r="W500" s="564"/>
      <c r="X500" s="564"/>
      <c r="Y500" s="564"/>
      <c r="Z500" s="564"/>
    </row>
    <row r="501" ht="12.75" customHeight="1">
      <c r="A501" s="564"/>
      <c r="B501" s="565"/>
      <c r="C501" s="565"/>
      <c r="D501" s="566"/>
      <c r="E501" s="566"/>
      <c r="F501" s="566"/>
      <c r="G501" s="567"/>
      <c r="H501" s="564"/>
      <c r="I501" s="568"/>
      <c r="J501" s="564"/>
      <c r="K501" s="564"/>
      <c r="L501" s="564"/>
      <c r="M501" s="564"/>
      <c r="N501" s="564"/>
      <c r="O501" s="564"/>
      <c r="P501" s="564"/>
      <c r="Q501" s="564"/>
      <c r="R501" s="564"/>
      <c r="S501" s="564"/>
      <c r="T501" s="564"/>
      <c r="U501" s="564"/>
      <c r="V501" s="564"/>
      <c r="W501" s="564"/>
      <c r="X501" s="564"/>
      <c r="Y501" s="564"/>
      <c r="Z501" s="564"/>
    </row>
    <row r="502" ht="12.75" customHeight="1">
      <c r="A502" s="564"/>
      <c r="B502" s="565"/>
      <c r="C502" s="565"/>
      <c r="D502" s="566"/>
      <c r="E502" s="566"/>
      <c r="F502" s="566"/>
      <c r="G502" s="567"/>
      <c r="H502" s="564"/>
      <c r="I502" s="568"/>
      <c r="J502" s="564"/>
      <c r="K502" s="564"/>
      <c r="L502" s="564"/>
      <c r="M502" s="564"/>
      <c r="N502" s="564"/>
      <c r="O502" s="564"/>
      <c r="P502" s="564"/>
      <c r="Q502" s="564"/>
      <c r="R502" s="564"/>
      <c r="S502" s="564"/>
      <c r="T502" s="564"/>
      <c r="U502" s="564"/>
      <c r="V502" s="564"/>
      <c r="W502" s="564"/>
      <c r="X502" s="564"/>
      <c r="Y502" s="564"/>
      <c r="Z502" s="564"/>
    </row>
    <row r="503" ht="12.75" customHeight="1">
      <c r="A503" s="564"/>
      <c r="B503" s="565"/>
      <c r="C503" s="565"/>
      <c r="D503" s="566"/>
      <c r="E503" s="566"/>
      <c r="F503" s="566"/>
      <c r="G503" s="567"/>
      <c r="H503" s="564"/>
      <c r="I503" s="568"/>
      <c r="J503" s="564"/>
      <c r="K503" s="564"/>
      <c r="L503" s="564"/>
      <c r="M503" s="564"/>
      <c r="N503" s="564"/>
      <c r="O503" s="564"/>
      <c r="P503" s="564"/>
      <c r="Q503" s="564"/>
      <c r="R503" s="564"/>
      <c r="S503" s="564"/>
      <c r="T503" s="564"/>
      <c r="U503" s="564"/>
      <c r="V503" s="564"/>
      <c r="W503" s="564"/>
      <c r="X503" s="564"/>
      <c r="Y503" s="564"/>
      <c r="Z503" s="564"/>
    </row>
    <row r="504" ht="12.75" customHeight="1">
      <c r="A504" s="564"/>
      <c r="B504" s="565"/>
      <c r="C504" s="565"/>
      <c r="D504" s="566"/>
      <c r="E504" s="566"/>
      <c r="F504" s="566"/>
      <c r="G504" s="567"/>
      <c r="H504" s="564"/>
      <c r="I504" s="568"/>
      <c r="J504" s="564"/>
      <c r="K504" s="564"/>
      <c r="L504" s="564"/>
      <c r="M504" s="564"/>
      <c r="N504" s="564"/>
      <c r="O504" s="564"/>
      <c r="P504" s="564"/>
      <c r="Q504" s="564"/>
      <c r="R504" s="564"/>
      <c r="S504" s="564"/>
      <c r="T504" s="564"/>
      <c r="U504" s="564"/>
      <c r="V504" s="564"/>
      <c r="W504" s="564"/>
      <c r="X504" s="564"/>
      <c r="Y504" s="564"/>
      <c r="Z504" s="564"/>
    </row>
    <row r="505" ht="12.75" customHeight="1">
      <c r="A505" s="564"/>
      <c r="B505" s="565"/>
      <c r="C505" s="565"/>
      <c r="D505" s="566"/>
      <c r="E505" s="566"/>
      <c r="F505" s="566"/>
      <c r="G505" s="567"/>
      <c r="H505" s="564"/>
      <c r="I505" s="568"/>
      <c r="J505" s="564"/>
      <c r="K505" s="564"/>
      <c r="L505" s="564"/>
      <c r="M505" s="564"/>
      <c r="N505" s="564"/>
      <c r="O505" s="564"/>
      <c r="P505" s="564"/>
      <c r="Q505" s="564"/>
      <c r="R505" s="564"/>
      <c r="S505" s="564"/>
      <c r="T505" s="564"/>
      <c r="U505" s="564"/>
      <c r="V505" s="564"/>
      <c r="W505" s="564"/>
      <c r="X505" s="564"/>
      <c r="Y505" s="564"/>
      <c r="Z505" s="564"/>
    </row>
    <row r="506" ht="12.75" customHeight="1">
      <c r="A506" s="564"/>
      <c r="B506" s="565"/>
      <c r="C506" s="565"/>
      <c r="D506" s="566"/>
      <c r="E506" s="566"/>
      <c r="F506" s="566"/>
      <c r="G506" s="567"/>
      <c r="H506" s="564"/>
      <c r="I506" s="568"/>
      <c r="J506" s="564"/>
      <c r="K506" s="564"/>
      <c r="L506" s="564"/>
      <c r="M506" s="564"/>
      <c r="N506" s="564"/>
      <c r="O506" s="564"/>
      <c r="P506" s="564"/>
      <c r="Q506" s="564"/>
      <c r="R506" s="564"/>
      <c r="S506" s="564"/>
      <c r="T506" s="564"/>
      <c r="U506" s="564"/>
      <c r="V506" s="564"/>
      <c r="W506" s="564"/>
      <c r="X506" s="564"/>
      <c r="Y506" s="564"/>
      <c r="Z506" s="564"/>
    </row>
    <row r="507" ht="12.75" customHeight="1">
      <c r="A507" s="564"/>
      <c r="B507" s="565"/>
      <c r="C507" s="565"/>
      <c r="D507" s="566"/>
      <c r="E507" s="566"/>
      <c r="F507" s="566"/>
      <c r="G507" s="567"/>
      <c r="H507" s="564"/>
      <c r="I507" s="568"/>
      <c r="J507" s="564"/>
      <c r="K507" s="564"/>
      <c r="L507" s="564"/>
      <c r="M507" s="564"/>
      <c r="N507" s="564"/>
      <c r="O507" s="564"/>
      <c r="P507" s="564"/>
      <c r="Q507" s="564"/>
      <c r="R507" s="564"/>
      <c r="S507" s="564"/>
      <c r="T507" s="564"/>
      <c r="U507" s="564"/>
      <c r="V507" s="564"/>
      <c r="W507" s="564"/>
      <c r="X507" s="564"/>
      <c r="Y507" s="564"/>
      <c r="Z507" s="564"/>
    </row>
    <row r="508" ht="12.75" customHeight="1">
      <c r="A508" s="564"/>
      <c r="B508" s="565"/>
      <c r="C508" s="565"/>
      <c r="D508" s="566"/>
      <c r="E508" s="566"/>
      <c r="F508" s="566"/>
      <c r="G508" s="567"/>
      <c r="H508" s="564"/>
      <c r="I508" s="568"/>
      <c r="J508" s="564"/>
      <c r="K508" s="564"/>
      <c r="L508" s="564"/>
      <c r="M508" s="564"/>
      <c r="N508" s="564"/>
      <c r="O508" s="564"/>
      <c r="P508" s="564"/>
      <c r="Q508" s="564"/>
      <c r="R508" s="564"/>
      <c r="S508" s="564"/>
      <c r="T508" s="564"/>
      <c r="U508" s="564"/>
      <c r="V508" s="564"/>
      <c r="W508" s="564"/>
      <c r="X508" s="564"/>
      <c r="Y508" s="564"/>
      <c r="Z508" s="564"/>
    </row>
    <row r="509" ht="12.75" customHeight="1">
      <c r="A509" s="564"/>
      <c r="B509" s="565"/>
      <c r="C509" s="565"/>
      <c r="D509" s="566"/>
      <c r="E509" s="566"/>
      <c r="F509" s="566"/>
      <c r="G509" s="567"/>
      <c r="H509" s="564"/>
      <c r="I509" s="568"/>
      <c r="J509" s="564"/>
      <c r="K509" s="564"/>
      <c r="L509" s="564"/>
      <c r="M509" s="564"/>
      <c r="N509" s="564"/>
      <c r="O509" s="564"/>
      <c r="P509" s="564"/>
      <c r="Q509" s="564"/>
      <c r="R509" s="564"/>
      <c r="S509" s="564"/>
      <c r="T509" s="564"/>
      <c r="U509" s="564"/>
      <c r="V509" s="564"/>
      <c r="W509" s="564"/>
      <c r="X509" s="564"/>
      <c r="Y509" s="564"/>
      <c r="Z509" s="564"/>
    </row>
    <row r="510" ht="12.75" customHeight="1">
      <c r="A510" s="564"/>
      <c r="B510" s="565"/>
      <c r="C510" s="565"/>
      <c r="D510" s="566"/>
      <c r="E510" s="566"/>
      <c r="F510" s="566"/>
      <c r="G510" s="567"/>
      <c r="H510" s="564"/>
      <c r="I510" s="568"/>
      <c r="J510" s="564"/>
      <c r="K510" s="564"/>
      <c r="L510" s="564"/>
      <c r="M510" s="564"/>
      <c r="N510" s="564"/>
      <c r="O510" s="564"/>
      <c r="P510" s="564"/>
      <c r="Q510" s="564"/>
      <c r="R510" s="564"/>
      <c r="S510" s="564"/>
      <c r="T510" s="564"/>
      <c r="U510" s="564"/>
      <c r="V510" s="564"/>
      <c r="W510" s="564"/>
      <c r="X510" s="564"/>
      <c r="Y510" s="564"/>
      <c r="Z510" s="564"/>
    </row>
    <row r="511" ht="12.75" customHeight="1">
      <c r="A511" s="564"/>
      <c r="B511" s="565"/>
      <c r="C511" s="565"/>
      <c r="D511" s="566"/>
      <c r="E511" s="566"/>
      <c r="F511" s="566"/>
      <c r="G511" s="567"/>
      <c r="H511" s="564"/>
      <c r="I511" s="568"/>
      <c r="J511" s="564"/>
      <c r="K511" s="564"/>
      <c r="L511" s="564"/>
      <c r="M511" s="564"/>
      <c r="N511" s="564"/>
      <c r="O511" s="564"/>
      <c r="P511" s="564"/>
      <c r="Q511" s="564"/>
      <c r="R511" s="564"/>
      <c r="S511" s="564"/>
      <c r="T511" s="564"/>
      <c r="U511" s="564"/>
      <c r="V511" s="564"/>
      <c r="W511" s="564"/>
      <c r="X511" s="564"/>
      <c r="Y511" s="564"/>
      <c r="Z511" s="564"/>
    </row>
    <row r="512" ht="12.75" customHeight="1">
      <c r="A512" s="564"/>
      <c r="B512" s="565"/>
      <c r="C512" s="565"/>
      <c r="D512" s="566"/>
      <c r="E512" s="566"/>
      <c r="F512" s="566"/>
      <c r="G512" s="567"/>
      <c r="H512" s="564"/>
      <c r="I512" s="568"/>
      <c r="J512" s="564"/>
      <c r="K512" s="564"/>
      <c r="L512" s="564"/>
      <c r="M512" s="564"/>
      <c r="N512" s="564"/>
      <c r="O512" s="564"/>
      <c r="P512" s="564"/>
      <c r="Q512" s="564"/>
      <c r="R512" s="564"/>
      <c r="S512" s="564"/>
      <c r="T512" s="564"/>
      <c r="U512" s="564"/>
      <c r="V512" s="564"/>
      <c r="W512" s="564"/>
      <c r="X512" s="564"/>
      <c r="Y512" s="564"/>
      <c r="Z512" s="564"/>
    </row>
    <row r="513" ht="12.75" customHeight="1">
      <c r="A513" s="564"/>
      <c r="B513" s="565"/>
      <c r="C513" s="565"/>
      <c r="D513" s="566"/>
      <c r="E513" s="566"/>
      <c r="F513" s="566"/>
      <c r="G513" s="567"/>
      <c r="H513" s="564"/>
      <c r="I513" s="568"/>
      <c r="J513" s="564"/>
      <c r="K513" s="564"/>
      <c r="L513" s="564"/>
      <c r="M513" s="564"/>
      <c r="N513" s="564"/>
      <c r="O513" s="564"/>
      <c r="P513" s="564"/>
      <c r="Q513" s="564"/>
      <c r="R513" s="564"/>
      <c r="S513" s="564"/>
      <c r="T513" s="564"/>
      <c r="U513" s="564"/>
      <c r="V513" s="564"/>
      <c r="W513" s="564"/>
      <c r="X513" s="564"/>
      <c r="Y513" s="564"/>
      <c r="Z513" s="564"/>
    </row>
    <row r="514" ht="12.75" customHeight="1">
      <c r="A514" s="564"/>
      <c r="B514" s="565"/>
      <c r="C514" s="565"/>
      <c r="D514" s="566"/>
      <c r="E514" s="566"/>
      <c r="F514" s="566"/>
      <c r="G514" s="567"/>
      <c r="H514" s="564"/>
      <c r="I514" s="568"/>
      <c r="J514" s="564"/>
      <c r="K514" s="564"/>
      <c r="L514" s="564"/>
      <c r="M514" s="564"/>
      <c r="N514" s="564"/>
      <c r="O514" s="564"/>
      <c r="P514" s="564"/>
      <c r="Q514" s="564"/>
      <c r="R514" s="564"/>
      <c r="S514" s="564"/>
      <c r="T514" s="564"/>
      <c r="U514" s="564"/>
      <c r="V514" s="564"/>
      <c r="W514" s="564"/>
      <c r="X514" s="564"/>
      <c r="Y514" s="564"/>
      <c r="Z514" s="564"/>
    </row>
    <row r="515" ht="12.75" customHeight="1">
      <c r="A515" s="564"/>
      <c r="B515" s="565"/>
      <c r="C515" s="565"/>
      <c r="D515" s="566"/>
      <c r="E515" s="566"/>
      <c r="F515" s="566"/>
      <c r="G515" s="567"/>
      <c r="H515" s="564"/>
      <c r="I515" s="568"/>
      <c r="J515" s="564"/>
      <c r="K515" s="564"/>
      <c r="L515" s="564"/>
      <c r="M515" s="564"/>
      <c r="N515" s="564"/>
      <c r="O515" s="564"/>
      <c r="P515" s="564"/>
      <c r="Q515" s="564"/>
      <c r="R515" s="564"/>
      <c r="S515" s="564"/>
      <c r="T515" s="564"/>
      <c r="U515" s="564"/>
      <c r="V515" s="564"/>
      <c r="W515" s="564"/>
      <c r="X515" s="564"/>
      <c r="Y515" s="564"/>
      <c r="Z515" s="564"/>
    </row>
    <row r="516" ht="12.75" customHeight="1">
      <c r="A516" s="564"/>
      <c r="B516" s="565"/>
      <c r="C516" s="565"/>
      <c r="D516" s="566"/>
      <c r="E516" s="566"/>
      <c r="F516" s="566"/>
      <c r="G516" s="567"/>
      <c r="H516" s="564"/>
      <c r="I516" s="568"/>
      <c r="J516" s="564"/>
      <c r="K516" s="564"/>
      <c r="L516" s="564"/>
      <c r="M516" s="564"/>
      <c r="N516" s="564"/>
      <c r="O516" s="564"/>
      <c r="P516" s="564"/>
      <c r="Q516" s="564"/>
      <c r="R516" s="564"/>
      <c r="S516" s="564"/>
      <c r="T516" s="564"/>
      <c r="U516" s="564"/>
      <c r="V516" s="564"/>
      <c r="W516" s="564"/>
      <c r="X516" s="564"/>
      <c r="Y516" s="564"/>
      <c r="Z516" s="564"/>
    </row>
    <row r="517" ht="12.75" customHeight="1">
      <c r="A517" s="564"/>
      <c r="B517" s="565"/>
      <c r="C517" s="565"/>
      <c r="D517" s="566"/>
      <c r="E517" s="566"/>
      <c r="F517" s="566"/>
      <c r="G517" s="567"/>
      <c r="H517" s="564"/>
      <c r="I517" s="568"/>
      <c r="J517" s="564"/>
      <c r="K517" s="564"/>
      <c r="L517" s="564"/>
      <c r="M517" s="564"/>
      <c r="N517" s="564"/>
      <c r="O517" s="564"/>
      <c r="P517" s="564"/>
      <c r="Q517" s="564"/>
      <c r="R517" s="564"/>
      <c r="S517" s="564"/>
      <c r="T517" s="564"/>
      <c r="U517" s="564"/>
      <c r="V517" s="564"/>
      <c r="W517" s="564"/>
      <c r="X517" s="564"/>
      <c r="Y517" s="564"/>
      <c r="Z517" s="564"/>
    </row>
    <row r="518" ht="12.75" customHeight="1">
      <c r="A518" s="564"/>
      <c r="B518" s="565"/>
      <c r="C518" s="565"/>
      <c r="D518" s="566"/>
      <c r="E518" s="566"/>
      <c r="F518" s="566"/>
      <c r="G518" s="567"/>
      <c r="H518" s="564"/>
      <c r="I518" s="568"/>
      <c r="J518" s="564"/>
      <c r="K518" s="564"/>
      <c r="L518" s="564"/>
      <c r="M518" s="564"/>
      <c r="N518" s="564"/>
      <c r="O518" s="564"/>
      <c r="P518" s="564"/>
      <c r="Q518" s="564"/>
      <c r="R518" s="564"/>
      <c r="S518" s="564"/>
      <c r="T518" s="564"/>
      <c r="U518" s="564"/>
      <c r="V518" s="564"/>
      <c r="W518" s="564"/>
      <c r="X518" s="564"/>
      <c r="Y518" s="564"/>
      <c r="Z518" s="564"/>
    </row>
    <row r="519" ht="12.75" customHeight="1">
      <c r="A519" s="564"/>
      <c r="B519" s="565"/>
      <c r="C519" s="565"/>
      <c r="D519" s="566"/>
      <c r="E519" s="566"/>
      <c r="F519" s="566"/>
      <c r="G519" s="567"/>
      <c r="H519" s="564"/>
      <c r="I519" s="568"/>
      <c r="J519" s="564"/>
      <c r="K519" s="564"/>
      <c r="L519" s="564"/>
      <c r="M519" s="564"/>
      <c r="N519" s="564"/>
      <c r="O519" s="564"/>
      <c r="P519" s="564"/>
      <c r="Q519" s="564"/>
      <c r="R519" s="564"/>
      <c r="S519" s="564"/>
      <c r="T519" s="564"/>
      <c r="U519" s="564"/>
      <c r="V519" s="564"/>
      <c r="W519" s="564"/>
      <c r="X519" s="564"/>
      <c r="Y519" s="564"/>
      <c r="Z519" s="564"/>
    </row>
    <row r="520" ht="12.75" customHeight="1">
      <c r="A520" s="564"/>
      <c r="B520" s="565"/>
      <c r="C520" s="565"/>
      <c r="D520" s="566"/>
      <c r="E520" s="566"/>
      <c r="F520" s="566"/>
      <c r="G520" s="567"/>
      <c r="H520" s="564"/>
      <c r="I520" s="568"/>
      <c r="J520" s="564"/>
      <c r="K520" s="564"/>
      <c r="L520" s="564"/>
      <c r="M520" s="564"/>
      <c r="N520" s="564"/>
      <c r="O520" s="564"/>
      <c r="P520" s="564"/>
      <c r="Q520" s="564"/>
      <c r="R520" s="564"/>
      <c r="S520" s="564"/>
      <c r="T520" s="564"/>
      <c r="U520" s="564"/>
      <c r="V520" s="564"/>
      <c r="W520" s="564"/>
      <c r="X520" s="564"/>
      <c r="Y520" s="564"/>
      <c r="Z520" s="564"/>
    </row>
    <row r="521" ht="12.75" customHeight="1">
      <c r="A521" s="564"/>
      <c r="B521" s="565"/>
      <c r="C521" s="565"/>
      <c r="D521" s="566"/>
      <c r="E521" s="566"/>
      <c r="F521" s="566"/>
      <c r="G521" s="567"/>
      <c r="H521" s="564"/>
      <c r="I521" s="568"/>
      <c r="J521" s="564"/>
      <c r="K521" s="564"/>
      <c r="L521" s="564"/>
      <c r="M521" s="564"/>
      <c r="N521" s="564"/>
      <c r="O521" s="564"/>
      <c r="P521" s="564"/>
      <c r="Q521" s="564"/>
      <c r="R521" s="564"/>
      <c r="S521" s="564"/>
      <c r="T521" s="564"/>
      <c r="U521" s="564"/>
      <c r="V521" s="564"/>
      <c r="W521" s="564"/>
      <c r="X521" s="564"/>
      <c r="Y521" s="564"/>
      <c r="Z521" s="564"/>
    </row>
    <row r="522" ht="12.75" customHeight="1">
      <c r="A522" s="564"/>
      <c r="B522" s="565"/>
      <c r="C522" s="565"/>
      <c r="D522" s="566"/>
      <c r="E522" s="566"/>
      <c r="F522" s="566"/>
      <c r="G522" s="567"/>
      <c r="H522" s="564"/>
      <c r="I522" s="568"/>
      <c r="J522" s="564"/>
      <c r="K522" s="564"/>
      <c r="L522" s="564"/>
      <c r="M522" s="564"/>
      <c r="N522" s="564"/>
      <c r="O522" s="564"/>
      <c r="P522" s="564"/>
      <c r="Q522" s="564"/>
      <c r="R522" s="564"/>
      <c r="S522" s="564"/>
      <c r="T522" s="564"/>
      <c r="U522" s="564"/>
      <c r="V522" s="564"/>
      <c r="W522" s="564"/>
      <c r="X522" s="564"/>
      <c r="Y522" s="564"/>
      <c r="Z522" s="564"/>
    </row>
    <row r="523" ht="12.75" customHeight="1">
      <c r="A523" s="564"/>
      <c r="B523" s="565"/>
      <c r="C523" s="565"/>
      <c r="D523" s="566"/>
      <c r="E523" s="566"/>
      <c r="F523" s="566"/>
      <c r="G523" s="567"/>
      <c r="H523" s="564"/>
      <c r="I523" s="568"/>
      <c r="J523" s="564"/>
      <c r="K523" s="564"/>
      <c r="L523" s="564"/>
      <c r="M523" s="564"/>
      <c r="N523" s="564"/>
      <c r="O523" s="564"/>
      <c r="P523" s="564"/>
      <c r="Q523" s="564"/>
      <c r="R523" s="564"/>
      <c r="S523" s="564"/>
      <c r="T523" s="564"/>
      <c r="U523" s="564"/>
      <c r="V523" s="564"/>
      <c r="W523" s="564"/>
      <c r="X523" s="564"/>
      <c r="Y523" s="564"/>
      <c r="Z523" s="564"/>
    </row>
    <row r="524" ht="12.75" customHeight="1">
      <c r="A524" s="564"/>
      <c r="B524" s="565"/>
      <c r="C524" s="565"/>
      <c r="D524" s="566"/>
      <c r="E524" s="566"/>
      <c r="F524" s="566"/>
      <c r="G524" s="567"/>
      <c r="H524" s="564"/>
      <c r="I524" s="568"/>
      <c r="J524" s="564"/>
      <c r="K524" s="564"/>
      <c r="L524" s="564"/>
      <c r="M524" s="564"/>
      <c r="N524" s="564"/>
      <c r="O524" s="564"/>
      <c r="P524" s="564"/>
      <c r="Q524" s="564"/>
      <c r="R524" s="564"/>
      <c r="S524" s="564"/>
      <c r="T524" s="564"/>
      <c r="U524" s="564"/>
      <c r="V524" s="564"/>
      <c r="W524" s="564"/>
      <c r="X524" s="564"/>
      <c r="Y524" s="564"/>
      <c r="Z524" s="564"/>
    </row>
    <row r="525" ht="12.75" customHeight="1">
      <c r="A525" s="564"/>
      <c r="B525" s="565"/>
      <c r="C525" s="565"/>
      <c r="D525" s="566"/>
      <c r="E525" s="566"/>
      <c r="F525" s="566"/>
      <c r="G525" s="567"/>
      <c r="H525" s="564"/>
      <c r="I525" s="568"/>
      <c r="J525" s="564"/>
      <c r="K525" s="564"/>
      <c r="L525" s="564"/>
      <c r="M525" s="564"/>
      <c r="N525" s="564"/>
      <c r="O525" s="564"/>
      <c r="P525" s="564"/>
      <c r="Q525" s="564"/>
      <c r="R525" s="564"/>
      <c r="S525" s="564"/>
      <c r="T525" s="564"/>
      <c r="U525" s="564"/>
      <c r="V525" s="564"/>
      <c r="W525" s="564"/>
      <c r="X525" s="564"/>
      <c r="Y525" s="564"/>
      <c r="Z525" s="564"/>
    </row>
    <row r="526" ht="12.75" customHeight="1">
      <c r="A526" s="564"/>
      <c r="B526" s="565"/>
      <c r="C526" s="565"/>
      <c r="D526" s="566"/>
      <c r="E526" s="566"/>
      <c r="F526" s="566"/>
      <c r="G526" s="567"/>
      <c r="H526" s="564"/>
      <c r="I526" s="568"/>
      <c r="J526" s="564"/>
      <c r="K526" s="564"/>
      <c r="L526" s="564"/>
      <c r="M526" s="564"/>
      <c r="N526" s="564"/>
      <c r="O526" s="564"/>
      <c r="P526" s="564"/>
      <c r="Q526" s="564"/>
      <c r="R526" s="564"/>
      <c r="S526" s="564"/>
      <c r="T526" s="564"/>
      <c r="U526" s="564"/>
      <c r="V526" s="564"/>
      <c r="W526" s="564"/>
      <c r="X526" s="564"/>
      <c r="Y526" s="564"/>
      <c r="Z526" s="564"/>
    </row>
    <row r="527" ht="12.75" customHeight="1">
      <c r="A527" s="564"/>
      <c r="B527" s="565"/>
      <c r="C527" s="565"/>
      <c r="D527" s="566"/>
      <c r="E527" s="566"/>
      <c r="F527" s="566"/>
      <c r="G527" s="567"/>
      <c r="H527" s="564"/>
      <c r="I527" s="568"/>
      <c r="J527" s="564"/>
      <c r="K527" s="564"/>
      <c r="L527" s="564"/>
      <c r="M527" s="564"/>
      <c r="N527" s="564"/>
      <c r="O527" s="564"/>
      <c r="P527" s="564"/>
      <c r="Q527" s="564"/>
      <c r="R527" s="564"/>
      <c r="S527" s="564"/>
      <c r="T527" s="564"/>
      <c r="U527" s="564"/>
      <c r="V527" s="564"/>
      <c r="W527" s="564"/>
      <c r="X527" s="564"/>
      <c r="Y527" s="564"/>
      <c r="Z527" s="564"/>
    </row>
    <row r="528" ht="12.75" customHeight="1">
      <c r="A528" s="564"/>
      <c r="B528" s="565"/>
      <c r="C528" s="565"/>
      <c r="D528" s="566"/>
      <c r="E528" s="566"/>
      <c r="F528" s="566"/>
      <c r="G528" s="567"/>
      <c r="H528" s="564"/>
      <c r="I528" s="568"/>
      <c r="J528" s="564"/>
      <c r="K528" s="564"/>
      <c r="L528" s="564"/>
      <c r="M528" s="564"/>
      <c r="N528" s="564"/>
      <c r="O528" s="564"/>
      <c r="P528" s="564"/>
      <c r="Q528" s="564"/>
      <c r="R528" s="564"/>
      <c r="S528" s="564"/>
      <c r="T528" s="564"/>
      <c r="U528" s="564"/>
      <c r="V528" s="564"/>
      <c r="W528" s="564"/>
      <c r="X528" s="564"/>
      <c r="Y528" s="564"/>
      <c r="Z528" s="564"/>
    </row>
    <row r="529" ht="12.75" customHeight="1">
      <c r="A529" s="564"/>
      <c r="B529" s="565"/>
      <c r="C529" s="565"/>
      <c r="D529" s="566"/>
      <c r="E529" s="566"/>
      <c r="F529" s="566"/>
      <c r="G529" s="567"/>
      <c r="H529" s="564"/>
      <c r="I529" s="568"/>
      <c r="J529" s="564"/>
      <c r="K529" s="564"/>
      <c r="L529" s="564"/>
      <c r="M529" s="564"/>
      <c r="N529" s="564"/>
      <c r="O529" s="564"/>
      <c r="P529" s="564"/>
      <c r="Q529" s="564"/>
      <c r="R529" s="564"/>
      <c r="S529" s="564"/>
      <c r="T529" s="564"/>
      <c r="U529" s="564"/>
      <c r="V529" s="564"/>
      <c r="W529" s="564"/>
      <c r="X529" s="564"/>
      <c r="Y529" s="564"/>
      <c r="Z529" s="564"/>
    </row>
    <row r="530" ht="12.75" customHeight="1">
      <c r="A530" s="564"/>
      <c r="B530" s="565"/>
      <c r="C530" s="565"/>
      <c r="D530" s="566"/>
      <c r="E530" s="566"/>
      <c r="F530" s="566"/>
      <c r="G530" s="567"/>
      <c r="H530" s="564"/>
      <c r="I530" s="568"/>
      <c r="J530" s="564"/>
      <c r="K530" s="564"/>
      <c r="L530" s="564"/>
      <c r="M530" s="564"/>
      <c r="N530" s="564"/>
      <c r="O530" s="564"/>
      <c r="P530" s="564"/>
      <c r="Q530" s="564"/>
      <c r="R530" s="564"/>
      <c r="S530" s="564"/>
      <c r="T530" s="564"/>
      <c r="U530" s="564"/>
      <c r="V530" s="564"/>
      <c r="W530" s="564"/>
      <c r="X530" s="564"/>
      <c r="Y530" s="564"/>
      <c r="Z530" s="564"/>
    </row>
    <row r="531" ht="12.75" customHeight="1">
      <c r="A531" s="564"/>
      <c r="B531" s="565"/>
      <c r="C531" s="565"/>
      <c r="D531" s="566"/>
      <c r="E531" s="566"/>
      <c r="F531" s="566"/>
      <c r="G531" s="567"/>
      <c r="H531" s="564"/>
      <c r="I531" s="568"/>
      <c r="J531" s="564"/>
      <c r="K531" s="564"/>
      <c r="L531" s="564"/>
      <c r="M531" s="564"/>
      <c r="N531" s="564"/>
      <c r="O531" s="564"/>
      <c r="P531" s="564"/>
      <c r="Q531" s="564"/>
      <c r="R531" s="564"/>
      <c r="S531" s="564"/>
      <c r="T531" s="564"/>
      <c r="U531" s="564"/>
      <c r="V531" s="564"/>
      <c r="W531" s="564"/>
      <c r="X531" s="564"/>
      <c r="Y531" s="564"/>
      <c r="Z531" s="564"/>
    </row>
    <row r="532" ht="12.75" customHeight="1">
      <c r="A532" s="564"/>
      <c r="B532" s="565"/>
      <c r="C532" s="565"/>
      <c r="D532" s="566"/>
      <c r="E532" s="566"/>
      <c r="F532" s="566"/>
      <c r="G532" s="567"/>
      <c r="H532" s="564"/>
      <c r="I532" s="568"/>
      <c r="J532" s="564"/>
      <c r="K532" s="564"/>
      <c r="L532" s="564"/>
      <c r="M532" s="564"/>
      <c r="N532" s="564"/>
      <c r="O532" s="564"/>
      <c r="P532" s="564"/>
      <c r="Q532" s="564"/>
      <c r="R532" s="564"/>
      <c r="S532" s="564"/>
      <c r="T532" s="564"/>
      <c r="U532" s="564"/>
      <c r="V532" s="564"/>
      <c r="W532" s="564"/>
      <c r="X532" s="564"/>
      <c r="Y532" s="564"/>
      <c r="Z532" s="564"/>
    </row>
    <row r="533" ht="12.75" customHeight="1">
      <c r="A533" s="564"/>
      <c r="B533" s="565"/>
      <c r="C533" s="565"/>
      <c r="D533" s="566"/>
      <c r="E533" s="566"/>
      <c r="F533" s="566"/>
      <c r="G533" s="567"/>
      <c r="H533" s="564"/>
      <c r="I533" s="568"/>
      <c r="J533" s="564"/>
      <c r="K533" s="564"/>
      <c r="L533" s="564"/>
      <c r="M533" s="564"/>
      <c r="N533" s="564"/>
      <c r="O533" s="564"/>
      <c r="P533" s="564"/>
      <c r="Q533" s="564"/>
      <c r="R533" s="564"/>
      <c r="S533" s="564"/>
      <c r="T533" s="564"/>
      <c r="U533" s="564"/>
      <c r="V533" s="564"/>
      <c r="W533" s="564"/>
      <c r="X533" s="564"/>
      <c r="Y533" s="564"/>
      <c r="Z533" s="564"/>
    </row>
    <row r="534" ht="12.75" customHeight="1">
      <c r="A534" s="564"/>
      <c r="B534" s="565"/>
      <c r="C534" s="565"/>
      <c r="D534" s="566"/>
      <c r="E534" s="566"/>
      <c r="F534" s="566"/>
      <c r="G534" s="567"/>
      <c r="H534" s="564"/>
      <c r="I534" s="568"/>
      <c r="J534" s="564"/>
      <c r="K534" s="564"/>
      <c r="L534" s="564"/>
      <c r="M534" s="564"/>
      <c r="N534" s="564"/>
      <c r="O534" s="564"/>
      <c r="P534" s="564"/>
      <c r="Q534" s="564"/>
      <c r="R534" s="564"/>
      <c r="S534" s="564"/>
      <c r="T534" s="564"/>
      <c r="U534" s="564"/>
      <c r="V534" s="564"/>
      <c r="W534" s="564"/>
      <c r="X534" s="564"/>
      <c r="Y534" s="564"/>
      <c r="Z534" s="564"/>
    </row>
    <row r="535" ht="12.75" customHeight="1">
      <c r="A535" s="564"/>
      <c r="B535" s="565"/>
      <c r="C535" s="565"/>
      <c r="D535" s="566"/>
      <c r="E535" s="566"/>
      <c r="F535" s="566"/>
      <c r="G535" s="567"/>
      <c r="H535" s="564"/>
      <c r="I535" s="568"/>
      <c r="J535" s="564"/>
      <c r="K535" s="564"/>
      <c r="L535" s="564"/>
      <c r="M535" s="564"/>
      <c r="N535" s="564"/>
      <c r="O535" s="564"/>
      <c r="P535" s="564"/>
      <c r="Q535" s="564"/>
      <c r="R535" s="564"/>
      <c r="S535" s="564"/>
      <c r="T535" s="564"/>
      <c r="U535" s="564"/>
      <c r="V535" s="564"/>
      <c r="W535" s="564"/>
      <c r="X535" s="564"/>
      <c r="Y535" s="564"/>
      <c r="Z535" s="564"/>
    </row>
    <row r="536" ht="12.75" customHeight="1">
      <c r="A536" s="564"/>
      <c r="B536" s="565"/>
      <c r="C536" s="565"/>
      <c r="D536" s="566"/>
      <c r="E536" s="566"/>
      <c r="F536" s="566"/>
      <c r="G536" s="567"/>
      <c r="H536" s="564"/>
      <c r="I536" s="568"/>
      <c r="J536" s="564"/>
      <c r="K536" s="564"/>
      <c r="L536" s="564"/>
      <c r="M536" s="564"/>
      <c r="N536" s="564"/>
      <c r="O536" s="564"/>
      <c r="P536" s="564"/>
      <c r="Q536" s="564"/>
      <c r="R536" s="564"/>
      <c r="S536" s="564"/>
      <c r="T536" s="564"/>
      <c r="U536" s="564"/>
      <c r="V536" s="564"/>
      <c r="W536" s="564"/>
      <c r="X536" s="564"/>
      <c r="Y536" s="564"/>
      <c r="Z536" s="564"/>
    </row>
    <row r="537" ht="12.75" customHeight="1">
      <c r="A537" s="564"/>
      <c r="B537" s="565"/>
      <c r="C537" s="565"/>
      <c r="D537" s="566"/>
      <c r="E537" s="566"/>
      <c r="F537" s="566"/>
      <c r="G537" s="567"/>
      <c r="H537" s="564"/>
      <c r="I537" s="568"/>
      <c r="J537" s="564"/>
      <c r="K537" s="564"/>
      <c r="L537" s="564"/>
      <c r="M537" s="564"/>
      <c r="N537" s="564"/>
      <c r="O537" s="564"/>
      <c r="P537" s="564"/>
      <c r="Q537" s="564"/>
      <c r="R537" s="564"/>
      <c r="S537" s="564"/>
      <c r="T537" s="564"/>
      <c r="U537" s="564"/>
      <c r="V537" s="564"/>
      <c r="W537" s="564"/>
      <c r="X537" s="564"/>
      <c r="Y537" s="564"/>
      <c r="Z537" s="564"/>
    </row>
    <row r="538" ht="12.75" customHeight="1">
      <c r="A538" s="564"/>
      <c r="B538" s="565"/>
      <c r="C538" s="565"/>
      <c r="D538" s="566"/>
      <c r="E538" s="566"/>
      <c r="F538" s="566"/>
      <c r="G538" s="567"/>
      <c r="H538" s="564"/>
      <c r="I538" s="568"/>
      <c r="J538" s="564"/>
      <c r="K538" s="564"/>
      <c r="L538" s="564"/>
      <c r="M538" s="564"/>
      <c r="N538" s="564"/>
      <c r="O538" s="564"/>
      <c r="P538" s="564"/>
      <c r="Q538" s="564"/>
      <c r="R538" s="564"/>
      <c r="S538" s="564"/>
      <c r="T538" s="564"/>
      <c r="U538" s="564"/>
      <c r="V538" s="564"/>
      <c r="W538" s="564"/>
      <c r="X538" s="564"/>
      <c r="Y538" s="564"/>
      <c r="Z538" s="564"/>
    </row>
    <row r="539" ht="12.75" customHeight="1">
      <c r="A539" s="564"/>
      <c r="B539" s="565"/>
      <c r="C539" s="565"/>
      <c r="D539" s="566"/>
      <c r="E539" s="566"/>
      <c r="F539" s="566"/>
      <c r="G539" s="567"/>
      <c r="H539" s="564"/>
      <c r="I539" s="568"/>
      <c r="J539" s="564"/>
      <c r="K539" s="564"/>
      <c r="L539" s="564"/>
      <c r="M539" s="564"/>
      <c r="N539" s="564"/>
      <c r="O539" s="564"/>
      <c r="P539" s="564"/>
      <c r="Q539" s="564"/>
      <c r="R539" s="564"/>
      <c r="S539" s="564"/>
      <c r="T539" s="564"/>
      <c r="U539" s="564"/>
      <c r="V539" s="564"/>
      <c r="W539" s="564"/>
      <c r="X539" s="564"/>
      <c r="Y539" s="564"/>
      <c r="Z539" s="564"/>
    </row>
    <row r="540" ht="12.75" customHeight="1">
      <c r="A540" s="564"/>
      <c r="B540" s="565"/>
      <c r="C540" s="565"/>
      <c r="D540" s="566"/>
      <c r="E540" s="566"/>
      <c r="F540" s="566"/>
      <c r="G540" s="567"/>
      <c r="H540" s="564"/>
      <c r="I540" s="568"/>
      <c r="J540" s="564"/>
      <c r="K540" s="564"/>
      <c r="L540" s="564"/>
      <c r="M540" s="564"/>
      <c r="N540" s="564"/>
      <c r="O540" s="564"/>
      <c r="P540" s="564"/>
      <c r="Q540" s="564"/>
      <c r="R540" s="564"/>
      <c r="S540" s="564"/>
      <c r="T540" s="564"/>
      <c r="U540" s="564"/>
      <c r="V540" s="564"/>
      <c r="W540" s="564"/>
      <c r="X540" s="564"/>
      <c r="Y540" s="564"/>
      <c r="Z540" s="564"/>
    </row>
    <row r="541" ht="12.75" customHeight="1">
      <c r="A541" s="564"/>
      <c r="B541" s="565"/>
      <c r="C541" s="565"/>
      <c r="D541" s="566"/>
      <c r="E541" s="566"/>
      <c r="F541" s="566"/>
      <c r="G541" s="567"/>
      <c r="H541" s="564"/>
      <c r="I541" s="568"/>
      <c r="J541" s="564"/>
      <c r="K541" s="564"/>
      <c r="L541" s="564"/>
      <c r="M541" s="564"/>
      <c r="N541" s="564"/>
      <c r="O541" s="564"/>
      <c r="P541" s="564"/>
      <c r="Q541" s="564"/>
      <c r="R541" s="564"/>
      <c r="S541" s="564"/>
      <c r="T541" s="564"/>
      <c r="U541" s="564"/>
      <c r="V541" s="564"/>
      <c r="W541" s="564"/>
      <c r="X541" s="564"/>
      <c r="Y541" s="564"/>
      <c r="Z541" s="564"/>
    </row>
    <row r="542" ht="12.75" customHeight="1">
      <c r="A542" s="564"/>
      <c r="B542" s="565"/>
      <c r="C542" s="565"/>
      <c r="D542" s="566"/>
      <c r="E542" s="566"/>
      <c r="F542" s="566"/>
      <c r="G542" s="567"/>
      <c r="H542" s="564"/>
      <c r="I542" s="568"/>
      <c r="J542" s="564"/>
      <c r="K542" s="564"/>
      <c r="L542" s="564"/>
      <c r="M542" s="564"/>
      <c r="N542" s="564"/>
      <c r="O542" s="564"/>
      <c r="P542" s="564"/>
      <c r="Q542" s="564"/>
      <c r="R542" s="564"/>
      <c r="S542" s="564"/>
      <c r="T542" s="564"/>
      <c r="U542" s="564"/>
      <c r="V542" s="564"/>
      <c r="W542" s="564"/>
      <c r="X542" s="564"/>
      <c r="Y542" s="564"/>
      <c r="Z542" s="564"/>
    </row>
    <row r="543" ht="12.75" customHeight="1">
      <c r="A543" s="564"/>
      <c r="B543" s="565"/>
      <c r="C543" s="565"/>
      <c r="D543" s="566"/>
      <c r="E543" s="566"/>
      <c r="F543" s="566"/>
      <c r="G543" s="567"/>
      <c r="H543" s="564"/>
      <c r="I543" s="568"/>
      <c r="J543" s="564"/>
      <c r="K543" s="564"/>
      <c r="L543" s="564"/>
      <c r="M543" s="564"/>
      <c r="N543" s="564"/>
      <c r="O543" s="564"/>
      <c r="P543" s="564"/>
      <c r="Q543" s="564"/>
      <c r="R543" s="564"/>
      <c r="S543" s="564"/>
      <c r="T543" s="564"/>
      <c r="U543" s="564"/>
      <c r="V543" s="564"/>
      <c r="W543" s="564"/>
      <c r="X543" s="564"/>
      <c r="Y543" s="564"/>
      <c r="Z543" s="564"/>
    </row>
    <row r="544" ht="12.75" customHeight="1">
      <c r="A544" s="564"/>
      <c r="B544" s="565"/>
      <c r="C544" s="565"/>
      <c r="D544" s="566"/>
      <c r="E544" s="566"/>
      <c r="F544" s="566"/>
      <c r="G544" s="567"/>
      <c r="H544" s="564"/>
      <c r="I544" s="568"/>
      <c r="J544" s="564"/>
      <c r="K544" s="564"/>
      <c r="L544" s="564"/>
      <c r="M544" s="564"/>
      <c r="N544" s="564"/>
      <c r="O544" s="564"/>
      <c r="P544" s="564"/>
      <c r="Q544" s="564"/>
      <c r="R544" s="564"/>
      <c r="S544" s="564"/>
      <c r="T544" s="564"/>
      <c r="U544" s="564"/>
      <c r="V544" s="564"/>
      <c r="W544" s="564"/>
      <c r="X544" s="564"/>
      <c r="Y544" s="564"/>
      <c r="Z544" s="564"/>
    </row>
    <row r="545" ht="12.75" customHeight="1">
      <c r="A545" s="564"/>
      <c r="B545" s="565"/>
      <c r="C545" s="565"/>
      <c r="D545" s="566"/>
      <c r="E545" s="566"/>
      <c r="F545" s="566"/>
      <c r="G545" s="567"/>
      <c r="H545" s="564"/>
      <c r="I545" s="568"/>
      <c r="J545" s="564"/>
      <c r="K545" s="564"/>
      <c r="L545" s="564"/>
      <c r="M545" s="564"/>
      <c r="N545" s="564"/>
      <c r="O545" s="564"/>
      <c r="P545" s="564"/>
      <c r="Q545" s="564"/>
      <c r="R545" s="564"/>
      <c r="S545" s="564"/>
      <c r="T545" s="564"/>
      <c r="U545" s="564"/>
      <c r="V545" s="564"/>
      <c r="W545" s="564"/>
      <c r="X545" s="564"/>
      <c r="Y545" s="564"/>
      <c r="Z545" s="564"/>
    </row>
    <row r="546" ht="12.75" customHeight="1">
      <c r="A546" s="564"/>
      <c r="B546" s="565"/>
      <c r="C546" s="565"/>
      <c r="D546" s="566"/>
      <c r="E546" s="566"/>
      <c r="F546" s="566"/>
      <c r="G546" s="567"/>
      <c r="H546" s="564"/>
      <c r="I546" s="568"/>
      <c r="J546" s="564"/>
      <c r="K546" s="564"/>
      <c r="L546" s="564"/>
      <c r="M546" s="564"/>
      <c r="N546" s="564"/>
      <c r="O546" s="564"/>
      <c r="P546" s="564"/>
      <c r="Q546" s="564"/>
      <c r="R546" s="564"/>
      <c r="S546" s="564"/>
      <c r="T546" s="564"/>
      <c r="U546" s="564"/>
      <c r="V546" s="564"/>
      <c r="W546" s="564"/>
      <c r="X546" s="564"/>
      <c r="Y546" s="564"/>
      <c r="Z546" s="564"/>
    </row>
    <row r="547" ht="12.75" customHeight="1">
      <c r="A547" s="564"/>
      <c r="B547" s="565"/>
      <c r="C547" s="565"/>
      <c r="D547" s="566"/>
      <c r="E547" s="566"/>
      <c r="F547" s="566"/>
      <c r="G547" s="567"/>
      <c r="H547" s="564"/>
      <c r="I547" s="568"/>
      <c r="J547" s="564"/>
      <c r="K547" s="564"/>
      <c r="L547" s="564"/>
      <c r="M547" s="564"/>
      <c r="N547" s="564"/>
      <c r="O547" s="564"/>
      <c r="P547" s="564"/>
      <c r="Q547" s="564"/>
      <c r="R547" s="564"/>
      <c r="S547" s="564"/>
      <c r="T547" s="564"/>
      <c r="U547" s="564"/>
      <c r="V547" s="564"/>
      <c r="W547" s="564"/>
      <c r="X547" s="564"/>
      <c r="Y547" s="564"/>
      <c r="Z547" s="564"/>
    </row>
    <row r="548" ht="12.75" customHeight="1">
      <c r="A548" s="564"/>
      <c r="B548" s="565"/>
      <c r="C548" s="565"/>
      <c r="D548" s="566"/>
      <c r="E548" s="566"/>
      <c r="F548" s="566"/>
      <c r="G548" s="567"/>
      <c r="H548" s="564"/>
      <c r="I548" s="568"/>
      <c r="J548" s="564"/>
      <c r="K548" s="564"/>
      <c r="L548" s="564"/>
      <c r="M548" s="564"/>
      <c r="N548" s="564"/>
      <c r="O548" s="564"/>
      <c r="P548" s="564"/>
      <c r="Q548" s="564"/>
      <c r="R548" s="564"/>
      <c r="S548" s="564"/>
      <c r="T548" s="564"/>
      <c r="U548" s="564"/>
      <c r="V548" s="564"/>
      <c r="W548" s="564"/>
      <c r="X548" s="564"/>
      <c r="Y548" s="564"/>
      <c r="Z548" s="564"/>
    </row>
    <row r="549" ht="12.75" customHeight="1">
      <c r="A549" s="564"/>
      <c r="B549" s="565"/>
      <c r="C549" s="565"/>
      <c r="D549" s="566"/>
      <c r="E549" s="566"/>
      <c r="F549" s="566"/>
      <c r="G549" s="567"/>
      <c r="H549" s="564"/>
      <c r="I549" s="568"/>
      <c r="J549" s="564"/>
      <c r="K549" s="564"/>
      <c r="L549" s="564"/>
      <c r="M549" s="564"/>
      <c r="N549" s="564"/>
      <c r="O549" s="564"/>
      <c r="P549" s="564"/>
      <c r="Q549" s="564"/>
      <c r="R549" s="564"/>
      <c r="S549" s="564"/>
      <c r="T549" s="564"/>
      <c r="U549" s="564"/>
      <c r="V549" s="564"/>
      <c r="W549" s="564"/>
      <c r="X549" s="564"/>
      <c r="Y549" s="564"/>
      <c r="Z549" s="564"/>
    </row>
    <row r="550" ht="12.75" customHeight="1">
      <c r="A550" s="564"/>
      <c r="B550" s="565"/>
      <c r="C550" s="565"/>
      <c r="D550" s="566"/>
      <c r="E550" s="566"/>
      <c r="F550" s="566"/>
      <c r="G550" s="567"/>
      <c r="H550" s="564"/>
      <c r="I550" s="568"/>
      <c r="J550" s="564"/>
      <c r="K550" s="564"/>
      <c r="L550" s="564"/>
      <c r="M550" s="564"/>
      <c r="N550" s="564"/>
      <c r="O550" s="564"/>
      <c r="P550" s="564"/>
      <c r="Q550" s="564"/>
      <c r="R550" s="564"/>
      <c r="S550" s="564"/>
      <c r="T550" s="564"/>
      <c r="U550" s="564"/>
      <c r="V550" s="564"/>
      <c r="W550" s="564"/>
      <c r="X550" s="564"/>
      <c r="Y550" s="564"/>
      <c r="Z550" s="564"/>
    </row>
    <row r="551" ht="12.75" customHeight="1">
      <c r="A551" s="564"/>
      <c r="B551" s="565"/>
      <c r="C551" s="565"/>
      <c r="D551" s="566"/>
      <c r="E551" s="566"/>
      <c r="F551" s="566"/>
      <c r="G551" s="567"/>
      <c r="H551" s="564"/>
      <c r="I551" s="568"/>
      <c r="J551" s="564"/>
      <c r="K551" s="564"/>
      <c r="L551" s="564"/>
      <c r="M551" s="564"/>
      <c r="N551" s="564"/>
      <c r="O551" s="564"/>
      <c r="P551" s="564"/>
      <c r="Q551" s="564"/>
      <c r="R551" s="564"/>
      <c r="S551" s="564"/>
      <c r="T551" s="564"/>
      <c r="U551" s="564"/>
      <c r="V551" s="564"/>
      <c r="W551" s="564"/>
      <c r="X551" s="564"/>
      <c r="Y551" s="564"/>
      <c r="Z551" s="564"/>
    </row>
    <row r="552" ht="12.75" customHeight="1">
      <c r="A552" s="564"/>
      <c r="B552" s="565"/>
      <c r="C552" s="565"/>
      <c r="D552" s="566"/>
      <c r="E552" s="566"/>
      <c r="F552" s="566"/>
      <c r="G552" s="567"/>
      <c r="H552" s="564"/>
      <c r="I552" s="568"/>
      <c r="J552" s="564"/>
      <c r="K552" s="564"/>
      <c r="L552" s="564"/>
      <c r="M552" s="564"/>
      <c r="N552" s="564"/>
      <c r="O552" s="564"/>
      <c r="P552" s="564"/>
      <c r="Q552" s="564"/>
      <c r="R552" s="564"/>
      <c r="S552" s="564"/>
      <c r="T552" s="564"/>
      <c r="U552" s="564"/>
      <c r="V552" s="564"/>
      <c r="W552" s="564"/>
      <c r="X552" s="564"/>
      <c r="Y552" s="564"/>
      <c r="Z552" s="564"/>
    </row>
    <row r="553" ht="12.75" customHeight="1">
      <c r="A553" s="564"/>
      <c r="B553" s="565"/>
      <c r="C553" s="565"/>
      <c r="D553" s="566"/>
      <c r="E553" s="566"/>
      <c r="F553" s="566"/>
      <c r="G553" s="567"/>
      <c r="H553" s="564"/>
      <c r="I553" s="568"/>
      <c r="J553" s="564"/>
      <c r="K553" s="564"/>
      <c r="L553" s="564"/>
      <c r="M553" s="564"/>
      <c r="N553" s="564"/>
      <c r="O553" s="564"/>
      <c r="P553" s="564"/>
      <c r="Q553" s="564"/>
      <c r="R553" s="564"/>
      <c r="S553" s="564"/>
      <c r="T553" s="564"/>
      <c r="U553" s="564"/>
      <c r="V553" s="564"/>
      <c r="W553" s="564"/>
      <c r="X553" s="564"/>
      <c r="Y553" s="564"/>
      <c r="Z553" s="564"/>
    </row>
    <row r="554" ht="12.75" customHeight="1">
      <c r="A554" s="564"/>
      <c r="B554" s="565"/>
      <c r="C554" s="565"/>
      <c r="D554" s="566"/>
      <c r="E554" s="566"/>
      <c r="F554" s="566"/>
      <c r="G554" s="567"/>
      <c r="H554" s="564"/>
      <c r="I554" s="568"/>
      <c r="J554" s="564"/>
      <c r="K554" s="564"/>
      <c r="L554" s="564"/>
      <c r="M554" s="564"/>
      <c r="N554" s="564"/>
      <c r="O554" s="564"/>
      <c r="P554" s="564"/>
      <c r="Q554" s="564"/>
      <c r="R554" s="564"/>
      <c r="S554" s="564"/>
      <c r="T554" s="564"/>
      <c r="U554" s="564"/>
      <c r="V554" s="564"/>
      <c r="W554" s="564"/>
      <c r="X554" s="564"/>
      <c r="Y554" s="564"/>
      <c r="Z554" s="564"/>
    </row>
    <row r="555" ht="12.75" customHeight="1">
      <c r="A555" s="564"/>
      <c r="B555" s="565"/>
      <c r="C555" s="565"/>
      <c r="D555" s="566"/>
      <c r="E555" s="566"/>
      <c r="F555" s="566"/>
      <c r="G555" s="567"/>
      <c r="H555" s="564"/>
      <c r="I555" s="568"/>
      <c r="J555" s="564"/>
      <c r="K555" s="564"/>
      <c r="L555" s="564"/>
      <c r="M555" s="564"/>
      <c r="N555" s="564"/>
      <c r="O555" s="564"/>
      <c r="P555" s="564"/>
      <c r="Q555" s="564"/>
      <c r="R555" s="564"/>
      <c r="S555" s="564"/>
      <c r="T555" s="564"/>
      <c r="U555" s="564"/>
      <c r="V555" s="564"/>
      <c r="W555" s="564"/>
      <c r="X555" s="564"/>
      <c r="Y555" s="564"/>
      <c r="Z555" s="564"/>
    </row>
    <row r="556" ht="12.75" customHeight="1">
      <c r="A556" s="564"/>
      <c r="B556" s="565"/>
      <c r="C556" s="565"/>
      <c r="D556" s="566"/>
      <c r="E556" s="566"/>
      <c r="F556" s="566"/>
      <c r="G556" s="567"/>
      <c r="H556" s="564"/>
      <c r="I556" s="568"/>
      <c r="J556" s="564"/>
      <c r="K556" s="564"/>
      <c r="L556" s="564"/>
      <c r="M556" s="564"/>
      <c r="N556" s="564"/>
      <c r="O556" s="564"/>
      <c r="P556" s="564"/>
      <c r="Q556" s="564"/>
      <c r="R556" s="564"/>
      <c r="S556" s="564"/>
      <c r="T556" s="564"/>
      <c r="U556" s="564"/>
      <c r="V556" s="564"/>
      <c r="W556" s="564"/>
      <c r="X556" s="564"/>
      <c r="Y556" s="564"/>
      <c r="Z556" s="564"/>
    </row>
    <row r="557" ht="12.75" customHeight="1">
      <c r="A557" s="564"/>
      <c r="B557" s="565"/>
      <c r="C557" s="565"/>
      <c r="D557" s="566"/>
      <c r="E557" s="566"/>
      <c r="F557" s="566"/>
      <c r="G557" s="567"/>
      <c r="H557" s="564"/>
      <c r="I557" s="568"/>
      <c r="J557" s="564"/>
      <c r="K557" s="564"/>
      <c r="L557" s="564"/>
      <c r="M557" s="564"/>
      <c r="N557" s="564"/>
      <c r="O557" s="564"/>
      <c r="P557" s="564"/>
      <c r="Q557" s="564"/>
      <c r="R557" s="564"/>
      <c r="S557" s="564"/>
      <c r="T557" s="564"/>
      <c r="U557" s="564"/>
      <c r="V557" s="564"/>
      <c r="W557" s="564"/>
      <c r="X557" s="564"/>
      <c r="Y557" s="564"/>
      <c r="Z557" s="564"/>
    </row>
    <row r="558" ht="12.75" customHeight="1">
      <c r="A558" s="564"/>
      <c r="B558" s="565"/>
      <c r="C558" s="565"/>
      <c r="D558" s="566"/>
      <c r="E558" s="566"/>
      <c r="F558" s="566"/>
      <c r="G558" s="567"/>
      <c r="H558" s="564"/>
      <c r="I558" s="568"/>
      <c r="J558" s="564"/>
      <c r="K558" s="564"/>
      <c r="L558" s="564"/>
      <c r="M558" s="564"/>
      <c r="N558" s="564"/>
      <c r="O558" s="564"/>
      <c r="P558" s="564"/>
      <c r="Q558" s="564"/>
      <c r="R558" s="564"/>
      <c r="S558" s="564"/>
      <c r="T558" s="564"/>
      <c r="U558" s="564"/>
      <c r="V558" s="564"/>
      <c r="W558" s="564"/>
      <c r="X558" s="564"/>
      <c r="Y558" s="564"/>
      <c r="Z558" s="564"/>
    </row>
    <row r="559" ht="12.75" customHeight="1">
      <c r="A559" s="564"/>
      <c r="B559" s="565"/>
      <c r="C559" s="565"/>
      <c r="D559" s="566"/>
      <c r="E559" s="566"/>
      <c r="F559" s="566"/>
      <c r="G559" s="567"/>
      <c r="H559" s="564"/>
      <c r="I559" s="568"/>
      <c r="J559" s="564"/>
      <c r="K559" s="564"/>
      <c r="L559" s="564"/>
      <c r="M559" s="564"/>
      <c r="N559" s="564"/>
      <c r="O559" s="564"/>
      <c r="P559" s="564"/>
      <c r="Q559" s="564"/>
      <c r="R559" s="564"/>
      <c r="S559" s="564"/>
      <c r="T559" s="564"/>
      <c r="U559" s="564"/>
      <c r="V559" s="564"/>
      <c r="W559" s="564"/>
      <c r="X559" s="564"/>
      <c r="Y559" s="564"/>
      <c r="Z559" s="564"/>
    </row>
    <row r="560" ht="12.75" customHeight="1">
      <c r="A560" s="564"/>
      <c r="B560" s="565"/>
      <c r="C560" s="565"/>
      <c r="D560" s="566"/>
      <c r="E560" s="566"/>
      <c r="F560" s="566"/>
      <c r="G560" s="567"/>
      <c r="H560" s="564"/>
      <c r="I560" s="568"/>
      <c r="J560" s="564"/>
      <c r="K560" s="564"/>
      <c r="L560" s="564"/>
      <c r="M560" s="564"/>
      <c r="N560" s="564"/>
      <c r="O560" s="564"/>
      <c r="P560" s="564"/>
      <c r="Q560" s="564"/>
      <c r="R560" s="564"/>
      <c r="S560" s="564"/>
      <c r="T560" s="564"/>
      <c r="U560" s="564"/>
      <c r="V560" s="564"/>
      <c r="W560" s="564"/>
      <c r="X560" s="564"/>
      <c r="Y560" s="564"/>
      <c r="Z560" s="564"/>
    </row>
    <row r="561" ht="12.75" customHeight="1">
      <c r="A561" s="564"/>
      <c r="B561" s="565"/>
      <c r="C561" s="565"/>
      <c r="D561" s="566"/>
      <c r="E561" s="566"/>
      <c r="F561" s="566"/>
      <c r="G561" s="567"/>
      <c r="H561" s="564"/>
      <c r="I561" s="568"/>
      <c r="J561" s="564"/>
      <c r="K561" s="564"/>
      <c r="L561" s="564"/>
      <c r="M561" s="564"/>
      <c r="N561" s="564"/>
      <c r="O561" s="564"/>
      <c r="P561" s="564"/>
      <c r="Q561" s="564"/>
      <c r="R561" s="564"/>
      <c r="S561" s="564"/>
      <c r="T561" s="564"/>
      <c r="U561" s="564"/>
      <c r="V561" s="564"/>
      <c r="W561" s="564"/>
      <c r="X561" s="564"/>
      <c r="Y561" s="564"/>
      <c r="Z561" s="564"/>
    </row>
    <row r="562" ht="12.75" customHeight="1">
      <c r="A562" s="564"/>
      <c r="B562" s="565"/>
      <c r="C562" s="565"/>
      <c r="D562" s="566"/>
      <c r="E562" s="566"/>
      <c r="F562" s="566"/>
      <c r="G562" s="567"/>
      <c r="H562" s="564"/>
      <c r="I562" s="568"/>
      <c r="J562" s="564"/>
      <c r="K562" s="564"/>
      <c r="L562" s="564"/>
      <c r="M562" s="564"/>
      <c r="N562" s="564"/>
      <c r="O562" s="564"/>
      <c r="P562" s="564"/>
      <c r="Q562" s="564"/>
      <c r="R562" s="564"/>
      <c r="S562" s="564"/>
      <c r="T562" s="564"/>
      <c r="U562" s="564"/>
      <c r="V562" s="564"/>
      <c r="W562" s="564"/>
      <c r="X562" s="564"/>
      <c r="Y562" s="564"/>
      <c r="Z562" s="564"/>
    </row>
    <row r="563" ht="12.75" customHeight="1">
      <c r="A563" s="564"/>
      <c r="B563" s="565"/>
      <c r="C563" s="565"/>
      <c r="D563" s="566"/>
      <c r="E563" s="566"/>
      <c r="F563" s="566"/>
      <c r="G563" s="567"/>
      <c r="H563" s="564"/>
      <c r="I563" s="568"/>
      <c r="J563" s="564"/>
      <c r="K563" s="564"/>
      <c r="L563" s="564"/>
      <c r="M563" s="564"/>
      <c r="N563" s="564"/>
      <c r="O563" s="564"/>
      <c r="P563" s="564"/>
      <c r="Q563" s="564"/>
      <c r="R563" s="564"/>
      <c r="S563" s="564"/>
      <c r="T563" s="564"/>
      <c r="U563" s="564"/>
      <c r="V563" s="564"/>
      <c r="W563" s="564"/>
      <c r="X563" s="564"/>
      <c r="Y563" s="564"/>
      <c r="Z563" s="564"/>
    </row>
    <row r="564" ht="12.75" customHeight="1">
      <c r="A564" s="564"/>
      <c r="B564" s="565"/>
      <c r="C564" s="565"/>
      <c r="D564" s="566"/>
      <c r="E564" s="566"/>
      <c r="F564" s="566"/>
      <c r="G564" s="567"/>
      <c r="H564" s="564"/>
      <c r="I564" s="568"/>
      <c r="J564" s="564"/>
      <c r="K564" s="564"/>
      <c r="L564" s="564"/>
      <c r="M564" s="564"/>
      <c r="N564" s="564"/>
      <c r="O564" s="564"/>
      <c r="P564" s="564"/>
      <c r="Q564" s="564"/>
      <c r="R564" s="564"/>
      <c r="S564" s="564"/>
      <c r="T564" s="564"/>
      <c r="U564" s="564"/>
      <c r="V564" s="564"/>
      <c r="W564" s="564"/>
      <c r="X564" s="564"/>
      <c r="Y564" s="564"/>
      <c r="Z564" s="564"/>
    </row>
    <row r="565" ht="12.75" customHeight="1">
      <c r="A565" s="564"/>
      <c r="B565" s="565"/>
      <c r="C565" s="565"/>
      <c r="D565" s="566"/>
      <c r="E565" s="566"/>
      <c r="F565" s="566"/>
      <c r="G565" s="567"/>
      <c r="H565" s="564"/>
      <c r="I565" s="568"/>
      <c r="J565" s="564"/>
      <c r="K565" s="564"/>
      <c r="L565" s="564"/>
      <c r="M565" s="564"/>
      <c r="N565" s="564"/>
      <c r="O565" s="564"/>
      <c r="P565" s="564"/>
      <c r="Q565" s="564"/>
      <c r="R565" s="564"/>
      <c r="S565" s="564"/>
      <c r="T565" s="564"/>
      <c r="U565" s="564"/>
      <c r="V565" s="564"/>
      <c r="W565" s="564"/>
      <c r="X565" s="564"/>
      <c r="Y565" s="564"/>
      <c r="Z565" s="564"/>
    </row>
    <row r="566" ht="12.75" customHeight="1">
      <c r="A566" s="564"/>
      <c r="B566" s="565"/>
      <c r="C566" s="565"/>
      <c r="D566" s="566"/>
      <c r="E566" s="566"/>
      <c r="F566" s="566"/>
      <c r="G566" s="567"/>
      <c r="H566" s="564"/>
      <c r="I566" s="568"/>
      <c r="J566" s="564"/>
      <c r="K566" s="564"/>
      <c r="L566" s="564"/>
      <c r="M566" s="564"/>
      <c r="N566" s="564"/>
      <c r="O566" s="564"/>
      <c r="P566" s="564"/>
      <c r="Q566" s="564"/>
      <c r="R566" s="564"/>
      <c r="S566" s="564"/>
      <c r="T566" s="564"/>
      <c r="U566" s="564"/>
      <c r="V566" s="564"/>
      <c r="W566" s="564"/>
      <c r="X566" s="564"/>
      <c r="Y566" s="564"/>
      <c r="Z566" s="564"/>
    </row>
    <row r="567" ht="12.75" customHeight="1">
      <c r="A567" s="564"/>
      <c r="B567" s="565"/>
      <c r="C567" s="565"/>
      <c r="D567" s="566"/>
      <c r="E567" s="566"/>
      <c r="F567" s="566"/>
      <c r="G567" s="567"/>
      <c r="H567" s="564"/>
      <c r="I567" s="568"/>
      <c r="J567" s="564"/>
      <c r="K567" s="564"/>
      <c r="L567" s="564"/>
      <c r="M567" s="564"/>
      <c r="N567" s="564"/>
      <c r="O567" s="564"/>
      <c r="P567" s="564"/>
      <c r="Q567" s="564"/>
      <c r="R567" s="564"/>
      <c r="S567" s="564"/>
      <c r="T567" s="564"/>
      <c r="U567" s="564"/>
      <c r="V567" s="564"/>
      <c r="W567" s="564"/>
      <c r="X567" s="564"/>
      <c r="Y567" s="564"/>
      <c r="Z567" s="564"/>
    </row>
    <row r="568" ht="12.75" customHeight="1">
      <c r="A568" s="564"/>
      <c r="B568" s="565"/>
      <c r="C568" s="565"/>
      <c r="D568" s="566"/>
      <c r="E568" s="566"/>
      <c r="F568" s="566"/>
      <c r="G568" s="567"/>
      <c r="H568" s="564"/>
      <c r="I568" s="568"/>
      <c r="J568" s="564"/>
      <c r="K568" s="564"/>
      <c r="L568" s="564"/>
      <c r="M568" s="564"/>
      <c r="N568" s="564"/>
      <c r="O568" s="564"/>
      <c r="P568" s="564"/>
      <c r="Q568" s="564"/>
      <c r="R568" s="564"/>
      <c r="S568" s="564"/>
      <c r="T568" s="564"/>
      <c r="U568" s="564"/>
      <c r="V568" s="564"/>
      <c r="W568" s="564"/>
      <c r="X568" s="564"/>
      <c r="Y568" s="564"/>
      <c r="Z568" s="564"/>
    </row>
    <row r="569" ht="12.75" customHeight="1">
      <c r="A569" s="564"/>
      <c r="B569" s="565"/>
      <c r="C569" s="565"/>
      <c r="D569" s="566"/>
      <c r="E569" s="566"/>
      <c r="F569" s="566"/>
      <c r="G569" s="567"/>
      <c r="H569" s="564"/>
      <c r="I569" s="568"/>
      <c r="J569" s="564"/>
      <c r="K569" s="564"/>
      <c r="L569" s="564"/>
      <c r="M569" s="564"/>
      <c r="N569" s="564"/>
      <c r="O569" s="564"/>
      <c r="P569" s="564"/>
      <c r="Q569" s="564"/>
      <c r="R569" s="564"/>
      <c r="S569" s="564"/>
      <c r="T569" s="564"/>
      <c r="U569" s="564"/>
      <c r="V569" s="564"/>
      <c r="W569" s="564"/>
      <c r="X569" s="564"/>
      <c r="Y569" s="564"/>
      <c r="Z569" s="564"/>
    </row>
    <row r="570" ht="12.75" customHeight="1">
      <c r="A570" s="564"/>
      <c r="B570" s="565"/>
      <c r="C570" s="565"/>
      <c r="D570" s="566"/>
      <c r="E570" s="566"/>
      <c r="F570" s="566"/>
      <c r="G570" s="567"/>
      <c r="H570" s="564"/>
      <c r="I570" s="568"/>
      <c r="J570" s="564"/>
      <c r="K570" s="564"/>
      <c r="L570" s="564"/>
      <c r="M570" s="564"/>
      <c r="N570" s="564"/>
      <c r="O570" s="564"/>
      <c r="P570" s="564"/>
      <c r="Q570" s="564"/>
      <c r="R570" s="564"/>
      <c r="S570" s="564"/>
      <c r="T570" s="564"/>
      <c r="U570" s="564"/>
      <c r="V570" s="564"/>
      <c r="W570" s="564"/>
      <c r="X570" s="564"/>
      <c r="Y570" s="564"/>
      <c r="Z570" s="564"/>
    </row>
    <row r="571" ht="12.75" customHeight="1">
      <c r="A571" s="564"/>
      <c r="B571" s="565"/>
      <c r="C571" s="565"/>
      <c r="D571" s="566"/>
      <c r="E571" s="566"/>
      <c r="F571" s="566"/>
      <c r="G571" s="567"/>
      <c r="H571" s="564"/>
      <c r="I571" s="568"/>
      <c r="J571" s="564"/>
      <c r="K571" s="564"/>
      <c r="L571" s="564"/>
      <c r="M571" s="564"/>
      <c r="N571" s="564"/>
      <c r="O571" s="564"/>
      <c r="P571" s="564"/>
      <c r="Q571" s="564"/>
      <c r="R571" s="564"/>
      <c r="S571" s="564"/>
      <c r="T571" s="564"/>
      <c r="U571" s="564"/>
      <c r="V571" s="564"/>
      <c r="W571" s="564"/>
      <c r="X571" s="564"/>
      <c r="Y571" s="564"/>
      <c r="Z571" s="564"/>
    </row>
    <row r="572" ht="12.75" customHeight="1">
      <c r="A572" s="564"/>
      <c r="B572" s="565"/>
      <c r="C572" s="565"/>
      <c r="D572" s="566"/>
      <c r="E572" s="566"/>
      <c r="F572" s="566"/>
      <c r="G572" s="567"/>
      <c r="H572" s="564"/>
      <c r="I572" s="568"/>
      <c r="J572" s="564"/>
      <c r="K572" s="564"/>
      <c r="L572" s="564"/>
      <c r="M572" s="564"/>
      <c r="N572" s="564"/>
      <c r="O572" s="564"/>
      <c r="P572" s="564"/>
      <c r="Q572" s="564"/>
      <c r="R572" s="564"/>
      <c r="S572" s="564"/>
      <c r="T572" s="564"/>
      <c r="U572" s="564"/>
      <c r="V572" s="564"/>
      <c r="W572" s="564"/>
      <c r="X572" s="564"/>
      <c r="Y572" s="564"/>
      <c r="Z572" s="564"/>
    </row>
    <row r="573" ht="12.75" customHeight="1">
      <c r="A573" s="564"/>
      <c r="B573" s="565"/>
      <c r="C573" s="565"/>
      <c r="D573" s="566"/>
      <c r="E573" s="566"/>
      <c r="F573" s="566"/>
      <c r="G573" s="567"/>
      <c r="H573" s="564"/>
      <c r="I573" s="568"/>
      <c r="J573" s="564"/>
      <c r="K573" s="564"/>
      <c r="L573" s="564"/>
      <c r="M573" s="564"/>
      <c r="N573" s="564"/>
      <c r="O573" s="564"/>
      <c r="P573" s="564"/>
      <c r="Q573" s="564"/>
      <c r="R573" s="564"/>
      <c r="S573" s="564"/>
      <c r="T573" s="564"/>
      <c r="U573" s="564"/>
      <c r="V573" s="564"/>
      <c r="W573" s="564"/>
      <c r="X573" s="564"/>
      <c r="Y573" s="564"/>
      <c r="Z573" s="564"/>
    </row>
    <row r="574" ht="12.75" customHeight="1">
      <c r="A574" s="564"/>
      <c r="B574" s="565"/>
      <c r="C574" s="565"/>
      <c r="D574" s="566"/>
      <c r="E574" s="566"/>
      <c r="F574" s="566"/>
      <c r="G574" s="567"/>
      <c r="H574" s="564"/>
      <c r="I574" s="568"/>
      <c r="J574" s="564"/>
      <c r="K574" s="564"/>
      <c r="L574" s="564"/>
      <c r="M574" s="564"/>
      <c r="N574" s="564"/>
      <c r="O574" s="564"/>
      <c r="P574" s="564"/>
      <c r="Q574" s="564"/>
      <c r="R574" s="564"/>
      <c r="S574" s="564"/>
      <c r="T574" s="564"/>
      <c r="U574" s="564"/>
      <c r="V574" s="564"/>
      <c r="W574" s="564"/>
      <c r="X574" s="564"/>
      <c r="Y574" s="564"/>
      <c r="Z574" s="564"/>
    </row>
    <row r="575" ht="12.75" customHeight="1">
      <c r="A575" s="564"/>
      <c r="B575" s="565"/>
      <c r="C575" s="565"/>
      <c r="D575" s="566"/>
      <c r="E575" s="566"/>
      <c r="F575" s="566"/>
      <c r="G575" s="567"/>
      <c r="H575" s="564"/>
      <c r="I575" s="568"/>
      <c r="J575" s="564"/>
      <c r="K575" s="564"/>
      <c r="L575" s="564"/>
      <c r="M575" s="564"/>
      <c r="N575" s="564"/>
      <c r="O575" s="564"/>
      <c r="P575" s="564"/>
      <c r="Q575" s="564"/>
      <c r="R575" s="564"/>
      <c r="S575" s="564"/>
      <c r="T575" s="564"/>
      <c r="U575" s="564"/>
      <c r="V575" s="564"/>
      <c r="W575" s="564"/>
      <c r="X575" s="564"/>
      <c r="Y575" s="564"/>
      <c r="Z575" s="564"/>
    </row>
    <row r="576" ht="12.75" customHeight="1">
      <c r="A576" s="564"/>
      <c r="B576" s="565"/>
      <c r="C576" s="565"/>
      <c r="D576" s="566"/>
      <c r="E576" s="566"/>
      <c r="F576" s="566"/>
      <c r="G576" s="567"/>
      <c r="H576" s="564"/>
      <c r="I576" s="568"/>
      <c r="J576" s="564"/>
      <c r="K576" s="564"/>
      <c r="L576" s="564"/>
      <c r="M576" s="564"/>
      <c r="N576" s="564"/>
      <c r="O576" s="564"/>
      <c r="P576" s="564"/>
      <c r="Q576" s="564"/>
      <c r="R576" s="564"/>
      <c r="S576" s="564"/>
      <c r="T576" s="564"/>
      <c r="U576" s="564"/>
      <c r="V576" s="564"/>
      <c r="W576" s="564"/>
      <c r="X576" s="564"/>
      <c r="Y576" s="564"/>
      <c r="Z576" s="564"/>
    </row>
    <row r="577" ht="12.75" customHeight="1">
      <c r="A577" s="564"/>
      <c r="B577" s="565"/>
      <c r="C577" s="565"/>
      <c r="D577" s="566"/>
      <c r="E577" s="566"/>
      <c r="F577" s="566"/>
      <c r="G577" s="567"/>
      <c r="H577" s="564"/>
      <c r="I577" s="568"/>
      <c r="J577" s="564"/>
      <c r="K577" s="564"/>
      <c r="L577" s="564"/>
      <c r="M577" s="564"/>
      <c r="N577" s="564"/>
      <c r="O577" s="564"/>
      <c r="P577" s="564"/>
      <c r="Q577" s="564"/>
      <c r="R577" s="564"/>
      <c r="S577" s="564"/>
      <c r="T577" s="564"/>
      <c r="U577" s="564"/>
      <c r="V577" s="564"/>
      <c r="W577" s="564"/>
      <c r="X577" s="564"/>
      <c r="Y577" s="564"/>
      <c r="Z577" s="564"/>
    </row>
    <row r="578" ht="12.75" customHeight="1">
      <c r="A578" s="564"/>
      <c r="B578" s="565"/>
      <c r="C578" s="565"/>
      <c r="D578" s="566"/>
      <c r="E578" s="566"/>
      <c r="F578" s="566"/>
      <c r="G578" s="567"/>
      <c r="H578" s="564"/>
      <c r="I578" s="568"/>
      <c r="J578" s="564"/>
      <c r="K578" s="564"/>
      <c r="L578" s="564"/>
      <c r="M578" s="564"/>
      <c r="N578" s="564"/>
      <c r="O578" s="564"/>
      <c r="P578" s="564"/>
      <c r="Q578" s="564"/>
      <c r="R578" s="564"/>
      <c r="S578" s="564"/>
      <c r="T578" s="564"/>
      <c r="U578" s="564"/>
      <c r="V578" s="564"/>
      <c r="W578" s="564"/>
      <c r="X578" s="564"/>
      <c r="Y578" s="564"/>
      <c r="Z578" s="564"/>
    </row>
    <row r="579" ht="12.75" customHeight="1">
      <c r="A579" s="564"/>
      <c r="B579" s="565"/>
      <c r="C579" s="565"/>
      <c r="D579" s="566"/>
      <c r="E579" s="566"/>
      <c r="F579" s="566"/>
      <c r="G579" s="567"/>
      <c r="H579" s="564"/>
      <c r="I579" s="568"/>
      <c r="J579" s="564"/>
      <c r="K579" s="564"/>
      <c r="L579" s="564"/>
      <c r="M579" s="564"/>
      <c r="N579" s="564"/>
      <c r="O579" s="564"/>
      <c r="P579" s="564"/>
      <c r="Q579" s="564"/>
      <c r="R579" s="564"/>
      <c r="S579" s="564"/>
      <c r="T579" s="564"/>
      <c r="U579" s="564"/>
      <c r="V579" s="564"/>
      <c r="W579" s="564"/>
      <c r="X579" s="564"/>
      <c r="Y579" s="564"/>
      <c r="Z579" s="564"/>
    </row>
    <row r="580" ht="12.75" customHeight="1">
      <c r="A580" s="564"/>
      <c r="B580" s="565"/>
      <c r="C580" s="565"/>
      <c r="D580" s="566"/>
      <c r="E580" s="566"/>
      <c r="F580" s="566"/>
      <c r="G580" s="567"/>
      <c r="H580" s="564"/>
      <c r="I580" s="568"/>
      <c r="J580" s="564"/>
      <c r="K580" s="564"/>
      <c r="L580" s="564"/>
      <c r="M580" s="564"/>
      <c r="N580" s="564"/>
      <c r="O580" s="564"/>
      <c r="P580" s="564"/>
      <c r="Q580" s="564"/>
      <c r="R580" s="564"/>
      <c r="S580" s="564"/>
      <c r="T580" s="564"/>
      <c r="U580" s="564"/>
      <c r="V580" s="564"/>
      <c r="W580" s="564"/>
      <c r="X580" s="564"/>
      <c r="Y580" s="564"/>
      <c r="Z580" s="564"/>
    </row>
    <row r="581" ht="12.75" customHeight="1">
      <c r="A581" s="564"/>
      <c r="B581" s="565"/>
      <c r="C581" s="565"/>
      <c r="D581" s="566"/>
      <c r="E581" s="566"/>
      <c r="F581" s="566"/>
      <c r="G581" s="567"/>
      <c r="H581" s="564"/>
      <c r="I581" s="568"/>
      <c r="J581" s="564"/>
      <c r="K581" s="564"/>
      <c r="L581" s="564"/>
      <c r="M581" s="564"/>
      <c r="N581" s="564"/>
      <c r="O581" s="564"/>
      <c r="P581" s="564"/>
      <c r="Q581" s="564"/>
      <c r="R581" s="564"/>
      <c r="S581" s="564"/>
      <c r="T581" s="564"/>
      <c r="U581" s="564"/>
      <c r="V581" s="564"/>
      <c r="W581" s="564"/>
      <c r="X581" s="564"/>
      <c r="Y581" s="564"/>
      <c r="Z581" s="564"/>
    </row>
    <row r="582" ht="12.75" customHeight="1">
      <c r="A582" s="564"/>
      <c r="B582" s="565"/>
      <c r="C582" s="565"/>
      <c r="D582" s="566"/>
      <c r="E582" s="566"/>
      <c r="F582" s="566"/>
      <c r="G582" s="567"/>
      <c r="H582" s="564"/>
      <c r="I582" s="568"/>
      <c r="J582" s="564"/>
      <c r="K582" s="564"/>
      <c r="L582" s="564"/>
      <c r="M582" s="564"/>
      <c r="N582" s="564"/>
      <c r="O582" s="564"/>
      <c r="P582" s="564"/>
      <c r="Q582" s="564"/>
      <c r="R582" s="564"/>
      <c r="S582" s="564"/>
      <c r="T582" s="564"/>
      <c r="U582" s="564"/>
      <c r="V582" s="564"/>
      <c r="W582" s="564"/>
      <c r="X582" s="564"/>
      <c r="Y582" s="564"/>
      <c r="Z582" s="564"/>
    </row>
    <row r="583" ht="12.75" customHeight="1">
      <c r="A583" s="564"/>
      <c r="B583" s="565"/>
      <c r="C583" s="565"/>
      <c r="D583" s="566"/>
      <c r="E583" s="566"/>
      <c r="F583" s="566"/>
      <c r="G583" s="567"/>
      <c r="H583" s="564"/>
      <c r="I583" s="568"/>
      <c r="J583" s="564"/>
      <c r="K583" s="564"/>
      <c r="L583" s="564"/>
      <c r="M583" s="564"/>
      <c r="N583" s="564"/>
      <c r="O583" s="564"/>
      <c r="P583" s="564"/>
      <c r="Q583" s="564"/>
      <c r="R583" s="564"/>
      <c r="S583" s="564"/>
      <c r="T583" s="564"/>
      <c r="U583" s="564"/>
      <c r="V583" s="564"/>
      <c r="W583" s="564"/>
      <c r="X583" s="564"/>
      <c r="Y583" s="564"/>
      <c r="Z583" s="564"/>
    </row>
    <row r="584" ht="12.75" customHeight="1">
      <c r="A584" s="564"/>
      <c r="B584" s="565"/>
      <c r="C584" s="565"/>
      <c r="D584" s="566"/>
      <c r="E584" s="566"/>
      <c r="F584" s="566"/>
      <c r="G584" s="567"/>
      <c r="H584" s="564"/>
      <c r="I584" s="568"/>
      <c r="J584" s="564"/>
      <c r="K584" s="564"/>
      <c r="L584" s="564"/>
      <c r="M584" s="564"/>
      <c r="N584" s="564"/>
      <c r="O584" s="564"/>
      <c r="P584" s="564"/>
      <c r="Q584" s="564"/>
      <c r="R584" s="564"/>
      <c r="S584" s="564"/>
      <c r="T584" s="564"/>
      <c r="U584" s="564"/>
      <c r="V584" s="564"/>
      <c r="W584" s="564"/>
      <c r="X584" s="564"/>
      <c r="Y584" s="564"/>
      <c r="Z584" s="564"/>
    </row>
    <row r="585" ht="12.75" customHeight="1">
      <c r="A585" s="564"/>
      <c r="B585" s="565"/>
      <c r="C585" s="565"/>
      <c r="D585" s="566"/>
      <c r="E585" s="566"/>
      <c r="F585" s="566"/>
      <c r="G585" s="567"/>
      <c r="H585" s="564"/>
      <c r="I585" s="568"/>
      <c r="J585" s="564"/>
      <c r="K585" s="564"/>
      <c r="L585" s="564"/>
      <c r="M585" s="564"/>
      <c r="N585" s="564"/>
      <c r="O585" s="564"/>
      <c r="P585" s="564"/>
      <c r="Q585" s="564"/>
      <c r="R585" s="564"/>
      <c r="S585" s="564"/>
      <c r="T585" s="564"/>
      <c r="U585" s="564"/>
      <c r="V585" s="564"/>
      <c r="W585" s="564"/>
      <c r="X585" s="564"/>
      <c r="Y585" s="564"/>
      <c r="Z585" s="564"/>
    </row>
    <row r="586" ht="12.75" customHeight="1">
      <c r="A586" s="564"/>
      <c r="B586" s="565"/>
      <c r="C586" s="565"/>
      <c r="D586" s="566"/>
      <c r="E586" s="566"/>
      <c r="F586" s="566"/>
      <c r="G586" s="567"/>
      <c r="H586" s="564"/>
      <c r="I586" s="568"/>
      <c r="J586" s="564"/>
      <c r="K586" s="564"/>
      <c r="L586" s="564"/>
      <c r="M586" s="564"/>
      <c r="N586" s="564"/>
      <c r="O586" s="564"/>
      <c r="P586" s="564"/>
      <c r="Q586" s="564"/>
      <c r="R586" s="564"/>
      <c r="S586" s="564"/>
      <c r="T586" s="564"/>
      <c r="U586" s="564"/>
      <c r="V586" s="564"/>
      <c r="W586" s="564"/>
      <c r="X586" s="564"/>
      <c r="Y586" s="564"/>
      <c r="Z586" s="564"/>
    </row>
    <row r="587" ht="12.75" customHeight="1">
      <c r="A587" s="564"/>
      <c r="B587" s="565"/>
      <c r="C587" s="565"/>
      <c r="D587" s="566"/>
      <c r="E587" s="566"/>
      <c r="F587" s="566"/>
      <c r="G587" s="567"/>
      <c r="H587" s="564"/>
      <c r="I587" s="568"/>
      <c r="J587" s="564"/>
      <c r="K587" s="564"/>
      <c r="L587" s="564"/>
      <c r="M587" s="564"/>
      <c r="N587" s="564"/>
      <c r="O587" s="564"/>
      <c r="P587" s="564"/>
      <c r="Q587" s="564"/>
      <c r="R587" s="564"/>
      <c r="S587" s="564"/>
      <c r="T587" s="564"/>
      <c r="U587" s="564"/>
      <c r="V587" s="564"/>
      <c r="W587" s="564"/>
      <c r="X587" s="564"/>
      <c r="Y587" s="564"/>
      <c r="Z587" s="564"/>
    </row>
    <row r="588" ht="12.75" customHeight="1">
      <c r="A588" s="564"/>
      <c r="B588" s="565"/>
      <c r="C588" s="565"/>
      <c r="D588" s="566"/>
      <c r="E588" s="566"/>
      <c r="F588" s="566"/>
      <c r="G588" s="567"/>
      <c r="H588" s="564"/>
      <c r="I588" s="568"/>
      <c r="J588" s="564"/>
      <c r="K588" s="564"/>
      <c r="L588" s="564"/>
      <c r="M588" s="564"/>
      <c r="N588" s="564"/>
      <c r="O588" s="564"/>
      <c r="P588" s="564"/>
      <c r="Q588" s="564"/>
      <c r="R588" s="564"/>
      <c r="S588" s="564"/>
      <c r="T588" s="564"/>
      <c r="U588" s="564"/>
      <c r="V588" s="564"/>
      <c r="W588" s="564"/>
      <c r="X588" s="564"/>
      <c r="Y588" s="564"/>
      <c r="Z588" s="564"/>
    </row>
    <row r="589" ht="12.75" customHeight="1">
      <c r="A589" s="564"/>
      <c r="B589" s="565"/>
      <c r="C589" s="565"/>
      <c r="D589" s="566"/>
      <c r="E589" s="566"/>
      <c r="F589" s="566"/>
      <c r="G589" s="567"/>
      <c r="H589" s="564"/>
      <c r="I589" s="568"/>
      <c r="J589" s="564"/>
      <c r="K589" s="564"/>
      <c r="L589" s="564"/>
      <c r="M589" s="564"/>
      <c r="N589" s="564"/>
      <c r="O589" s="564"/>
      <c r="P589" s="564"/>
      <c r="Q589" s="564"/>
      <c r="R589" s="564"/>
      <c r="S589" s="564"/>
      <c r="T589" s="564"/>
      <c r="U589" s="564"/>
      <c r="V589" s="564"/>
      <c r="W589" s="564"/>
      <c r="X589" s="564"/>
      <c r="Y589" s="564"/>
      <c r="Z589" s="564"/>
    </row>
    <row r="590" ht="12.75" customHeight="1">
      <c r="A590" s="564"/>
      <c r="B590" s="565"/>
      <c r="C590" s="565"/>
      <c r="D590" s="566"/>
      <c r="E590" s="566"/>
      <c r="F590" s="566"/>
      <c r="G590" s="567"/>
      <c r="H590" s="564"/>
      <c r="I590" s="568"/>
      <c r="J590" s="564"/>
      <c r="K590" s="564"/>
      <c r="L590" s="564"/>
      <c r="M590" s="564"/>
      <c r="N590" s="564"/>
      <c r="O590" s="564"/>
      <c r="P590" s="564"/>
      <c r="Q590" s="564"/>
      <c r="R590" s="564"/>
      <c r="S590" s="564"/>
      <c r="T590" s="564"/>
      <c r="U590" s="564"/>
      <c r="V590" s="564"/>
      <c r="W590" s="564"/>
      <c r="X590" s="564"/>
      <c r="Y590" s="564"/>
      <c r="Z590" s="564"/>
    </row>
    <row r="591" ht="12.75" customHeight="1">
      <c r="A591" s="564"/>
      <c r="B591" s="565"/>
      <c r="C591" s="565"/>
      <c r="D591" s="566"/>
      <c r="E591" s="566"/>
      <c r="F591" s="566"/>
      <c r="G591" s="567"/>
      <c r="H591" s="564"/>
      <c r="I591" s="568"/>
      <c r="J591" s="564"/>
      <c r="K591" s="564"/>
      <c r="L591" s="564"/>
      <c r="M591" s="564"/>
      <c r="N591" s="564"/>
      <c r="O591" s="564"/>
      <c r="P591" s="564"/>
      <c r="Q591" s="564"/>
      <c r="R591" s="564"/>
      <c r="S591" s="564"/>
      <c r="T591" s="564"/>
      <c r="U591" s="564"/>
      <c r="V591" s="564"/>
      <c r="W591" s="564"/>
      <c r="X591" s="564"/>
      <c r="Y591" s="564"/>
      <c r="Z591" s="564"/>
    </row>
    <row r="592" ht="12.75" customHeight="1">
      <c r="A592" s="564"/>
      <c r="B592" s="565"/>
      <c r="C592" s="565"/>
      <c r="D592" s="566"/>
      <c r="E592" s="566"/>
      <c r="F592" s="566"/>
      <c r="G592" s="567"/>
      <c r="H592" s="564"/>
      <c r="I592" s="568"/>
      <c r="J592" s="564"/>
      <c r="K592" s="564"/>
      <c r="L592" s="564"/>
      <c r="M592" s="564"/>
      <c r="N592" s="564"/>
      <c r="O592" s="564"/>
      <c r="P592" s="564"/>
      <c r="Q592" s="564"/>
      <c r="R592" s="564"/>
      <c r="S592" s="564"/>
      <c r="T592" s="564"/>
      <c r="U592" s="564"/>
      <c r="V592" s="564"/>
      <c r="W592" s="564"/>
      <c r="X592" s="564"/>
      <c r="Y592" s="564"/>
      <c r="Z592" s="564"/>
    </row>
    <row r="593" ht="12.75" customHeight="1">
      <c r="A593" s="564"/>
      <c r="B593" s="565"/>
      <c r="C593" s="565"/>
      <c r="D593" s="566"/>
      <c r="E593" s="566"/>
      <c r="F593" s="566"/>
      <c r="G593" s="567"/>
      <c r="H593" s="564"/>
      <c r="I593" s="568"/>
      <c r="J593" s="564"/>
      <c r="K593" s="564"/>
      <c r="L593" s="564"/>
      <c r="M593" s="564"/>
      <c r="N593" s="564"/>
      <c r="O593" s="564"/>
      <c r="P593" s="564"/>
      <c r="Q593" s="564"/>
      <c r="R593" s="564"/>
      <c r="S593" s="564"/>
      <c r="T593" s="564"/>
      <c r="U593" s="564"/>
      <c r="V593" s="564"/>
      <c r="W593" s="564"/>
      <c r="X593" s="564"/>
      <c r="Y593" s="564"/>
      <c r="Z593" s="564"/>
    </row>
    <row r="594" ht="12.75" customHeight="1">
      <c r="A594" s="564"/>
      <c r="B594" s="565"/>
      <c r="C594" s="565"/>
      <c r="D594" s="566"/>
      <c r="E594" s="566"/>
      <c r="F594" s="566"/>
      <c r="G594" s="567"/>
      <c r="H594" s="564"/>
      <c r="I594" s="568"/>
      <c r="J594" s="564"/>
      <c r="K594" s="564"/>
      <c r="L594" s="564"/>
      <c r="M594" s="564"/>
      <c r="N594" s="564"/>
      <c r="O594" s="564"/>
      <c r="P594" s="564"/>
      <c r="Q594" s="564"/>
      <c r="R594" s="564"/>
      <c r="S594" s="564"/>
      <c r="T594" s="564"/>
      <c r="U594" s="564"/>
      <c r="V594" s="564"/>
      <c r="W594" s="564"/>
      <c r="X594" s="564"/>
      <c r="Y594" s="564"/>
      <c r="Z594" s="564"/>
    </row>
    <row r="595" ht="12.75" customHeight="1">
      <c r="A595" s="564"/>
      <c r="B595" s="565"/>
      <c r="C595" s="565"/>
      <c r="D595" s="566"/>
      <c r="E595" s="566"/>
      <c r="F595" s="566"/>
      <c r="G595" s="567"/>
      <c r="H595" s="564"/>
      <c r="I595" s="568"/>
      <c r="J595" s="564"/>
      <c r="K595" s="564"/>
      <c r="L595" s="564"/>
      <c r="M595" s="564"/>
      <c r="N595" s="564"/>
      <c r="O595" s="564"/>
      <c r="P595" s="564"/>
      <c r="Q595" s="564"/>
      <c r="R595" s="564"/>
      <c r="S595" s="564"/>
      <c r="T595" s="564"/>
      <c r="U595" s="564"/>
      <c r="V595" s="564"/>
      <c r="W595" s="564"/>
      <c r="X595" s="564"/>
      <c r="Y595" s="564"/>
      <c r="Z595" s="564"/>
    </row>
    <row r="596" ht="12.75" customHeight="1">
      <c r="A596" s="564"/>
      <c r="B596" s="565"/>
      <c r="C596" s="565"/>
      <c r="D596" s="566"/>
      <c r="E596" s="566"/>
      <c r="F596" s="566"/>
      <c r="G596" s="567"/>
      <c r="H596" s="564"/>
      <c r="I596" s="568"/>
      <c r="J596" s="564"/>
      <c r="K596" s="564"/>
      <c r="L596" s="564"/>
      <c r="M596" s="564"/>
      <c r="N596" s="564"/>
      <c r="O596" s="564"/>
      <c r="P596" s="564"/>
      <c r="Q596" s="564"/>
      <c r="R596" s="564"/>
      <c r="S596" s="564"/>
      <c r="T596" s="564"/>
      <c r="U596" s="564"/>
      <c r="V596" s="564"/>
      <c r="W596" s="564"/>
      <c r="X596" s="564"/>
      <c r="Y596" s="564"/>
      <c r="Z596" s="564"/>
    </row>
    <row r="597" ht="12.75" customHeight="1">
      <c r="A597" s="564"/>
      <c r="B597" s="565"/>
      <c r="C597" s="565"/>
      <c r="D597" s="566"/>
      <c r="E597" s="566"/>
      <c r="F597" s="566"/>
      <c r="G597" s="567"/>
      <c r="H597" s="564"/>
      <c r="I597" s="568"/>
      <c r="J597" s="564"/>
      <c r="K597" s="564"/>
      <c r="L597" s="564"/>
      <c r="M597" s="564"/>
      <c r="N597" s="564"/>
      <c r="O597" s="564"/>
      <c r="P597" s="564"/>
      <c r="Q597" s="564"/>
      <c r="R597" s="564"/>
      <c r="S597" s="564"/>
      <c r="T597" s="564"/>
      <c r="U597" s="564"/>
      <c r="V597" s="564"/>
      <c r="W597" s="564"/>
      <c r="X597" s="564"/>
      <c r="Y597" s="564"/>
      <c r="Z597" s="564"/>
    </row>
    <row r="598" ht="12.75" customHeight="1">
      <c r="A598" s="564"/>
      <c r="B598" s="565"/>
      <c r="C598" s="565"/>
      <c r="D598" s="566"/>
      <c r="E598" s="566"/>
      <c r="F598" s="566"/>
      <c r="G598" s="567"/>
      <c r="H598" s="564"/>
      <c r="I598" s="568"/>
      <c r="J598" s="564"/>
      <c r="K598" s="564"/>
      <c r="L598" s="564"/>
      <c r="M598" s="564"/>
      <c r="N598" s="564"/>
      <c r="O598" s="564"/>
      <c r="P598" s="564"/>
      <c r="Q598" s="564"/>
      <c r="R598" s="564"/>
      <c r="S598" s="564"/>
      <c r="T598" s="564"/>
      <c r="U598" s="564"/>
      <c r="V598" s="564"/>
      <c r="W598" s="564"/>
      <c r="X598" s="564"/>
      <c r="Y598" s="564"/>
      <c r="Z598" s="564"/>
    </row>
    <row r="599" ht="12.75" customHeight="1">
      <c r="A599" s="564"/>
      <c r="B599" s="565"/>
      <c r="C599" s="565"/>
      <c r="D599" s="566"/>
      <c r="E599" s="566"/>
      <c r="F599" s="566"/>
      <c r="G599" s="567"/>
      <c r="H599" s="564"/>
      <c r="I599" s="568"/>
      <c r="J599" s="564"/>
      <c r="K599" s="564"/>
      <c r="L599" s="564"/>
      <c r="M599" s="564"/>
      <c r="N599" s="564"/>
      <c r="O599" s="564"/>
      <c r="P599" s="564"/>
      <c r="Q599" s="564"/>
      <c r="R599" s="564"/>
      <c r="S599" s="564"/>
      <c r="T599" s="564"/>
      <c r="U599" s="564"/>
      <c r="V599" s="564"/>
      <c r="W599" s="564"/>
      <c r="X599" s="564"/>
      <c r="Y599" s="564"/>
      <c r="Z599" s="564"/>
    </row>
    <row r="600" ht="12.75" customHeight="1">
      <c r="A600" s="564"/>
      <c r="B600" s="565"/>
      <c r="C600" s="565"/>
      <c r="D600" s="566"/>
      <c r="E600" s="566"/>
      <c r="F600" s="566"/>
      <c r="G600" s="567"/>
      <c r="H600" s="564"/>
      <c r="I600" s="568"/>
      <c r="J600" s="564"/>
      <c r="K600" s="564"/>
      <c r="L600" s="564"/>
      <c r="M600" s="564"/>
      <c r="N600" s="564"/>
      <c r="O600" s="564"/>
      <c r="P600" s="564"/>
      <c r="Q600" s="564"/>
      <c r="R600" s="564"/>
      <c r="S600" s="564"/>
      <c r="T600" s="564"/>
      <c r="U600" s="564"/>
      <c r="V600" s="564"/>
      <c r="W600" s="564"/>
      <c r="X600" s="564"/>
      <c r="Y600" s="564"/>
      <c r="Z600" s="564"/>
    </row>
    <row r="601" ht="12.75" customHeight="1">
      <c r="A601" s="564"/>
      <c r="B601" s="565"/>
      <c r="C601" s="565"/>
      <c r="D601" s="566"/>
      <c r="E601" s="566"/>
      <c r="F601" s="566"/>
      <c r="G601" s="567"/>
      <c r="H601" s="564"/>
      <c r="I601" s="568"/>
      <c r="J601" s="564"/>
      <c r="K601" s="564"/>
      <c r="L601" s="564"/>
      <c r="M601" s="564"/>
      <c r="N601" s="564"/>
      <c r="O601" s="564"/>
      <c r="P601" s="564"/>
      <c r="Q601" s="564"/>
      <c r="R601" s="564"/>
      <c r="S601" s="564"/>
      <c r="T601" s="564"/>
      <c r="U601" s="564"/>
      <c r="V601" s="564"/>
      <c r="W601" s="564"/>
      <c r="X601" s="564"/>
      <c r="Y601" s="564"/>
      <c r="Z601" s="564"/>
    </row>
    <row r="602" ht="12.75" customHeight="1">
      <c r="A602" s="564"/>
      <c r="B602" s="565"/>
      <c r="C602" s="565"/>
      <c r="D602" s="566"/>
      <c r="E602" s="566"/>
      <c r="F602" s="566"/>
      <c r="G602" s="567"/>
      <c r="H602" s="564"/>
      <c r="I602" s="568"/>
      <c r="J602" s="564"/>
      <c r="K602" s="564"/>
      <c r="L602" s="564"/>
      <c r="M602" s="564"/>
      <c r="N602" s="564"/>
      <c r="O602" s="564"/>
      <c r="P602" s="564"/>
      <c r="Q602" s="564"/>
      <c r="R602" s="564"/>
      <c r="S602" s="564"/>
      <c r="T602" s="564"/>
      <c r="U602" s="564"/>
      <c r="V602" s="564"/>
      <c r="W602" s="564"/>
      <c r="X602" s="564"/>
      <c r="Y602" s="564"/>
      <c r="Z602" s="564"/>
    </row>
    <row r="603" ht="12.75" customHeight="1">
      <c r="A603" s="564"/>
      <c r="B603" s="565"/>
      <c r="C603" s="565"/>
      <c r="D603" s="566"/>
      <c r="E603" s="566"/>
      <c r="F603" s="566"/>
      <c r="G603" s="567"/>
      <c r="H603" s="564"/>
      <c r="I603" s="568"/>
      <c r="J603" s="564"/>
      <c r="K603" s="564"/>
      <c r="L603" s="564"/>
      <c r="M603" s="564"/>
      <c r="N603" s="564"/>
      <c r="O603" s="564"/>
      <c r="P603" s="564"/>
      <c r="Q603" s="564"/>
      <c r="R603" s="564"/>
      <c r="S603" s="564"/>
      <c r="T603" s="564"/>
      <c r="U603" s="564"/>
      <c r="V603" s="564"/>
      <c r="W603" s="564"/>
      <c r="X603" s="564"/>
      <c r="Y603" s="564"/>
      <c r="Z603" s="564"/>
    </row>
    <row r="604" ht="12.75" customHeight="1">
      <c r="A604" s="564"/>
      <c r="B604" s="565"/>
      <c r="C604" s="565"/>
      <c r="D604" s="566"/>
      <c r="E604" s="566"/>
      <c r="F604" s="566"/>
      <c r="G604" s="567"/>
      <c r="H604" s="564"/>
      <c r="I604" s="568"/>
      <c r="J604" s="564"/>
      <c r="K604" s="564"/>
      <c r="L604" s="564"/>
      <c r="M604" s="564"/>
      <c r="N604" s="564"/>
      <c r="O604" s="564"/>
      <c r="P604" s="564"/>
      <c r="Q604" s="564"/>
      <c r="R604" s="564"/>
      <c r="S604" s="564"/>
      <c r="T604" s="564"/>
      <c r="U604" s="564"/>
      <c r="V604" s="564"/>
      <c r="W604" s="564"/>
      <c r="X604" s="564"/>
      <c r="Y604" s="564"/>
      <c r="Z604" s="564"/>
    </row>
    <row r="605" ht="12.75" customHeight="1">
      <c r="A605" s="564"/>
      <c r="B605" s="565"/>
      <c r="C605" s="565"/>
      <c r="D605" s="566"/>
      <c r="E605" s="566"/>
      <c r="F605" s="566"/>
      <c r="G605" s="567"/>
      <c r="H605" s="564"/>
      <c r="I605" s="568"/>
      <c r="J605" s="564"/>
      <c r="K605" s="564"/>
      <c r="L605" s="564"/>
      <c r="M605" s="564"/>
      <c r="N605" s="564"/>
      <c r="O605" s="564"/>
      <c r="P605" s="564"/>
      <c r="Q605" s="564"/>
      <c r="R605" s="564"/>
      <c r="S605" s="564"/>
      <c r="T605" s="564"/>
      <c r="U605" s="564"/>
      <c r="V605" s="564"/>
      <c r="W605" s="564"/>
      <c r="X605" s="564"/>
      <c r="Y605" s="564"/>
      <c r="Z605" s="564"/>
    </row>
    <row r="606" ht="12.75" customHeight="1">
      <c r="A606" s="564"/>
      <c r="B606" s="565"/>
      <c r="C606" s="565"/>
      <c r="D606" s="566"/>
      <c r="E606" s="566"/>
      <c r="F606" s="566"/>
      <c r="G606" s="567"/>
      <c r="H606" s="564"/>
      <c r="I606" s="568"/>
      <c r="J606" s="564"/>
      <c r="K606" s="564"/>
      <c r="L606" s="564"/>
      <c r="M606" s="564"/>
      <c r="N606" s="564"/>
      <c r="O606" s="564"/>
      <c r="P606" s="564"/>
      <c r="Q606" s="564"/>
      <c r="R606" s="564"/>
      <c r="S606" s="564"/>
      <c r="T606" s="564"/>
      <c r="U606" s="564"/>
      <c r="V606" s="564"/>
      <c r="W606" s="564"/>
      <c r="X606" s="564"/>
      <c r="Y606" s="564"/>
      <c r="Z606" s="564"/>
    </row>
    <row r="607" ht="12.75" customHeight="1">
      <c r="A607" s="564"/>
      <c r="B607" s="565"/>
      <c r="C607" s="565"/>
      <c r="D607" s="566"/>
      <c r="E607" s="566"/>
      <c r="F607" s="566"/>
      <c r="G607" s="567"/>
      <c r="H607" s="564"/>
      <c r="I607" s="568"/>
      <c r="J607" s="564"/>
      <c r="K607" s="564"/>
      <c r="L607" s="564"/>
      <c r="M607" s="564"/>
      <c r="N607" s="564"/>
      <c r="O607" s="564"/>
      <c r="P607" s="564"/>
      <c r="Q607" s="564"/>
      <c r="R607" s="564"/>
      <c r="S607" s="564"/>
      <c r="T607" s="564"/>
      <c r="U607" s="564"/>
      <c r="V607" s="564"/>
      <c r="W607" s="564"/>
      <c r="X607" s="564"/>
      <c r="Y607" s="564"/>
      <c r="Z607" s="564"/>
    </row>
    <row r="608" ht="12.75" customHeight="1">
      <c r="A608" s="564"/>
      <c r="B608" s="565"/>
      <c r="C608" s="565"/>
      <c r="D608" s="566"/>
      <c r="E608" s="566"/>
      <c r="F608" s="566"/>
      <c r="G608" s="567"/>
      <c r="H608" s="564"/>
      <c r="I608" s="568"/>
      <c r="J608" s="564"/>
      <c r="K608" s="564"/>
      <c r="L608" s="564"/>
      <c r="M608" s="564"/>
      <c r="N608" s="564"/>
      <c r="O608" s="564"/>
      <c r="P608" s="564"/>
      <c r="Q608" s="564"/>
      <c r="R608" s="564"/>
      <c r="S608" s="564"/>
      <c r="T608" s="564"/>
      <c r="U608" s="564"/>
      <c r="V608" s="564"/>
      <c r="W608" s="564"/>
      <c r="X608" s="564"/>
      <c r="Y608" s="564"/>
      <c r="Z608" s="564"/>
    </row>
    <row r="609" ht="12.75" customHeight="1">
      <c r="A609" s="564"/>
      <c r="B609" s="565"/>
      <c r="C609" s="565"/>
      <c r="D609" s="566"/>
      <c r="E609" s="566"/>
      <c r="F609" s="566"/>
      <c r="G609" s="567"/>
      <c r="H609" s="564"/>
      <c r="I609" s="568"/>
      <c r="J609" s="564"/>
      <c r="K609" s="564"/>
      <c r="L609" s="564"/>
      <c r="M609" s="564"/>
      <c r="N609" s="564"/>
      <c r="O609" s="564"/>
      <c r="P609" s="564"/>
      <c r="Q609" s="564"/>
      <c r="R609" s="564"/>
      <c r="S609" s="564"/>
      <c r="T609" s="564"/>
      <c r="U609" s="564"/>
      <c r="V609" s="564"/>
      <c r="W609" s="564"/>
      <c r="X609" s="564"/>
      <c r="Y609" s="564"/>
      <c r="Z609" s="564"/>
    </row>
    <row r="610" ht="12.75" customHeight="1">
      <c r="A610" s="564"/>
      <c r="B610" s="565"/>
      <c r="C610" s="565"/>
      <c r="D610" s="566"/>
      <c r="E610" s="566"/>
      <c r="F610" s="566"/>
      <c r="G610" s="567"/>
      <c r="H610" s="564"/>
      <c r="I610" s="568"/>
      <c r="J610" s="564"/>
      <c r="K610" s="564"/>
      <c r="L610" s="564"/>
      <c r="M610" s="564"/>
      <c r="N610" s="564"/>
      <c r="O610" s="564"/>
      <c r="P610" s="564"/>
      <c r="Q610" s="564"/>
      <c r="R610" s="564"/>
      <c r="S610" s="564"/>
      <c r="T610" s="564"/>
      <c r="U610" s="564"/>
      <c r="V610" s="564"/>
      <c r="W610" s="564"/>
      <c r="X610" s="564"/>
      <c r="Y610" s="564"/>
      <c r="Z610" s="564"/>
    </row>
    <row r="611" ht="12.75" customHeight="1">
      <c r="A611" s="564"/>
      <c r="B611" s="565"/>
      <c r="C611" s="565"/>
      <c r="D611" s="566"/>
      <c r="E611" s="566"/>
      <c r="F611" s="566"/>
      <c r="G611" s="567"/>
      <c r="H611" s="564"/>
      <c r="I611" s="568"/>
      <c r="J611" s="564"/>
      <c r="K611" s="564"/>
      <c r="L611" s="564"/>
      <c r="M611" s="564"/>
      <c r="N611" s="564"/>
      <c r="O611" s="564"/>
      <c r="P611" s="564"/>
      <c r="Q611" s="564"/>
      <c r="R611" s="564"/>
      <c r="S611" s="564"/>
      <c r="T611" s="564"/>
      <c r="U611" s="564"/>
      <c r="V611" s="564"/>
      <c r="W611" s="564"/>
      <c r="X611" s="564"/>
      <c r="Y611" s="564"/>
      <c r="Z611" s="564"/>
    </row>
    <row r="612" ht="12.75" customHeight="1">
      <c r="A612" s="564"/>
      <c r="B612" s="565"/>
      <c r="C612" s="565"/>
      <c r="D612" s="566"/>
      <c r="E612" s="566"/>
      <c r="F612" s="566"/>
      <c r="G612" s="567"/>
      <c r="H612" s="564"/>
      <c r="I612" s="568"/>
      <c r="J612" s="564"/>
      <c r="K612" s="564"/>
      <c r="L612" s="564"/>
      <c r="M612" s="564"/>
      <c r="N612" s="564"/>
      <c r="O612" s="564"/>
      <c r="P612" s="564"/>
      <c r="Q612" s="564"/>
      <c r="R612" s="564"/>
      <c r="S612" s="564"/>
      <c r="T612" s="564"/>
      <c r="U612" s="564"/>
      <c r="V612" s="564"/>
      <c r="W612" s="564"/>
      <c r="X612" s="564"/>
      <c r="Y612" s="564"/>
      <c r="Z612" s="564"/>
    </row>
    <row r="613" ht="12.75" customHeight="1">
      <c r="A613" s="564"/>
      <c r="B613" s="565"/>
      <c r="C613" s="565"/>
      <c r="D613" s="566"/>
      <c r="E613" s="566"/>
      <c r="F613" s="566"/>
      <c r="G613" s="567"/>
      <c r="H613" s="564"/>
      <c r="I613" s="568"/>
      <c r="J613" s="564"/>
      <c r="K613" s="564"/>
      <c r="L613" s="564"/>
      <c r="M613" s="564"/>
      <c r="N613" s="564"/>
      <c r="O613" s="564"/>
      <c r="P613" s="564"/>
      <c r="Q613" s="564"/>
      <c r="R613" s="564"/>
      <c r="S613" s="564"/>
      <c r="T613" s="564"/>
      <c r="U613" s="564"/>
      <c r="V613" s="564"/>
      <c r="W613" s="564"/>
      <c r="X613" s="564"/>
      <c r="Y613" s="564"/>
      <c r="Z613" s="564"/>
    </row>
    <row r="614" ht="12.75" customHeight="1">
      <c r="A614" s="564"/>
      <c r="B614" s="565"/>
      <c r="C614" s="565"/>
      <c r="D614" s="566"/>
      <c r="E614" s="566"/>
      <c r="F614" s="566"/>
      <c r="G614" s="567"/>
      <c r="H614" s="564"/>
      <c r="I614" s="568"/>
      <c r="J614" s="564"/>
      <c r="K614" s="564"/>
      <c r="L614" s="564"/>
      <c r="M614" s="564"/>
      <c r="N614" s="564"/>
      <c r="O614" s="564"/>
      <c r="P614" s="564"/>
      <c r="Q614" s="564"/>
      <c r="R614" s="564"/>
      <c r="S614" s="564"/>
      <c r="T614" s="564"/>
      <c r="U614" s="564"/>
      <c r="V614" s="564"/>
      <c r="W614" s="564"/>
      <c r="X614" s="564"/>
      <c r="Y614" s="564"/>
      <c r="Z614" s="564"/>
    </row>
    <row r="615" ht="12.75" customHeight="1">
      <c r="A615" s="564"/>
      <c r="B615" s="565"/>
      <c r="C615" s="565"/>
      <c r="D615" s="566"/>
      <c r="E615" s="566"/>
      <c r="F615" s="566"/>
      <c r="G615" s="567"/>
      <c r="H615" s="564"/>
      <c r="I615" s="568"/>
      <c r="J615" s="564"/>
      <c r="K615" s="564"/>
      <c r="L615" s="564"/>
      <c r="M615" s="564"/>
      <c r="N615" s="564"/>
      <c r="O615" s="564"/>
      <c r="P615" s="564"/>
      <c r="Q615" s="564"/>
      <c r="R615" s="564"/>
      <c r="S615" s="564"/>
      <c r="T615" s="564"/>
      <c r="U615" s="564"/>
      <c r="V615" s="564"/>
      <c r="W615" s="564"/>
      <c r="X615" s="564"/>
      <c r="Y615" s="564"/>
      <c r="Z615" s="564"/>
    </row>
    <row r="616" ht="12.75" customHeight="1">
      <c r="A616" s="564"/>
      <c r="B616" s="565"/>
      <c r="C616" s="565"/>
      <c r="D616" s="566"/>
      <c r="E616" s="566"/>
      <c r="F616" s="566"/>
      <c r="G616" s="567"/>
      <c r="H616" s="564"/>
      <c r="I616" s="568"/>
      <c r="J616" s="564"/>
      <c r="K616" s="564"/>
      <c r="L616" s="564"/>
      <c r="M616" s="564"/>
      <c r="N616" s="564"/>
      <c r="O616" s="564"/>
      <c r="P616" s="564"/>
      <c r="Q616" s="564"/>
      <c r="R616" s="564"/>
      <c r="S616" s="564"/>
      <c r="T616" s="564"/>
      <c r="U616" s="564"/>
      <c r="V616" s="564"/>
      <c r="W616" s="564"/>
      <c r="X616" s="564"/>
      <c r="Y616" s="564"/>
      <c r="Z616" s="564"/>
    </row>
    <row r="617" ht="12.75" customHeight="1">
      <c r="A617" s="564"/>
      <c r="B617" s="565"/>
      <c r="C617" s="565"/>
      <c r="D617" s="566"/>
      <c r="E617" s="566"/>
      <c r="F617" s="566"/>
      <c r="G617" s="567"/>
      <c r="H617" s="564"/>
      <c r="I617" s="568"/>
      <c r="J617" s="564"/>
      <c r="K617" s="564"/>
      <c r="L617" s="564"/>
      <c r="M617" s="564"/>
      <c r="N617" s="564"/>
      <c r="O617" s="564"/>
      <c r="P617" s="564"/>
      <c r="Q617" s="564"/>
      <c r="R617" s="564"/>
      <c r="S617" s="564"/>
      <c r="T617" s="564"/>
      <c r="U617" s="564"/>
      <c r="V617" s="564"/>
      <c r="W617" s="564"/>
      <c r="X617" s="564"/>
      <c r="Y617" s="564"/>
      <c r="Z617" s="564"/>
    </row>
    <row r="618" ht="12.75" customHeight="1">
      <c r="A618" s="564"/>
      <c r="B618" s="565"/>
      <c r="C618" s="565"/>
      <c r="D618" s="566"/>
      <c r="E618" s="566"/>
      <c r="F618" s="566"/>
      <c r="G618" s="567"/>
      <c r="H618" s="564"/>
      <c r="I618" s="568"/>
      <c r="J618" s="564"/>
      <c r="K618" s="564"/>
      <c r="L618" s="564"/>
      <c r="M618" s="564"/>
      <c r="N618" s="564"/>
      <c r="O618" s="564"/>
      <c r="P618" s="564"/>
      <c r="Q618" s="564"/>
      <c r="R618" s="564"/>
      <c r="S618" s="564"/>
      <c r="T618" s="564"/>
      <c r="U618" s="564"/>
      <c r="V618" s="564"/>
      <c r="W618" s="564"/>
      <c r="X618" s="564"/>
      <c r="Y618" s="564"/>
      <c r="Z618" s="564"/>
    </row>
    <row r="619" ht="12.75" customHeight="1">
      <c r="A619" s="564"/>
      <c r="B619" s="565"/>
      <c r="C619" s="565"/>
      <c r="D619" s="566"/>
      <c r="E619" s="566"/>
      <c r="F619" s="566"/>
      <c r="G619" s="567"/>
      <c r="H619" s="564"/>
      <c r="I619" s="568"/>
      <c r="J619" s="564"/>
      <c r="K619" s="564"/>
      <c r="L619" s="564"/>
      <c r="M619" s="564"/>
      <c r="N619" s="564"/>
      <c r="O619" s="564"/>
      <c r="P619" s="564"/>
      <c r="Q619" s="564"/>
      <c r="R619" s="564"/>
      <c r="S619" s="564"/>
      <c r="T619" s="564"/>
      <c r="U619" s="564"/>
      <c r="V619" s="564"/>
      <c r="W619" s="564"/>
      <c r="X619" s="564"/>
      <c r="Y619" s="564"/>
      <c r="Z619" s="564"/>
    </row>
    <row r="620" ht="12.75" customHeight="1">
      <c r="A620" s="564"/>
      <c r="B620" s="565"/>
      <c r="C620" s="565"/>
      <c r="D620" s="566"/>
      <c r="E620" s="566"/>
      <c r="F620" s="566"/>
      <c r="G620" s="567"/>
      <c r="H620" s="564"/>
      <c r="I620" s="568"/>
      <c r="J620" s="564"/>
      <c r="K620" s="564"/>
      <c r="L620" s="564"/>
      <c r="M620" s="564"/>
      <c r="N620" s="564"/>
      <c r="O620" s="564"/>
      <c r="P620" s="564"/>
      <c r="Q620" s="564"/>
      <c r="R620" s="564"/>
      <c r="S620" s="564"/>
      <c r="T620" s="564"/>
      <c r="U620" s="564"/>
      <c r="V620" s="564"/>
      <c r="W620" s="564"/>
      <c r="X620" s="564"/>
      <c r="Y620" s="564"/>
      <c r="Z620" s="564"/>
    </row>
    <row r="621" ht="12.75" customHeight="1">
      <c r="A621" s="564"/>
      <c r="B621" s="565"/>
      <c r="C621" s="565"/>
      <c r="D621" s="566"/>
      <c r="E621" s="566"/>
      <c r="F621" s="566"/>
      <c r="G621" s="567"/>
      <c r="H621" s="564"/>
      <c r="I621" s="568"/>
      <c r="J621" s="564"/>
      <c r="K621" s="564"/>
      <c r="L621" s="564"/>
      <c r="M621" s="564"/>
      <c r="N621" s="564"/>
      <c r="O621" s="564"/>
      <c r="P621" s="564"/>
      <c r="Q621" s="564"/>
      <c r="R621" s="564"/>
      <c r="S621" s="564"/>
      <c r="T621" s="564"/>
      <c r="U621" s="564"/>
      <c r="V621" s="564"/>
      <c r="W621" s="564"/>
      <c r="X621" s="564"/>
      <c r="Y621" s="564"/>
      <c r="Z621" s="564"/>
    </row>
    <row r="622" ht="12.75" customHeight="1">
      <c r="A622" s="564"/>
      <c r="B622" s="565"/>
      <c r="C622" s="565"/>
      <c r="D622" s="566"/>
      <c r="E622" s="566"/>
      <c r="F622" s="566"/>
      <c r="G622" s="567"/>
      <c r="H622" s="564"/>
      <c r="I622" s="568"/>
      <c r="J622" s="564"/>
      <c r="K622" s="564"/>
      <c r="L622" s="564"/>
      <c r="M622" s="564"/>
      <c r="N622" s="564"/>
      <c r="O622" s="564"/>
      <c r="P622" s="564"/>
      <c r="Q622" s="564"/>
      <c r="R622" s="564"/>
      <c r="S622" s="564"/>
      <c r="T622" s="564"/>
      <c r="U622" s="564"/>
      <c r="V622" s="564"/>
      <c r="W622" s="564"/>
      <c r="X622" s="564"/>
      <c r="Y622" s="564"/>
      <c r="Z622" s="564"/>
    </row>
    <row r="623" ht="12.75" customHeight="1">
      <c r="A623" s="564"/>
      <c r="B623" s="565"/>
      <c r="C623" s="565"/>
      <c r="D623" s="566"/>
      <c r="E623" s="566"/>
      <c r="F623" s="566"/>
      <c r="G623" s="567"/>
      <c r="H623" s="564"/>
      <c r="I623" s="568"/>
      <c r="J623" s="564"/>
      <c r="K623" s="564"/>
      <c r="L623" s="564"/>
      <c r="M623" s="564"/>
      <c r="N623" s="564"/>
      <c r="O623" s="564"/>
      <c r="P623" s="564"/>
      <c r="Q623" s="564"/>
      <c r="R623" s="564"/>
      <c r="S623" s="564"/>
      <c r="T623" s="564"/>
      <c r="U623" s="564"/>
      <c r="V623" s="564"/>
      <c r="W623" s="564"/>
      <c r="X623" s="564"/>
      <c r="Y623" s="564"/>
      <c r="Z623" s="564"/>
    </row>
    <row r="624" ht="12.75" customHeight="1">
      <c r="A624" s="564"/>
      <c r="B624" s="565"/>
      <c r="C624" s="565"/>
      <c r="D624" s="566"/>
      <c r="E624" s="566"/>
      <c r="F624" s="566"/>
      <c r="G624" s="567"/>
      <c r="H624" s="564"/>
      <c r="I624" s="568"/>
      <c r="J624" s="564"/>
      <c r="K624" s="564"/>
      <c r="L624" s="564"/>
      <c r="M624" s="564"/>
      <c r="N624" s="564"/>
      <c r="O624" s="564"/>
      <c r="P624" s="564"/>
      <c r="Q624" s="564"/>
      <c r="R624" s="564"/>
      <c r="S624" s="564"/>
      <c r="T624" s="564"/>
      <c r="U624" s="564"/>
      <c r="V624" s="564"/>
      <c r="W624" s="564"/>
      <c r="X624" s="564"/>
      <c r="Y624" s="564"/>
      <c r="Z624" s="564"/>
    </row>
    <row r="625" ht="12.75" customHeight="1">
      <c r="A625" s="564"/>
      <c r="B625" s="565"/>
      <c r="C625" s="565"/>
      <c r="D625" s="566"/>
      <c r="E625" s="566"/>
      <c r="F625" s="566"/>
      <c r="G625" s="567"/>
      <c r="H625" s="564"/>
      <c r="I625" s="568"/>
      <c r="J625" s="564"/>
      <c r="K625" s="564"/>
      <c r="L625" s="564"/>
      <c r="M625" s="564"/>
      <c r="N625" s="564"/>
      <c r="O625" s="564"/>
      <c r="P625" s="564"/>
      <c r="Q625" s="564"/>
      <c r="R625" s="564"/>
      <c r="S625" s="564"/>
      <c r="T625" s="564"/>
      <c r="U625" s="564"/>
      <c r="V625" s="564"/>
      <c r="W625" s="564"/>
      <c r="X625" s="564"/>
      <c r="Y625" s="564"/>
      <c r="Z625" s="564"/>
    </row>
    <row r="626" ht="12.75" customHeight="1">
      <c r="A626" s="564"/>
      <c r="B626" s="565"/>
      <c r="C626" s="565"/>
      <c r="D626" s="566"/>
      <c r="E626" s="566"/>
      <c r="F626" s="566"/>
      <c r="G626" s="567"/>
      <c r="H626" s="564"/>
      <c r="I626" s="568"/>
      <c r="J626" s="564"/>
      <c r="K626" s="564"/>
      <c r="L626" s="564"/>
      <c r="M626" s="564"/>
      <c r="N626" s="564"/>
      <c r="O626" s="564"/>
      <c r="P626" s="564"/>
      <c r="Q626" s="564"/>
      <c r="R626" s="564"/>
      <c r="S626" s="564"/>
      <c r="T626" s="564"/>
      <c r="U626" s="564"/>
      <c r="V626" s="564"/>
      <c r="W626" s="564"/>
      <c r="X626" s="564"/>
      <c r="Y626" s="564"/>
      <c r="Z626" s="564"/>
    </row>
    <row r="627" ht="12.75" customHeight="1">
      <c r="A627" s="564"/>
      <c r="B627" s="565"/>
      <c r="C627" s="565"/>
      <c r="D627" s="566"/>
      <c r="E627" s="566"/>
      <c r="F627" s="566"/>
      <c r="G627" s="567"/>
      <c r="H627" s="564"/>
      <c r="I627" s="568"/>
      <c r="J627" s="564"/>
      <c r="K627" s="564"/>
      <c r="L627" s="564"/>
      <c r="M627" s="564"/>
      <c r="N627" s="564"/>
      <c r="O627" s="564"/>
      <c r="P627" s="564"/>
      <c r="Q627" s="564"/>
      <c r="R627" s="564"/>
      <c r="S627" s="564"/>
      <c r="T627" s="564"/>
      <c r="U627" s="564"/>
      <c r="V627" s="564"/>
      <c r="W627" s="564"/>
      <c r="X627" s="564"/>
      <c r="Y627" s="564"/>
      <c r="Z627" s="564"/>
    </row>
    <row r="628" ht="12.75" customHeight="1">
      <c r="A628" s="564"/>
      <c r="B628" s="565"/>
      <c r="C628" s="565"/>
      <c r="D628" s="566"/>
      <c r="E628" s="566"/>
      <c r="F628" s="566"/>
      <c r="G628" s="567"/>
      <c r="H628" s="564"/>
      <c r="I628" s="568"/>
      <c r="J628" s="564"/>
      <c r="K628" s="564"/>
      <c r="L628" s="564"/>
      <c r="M628" s="564"/>
      <c r="N628" s="564"/>
      <c r="O628" s="564"/>
      <c r="P628" s="564"/>
      <c r="Q628" s="564"/>
      <c r="R628" s="564"/>
      <c r="S628" s="564"/>
      <c r="T628" s="564"/>
      <c r="U628" s="564"/>
      <c r="V628" s="564"/>
      <c r="W628" s="564"/>
      <c r="X628" s="564"/>
      <c r="Y628" s="564"/>
      <c r="Z628" s="564"/>
    </row>
    <row r="629" ht="12.75" customHeight="1">
      <c r="A629" s="564"/>
      <c r="B629" s="565"/>
      <c r="C629" s="565"/>
      <c r="D629" s="566"/>
      <c r="E629" s="566"/>
      <c r="F629" s="566"/>
      <c r="G629" s="567"/>
      <c r="H629" s="564"/>
      <c r="I629" s="568"/>
      <c r="J629" s="564"/>
      <c r="K629" s="564"/>
      <c r="L629" s="564"/>
      <c r="M629" s="564"/>
      <c r="N629" s="564"/>
      <c r="O629" s="564"/>
      <c r="P629" s="564"/>
      <c r="Q629" s="564"/>
      <c r="R629" s="564"/>
      <c r="S629" s="564"/>
      <c r="T629" s="564"/>
      <c r="U629" s="564"/>
      <c r="V629" s="564"/>
      <c r="W629" s="564"/>
      <c r="X629" s="564"/>
      <c r="Y629" s="564"/>
      <c r="Z629" s="564"/>
    </row>
    <row r="630" ht="12.75" customHeight="1">
      <c r="A630" s="564"/>
      <c r="B630" s="565"/>
      <c r="C630" s="565"/>
      <c r="D630" s="566"/>
      <c r="E630" s="566"/>
      <c r="F630" s="566"/>
      <c r="G630" s="567"/>
      <c r="H630" s="564"/>
      <c r="I630" s="568"/>
      <c r="J630" s="564"/>
      <c r="K630" s="564"/>
      <c r="L630" s="564"/>
      <c r="M630" s="564"/>
      <c r="N630" s="564"/>
      <c r="O630" s="564"/>
      <c r="P630" s="564"/>
      <c r="Q630" s="564"/>
      <c r="R630" s="564"/>
      <c r="S630" s="564"/>
      <c r="T630" s="564"/>
      <c r="U630" s="564"/>
      <c r="V630" s="564"/>
      <c r="W630" s="564"/>
      <c r="X630" s="564"/>
      <c r="Y630" s="564"/>
      <c r="Z630" s="564"/>
    </row>
    <row r="631" ht="12.75" customHeight="1">
      <c r="A631" s="564"/>
      <c r="B631" s="565"/>
      <c r="C631" s="565"/>
      <c r="D631" s="566"/>
      <c r="E631" s="566"/>
      <c r="F631" s="566"/>
      <c r="G631" s="567"/>
      <c r="H631" s="564"/>
      <c r="I631" s="568"/>
      <c r="J631" s="564"/>
      <c r="K631" s="564"/>
      <c r="L631" s="564"/>
      <c r="M631" s="564"/>
      <c r="N631" s="564"/>
      <c r="O631" s="564"/>
      <c r="P631" s="564"/>
      <c r="Q631" s="564"/>
      <c r="R631" s="564"/>
      <c r="S631" s="564"/>
      <c r="T631" s="564"/>
      <c r="U631" s="564"/>
      <c r="V631" s="564"/>
      <c r="W631" s="564"/>
      <c r="X631" s="564"/>
      <c r="Y631" s="564"/>
      <c r="Z631" s="564"/>
    </row>
    <row r="632" ht="12.75" customHeight="1">
      <c r="A632" s="564"/>
      <c r="B632" s="565"/>
      <c r="C632" s="565"/>
      <c r="D632" s="566"/>
      <c r="E632" s="566"/>
      <c r="F632" s="566"/>
      <c r="G632" s="567"/>
      <c r="H632" s="564"/>
      <c r="I632" s="568"/>
      <c r="J632" s="564"/>
      <c r="K632" s="564"/>
      <c r="L632" s="564"/>
      <c r="M632" s="564"/>
      <c r="N632" s="564"/>
      <c r="O632" s="564"/>
      <c r="P632" s="564"/>
      <c r="Q632" s="564"/>
      <c r="R632" s="564"/>
      <c r="S632" s="564"/>
      <c r="T632" s="564"/>
      <c r="U632" s="564"/>
      <c r="V632" s="564"/>
      <c r="W632" s="564"/>
      <c r="X632" s="564"/>
      <c r="Y632" s="564"/>
      <c r="Z632" s="564"/>
    </row>
    <row r="633" ht="12.75" customHeight="1">
      <c r="A633" s="564"/>
      <c r="B633" s="565"/>
      <c r="C633" s="565"/>
      <c r="D633" s="566"/>
      <c r="E633" s="566"/>
      <c r="F633" s="566"/>
      <c r="G633" s="567"/>
      <c r="H633" s="564"/>
      <c r="I633" s="568"/>
      <c r="J633" s="564"/>
      <c r="K633" s="564"/>
      <c r="L633" s="564"/>
      <c r="M633" s="564"/>
      <c r="N633" s="564"/>
      <c r="O633" s="564"/>
      <c r="P633" s="564"/>
      <c r="Q633" s="564"/>
      <c r="R633" s="564"/>
      <c r="S633" s="564"/>
      <c r="T633" s="564"/>
      <c r="U633" s="564"/>
      <c r="V633" s="564"/>
      <c r="W633" s="564"/>
      <c r="X633" s="564"/>
      <c r="Y633" s="564"/>
      <c r="Z633" s="564"/>
    </row>
    <row r="634" ht="12.75" customHeight="1">
      <c r="A634" s="564"/>
      <c r="B634" s="565"/>
      <c r="C634" s="565"/>
      <c r="D634" s="566"/>
      <c r="E634" s="566"/>
      <c r="F634" s="566"/>
      <c r="G634" s="567"/>
      <c r="H634" s="564"/>
      <c r="I634" s="568"/>
      <c r="J634" s="564"/>
      <c r="K634" s="564"/>
      <c r="L634" s="564"/>
      <c r="M634" s="564"/>
      <c r="N634" s="564"/>
      <c r="O634" s="564"/>
      <c r="P634" s="564"/>
      <c r="Q634" s="564"/>
      <c r="R634" s="564"/>
      <c r="S634" s="564"/>
      <c r="T634" s="564"/>
      <c r="U634" s="564"/>
      <c r="V634" s="564"/>
      <c r="W634" s="564"/>
      <c r="X634" s="564"/>
      <c r="Y634" s="564"/>
      <c r="Z634" s="564"/>
    </row>
    <row r="635" ht="12.75" customHeight="1">
      <c r="A635" s="564"/>
      <c r="B635" s="565"/>
      <c r="C635" s="565"/>
      <c r="D635" s="566"/>
      <c r="E635" s="566"/>
      <c r="F635" s="566"/>
      <c r="G635" s="567"/>
      <c r="H635" s="564"/>
      <c r="I635" s="568"/>
      <c r="J635" s="564"/>
      <c r="K635" s="564"/>
      <c r="L635" s="564"/>
      <c r="M635" s="564"/>
      <c r="N635" s="564"/>
      <c r="O635" s="564"/>
      <c r="P635" s="564"/>
      <c r="Q635" s="564"/>
      <c r="R635" s="564"/>
      <c r="S635" s="564"/>
      <c r="T635" s="564"/>
      <c r="U635" s="564"/>
      <c r="V635" s="564"/>
      <c r="W635" s="564"/>
      <c r="X635" s="564"/>
      <c r="Y635" s="564"/>
      <c r="Z635" s="564"/>
    </row>
    <row r="636" ht="12.75" customHeight="1">
      <c r="A636" s="564"/>
      <c r="B636" s="565"/>
      <c r="C636" s="565"/>
      <c r="D636" s="566"/>
      <c r="E636" s="566"/>
      <c r="F636" s="566"/>
      <c r="G636" s="567"/>
      <c r="H636" s="564"/>
      <c r="I636" s="568"/>
      <c r="J636" s="564"/>
      <c r="K636" s="564"/>
      <c r="L636" s="564"/>
      <c r="M636" s="564"/>
      <c r="N636" s="564"/>
      <c r="O636" s="564"/>
      <c r="P636" s="564"/>
      <c r="Q636" s="564"/>
      <c r="R636" s="564"/>
      <c r="S636" s="564"/>
      <c r="T636" s="564"/>
      <c r="U636" s="564"/>
      <c r="V636" s="564"/>
      <c r="W636" s="564"/>
      <c r="X636" s="564"/>
      <c r="Y636" s="564"/>
      <c r="Z636" s="564"/>
    </row>
    <row r="637" ht="12.75" customHeight="1">
      <c r="A637" s="564"/>
      <c r="B637" s="565"/>
      <c r="C637" s="565"/>
      <c r="D637" s="566"/>
      <c r="E637" s="566"/>
      <c r="F637" s="566"/>
      <c r="G637" s="567"/>
      <c r="H637" s="564"/>
      <c r="I637" s="568"/>
      <c r="J637" s="564"/>
      <c r="K637" s="564"/>
      <c r="L637" s="564"/>
      <c r="M637" s="564"/>
      <c r="N637" s="564"/>
      <c r="O637" s="564"/>
      <c r="P637" s="564"/>
      <c r="Q637" s="564"/>
      <c r="R637" s="564"/>
      <c r="S637" s="564"/>
      <c r="T637" s="564"/>
      <c r="U637" s="564"/>
      <c r="V637" s="564"/>
      <c r="W637" s="564"/>
      <c r="X637" s="564"/>
      <c r="Y637" s="564"/>
      <c r="Z637" s="564"/>
    </row>
    <row r="638" ht="12.75" customHeight="1">
      <c r="A638" s="564"/>
      <c r="B638" s="565"/>
      <c r="C638" s="565"/>
      <c r="D638" s="566"/>
      <c r="E638" s="566"/>
      <c r="F638" s="566"/>
      <c r="G638" s="567"/>
      <c r="H638" s="564"/>
      <c r="I638" s="568"/>
      <c r="J638" s="564"/>
      <c r="K638" s="564"/>
      <c r="L638" s="564"/>
      <c r="M638" s="564"/>
      <c r="N638" s="564"/>
      <c r="O638" s="564"/>
      <c r="P638" s="564"/>
      <c r="Q638" s="564"/>
      <c r="R638" s="564"/>
      <c r="S638" s="564"/>
      <c r="T638" s="564"/>
      <c r="U638" s="564"/>
      <c r="V638" s="564"/>
      <c r="W638" s="564"/>
      <c r="X638" s="564"/>
      <c r="Y638" s="564"/>
      <c r="Z638" s="564"/>
    </row>
    <row r="639" ht="12.75" customHeight="1">
      <c r="A639" s="564"/>
      <c r="B639" s="565"/>
      <c r="C639" s="565"/>
      <c r="D639" s="566"/>
      <c r="E639" s="566"/>
      <c r="F639" s="566"/>
      <c r="G639" s="567"/>
      <c r="H639" s="564"/>
      <c r="I639" s="568"/>
      <c r="J639" s="564"/>
      <c r="K639" s="564"/>
      <c r="L639" s="564"/>
      <c r="M639" s="564"/>
      <c r="N639" s="564"/>
      <c r="O639" s="564"/>
      <c r="P639" s="564"/>
      <c r="Q639" s="564"/>
      <c r="R639" s="564"/>
      <c r="S639" s="564"/>
      <c r="T639" s="564"/>
      <c r="U639" s="564"/>
      <c r="V639" s="564"/>
      <c r="W639" s="564"/>
      <c r="X639" s="564"/>
      <c r="Y639" s="564"/>
      <c r="Z639" s="564"/>
    </row>
    <row r="640" ht="12.75" customHeight="1">
      <c r="A640" s="564"/>
      <c r="B640" s="565"/>
      <c r="C640" s="565"/>
      <c r="D640" s="566"/>
      <c r="E640" s="566"/>
      <c r="F640" s="566"/>
      <c r="G640" s="567"/>
      <c r="H640" s="564"/>
      <c r="I640" s="568"/>
      <c r="J640" s="564"/>
      <c r="K640" s="564"/>
      <c r="L640" s="564"/>
      <c r="M640" s="564"/>
      <c r="N640" s="564"/>
      <c r="O640" s="564"/>
      <c r="P640" s="564"/>
      <c r="Q640" s="564"/>
      <c r="R640" s="564"/>
      <c r="S640" s="564"/>
      <c r="T640" s="564"/>
      <c r="U640" s="564"/>
      <c r="V640" s="564"/>
      <c r="W640" s="564"/>
      <c r="X640" s="564"/>
      <c r="Y640" s="564"/>
      <c r="Z640" s="564"/>
    </row>
    <row r="641" ht="12.75" customHeight="1">
      <c r="A641" s="564"/>
      <c r="B641" s="565"/>
      <c r="C641" s="565"/>
      <c r="D641" s="566"/>
      <c r="E641" s="566"/>
      <c r="F641" s="566"/>
      <c r="G641" s="567"/>
      <c r="H641" s="564"/>
      <c r="I641" s="568"/>
      <c r="J641" s="564"/>
      <c r="K641" s="564"/>
      <c r="L641" s="564"/>
      <c r="M641" s="564"/>
      <c r="N641" s="564"/>
      <c r="O641" s="564"/>
      <c r="P641" s="564"/>
      <c r="Q641" s="564"/>
      <c r="R641" s="564"/>
      <c r="S641" s="564"/>
      <c r="T641" s="564"/>
      <c r="U641" s="564"/>
      <c r="V641" s="564"/>
      <c r="W641" s="564"/>
      <c r="X641" s="564"/>
      <c r="Y641" s="564"/>
      <c r="Z641" s="564"/>
    </row>
    <row r="642" ht="12.75" customHeight="1">
      <c r="A642" s="564"/>
      <c r="B642" s="565"/>
      <c r="C642" s="565"/>
      <c r="D642" s="566"/>
      <c r="E642" s="566"/>
      <c r="F642" s="566"/>
      <c r="G642" s="567"/>
      <c r="H642" s="564"/>
      <c r="I642" s="568"/>
      <c r="J642" s="564"/>
      <c r="K642" s="564"/>
      <c r="L642" s="564"/>
      <c r="M642" s="564"/>
      <c r="N642" s="564"/>
      <c r="O642" s="564"/>
      <c r="P642" s="564"/>
      <c r="Q642" s="564"/>
      <c r="R642" s="564"/>
      <c r="S642" s="564"/>
      <c r="T642" s="564"/>
      <c r="U642" s="564"/>
      <c r="V642" s="564"/>
      <c r="W642" s="564"/>
      <c r="X642" s="564"/>
      <c r="Y642" s="564"/>
      <c r="Z642" s="564"/>
    </row>
    <row r="643" ht="12.75" customHeight="1">
      <c r="A643" s="564"/>
      <c r="B643" s="565"/>
      <c r="C643" s="565"/>
      <c r="D643" s="566"/>
      <c r="E643" s="566"/>
      <c r="F643" s="566"/>
      <c r="G643" s="567"/>
      <c r="H643" s="564"/>
      <c r="I643" s="568"/>
      <c r="J643" s="564"/>
      <c r="K643" s="564"/>
      <c r="L643" s="564"/>
      <c r="M643" s="564"/>
      <c r="N643" s="564"/>
      <c r="O643" s="564"/>
      <c r="P643" s="564"/>
      <c r="Q643" s="564"/>
      <c r="R643" s="564"/>
      <c r="S643" s="564"/>
      <c r="T643" s="564"/>
      <c r="U643" s="564"/>
      <c r="V643" s="564"/>
      <c r="W643" s="564"/>
      <c r="X643" s="564"/>
      <c r="Y643" s="564"/>
      <c r="Z643" s="564"/>
    </row>
    <row r="644" ht="12.75" customHeight="1">
      <c r="A644" s="564"/>
      <c r="B644" s="565"/>
      <c r="C644" s="565"/>
      <c r="D644" s="566"/>
      <c r="E644" s="566"/>
      <c r="F644" s="566"/>
      <c r="G644" s="567"/>
      <c r="H644" s="564"/>
      <c r="I644" s="568"/>
      <c r="J644" s="564"/>
      <c r="K644" s="564"/>
      <c r="L644" s="564"/>
      <c r="M644" s="564"/>
      <c r="N644" s="564"/>
      <c r="O644" s="564"/>
      <c r="P644" s="564"/>
      <c r="Q644" s="564"/>
      <c r="R644" s="564"/>
      <c r="S644" s="564"/>
      <c r="T644" s="564"/>
      <c r="U644" s="564"/>
      <c r="V644" s="564"/>
      <c r="W644" s="564"/>
      <c r="X644" s="564"/>
      <c r="Y644" s="564"/>
      <c r="Z644" s="564"/>
    </row>
    <row r="645" ht="12.75" customHeight="1">
      <c r="A645" s="564"/>
      <c r="B645" s="565"/>
      <c r="C645" s="565"/>
      <c r="D645" s="566"/>
      <c r="E645" s="566"/>
      <c r="F645" s="566"/>
      <c r="G645" s="567"/>
      <c r="H645" s="564"/>
      <c r="I645" s="568"/>
      <c r="J645" s="564"/>
      <c r="K645" s="564"/>
      <c r="L645" s="564"/>
      <c r="M645" s="564"/>
      <c r="N645" s="564"/>
      <c r="O645" s="564"/>
      <c r="P645" s="564"/>
      <c r="Q645" s="564"/>
      <c r="R645" s="564"/>
      <c r="S645" s="564"/>
      <c r="T645" s="564"/>
      <c r="U645" s="564"/>
      <c r="V645" s="564"/>
      <c r="W645" s="564"/>
      <c r="X645" s="564"/>
      <c r="Y645" s="564"/>
      <c r="Z645" s="564"/>
    </row>
    <row r="646" ht="12.75" customHeight="1">
      <c r="A646" s="564"/>
      <c r="B646" s="565"/>
      <c r="C646" s="565"/>
      <c r="D646" s="566"/>
      <c r="E646" s="566"/>
      <c r="F646" s="566"/>
      <c r="G646" s="567"/>
      <c r="H646" s="564"/>
      <c r="I646" s="568"/>
      <c r="J646" s="564"/>
      <c r="K646" s="564"/>
      <c r="L646" s="564"/>
      <c r="M646" s="564"/>
      <c r="N646" s="564"/>
      <c r="O646" s="564"/>
      <c r="P646" s="564"/>
      <c r="Q646" s="564"/>
      <c r="R646" s="564"/>
      <c r="S646" s="564"/>
      <c r="T646" s="564"/>
      <c r="U646" s="564"/>
      <c r="V646" s="564"/>
      <c r="W646" s="564"/>
      <c r="X646" s="564"/>
      <c r="Y646" s="564"/>
      <c r="Z646" s="564"/>
    </row>
    <row r="647" ht="12.75" customHeight="1">
      <c r="A647" s="564"/>
      <c r="B647" s="565"/>
      <c r="C647" s="565"/>
      <c r="D647" s="566"/>
      <c r="E647" s="566"/>
      <c r="F647" s="566"/>
      <c r="G647" s="567"/>
      <c r="H647" s="564"/>
      <c r="I647" s="568"/>
      <c r="J647" s="564"/>
      <c r="K647" s="564"/>
      <c r="L647" s="564"/>
      <c r="M647" s="564"/>
      <c r="N647" s="564"/>
      <c r="O647" s="564"/>
      <c r="P647" s="564"/>
      <c r="Q647" s="564"/>
      <c r="R647" s="564"/>
      <c r="S647" s="564"/>
      <c r="T647" s="564"/>
      <c r="U647" s="564"/>
      <c r="V647" s="564"/>
      <c r="W647" s="564"/>
      <c r="X647" s="564"/>
      <c r="Y647" s="564"/>
      <c r="Z647" s="564"/>
    </row>
    <row r="648" ht="12.75" customHeight="1">
      <c r="A648" s="564"/>
      <c r="B648" s="565"/>
      <c r="C648" s="565"/>
      <c r="D648" s="566"/>
      <c r="E648" s="566"/>
      <c r="F648" s="566"/>
      <c r="G648" s="567"/>
      <c r="H648" s="564"/>
      <c r="I648" s="568"/>
      <c r="J648" s="564"/>
      <c r="K648" s="564"/>
      <c r="L648" s="564"/>
      <c r="M648" s="564"/>
      <c r="N648" s="564"/>
      <c r="O648" s="564"/>
      <c r="P648" s="564"/>
      <c r="Q648" s="564"/>
      <c r="R648" s="564"/>
      <c r="S648" s="564"/>
      <c r="T648" s="564"/>
      <c r="U648" s="564"/>
      <c r="V648" s="564"/>
      <c r="W648" s="564"/>
      <c r="X648" s="564"/>
      <c r="Y648" s="564"/>
      <c r="Z648" s="564"/>
    </row>
    <row r="649" ht="12.75" customHeight="1">
      <c r="A649" s="564"/>
      <c r="B649" s="565"/>
      <c r="C649" s="565"/>
      <c r="D649" s="566"/>
      <c r="E649" s="566"/>
      <c r="F649" s="566"/>
      <c r="G649" s="567"/>
      <c r="H649" s="564"/>
      <c r="I649" s="568"/>
      <c r="J649" s="564"/>
      <c r="K649" s="564"/>
      <c r="L649" s="564"/>
      <c r="M649" s="564"/>
      <c r="N649" s="564"/>
      <c r="O649" s="564"/>
      <c r="P649" s="564"/>
      <c r="Q649" s="564"/>
      <c r="R649" s="564"/>
      <c r="S649" s="564"/>
      <c r="T649" s="564"/>
      <c r="U649" s="564"/>
      <c r="V649" s="564"/>
      <c r="W649" s="564"/>
      <c r="X649" s="564"/>
      <c r="Y649" s="564"/>
      <c r="Z649" s="564"/>
    </row>
    <row r="650" ht="12.75" customHeight="1">
      <c r="A650" s="564"/>
      <c r="B650" s="565"/>
      <c r="C650" s="565"/>
      <c r="D650" s="566"/>
      <c r="E650" s="566"/>
      <c r="F650" s="566"/>
      <c r="G650" s="567"/>
      <c r="H650" s="564"/>
      <c r="I650" s="568"/>
      <c r="J650" s="564"/>
      <c r="K650" s="564"/>
      <c r="L650" s="564"/>
      <c r="M650" s="564"/>
      <c r="N650" s="564"/>
      <c r="O650" s="564"/>
      <c r="P650" s="564"/>
      <c r="Q650" s="564"/>
      <c r="R650" s="564"/>
      <c r="S650" s="564"/>
      <c r="T650" s="564"/>
      <c r="U650" s="564"/>
      <c r="V650" s="564"/>
      <c r="W650" s="564"/>
      <c r="X650" s="564"/>
      <c r="Y650" s="564"/>
      <c r="Z650" s="564"/>
    </row>
    <row r="651" ht="12.75" customHeight="1">
      <c r="A651" s="564"/>
      <c r="B651" s="565"/>
      <c r="C651" s="565"/>
      <c r="D651" s="566"/>
      <c r="E651" s="566"/>
      <c r="F651" s="566"/>
      <c r="G651" s="567"/>
      <c r="H651" s="564"/>
      <c r="I651" s="568"/>
      <c r="J651" s="564"/>
      <c r="K651" s="564"/>
      <c r="L651" s="564"/>
      <c r="M651" s="564"/>
      <c r="N651" s="564"/>
      <c r="O651" s="564"/>
      <c r="P651" s="564"/>
      <c r="Q651" s="564"/>
      <c r="R651" s="564"/>
      <c r="S651" s="564"/>
      <c r="T651" s="564"/>
      <c r="U651" s="564"/>
      <c r="V651" s="564"/>
      <c r="W651" s="564"/>
      <c r="X651" s="564"/>
      <c r="Y651" s="564"/>
      <c r="Z651" s="564"/>
    </row>
    <row r="652" ht="12.75" customHeight="1">
      <c r="A652" s="564"/>
      <c r="B652" s="565"/>
      <c r="C652" s="565"/>
      <c r="D652" s="566"/>
      <c r="E652" s="566"/>
      <c r="F652" s="566"/>
      <c r="G652" s="567"/>
      <c r="H652" s="564"/>
      <c r="I652" s="568"/>
      <c r="J652" s="564"/>
      <c r="K652" s="564"/>
      <c r="L652" s="564"/>
      <c r="M652" s="564"/>
      <c r="N652" s="564"/>
      <c r="O652" s="564"/>
      <c r="P652" s="564"/>
      <c r="Q652" s="564"/>
      <c r="R652" s="564"/>
      <c r="S652" s="564"/>
      <c r="T652" s="564"/>
      <c r="U652" s="564"/>
      <c r="V652" s="564"/>
      <c r="W652" s="564"/>
      <c r="X652" s="564"/>
      <c r="Y652" s="564"/>
      <c r="Z652" s="564"/>
    </row>
    <row r="653" ht="12.75" customHeight="1">
      <c r="A653" s="564"/>
      <c r="B653" s="565"/>
      <c r="C653" s="565"/>
      <c r="D653" s="566"/>
      <c r="E653" s="566"/>
      <c r="F653" s="566"/>
      <c r="G653" s="567"/>
      <c r="H653" s="564"/>
      <c r="I653" s="568"/>
      <c r="J653" s="564"/>
      <c r="K653" s="564"/>
      <c r="L653" s="564"/>
      <c r="M653" s="564"/>
      <c r="N653" s="564"/>
      <c r="O653" s="564"/>
      <c r="P653" s="564"/>
      <c r="Q653" s="564"/>
      <c r="R653" s="564"/>
      <c r="S653" s="564"/>
      <c r="T653" s="564"/>
      <c r="U653" s="564"/>
      <c r="V653" s="564"/>
      <c r="W653" s="564"/>
      <c r="X653" s="564"/>
      <c r="Y653" s="564"/>
      <c r="Z653" s="564"/>
    </row>
    <row r="654" ht="12.75" customHeight="1">
      <c r="A654" s="564"/>
      <c r="B654" s="565"/>
      <c r="C654" s="565"/>
      <c r="D654" s="566"/>
      <c r="E654" s="566"/>
      <c r="F654" s="566"/>
      <c r="G654" s="567"/>
      <c r="H654" s="564"/>
      <c r="I654" s="568"/>
      <c r="J654" s="564"/>
      <c r="K654" s="564"/>
      <c r="L654" s="564"/>
      <c r="M654" s="564"/>
      <c r="N654" s="564"/>
      <c r="O654" s="564"/>
      <c r="P654" s="564"/>
      <c r="Q654" s="564"/>
      <c r="R654" s="564"/>
      <c r="S654" s="564"/>
      <c r="T654" s="564"/>
      <c r="U654" s="564"/>
      <c r="V654" s="564"/>
      <c r="W654" s="564"/>
      <c r="X654" s="564"/>
      <c r="Y654" s="564"/>
      <c r="Z654" s="564"/>
    </row>
    <row r="655" ht="12.75" customHeight="1">
      <c r="A655" s="564"/>
      <c r="B655" s="565"/>
      <c r="C655" s="565"/>
      <c r="D655" s="566"/>
      <c r="E655" s="566"/>
      <c r="F655" s="566"/>
      <c r="G655" s="567"/>
      <c r="H655" s="564"/>
      <c r="I655" s="568"/>
      <c r="J655" s="564"/>
      <c r="K655" s="564"/>
      <c r="L655" s="564"/>
      <c r="M655" s="564"/>
      <c r="N655" s="564"/>
      <c r="O655" s="564"/>
      <c r="P655" s="564"/>
      <c r="Q655" s="564"/>
      <c r="R655" s="564"/>
      <c r="S655" s="564"/>
      <c r="T655" s="564"/>
      <c r="U655" s="564"/>
      <c r="V655" s="564"/>
      <c r="W655" s="564"/>
      <c r="X655" s="564"/>
      <c r="Y655" s="564"/>
      <c r="Z655" s="564"/>
    </row>
    <row r="656" ht="12.75" customHeight="1">
      <c r="A656" s="564"/>
      <c r="B656" s="565"/>
      <c r="C656" s="565"/>
      <c r="D656" s="566"/>
      <c r="E656" s="566"/>
      <c r="F656" s="566"/>
      <c r="G656" s="567"/>
      <c r="H656" s="564"/>
      <c r="I656" s="568"/>
      <c r="J656" s="564"/>
      <c r="K656" s="564"/>
      <c r="L656" s="564"/>
      <c r="M656" s="564"/>
      <c r="N656" s="564"/>
      <c r="O656" s="564"/>
      <c r="P656" s="564"/>
      <c r="Q656" s="564"/>
      <c r="R656" s="564"/>
      <c r="S656" s="564"/>
      <c r="T656" s="564"/>
      <c r="U656" s="564"/>
      <c r="V656" s="564"/>
      <c r="W656" s="564"/>
      <c r="X656" s="564"/>
      <c r="Y656" s="564"/>
      <c r="Z656" s="564"/>
    </row>
    <row r="657" ht="12.75" customHeight="1">
      <c r="A657" s="564"/>
      <c r="B657" s="565"/>
      <c r="C657" s="565"/>
      <c r="D657" s="566"/>
      <c r="E657" s="566"/>
      <c r="F657" s="566"/>
      <c r="G657" s="567"/>
      <c r="H657" s="564"/>
      <c r="I657" s="568"/>
      <c r="J657" s="564"/>
      <c r="K657" s="564"/>
      <c r="L657" s="564"/>
      <c r="M657" s="564"/>
      <c r="N657" s="564"/>
      <c r="O657" s="564"/>
      <c r="P657" s="564"/>
      <c r="Q657" s="564"/>
      <c r="R657" s="564"/>
      <c r="S657" s="564"/>
      <c r="T657" s="564"/>
      <c r="U657" s="564"/>
      <c r="V657" s="564"/>
      <c r="W657" s="564"/>
      <c r="X657" s="564"/>
      <c r="Y657" s="564"/>
      <c r="Z657" s="564"/>
    </row>
    <row r="658" ht="12.75" customHeight="1">
      <c r="A658" s="564"/>
      <c r="B658" s="565"/>
      <c r="C658" s="565"/>
      <c r="D658" s="566"/>
      <c r="E658" s="566"/>
      <c r="F658" s="566"/>
      <c r="G658" s="567"/>
      <c r="H658" s="564"/>
      <c r="I658" s="568"/>
      <c r="J658" s="564"/>
      <c r="K658" s="564"/>
      <c r="L658" s="564"/>
      <c r="M658" s="564"/>
      <c r="N658" s="564"/>
      <c r="O658" s="564"/>
      <c r="P658" s="564"/>
      <c r="Q658" s="564"/>
      <c r="R658" s="564"/>
      <c r="S658" s="564"/>
      <c r="T658" s="564"/>
      <c r="U658" s="564"/>
      <c r="V658" s="564"/>
      <c r="W658" s="564"/>
      <c r="X658" s="564"/>
      <c r="Y658" s="564"/>
      <c r="Z658" s="564"/>
    </row>
    <row r="659" ht="12.75" customHeight="1">
      <c r="A659" s="564"/>
      <c r="B659" s="565"/>
      <c r="C659" s="565"/>
      <c r="D659" s="566"/>
      <c r="E659" s="566"/>
      <c r="F659" s="566"/>
      <c r="G659" s="567"/>
      <c r="H659" s="564"/>
      <c r="I659" s="568"/>
      <c r="J659" s="564"/>
      <c r="K659" s="564"/>
      <c r="L659" s="564"/>
      <c r="M659" s="564"/>
      <c r="N659" s="564"/>
      <c r="O659" s="564"/>
      <c r="P659" s="564"/>
      <c r="Q659" s="564"/>
      <c r="R659" s="564"/>
      <c r="S659" s="564"/>
      <c r="T659" s="564"/>
      <c r="U659" s="564"/>
      <c r="V659" s="564"/>
      <c r="W659" s="564"/>
      <c r="X659" s="564"/>
      <c r="Y659" s="564"/>
      <c r="Z659" s="564"/>
    </row>
    <row r="660" ht="12.75" customHeight="1">
      <c r="A660" s="564"/>
      <c r="B660" s="565"/>
      <c r="C660" s="565"/>
      <c r="D660" s="566"/>
      <c r="E660" s="566"/>
      <c r="F660" s="566"/>
      <c r="G660" s="567"/>
      <c r="H660" s="564"/>
      <c r="I660" s="568"/>
      <c r="J660" s="564"/>
      <c r="K660" s="564"/>
      <c r="L660" s="564"/>
      <c r="M660" s="564"/>
      <c r="N660" s="564"/>
      <c r="O660" s="564"/>
      <c r="P660" s="564"/>
      <c r="Q660" s="564"/>
      <c r="R660" s="564"/>
      <c r="S660" s="564"/>
      <c r="T660" s="564"/>
      <c r="U660" s="564"/>
      <c r="V660" s="564"/>
      <c r="W660" s="564"/>
      <c r="X660" s="564"/>
      <c r="Y660" s="564"/>
      <c r="Z660" s="564"/>
    </row>
    <row r="661" ht="12.75" customHeight="1">
      <c r="A661" s="564"/>
      <c r="B661" s="565"/>
      <c r="C661" s="565"/>
      <c r="D661" s="566"/>
      <c r="E661" s="566"/>
      <c r="F661" s="566"/>
      <c r="G661" s="567"/>
      <c r="H661" s="564"/>
      <c r="I661" s="568"/>
      <c r="J661" s="564"/>
      <c r="K661" s="564"/>
      <c r="L661" s="564"/>
      <c r="M661" s="564"/>
      <c r="N661" s="564"/>
      <c r="O661" s="564"/>
      <c r="P661" s="564"/>
      <c r="Q661" s="564"/>
      <c r="R661" s="564"/>
      <c r="S661" s="564"/>
      <c r="T661" s="564"/>
      <c r="U661" s="564"/>
      <c r="V661" s="564"/>
      <c r="W661" s="564"/>
      <c r="X661" s="564"/>
      <c r="Y661" s="564"/>
      <c r="Z661" s="564"/>
    </row>
    <row r="662" ht="12.75" customHeight="1">
      <c r="A662" s="564"/>
      <c r="B662" s="565"/>
      <c r="C662" s="565"/>
      <c r="D662" s="566"/>
      <c r="E662" s="566"/>
      <c r="F662" s="566"/>
      <c r="G662" s="567"/>
      <c r="H662" s="564"/>
      <c r="I662" s="568"/>
      <c r="J662" s="564"/>
      <c r="K662" s="564"/>
      <c r="L662" s="564"/>
      <c r="M662" s="564"/>
      <c r="N662" s="564"/>
      <c r="O662" s="564"/>
      <c r="P662" s="564"/>
      <c r="Q662" s="564"/>
      <c r="R662" s="564"/>
      <c r="S662" s="564"/>
      <c r="T662" s="564"/>
      <c r="U662" s="564"/>
      <c r="V662" s="564"/>
      <c r="W662" s="564"/>
      <c r="X662" s="564"/>
      <c r="Y662" s="564"/>
      <c r="Z662" s="564"/>
    </row>
    <row r="663" ht="12.75" customHeight="1">
      <c r="A663" s="564"/>
      <c r="B663" s="565"/>
      <c r="C663" s="565"/>
      <c r="D663" s="566"/>
      <c r="E663" s="566"/>
      <c r="F663" s="566"/>
      <c r="G663" s="567"/>
      <c r="H663" s="564"/>
      <c r="I663" s="568"/>
      <c r="J663" s="564"/>
      <c r="K663" s="564"/>
      <c r="L663" s="564"/>
      <c r="M663" s="564"/>
      <c r="N663" s="564"/>
      <c r="O663" s="564"/>
      <c r="P663" s="564"/>
      <c r="Q663" s="564"/>
      <c r="R663" s="564"/>
      <c r="S663" s="564"/>
      <c r="T663" s="564"/>
      <c r="U663" s="564"/>
      <c r="V663" s="564"/>
      <c r="W663" s="564"/>
      <c r="X663" s="564"/>
      <c r="Y663" s="564"/>
      <c r="Z663" s="564"/>
    </row>
    <row r="664" ht="12.75" customHeight="1">
      <c r="A664" s="564"/>
      <c r="B664" s="565"/>
      <c r="C664" s="565"/>
      <c r="D664" s="566"/>
      <c r="E664" s="566"/>
      <c r="F664" s="566"/>
      <c r="G664" s="567"/>
      <c r="H664" s="564"/>
      <c r="I664" s="568"/>
      <c r="J664" s="564"/>
      <c r="K664" s="564"/>
      <c r="L664" s="564"/>
      <c r="M664" s="564"/>
      <c r="N664" s="564"/>
      <c r="O664" s="564"/>
      <c r="P664" s="564"/>
      <c r="Q664" s="564"/>
      <c r="R664" s="564"/>
      <c r="S664" s="564"/>
      <c r="T664" s="564"/>
      <c r="U664" s="564"/>
      <c r="V664" s="564"/>
      <c r="W664" s="564"/>
      <c r="X664" s="564"/>
      <c r="Y664" s="564"/>
      <c r="Z664" s="564"/>
    </row>
    <row r="665" ht="12.75" customHeight="1">
      <c r="A665" s="564"/>
      <c r="B665" s="565"/>
      <c r="C665" s="565"/>
      <c r="D665" s="566"/>
      <c r="E665" s="566"/>
      <c r="F665" s="566"/>
      <c r="G665" s="567"/>
      <c r="H665" s="564"/>
      <c r="I665" s="568"/>
      <c r="J665" s="564"/>
      <c r="K665" s="564"/>
      <c r="L665" s="564"/>
      <c r="M665" s="564"/>
      <c r="N665" s="564"/>
      <c r="O665" s="564"/>
      <c r="P665" s="564"/>
      <c r="Q665" s="564"/>
      <c r="R665" s="564"/>
      <c r="S665" s="564"/>
      <c r="T665" s="564"/>
      <c r="U665" s="564"/>
      <c r="V665" s="564"/>
      <c r="W665" s="564"/>
      <c r="X665" s="564"/>
      <c r="Y665" s="564"/>
      <c r="Z665" s="564"/>
    </row>
    <row r="666" ht="12.75" customHeight="1">
      <c r="A666" s="564"/>
      <c r="B666" s="565"/>
      <c r="C666" s="565"/>
      <c r="D666" s="566"/>
      <c r="E666" s="566"/>
      <c r="F666" s="566"/>
      <c r="G666" s="567"/>
      <c r="H666" s="564"/>
      <c r="I666" s="568"/>
      <c r="J666" s="564"/>
      <c r="K666" s="564"/>
      <c r="L666" s="564"/>
      <c r="M666" s="564"/>
      <c r="N666" s="564"/>
      <c r="O666" s="564"/>
      <c r="P666" s="564"/>
      <c r="Q666" s="564"/>
      <c r="R666" s="564"/>
      <c r="S666" s="564"/>
      <c r="T666" s="564"/>
      <c r="U666" s="564"/>
      <c r="V666" s="564"/>
      <c r="W666" s="564"/>
      <c r="X666" s="564"/>
      <c r="Y666" s="564"/>
      <c r="Z666" s="564"/>
    </row>
    <row r="667" ht="12.75" customHeight="1">
      <c r="A667" s="564"/>
      <c r="B667" s="565"/>
      <c r="C667" s="565"/>
      <c r="D667" s="566"/>
      <c r="E667" s="566"/>
      <c r="F667" s="566"/>
      <c r="G667" s="567"/>
      <c r="H667" s="564"/>
      <c r="I667" s="568"/>
      <c r="J667" s="564"/>
      <c r="K667" s="564"/>
      <c r="L667" s="564"/>
      <c r="M667" s="564"/>
      <c r="N667" s="564"/>
      <c r="O667" s="564"/>
      <c r="P667" s="564"/>
      <c r="Q667" s="564"/>
      <c r="R667" s="564"/>
      <c r="S667" s="564"/>
      <c r="T667" s="564"/>
      <c r="U667" s="564"/>
      <c r="V667" s="564"/>
      <c r="W667" s="564"/>
      <c r="X667" s="564"/>
      <c r="Y667" s="564"/>
      <c r="Z667" s="564"/>
    </row>
    <row r="668" ht="12.75" customHeight="1">
      <c r="A668" s="564"/>
      <c r="B668" s="565"/>
      <c r="C668" s="565"/>
      <c r="D668" s="566"/>
      <c r="E668" s="566"/>
      <c r="F668" s="566"/>
      <c r="G668" s="567"/>
      <c r="H668" s="564"/>
      <c r="I668" s="568"/>
      <c r="J668" s="564"/>
      <c r="K668" s="564"/>
      <c r="L668" s="564"/>
      <c r="M668" s="564"/>
      <c r="N668" s="564"/>
      <c r="O668" s="564"/>
      <c r="P668" s="564"/>
      <c r="Q668" s="564"/>
      <c r="R668" s="564"/>
      <c r="S668" s="564"/>
      <c r="T668" s="564"/>
      <c r="U668" s="564"/>
      <c r="V668" s="564"/>
      <c r="W668" s="564"/>
      <c r="X668" s="564"/>
      <c r="Y668" s="564"/>
      <c r="Z668" s="564"/>
    </row>
    <row r="669" ht="12.75" customHeight="1">
      <c r="A669" s="564"/>
      <c r="B669" s="565"/>
      <c r="C669" s="565"/>
      <c r="D669" s="566"/>
      <c r="E669" s="566"/>
      <c r="F669" s="566"/>
      <c r="G669" s="567"/>
      <c r="H669" s="564"/>
      <c r="I669" s="568"/>
      <c r="J669" s="564"/>
      <c r="K669" s="564"/>
      <c r="L669" s="564"/>
      <c r="M669" s="564"/>
      <c r="N669" s="564"/>
      <c r="O669" s="564"/>
      <c r="P669" s="564"/>
      <c r="Q669" s="564"/>
      <c r="R669" s="564"/>
      <c r="S669" s="564"/>
      <c r="T669" s="564"/>
      <c r="U669" s="564"/>
      <c r="V669" s="564"/>
      <c r="W669" s="564"/>
      <c r="X669" s="564"/>
      <c r="Y669" s="564"/>
      <c r="Z669" s="564"/>
    </row>
    <row r="670" ht="12.75" customHeight="1">
      <c r="A670" s="564"/>
      <c r="B670" s="565"/>
      <c r="C670" s="565"/>
      <c r="D670" s="566"/>
      <c r="E670" s="566"/>
      <c r="F670" s="566"/>
      <c r="G670" s="567"/>
      <c r="H670" s="564"/>
      <c r="I670" s="568"/>
      <c r="J670" s="564"/>
      <c r="K670" s="564"/>
      <c r="L670" s="564"/>
      <c r="M670" s="564"/>
      <c r="N670" s="564"/>
      <c r="O670" s="564"/>
      <c r="P670" s="564"/>
      <c r="Q670" s="564"/>
      <c r="R670" s="564"/>
      <c r="S670" s="564"/>
      <c r="T670" s="564"/>
      <c r="U670" s="564"/>
      <c r="V670" s="564"/>
      <c r="W670" s="564"/>
      <c r="X670" s="564"/>
      <c r="Y670" s="564"/>
      <c r="Z670" s="564"/>
    </row>
    <row r="671" ht="12.75" customHeight="1">
      <c r="A671" s="564"/>
      <c r="B671" s="565"/>
      <c r="C671" s="565"/>
      <c r="D671" s="566"/>
      <c r="E671" s="566"/>
      <c r="F671" s="566"/>
      <c r="G671" s="567"/>
      <c r="H671" s="564"/>
      <c r="I671" s="568"/>
      <c r="J671" s="564"/>
      <c r="K671" s="564"/>
      <c r="L671" s="564"/>
      <c r="M671" s="564"/>
      <c r="N671" s="564"/>
      <c r="O671" s="564"/>
      <c r="P671" s="564"/>
      <c r="Q671" s="564"/>
      <c r="R671" s="564"/>
      <c r="S671" s="564"/>
      <c r="T671" s="564"/>
      <c r="U671" s="564"/>
      <c r="V671" s="564"/>
      <c r="W671" s="564"/>
      <c r="X671" s="564"/>
      <c r="Y671" s="564"/>
      <c r="Z671" s="564"/>
    </row>
    <row r="672" ht="12.75" customHeight="1">
      <c r="A672" s="564"/>
      <c r="B672" s="565"/>
      <c r="C672" s="565"/>
      <c r="D672" s="566"/>
      <c r="E672" s="566"/>
      <c r="F672" s="566"/>
      <c r="G672" s="567"/>
      <c r="H672" s="564"/>
      <c r="I672" s="568"/>
      <c r="J672" s="564"/>
      <c r="K672" s="564"/>
      <c r="L672" s="564"/>
      <c r="M672" s="564"/>
      <c r="N672" s="564"/>
      <c r="O672" s="564"/>
      <c r="P672" s="564"/>
      <c r="Q672" s="564"/>
      <c r="R672" s="564"/>
      <c r="S672" s="564"/>
      <c r="T672" s="564"/>
      <c r="U672" s="564"/>
      <c r="V672" s="564"/>
      <c r="W672" s="564"/>
      <c r="X672" s="564"/>
      <c r="Y672" s="564"/>
      <c r="Z672" s="564"/>
    </row>
    <row r="673" ht="12.75" customHeight="1">
      <c r="A673" s="564"/>
      <c r="B673" s="565"/>
      <c r="C673" s="565"/>
      <c r="D673" s="566"/>
      <c r="E673" s="566"/>
      <c r="F673" s="566"/>
      <c r="G673" s="567"/>
      <c r="H673" s="564"/>
      <c r="I673" s="568"/>
      <c r="J673" s="564"/>
      <c r="K673" s="564"/>
      <c r="L673" s="564"/>
      <c r="M673" s="564"/>
      <c r="N673" s="564"/>
      <c r="O673" s="564"/>
      <c r="P673" s="564"/>
      <c r="Q673" s="564"/>
      <c r="R673" s="564"/>
      <c r="S673" s="564"/>
      <c r="T673" s="564"/>
      <c r="U673" s="564"/>
      <c r="V673" s="564"/>
      <c r="W673" s="564"/>
      <c r="X673" s="564"/>
      <c r="Y673" s="564"/>
      <c r="Z673" s="564"/>
    </row>
    <row r="674" ht="12.75" customHeight="1">
      <c r="A674" s="564"/>
      <c r="B674" s="565"/>
      <c r="C674" s="565"/>
      <c r="D674" s="566"/>
      <c r="E674" s="566"/>
      <c r="F674" s="566"/>
      <c r="G674" s="567"/>
      <c r="H674" s="564"/>
      <c r="I674" s="568"/>
      <c r="J674" s="564"/>
      <c r="K674" s="564"/>
      <c r="L674" s="564"/>
      <c r="M674" s="564"/>
      <c r="N674" s="564"/>
      <c r="O674" s="564"/>
      <c r="P674" s="564"/>
      <c r="Q674" s="564"/>
      <c r="R674" s="564"/>
      <c r="S674" s="564"/>
      <c r="T674" s="564"/>
      <c r="U674" s="564"/>
      <c r="V674" s="564"/>
      <c r="W674" s="564"/>
      <c r="X674" s="564"/>
      <c r="Y674" s="564"/>
      <c r="Z674" s="564"/>
    </row>
    <row r="675" ht="12.75" customHeight="1">
      <c r="A675" s="564"/>
      <c r="B675" s="565"/>
      <c r="C675" s="565"/>
      <c r="D675" s="566"/>
      <c r="E675" s="566"/>
      <c r="F675" s="566"/>
      <c r="G675" s="567"/>
      <c r="H675" s="564"/>
      <c r="I675" s="568"/>
      <c r="J675" s="564"/>
      <c r="K675" s="564"/>
      <c r="L675" s="564"/>
      <c r="M675" s="564"/>
      <c r="N675" s="564"/>
      <c r="O675" s="564"/>
      <c r="P675" s="564"/>
      <c r="Q675" s="564"/>
      <c r="R675" s="564"/>
      <c r="S675" s="564"/>
      <c r="T675" s="564"/>
      <c r="U675" s="564"/>
      <c r="V675" s="564"/>
      <c r="W675" s="564"/>
      <c r="X675" s="564"/>
      <c r="Y675" s="564"/>
      <c r="Z675" s="564"/>
    </row>
    <row r="676" ht="12.75" customHeight="1">
      <c r="A676" s="564"/>
      <c r="B676" s="565"/>
      <c r="C676" s="565"/>
      <c r="D676" s="566"/>
      <c r="E676" s="566"/>
      <c r="F676" s="566"/>
      <c r="G676" s="567"/>
      <c r="H676" s="564"/>
      <c r="I676" s="568"/>
      <c r="J676" s="564"/>
      <c r="K676" s="564"/>
      <c r="L676" s="564"/>
      <c r="M676" s="564"/>
      <c r="N676" s="564"/>
      <c r="O676" s="564"/>
      <c r="P676" s="564"/>
      <c r="Q676" s="564"/>
      <c r="R676" s="564"/>
      <c r="S676" s="564"/>
      <c r="T676" s="564"/>
      <c r="U676" s="564"/>
      <c r="V676" s="564"/>
      <c r="W676" s="564"/>
      <c r="X676" s="564"/>
      <c r="Y676" s="564"/>
      <c r="Z676" s="564"/>
    </row>
    <row r="677" ht="12.75" customHeight="1">
      <c r="A677" s="564"/>
      <c r="B677" s="565"/>
      <c r="C677" s="565"/>
      <c r="D677" s="566"/>
      <c r="E677" s="566"/>
      <c r="F677" s="566"/>
      <c r="G677" s="567"/>
      <c r="H677" s="564"/>
      <c r="I677" s="568"/>
      <c r="J677" s="564"/>
      <c r="K677" s="564"/>
      <c r="L677" s="564"/>
      <c r="M677" s="564"/>
      <c r="N677" s="564"/>
      <c r="O677" s="564"/>
      <c r="P677" s="564"/>
      <c r="Q677" s="564"/>
      <c r="R677" s="564"/>
      <c r="S677" s="564"/>
      <c r="T677" s="564"/>
      <c r="U677" s="564"/>
      <c r="V677" s="564"/>
      <c r="W677" s="564"/>
      <c r="X677" s="564"/>
      <c r="Y677" s="564"/>
      <c r="Z677" s="564"/>
    </row>
    <row r="678" ht="12.75" customHeight="1">
      <c r="A678" s="564"/>
      <c r="B678" s="565"/>
      <c r="C678" s="565"/>
      <c r="D678" s="566"/>
      <c r="E678" s="566"/>
      <c r="F678" s="566"/>
      <c r="G678" s="567"/>
      <c r="H678" s="564"/>
      <c r="I678" s="568"/>
      <c r="J678" s="564"/>
      <c r="K678" s="564"/>
      <c r="L678" s="564"/>
      <c r="M678" s="564"/>
      <c r="N678" s="564"/>
      <c r="O678" s="564"/>
      <c r="P678" s="564"/>
      <c r="Q678" s="564"/>
      <c r="R678" s="564"/>
      <c r="S678" s="564"/>
      <c r="T678" s="564"/>
      <c r="U678" s="564"/>
      <c r="V678" s="564"/>
      <c r="W678" s="564"/>
      <c r="X678" s="564"/>
      <c r="Y678" s="564"/>
      <c r="Z678" s="564"/>
    </row>
    <row r="679" ht="12.75" customHeight="1">
      <c r="A679" s="564"/>
      <c r="B679" s="565"/>
      <c r="C679" s="565"/>
      <c r="D679" s="566"/>
      <c r="E679" s="566"/>
      <c r="F679" s="566"/>
      <c r="G679" s="567"/>
      <c r="H679" s="564"/>
      <c r="I679" s="568"/>
      <c r="J679" s="564"/>
      <c r="K679" s="564"/>
      <c r="L679" s="564"/>
      <c r="M679" s="564"/>
      <c r="N679" s="564"/>
      <c r="O679" s="564"/>
      <c r="P679" s="564"/>
      <c r="Q679" s="564"/>
      <c r="R679" s="564"/>
      <c r="S679" s="564"/>
      <c r="T679" s="564"/>
      <c r="U679" s="564"/>
      <c r="V679" s="564"/>
      <c r="W679" s="564"/>
      <c r="X679" s="564"/>
      <c r="Y679" s="564"/>
      <c r="Z679" s="564"/>
    </row>
    <row r="680" ht="12.75" customHeight="1">
      <c r="A680" s="564"/>
      <c r="B680" s="565"/>
      <c r="C680" s="565"/>
      <c r="D680" s="566"/>
      <c r="E680" s="566"/>
      <c r="F680" s="566"/>
      <c r="G680" s="567"/>
      <c r="H680" s="564"/>
      <c r="I680" s="568"/>
      <c r="J680" s="564"/>
      <c r="K680" s="564"/>
      <c r="L680" s="564"/>
      <c r="M680" s="564"/>
      <c r="N680" s="564"/>
      <c r="O680" s="564"/>
      <c r="P680" s="564"/>
      <c r="Q680" s="564"/>
      <c r="R680" s="564"/>
      <c r="S680" s="564"/>
      <c r="T680" s="564"/>
      <c r="U680" s="564"/>
      <c r="V680" s="564"/>
      <c r="W680" s="564"/>
      <c r="X680" s="564"/>
      <c r="Y680" s="564"/>
      <c r="Z680" s="564"/>
    </row>
    <row r="681" ht="12.75" customHeight="1">
      <c r="A681" s="564"/>
      <c r="B681" s="565"/>
      <c r="C681" s="565"/>
      <c r="D681" s="566"/>
      <c r="E681" s="566"/>
      <c r="F681" s="566"/>
      <c r="G681" s="567"/>
      <c r="H681" s="564"/>
      <c r="I681" s="568"/>
      <c r="J681" s="564"/>
      <c r="K681" s="564"/>
      <c r="L681" s="564"/>
      <c r="M681" s="564"/>
      <c r="N681" s="564"/>
      <c r="O681" s="564"/>
      <c r="P681" s="564"/>
      <c r="Q681" s="564"/>
      <c r="R681" s="564"/>
      <c r="S681" s="564"/>
      <c r="T681" s="564"/>
      <c r="U681" s="564"/>
      <c r="V681" s="564"/>
      <c r="W681" s="564"/>
      <c r="X681" s="564"/>
      <c r="Y681" s="564"/>
      <c r="Z681" s="564"/>
    </row>
    <row r="682" ht="12.75" customHeight="1">
      <c r="A682" s="564"/>
      <c r="B682" s="565"/>
      <c r="C682" s="565"/>
      <c r="D682" s="566"/>
      <c r="E682" s="566"/>
      <c r="F682" s="566"/>
      <c r="G682" s="567"/>
      <c r="H682" s="564"/>
      <c r="I682" s="568"/>
      <c r="J682" s="564"/>
      <c r="K682" s="564"/>
      <c r="L682" s="564"/>
      <c r="M682" s="564"/>
      <c r="N682" s="564"/>
      <c r="O682" s="564"/>
      <c r="P682" s="564"/>
      <c r="Q682" s="564"/>
      <c r="R682" s="564"/>
      <c r="S682" s="564"/>
      <c r="T682" s="564"/>
      <c r="U682" s="564"/>
      <c r="V682" s="564"/>
      <c r="W682" s="564"/>
      <c r="X682" s="564"/>
      <c r="Y682" s="564"/>
      <c r="Z682" s="564"/>
    </row>
    <row r="683" ht="12.75" customHeight="1">
      <c r="A683" s="564"/>
      <c r="B683" s="565"/>
      <c r="C683" s="565"/>
      <c r="D683" s="566"/>
      <c r="E683" s="566"/>
      <c r="F683" s="566"/>
      <c r="G683" s="567"/>
      <c r="H683" s="564"/>
      <c r="I683" s="568"/>
      <c r="J683" s="564"/>
      <c r="K683" s="564"/>
      <c r="L683" s="564"/>
      <c r="M683" s="564"/>
      <c r="N683" s="564"/>
      <c r="O683" s="564"/>
      <c r="P683" s="564"/>
      <c r="Q683" s="564"/>
      <c r="R683" s="564"/>
      <c r="S683" s="564"/>
      <c r="T683" s="564"/>
      <c r="U683" s="564"/>
      <c r="V683" s="564"/>
      <c r="W683" s="564"/>
      <c r="X683" s="564"/>
      <c r="Y683" s="564"/>
      <c r="Z683" s="564"/>
    </row>
    <row r="684" ht="12.75" customHeight="1">
      <c r="A684" s="564"/>
      <c r="B684" s="565"/>
      <c r="C684" s="565"/>
      <c r="D684" s="566"/>
      <c r="E684" s="566"/>
      <c r="F684" s="566"/>
      <c r="G684" s="567"/>
      <c r="H684" s="564"/>
      <c r="I684" s="568"/>
      <c r="J684" s="564"/>
      <c r="K684" s="564"/>
      <c r="L684" s="564"/>
      <c r="M684" s="564"/>
      <c r="N684" s="564"/>
      <c r="O684" s="564"/>
      <c r="P684" s="564"/>
      <c r="Q684" s="564"/>
      <c r="R684" s="564"/>
      <c r="S684" s="564"/>
      <c r="T684" s="564"/>
      <c r="U684" s="564"/>
      <c r="V684" s="564"/>
      <c r="W684" s="564"/>
      <c r="X684" s="564"/>
      <c r="Y684" s="564"/>
      <c r="Z684" s="564"/>
    </row>
    <row r="685" ht="12.75" customHeight="1">
      <c r="A685" s="564"/>
      <c r="B685" s="565"/>
      <c r="C685" s="565"/>
      <c r="D685" s="566"/>
      <c r="E685" s="566"/>
      <c r="F685" s="566"/>
      <c r="G685" s="567"/>
      <c r="H685" s="564"/>
      <c r="I685" s="568"/>
      <c r="J685" s="564"/>
      <c r="K685" s="564"/>
      <c r="L685" s="564"/>
      <c r="M685" s="564"/>
      <c r="N685" s="564"/>
      <c r="O685" s="564"/>
      <c r="P685" s="564"/>
      <c r="Q685" s="564"/>
      <c r="R685" s="564"/>
      <c r="S685" s="564"/>
      <c r="T685" s="564"/>
      <c r="U685" s="564"/>
      <c r="V685" s="564"/>
      <c r="W685" s="564"/>
      <c r="X685" s="564"/>
      <c r="Y685" s="564"/>
      <c r="Z685" s="564"/>
    </row>
    <row r="686" ht="12.75" customHeight="1">
      <c r="A686" s="564"/>
      <c r="B686" s="565"/>
      <c r="C686" s="565"/>
      <c r="D686" s="566"/>
      <c r="E686" s="566"/>
      <c r="F686" s="566"/>
      <c r="G686" s="567"/>
      <c r="H686" s="564"/>
      <c r="I686" s="568"/>
      <c r="J686" s="564"/>
      <c r="K686" s="564"/>
      <c r="L686" s="564"/>
      <c r="M686" s="564"/>
      <c r="N686" s="564"/>
      <c r="O686" s="564"/>
      <c r="P686" s="564"/>
      <c r="Q686" s="564"/>
      <c r="R686" s="564"/>
      <c r="S686" s="564"/>
      <c r="T686" s="564"/>
      <c r="U686" s="564"/>
      <c r="V686" s="564"/>
      <c r="W686" s="564"/>
      <c r="X686" s="564"/>
      <c r="Y686" s="564"/>
      <c r="Z686" s="564"/>
    </row>
    <row r="687" ht="12.75" customHeight="1">
      <c r="A687" s="564"/>
      <c r="B687" s="565"/>
      <c r="C687" s="565"/>
      <c r="D687" s="566"/>
      <c r="E687" s="566"/>
      <c r="F687" s="566"/>
      <c r="G687" s="567"/>
      <c r="H687" s="564"/>
      <c r="I687" s="568"/>
      <c r="J687" s="564"/>
      <c r="K687" s="564"/>
      <c r="L687" s="564"/>
      <c r="M687" s="564"/>
      <c r="N687" s="564"/>
      <c r="O687" s="564"/>
      <c r="P687" s="564"/>
      <c r="Q687" s="564"/>
      <c r="R687" s="564"/>
      <c r="S687" s="564"/>
      <c r="T687" s="564"/>
      <c r="U687" s="564"/>
      <c r="V687" s="564"/>
      <c r="W687" s="564"/>
      <c r="X687" s="564"/>
      <c r="Y687" s="564"/>
      <c r="Z687" s="564"/>
    </row>
    <row r="688" ht="12.75" customHeight="1">
      <c r="A688" s="564"/>
      <c r="B688" s="565"/>
      <c r="C688" s="565"/>
      <c r="D688" s="566"/>
      <c r="E688" s="566"/>
      <c r="F688" s="566"/>
      <c r="G688" s="567"/>
      <c r="H688" s="564"/>
      <c r="I688" s="568"/>
      <c r="J688" s="564"/>
      <c r="K688" s="564"/>
      <c r="L688" s="564"/>
      <c r="M688" s="564"/>
      <c r="N688" s="564"/>
      <c r="O688" s="564"/>
      <c r="P688" s="564"/>
      <c r="Q688" s="564"/>
      <c r="R688" s="564"/>
      <c r="S688" s="564"/>
      <c r="T688" s="564"/>
      <c r="U688" s="564"/>
      <c r="V688" s="564"/>
      <c r="W688" s="564"/>
      <c r="X688" s="564"/>
      <c r="Y688" s="564"/>
      <c r="Z688" s="564"/>
    </row>
    <row r="689" ht="12.75" customHeight="1">
      <c r="A689" s="564"/>
      <c r="B689" s="565"/>
      <c r="C689" s="565"/>
      <c r="D689" s="566"/>
      <c r="E689" s="566"/>
      <c r="F689" s="566"/>
      <c r="G689" s="567"/>
      <c r="H689" s="564"/>
      <c r="I689" s="568"/>
      <c r="J689" s="564"/>
      <c r="K689" s="564"/>
      <c r="L689" s="564"/>
      <c r="M689" s="564"/>
      <c r="N689" s="564"/>
      <c r="O689" s="564"/>
      <c r="P689" s="564"/>
      <c r="Q689" s="564"/>
      <c r="R689" s="564"/>
      <c r="S689" s="564"/>
      <c r="T689" s="564"/>
      <c r="U689" s="564"/>
      <c r="V689" s="564"/>
      <c r="W689" s="564"/>
      <c r="X689" s="564"/>
      <c r="Y689" s="564"/>
      <c r="Z689" s="564"/>
    </row>
    <row r="690" ht="12.75" customHeight="1">
      <c r="A690" s="564"/>
      <c r="B690" s="565"/>
      <c r="C690" s="565"/>
      <c r="D690" s="566"/>
      <c r="E690" s="566"/>
      <c r="F690" s="566"/>
      <c r="G690" s="567"/>
      <c r="H690" s="564"/>
      <c r="I690" s="568"/>
      <c r="J690" s="564"/>
      <c r="K690" s="564"/>
      <c r="L690" s="564"/>
      <c r="M690" s="564"/>
      <c r="N690" s="564"/>
      <c r="O690" s="564"/>
      <c r="P690" s="564"/>
      <c r="Q690" s="564"/>
      <c r="R690" s="564"/>
      <c r="S690" s="564"/>
      <c r="T690" s="564"/>
      <c r="U690" s="564"/>
      <c r="V690" s="564"/>
      <c r="W690" s="564"/>
      <c r="X690" s="564"/>
      <c r="Y690" s="564"/>
      <c r="Z690" s="564"/>
    </row>
    <row r="691" ht="12.75" customHeight="1">
      <c r="A691" s="564"/>
      <c r="B691" s="565"/>
      <c r="C691" s="565"/>
      <c r="D691" s="566"/>
      <c r="E691" s="566"/>
      <c r="F691" s="566"/>
      <c r="G691" s="567"/>
      <c r="H691" s="564"/>
      <c r="I691" s="568"/>
      <c r="J691" s="564"/>
      <c r="K691" s="564"/>
      <c r="L691" s="564"/>
      <c r="M691" s="564"/>
      <c r="N691" s="564"/>
      <c r="O691" s="564"/>
      <c r="P691" s="564"/>
      <c r="Q691" s="564"/>
      <c r="R691" s="564"/>
      <c r="S691" s="564"/>
      <c r="T691" s="564"/>
      <c r="U691" s="564"/>
      <c r="V691" s="564"/>
      <c r="W691" s="564"/>
      <c r="X691" s="564"/>
      <c r="Y691" s="564"/>
      <c r="Z691" s="564"/>
    </row>
    <row r="692" ht="12.75" customHeight="1">
      <c r="A692" s="564"/>
      <c r="B692" s="565"/>
      <c r="C692" s="565"/>
      <c r="D692" s="566"/>
      <c r="E692" s="566"/>
      <c r="F692" s="566"/>
      <c r="G692" s="567"/>
      <c r="H692" s="564"/>
      <c r="I692" s="568"/>
      <c r="J692" s="564"/>
      <c r="K692" s="564"/>
      <c r="L692" s="564"/>
      <c r="M692" s="564"/>
      <c r="N692" s="564"/>
      <c r="O692" s="564"/>
      <c r="P692" s="564"/>
      <c r="Q692" s="564"/>
      <c r="R692" s="564"/>
      <c r="S692" s="564"/>
      <c r="T692" s="564"/>
      <c r="U692" s="564"/>
      <c r="V692" s="564"/>
      <c r="W692" s="564"/>
      <c r="X692" s="564"/>
      <c r="Y692" s="564"/>
      <c r="Z692" s="564"/>
    </row>
    <row r="693" ht="12.75" customHeight="1">
      <c r="A693" s="564"/>
      <c r="B693" s="565"/>
      <c r="C693" s="565"/>
      <c r="D693" s="566"/>
      <c r="E693" s="566"/>
      <c r="F693" s="566"/>
      <c r="G693" s="567"/>
      <c r="H693" s="564"/>
      <c r="I693" s="568"/>
      <c r="J693" s="564"/>
      <c r="K693" s="564"/>
      <c r="L693" s="564"/>
      <c r="M693" s="564"/>
      <c r="N693" s="564"/>
      <c r="O693" s="564"/>
      <c r="P693" s="564"/>
      <c r="Q693" s="564"/>
      <c r="R693" s="564"/>
      <c r="S693" s="564"/>
      <c r="T693" s="564"/>
      <c r="U693" s="564"/>
      <c r="V693" s="564"/>
      <c r="W693" s="564"/>
      <c r="X693" s="564"/>
      <c r="Y693" s="564"/>
      <c r="Z693" s="564"/>
    </row>
    <row r="694" ht="12.75" customHeight="1">
      <c r="A694" s="564"/>
      <c r="B694" s="565"/>
      <c r="C694" s="565"/>
      <c r="D694" s="566"/>
      <c r="E694" s="566"/>
      <c r="F694" s="566"/>
      <c r="G694" s="567"/>
      <c r="H694" s="564"/>
      <c r="I694" s="568"/>
      <c r="J694" s="564"/>
      <c r="K694" s="564"/>
      <c r="L694" s="564"/>
      <c r="M694" s="564"/>
      <c r="N694" s="564"/>
      <c r="O694" s="564"/>
      <c r="P694" s="564"/>
      <c r="Q694" s="564"/>
      <c r="R694" s="564"/>
      <c r="S694" s="564"/>
      <c r="T694" s="564"/>
      <c r="U694" s="564"/>
      <c r="V694" s="564"/>
      <c r="W694" s="564"/>
      <c r="X694" s="564"/>
      <c r="Y694" s="564"/>
      <c r="Z694" s="564"/>
    </row>
    <row r="695" ht="12.75" customHeight="1">
      <c r="A695" s="564"/>
      <c r="B695" s="565"/>
      <c r="C695" s="565"/>
      <c r="D695" s="566"/>
      <c r="E695" s="566"/>
      <c r="F695" s="566"/>
      <c r="G695" s="567"/>
      <c r="H695" s="564"/>
      <c r="I695" s="568"/>
      <c r="J695" s="564"/>
      <c r="K695" s="564"/>
      <c r="L695" s="564"/>
      <c r="M695" s="564"/>
      <c r="N695" s="564"/>
      <c r="O695" s="564"/>
      <c r="P695" s="564"/>
      <c r="Q695" s="564"/>
      <c r="R695" s="564"/>
      <c r="S695" s="564"/>
      <c r="T695" s="564"/>
      <c r="U695" s="564"/>
      <c r="V695" s="564"/>
      <c r="W695" s="564"/>
      <c r="X695" s="564"/>
      <c r="Y695" s="564"/>
      <c r="Z695" s="564"/>
    </row>
    <row r="696" ht="12.75" customHeight="1">
      <c r="A696" s="564"/>
      <c r="B696" s="565"/>
      <c r="C696" s="565"/>
      <c r="D696" s="566"/>
      <c r="E696" s="566"/>
      <c r="F696" s="566"/>
      <c r="G696" s="567"/>
      <c r="H696" s="564"/>
      <c r="I696" s="568"/>
      <c r="J696" s="564"/>
      <c r="K696" s="564"/>
      <c r="L696" s="564"/>
      <c r="M696" s="564"/>
      <c r="N696" s="564"/>
      <c r="O696" s="564"/>
      <c r="P696" s="564"/>
      <c r="Q696" s="564"/>
      <c r="R696" s="564"/>
      <c r="S696" s="564"/>
      <c r="T696" s="564"/>
      <c r="U696" s="564"/>
      <c r="V696" s="564"/>
      <c r="W696" s="564"/>
      <c r="X696" s="564"/>
      <c r="Y696" s="564"/>
      <c r="Z696" s="564"/>
    </row>
    <row r="697" ht="12.75" customHeight="1">
      <c r="A697" s="564"/>
      <c r="B697" s="565"/>
      <c r="C697" s="565"/>
      <c r="D697" s="566"/>
      <c r="E697" s="566"/>
      <c r="F697" s="566"/>
      <c r="G697" s="567"/>
      <c r="H697" s="564"/>
      <c r="I697" s="568"/>
      <c r="J697" s="564"/>
      <c r="K697" s="564"/>
      <c r="L697" s="564"/>
      <c r="M697" s="564"/>
      <c r="N697" s="564"/>
      <c r="O697" s="564"/>
      <c r="P697" s="564"/>
      <c r="Q697" s="564"/>
      <c r="R697" s="564"/>
      <c r="S697" s="564"/>
      <c r="T697" s="564"/>
      <c r="U697" s="564"/>
      <c r="V697" s="564"/>
      <c r="W697" s="564"/>
      <c r="X697" s="564"/>
      <c r="Y697" s="564"/>
      <c r="Z697" s="564"/>
    </row>
    <row r="698" ht="12.75" customHeight="1">
      <c r="A698" s="564"/>
      <c r="B698" s="565"/>
      <c r="C698" s="565"/>
      <c r="D698" s="566"/>
      <c r="E698" s="566"/>
      <c r="F698" s="566"/>
      <c r="G698" s="567"/>
      <c r="H698" s="564"/>
      <c r="I698" s="568"/>
      <c r="J698" s="564"/>
      <c r="K698" s="564"/>
      <c r="L698" s="564"/>
      <c r="M698" s="564"/>
      <c r="N698" s="564"/>
      <c r="O698" s="564"/>
      <c r="P698" s="564"/>
      <c r="Q698" s="564"/>
      <c r="R698" s="564"/>
      <c r="S698" s="564"/>
      <c r="T698" s="564"/>
      <c r="U698" s="564"/>
      <c r="V698" s="564"/>
      <c r="W698" s="564"/>
      <c r="X698" s="564"/>
      <c r="Y698" s="564"/>
      <c r="Z698" s="564"/>
    </row>
    <row r="699" ht="12.75" customHeight="1">
      <c r="A699" s="564"/>
      <c r="B699" s="565"/>
      <c r="C699" s="565"/>
      <c r="D699" s="566"/>
      <c r="E699" s="566"/>
      <c r="F699" s="566"/>
      <c r="G699" s="567"/>
      <c r="H699" s="564"/>
      <c r="I699" s="568"/>
      <c r="J699" s="564"/>
      <c r="K699" s="564"/>
      <c r="L699" s="564"/>
      <c r="M699" s="564"/>
      <c r="N699" s="564"/>
      <c r="O699" s="564"/>
      <c r="P699" s="564"/>
      <c r="Q699" s="564"/>
      <c r="R699" s="564"/>
      <c r="S699" s="564"/>
      <c r="T699" s="564"/>
      <c r="U699" s="564"/>
      <c r="V699" s="564"/>
      <c r="W699" s="564"/>
      <c r="X699" s="564"/>
      <c r="Y699" s="564"/>
      <c r="Z699" s="564"/>
    </row>
    <row r="700" ht="12.75" customHeight="1">
      <c r="A700" s="564"/>
      <c r="B700" s="565"/>
      <c r="C700" s="565"/>
      <c r="D700" s="566"/>
      <c r="E700" s="566"/>
      <c r="F700" s="566"/>
      <c r="G700" s="567"/>
      <c r="H700" s="564"/>
      <c r="I700" s="568"/>
      <c r="J700" s="564"/>
      <c r="K700" s="564"/>
      <c r="L700" s="564"/>
      <c r="M700" s="564"/>
      <c r="N700" s="564"/>
      <c r="O700" s="564"/>
      <c r="P700" s="564"/>
      <c r="Q700" s="564"/>
      <c r="R700" s="564"/>
      <c r="S700" s="564"/>
      <c r="T700" s="564"/>
      <c r="U700" s="564"/>
      <c r="V700" s="564"/>
      <c r="W700" s="564"/>
      <c r="X700" s="564"/>
      <c r="Y700" s="564"/>
      <c r="Z700" s="564"/>
    </row>
    <row r="701" ht="12.75" customHeight="1">
      <c r="A701" s="564"/>
      <c r="B701" s="565"/>
      <c r="C701" s="565"/>
      <c r="D701" s="566"/>
      <c r="E701" s="566"/>
      <c r="F701" s="566"/>
      <c r="G701" s="567"/>
      <c r="H701" s="564"/>
      <c r="I701" s="568"/>
      <c r="J701" s="564"/>
      <c r="K701" s="564"/>
      <c r="L701" s="564"/>
      <c r="M701" s="564"/>
      <c r="N701" s="564"/>
      <c r="O701" s="564"/>
      <c r="P701" s="564"/>
      <c r="Q701" s="564"/>
      <c r="R701" s="564"/>
      <c r="S701" s="564"/>
      <c r="T701" s="564"/>
      <c r="U701" s="564"/>
      <c r="V701" s="564"/>
      <c r="W701" s="564"/>
      <c r="X701" s="564"/>
      <c r="Y701" s="564"/>
      <c r="Z701" s="564"/>
    </row>
    <row r="702" ht="12.75" customHeight="1">
      <c r="A702" s="564"/>
      <c r="B702" s="565"/>
      <c r="C702" s="565"/>
      <c r="D702" s="566"/>
      <c r="E702" s="566"/>
      <c r="F702" s="566"/>
      <c r="G702" s="567"/>
      <c r="H702" s="564"/>
      <c r="I702" s="568"/>
      <c r="J702" s="564"/>
      <c r="K702" s="564"/>
      <c r="L702" s="564"/>
      <c r="M702" s="564"/>
      <c r="N702" s="564"/>
      <c r="O702" s="564"/>
      <c r="P702" s="564"/>
      <c r="Q702" s="564"/>
      <c r="R702" s="564"/>
      <c r="S702" s="564"/>
      <c r="T702" s="564"/>
      <c r="U702" s="564"/>
      <c r="V702" s="564"/>
      <c r="W702" s="564"/>
      <c r="X702" s="564"/>
      <c r="Y702" s="564"/>
      <c r="Z702" s="564"/>
    </row>
    <row r="703" ht="12.75" customHeight="1">
      <c r="A703" s="564"/>
      <c r="B703" s="565"/>
      <c r="C703" s="565"/>
      <c r="D703" s="566"/>
      <c r="E703" s="566"/>
      <c r="F703" s="566"/>
      <c r="G703" s="567"/>
      <c r="H703" s="564"/>
      <c r="I703" s="568"/>
      <c r="J703" s="564"/>
      <c r="K703" s="564"/>
      <c r="L703" s="564"/>
      <c r="M703" s="564"/>
      <c r="N703" s="564"/>
      <c r="O703" s="564"/>
      <c r="P703" s="564"/>
      <c r="Q703" s="564"/>
      <c r="R703" s="564"/>
      <c r="S703" s="564"/>
      <c r="T703" s="564"/>
      <c r="U703" s="564"/>
      <c r="V703" s="564"/>
      <c r="W703" s="564"/>
      <c r="X703" s="564"/>
      <c r="Y703" s="564"/>
      <c r="Z703" s="564"/>
    </row>
    <row r="704" ht="12.75" customHeight="1">
      <c r="A704" s="564"/>
      <c r="B704" s="565"/>
      <c r="C704" s="565"/>
      <c r="D704" s="566"/>
      <c r="E704" s="566"/>
      <c r="F704" s="566"/>
      <c r="G704" s="567"/>
      <c r="H704" s="564"/>
      <c r="I704" s="568"/>
      <c r="J704" s="564"/>
      <c r="K704" s="564"/>
      <c r="L704" s="564"/>
      <c r="M704" s="564"/>
      <c r="N704" s="564"/>
      <c r="O704" s="564"/>
      <c r="P704" s="564"/>
      <c r="Q704" s="564"/>
      <c r="R704" s="564"/>
      <c r="S704" s="564"/>
      <c r="T704" s="564"/>
      <c r="U704" s="564"/>
      <c r="V704" s="564"/>
      <c r="W704" s="564"/>
      <c r="X704" s="564"/>
      <c r="Y704" s="564"/>
      <c r="Z704" s="564"/>
    </row>
    <row r="705" ht="12.75" customHeight="1">
      <c r="A705" s="564"/>
      <c r="B705" s="565"/>
      <c r="C705" s="565"/>
      <c r="D705" s="566"/>
      <c r="E705" s="566"/>
      <c r="F705" s="566"/>
      <c r="G705" s="567"/>
      <c r="H705" s="564"/>
      <c r="I705" s="568"/>
      <c r="J705" s="564"/>
      <c r="K705" s="564"/>
      <c r="L705" s="564"/>
      <c r="M705" s="564"/>
      <c r="N705" s="564"/>
      <c r="O705" s="564"/>
      <c r="P705" s="564"/>
      <c r="Q705" s="564"/>
      <c r="R705" s="564"/>
      <c r="S705" s="564"/>
      <c r="T705" s="564"/>
      <c r="U705" s="564"/>
      <c r="V705" s="564"/>
      <c r="W705" s="564"/>
      <c r="X705" s="564"/>
      <c r="Y705" s="564"/>
      <c r="Z705" s="564"/>
    </row>
    <row r="706" ht="12.75" customHeight="1">
      <c r="A706" s="564"/>
      <c r="B706" s="565"/>
      <c r="C706" s="565"/>
      <c r="D706" s="566"/>
      <c r="E706" s="566"/>
      <c r="F706" s="566"/>
      <c r="G706" s="567"/>
      <c r="H706" s="564"/>
      <c r="I706" s="568"/>
      <c r="J706" s="564"/>
      <c r="K706" s="564"/>
      <c r="L706" s="564"/>
      <c r="M706" s="564"/>
      <c r="N706" s="564"/>
      <c r="O706" s="564"/>
      <c r="P706" s="564"/>
      <c r="Q706" s="564"/>
      <c r="R706" s="564"/>
      <c r="S706" s="564"/>
      <c r="T706" s="564"/>
      <c r="U706" s="564"/>
      <c r="V706" s="564"/>
      <c r="W706" s="564"/>
      <c r="X706" s="564"/>
      <c r="Y706" s="564"/>
      <c r="Z706" s="564"/>
    </row>
    <row r="707" ht="12.75" customHeight="1">
      <c r="A707" s="564"/>
      <c r="B707" s="565"/>
      <c r="C707" s="565"/>
      <c r="D707" s="566"/>
      <c r="E707" s="566"/>
      <c r="F707" s="566"/>
      <c r="G707" s="567"/>
      <c r="H707" s="564"/>
      <c r="I707" s="568"/>
      <c r="J707" s="564"/>
      <c r="K707" s="564"/>
      <c r="L707" s="564"/>
      <c r="M707" s="564"/>
      <c r="N707" s="564"/>
      <c r="O707" s="564"/>
      <c r="P707" s="564"/>
      <c r="Q707" s="564"/>
      <c r="R707" s="564"/>
      <c r="S707" s="564"/>
      <c r="T707" s="564"/>
      <c r="U707" s="564"/>
      <c r="V707" s="564"/>
      <c r="W707" s="564"/>
      <c r="X707" s="564"/>
      <c r="Y707" s="564"/>
      <c r="Z707" s="564"/>
    </row>
    <row r="708" ht="12.75" customHeight="1">
      <c r="A708" s="564"/>
      <c r="B708" s="565"/>
      <c r="C708" s="565"/>
      <c r="D708" s="566"/>
      <c r="E708" s="566"/>
      <c r="F708" s="566"/>
      <c r="G708" s="567"/>
      <c r="H708" s="564"/>
      <c r="I708" s="568"/>
      <c r="J708" s="564"/>
      <c r="K708" s="564"/>
      <c r="L708" s="564"/>
      <c r="M708" s="564"/>
      <c r="N708" s="564"/>
      <c r="O708" s="564"/>
      <c r="P708" s="564"/>
      <c r="Q708" s="564"/>
      <c r="R708" s="564"/>
      <c r="S708" s="564"/>
      <c r="T708" s="564"/>
      <c r="U708" s="564"/>
      <c r="V708" s="564"/>
      <c r="W708" s="564"/>
      <c r="X708" s="564"/>
      <c r="Y708" s="564"/>
      <c r="Z708" s="564"/>
    </row>
    <row r="709" ht="12.75" customHeight="1">
      <c r="A709" s="564"/>
      <c r="B709" s="565"/>
      <c r="C709" s="565"/>
      <c r="D709" s="566"/>
      <c r="E709" s="566"/>
      <c r="F709" s="566"/>
      <c r="G709" s="567"/>
      <c r="H709" s="564"/>
      <c r="I709" s="568"/>
      <c r="J709" s="564"/>
      <c r="K709" s="564"/>
      <c r="L709" s="564"/>
      <c r="M709" s="564"/>
      <c r="N709" s="564"/>
      <c r="O709" s="564"/>
      <c r="P709" s="564"/>
      <c r="Q709" s="564"/>
      <c r="R709" s="564"/>
      <c r="S709" s="564"/>
      <c r="T709" s="564"/>
      <c r="U709" s="564"/>
      <c r="V709" s="564"/>
      <c r="W709" s="564"/>
      <c r="X709" s="564"/>
      <c r="Y709" s="564"/>
      <c r="Z709" s="564"/>
    </row>
    <row r="710" ht="12.75" customHeight="1">
      <c r="A710" s="564"/>
      <c r="B710" s="565"/>
      <c r="C710" s="565"/>
      <c r="D710" s="566"/>
      <c r="E710" s="566"/>
      <c r="F710" s="566"/>
      <c r="G710" s="567"/>
      <c r="H710" s="564"/>
      <c r="I710" s="568"/>
      <c r="J710" s="564"/>
      <c r="K710" s="564"/>
      <c r="L710" s="564"/>
      <c r="M710" s="564"/>
      <c r="N710" s="564"/>
      <c r="O710" s="564"/>
      <c r="P710" s="564"/>
      <c r="Q710" s="564"/>
      <c r="R710" s="564"/>
      <c r="S710" s="564"/>
      <c r="T710" s="564"/>
      <c r="U710" s="564"/>
      <c r="V710" s="564"/>
      <c r="W710" s="564"/>
      <c r="X710" s="564"/>
      <c r="Y710" s="564"/>
      <c r="Z710" s="564"/>
    </row>
    <row r="711" ht="12.75" customHeight="1">
      <c r="A711" s="564"/>
      <c r="B711" s="565"/>
      <c r="C711" s="565"/>
      <c r="D711" s="566"/>
      <c r="E711" s="566"/>
      <c r="F711" s="566"/>
      <c r="G711" s="567"/>
      <c r="H711" s="564"/>
      <c r="I711" s="568"/>
      <c r="J711" s="564"/>
      <c r="K711" s="564"/>
      <c r="L711" s="564"/>
      <c r="M711" s="564"/>
      <c r="N711" s="564"/>
      <c r="O711" s="564"/>
      <c r="P711" s="564"/>
      <c r="Q711" s="564"/>
      <c r="R711" s="564"/>
      <c r="S711" s="564"/>
      <c r="T711" s="564"/>
      <c r="U711" s="564"/>
      <c r="V711" s="564"/>
      <c r="W711" s="564"/>
      <c r="X711" s="564"/>
      <c r="Y711" s="564"/>
      <c r="Z711" s="564"/>
    </row>
    <row r="712" ht="12.75" customHeight="1">
      <c r="A712" s="564"/>
      <c r="B712" s="565"/>
      <c r="C712" s="565"/>
      <c r="D712" s="566"/>
      <c r="E712" s="566"/>
      <c r="F712" s="566"/>
      <c r="G712" s="567"/>
      <c r="H712" s="564"/>
      <c r="I712" s="568"/>
      <c r="J712" s="564"/>
      <c r="K712" s="564"/>
      <c r="L712" s="564"/>
      <c r="M712" s="564"/>
      <c r="N712" s="564"/>
      <c r="O712" s="564"/>
      <c r="P712" s="564"/>
      <c r="Q712" s="564"/>
      <c r="R712" s="564"/>
      <c r="S712" s="564"/>
      <c r="T712" s="564"/>
      <c r="U712" s="564"/>
      <c r="V712" s="564"/>
      <c r="W712" s="564"/>
      <c r="X712" s="564"/>
      <c r="Y712" s="564"/>
      <c r="Z712" s="564"/>
    </row>
    <row r="713" ht="12.75" customHeight="1">
      <c r="A713" s="564"/>
      <c r="B713" s="565"/>
      <c r="C713" s="565"/>
      <c r="D713" s="566"/>
      <c r="E713" s="566"/>
      <c r="F713" s="566"/>
      <c r="G713" s="567"/>
      <c r="H713" s="564"/>
      <c r="I713" s="568"/>
      <c r="J713" s="564"/>
      <c r="K713" s="564"/>
      <c r="L713" s="564"/>
      <c r="M713" s="564"/>
      <c r="N713" s="564"/>
      <c r="O713" s="564"/>
      <c r="P713" s="564"/>
      <c r="Q713" s="564"/>
      <c r="R713" s="564"/>
      <c r="S713" s="564"/>
      <c r="T713" s="564"/>
      <c r="U713" s="564"/>
      <c r="V713" s="564"/>
      <c r="W713" s="564"/>
      <c r="X713" s="564"/>
      <c r="Y713" s="564"/>
      <c r="Z713" s="564"/>
    </row>
    <row r="714" ht="12.75" customHeight="1">
      <c r="A714" s="564"/>
      <c r="B714" s="565"/>
      <c r="C714" s="565"/>
      <c r="D714" s="566"/>
      <c r="E714" s="566"/>
      <c r="F714" s="566"/>
      <c r="G714" s="567"/>
      <c r="H714" s="564"/>
      <c r="I714" s="568"/>
      <c r="J714" s="564"/>
      <c r="K714" s="564"/>
      <c r="L714" s="564"/>
      <c r="M714" s="564"/>
      <c r="N714" s="564"/>
      <c r="O714" s="564"/>
      <c r="P714" s="564"/>
      <c r="Q714" s="564"/>
      <c r="R714" s="564"/>
      <c r="S714" s="564"/>
      <c r="T714" s="564"/>
      <c r="U714" s="564"/>
      <c r="V714" s="564"/>
      <c r="W714" s="564"/>
      <c r="X714" s="564"/>
      <c r="Y714" s="564"/>
      <c r="Z714" s="564"/>
    </row>
    <row r="715" ht="12.75" customHeight="1">
      <c r="A715" s="564"/>
      <c r="B715" s="565"/>
      <c r="C715" s="565"/>
      <c r="D715" s="566"/>
      <c r="E715" s="566"/>
      <c r="F715" s="566"/>
      <c r="G715" s="567"/>
      <c r="H715" s="564"/>
      <c r="I715" s="568"/>
      <c r="J715" s="564"/>
      <c r="K715" s="564"/>
      <c r="L715" s="564"/>
      <c r="M715" s="564"/>
      <c r="N715" s="564"/>
      <c r="O715" s="564"/>
      <c r="P715" s="564"/>
      <c r="Q715" s="564"/>
      <c r="R715" s="564"/>
      <c r="S715" s="564"/>
      <c r="T715" s="564"/>
      <c r="U715" s="564"/>
      <c r="V715" s="564"/>
      <c r="W715" s="564"/>
      <c r="X715" s="564"/>
      <c r="Y715" s="564"/>
      <c r="Z715" s="564"/>
    </row>
    <row r="716" ht="12.75" customHeight="1">
      <c r="A716" s="564"/>
      <c r="B716" s="565"/>
      <c r="C716" s="565"/>
      <c r="D716" s="566"/>
      <c r="E716" s="566"/>
      <c r="F716" s="566"/>
      <c r="G716" s="567"/>
      <c r="H716" s="564"/>
      <c r="I716" s="568"/>
      <c r="J716" s="564"/>
      <c r="K716" s="564"/>
      <c r="L716" s="564"/>
      <c r="M716" s="564"/>
      <c r="N716" s="564"/>
      <c r="O716" s="564"/>
      <c r="P716" s="564"/>
      <c r="Q716" s="564"/>
      <c r="R716" s="564"/>
      <c r="S716" s="564"/>
      <c r="T716" s="564"/>
      <c r="U716" s="564"/>
      <c r="V716" s="564"/>
      <c r="W716" s="564"/>
      <c r="X716" s="564"/>
      <c r="Y716" s="564"/>
      <c r="Z716" s="564"/>
    </row>
    <row r="717" ht="12.75" customHeight="1">
      <c r="A717" s="564"/>
      <c r="B717" s="565"/>
      <c r="C717" s="565"/>
      <c r="D717" s="566"/>
      <c r="E717" s="566"/>
      <c r="F717" s="566"/>
      <c r="G717" s="567"/>
      <c r="H717" s="564"/>
      <c r="I717" s="568"/>
      <c r="J717" s="564"/>
      <c r="K717" s="564"/>
      <c r="L717" s="564"/>
      <c r="M717" s="564"/>
      <c r="N717" s="564"/>
      <c r="O717" s="564"/>
      <c r="P717" s="564"/>
      <c r="Q717" s="564"/>
      <c r="R717" s="564"/>
      <c r="S717" s="564"/>
      <c r="T717" s="564"/>
      <c r="U717" s="564"/>
      <c r="V717" s="564"/>
      <c r="W717" s="564"/>
      <c r="X717" s="564"/>
      <c r="Y717" s="564"/>
      <c r="Z717" s="564"/>
    </row>
    <row r="718" ht="12.75" customHeight="1">
      <c r="A718" s="564"/>
      <c r="B718" s="565"/>
      <c r="C718" s="565"/>
      <c r="D718" s="566"/>
      <c r="E718" s="566"/>
      <c r="F718" s="566"/>
      <c r="G718" s="567"/>
      <c r="H718" s="564"/>
      <c r="I718" s="568"/>
      <c r="J718" s="564"/>
      <c r="K718" s="564"/>
      <c r="L718" s="564"/>
      <c r="M718" s="564"/>
      <c r="N718" s="564"/>
      <c r="O718" s="564"/>
      <c r="P718" s="564"/>
      <c r="Q718" s="564"/>
      <c r="R718" s="564"/>
      <c r="S718" s="564"/>
      <c r="T718" s="564"/>
      <c r="U718" s="564"/>
      <c r="V718" s="564"/>
      <c r="W718" s="564"/>
      <c r="X718" s="564"/>
      <c r="Y718" s="564"/>
      <c r="Z718" s="564"/>
    </row>
    <row r="719" ht="12.75" customHeight="1">
      <c r="A719" s="564"/>
      <c r="B719" s="565"/>
      <c r="C719" s="565"/>
      <c r="D719" s="566"/>
      <c r="E719" s="566"/>
      <c r="F719" s="566"/>
      <c r="G719" s="567"/>
      <c r="H719" s="564"/>
      <c r="I719" s="568"/>
      <c r="J719" s="564"/>
      <c r="K719" s="564"/>
      <c r="L719" s="564"/>
      <c r="M719" s="564"/>
      <c r="N719" s="564"/>
      <c r="O719" s="564"/>
      <c r="P719" s="564"/>
      <c r="Q719" s="564"/>
      <c r="R719" s="564"/>
      <c r="S719" s="564"/>
      <c r="T719" s="564"/>
      <c r="U719" s="564"/>
      <c r="V719" s="564"/>
      <c r="W719" s="564"/>
      <c r="X719" s="564"/>
      <c r="Y719" s="564"/>
      <c r="Z719" s="564"/>
    </row>
    <row r="720" ht="12.75" customHeight="1">
      <c r="A720" s="564"/>
      <c r="B720" s="565"/>
      <c r="C720" s="565"/>
      <c r="D720" s="566"/>
      <c r="E720" s="566"/>
      <c r="F720" s="566"/>
      <c r="G720" s="567"/>
      <c r="H720" s="564"/>
      <c r="I720" s="568"/>
      <c r="J720" s="564"/>
      <c r="K720" s="564"/>
      <c r="L720" s="564"/>
      <c r="M720" s="564"/>
      <c r="N720" s="564"/>
      <c r="O720" s="564"/>
      <c r="P720" s="564"/>
      <c r="Q720" s="564"/>
      <c r="R720" s="564"/>
      <c r="S720" s="564"/>
      <c r="T720" s="564"/>
      <c r="U720" s="564"/>
      <c r="V720" s="564"/>
      <c r="W720" s="564"/>
      <c r="X720" s="564"/>
      <c r="Y720" s="564"/>
      <c r="Z720" s="564"/>
    </row>
    <row r="721" ht="12.75" customHeight="1">
      <c r="A721" s="564"/>
      <c r="B721" s="565"/>
      <c r="C721" s="565"/>
      <c r="D721" s="566"/>
      <c r="E721" s="566"/>
      <c r="F721" s="566"/>
      <c r="G721" s="567"/>
      <c r="H721" s="564"/>
      <c r="I721" s="568"/>
      <c r="J721" s="564"/>
      <c r="K721" s="564"/>
      <c r="L721" s="564"/>
      <c r="M721" s="564"/>
      <c r="N721" s="564"/>
      <c r="O721" s="564"/>
      <c r="P721" s="564"/>
      <c r="Q721" s="564"/>
      <c r="R721" s="564"/>
      <c r="S721" s="564"/>
      <c r="T721" s="564"/>
      <c r="U721" s="564"/>
      <c r="V721" s="564"/>
      <c r="W721" s="564"/>
      <c r="X721" s="564"/>
      <c r="Y721" s="564"/>
      <c r="Z721" s="564"/>
    </row>
    <row r="722" ht="12.75" customHeight="1">
      <c r="A722" s="564"/>
      <c r="B722" s="565"/>
      <c r="C722" s="565"/>
      <c r="D722" s="566"/>
      <c r="E722" s="566"/>
      <c r="F722" s="566"/>
      <c r="G722" s="567"/>
      <c r="H722" s="564"/>
      <c r="I722" s="568"/>
      <c r="J722" s="564"/>
      <c r="K722" s="564"/>
      <c r="L722" s="564"/>
      <c r="M722" s="564"/>
      <c r="N722" s="564"/>
      <c r="O722" s="564"/>
      <c r="P722" s="564"/>
      <c r="Q722" s="564"/>
      <c r="R722" s="564"/>
      <c r="S722" s="564"/>
      <c r="T722" s="564"/>
      <c r="U722" s="564"/>
      <c r="V722" s="564"/>
      <c r="W722" s="564"/>
      <c r="X722" s="564"/>
      <c r="Y722" s="564"/>
      <c r="Z722" s="564"/>
    </row>
    <row r="723" ht="12.75" customHeight="1">
      <c r="A723" s="564"/>
      <c r="B723" s="565"/>
      <c r="C723" s="565"/>
      <c r="D723" s="566"/>
      <c r="E723" s="566"/>
      <c r="F723" s="566"/>
      <c r="G723" s="567"/>
      <c r="H723" s="564"/>
      <c r="I723" s="568"/>
      <c r="J723" s="564"/>
      <c r="K723" s="564"/>
      <c r="L723" s="564"/>
      <c r="M723" s="564"/>
      <c r="N723" s="564"/>
      <c r="O723" s="564"/>
      <c r="P723" s="564"/>
      <c r="Q723" s="564"/>
      <c r="R723" s="564"/>
      <c r="S723" s="564"/>
      <c r="T723" s="564"/>
      <c r="U723" s="564"/>
      <c r="V723" s="564"/>
      <c r="W723" s="564"/>
      <c r="X723" s="564"/>
      <c r="Y723" s="564"/>
      <c r="Z723" s="564"/>
    </row>
    <row r="724" ht="12.75" customHeight="1">
      <c r="A724" s="564"/>
      <c r="B724" s="565"/>
      <c r="C724" s="565"/>
      <c r="D724" s="566"/>
      <c r="E724" s="566"/>
      <c r="F724" s="566"/>
      <c r="G724" s="567"/>
      <c r="H724" s="564"/>
      <c r="I724" s="568"/>
      <c r="J724" s="564"/>
      <c r="K724" s="564"/>
      <c r="L724" s="564"/>
      <c r="M724" s="564"/>
      <c r="N724" s="564"/>
      <c r="O724" s="564"/>
      <c r="P724" s="564"/>
      <c r="Q724" s="564"/>
      <c r="R724" s="564"/>
      <c r="S724" s="564"/>
      <c r="T724" s="564"/>
      <c r="U724" s="564"/>
      <c r="V724" s="564"/>
      <c r="W724" s="564"/>
      <c r="X724" s="564"/>
      <c r="Y724" s="564"/>
      <c r="Z724" s="564"/>
    </row>
    <row r="725" ht="12.75" customHeight="1">
      <c r="A725" s="564"/>
      <c r="B725" s="565"/>
      <c r="C725" s="565"/>
      <c r="D725" s="566"/>
      <c r="E725" s="566"/>
      <c r="F725" s="566"/>
      <c r="G725" s="567"/>
      <c r="H725" s="564"/>
      <c r="I725" s="568"/>
      <c r="J725" s="564"/>
      <c r="K725" s="564"/>
      <c r="L725" s="564"/>
      <c r="M725" s="564"/>
      <c r="N725" s="564"/>
      <c r="O725" s="564"/>
      <c r="P725" s="564"/>
      <c r="Q725" s="564"/>
      <c r="R725" s="564"/>
      <c r="S725" s="564"/>
      <c r="T725" s="564"/>
      <c r="U725" s="564"/>
      <c r="V725" s="564"/>
      <c r="W725" s="564"/>
      <c r="X725" s="564"/>
      <c r="Y725" s="564"/>
      <c r="Z725" s="564"/>
    </row>
    <row r="726" ht="12.75" customHeight="1">
      <c r="A726" s="564"/>
      <c r="B726" s="565"/>
      <c r="C726" s="565"/>
      <c r="D726" s="566"/>
      <c r="E726" s="566"/>
      <c r="F726" s="566"/>
      <c r="G726" s="567"/>
      <c r="H726" s="564"/>
      <c r="I726" s="568"/>
      <c r="J726" s="564"/>
      <c r="K726" s="564"/>
      <c r="L726" s="564"/>
      <c r="M726" s="564"/>
      <c r="N726" s="564"/>
      <c r="O726" s="564"/>
      <c r="P726" s="564"/>
      <c r="Q726" s="564"/>
      <c r="R726" s="564"/>
      <c r="S726" s="564"/>
      <c r="T726" s="564"/>
      <c r="U726" s="564"/>
      <c r="V726" s="564"/>
      <c r="W726" s="564"/>
      <c r="X726" s="564"/>
      <c r="Y726" s="564"/>
      <c r="Z726" s="564"/>
    </row>
    <row r="727" ht="12.75" customHeight="1">
      <c r="A727" s="564"/>
      <c r="B727" s="565"/>
      <c r="C727" s="565"/>
      <c r="D727" s="566"/>
      <c r="E727" s="566"/>
      <c r="F727" s="566"/>
      <c r="G727" s="567"/>
      <c r="H727" s="564"/>
      <c r="I727" s="568"/>
      <c r="J727" s="564"/>
      <c r="K727" s="564"/>
      <c r="L727" s="564"/>
      <c r="M727" s="564"/>
      <c r="N727" s="564"/>
      <c r="O727" s="564"/>
      <c r="P727" s="564"/>
      <c r="Q727" s="564"/>
      <c r="R727" s="564"/>
      <c r="S727" s="564"/>
      <c r="T727" s="564"/>
      <c r="U727" s="564"/>
      <c r="V727" s="564"/>
      <c r="W727" s="564"/>
      <c r="X727" s="564"/>
      <c r="Y727" s="564"/>
      <c r="Z727" s="564"/>
    </row>
    <row r="728" ht="12.75" customHeight="1">
      <c r="A728" s="564"/>
      <c r="B728" s="565"/>
      <c r="C728" s="565"/>
      <c r="D728" s="566"/>
      <c r="E728" s="566"/>
      <c r="F728" s="566"/>
      <c r="G728" s="567"/>
      <c r="H728" s="564"/>
      <c r="I728" s="568"/>
      <c r="J728" s="564"/>
      <c r="K728" s="564"/>
      <c r="L728" s="564"/>
      <c r="M728" s="564"/>
      <c r="N728" s="564"/>
      <c r="O728" s="564"/>
      <c r="P728" s="564"/>
      <c r="Q728" s="564"/>
      <c r="R728" s="564"/>
      <c r="S728" s="564"/>
      <c r="T728" s="564"/>
      <c r="U728" s="564"/>
      <c r="V728" s="564"/>
      <c r="W728" s="564"/>
      <c r="X728" s="564"/>
      <c r="Y728" s="564"/>
      <c r="Z728" s="564"/>
    </row>
    <row r="729" ht="12.75" customHeight="1">
      <c r="A729" s="564"/>
      <c r="B729" s="565"/>
      <c r="C729" s="565"/>
      <c r="D729" s="566"/>
      <c r="E729" s="566"/>
      <c r="F729" s="566"/>
      <c r="G729" s="567"/>
      <c r="H729" s="564"/>
      <c r="I729" s="568"/>
      <c r="J729" s="564"/>
      <c r="K729" s="564"/>
      <c r="L729" s="564"/>
      <c r="M729" s="564"/>
      <c r="N729" s="564"/>
      <c r="O729" s="564"/>
      <c r="P729" s="564"/>
      <c r="Q729" s="564"/>
      <c r="R729" s="564"/>
      <c r="S729" s="564"/>
      <c r="T729" s="564"/>
      <c r="U729" s="564"/>
      <c r="V729" s="564"/>
      <c r="W729" s="564"/>
      <c r="X729" s="564"/>
      <c r="Y729" s="564"/>
      <c r="Z729" s="564"/>
    </row>
    <row r="730" ht="12.75" customHeight="1">
      <c r="A730" s="564"/>
      <c r="B730" s="565"/>
      <c r="C730" s="565"/>
      <c r="D730" s="566"/>
      <c r="E730" s="566"/>
      <c r="F730" s="566"/>
      <c r="G730" s="567"/>
      <c r="H730" s="564"/>
      <c r="I730" s="568"/>
      <c r="J730" s="564"/>
      <c r="K730" s="564"/>
      <c r="L730" s="564"/>
      <c r="M730" s="564"/>
      <c r="N730" s="564"/>
      <c r="O730" s="564"/>
      <c r="P730" s="564"/>
      <c r="Q730" s="564"/>
      <c r="R730" s="564"/>
      <c r="S730" s="564"/>
      <c r="T730" s="564"/>
      <c r="U730" s="564"/>
      <c r="V730" s="564"/>
      <c r="W730" s="564"/>
      <c r="X730" s="564"/>
      <c r="Y730" s="564"/>
      <c r="Z730" s="564"/>
    </row>
    <row r="731" ht="12.75" customHeight="1">
      <c r="A731" s="564"/>
      <c r="B731" s="565"/>
      <c r="C731" s="565"/>
      <c r="D731" s="566"/>
      <c r="E731" s="566"/>
      <c r="F731" s="566"/>
      <c r="G731" s="567"/>
      <c r="H731" s="564"/>
      <c r="I731" s="568"/>
      <c r="J731" s="564"/>
      <c r="K731" s="564"/>
      <c r="L731" s="564"/>
      <c r="M731" s="564"/>
      <c r="N731" s="564"/>
      <c r="O731" s="564"/>
      <c r="P731" s="564"/>
      <c r="Q731" s="564"/>
      <c r="R731" s="564"/>
      <c r="S731" s="564"/>
      <c r="T731" s="564"/>
      <c r="U731" s="564"/>
      <c r="V731" s="564"/>
      <c r="W731" s="564"/>
      <c r="X731" s="564"/>
      <c r="Y731" s="564"/>
      <c r="Z731" s="564"/>
    </row>
    <row r="732" ht="12.75" customHeight="1">
      <c r="A732" s="564"/>
      <c r="B732" s="565"/>
      <c r="C732" s="565"/>
      <c r="D732" s="566"/>
      <c r="E732" s="566"/>
      <c r="F732" s="566"/>
      <c r="G732" s="567"/>
      <c r="H732" s="564"/>
      <c r="I732" s="568"/>
      <c r="J732" s="564"/>
      <c r="K732" s="564"/>
      <c r="L732" s="564"/>
      <c r="M732" s="564"/>
      <c r="N732" s="564"/>
      <c r="O732" s="564"/>
      <c r="P732" s="564"/>
      <c r="Q732" s="564"/>
      <c r="R732" s="564"/>
      <c r="S732" s="564"/>
      <c r="T732" s="564"/>
      <c r="U732" s="564"/>
      <c r="V732" s="564"/>
      <c r="W732" s="564"/>
      <c r="X732" s="564"/>
      <c r="Y732" s="564"/>
      <c r="Z732" s="564"/>
    </row>
    <row r="733" ht="12.75" customHeight="1">
      <c r="A733" s="564"/>
      <c r="B733" s="565"/>
      <c r="C733" s="565"/>
      <c r="D733" s="566"/>
      <c r="E733" s="566"/>
      <c r="F733" s="566"/>
      <c r="G733" s="567"/>
      <c r="H733" s="564"/>
      <c r="I733" s="568"/>
      <c r="J733" s="564"/>
      <c r="K733" s="564"/>
      <c r="L733" s="564"/>
      <c r="M733" s="564"/>
      <c r="N733" s="564"/>
      <c r="O733" s="564"/>
      <c r="P733" s="564"/>
      <c r="Q733" s="564"/>
      <c r="R733" s="564"/>
      <c r="S733" s="564"/>
      <c r="T733" s="564"/>
      <c r="U733" s="564"/>
      <c r="V733" s="564"/>
      <c r="W733" s="564"/>
      <c r="X733" s="564"/>
      <c r="Y733" s="564"/>
      <c r="Z733" s="564"/>
    </row>
    <row r="734" ht="12.75" customHeight="1">
      <c r="A734" s="564"/>
      <c r="B734" s="565"/>
      <c r="C734" s="565"/>
      <c r="D734" s="566"/>
      <c r="E734" s="566"/>
      <c r="F734" s="566"/>
      <c r="G734" s="567"/>
      <c r="H734" s="564"/>
      <c r="I734" s="568"/>
      <c r="J734" s="564"/>
      <c r="K734" s="564"/>
      <c r="L734" s="564"/>
      <c r="M734" s="564"/>
      <c r="N734" s="564"/>
      <c r="O734" s="564"/>
      <c r="P734" s="564"/>
      <c r="Q734" s="564"/>
      <c r="R734" s="564"/>
      <c r="S734" s="564"/>
      <c r="T734" s="564"/>
      <c r="U734" s="564"/>
      <c r="V734" s="564"/>
      <c r="W734" s="564"/>
      <c r="X734" s="564"/>
      <c r="Y734" s="564"/>
      <c r="Z734" s="564"/>
    </row>
    <row r="735" ht="12.75" customHeight="1">
      <c r="A735" s="564"/>
      <c r="B735" s="565"/>
      <c r="C735" s="565"/>
      <c r="D735" s="566"/>
      <c r="E735" s="566"/>
      <c r="F735" s="566"/>
      <c r="G735" s="567"/>
      <c r="H735" s="564"/>
      <c r="I735" s="568"/>
      <c r="J735" s="564"/>
      <c r="K735" s="564"/>
      <c r="L735" s="564"/>
      <c r="M735" s="564"/>
      <c r="N735" s="564"/>
      <c r="O735" s="564"/>
      <c r="P735" s="564"/>
      <c r="Q735" s="564"/>
      <c r="R735" s="564"/>
      <c r="S735" s="564"/>
      <c r="T735" s="564"/>
      <c r="U735" s="564"/>
      <c r="V735" s="564"/>
      <c r="W735" s="564"/>
      <c r="X735" s="564"/>
      <c r="Y735" s="564"/>
      <c r="Z735" s="564"/>
    </row>
    <row r="736" ht="12.75" customHeight="1">
      <c r="A736" s="564"/>
      <c r="B736" s="565"/>
      <c r="C736" s="565"/>
      <c r="D736" s="566"/>
      <c r="E736" s="566"/>
      <c r="F736" s="566"/>
      <c r="G736" s="567"/>
      <c r="H736" s="564"/>
      <c r="I736" s="568"/>
      <c r="J736" s="564"/>
      <c r="K736" s="564"/>
      <c r="L736" s="564"/>
      <c r="M736" s="564"/>
      <c r="N736" s="564"/>
      <c r="O736" s="564"/>
      <c r="P736" s="564"/>
      <c r="Q736" s="564"/>
      <c r="R736" s="564"/>
      <c r="S736" s="564"/>
      <c r="T736" s="564"/>
      <c r="U736" s="564"/>
      <c r="V736" s="564"/>
      <c r="W736" s="564"/>
      <c r="X736" s="564"/>
      <c r="Y736" s="564"/>
      <c r="Z736" s="564"/>
    </row>
    <row r="737" ht="12.75" customHeight="1">
      <c r="A737" s="564"/>
      <c r="B737" s="565"/>
      <c r="C737" s="565"/>
      <c r="D737" s="566"/>
      <c r="E737" s="566"/>
      <c r="F737" s="566"/>
      <c r="G737" s="567"/>
      <c r="H737" s="564"/>
      <c r="I737" s="568"/>
      <c r="J737" s="564"/>
      <c r="K737" s="564"/>
      <c r="L737" s="564"/>
      <c r="M737" s="564"/>
      <c r="N737" s="564"/>
      <c r="O737" s="564"/>
      <c r="P737" s="564"/>
      <c r="Q737" s="564"/>
      <c r="R737" s="564"/>
      <c r="S737" s="564"/>
      <c r="T737" s="564"/>
      <c r="U737" s="564"/>
      <c r="V737" s="564"/>
      <c r="W737" s="564"/>
      <c r="X737" s="564"/>
      <c r="Y737" s="564"/>
      <c r="Z737" s="564"/>
    </row>
    <row r="738" ht="12.75" customHeight="1">
      <c r="A738" s="564"/>
      <c r="B738" s="565"/>
      <c r="C738" s="565"/>
      <c r="D738" s="566"/>
      <c r="E738" s="566"/>
      <c r="F738" s="566"/>
      <c r="G738" s="567"/>
      <c r="H738" s="564"/>
      <c r="I738" s="568"/>
      <c r="J738" s="564"/>
      <c r="K738" s="564"/>
      <c r="L738" s="564"/>
      <c r="M738" s="564"/>
      <c r="N738" s="564"/>
      <c r="O738" s="564"/>
      <c r="P738" s="564"/>
      <c r="Q738" s="564"/>
      <c r="R738" s="564"/>
      <c r="S738" s="564"/>
      <c r="T738" s="564"/>
      <c r="U738" s="564"/>
      <c r="V738" s="564"/>
      <c r="W738" s="564"/>
      <c r="X738" s="564"/>
      <c r="Y738" s="564"/>
      <c r="Z738" s="564"/>
    </row>
    <row r="739" ht="12.75" customHeight="1">
      <c r="A739" s="564"/>
      <c r="B739" s="565"/>
      <c r="C739" s="565"/>
      <c r="D739" s="566"/>
      <c r="E739" s="566"/>
      <c r="F739" s="566"/>
      <c r="G739" s="567"/>
      <c r="H739" s="564"/>
      <c r="I739" s="568"/>
      <c r="J739" s="564"/>
      <c r="K739" s="564"/>
      <c r="L739" s="564"/>
      <c r="M739" s="564"/>
      <c r="N739" s="564"/>
      <c r="O739" s="564"/>
      <c r="P739" s="564"/>
      <c r="Q739" s="564"/>
      <c r="R739" s="564"/>
      <c r="S739" s="564"/>
      <c r="T739" s="564"/>
      <c r="U739" s="564"/>
      <c r="V739" s="564"/>
      <c r="W739" s="564"/>
      <c r="X739" s="564"/>
      <c r="Y739" s="564"/>
      <c r="Z739" s="564"/>
    </row>
    <row r="740" ht="12.75" customHeight="1">
      <c r="A740" s="564"/>
      <c r="B740" s="565"/>
      <c r="C740" s="565"/>
      <c r="D740" s="566"/>
      <c r="E740" s="566"/>
      <c r="F740" s="566"/>
      <c r="G740" s="567"/>
      <c r="H740" s="564"/>
      <c r="I740" s="568"/>
      <c r="J740" s="564"/>
      <c r="K740" s="564"/>
      <c r="L740" s="564"/>
      <c r="M740" s="564"/>
      <c r="N740" s="564"/>
      <c r="O740" s="564"/>
      <c r="P740" s="564"/>
      <c r="Q740" s="564"/>
      <c r="R740" s="564"/>
      <c r="S740" s="564"/>
      <c r="T740" s="564"/>
      <c r="U740" s="564"/>
      <c r="V740" s="564"/>
      <c r="W740" s="564"/>
      <c r="X740" s="564"/>
      <c r="Y740" s="564"/>
      <c r="Z740" s="564"/>
    </row>
    <row r="741" ht="12.75" customHeight="1">
      <c r="A741" s="564"/>
      <c r="B741" s="565"/>
      <c r="C741" s="565"/>
      <c r="D741" s="566"/>
      <c r="E741" s="566"/>
      <c r="F741" s="566"/>
      <c r="G741" s="567"/>
      <c r="H741" s="564"/>
      <c r="I741" s="568"/>
      <c r="J741" s="564"/>
      <c r="K741" s="564"/>
      <c r="L741" s="564"/>
      <c r="M741" s="564"/>
      <c r="N741" s="564"/>
      <c r="O741" s="564"/>
      <c r="P741" s="564"/>
      <c r="Q741" s="564"/>
      <c r="R741" s="564"/>
      <c r="S741" s="564"/>
      <c r="T741" s="564"/>
      <c r="U741" s="564"/>
      <c r="V741" s="564"/>
      <c r="W741" s="564"/>
      <c r="X741" s="564"/>
      <c r="Y741" s="564"/>
      <c r="Z741" s="564"/>
    </row>
    <row r="742" ht="12.75" customHeight="1">
      <c r="A742" s="564"/>
      <c r="B742" s="565"/>
      <c r="C742" s="565"/>
      <c r="D742" s="566"/>
      <c r="E742" s="566"/>
      <c r="F742" s="566"/>
      <c r="G742" s="567"/>
      <c r="H742" s="564"/>
      <c r="I742" s="568"/>
      <c r="J742" s="564"/>
      <c r="K742" s="564"/>
      <c r="L742" s="564"/>
      <c r="M742" s="564"/>
      <c r="N742" s="564"/>
      <c r="O742" s="564"/>
      <c r="P742" s="564"/>
      <c r="Q742" s="564"/>
      <c r="R742" s="564"/>
      <c r="S742" s="564"/>
      <c r="T742" s="564"/>
      <c r="U742" s="564"/>
      <c r="V742" s="564"/>
      <c r="W742" s="564"/>
      <c r="X742" s="564"/>
      <c r="Y742" s="564"/>
      <c r="Z742" s="564"/>
    </row>
    <row r="743" ht="12.75" customHeight="1">
      <c r="A743" s="564"/>
      <c r="B743" s="565"/>
      <c r="C743" s="565"/>
      <c r="D743" s="566"/>
      <c r="E743" s="566"/>
      <c r="F743" s="566"/>
      <c r="G743" s="567"/>
      <c r="H743" s="564"/>
      <c r="I743" s="568"/>
      <c r="J743" s="564"/>
      <c r="K743" s="564"/>
      <c r="L743" s="564"/>
      <c r="M743" s="564"/>
      <c r="N743" s="564"/>
      <c r="O743" s="564"/>
      <c r="P743" s="564"/>
      <c r="Q743" s="564"/>
      <c r="R743" s="564"/>
      <c r="S743" s="564"/>
      <c r="T743" s="564"/>
      <c r="U743" s="564"/>
      <c r="V743" s="564"/>
      <c r="W743" s="564"/>
      <c r="X743" s="564"/>
      <c r="Y743" s="564"/>
      <c r="Z743" s="564"/>
    </row>
    <row r="744" ht="12.75" customHeight="1">
      <c r="A744" s="564"/>
      <c r="B744" s="565"/>
      <c r="C744" s="565"/>
      <c r="D744" s="566"/>
      <c r="E744" s="566"/>
      <c r="F744" s="566"/>
      <c r="G744" s="567"/>
      <c r="H744" s="564"/>
      <c r="I744" s="568"/>
      <c r="J744" s="564"/>
      <c r="K744" s="564"/>
      <c r="L744" s="564"/>
      <c r="M744" s="564"/>
      <c r="N744" s="564"/>
      <c r="O744" s="564"/>
      <c r="P744" s="564"/>
      <c r="Q744" s="564"/>
      <c r="R744" s="564"/>
      <c r="S744" s="564"/>
      <c r="T744" s="564"/>
      <c r="U744" s="564"/>
      <c r="V744" s="564"/>
      <c r="W744" s="564"/>
      <c r="X744" s="564"/>
      <c r="Y744" s="564"/>
      <c r="Z744" s="564"/>
    </row>
    <row r="745" ht="12.75" customHeight="1">
      <c r="A745" s="564"/>
      <c r="B745" s="565"/>
      <c r="C745" s="565"/>
      <c r="D745" s="566"/>
      <c r="E745" s="566"/>
      <c r="F745" s="566"/>
      <c r="G745" s="567"/>
      <c r="H745" s="564"/>
      <c r="I745" s="568"/>
      <c r="J745" s="564"/>
      <c r="K745" s="564"/>
      <c r="L745" s="564"/>
      <c r="M745" s="564"/>
      <c r="N745" s="564"/>
      <c r="O745" s="564"/>
      <c r="P745" s="564"/>
      <c r="Q745" s="564"/>
      <c r="R745" s="564"/>
      <c r="S745" s="564"/>
      <c r="T745" s="564"/>
      <c r="U745" s="564"/>
      <c r="V745" s="564"/>
      <c r="W745" s="564"/>
      <c r="X745" s="564"/>
      <c r="Y745" s="564"/>
      <c r="Z745" s="564"/>
    </row>
    <row r="746" ht="12.75" customHeight="1">
      <c r="A746" s="564"/>
      <c r="B746" s="565"/>
      <c r="C746" s="565"/>
      <c r="D746" s="566"/>
      <c r="E746" s="566"/>
      <c r="F746" s="566"/>
      <c r="G746" s="567"/>
      <c r="H746" s="564"/>
      <c r="I746" s="568"/>
      <c r="J746" s="564"/>
      <c r="K746" s="564"/>
      <c r="L746" s="564"/>
      <c r="M746" s="564"/>
      <c r="N746" s="564"/>
      <c r="O746" s="564"/>
      <c r="P746" s="564"/>
      <c r="Q746" s="564"/>
      <c r="R746" s="564"/>
      <c r="S746" s="564"/>
      <c r="T746" s="564"/>
      <c r="U746" s="564"/>
      <c r="V746" s="564"/>
      <c r="W746" s="564"/>
      <c r="X746" s="564"/>
      <c r="Y746" s="564"/>
      <c r="Z746" s="564"/>
    </row>
    <row r="747" ht="12.75" customHeight="1">
      <c r="A747" s="564"/>
      <c r="B747" s="565"/>
      <c r="C747" s="565"/>
      <c r="D747" s="566"/>
      <c r="E747" s="566"/>
      <c r="F747" s="566"/>
      <c r="G747" s="567"/>
      <c r="H747" s="564"/>
      <c r="I747" s="568"/>
      <c r="J747" s="564"/>
      <c r="K747" s="564"/>
      <c r="L747" s="564"/>
      <c r="M747" s="564"/>
      <c r="N747" s="564"/>
      <c r="O747" s="564"/>
      <c r="P747" s="564"/>
      <c r="Q747" s="564"/>
      <c r="R747" s="564"/>
      <c r="S747" s="564"/>
      <c r="T747" s="564"/>
      <c r="U747" s="564"/>
      <c r="V747" s="564"/>
      <c r="W747" s="564"/>
      <c r="X747" s="564"/>
      <c r="Y747" s="564"/>
      <c r="Z747" s="564"/>
    </row>
    <row r="748" ht="12.75" customHeight="1">
      <c r="A748" s="564"/>
      <c r="B748" s="565"/>
      <c r="C748" s="565"/>
      <c r="D748" s="566"/>
      <c r="E748" s="566"/>
      <c r="F748" s="566"/>
      <c r="G748" s="567"/>
      <c r="H748" s="564"/>
      <c r="I748" s="568"/>
      <c r="J748" s="564"/>
      <c r="K748" s="564"/>
      <c r="L748" s="564"/>
      <c r="M748" s="564"/>
      <c r="N748" s="564"/>
      <c r="O748" s="564"/>
      <c r="P748" s="564"/>
      <c r="Q748" s="564"/>
      <c r="R748" s="564"/>
      <c r="S748" s="564"/>
      <c r="T748" s="564"/>
      <c r="U748" s="564"/>
      <c r="V748" s="564"/>
      <c r="W748" s="564"/>
      <c r="X748" s="564"/>
      <c r="Y748" s="564"/>
      <c r="Z748" s="564"/>
    </row>
    <row r="749" ht="12.75" customHeight="1">
      <c r="A749" s="564"/>
      <c r="B749" s="565"/>
      <c r="C749" s="565"/>
      <c r="D749" s="566"/>
      <c r="E749" s="566"/>
      <c r="F749" s="566"/>
      <c r="G749" s="567"/>
      <c r="H749" s="564"/>
      <c r="I749" s="568"/>
      <c r="J749" s="564"/>
      <c r="K749" s="564"/>
      <c r="L749" s="564"/>
      <c r="M749" s="564"/>
      <c r="N749" s="564"/>
      <c r="O749" s="564"/>
      <c r="P749" s="564"/>
      <c r="Q749" s="564"/>
      <c r="R749" s="564"/>
      <c r="S749" s="564"/>
      <c r="T749" s="564"/>
      <c r="U749" s="564"/>
      <c r="V749" s="564"/>
      <c r="W749" s="564"/>
      <c r="X749" s="564"/>
      <c r="Y749" s="564"/>
      <c r="Z749" s="564"/>
    </row>
    <row r="750" ht="12.75" customHeight="1">
      <c r="A750" s="564"/>
      <c r="B750" s="565"/>
      <c r="C750" s="565"/>
      <c r="D750" s="566"/>
      <c r="E750" s="566"/>
      <c r="F750" s="566"/>
      <c r="G750" s="567"/>
      <c r="H750" s="564"/>
      <c r="I750" s="568"/>
      <c r="J750" s="564"/>
      <c r="K750" s="564"/>
      <c r="L750" s="564"/>
      <c r="M750" s="564"/>
      <c r="N750" s="564"/>
      <c r="O750" s="564"/>
      <c r="P750" s="564"/>
      <c r="Q750" s="564"/>
      <c r="R750" s="564"/>
      <c r="S750" s="564"/>
      <c r="T750" s="564"/>
      <c r="U750" s="564"/>
      <c r="V750" s="564"/>
      <c r="W750" s="564"/>
      <c r="X750" s="564"/>
      <c r="Y750" s="564"/>
      <c r="Z750" s="564"/>
    </row>
    <row r="751" ht="12.75" customHeight="1">
      <c r="A751" s="564"/>
      <c r="B751" s="565"/>
      <c r="C751" s="565"/>
      <c r="D751" s="566"/>
      <c r="E751" s="566"/>
      <c r="F751" s="566"/>
      <c r="G751" s="567"/>
      <c r="H751" s="564"/>
      <c r="I751" s="568"/>
      <c r="J751" s="564"/>
      <c r="K751" s="564"/>
      <c r="L751" s="564"/>
      <c r="M751" s="564"/>
      <c r="N751" s="564"/>
      <c r="O751" s="564"/>
      <c r="P751" s="564"/>
      <c r="Q751" s="564"/>
      <c r="R751" s="564"/>
      <c r="S751" s="564"/>
      <c r="T751" s="564"/>
      <c r="U751" s="564"/>
      <c r="V751" s="564"/>
      <c r="W751" s="564"/>
      <c r="X751" s="564"/>
      <c r="Y751" s="564"/>
      <c r="Z751" s="564"/>
    </row>
    <row r="752" ht="12.75" customHeight="1">
      <c r="A752" s="564"/>
      <c r="B752" s="565"/>
      <c r="C752" s="565"/>
      <c r="D752" s="566"/>
      <c r="E752" s="566"/>
      <c r="F752" s="566"/>
      <c r="G752" s="567"/>
      <c r="H752" s="564"/>
      <c r="I752" s="568"/>
      <c r="J752" s="564"/>
      <c r="K752" s="564"/>
      <c r="L752" s="564"/>
      <c r="M752" s="564"/>
      <c r="N752" s="564"/>
      <c r="O752" s="564"/>
      <c r="P752" s="564"/>
      <c r="Q752" s="564"/>
      <c r="R752" s="564"/>
      <c r="S752" s="564"/>
      <c r="T752" s="564"/>
      <c r="U752" s="564"/>
      <c r="V752" s="564"/>
      <c r="W752" s="564"/>
      <c r="X752" s="564"/>
      <c r="Y752" s="564"/>
      <c r="Z752" s="564"/>
    </row>
    <row r="753" ht="12.75" customHeight="1">
      <c r="A753" s="564"/>
      <c r="B753" s="565"/>
      <c r="C753" s="565"/>
      <c r="D753" s="566"/>
      <c r="E753" s="566"/>
      <c r="F753" s="566"/>
      <c r="G753" s="567"/>
      <c r="H753" s="564"/>
      <c r="I753" s="568"/>
      <c r="J753" s="564"/>
      <c r="K753" s="564"/>
      <c r="L753" s="564"/>
      <c r="M753" s="564"/>
      <c r="N753" s="564"/>
      <c r="O753" s="564"/>
      <c r="P753" s="564"/>
      <c r="Q753" s="564"/>
      <c r="R753" s="564"/>
      <c r="S753" s="564"/>
      <c r="T753" s="564"/>
      <c r="U753" s="564"/>
      <c r="V753" s="564"/>
      <c r="W753" s="564"/>
      <c r="X753" s="564"/>
      <c r="Y753" s="564"/>
      <c r="Z753" s="564"/>
    </row>
    <row r="754" ht="12.75" customHeight="1">
      <c r="A754" s="564"/>
      <c r="B754" s="565"/>
      <c r="C754" s="565"/>
      <c r="D754" s="566"/>
      <c r="E754" s="566"/>
      <c r="F754" s="566"/>
      <c r="G754" s="567"/>
      <c r="H754" s="564"/>
      <c r="I754" s="568"/>
      <c r="J754" s="564"/>
      <c r="K754" s="564"/>
      <c r="L754" s="564"/>
      <c r="M754" s="564"/>
      <c r="N754" s="564"/>
      <c r="O754" s="564"/>
      <c r="P754" s="564"/>
      <c r="Q754" s="564"/>
      <c r="R754" s="564"/>
      <c r="S754" s="564"/>
      <c r="T754" s="564"/>
      <c r="U754" s="564"/>
      <c r="V754" s="564"/>
      <c r="W754" s="564"/>
      <c r="X754" s="564"/>
      <c r="Y754" s="564"/>
      <c r="Z754" s="564"/>
    </row>
    <row r="755" ht="12.75" customHeight="1">
      <c r="A755" s="564"/>
      <c r="B755" s="565"/>
      <c r="C755" s="565"/>
      <c r="D755" s="566"/>
      <c r="E755" s="566"/>
      <c r="F755" s="566"/>
      <c r="G755" s="567"/>
      <c r="H755" s="564"/>
      <c r="I755" s="568"/>
      <c r="J755" s="564"/>
      <c r="K755" s="564"/>
      <c r="L755" s="564"/>
      <c r="M755" s="564"/>
      <c r="N755" s="564"/>
      <c r="O755" s="564"/>
      <c r="P755" s="564"/>
      <c r="Q755" s="564"/>
      <c r="R755" s="564"/>
      <c r="S755" s="564"/>
      <c r="T755" s="564"/>
      <c r="U755" s="564"/>
      <c r="V755" s="564"/>
      <c r="W755" s="564"/>
      <c r="X755" s="564"/>
      <c r="Y755" s="564"/>
      <c r="Z755" s="564"/>
    </row>
    <row r="756" ht="12.75" customHeight="1">
      <c r="A756" s="564"/>
      <c r="B756" s="565"/>
      <c r="C756" s="565"/>
      <c r="D756" s="566"/>
      <c r="E756" s="566"/>
      <c r="F756" s="566"/>
      <c r="G756" s="567"/>
      <c r="H756" s="564"/>
      <c r="I756" s="568"/>
      <c r="J756" s="564"/>
      <c r="K756" s="564"/>
      <c r="L756" s="564"/>
      <c r="M756" s="564"/>
      <c r="N756" s="564"/>
      <c r="O756" s="564"/>
      <c r="P756" s="564"/>
      <c r="Q756" s="564"/>
      <c r="R756" s="564"/>
      <c r="S756" s="564"/>
      <c r="T756" s="564"/>
      <c r="U756" s="564"/>
      <c r="V756" s="564"/>
      <c r="W756" s="564"/>
      <c r="X756" s="564"/>
      <c r="Y756" s="564"/>
      <c r="Z756" s="564"/>
    </row>
    <row r="757" ht="12.75" customHeight="1">
      <c r="A757" s="564"/>
      <c r="B757" s="565"/>
      <c r="C757" s="565"/>
      <c r="D757" s="566"/>
      <c r="E757" s="566"/>
      <c r="F757" s="566"/>
      <c r="G757" s="567"/>
      <c r="H757" s="564"/>
      <c r="I757" s="568"/>
      <c r="J757" s="564"/>
      <c r="K757" s="564"/>
      <c r="L757" s="564"/>
      <c r="M757" s="564"/>
      <c r="N757" s="564"/>
      <c r="O757" s="564"/>
      <c r="P757" s="564"/>
      <c r="Q757" s="564"/>
      <c r="R757" s="564"/>
      <c r="S757" s="564"/>
      <c r="T757" s="564"/>
      <c r="U757" s="564"/>
      <c r="V757" s="564"/>
      <c r="W757" s="564"/>
      <c r="X757" s="564"/>
      <c r="Y757" s="564"/>
      <c r="Z757" s="564"/>
    </row>
    <row r="758" ht="12.75" customHeight="1">
      <c r="A758" s="564"/>
      <c r="B758" s="565"/>
      <c r="C758" s="565"/>
      <c r="D758" s="566"/>
      <c r="E758" s="566"/>
      <c r="F758" s="566"/>
      <c r="G758" s="567"/>
      <c r="H758" s="564"/>
      <c r="I758" s="568"/>
      <c r="J758" s="564"/>
      <c r="K758" s="564"/>
      <c r="L758" s="564"/>
      <c r="M758" s="564"/>
      <c r="N758" s="564"/>
      <c r="O758" s="564"/>
      <c r="P758" s="564"/>
      <c r="Q758" s="564"/>
      <c r="R758" s="564"/>
      <c r="S758" s="564"/>
      <c r="T758" s="564"/>
      <c r="U758" s="564"/>
      <c r="V758" s="564"/>
      <c r="W758" s="564"/>
      <c r="X758" s="564"/>
      <c r="Y758" s="564"/>
      <c r="Z758" s="564"/>
    </row>
    <row r="759" ht="12.75" customHeight="1">
      <c r="A759" s="564"/>
      <c r="B759" s="565"/>
      <c r="C759" s="565"/>
      <c r="D759" s="566"/>
      <c r="E759" s="566"/>
      <c r="F759" s="566"/>
      <c r="G759" s="567"/>
      <c r="H759" s="564"/>
      <c r="I759" s="568"/>
      <c r="J759" s="564"/>
      <c r="K759" s="564"/>
      <c r="L759" s="564"/>
      <c r="M759" s="564"/>
      <c r="N759" s="564"/>
      <c r="O759" s="564"/>
      <c r="P759" s="564"/>
      <c r="Q759" s="564"/>
      <c r="R759" s="564"/>
      <c r="S759" s="564"/>
      <c r="T759" s="564"/>
      <c r="U759" s="564"/>
      <c r="V759" s="564"/>
      <c r="W759" s="564"/>
      <c r="X759" s="564"/>
      <c r="Y759" s="564"/>
      <c r="Z759" s="564"/>
    </row>
    <row r="760" ht="12.75" customHeight="1">
      <c r="A760" s="564"/>
      <c r="B760" s="565"/>
      <c r="C760" s="565"/>
      <c r="D760" s="566"/>
      <c r="E760" s="566"/>
      <c r="F760" s="566"/>
      <c r="G760" s="567"/>
      <c r="H760" s="564"/>
      <c r="I760" s="568"/>
      <c r="J760" s="564"/>
      <c r="K760" s="564"/>
      <c r="L760" s="564"/>
      <c r="M760" s="564"/>
      <c r="N760" s="564"/>
      <c r="O760" s="564"/>
      <c r="P760" s="564"/>
      <c r="Q760" s="564"/>
      <c r="R760" s="564"/>
      <c r="S760" s="564"/>
      <c r="T760" s="564"/>
      <c r="U760" s="564"/>
      <c r="V760" s="564"/>
      <c r="W760" s="564"/>
      <c r="X760" s="564"/>
      <c r="Y760" s="564"/>
      <c r="Z760" s="564"/>
    </row>
    <row r="761" ht="12.75" customHeight="1">
      <c r="A761" s="564"/>
      <c r="B761" s="565"/>
      <c r="C761" s="565"/>
      <c r="D761" s="566"/>
      <c r="E761" s="566"/>
      <c r="F761" s="566"/>
      <c r="G761" s="567"/>
      <c r="H761" s="564"/>
      <c r="I761" s="568"/>
      <c r="J761" s="564"/>
      <c r="K761" s="564"/>
      <c r="L761" s="564"/>
      <c r="M761" s="564"/>
      <c r="N761" s="564"/>
      <c r="O761" s="564"/>
      <c r="P761" s="564"/>
      <c r="Q761" s="564"/>
      <c r="R761" s="564"/>
      <c r="S761" s="564"/>
      <c r="T761" s="564"/>
      <c r="U761" s="564"/>
      <c r="V761" s="564"/>
      <c r="W761" s="564"/>
      <c r="X761" s="564"/>
      <c r="Y761" s="564"/>
      <c r="Z761" s="564"/>
    </row>
    <row r="762" ht="12.75" customHeight="1">
      <c r="A762" s="564"/>
      <c r="B762" s="565"/>
      <c r="C762" s="565"/>
      <c r="D762" s="566"/>
      <c r="E762" s="566"/>
      <c r="F762" s="566"/>
      <c r="G762" s="567"/>
      <c r="H762" s="564"/>
      <c r="I762" s="568"/>
      <c r="J762" s="564"/>
      <c r="K762" s="564"/>
      <c r="L762" s="564"/>
      <c r="M762" s="564"/>
      <c r="N762" s="564"/>
      <c r="O762" s="564"/>
      <c r="P762" s="564"/>
      <c r="Q762" s="564"/>
      <c r="R762" s="564"/>
      <c r="S762" s="564"/>
      <c r="T762" s="564"/>
      <c r="U762" s="564"/>
      <c r="V762" s="564"/>
      <c r="W762" s="564"/>
      <c r="X762" s="564"/>
      <c r="Y762" s="564"/>
      <c r="Z762" s="564"/>
    </row>
    <row r="763" ht="12.75" customHeight="1">
      <c r="A763" s="564"/>
      <c r="B763" s="565"/>
      <c r="C763" s="565"/>
      <c r="D763" s="566"/>
      <c r="E763" s="566"/>
      <c r="F763" s="566"/>
      <c r="G763" s="567"/>
      <c r="H763" s="564"/>
      <c r="I763" s="568"/>
      <c r="J763" s="564"/>
      <c r="K763" s="564"/>
      <c r="L763" s="564"/>
      <c r="M763" s="564"/>
      <c r="N763" s="564"/>
      <c r="O763" s="564"/>
      <c r="P763" s="564"/>
      <c r="Q763" s="564"/>
      <c r="R763" s="564"/>
      <c r="S763" s="564"/>
      <c r="T763" s="564"/>
      <c r="U763" s="564"/>
      <c r="V763" s="564"/>
      <c r="W763" s="564"/>
      <c r="X763" s="564"/>
      <c r="Y763" s="564"/>
      <c r="Z763" s="564"/>
    </row>
    <row r="764" ht="12.75" customHeight="1">
      <c r="A764" s="564"/>
      <c r="B764" s="565"/>
      <c r="C764" s="565"/>
      <c r="D764" s="566"/>
      <c r="E764" s="566"/>
      <c r="F764" s="566"/>
      <c r="G764" s="567"/>
      <c r="H764" s="564"/>
      <c r="I764" s="568"/>
      <c r="J764" s="564"/>
      <c r="K764" s="564"/>
      <c r="L764" s="564"/>
      <c r="M764" s="564"/>
      <c r="N764" s="564"/>
      <c r="O764" s="564"/>
      <c r="P764" s="564"/>
      <c r="Q764" s="564"/>
      <c r="R764" s="564"/>
      <c r="S764" s="564"/>
      <c r="T764" s="564"/>
      <c r="U764" s="564"/>
      <c r="V764" s="564"/>
      <c r="W764" s="564"/>
      <c r="X764" s="564"/>
      <c r="Y764" s="564"/>
      <c r="Z764" s="564"/>
    </row>
    <row r="765" ht="12.75" customHeight="1">
      <c r="A765" s="564"/>
      <c r="B765" s="565"/>
      <c r="C765" s="565"/>
      <c r="D765" s="566"/>
      <c r="E765" s="566"/>
      <c r="F765" s="566"/>
      <c r="G765" s="567"/>
      <c r="H765" s="564"/>
      <c r="I765" s="568"/>
      <c r="J765" s="564"/>
      <c r="K765" s="564"/>
      <c r="L765" s="564"/>
      <c r="M765" s="564"/>
      <c r="N765" s="564"/>
      <c r="O765" s="564"/>
      <c r="P765" s="564"/>
      <c r="Q765" s="564"/>
      <c r="R765" s="564"/>
      <c r="S765" s="564"/>
      <c r="T765" s="564"/>
      <c r="U765" s="564"/>
      <c r="V765" s="564"/>
      <c r="W765" s="564"/>
      <c r="X765" s="564"/>
      <c r="Y765" s="564"/>
      <c r="Z765" s="564"/>
    </row>
    <row r="766" ht="12.75" customHeight="1">
      <c r="A766" s="564"/>
      <c r="B766" s="565"/>
      <c r="C766" s="565"/>
      <c r="D766" s="566"/>
      <c r="E766" s="566"/>
      <c r="F766" s="566"/>
      <c r="G766" s="567"/>
      <c r="H766" s="564"/>
      <c r="I766" s="568"/>
      <c r="J766" s="564"/>
      <c r="K766" s="564"/>
      <c r="L766" s="564"/>
      <c r="M766" s="564"/>
      <c r="N766" s="564"/>
      <c r="O766" s="564"/>
      <c r="P766" s="564"/>
      <c r="Q766" s="564"/>
      <c r="R766" s="564"/>
      <c r="S766" s="564"/>
      <c r="T766" s="564"/>
      <c r="U766" s="564"/>
      <c r="V766" s="564"/>
      <c r="W766" s="564"/>
      <c r="X766" s="564"/>
      <c r="Y766" s="564"/>
      <c r="Z766" s="564"/>
    </row>
    <row r="767" ht="12.75" customHeight="1">
      <c r="A767" s="564"/>
      <c r="B767" s="565"/>
      <c r="C767" s="565"/>
      <c r="D767" s="566"/>
      <c r="E767" s="566"/>
      <c r="F767" s="566"/>
      <c r="G767" s="567"/>
      <c r="H767" s="564"/>
      <c r="I767" s="568"/>
      <c r="J767" s="564"/>
      <c r="K767" s="564"/>
      <c r="L767" s="564"/>
      <c r="M767" s="564"/>
      <c r="N767" s="564"/>
      <c r="O767" s="564"/>
      <c r="P767" s="564"/>
      <c r="Q767" s="564"/>
      <c r="R767" s="564"/>
      <c r="S767" s="564"/>
      <c r="T767" s="564"/>
      <c r="U767" s="564"/>
      <c r="V767" s="564"/>
      <c r="W767" s="564"/>
      <c r="X767" s="564"/>
      <c r="Y767" s="564"/>
      <c r="Z767" s="564"/>
    </row>
    <row r="768" ht="12.75" customHeight="1">
      <c r="A768" s="564"/>
      <c r="B768" s="565"/>
      <c r="C768" s="565"/>
      <c r="D768" s="566"/>
      <c r="E768" s="566"/>
      <c r="F768" s="566"/>
      <c r="G768" s="567"/>
      <c r="H768" s="564"/>
      <c r="I768" s="568"/>
      <c r="J768" s="564"/>
      <c r="K768" s="564"/>
      <c r="L768" s="564"/>
      <c r="M768" s="564"/>
      <c r="N768" s="564"/>
      <c r="O768" s="564"/>
      <c r="P768" s="564"/>
      <c r="Q768" s="564"/>
      <c r="R768" s="564"/>
      <c r="S768" s="564"/>
      <c r="T768" s="564"/>
      <c r="U768" s="564"/>
      <c r="V768" s="564"/>
      <c r="W768" s="564"/>
      <c r="X768" s="564"/>
      <c r="Y768" s="564"/>
      <c r="Z768" s="564"/>
    </row>
    <row r="769" ht="12.75" customHeight="1">
      <c r="A769" s="564"/>
      <c r="B769" s="565"/>
      <c r="C769" s="565"/>
      <c r="D769" s="566"/>
      <c r="E769" s="566"/>
      <c r="F769" s="566"/>
      <c r="G769" s="567"/>
      <c r="H769" s="564"/>
      <c r="I769" s="568"/>
      <c r="J769" s="564"/>
      <c r="K769" s="564"/>
      <c r="L769" s="564"/>
      <c r="M769" s="564"/>
      <c r="N769" s="564"/>
      <c r="O769" s="564"/>
      <c r="P769" s="564"/>
      <c r="Q769" s="564"/>
      <c r="R769" s="564"/>
      <c r="S769" s="564"/>
      <c r="T769" s="564"/>
      <c r="U769" s="564"/>
      <c r="V769" s="564"/>
      <c r="W769" s="564"/>
      <c r="X769" s="564"/>
      <c r="Y769" s="564"/>
      <c r="Z769" s="564"/>
    </row>
    <row r="770" ht="12.75" customHeight="1">
      <c r="A770" s="564"/>
      <c r="B770" s="565"/>
      <c r="C770" s="565"/>
      <c r="D770" s="566"/>
      <c r="E770" s="566"/>
      <c r="F770" s="566"/>
      <c r="G770" s="567"/>
      <c r="H770" s="564"/>
      <c r="I770" s="568"/>
      <c r="J770" s="564"/>
      <c r="K770" s="564"/>
      <c r="L770" s="564"/>
      <c r="M770" s="564"/>
      <c r="N770" s="564"/>
      <c r="O770" s="564"/>
      <c r="P770" s="564"/>
      <c r="Q770" s="564"/>
      <c r="R770" s="564"/>
      <c r="S770" s="564"/>
      <c r="T770" s="564"/>
      <c r="U770" s="564"/>
      <c r="V770" s="564"/>
      <c r="W770" s="564"/>
      <c r="X770" s="564"/>
      <c r="Y770" s="564"/>
      <c r="Z770" s="564"/>
    </row>
    <row r="771" ht="12.75" customHeight="1">
      <c r="A771" s="564"/>
      <c r="B771" s="565"/>
      <c r="C771" s="565"/>
      <c r="D771" s="566"/>
      <c r="E771" s="566"/>
      <c r="F771" s="566"/>
      <c r="G771" s="567"/>
      <c r="H771" s="564"/>
      <c r="I771" s="568"/>
      <c r="J771" s="564"/>
      <c r="K771" s="564"/>
      <c r="L771" s="564"/>
      <c r="M771" s="564"/>
      <c r="N771" s="564"/>
      <c r="O771" s="564"/>
      <c r="P771" s="564"/>
      <c r="Q771" s="564"/>
      <c r="R771" s="564"/>
      <c r="S771" s="564"/>
      <c r="T771" s="564"/>
      <c r="U771" s="564"/>
      <c r="V771" s="564"/>
      <c r="W771" s="564"/>
      <c r="X771" s="564"/>
      <c r="Y771" s="564"/>
      <c r="Z771" s="564"/>
    </row>
    <row r="772" ht="12.75" customHeight="1">
      <c r="A772" s="564"/>
      <c r="B772" s="565"/>
      <c r="C772" s="565"/>
      <c r="D772" s="566"/>
      <c r="E772" s="566"/>
      <c r="F772" s="566"/>
      <c r="G772" s="567"/>
      <c r="H772" s="564"/>
      <c r="I772" s="568"/>
      <c r="J772" s="564"/>
      <c r="K772" s="564"/>
      <c r="L772" s="564"/>
      <c r="M772" s="564"/>
      <c r="N772" s="564"/>
      <c r="O772" s="564"/>
      <c r="P772" s="564"/>
      <c r="Q772" s="564"/>
      <c r="R772" s="564"/>
      <c r="S772" s="564"/>
      <c r="T772" s="564"/>
      <c r="U772" s="564"/>
      <c r="V772" s="564"/>
      <c r="W772" s="564"/>
      <c r="X772" s="564"/>
      <c r="Y772" s="564"/>
      <c r="Z772" s="564"/>
    </row>
    <row r="773" ht="12.75" customHeight="1">
      <c r="A773" s="564"/>
      <c r="B773" s="565"/>
      <c r="C773" s="565"/>
      <c r="D773" s="566"/>
      <c r="E773" s="566"/>
      <c r="F773" s="566"/>
      <c r="G773" s="567"/>
      <c r="H773" s="564"/>
      <c r="I773" s="568"/>
      <c r="J773" s="564"/>
      <c r="K773" s="564"/>
      <c r="L773" s="564"/>
      <c r="M773" s="564"/>
      <c r="N773" s="564"/>
      <c r="O773" s="564"/>
      <c r="P773" s="564"/>
      <c r="Q773" s="564"/>
      <c r="R773" s="564"/>
      <c r="S773" s="564"/>
      <c r="T773" s="564"/>
      <c r="U773" s="564"/>
      <c r="V773" s="564"/>
      <c r="W773" s="564"/>
      <c r="X773" s="564"/>
      <c r="Y773" s="564"/>
      <c r="Z773" s="564"/>
    </row>
    <row r="774" ht="12.75" customHeight="1">
      <c r="A774" s="564"/>
      <c r="B774" s="565"/>
      <c r="C774" s="565"/>
      <c r="D774" s="566"/>
      <c r="E774" s="566"/>
      <c r="F774" s="566"/>
      <c r="G774" s="567"/>
      <c r="H774" s="564"/>
      <c r="I774" s="568"/>
      <c r="J774" s="564"/>
      <c r="K774" s="564"/>
      <c r="L774" s="564"/>
      <c r="M774" s="564"/>
      <c r="N774" s="564"/>
      <c r="O774" s="564"/>
      <c r="P774" s="564"/>
      <c r="Q774" s="564"/>
      <c r="R774" s="564"/>
      <c r="S774" s="564"/>
      <c r="T774" s="564"/>
      <c r="U774" s="564"/>
      <c r="V774" s="564"/>
      <c r="W774" s="564"/>
      <c r="X774" s="564"/>
      <c r="Y774" s="564"/>
      <c r="Z774" s="564"/>
    </row>
    <row r="775" ht="12.75" customHeight="1">
      <c r="A775" s="564"/>
      <c r="B775" s="565"/>
      <c r="C775" s="565"/>
      <c r="D775" s="566"/>
      <c r="E775" s="566"/>
      <c r="F775" s="566"/>
      <c r="G775" s="567"/>
      <c r="H775" s="564"/>
      <c r="I775" s="568"/>
      <c r="J775" s="564"/>
      <c r="K775" s="564"/>
      <c r="L775" s="564"/>
      <c r="M775" s="564"/>
      <c r="N775" s="564"/>
      <c r="O775" s="564"/>
      <c r="P775" s="564"/>
      <c r="Q775" s="564"/>
      <c r="R775" s="564"/>
      <c r="S775" s="564"/>
      <c r="T775" s="564"/>
      <c r="U775" s="564"/>
      <c r="V775" s="564"/>
      <c r="W775" s="564"/>
      <c r="X775" s="564"/>
      <c r="Y775" s="564"/>
      <c r="Z775" s="564"/>
    </row>
    <row r="776" ht="12.75" customHeight="1">
      <c r="A776" s="564"/>
      <c r="B776" s="565"/>
      <c r="C776" s="565"/>
      <c r="D776" s="566"/>
      <c r="E776" s="566"/>
      <c r="F776" s="566"/>
      <c r="G776" s="567"/>
      <c r="H776" s="564"/>
      <c r="I776" s="568"/>
      <c r="J776" s="564"/>
      <c r="K776" s="564"/>
      <c r="L776" s="564"/>
      <c r="M776" s="564"/>
      <c r="N776" s="564"/>
      <c r="O776" s="564"/>
      <c r="P776" s="564"/>
      <c r="Q776" s="564"/>
      <c r="R776" s="564"/>
      <c r="S776" s="564"/>
      <c r="T776" s="564"/>
      <c r="U776" s="564"/>
      <c r="V776" s="564"/>
      <c r="W776" s="564"/>
      <c r="X776" s="564"/>
      <c r="Y776" s="564"/>
      <c r="Z776" s="564"/>
    </row>
    <row r="777" ht="12.75" customHeight="1">
      <c r="A777" s="564"/>
      <c r="B777" s="565"/>
      <c r="C777" s="565"/>
      <c r="D777" s="566"/>
      <c r="E777" s="566"/>
      <c r="F777" s="566"/>
      <c r="G777" s="567"/>
      <c r="H777" s="564"/>
      <c r="I777" s="568"/>
      <c r="J777" s="564"/>
      <c r="K777" s="564"/>
      <c r="L777" s="564"/>
      <c r="M777" s="564"/>
      <c r="N777" s="564"/>
      <c r="O777" s="564"/>
      <c r="P777" s="564"/>
      <c r="Q777" s="564"/>
      <c r="R777" s="564"/>
      <c r="S777" s="564"/>
      <c r="T777" s="564"/>
      <c r="U777" s="564"/>
      <c r="V777" s="564"/>
      <c r="W777" s="564"/>
      <c r="X777" s="564"/>
      <c r="Y777" s="564"/>
      <c r="Z777" s="564"/>
    </row>
    <row r="778" ht="12.75" customHeight="1">
      <c r="A778" s="564"/>
      <c r="B778" s="565"/>
      <c r="C778" s="565"/>
      <c r="D778" s="566"/>
      <c r="E778" s="566"/>
      <c r="F778" s="566"/>
      <c r="G778" s="567"/>
      <c r="H778" s="564"/>
      <c r="I778" s="568"/>
      <c r="J778" s="564"/>
      <c r="K778" s="564"/>
      <c r="L778" s="564"/>
      <c r="M778" s="564"/>
      <c r="N778" s="564"/>
      <c r="O778" s="564"/>
      <c r="P778" s="564"/>
      <c r="Q778" s="564"/>
      <c r="R778" s="564"/>
      <c r="S778" s="564"/>
      <c r="T778" s="564"/>
      <c r="U778" s="564"/>
      <c r="V778" s="564"/>
      <c r="W778" s="564"/>
      <c r="X778" s="564"/>
      <c r="Y778" s="564"/>
      <c r="Z778" s="564"/>
    </row>
    <row r="779" ht="12.75" customHeight="1">
      <c r="A779" s="564"/>
      <c r="B779" s="565"/>
      <c r="C779" s="565"/>
      <c r="D779" s="566"/>
      <c r="E779" s="566"/>
      <c r="F779" s="566"/>
      <c r="G779" s="567"/>
      <c r="H779" s="564"/>
      <c r="I779" s="568"/>
      <c r="J779" s="564"/>
      <c r="K779" s="564"/>
      <c r="L779" s="564"/>
      <c r="M779" s="564"/>
      <c r="N779" s="564"/>
      <c r="O779" s="564"/>
      <c r="P779" s="564"/>
      <c r="Q779" s="564"/>
      <c r="R779" s="564"/>
      <c r="S779" s="564"/>
      <c r="T779" s="564"/>
      <c r="U779" s="564"/>
      <c r="V779" s="564"/>
      <c r="W779" s="564"/>
      <c r="X779" s="564"/>
      <c r="Y779" s="564"/>
      <c r="Z779" s="564"/>
    </row>
    <row r="780" ht="12.75" customHeight="1">
      <c r="A780" s="564"/>
      <c r="B780" s="565"/>
      <c r="C780" s="565"/>
      <c r="D780" s="566"/>
      <c r="E780" s="566"/>
      <c r="F780" s="566"/>
      <c r="G780" s="567"/>
      <c r="H780" s="564"/>
      <c r="I780" s="568"/>
      <c r="J780" s="564"/>
      <c r="K780" s="564"/>
      <c r="L780" s="564"/>
      <c r="M780" s="564"/>
      <c r="N780" s="564"/>
      <c r="O780" s="564"/>
      <c r="P780" s="564"/>
      <c r="Q780" s="564"/>
      <c r="R780" s="564"/>
      <c r="S780" s="564"/>
      <c r="T780" s="564"/>
      <c r="U780" s="564"/>
      <c r="V780" s="564"/>
      <c r="W780" s="564"/>
      <c r="X780" s="564"/>
      <c r="Y780" s="564"/>
      <c r="Z780" s="564"/>
    </row>
    <row r="781" ht="12.75" customHeight="1">
      <c r="A781" s="564"/>
      <c r="B781" s="565"/>
      <c r="C781" s="565"/>
      <c r="D781" s="566"/>
      <c r="E781" s="566"/>
      <c r="F781" s="566"/>
      <c r="G781" s="567"/>
      <c r="H781" s="564"/>
      <c r="I781" s="568"/>
      <c r="J781" s="564"/>
      <c r="K781" s="564"/>
      <c r="L781" s="564"/>
      <c r="M781" s="564"/>
      <c r="N781" s="564"/>
      <c r="O781" s="564"/>
      <c r="P781" s="564"/>
      <c r="Q781" s="564"/>
      <c r="R781" s="564"/>
      <c r="S781" s="564"/>
      <c r="T781" s="564"/>
      <c r="U781" s="564"/>
      <c r="V781" s="564"/>
      <c r="W781" s="564"/>
      <c r="X781" s="564"/>
      <c r="Y781" s="564"/>
      <c r="Z781" s="564"/>
    </row>
    <row r="782" ht="12.75" customHeight="1">
      <c r="A782" s="564"/>
      <c r="B782" s="565"/>
      <c r="C782" s="565"/>
      <c r="D782" s="566"/>
      <c r="E782" s="566"/>
      <c r="F782" s="566"/>
      <c r="G782" s="567"/>
      <c r="H782" s="564"/>
      <c r="I782" s="568"/>
      <c r="J782" s="564"/>
      <c r="K782" s="564"/>
      <c r="L782" s="564"/>
      <c r="M782" s="564"/>
      <c r="N782" s="564"/>
      <c r="O782" s="564"/>
      <c r="P782" s="564"/>
      <c r="Q782" s="564"/>
      <c r="R782" s="564"/>
      <c r="S782" s="564"/>
      <c r="T782" s="564"/>
      <c r="U782" s="564"/>
      <c r="V782" s="564"/>
      <c r="W782" s="564"/>
      <c r="X782" s="564"/>
      <c r="Y782" s="564"/>
      <c r="Z782" s="564"/>
    </row>
    <row r="783" ht="12.75" customHeight="1">
      <c r="A783" s="564"/>
      <c r="B783" s="565"/>
      <c r="C783" s="565"/>
      <c r="D783" s="566"/>
      <c r="E783" s="566"/>
      <c r="F783" s="566"/>
      <c r="G783" s="567"/>
      <c r="H783" s="564"/>
      <c r="I783" s="568"/>
      <c r="J783" s="564"/>
      <c r="K783" s="564"/>
      <c r="L783" s="564"/>
      <c r="M783" s="564"/>
      <c r="N783" s="564"/>
      <c r="O783" s="564"/>
      <c r="P783" s="564"/>
      <c r="Q783" s="564"/>
      <c r="R783" s="564"/>
      <c r="S783" s="564"/>
      <c r="T783" s="564"/>
      <c r="U783" s="564"/>
      <c r="V783" s="564"/>
      <c r="W783" s="564"/>
      <c r="X783" s="564"/>
      <c r="Y783" s="564"/>
      <c r="Z783" s="564"/>
    </row>
    <row r="784" ht="12.75" customHeight="1">
      <c r="A784" s="564"/>
      <c r="B784" s="565"/>
      <c r="C784" s="565"/>
      <c r="D784" s="566"/>
      <c r="E784" s="566"/>
      <c r="F784" s="566"/>
      <c r="G784" s="567"/>
      <c r="H784" s="564"/>
      <c r="I784" s="568"/>
      <c r="J784" s="564"/>
      <c r="K784" s="564"/>
      <c r="L784" s="564"/>
      <c r="M784" s="564"/>
      <c r="N784" s="564"/>
      <c r="O784" s="564"/>
      <c r="P784" s="564"/>
      <c r="Q784" s="564"/>
      <c r="R784" s="564"/>
      <c r="S784" s="564"/>
      <c r="T784" s="564"/>
      <c r="U784" s="564"/>
      <c r="V784" s="564"/>
      <c r="W784" s="564"/>
      <c r="X784" s="564"/>
      <c r="Y784" s="564"/>
      <c r="Z784" s="564"/>
    </row>
    <row r="785" ht="12.75" customHeight="1">
      <c r="A785" s="564"/>
      <c r="B785" s="565"/>
      <c r="C785" s="565"/>
      <c r="D785" s="566"/>
      <c r="E785" s="566"/>
      <c r="F785" s="566"/>
      <c r="G785" s="567"/>
      <c r="H785" s="564"/>
      <c r="I785" s="568"/>
      <c r="J785" s="564"/>
      <c r="K785" s="564"/>
      <c r="L785" s="564"/>
      <c r="M785" s="564"/>
      <c r="N785" s="564"/>
      <c r="O785" s="564"/>
      <c r="P785" s="564"/>
      <c r="Q785" s="564"/>
      <c r="R785" s="564"/>
      <c r="S785" s="564"/>
      <c r="T785" s="564"/>
      <c r="U785" s="564"/>
      <c r="V785" s="564"/>
      <c r="W785" s="564"/>
      <c r="X785" s="564"/>
      <c r="Y785" s="564"/>
      <c r="Z785" s="564"/>
    </row>
    <row r="786" ht="12.75" customHeight="1">
      <c r="A786" s="564"/>
      <c r="B786" s="565"/>
      <c r="C786" s="565"/>
      <c r="D786" s="566"/>
      <c r="E786" s="566"/>
      <c r="F786" s="566"/>
      <c r="G786" s="567"/>
      <c r="H786" s="564"/>
      <c r="I786" s="568"/>
      <c r="J786" s="564"/>
      <c r="K786" s="564"/>
      <c r="L786" s="564"/>
      <c r="M786" s="564"/>
      <c r="N786" s="564"/>
      <c r="O786" s="564"/>
      <c r="P786" s="564"/>
      <c r="Q786" s="564"/>
      <c r="R786" s="564"/>
      <c r="S786" s="564"/>
      <c r="T786" s="564"/>
      <c r="U786" s="564"/>
      <c r="V786" s="564"/>
      <c r="W786" s="564"/>
      <c r="X786" s="564"/>
      <c r="Y786" s="564"/>
      <c r="Z786" s="564"/>
    </row>
    <row r="787" ht="12.75" customHeight="1">
      <c r="A787" s="564"/>
      <c r="B787" s="565"/>
      <c r="C787" s="565"/>
      <c r="D787" s="566"/>
      <c r="E787" s="566"/>
      <c r="F787" s="566"/>
      <c r="G787" s="567"/>
      <c r="H787" s="564"/>
      <c r="I787" s="568"/>
      <c r="J787" s="564"/>
      <c r="K787" s="564"/>
      <c r="L787" s="564"/>
      <c r="M787" s="564"/>
      <c r="N787" s="564"/>
      <c r="O787" s="564"/>
      <c r="P787" s="564"/>
      <c r="Q787" s="564"/>
      <c r="R787" s="564"/>
      <c r="S787" s="564"/>
      <c r="T787" s="564"/>
      <c r="U787" s="564"/>
      <c r="V787" s="564"/>
      <c r="W787" s="564"/>
      <c r="X787" s="564"/>
      <c r="Y787" s="564"/>
      <c r="Z787" s="564"/>
    </row>
    <row r="788" ht="12.75" customHeight="1">
      <c r="A788" s="564"/>
      <c r="B788" s="565"/>
      <c r="C788" s="565"/>
      <c r="D788" s="566"/>
      <c r="E788" s="566"/>
      <c r="F788" s="566"/>
      <c r="G788" s="567"/>
      <c r="H788" s="564"/>
      <c r="I788" s="568"/>
      <c r="J788" s="564"/>
      <c r="K788" s="564"/>
      <c r="L788" s="564"/>
      <c r="M788" s="564"/>
      <c r="N788" s="564"/>
      <c r="O788" s="564"/>
      <c r="P788" s="564"/>
      <c r="Q788" s="564"/>
      <c r="R788" s="564"/>
      <c r="S788" s="564"/>
      <c r="T788" s="564"/>
      <c r="U788" s="564"/>
      <c r="V788" s="564"/>
      <c r="W788" s="564"/>
      <c r="X788" s="564"/>
      <c r="Y788" s="564"/>
      <c r="Z788" s="564"/>
    </row>
    <row r="789" ht="12.75" customHeight="1">
      <c r="A789" s="564"/>
      <c r="B789" s="565"/>
      <c r="C789" s="565"/>
      <c r="D789" s="566"/>
      <c r="E789" s="566"/>
      <c r="F789" s="566"/>
      <c r="G789" s="567"/>
      <c r="H789" s="564"/>
      <c r="I789" s="568"/>
      <c r="J789" s="564"/>
      <c r="K789" s="564"/>
      <c r="L789" s="564"/>
      <c r="M789" s="564"/>
      <c r="N789" s="564"/>
      <c r="O789" s="564"/>
      <c r="P789" s="564"/>
      <c r="Q789" s="564"/>
      <c r="R789" s="564"/>
      <c r="S789" s="564"/>
      <c r="T789" s="564"/>
      <c r="U789" s="564"/>
      <c r="V789" s="564"/>
      <c r="W789" s="564"/>
      <c r="X789" s="564"/>
      <c r="Y789" s="564"/>
      <c r="Z789" s="564"/>
    </row>
    <row r="790" ht="12.75" customHeight="1">
      <c r="A790" s="564"/>
      <c r="B790" s="565"/>
      <c r="C790" s="565"/>
      <c r="D790" s="566"/>
      <c r="E790" s="566"/>
      <c r="F790" s="566"/>
      <c r="G790" s="567"/>
      <c r="H790" s="564"/>
      <c r="I790" s="568"/>
      <c r="J790" s="564"/>
      <c r="K790" s="564"/>
      <c r="L790" s="564"/>
      <c r="M790" s="564"/>
      <c r="N790" s="564"/>
      <c r="O790" s="564"/>
      <c r="P790" s="564"/>
      <c r="Q790" s="564"/>
      <c r="R790" s="564"/>
      <c r="S790" s="564"/>
      <c r="T790" s="564"/>
      <c r="U790" s="564"/>
      <c r="V790" s="564"/>
      <c r="W790" s="564"/>
      <c r="X790" s="564"/>
      <c r="Y790" s="564"/>
      <c r="Z790" s="564"/>
    </row>
    <row r="791" ht="12.75" customHeight="1">
      <c r="A791" s="564"/>
      <c r="B791" s="565"/>
      <c r="C791" s="565"/>
      <c r="D791" s="566"/>
      <c r="E791" s="566"/>
      <c r="F791" s="566"/>
      <c r="G791" s="567"/>
      <c r="H791" s="564"/>
      <c r="I791" s="568"/>
      <c r="J791" s="564"/>
      <c r="K791" s="564"/>
      <c r="L791" s="564"/>
      <c r="M791" s="564"/>
      <c r="N791" s="564"/>
      <c r="O791" s="564"/>
      <c r="P791" s="564"/>
      <c r="Q791" s="564"/>
      <c r="R791" s="564"/>
      <c r="S791" s="564"/>
      <c r="T791" s="564"/>
      <c r="U791" s="564"/>
      <c r="V791" s="564"/>
      <c r="W791" s="564"/>
      <c r="X791" s="564"/>
      <c r="Y791" s="564"/>
      <c r="Z791" s="564"/>
    </row>
    <row r="792" ht="12.75" customHeight="1">
      <c r="A792" s="564"/>
      <c r="B792" s="565"/>
      <c r="C792" s="565"/>
      <c r="D792" s="566"/>
      <c r="E792" s="566"/>
      <c r="F792" s="566"/>
      <c r="G792" s="567"/>
      <c r="H792" s="564"/>
      <c r="I792" s="568"/>
      <c r="J792" s="564"/>
      <c r="K792" s="564"/>
      <c r="L792" s="564"/>
      <c r="M792" s="564"/>
      <c r="N792" s="564"/>
      <c r="O792" s="564"/>
      <c r="P792" s="564"/>
      <c r="Q792" s="564"/>
      <c r="R792" s="564"/>
      <c r="S792" s="564"/>
      <c r="T792" s="564"/>
      <c r="U792" s="564"/>
      <c r="V792" s="564"/>
      <c r="W792" s="564"/>
      <c r="X792" s="564"/>
      <c r="Y792" s="564"/>
      <c r="Z792" s="564"/>
    </row>
    <row r="793" ht="12.75" customHeight="1">
      <c r="A793" s="564"/>
      <c r="B793" s="565"/>
      <c r="C793" s="565"/>
      <c r="D793" s="566"/>
      <c r="E793" s="566"/>
      <c r="F793" s="566"/>
      <c r="G793" s="567"/>
      <c r="H793" s="564"/>
      <c r="I793" s="568"/>
      <c r="J793" s="564"/>
      <c r="K793" s="564"/>
      <c r="L793" s="564"/>
      <c r="M793" s="564"/>
      <c r="N793" s="564"/>
      <c r="O793" s="564"/>
      <c r="P793" s="564"/>
      <c r="Q793" s="564"/>
      <c r="R793" s="564"/>
      <c r="S793" s="564"/>
      <c r="T793" s="564"/>
      <c r="U793" s="564"/>
      <c r="V793" s="564"/>
      <c r="W793" s="564"/>
      <c r="X793" s="564"/>
      <c r="Y793" s="564"/>
      <c r="Z793" s="564"/>
    </row>
    <row r="794" ht="12.75" customHeight="1">
      <c r="A794" s="564"/>
      <c r="B794" s="565"/>
      <c r="C794" s="565"/>
      <c r="D794" s="566"/>
      <c r="E794" s="566"/>
      <c r="F794" s="566"/>
      <c r="G794" s="567"/>
      <c r="H794" s="564"/>
      <c r="I794" s="568"/>
      <c r="J794" s="564"/>
      <c r="K794" s="564"/>
      <c r="L794" s="564"/>
      <c r="M794" s="564"/>
      <c r="N794" s="564"/>
      <c r="O794" s="564"/>
      <c r="P794" s="564"/>
      <c r="Q794" s="564"/>
      <c r="R794" s="564"/>
      <c r="S794" s="564"/>
      <c r="T794" s="564"/>
      <c r="U794" s="564"/>
      <c r="V794" s="564"/>
      <c r="W794" s="564"/>
      <c r="X794" s="564"/>
      <c r="Y794" s="564"/>
      <c r="Z794" s="564"/>
    </row>
    <row r="795" ht="12.75" customHeight="1">
      <c r="A795" s="564"/>
      <c r="B795" s="565"/>
      <c r="C795" s="565"/>
      <c r="D795" s="566"/>
      <c r="E795" s="566"/>
      <c r="F795" s="566"/>
      <c r="G795" s="567"/>
      <c r="H795" s="564"/>
      <c r="I795" s="568"/>
      <c r="J795" s="564"/>
      <c r="K795" s="564"/>
      <c r="L795" s="564"/>
      <c r="M795" s="564"/>
      <c r="N795" s="564"/>
      <c r="O795" s="564"/>
      <c r="P795" s="564"/>
      <c r="Q795" s="564"/>
      <c r="R795" s="564"/>
      <c r="S795" s="564"/>
      <c r="T795" s="564"/>
      <c r="U795" s="564"/>
      <c r="V795" s="564"/>
      <c r="W795" s="564"/>
      <c r="X795" s="564"/>
      <c r="Y795" s="564"/>
      <c r="Z795" s="564"/>
    </row>
    <row r="796" ht="12.75" customHeight="1">
      <c r="A796" s="564"/>
      <c r="B796" s="565"/>
      <c r="C796" s="565"/>
      <c r="D796" s="566"/>
      <c r="E796" s="566"/>
      <c r="F796" s="566"/>
      <c r="G796" s="567"/>
      <c r="H796" s="564"/>
      <c r="I796" s="568"/>
      <c r="J796" s="564"/>
      <c r="K796" s="564"/>
      <c r="L796" s="564"/>
      <c r="M796" s="564"/>
      <c r="N796" s="564"/>
      <c r="O796" s="564"/>
      <c r="P796" s="564"/>
      <c r="Q796" s="564"/>
      <c r="R796" s="564"/>
      <c r="S796" s="564"/>
      <c r="T796" s="564"/>
      <c r="U796" s="564"/>
      <c r="V796" s="564"/>
      <c r="W796" s="564"/>
      <c r="X796" s="564"/>
      <c r="Y796" s="564"/>
      <c r="Z796" s="564"/>
    </row>
    <row r="797" ht="12.75" customHeight="1">
      <c r="A797" s="564"/>
      <c r="B797" s="565"/>
      <c r="C797" s="565"/>
      <c r="D797" s="566"/>
      <c r="E797" s="566"/>
      <c r="F797" s="566"/>
      <c r="G797" s="567"/>
      <c r="H797" s="564"/>
      <c r="I797" s="568"/>
      <c r="J797" s="564"/>
      <c r="K797" s="564"/>
      <c r="L797" s="564"/>
      <c r="M797" s="564"/>
      <c r="N797" s="564"/>
      <c r="O797" s="564"/>
      <c r="P797" s="564"/>
      <c r="Q797" s="564"/>
      <c r="R797" s="564"/>
      <c r="S797" s="564"/>
      <c r="T797" s="564"/>
      <c r="U797" s="564"/>
      <c r="V797" s="564"/>
      <c r="W797" s="564"/>
      <c r="X797" s="564"/>
      <c r="Y797" s="564"/>
      <c r="Z797" s="564"/>
    </row>
    <row r="798" ht="12.75" customHeight="1">
      <c r="A798" s="564"/>
      <c r="B798" s="565"/>
      <c r="C798" s="565"/>
      <c r="D798" s="566"/>
      <c r="E798" s="566"/>
      <c r="F798" s="566"/>
      <c r="G798" s="567"/>
      <c r="H798" s="564"/>
      <c r="I798" s="568"/>
      <c r="J798" s="564"/>
      <c r="K798" s="564"/>
      <c r="L798" s="564"/>
      <c r="M798" s="564"/>
      <c r="N798" s="564"/>
      <c r="O798" s="564"/>
      <c r="P798" s="564"/>
      <c r="Q798" s="564"/>
      <c r="R798" s="564"/>
      <c r="S798" s="564"/>
      <c r="T798" s="564"/>
      <c r="U798" s="564"/>
      <c r="V798" s="564"/>
      <c r="W798" s="564"/>
      <c r="X798" s="564"/>
      <c r="Y798" s="564"/>
      <c r="Z798" s="564"/>
    </row>
    <row r="799" ht="12.75" customHeight="1">
      <c r="A799" s="564"/>
      <c r="B799" s="565"/>
      <c r="C799" s="565"/>
      <c r="D799" s="566"/>
      <c r="E799" s="566"/>
      <c r="F799" s="566"/>
      <c r="G799" s="567"/>
      <c r="H799" s="564"/>
      <c r="I799" s="568"/>
      <c r="J799" s="564"/>
      <c r="K799" s="564"/>
      <c r="L799" s="564"/>
      <c r="M799" s="564"/>
      <c r="N799" s="564"/>
      <c r="O799" s="564"/>
      <c r="P799" s="564"/>
      <c r="Q799" s="564"/>
      <c r="R799" s="564"/>
      <c r="S799" s="564"/>
      <c r="T799" s="564"/>
      <c r="U799" s="564"/>
      <c r="V799" s="564"/>
      <c r="W799" s="564"/>
      <c r="X799" s="564"/>
      <c r="Y799" s="564"/>
      <c r="Z799" s="564"/>
    </row>
    <row r="800" ht="12.75" customHeight="1">
      <c r="A800" s="564"/>
      <c r="B800" s="565"/>
      <c r="C800" s="565"/>
      <c r="D800" s="566"/>
      <c r="E800" s="566"/>
      <c r="F800" s="566"/>
      <c r="G800" s="567"/>
      <c r="H800" s="564"/>
      <c r="I800" s="568"/>
      <c r="J800" s="564"/>
      <c r="K800" s="564"/>
      <c r="L800" s="564"/>
      <c r="M800" s="564"/>
      <c r="N800" s="564"/>
      <c r="O800" s="564"/>
      <c r="P800" s="564"/>
      <c r="Q800" s="564"/>
      <c r="R800" s="564"/>
      <c r="S800" s="564"/>
      <c r="T800" s="564"/>
      <c r="U800" s="564"/>
      <c r="V800" s="564"/>
      <c r="W800" s="564"/>
      <c r="X800" s="564"/>
      <c r="Y800" s="564"/>
      <c r="Z800" s="564"/>
    </row>
    <row r="801" ht="12.75" customHeight="1">
      <c r="A801" s="564"/>
      <c r="B801" s="565"/>
      <c r="C801" s="565"/>
      <c r="D801" s="566"/>
      <c r="E801" s="566"/>
      <c r="F801" s="566"/>
      <c r="G801" s="567"/>
      <c r="H801" s="564"/>
      <c r="I801" s="568"/>
      <c r="J801" s="564"/>
      <c r="K801" s="564"/>
      <c r="L801" s="564"/>
      <c r="M801" s="564"/>
      <c r="N801" s="564"/>
      <c r="O801" s="564"/>
      <c r="P801" s="564"/>
      <c r="Q801" s="564"/>
      <c r="R801" s="564"/>
      <c r="S801" s="564"/>
      <c r="T801" s="564"/>
      <c r="U801" s="564"/>
      <c r="V801" s="564"/>
      <c r="W801" s="564"/>
      <c r="X801" s="564"/>
      <c r="Y801" s="564"/>
      <c r="Z801" s="564"/>
    </row>
    <row r="802" ht="12.75" customHeight="1">
      <c r="A802" s="564"/>
      <c r="B802" s="565"/>
      <c r="C802" s="565"/>
      <c r="D802" s="566"/>
      <c r="E802" s="566"/>
      <c r="F802" s="566"/>
      <c r="G802" s="567"/>
      <c r="H802" s="564"/>
      <c r="I802" s="568"/>
      <c r="J802" s="564"/>
      <c r="K802" s="564"/>
      <c r="L802" s="564"/>
      <c r="M802" s="564"/>
      <c r="N802" s="564"/>
      <c r="O802" s="564"/>
      <c r="P802" s="564"/>
      <c r="Q802" s="564"/>
      <c r="R802" s="564"/>
      <c r="S802" s="564"/>
      <c r="T802" s="564"/>
      <c r="U802" s="564"/>
      <c r="V802" s="564"/>
      <c r="W802" s="564"/>
      <c r="X802" s="564"/>
      <c r="Y802" s="564"/>
      <c r="Z802" s="564"/>
    </row>
    <row r="803" ht="12.75" customHeight="1">
      <c r="A803" s="564"/>
      <c r="B803" s="565"/>
      <c r="C803" s="565"/>
      <c r="D803" s="566"/>
      <c r="E803" s="566"/>
      <c r="F803" s="566"/>
      <c r="G803" s="567"/>
      <c r="H803" s="564"/>
      <c r="I803" s="568"/>
      <c r="J803" s="564"/>
      <c r="K803" s="564"/>
      <c r="L803" s="564"/>
      <c r="M803" s="564"/>
      <c r="N803" s="564"/>
      <c r="O803" s="564"/>
      <c r="P803" s="564"/>
      <c r="Q803" s="564"/>
      <c r="R803" s="564"/>
      <c r="S803" s="564"/>
      <c r="T803" s="564"/>
      <c r="U803" s="564"/>
      <c r="V803" s="564"/>
      <c r="W803" s="564"/>
      <c r="X803" s="564"/>
      <c r="Y803" s="564"/>
      <c r="Z803" s="564"/>
    </row>
    <row r="804" ht="12.75" customHeight="1">
      <c r="A804" s="564"/>
      <c r="B804" s="565"/>
      <c r="C804" s="565"/>
      <c r="D804" s="566"/>
      <c r="E804" s="566"/>
      <c r="F804" s="566"/>
      <c r="G804" s="567"/>
      <c r="H804" s="564"/>
      <c r="I804" s="568"/>
      <c r="J804" s="564"/>
      <c r="K804" s="564"/>
      <c r="L804" s="564"/>
      <c r="M804" s="564"/>
      <c r="N804" s="564"/>
      <c r="O804" s="564"/>
      <c r="P804" s="564"/>
      <c r="Q804" s="564"/>
      <c r="R804" s="564"/>
      <c r="S804" s="564"/>
      <c r="T804" s="564"/>
      <c r="U804" s="564"/>
      <c r="V804" s="564"/>
      <c r="W804" s="564"/>
      <c r="X804" s="564"/>
      <c r="Y804" s="564"/>
      <c r="Z804" s="564"/>
    </row>
    <row r="805" ht="12.75" customHeight="1">
      <c r="A805" s="564"/>
      <c r="B805" s="565"/>
      <c r="C805" s="565"/>
      <c r="D805" s="566"/>
      <c r="E805" s="566"/>
      <c r="F805" s="566"/>
      <c r="G805" s="567"/>
      <c r="H805" s="564"/>
      <c r="I805" s="568"/>
      <c r="J805" s="564"/>
      <c r="K805" s="564"/>
      <c r="L805" s="564"/>
      <c r="M805" s="564"/>
      <c r="N805" s="564"/>
      <c r="O805" s="564"/>
      <c r="P805" s="564"/>
      <c r="Q805" s="564"/>
      <c r="R805" s="564"/>
      <c r="S805" s="564"/>
      <c r="T805" s="564"/>
      <c r="U805" s="564"/>
      <c r="V805" s="564"/>
      <c r="W805" s="564"/>
      <c r="X805" s="564"/>
      <c r="Y805" s="564"/>
      <c r="Z805" s="564"/>
    </row>
    <row r="806" ht="12.75" customHeight="1">
      <c r="A806" s="564"/>
      <c r="B806" s="565"/>
      <c r="C806" s="565"/>
      <c r="D806" s="566"/>
      <c r="E806" s="566"/>
      <c r="F806" s="566"/>
      <c r="G806" s="567"/>
      <c r="H806" s="564"/>
      <c r="I806" s="568"/>
      <c r="J806" s="564"/>
      <c r="K806" s="564"/>
      <c r="L806" s="564"/>
      <c r="M806" s="564"/>
      <c r="N806" s="564"/>
      <c r="O806" s="564"/>
      <c r="P806" s="564"/>
      <c r="Q806" s="564"/>
      <c r="R806" s="564"/>
      <c r="S806" s="564"/>
      <c r="T806" s="564"/>
      <c r="U806" s="564"/>
      <c r="V806" s="564"/>
      <c r="W806" s="564"/>
      <c r="X806" s="564"/>
      <c r="Y806" s="564"/>
      <c r="Z806" s="564"/>
    </row>
    <row r="807" ht="12.75" customHeight="1">
      <c r="A807" s="564"/>
      <c r="B807" s="565"/>
      <c r="C807" s="565"/>
      <c r="D807" s="566"/>
      <c r="E807" s="566"/>
      <c r="F807" s="566"/>
      <c r="G807" s="567"/>
      <c r="H807" s="564"/>
      <c r="I807" s="568"/>
      <c r="J807" s="564"/>
      <c r="K807" s="564"/>
      <c r="L807" s="564"/>
      <c r="M807" s="564"/>
      <c r="N807" s="564"/>
      <c r="O807" s="564"/>
      <c r="P807" s="564"/>
      <c r="Q807" s="564"/>
      <c r="R807" s="564"/>
      <c r="S807" s="564"/>
      <c r="T807" s="564"/>
      <c r="U807" s="564"/>
      <c r="V807" s="564"/>
      <c r="W807" s="564"/>
      <c r="X807" s="564"/>
      <c r="Y807" s="564"/>
      <c r="Z807" s="564"/>
    </row>
    <row r="808" ht="12.75" customHeight="1">
      <c r="A808" s="564"/>
      <c r="B808" s="565"/>
      <c r="C808" s="565"/>
      <c r="D808" s="566"/>
      <c r="E808" s="566"/>
      <c r="F808" s="566"/>
      <c r="G808" s="567"/>
      <c r="H808" s="564"/>
      <c r="I808" s="568"/>
      <c r="J808" s="564"/>
      <c r="K808" s="564"/>
      <c r="L808" s="564"/>
      <c r="M808" s="564"/>
      <c r="N808" s="564"/>
      <c r="O808" s="564"/>
      <c r="P808" s="564"/>
      <c r="Q808" s="564"/>
      <c r="R808" s="564"/>
      <c r="S808" s="564"/>
      <c r="T808" s="564"/>
      <c r="U808" s="564"/>
      <c r="V808" s="564"/>
      <c r="W808" s="564"/>
      <c r="X808" s="564"/>
      <c r="Y808" s="564"/>
      <c r="Z808" s="564"/>
    </row>
    <row r="809" ht="12.75" customHeight="1">
      <c r="A809" s="564"/>
      <c r="B809" s="565"/>
      <c r="C809" s="565"/>
      <c r="D809" s="566"/>
      <c r="E809" s="566"/>
      <c r="F809" s="566"/>
      <c r="G809" s="567"/>
      <c r="H809" s="564"/>
      <c r="I809" s="568"/>
      <c r="J809" s="564"/>
      <c r="K809" s="564"/>
      <c r="L809" s="564"/>
      <c r="M809" s="564"/>
      <c r="N809" s="564"/>
      <c r="O809" s="564"/>
      <c r="P809" s="564"/>
      <c r="Q809" s="564"/>
      <c r="R809" s="564"/>
      <c r="S809" s="564"/>
      <c r="T809" s="564"/>
      <c r="U809" s="564"/>
      <c r="V809" s="564"/>
      <c r="W809" s="564"/>
      <c r="X809" s="564"/>
      <c r="Y809" s="564"/>
      <c r="Z809" s="564"/>
    </row>
    <row r="810" ht="12.75" customHeight="1">
      <c r="A810" s="564"/>
      <c r="B810" s="565"/>
      <c r="C810" s="565"/>
      <c r="D810" s="566"/>
      <c r="E810" s="566"/>
      <c r="F810" s="566"/>
      <c r="G810" s="567"/>
      <c r="H810" s="564"/>
      <c r="I810" s="568"/>
      <c r="J810" s="564"/>
      <c r="K810" s="564"/>
      <c r="L810" s="564"/>
      <c r="M810" s="564"/>
      <c r="N810" s="564"/>
      <c r="O810" s="564"/>
      <c r="P810" s="564"/>
      <c r="Q810" s="564"/>
      <c r="R810" s="564"/>
      <c r="S810" s="564"/>
      <c r="T810" s="564"/>
      <c r="U810" s="564"/>
      <c r="V810" s="564"/>
      <c r="W810" s="564"/>
      <c r="X810" s="564"/>
      <c r="Y810" s="564"/>
      <c r="Z810" s="564"/>
    </row>
    <row r="811" ht="12.75" customHeight="1">
      <c r="A811" s="564"/>
      <c r="B811" s="565"/>
      <c r="C811" s="565"/>
      <c r="D811" s="566"/>
      <c r="E811" s="566"/>
      <c r="F811" s="566"/>
      <c r="G811" s="567"/>
      <c r="H811" s="564"/>
      <c r="I811" s="568"/>
      <c r="J811" s="564"/>
      <c r="K811" s="564"/>
      <c r="L811" s="564"/>
      <c r="M811" s="564"/>
      <c r="N811" s="564"/>
      <c r="O811" s="564"/>
      <c r="P811" s="564"/>
      <c r="Q811" s="564"/>
      <c r="R811" s="564"/>
      <c r="S811" s="564"/>
      <c r="T811" s="564"/>
      <c r="U811" s="564"/>
      <c r="V811" s="564"/>
      <c r="W811" s="564"/>
      <c r="X811" s="564"/>
      <c r="Y811" s="564"/>
      <c r="Z811" s="564"/>
    </row>
    <row r="812" ht="12.75" customHeight="1">
      <c r="A812" s="564"/>
      <c r="B812" s="565"/>
      <c r="C812" s="565"/>
      <c r="D812" s="566"/>
      <c r="E812" s="566"/>
      <c r="F812" s="566"/>
      <c r="G812" s="567"/>
      <c r="H812" s="564"/>
      <c r="I812" s="568"/>
      <c r="J812" s="564"/>
      <c r="K812" s="564"/>
      <c r="L812" s="564"/>
      <c r="M812" s="564"/>
      <c r="N812" s="564"/>
      <c r="O812" s="564"/>
      <c r="P812" s="564"/>
      <c r="Q812" s="564"/>
      <c r="R812" s="564"/>
      <c r="S812" s="564"/>
      <c r="T812" s="564"/>
      <c r="U812" s="564"/>
      <c r="V812" s="564"/>
      <c r="W812" s="564"/>
      <c r="X812" s="564"/>
      <c r="Y812" s="564"/>
      <c r="Z812" s="564"/>
    </row>
    <row r="813" ht="12.75" customHeight="1">
      <c r="A813" s="564"/>
      <c r="B813" s="565"/>
      <c r="C813" s="565"/>
      <c r="D813" s="566"/>
      <c r="E813" s="566"/>
      <c r="F813" s="566"/>
      <c r="G813" s="567"/>
      <c r="H813" s="564"/>
      <c r="I813" s="568"/>
      <c r="J813" s="564"/>
      <c r="K813" s="564"/>
      <c r="L813" s="564"/>
      <c r="M813" s="564"/>
      <c r="N813" s="564"/>
      <c r="O813" s="564"/>
      <c r="P813" s="564"/>
      <c r="Q813" s="564"/>
      <c r="R813" s="564"/>
      <c r="S813" s="564"/>
      <c r="T813" s="564"/>
      <c r="U813" s="564"/>
      <c r="V813" s="564"/>
      <c r="W813" s="564"/>
      <c r="X813" s="564"/>
      <c r="Y813" s="564"/>
      <c r="Z813" s="564"/>
    </row>
    <row r="814" ht="12.75" customHeight="1">
      <c r="A814" s="564"/>
      <c r="B814" s="565"/>
      <c r="C814" s="565"/>
      <c r="D814" s="566"/>
      <c r="E814" s="566"/>
      <c r="F814" s="566"/>
      <c r="G814" s="567"/>
      <c r="H814" s="564"/>
      <c r="I814" s="568"/>
      <c r="J814" s="564"/>
      <c r="K814" s="564"/>
      <c r="L814" s="564"/>
      <c r="M814" s="564"/>
      <c r="N814" s="564"/>
      <c r="O814" s="564"/>
      <c r="P814" s="564"/>
      <c r="Q814" s="564"/>
      <c r="R814" s="564"/>
      <c r="S814" s="564"/>
      <c r="T814" s="564"/>
      <c r="U814" s="564"/>
      <c r="V814" s="564"/>
      <c r="W814" s="564"/>
      <c r="X814" s="564"/>
      <c r="Y814" s="564"/>
      <c r="Z814" s="564"/>
    </row>
    <row r="815" ht="12.75" customHeight="1">
      <c r="A815" s="564"/>
      <c r="B815" s="565"/>
      <c r="C815" s="565"/>
      <c r="D815" s="566"/>
      <c r="E815" s="566"/>
      <c r="F815" s="566"/>
      <c r="G815" s="567"/>
      <c r="H815" s="564"/>
      <c r="I815" s="568"/>
      <c r="J815" s="564"/>
      <c r="K815" s="564"/>
      <c r="L815" s="564"/>
      <c r="M815" s="564"/>
      <c r="N815" s="564"/>
      <c r="O815" s="564"/>
      <c r="P815" s="564"/>
      <c r="Q815" s="564"/>
      <c r="R815" s="564"/>
      <c r="S815" s="564"/>
      <c r="T815" s="564"/>
      <c r="U815" s="564"/>
      <c r="V815" s="564"/>
      <c r="W815" s="564"/>
      <c r="X815" s="564"/>
      <c r="Y815" s="564"/>
      <c r="Z815" s="564"/>
    </row>
    <row r="816" ht="12.75" customHeight="1">
      <c r="A816" s="564"/>
      <c r="B816" s="565"/>
      <c r="C816" s="565"/>
      <c r="D816" s="566"/>
      <c r="E816" s="566"/>
      <c r="F816" s="566"/>
      <c r="G816" s="567"/>
      <c r="H816" s="564"/>
      <c r="I816" s="568"/>
      <c r="J816" s="564"/>
      <c r="K816" s="564"/>
      <c r="L816" s="564"/>
      <c r="M816" s="564"/>
      <c r="N816" s="564"/>
      <c r="O816" s="564"/>
      <c r="P816" s="564"/>
      <c r="Q816" s="564"/>
      <c r="R816" s="564"/>
      <c r="S816" s="564"/>
      <c r="T816" s="564"/>
      <c r="U816" s="564"/>
      <c r="V816" s="564"/>
      <c r="W816" s="564"/>
      <c r="X816" s="564"/>
      <c r="Y816" s="564"/>
      <c r="Z816" s="564"/>
    </row>
    <row r="817" ht="12.75" customHeight="1">
      <c r="A817" s="564"/>
      <c r="B817" s="565"/>
      <c r="C817" s="565"/>
      <c r="D817" s="566"/>
      <c r="E817" s="566"/>
      <c r="F817" s="566"/>
      <c r="G817" s="567"/>
      <c r="H817" s="564"/>
      <c r="I817" s="568"/>
      <c r="J817" s="564"/>
      <c r="K817" s="564"/>
      <c r="L817" s="564"/>
      <c r="M817" s="564"/>
      <c r="N817" s="564"/>
      <c r="O817" s="564"/>
      <c r="P817" s="564"/>
      <c r="Q817" s="564"/>
      <c r="R817" s="564"/>
      <c r="S817" s="564"/>
      <c r="T817" s="564"/>
      <c r="U817" s="564"/>
      <c r="V817" s="564"/>
      <c r="W817" s="564"/>
      <c r="X817" s="564"/>
      <c r="Y817" s="564"/>
      <c r="Z817" s="564"/>
    </row>
    <row r="818" ht="12.75" customHeight="1">
      <c r="A818" s="564"/>
      <c r="B818" s="565"/>
      <c r="C818" s="565"/>
      <c r="D818" s="566"/>
      <c r="E818" s="566"/>
      <c r="F818" s="566"/>
      <c r="G818" s="567"/>
      <c r="H818" s="564"/>
      <c r="I818" s="568"/>
      <c r="J818" s="564"/>
      <c r="K818" s="564"/>
      <c r="L818" s="564"/>
      <c r="M818" s="564"/>
      <c r="N818" s="564"/>
      <c r="O818" s="564"/>
      <c r="P818" s="564"/>
      <c r="Q818" s="564"/>
      <c r="R818" s="564"/>
      <c r="S818" s="564"/>
      <c r="T818" s="564"/>
      <c r="U818" s="564"/>
      <c r="V818" s="564"/>
      <c r="W818" s="564"/>
      <c r="X818" s="564"/>
      <c r="Y818" s="564"/>
      <c r="Z818" s="564"/>
    </row>
    <row r="819" ht="12.75" customHeight="1">
      <c r="A819" s="564"/>
      <c r="B819" s="565"/>
      <c r="C819" s="565"/>
      <c r="D819" s="566"/>
      <c r="E819" s="566"/>
      <c r="F819" s="566"/>
      <c r="G819" s="567"/>
      <c r="H819" s="564"/>
      <c r="I819" s="568"/>
      <c r="J819" s="564"/>
      <c r="K819" s="564"/>
      <c r="L819" s="564"/>
      <c r="M819" s="564"/>
      <c r="N819" s="564"/>
      <c r="O819" s="564"/>
      <c r="P819" s="564"/>
      <c r="Q819" s="564"/>
      <c r="R819" s="564"/>
      <c r="S819" s="564"/>
      <c r="T819" s="564"/>
      <c r="U819" s="564"/>
      <c r="V819" s="564"/>
      <c r="W819" s="564"/>
      <c r="X819" s="564"/>
      <c r="Y819" s="564"/>
      <c r="Z819" s="564"/>
    </row>
    <row r="820" ht="12.75" customHeight="1">
      <c r="A820" s="564"/>
      <c r="B820" s="565"/>
      <c r="C820" s="565"/>
      <c r="D820" s="566"/>
      <c r="E820" s="566"/>
      <c r="F820" s="566"/>
      <c r="G820" s="567"/>
      <c r="H820" s="564"/>
      <c r="I820" s="568"/>
      <c r="J820" s="564"/>
      <c r="K820" s="564"/>
      <c r="L820" s="564"/>
      <c r="M820" s="564"/>
      <c r="N820" s="564"/>
      <c r="O820" s="564"/>
      <c r="P820" s="564"/>
      <c r="Q820" s="564"/>
      <c r="R820" s="564"/>
      <c r="S820" s="564"/>
      <c r="T820" s="564"/>
      <c r="U820" s="564"/>
      <c r="V820" s="564"/>
      <c r="W820" s="564"/>
      <c r="X820" s="564"/>
      <c r="Y820" s="564"/>
      <c r="Z820" s="564"/>
    </row>
    <row r="821" ht="12.75" customHeight="1">
      <c r="A821" s="564"/>
      <c r="B821" s="565"/>
      <c r="C821" s="565"/>
      <c r="D821" s="566"/>
      <c r="E821" s="566"/>
      <c r="F821" s="566"/>
      <c r="G821" s="567"/>
      <c r="H821" s="564"/>
      <c r="I821" s="568"/>
      <c r="J821" s="564"/>
      <c r="K821" s="564"/>
      <c r="L821" s="564"/>
      <c r="M821" s="564"/>
      <c r="N821" s="564"/>
      <c r="O821" s="564"/>
      <c r="P821" s="564"/>
      <c r="Q821" s="564"/>
      <c r="R821" s="564"/>
      <c r="S821" s="564"/>
      <c r="T821" s="564"/>
      <c r="U821" s="564"/>
      <c r="V821" s="564"/>
      <c r="W821" s="564"/>
      <c r="X821" s="564"/>
      <c r="Y821" s="564"/>
      <c r="Z821" s="564"/>
    </row>
    <row r="822" ht="12.75" customHeight="1">
      <c r="A822" s="564"/>
      <c r="B822" s="565"/>
      <c r="C822" s="565"/>
      <c r="D822" s="566"/>
      <c r="E822" s="566"/>
      <c r="F822" s="566"/>
      <c r="G822" s="567"/>
      <c r="H822" s="564"/>
      <c r="I822" s="568"/>
      <c r="J822" s="564"/>
      <c r="K822" s="564"/>
      <c r="L822" s="564"/>
      <c r="M822" s="564"/>
      <c r="N822" s="564"/>
      <c r="O822" s="564"/>
      <c r="P822" s="564"/>
      <c r="Q822" s="564"/>
      <c r="R822" s="564"/>
      <c r="S822" s="564"/>
      <c r="T822" s="564"/>
      <c r="U822" s="564"/>
      <c r="V822" s="564"/>
      <c r="W822" s="564"/>
      <c r="X822" s="564"/>
      <c r="Y822" s="564"/>
      <c r="Z822" s="564"/>
    </row>
    <row r="823" ht="12.75" customHeight="1">
      <c r="A823" s="564"/>
      <c r="B823" s="565"/>
      <c r="C823" s="565"/>
      <c r="D823" s="566"/>
      <c r="E823" s="566"/>
      <c r="F823" s="566"/>
      <c r="G823" s="567"/>
      <c r="H823" s="564"/>
      <c r="I823" s="568"/>
      <c r="J823" s="564"/>
      <c r="K823" s="564"/>
      <c r="L823" s="564"/>
      <c r="M823" s="564"/>
      <c r="N823" s="564"/>
      <c r="O823" s="564"/>
      <c r="P823" s="564"/>
      <c r="Q823" s="564"/>
      <c r="R823" s="564"/>
      <c r="S823" s="564"/>
      <c r="T823" s="564"/>
      <c r="U823" s="564"/>
      <c r="V823" s="564"/>
      <c r="W823" s="564"/>
      <c r="X823" s="564"/>
      <c r="Y823" s="564"/>
      <c r="Z823" s="564"/>
    </row>
    <row r="824" ht="12.75" customHeight="1">
      <c r="A824" s="564"/>
      <c r="B824" s="565"/>
      <c r="C824" s="565"/>
      <c r="D824" s="566"/>
      <c r="E824" s="566"/>
      <c r="F824" s="566"/>
      <c r="G824" s="567"/>
      <c r="H824" s="564"/>
      <c r="I824" s="568"/>
      <c r="J824" s="564"/>
      <c r="K824" s="564"/>
      <c r="L824" s="564"/>
      <c r="M824" s="564"/>
      <c r="N824" s="564"/>
      <c r="O824" s="564"/>
      <c r="P824" s="564"/>
      <c r="Q824" s="564"/>
      <c r="R824" s="564"/>
      <c r="S824" s="564"/>
      <c r="T824" s="564"/>
      <c r="U824" s="564"/>
      <c r="V824" s="564"/>
      <c r="W824" s="564"/>
      <c r="X824" s="564"/>
      <c r="Y824" s="564"/>
      <c r="Z824" s="564"/>
    </row>
    <row r="825" ht="12.75" customHeight="1">
      <c r="A825" s="564"/>
      <c r="B825" s="565"/>
      <c r="C825" s="565"/>
      <c r="D825" s="566"/>
      <c r="E825" s="566"/>
      <c r="F825" s="566"/>
      <c r="G825" s="567"/>
      <c r="H825" s="564"/>
      <c r="I825" s="568"/>
      <c r="J825" s="564"/>
      <c r="K825" s="564"/>
      <c r="L825" s="564"/>
      <c r="M825" s="564"/>
      <c r="N825" s="564"/>
      <c r="O825" s="564"/>
      <c r="P825" s="564"/>
      <c r="Q825" s="564"/>
      <c r="R825" s="564"/>
      <c r="S825" s="564"/>
      <c r="T825" s="564"/>
      <c r="U825" s="564"/>
      <c r="V825" s="564"/>
      <c r="W825" s="564"/>
      <c r="X825" s="564"/>
      <c r="Y825" s="564"/>
      <c r="Z825" s="564"/>
    </row>
    <row r="826" ht="12.75" customHeight="1">
      <c r="A826" s="564"/>
      <c r="B826" s="565"/>
      <c r="C826" s="565"/>
      <c r="D826" s="566"/>
      <c r="E826" s="566"/>
      <c r="F826" s="566"/>
      <c r="G826" s="567"/>
      <c r="H826" s="564"/>
      <c r="I826" s="568"/>
      <c r="J826" s="564"/>
      <c r="K826" s="564"/>
      <c r="L826" s="564"/>
      <c r="M826" s="564"/>
      <c r="N826" s="564"/>
      <c r="O826" s="564"/>
      <c r="P826" s="564"/>
      <c r="Q826" s="564"/>
      <c r="R826" s="564"/>
      <c r="S826" s="564"/>
      <c r="T826" s="564"/>
      <c r="U826" s="564"/>
      <c r="V826" s="564"/>
      <c r="W826" s="564"/>
      <c r="X826" s="564"/>
      <c r="Y826" s="564"/>
      <c r="Z826" s="564"/>
    </row>
    <row r="827" ht="12.75" customHeight="1">
      <c r="A827" s="564"/>
      <c r="B827" s="565"/>
      <c r="C827" s="565"/>
      <c r="D827" s="566"/>
      <c r="E827" s="566"/>
      <c r="F827" s="566"/>
      <c r="G827" s="567"/>
      <c r="H827" s="564"/>
      <c r="I827" s="568"/>
      <c r="J827" s="564"/>
      <c r="K827" s="564"/>
      <c r="L827" s="564"/>
      <c r="M827" s="564"/>
      <c r="N827" s="564"/>
      <c r="O827" s="564"/>
      <c r="P827" s="564"/>
      <c r="Q827" s="564"/>
      <c r="R827" s="564"/>
      <c r="S827" s="564"/>
      <c r="T827" s="564"/>
      <c r="U827" s="564"/>
      <c r="V827" s="564"/>
      <c r="W827" s="564"/>
      <c r="X827" s="564"/>
      <c r="Y827" s="564"/>
      <c r="Z827" s="564"/>
    </row>
    <row r="828" ht="12.75" customHeight="1">
      <c r="A828" s="564"/>
      <c r="B828" s="565"/>
      <c r="C828" s="565"/>
      <c r="D828" s="566"/>
      <c r="E828" s="566"/>
      <c r="F828" s="566"/>
      <c r="G828" s="567"/>
      <c r="H828" s="564"/>
      <c r="I828" s="568"/>
      <c r="J828" s="564"/>
      <c r="K828" s="564"/>
      <c r="L828" s="564"/>
      <c r="M828" s="564"/>
      <c r="N828" s="564"/>
      <c r="O828" s="564"/>
      <c r="P828" s="564"/>
      <c r="Q828" s="564"/>
      <c r="R828" s="564"/>
      <c r="S828" s="564"/>
      <c r="T828" s="564"/>
      <c r="U828" s="564"/>
      <c r="V828" s="564"/>
      <c r="W828" s="564"/>
      <c r="X828" s="564"/>
      <c r="Y828" s="564"/>
      <c r="Z828" s="564"/>
    </row>
    <row r="829" ht="12.75" customHeight="1">
      <c r="A829" s="564"/>
      <c r="B829" s="565"/>
      <c r="C829" s="565"/>
      <c r="D829" s="566"/>
      <c r="E829" s="566"/>
      <c r="F829" s="566"/>
      <c r="G829" s="567"/>
      <c r="H829" s="564"/>
      <c r="I829" s="568"/>
      <c r="J829" s="564"/>
      <c r="K829" s="564"/>
      <c r="L829" s="564"/>
      <c r="M829" s="564"/>
      <c r="N829" s="564"/>
      <c r="O829" s="564"/>
      <c r="P829" s="564"/>
      <c r="Q829" s="564"/>
      <c r="R829" s="564"/>
      <c r="S829" s="564"/>
      <c r="T829" s="564"/>
      <c r="U829" s="564"/>
      <c r="V829" s="564"/>
      <c r="W829" s="564"/>
      <c r="X829" s="564"/>
      <c r="Y829" s="564"/>
      <c r="Z829" s="564"/>
    </row>
    <row r="830" ht="12.75" customHeight="1">
      <c r="A830" s="564"/>
      <c r="B830" s="565"/>
      <c r="C830" s="565"/>
      <c r="D830" s="566"/>
      <c r="E830" s="566"/>
      <c r="F830" s="566"/>
      <c r="G830" s="567"/>
      <c r="H830" s="564"/>
      <c r="I830" s="568"/>
      <c r="J830" s="564"/>
      <c r="K830" s="564"/>
      <c r="L830" s="564"/>
      <c r="M830" s="564"/>
      <c r="N830" s="564"/>
      <c r="O830" s="564"/>
      <c r="P830" s="564"/>
      <c r="Q830" s="564"/>
      <c r="R830" s="564"/>
      <c r="S830" s="564"/>
      <c r="T830" s="564"/>
      <c r="U830" s="564"/>
      <c r="V830" s="564"/>
      <c r="W830" s="564"/>
      <c r="X830" s="564"/>
      <c r="Y830" s="564"/>
      <c r="Z830" s="564"/>
    </row>
    <row r="831" ht="12.75" customHeight="1">
      <c r="A831" s="564"/>
      <c r="B831" s="565"/>
      <c r="C831" s="565"/>
      <c r="D831" s="566"/>
      <c r="E831" s="566"/>
      <c r="F831" s="566"/>
      <c r="G831" s="567"/>
      <c r="H831" s="564"/>
      <c r="I831" s="568"/>
      <c r="J831" s="564"/>
      <c r="K831" s="564"/>
      <c r="L831" s="564"/>
      <c r="M831" s="564"/>
      <c r="N831" s="564"/>
      <c r="O831" s="564"/>
      <c r="P831" s="564"/>
      <c r="Q831" s="564"/>
      <c r="R831" s="564"/>
      <c r="S831" s="564"/>
      <c r="T831" s="564"/>
      <c r="U831" s="564"/>
      <c r="V831" s="564"/>
      <c r="W831" s="564"/>
      <c r="X831" s="564"/>
      <c r="Y831" s="564"/>
      <c r="Z831" s="564"/>
    </row>
    <row r="832" ht="12.75" customHeight="1">
      <c r="A832" s="564"/>
      <c r="B832" s="565"/>
      <c r="C832" s="565"/>
      <c r="D832" s="566"/>
      <c r="E832" s="566"/>
      <c r="F832" s="566"/>
      <c r="G832" s="567"/>
      <c r="H832" s="564"/>
      <c r="I832" s="568"/>
      <c r="J832" s="564"/>
      <c r="K832" s="564"/>
      <c r="L832" s="564"/>
      <c r="M832" s="564"/>
      <c r="N832" s="564"/>
      <c r="O832" s="564"/>
      <c r="P832" s="564"/>
      <c r="Q832" s="564"/>
      <c r="R832" s="564"/>
      <c r="S832" s="564"/>
      <c r="T832" s="564"/>
      <c r="U832" s="564"/>
      <c r="V832" s="564"/>
      <c r="W832" s="564"/>
      <c r="X832" s="564"/>
      <c r="Y832" s="564"/>
      <c r="Z832" s="564"/>
    </row>
    <row r="833" ht="12.75" customHeight="1">
      <c r="A833" s="564"/>
      <c r="B833" s="565"/>
      <c r="C833" s="565"/>
      <c r="D833" s="566"/>
      <c r="E833" s="566"/>
      <c r="F833" s="566"/>
      <c r="G833" s="567"/>
      <c r="H833" s="564"/>
      <c r="I833" s="568"/>
      <c r="J833" s="564"/>
      <c r="K833" s="564"/>
      <c r="L833" s="564"/>
      <c r="M833" s="564"/>
      <c r="N833" s="564"/>
      <c r="O833" s="564"/>
      <c r="P833" s="564"/>
      <c r="Q833" s="564"/>
      <c r="R833" s="564"/>
      <c r="S833" s="564"/>
      <c r="T833" s="564"/>
      <c r="U833" s="564"/>
      <c r="V833" s="564"/>
      <c r="W833" s="564"/>
      <c r="X833" s="564"/>
      <c r="Y833" s="564"/>
      <c r="Z833" s="564"/>
    </row>
    <row r="834" ht="12.75" customHeight="1">
      <c r="A834" s="564"/>
      <c r="B834" s="565"/>
      <c r="C834" s="565"/>
      <c r="D834" s="566"/>
      <c r="E834" s="566"/>
      <c r="F834" s="566"/>
      <c r="G834" s="567"/>
      <c r="H834" s="564"/>
      <c r="I834" s="568"/>
      <c r="J834" s="564"/>
      <c r="K834" s="564"/>
      <c r="L834" s="564"/>
      <c r="M834" s="564"/>
      <c r="N834" s="564"/>
      <c r="O834" s="564"/>
      <c r="P834" s="564"/>
      <c r="Q834" s="564"/>
      <c r="R834" s="564"/>
      <c r="S834" s="564"/>
      <c r="T834" s="564"/>
      <c r="U834" s="564"/>
      <c r="V834" s="564"/>
      <c r="W834" s="564"/>
      <c r="X834" s="564"/>
      <c r="Y834" s="564"/>
      <c r="Z834" s="564"/>
    </row>
    <row r="835" ht="12.75" customHeight="1">
      <c r="A835" s="564"/>
      <c r="B835" s="565"/>
      <c r="C835" s="565"/>
      <c r="D835" s="566"/>
      <c r="E835" s="566"/>
      <c r="F835" s="566"/>
      <c r="G835" s="567"/>
      <c r="H835" s="564"/>
      <c r="I835" s="568"/>
      <c r="J835" s="564"/>
      <c r="K835" s="564"/>
      <c r="L835" s="564"/>
      <c r="M835" s="564"/>
      <c r="N835" s="564"/>
      <c r="O835" s="564"/>
      <c r="P835" s="564"/>
      <c r="Q835" s="564"/>
      <c r="R835" s="564"/>
      <c r="S835" s="564"/>
      <c r="T835" s="564"/>
      <c r="U835" s="564"/>
      <c r="V835" s="564"/>
      <c r="W835" s="564"/>
      <c r="X835" s="564"/>
      <c r="Y835" s="564"/>
      <c r="Z835" s="564"/>
    </row>
    <row r="836" ht="12.75" customHeight="1">
      <c r="A836" s="564"/>
      <c r="B836" s="565"/>
      <c r="C836" s="565"/>
      <c r="D836" s="566"/>
      <c r="E836" s="566"/>
      <c r="F836" s="566"/>
      <c r="G836" s="567"/>
      <c r="H836" s="564"/>
      <c r="I836" s="568"/>
      <c r="J836" s="564"/>
      <c r="K836" s="564"/>
      <c r="L836" s="564"/>
      <c r="M836" s="564"/>
      <c r="N836" s="564"/>
      <c r="O836" s="564"/>
      <c r="P836" s="564"/>
      <c r="Q836" s="564"/>
      <c r="R836" s="564"/>
      <c r="S836" s="564"/>
      <c r="T836" s="564"/>
      <c r="U836" s="564"/>
      <c r="V836" s="564"/>
      <c r="W836" s="564"/>
      <c r="X836" s="564"/>
      <c r="Y836" s="564"/>
      <c r="Z836" s="564"/>
    </row>
    <row r="837" ht="12.75" customHeight="1">
      <c r="A837" s="564"/>
      <c r="B837" s="565"/>
      <c r="C837" s="565"/>
      <c r="D837" s="566"/>
      <c r="E837" s="566"/>
      <c r="F837" s="566"/>
      <c r="G837" s="567"/>
      <c r="H837" s="564"/>
      <c r="I837" s="568"/>
      <c r="J837" s="564"/>
      <c r="K837" s="564"/>
      <c r="L837" s="564"/>
      <c r="M837" s="564"/>
      <c r="N837" s="564"/>
      <c r="O837" s="564"/>
      <c r="P837" s="564"/>
      <c r="Q837" s="564"/>
      <c r="R837" s="564"/>
      <c r="S837" s="564"/>
      <c r="T837" s="564"/>
      <c r="U837" s="564"/>
      <c r="V837" s="564"/>
      <c r="W837" s="564"/>
      <c r="X837" s="564"/>
      <c r="Y837" s="564"/>
      <c r="Z837" s="564"/>
    </row>
    <row r="838" ht="12.75" customHeight="1">
      <c r="A838" s="564"/>
      <c r="B838" s="565"/>
      <c r="C838" s="565"/>
      <c r="D838" s="566"/>
      <c r="E838" s="566"/>
      <c r="F838" s="566"/>
      <c r="G838" s="567"/>
      <c r="H838" s="564"/>
      <c r="I838" s="568"/>
      <c r="J838" s="564"/>
      <c r="K838" s="564"/>
      <c r="L838" s="564"/>
      <c r="M838" s="564"/>
      <c r="N838" s="564"/>
      <c r="O838" s="564"/>
      <c r="P838" s="564"/>
      <c r="Q838" s="564"/>
      <c r="R838" s="564"/>
      <c r="S838" s="564"/>
      <c r="T838" s="564"/>
      <c r="U838" s="564"/>
      <c r="V838" s="564"/>
      <c r="W838" s="564"/>
      <c r="X838" s="564"/>
      <c r="Y838" s="564"/>
      <c r="Z838" s="564"/>
    </row>
    <row r="839" ht="12.75" customHeight="1">
      <c r="A839" s="564"/>
      <c r="B839" s="565"/>
      <c r="C839" s="565"/>
      <c r="D839" s="566"/>
      <c r="E839" s="566"/>
      <c r="F839" s="566"/>
      <c r="G839" s="567"/>
      <c r="H839" s="564"/>
      <c r="I839" s="568"/>
      <c r="J839" s="564"/>
      <c r="K839" s="564"/>
      <c r="L839" s="564"/>
      <c r="M839" s="564"/>
      <c r="N839" s="564"/>
      <c r="O839" s="564"/>
      <c r="P839" s="564"/>
      <c r="Q839" s="564"/>
      <c r="R839" s="564"/>
      <c r="S839" s="564"/>
      <c r="T839" s="564"/>
      <c r="U839" s="564"/>
      <c r="V839" s="564"/>
      <c r="W839" s="564"/>
      <c r="X839" s="564"/>
      <c r="Y839" s="564"/>
      <c r="Z839" s="564"/>
    </row>
    <row r="840" ht="12.75" customHeight="1">
      <c r="A840" s="564"/>
      <c r="B840" s="565"/>
      <c r="C840" s="565"/>
      <c r="D840" s="566"/>
      <c r="E840" s="566"/>
      <c r="F840" s="566"/>
      <c r="G840" s="567"/>
      <c r="H840" s="564"/>
      <c r="I840" s="568"/>
      <c r="J840" s="564"/>
      <c r="K840" s="564"/>
      <c r="L840" s="564"/>
      <c r="M840" s="564"/>
      <c r="N840" s="564"/>
      <c r="O840" s="564"/>
      <c r="P840" s="564"/>
      <c r="Q840" s="564"/>
      <c r="R840" s="564"/>
      <c r="S840" s="564"/>
      <c r="T840" s="564"/>
      <c r="U840" s="564"/>
      <c r="V840" s="564"/>
      <c r="W840" s="564"/>
      <c r="X840" s="564"/>
      <c r="Y840" s="564"/>
      <c r="Z840" s="564"/>
    </row>
    <row r="841" ht="12.75" customHeight="1">
      <c r="A841" s="564"/>
      <c r="B841" s="565"/>
      <c r="C841" s="565"/>
      <c r="D841" s="566"/>
      <c r="E841" s="566"/>
      <c r="F841" s="566"/>
      <c r="G841" s="567"/>
      <c r="H841" s="564"/>
      <c r="I841" s="568"/>
      <c r="J841" s="564"/>
      <c r="K841" s="564"/>
      <c r="L841" s="564"/>
      <c r="M841" s="564"/>
      <c r="N841" s="564"/>
      <c r="O841" s="564"/>
      <c r="P841" s="564"/>
      <c r="Q841" s="564"/>
      <c r="R841" s="564"/>
      <c r="S841" s="564"/>
      <c r="T841" s="564"/>
      <c r="U841" s="564"/>
      <c r="V841" s="564"/>
      <c r="W841" s="564"/>
      <c r="X841" s="564"/>
      <c r="Y841" s="564"/>
      <c r="Z841" s="564"/>
    </row>
    <row r="842" ht="12.75" customHeight="1">
      <c r="A842" s="564"/>
      <c r="B842" s="565"/>
      <c r="C842" s="565"/>
      <c r="D842" s="566"/>
      <c r="E842" s="566"/>
      <c r="F842" s="566"/>
      <c r="G842" s="567"/>
      <c r="H842" s="564"/>
      <c r="I842" s="568"/>
      <c r="J842" s="564"/>
      <c r="K842" s="564"/>
      <c r="L842" s="564"/>
      <c r="M842" s="564"/>
      <c r="N842" s="564"/>
      <c r="O842" s="564"/>
      <c r="P842" s="564"/>
      <c r="Q842" s="564"/>
      <c r="R842" s="564"/>
      <c r="S842" s="564"/>
      <c r="T842" s="564"/>
      <c r="U842" s="564"/>
      <c r="V842" s="564"/>
      <c r="W842" s="564"/>
      <c r="X842" s="564"/>
      <c r="Y842" s="564"/>
      <c r="Z842" s="564"/>
    </row>
    <row r="843" ht="12.75" customHeight="1">
      <c r="A843" s="564"/>
      <c r="B843" s="565"/>
      <c r="C843" s="565"/>
      <c r="D843" s="566"/>
      <c r="E843" s="566"/>
      <c r="F843" s="566"/>
      <c r="G843" s="567"/>
      <c r="H843" s="564"/>
      <c r="I843" s="568"/>
      <c r="J843" s="564"/>
      <c r="K843" s="564"/>
      <c r="L843" s="564"/>
      <c r="M843" s="564"/>
      <c r="N843" s="564"/>
      <c r="O843" s="564"/>
      <c r="P843" s="564"/>
      <c r="Q843" s="564"/>
      <c r="R843" s="564"/>
      <c r="S843" s="564"/>
      <c r="T843" s="564"/>
      <c r="U843" s="564"/>
      <c r="V843" s="564"/>
      <c r="W843" s="564"/>
      <c r="X843" s="564"/>
      <c r="Y843" s="564"/>
      <c r="Z843" s="564"/>
    </row>
    <row r="844" ht="12.75" customHeight="1">
      <c r="A844" s="564"/>
      <c r="B844" s="565"/>
      <c r="C844" s="565"/>
      <c r="D844" s="566"/>
      <c r="E844" s="566"/>
      <c r="F844" s="566"/>
      <c r="G844" s="567"/>
      <c r="H844" s="564"/>
      <c r="I844" s="568"/>
      <c r="J844" s="564"/>
      <c r="K844" s="564"/>
      <c r="L844" s="564"/>
      <c r="M844" s="564"/>
      <c r="N844" s="564"/>
      <c r="O844" s="564"/>
      <c r="P844" s="564"/>
      <c r="Q844" s="564"/>
      <c r="R844" s="564"/>
      <c r="S844" s="564"/>
      <c r="T844" s="564"/>
      <c r="U844" s="564"/>
      <c r="V844" s="564"/>
      <c r="W844" s="564"/>
      <c r="X844" s="564"/>
      <c r="Y844" s="564"/>
      <c r="Z844" s="564"/>
    </row>
    <row r="845" ht="12.75" customHeight="1">
      <c r="A845" s="564"/>
      <c r="B845" s="565"/>
      <c r="C845" s="565"/>
      <c r="D845" s="566"/>
      <c r="E845" s="566"/>
      <c r="F845" s="566"/>
      <c r="G845" s="567"/>
      <c r="H845" s="564"/>
      <c r="I845" s="568"/>
      <c r="J845" s="564"/>
      <c r="K845" s="564"/>
      <c r="L845" s="564"/>
      <c r="M845" s="564"/>
      <c r="N845" s="564"/>
      <c r="O845" s="564"/>
      <c r="P845" s="564"/>
      <c r="Q845" s="564"/>
      <c r="R845" s="564"/>
      <c r="S845" s="564"/>
      <c r="T845" s="564"/>
      <c r="U845" s="564"/>
      <c r="V845" s="564"/>
      <c r="W845" s="564"/>
      <c r="X845" s="564"/>
      <c r="Y845" s="564"/>
      <c r="Z845" s="564"/>
    </row>
    <row r="846" ht="12.75" customHeight="1">
      <c r="A846" s="564"/>
      <c r="B846" s="565"/>
      <c r="C846" s="565"/>
      <c r="D846" s="566"/>
      <c r="E846" s="566"/>
      <c r="F846" s="566"/>
      <c r="G846" s="567"/>
      <c r="H846" s="564"/>
      <c r="I846" s="568"/>
      <c r="J846" s="564"/>
      <c r="K846" s="564"/>
      <c r="L846" s="564"/>
      <c r="M846" s="564"/>
      <c r="N846" s="564"/>
      <c r="O846" s="564"/>
      <c r="P846" s="564"/>
      <c r="Q846" s="564"/>
      <c r="R846" s="564"/>
      <c r="S846" s="564"/>
      <c r="T846" s="564"/>
      <c r="U846" s="564"/>
      <c r="V846" s="564"/>
      <c r="W846" s="564"/>
      <c r="X846" s="564"/>
      <c r="Y846" s="564"/>
      <c r="Z846" s="564"/>
    </row>
    <row r="847" ht="12.75" customHeight="1">
      <c r="A847" s="564"/>
      <c r="B847" s="565"/>
      <c r="C847" s="565"/>
      <c r="D847" s="566"/>
      <c r="E847" s="566"/>
      <c r="F847" s="566"/>
      <c r="G847" s="567"/>
      <c r="H847" s="564"/>
      <c r="I847" s="568"/>
      <c r="J847" s="564"/>
      <c r="K847" s="564"/>
      <c r="L847" s="564"/>
      <c r="M847" s="564"/>
      <c r="N847" s="564"/>
      <c r="O847" s="564"/>
      <c r="P847" s="564"/>
      <c r="Q847" s="564"/>
      <c r="R847" s="564"/>
      <c r="S847" s="564"/>
      <c r="T847" s="564"/>
      <c r="U847" s="564"/>
      <c r="V847" s="564"/>
      <c r="W847" s="564"/>
      <c r="X847" s="564"/>
      <c r="Y847" s="564"/>
      <c r="Z847" s="564"/>
    </row>
    <row r="848" ht="12.75" customHeight="1">
      <c r="A848" s="564"/>
      <c r="B848" s="565"/>
      <c r="C848" s="565"/>
      <c r="D848" s="566"/>
      <c r="E848" s="566"/>
      <c r="F848" s="566"/>
      <c r="G848" s="567"/>
      <c r="H848" s="564"/>
      <c r="I848" s="568"/>
      <c r="J848" s="564"/>
      <c r="K848" s="564"/>
      <c r="L848" s="564"/>
      <c r="M848" s="564"/>
      <c r="N848" s="564"/>
      <c r="O848" s="564"/>
      <c r="P848" s="564"/>
      <c r="Q848" s="564"/>
      <c r="R848" s="564"/>
      <c r="S848" s="564"/>
      <c r="T848" s="564"/>
      <c r="U848" s="564"/>
      <c r="V848" s="564"/>
      <c r="W848" s="564"/>
      <c r="X848" s="564"/>
      <c r="Y848" s="564"/>
      <c r="Z848" s="564"/>
    </row>
    <row r="849" ht="12.75" customHeight="1">
      <c r="A849" s="564"/>
      <c r="B849" s="565"/>
      <c r="C849" s="565"/>
      <c r="D849" s="566"/>
      <c r="E849" s="566"/>
      <c r="F849" s="566"/>
      <c r="G849" s="567"/>
      <c r="H849" s="564"/>
      <c r="I849" s="568"/>
      <c r="J849" s="564"/>
      <c r="K849" s="564"/>
      <c r="L849" s="564"/>
      <c r="M849" s="564"/>
      <c r="N849" s="564"/>
      <c r="O849" s="564"/>
      <c r="P849" s="564"/>
      <c r="Q849" s="564"/>
      <c r="R849" s="564"/>
      <c r="S849" s="564"/>
      <c r="T849" s="564"/>
      <c r="U849" s="564"/>
      <c r="V849" s="564"/>
      <c r="W849" s="564"/>
      <c r="X849" s="564"/>
      <c r="Y849" s="564"/>
      <c r="Z849" s="564"/>
    </row>
    <row r="850" ht="12.75" customHeight="1">
      <c r="A850" s="564"/>
      <c r="B850" s="565"/>
      <c r="C850" s="565"/>
      <c r="D850" s="566"/>
      <c r="E850" s="566"/>
      <c r="F850" s="566"/>
      <c r="G850" s="567"/>
      <c r="H850" s="564"/>
      <c r="I850" s="568"/>
      <c r="J850" s="564"/>
      <c r="K850" s="564"/>
      <c r="L850" s="564"/>
      <c r="M850" s="564"/>
      <c r="N850" s="564"/>
      <c r="O850" s="564"/>
      <c r="P850" s="564"/>
      <c r="Q850" s="564"/>
      <c r="R850" s="564"/>
      <c r="S850" s="564"/>
      <c r="T850" s="564"/>
      <c r="U850" s="564"/>
      <c r="V850" s="564"/>
      <c r="W850" s="564"/>
      <c r="X850" s="564"/>
      <c r="Y850" s="564"/>
      <c r="Z850" s="564"/>
    </row>
    <row r="851" ht="12.75" customHeight="1">
      <c r="A851" s="564"/>
      <c r="B851" s="565"/>
      <c r="C851" s="565"/>
      <c r="D851" s="566"/>
      <c r="E851" s="566"/>
      <c r="F851" s="566"/>
      <c r="G851" s="567"/>
      <c r="H851" s="564"/>
      <c r="I851" s="568"/>
      <c r="J851" s="564"/>
      <c r="K851" s="564"/>
      <c r="L851" s="564"/>
      <c r="M851" s="564"/>
      <c r="N851" s="564"/>
      <c r="O851" s="564"/>
      <c r="P851" s="564"/>
      <c r="Q851" s="564"/>
      <c r="R851" s="564"/>
      <c r="S851" s="564"/>
      <c r="T851" s="564"/>
      <c r="U851" s="564"/>
      <c r="V851" s="564"/>
      <c r="W851" s="564"/>
      <c r="X851" s="564"/>
      <c r="Y851" s="564"/>
      <c r="Z851" s="564"/>
    </row>
    <row r="852" ht="12.75" customHeight="1">
      <c r="A852" s="564"/>
      <c r="B852" s="565"/>
      <c r="C852" s="565"/>
      <c r="D852" s="566"/>
      <c r="E852" s="566"/>
      <c r="F852" s="566"/>
      <c r="G852" s="567"/>
      <c r="H852" s="564"/>
      <c r="I852" s="568"/>
      <c r="J852" s="564"/>
      <c r="K852" s="564"/>
      <c r="L852" s="564"/>
      <c r="M852" s="564"/>
      <c r="N852" s="564"/>
      <c r="O852" s="564"/>
      <c r="P852" s="564"/>
      <c r="Q852" s="564"/>
      <c r="R852" s="564"/>
      <c r="S852" s="564"/>
      <c r="T852" s="564"/>
      <c r="U852" s="564"/>
      <c r="V852" s="564"/>
      <c r="W852" s="564"/>
      <c r="X852" s="564"/>
      <c r="Y852" s="564"/>
      <c r="Z852" s="564"/>
    </row>
    <row r="853" ht="12.75" customHeight="1">
      <c r="A853" s="564"/>
      <c r="B853" s="565"/>
      <c r="C853" s="565"/>
      <c r="D853" s="566"/>
      <c r="E853" s="566"/>
      <c r="F853" s="566"/>
      <c r="G853" s="567"/>
      <c r="H853" s="564"/>
      <c r="I853" s="568"/>
      <c r="J853" s="564"/>
      <c r="K853" s="564"/>
      <c r="L853" s="564"/>
      <c r="M853" s="564"/>
      <c r="N853" s="564"/>
      <c r="O853" s="564"/>
      <c r="P853" s="564"/>
      <c r="Q853" s="564"/>
      <c r="R853" s="564"/>
      <c r="S853" s="564"/>
      <c r="T853" s="564"/>
      <c r="U853" s="564"/>
      <c r="V853" s="564"/>
      <c r="W853" s="564"/>
      <c r="X853" s="564"/>
      <c r="Y853" s="564"/>
      <c r="Z853" s="564"/>
    </row>
    <row r="854" ht="12.75" customHeight="1">
      <c r="A854" s="564"/>
      <c r="B854" s="565"/>
      <c r="C854" s="565"/>
      <c r="D854" s="566"/>
      <c r="E854" s="566"/>
      <c r="F854" s="566"/>
      <c r="G854" s="567"/>
      <c r="H854" s="564"/>
      <c r="I854" s="568"/>
      <c r="J854" s="564"/>
      <c r="K854" s="564"/>
      <c r="L854" s="564"/>
      <c r="M854" s="564"/>
      <c r="N854" s="564"/>
      <c r="O854" s="564"/>
      <c r="P854" s="564"/>
      <c r="Q854" s="564"/>
      <c r="R854" s="564"/>
      <c r="S854" s="564"/>
      <c r="T854" s="564"/>
      <c r="U854" s="564"/>
      <c r="V854" s="564"/>
      <c r="W854" s="564"/>
      <c r="X854" s="564"/>
      <c r="Y854" s="564"/>
      <c r="Z854" s="564"/>
    </row>
    <row r="855" ht="12.75" customHeight="1">
      <c r="A855" s="564"/>
      <c r="B855" s="565"/>
      <c r="C855" s="565"/>
      <c r="D855" s="566"/>
      <c r="E855" s="566"/>
      <c r="F855" s="566"/>
      <c r="G855" s="567"/>
      <c r="H855" s="564"/>
      <c r="I855" s="568"/>
      <c r="J855" s="564"/>
      <c r="K855" s="564"/>
      <c r="L855" s="564"/>
      <c r="M855" s="564"/>
      <c r="N855" s="564"/>
      <c r="O855" s="564"/>
      <c r="P855" s="564"/>
      <c r="Q855" s="564"/>
      <c r="R855" s="564"/>
      <c r="S855" s="564"/>
      <c r="T855" s="564"/>
      <c r="U855" s="564"/>
      <c r="V855" s="564"/>
      <c r="W855" s="564"/>
      <c r="X855" s="564"/>
      <c r="Y855" s="564"/>
      <c r="Z855" s="564"/>
    </row>
    <row r="856" ht="12.75" customHeight="1">
      <c r="A856" s="564"/>
      <c r="B856" s="565"/>
      <c r="C856" s="565"/>
      <c r="D856" s="566"/>
      <c r="E856" s="566"/>
      <c r="F856" s="566"/>
      <c r="G856" s="567"/>
      <c r="H856" s="564"/>
      <c r="I856" s="568"/>
      <c r="J856" s="564"/>
      <c r="K856" s="564"/>
      <c r="L856" s="564"/>
      <c r="M856" s="564"/>
      <c r="N856" s="564"/>
      <c r="O856" s="564"/>
      <c r="P856" s="564"/>
      <c r="Q856" s="564"/>
      <c r="R856" s="564"/>
      <c r="S856" s="564"/>
      <c r="T856" s="564"/>
      <c r="U856" s="564"/>
      <c r="V856" s="564"/>
      <c r="W856" s="564"/>
      <c r="X856" s="564"/>
      <c r="Y856" s="564"/>
      <c r="Z856" s="564"/>
    </row>
    <row r="857" ht="12.75" customHeight="1">
      <c r="A857" s="564"/>
      <c r="B857" s="565"/>
      <c r="C857" s="565"/>
      <c r="D857" s="566"/>
      <c r="E857" s="566"/>
      <c r="F857" s="566"/>
      <c r="G857" s="567"/>
      <c r="H857" s="564"/>
      <c r="I857" s="568"/>
      <c r="J857" s="564"/>
      <c r="K857" s="564"/>
      <c r="L857" s="564"/>
      <c r="M857" s="564"/>
      <c r="N857" s="564"/>
      <c r="O857" s="564"/>
      <c r="P857" s="564"/>
      <c r="Q857" s="564"/>
      <c r="R857" s="564"/>
      <c r="S857" s="564"/>
      <c r="T857" s="564"/>
      <c r="U857" s="564"/>
      <c r="V857" s="564"/>
      <c r="W857" s="564"/>
      <c r="X857" s="564"/>
      <c r="Y857" s="564"/>
      <c r="Z857" s="564"/>
    </row>
    <row r="858" ht="12.75" customHeight="1">
      <c r="A858" s="564"/>
      <c r="B858" s="565"/>
      <c r="C858" s="565"/>
      <c r="D858" s="566"/>
      <c r="E858" s="566"/>
      <c r="F858" s="566"/>
      <c r="G858" s="567"/>
      <c r="H858" s="564"/>
      <c r="I858" s="568"/>
      <c r="J858" s="564"/>
      <c r="K858" s="564"/>
      <c r="L858" s="564"/>
      <c r="M858" s="564"/>
      <c r="N858" s="564"/>
      <c r="O858" s="564"/>
      <c r="P858" s="564"/>
      <c r="Q858" s="564"/>
      <c r="R858" s="564"/>
      <c r="S858" s="564"/>
      <c r="T858" s="564"/>
      <c r="U858" s="564"/>
      <c r="V858" s="564"/>
      <c r="W858" s="564"/>
      <c r="X858" s="564"/>
      <c r="Y858" s="564"/>
      <c r="Z858" s="564"/>
    </row>
    <row r="859" ht="12.75" customHeight="1">
      <c r="A859" s="564"/>
      <c r="B859" s="565"/>
      <c r="C859" s="565"/>
      <c r="D859" s="566"/>
      <c r="E859" s="566"/>
      <c r="F859" s="566"/>
      <c r="G859" s="567"/>
      <c r="H859" s="564"/>
      <c r="I859" s="568"/>
      <c r="J859" s="564"/>
      <c r="K859" s="564"/>
      <c r="L859" s="564"/>
      <c r="M859" s="564"/>
      <c r="N859" s="564"/>
      <c r="O859" s="564"/>
      <c r="P859" s="564"/>
      <c r="Q859" s="564"/>
      <c r="R859" s="564"/>
      <c r="S859" s="564"/>
      <c r="T859" s="564"/>
      <c r="U859" s="564"/>
      <c r="V859" s="564"/>
      <c r="W859" s="564"/>
      <c r="X859" s="564"/>
      <c r="Y859" s="564"/>
      <c r="Z859" s="564"/>
    </row>
    <row r="860" ht="12.75" customHeight="1">
      <c r="A860" s="564"/>
      <c r="B860" s="565"/>
      <c r="C860" s="565"/>
      <c r="D860" s="566"/>
      <c r="E860" s="566"/>
      <c r="F860" s="566"/>
      <c r="G860" s="567"/>
      <c r="H860" s="564"/>
      <c r="I860" s="568"/>
      <c r="J860" s="564"/>
      <c r="K860" s="564"/>
      <c r="L860" s="564"/>
      <c r="M860" s="564"/>
      <c r="N860" s="564"/>
      <c r="O860" s="564"/>
      <c r="P860" s="564"/>
      <c r="Q860" s="564"/>
      <c r="R860" s="564"/>
      <c r="S860" s="564"/>
      <c r="T860" s="564"/>
      <c r="U860" s="564"/>
      <c r="V860" s="564"/>
      <c r="W860" s="564"/>
      <c r="X860" s="564"/>
      <c r="Y860" s="564"/>
      <c r="Z860" s="564"/>
    </row>
    <row r="861" ht="12.75" customHeight="1">
      <c r="A861" s="564"/>
      <c r="B861" s="565"/>
      <c r="C861" s="565"/>
      <c r="D861" s="566"/>
      <c r="E861" s="566"/>
      <c r="F861" s="566"/>
      <c r="G861" s="567"/>
      <c r="H861" s="564"/>
      <c r="I861" s="568"/>
      <c r="J861" s="564"/>
      <c r="K861" s="564"/>
      <c r="L861" s="564"/>
      <c r="M861" s="564"/>
      <c r="N861" s="564"/>
      <c r="O861" s="564"/>
      <c r="P861" s="564"/>
      <c r="Q861" s="564"/>
      <c r="R861" s="564"/>
      <c r="S861" s="564"/>
      <c r="T861" s="564"/>
      <c r="U861" s="564"/>
      <c r="V861" s="564"/>
      <c r="W861" s="564"/>
      <c r="X861" s="564"/>
      <c r="Y861" s="564"/>
      <c r="Z861" s="564"/>
    </row>
    <row r="862" ht="12.75" customHeight="1">
      <c r="A862" s="564"/>
      <c r="B862" s="565"/>
      <c r="C862" s="565"/>
      <c r="D862" s="566"/>
      <c r="E862" s="566"/>
      <c r="F862" s="566"/>
      <c r="G862" s="567"/>
      <c r="H862" s="564"/>
      <c r="I862" s="568"/>
      <c r="J862" s="564"/>
      <c r="K862" s="564"/>
      <c r="L862" s="564"/>
      <c r="M862" s="564"/>
      <c r="N862" s="564"/>
      <c r="O862" s="564"/>
      <c r="P862" s="564"/>
      <c r="Q862" s="564"/>
      <c r="R862" s="564"/>
      <c r="S862" s="564"/>
      <c r="T862" s="564"/>
      <c r="U862" s="564"/>
      <c r="V862" s="564"/>
      <c r="W862" s="564"/>
      <c r="X862" s="564"/>
      <c r="Y862" s="564"/>
      <c r="Z862" s="564"/>
    </row>
    <row r="863" ht="12.75" customHeight="1">
      <c r="A863" s="564"/>
      <c r="B863" s="565"/>
      <c r="C863" s="565"/>
      <c r="D863" s="566"/>
      <c r="E863" s="566"/>
      <c r="F863" s="566"/>
      <c r="G863" s="567"/>
      <c r="H863" s="564"/>
      <c r="I863" s="568"/>
      <c r="J863" s="564"/>
      <c r="K863" s="564"/>
      <c r="L863" s="564"/>
      <c r="M863" s="564"/>
      <c r="N863" s="564"/>
      <c r="O863" s="564"/>
      <c r="P863" s="564"/>
      <c r="Q863" s="564"/>
      <c r="R863" s="564"/>
      <c r="S863" s="564"/>
      <c r="T863" s="564"/>
      <c r="U863" s="564"/>
      <c r="V863" s="564"/>
      <c r="W863" s="564"/>
      <c r="X863" s="564"/>
      <c r="Y863" s="564"/>
      <c r="Z863" s="564"/>
    </row>
    <row r="864" ht="12.75" customHeight="1">
      <c r="A864" s="564"/>
      <c r="B864" s="565"/>
      <c r="C864" s="565"/>
      <c r="D864" s="566"/>
      <c r="E864" s="566"/>
      <c r="F864" s="566"/>
      <c r="G864" s="567"/>
      <c r="H864" s="564"/>
      <c r="I864" s="568"/>
      <c r="J864" s="564"/>
      <c r="K864" s="564"/>
      <c r="L864" s="564"/>
      <c r="M864" s="564"/>
      <c r="N864" s="564"/>
      <c r="O864" s="564"/>
      <c r="P864" s="564"/>
      <c r="Q864" s="564"/>
      <c r="R864" s="564"/>
      <c r="S864" s="564"/>
      <c r="T864" s="564"/>
      <c r="U864" s="564"/>
      <c r="V864" s="564"/>
      <c r="W864" s="564"/>
      <c r="X864" s="564"/>
      <c r="Y864" s="564"/>
      <c r="Z864" s="564"/>
    </row>
    <row r="865" ht="12.75" customHeight="1">
      <c r="A865" s="564"/>
      <c r="B865" s="565"/>
      <c r="C865" s="565"/>
      <c r="D865" s="566"/>
      <c r="E865" s="566"/>
      <c r="F865" s="566"/>
      <c r="G865" s="567"/>
      <c r="H865" s="564"/>
      <c r="I865" s="568"/>
      <c r="J865" s="564"/>
      <c r="K865" s="564"/>
      <c r="L865" s="564"/>
      <c r="M865" s="564"/>
      <c r="N865" s="564"/>
      <c r="O865" s="564"/>
      <c r="P865" s="564"/>
      <c r="Q865" s="564"/>
      <c r="R865" s="564"/>
      <c r="S865" s="564"/>
      <c r="T865" s="564"/>
      <c r="U865" s="564"/>
      <c r="V865" s="564"/>
      <c r="W865" s="564"/>
      <c r="X865" s="564"/>
      <c r="Y865" s="564"/>
      <c r="Z865" s="564"/>
    </row>
    <row r="866" ht="12.75" customHeight="1">
      <c r="A866" s="564"/>
      <c r="B866" s="565"/>
      <c r="C866" s="565"/>
      <c r="D866" s="566"/>
      <c r="E866" s="566"/>
      <c r="F866" s="566"/>
      <c r="G866" s="567"/>
      <c r="H866" s="564"/>
      <c r="I866" s="568"/>
      <c r="J866" s="564"/>
      <c r="K866" s="564"/>
      <c r="L866" s="564"/>
      <c r="M866" s="564"/>
      <c r="N866" s="564"/>
      <c r="O866" s="564"/>
      <c r="P866" s="564"/>
      <c r="Q866" s="564"/>
      <c r="R866" s="564"/>
      <c r="S866" s="564"/>
      <c r="T866" s="564"/>
      <c r="U866" s="564"/>
      <c r="V866" s="564"/>
      <c r="W866" s="564"/>
      <c r="X866" s="564"/>
      <c r="Y866" s="564"/>
      <c r="Z866" s="564"/>
    </row>
    <row r="867" ht="12.75" customHeight="1">
      <c r="A867" s="564"/>
      <c r="B867" s="565"/>
      <c r="C867" s="565"/>
      <c r="D867" s="566"/>
      <c r="E867" s="566"/>
      <c r="F867" s="566"/>
      <c r="G867" s="567"/>
      <c r="H867" s="564"/>
      <c r="I867" s="568"/>
      <c r="J867" s="564"/>
      <c r="K867" s="564"/>
      <c r="L867" s="564"/>
      <c r="M867" s="564"/>
      <c r="N867" s="564"/>
      <c r="O867" s="564"/>
      <c r="P867" s="564"/>
      <c r="Q867" s="564"/>
      <c r="R867" s="564"/>
      <c r="S867" s="564"/>
      <c r="T867" s="564"/>
      <c r="U867" s="564"/>
      <c r="V867" s="564"/>
      <c r="W867" s="564"/>
      <c r="X867" s="564"/>
      <c r="Y867" s="564"/>
      <c r="Z867" s="564"/>
    </row>
    <row r="868" ht="12.75" customHeight="1">
      <c r="A868" s="564"/>
      <c r="B868" s="565"/>
      <c r="C868" s="565"/>
      <c r="D868" s="566"/>
      <c r="E868" s="566"/>
      <c r="F868" s="566"/>
      <c r="G868" s="567"/>
      <c r="H868" s="564"/>
      <c r="I868" s="568"/>
      <c r="J868" s="564"/>
      <c r="K868" s="564"/>
      <c r="L868" s="564"/>
      <c r="M868" s="564"/>
      <c r="N868" s="564"/>
      <c r="O868" s="564"/>
      <c r="P868" s="564"/>
      <c r="Q868" s="564"/>
      <c r="R868" s="564"/>
      <c r="S868" s="564"/>
      <c r="T868" s="564"/>
      <c r="U868" s="564"/>
      <c r="V868" s="564"/>
      <c r="W868" s="564"/>
      <c r="X868" s="564"/>
      <c r="Y868" s="564"/>
      <c r="Z868" s="564"/>
    </row>
    <row r="869" ht="12.75" customHeight="1">
      <c r="A869" s="564"/>
      <c r="B869" s="565"/>
      <c r="C869" s="565"/>
      <c r="D869" s="566"/>
      <c r="E869" s="566"/>
      <c r="F869" s="566"/>
      <c r="G869" s="567"/>
      <c r="H869" s="564"/>
      <c r="I869" s="568"/>
      <c r="J869" s="564"/>
      <c r="K869" s="564"/>
      <c r="L869" s="564"/>
      <c r="M869" s="564"/>
      <c r="N869" s="564"/>
      <c r="O869" s="564"/>
      <c r="P869" s="564"/>
      <c r="Q869" s="564"/>
      <c r="R869" s="564"/>
      <c r="S869" s="564"/>
      <c r="T869" s="564"/>
      <c r="U869" s="564"/>
      <c r="V869" s="564"/>
      <c r="W869" s="564"/>
      <c r="X869" s="564"/>
      <c r="Y869" s="564"/>
      <c r="Z869" s="564"/>
    </row>
    <row r="870" ht="12.75" customHeight="1">
      <c r="A870" s="564"/>
      <c r="B870" s="565"/>
      <c r="C870" s="565"/>
      <c r="D870" s="566"/>
      <c r="E870" s="566"/>
      <c r="F870" s="566"/>
      <c r="G870" s="567"/>
      <c r="H870" s="564"/>
      <c r="I870" s="568"/>
      <c r="J870" s="564"/>
      <c r="K870" s="564"/>
      <c r="L870" s="564"/>
      <c r="M870" s="564"/>
      <c r="N870" s="564"/>
      <c r="O870" s="564"/>
      <c r="P870" s="564"/>
      <c r="Q870" s="564"/>
      <c r="R870" s="564"/>
      <c r="S870" s="564"/>
      <c r="T870" s="564"/>
      <c r="U870" s="564"/>
      <c r="V870" s="564"/>
      <c r="W870" s="564"/>
      <c r="X870" s="564"/>
      <c r="Y870" s="564"/>
      <c r="Z870" s="564"/>
    </row>
    <row r="871" ht="12.75" customHeight="1">
      <c r="A871" s="564"/>
      <c r="B871" s="565"/>
      <c r="C871" s="565"/>
      <c r="D871" s="566"/>
      <c r="E871" s="566"/>
      <c r="F871" s="566"/>
      <c r="G871" s="567"/>
      <c r="H871" s="564"/>
      <c r="I871" s="568"/>
      <c r="J871" s="564"/>
      <c r="K871" s="564"/>
      <c r="L871" s="564"/>
      <c r="M871" s="564"/>
      <c r="N871" s="564"/>
      <c r="O871" s="564"/>
      <c r="P871" s="564"/>
      <c r="Q871" s="564"/>
      <c r="R871" s="564"/>
      <c r="S871" s="564"/>
      <c r="T871" s="564"/>
      <c r="U871" s="564"/>
      <c r="V871" s="564"/>
      <c r="W871" s="564"/>
      <c r="X871" s="564"/>
      <c r="Y871" s="564"/>
      <c r="Z871" s="564"/>
    </row>
    <row r="872" ht="12.75" customHeight="1">
      <c r="A872" s="564"/>
      <c r="B872" s="565"/>
      <c r="C872" s="565"/>
      <c r="D872" s="566"/>
      <c r="E872" s="566"/>
      <c r="F872" s="566"/>
      <c r="G872" s="567"/>
      <c r="H872" s="564"/>
      <c r="I872" s="568"/>
      <c r="J872" s="564"/>
      <c r="K872" s="564"/>
      <c r="L872" s="564"/>
      <c r="M872" s="564"/>
      <c r="N872" s="564"/>
      <c r="O872" s="564"/>
      <c r="P872" s="564"/>
      <c r="Q872" s="564"/>
      <c r="R872" s="564"/>
      <c r="S872" s="564"/>
      <c r="T872" s="564"/>
      <c r="U872" s="564"/>
      <c r="V872" s="564"/>
      <c r="W872" s="564"/>
      <c r="X872" s="564"/>
      <c r="Y872" s="564"/>
      <c r="Z872" s="564"/>
    </row>
    <row r="873" ht="12.75" customHeight="1">
      <c r="A873" s="564"/>
      <c r="B873" s="565"/>
      <c r="C873" s="565"/>
      <c r="D873" s="566"/>
      <c r="E873" s="566"/>
      <c r="F873" s="566"/>
      <c r="G873" s="567"/>
      <c r="H873" s="564"/>
      <c r="I873" s="568"/>
      <c r="J873" s="564"/>
      <c r="K873" s="564"/>
      <c r="L873" s="564"/>
      <c r="M873" s="564"/>
      <c r="N873" s="564"/>
      <c r="O873" s="564"/>
      <c r="P873" s="564"/>
      <c r="Q873" s="564"/>
      <c r="R873" s="564"/>
      <c r="S873" s="564"/>
      <c r="T873" s="564"/>
      <c r="U873" s="564"/>
      <c r="V873" s="564"/>
      <c r="W873" s="564"/>
      <c r="X873" s="564"/>
      <c r="Y873" s="564"/>
      <c r="Z873" s="564"/>
    </row>
    <row r="874" ht="12.75" customHeight="1">
      <c r="A874" s="564"/>
      <c r="B874" s="565"/>
      <c r="C874" s="565"/>
      <c r="D874" s="566"/>
      <c r="E874" s="566"/>
      <c r="F874" s="566"/>
      <c r="G874" s="567"/>
      <c r="H874" s="564"/>
      <c r="I874" s="568"/>
      <c r="J874" s="564"/>
      <c r="K874" s="564"/>
      <c r="L874" s="564"/>
      <c r="M874" s="564"/>
      <c r="N874" s="564"/>
      <c r="O874" s="564"/>
      <c r="P874" s="564"/>
      <c r="Q874" s="564"/>
      <c r="R874" s="564"/>
      <c r="S874" s="564"/>
      <c r="T874" s="564"/>
      <c r="U874" s="564"/>
      <c r="V874" s="564"/>
      <c r="W874" s="564"/>
      <c r="X874" s="564"/>
      <c r="Y874" s="564"/>
      <c r="Z874" s="564"/>
    </row>
    <row r="875" ht="12.75" customHeight="1">
      <c r="A875" s="564"/>
      <c r="B875" s="565"/>
      <c r="C875" s="565"/>
      <c r="D875" s="566"/>
      <c r="E875" s="566"/>
      <c r="F875" s="566"/>
      <c r="G875" s="567"/>
      <c r="H875" s="564"/>
      <c r="I875" s="568"/>
      <c r="J875" s="564"/>
      <c r="K875" s="564"/>
      <c r="L875" s="564"/>
      <c r="M875" s="564"/>
      <c r="N875" s="564"/>
      <c r="O875" s="564"/>
      <c r="P875" s="564"/>
      <c r="Q875" s="564"/>
      <c r="R875" s="564"/>
      <c r="S875" s="564"/>
      <c r="T875" s="564"/>
      <c r="U875" s="564"/>
      <c r="V875" s="564"/>
      <c r="W875" s="564"/>
      <c r="X875" s="564"/>
      <c r="Y875" s="564"/>
      <c r="Z875" s="564"/>
    </row>
    <row r="876" ht="12.75" customHeight="1">
      <c r="A876" s="564"/>
      <c r="B876" s="565"/>
      <c r="C876" s="565"/>
      <c r="D876" s="566"/>
      <c r="E876" s="566"/>
      <c r="F876" s="566"/>
      <c r="G876" s="567"/>
      <c r="H876" s="564"/>
      <c r="I876" s="568"/>
      <c r="J876" s="564"/>
      <c r="K876" s="564"/>
      <c r="L876" s="564"/>
      <c r="M876" s="564"/>
      <c r="N876" s="564"/>
      <c r="O876" s="564"/>
      <c r="P876" s="564"/>
      <c r="Q876" s="564"/>
      <c r="R876" s="564"/>
      <c r="S876" s="564"/>
      <c r="T876" s="564"/>
      <c r="U876" s="564"/>
      <c r="V876" s="564"/>
      <c r="W876" s="564"/>
      <c r="X876" s="564"/>
      <c r="Y876" s="564"/>
      <c r="Z876" s="564"/>
    </row>
    <row r="877" ht="12.75" customHeight="1">
      <c r="A877" s="564"/>
      <c r="B877" s="565"/>
      <c r="C877" s="565"/>
      <c r="D877" s="566"/>
      <c r="E877" s="566"/>
      <c r="F877" s="566"/>
      <c r="G877" s="567"/>
      <c r="H877" s="564"/>
      <c r="I877" s="568"/>
      <c r="J877" s="564"/>
      <c r="K877" s="564"/>
      <c r="L877" s="564"/>
      <c r="M877" s="564"/>
      <c r="N877" s="564"/>
      <c r="O877" s="564"/>
      <c r="P877" s="564"/>
      <c r="Q877" s="564"/>
      <c r="R877" s="564"/>
      <c r="S877" s="564"/>
      <c r="T877" s="564"/>
      <c r="U877" s="564"/>
      <c r="V877" s="564"/>
      <c r="W877" s="564"/>
      <c r="X877" s="564"/>
      <c r="Y877" s="564"/>
      <c r="Z877" s="564"/>
    </row>
    <row r="878" ht="12.75" customHeight="1">
      <c r="A878" s="564"/>
      <c r="B878" s="565"/>
      <c r="C878" s="565"/>
      <c r="D878" s="566"/>
      <c r="E878" s="566"/>
      <c r="F878" s="566"/>
      <c r="G878" s="567"/>
      <c r="H878" s="564"/>
      <c r="I878" s="568"/>
      <c r="J878" s="564"/>
      <c r="K878" s="564"/>
      <c r="L878" s="564"/>
      <c r="M878" s="564"/>
      <c r="N878" s="564"/>
      <c r="O878" s="564"/>
      <c r="P878" s="564"/>
      <c r="Q878" s="564"/>
      <c r="R878" s="564"/>
      <c r="S878" s="564"/>
      <c r="T878" s="564"/>
      <c r="U878" s="564"/>
      <c r="V878" s="564"/>
      <c r="W878" s="564"/>
      <c r="X878" s="564"/>
      <c r="Y878" s="564"/>
      <c r="Z878" s="564"/>
    </row>
    <row r="879" ht="12.75" customHeight="1">
      <c r="A879" s="564"/>
      <c r="B879" s="565"/>
      <c r="C879" s="565"/>
      <c r="D879" s="566"/>
      <c r="E879" s="566"/>
      <c r="F879" s="566"/>
      <c r="G879" s="567"/>
      <c r="H879" s="564"/>
      <c r="I879" s="568"/>
      <c r="J879" s="564"/>
      <c r="K879" s="564"/>
      <c r="L879" s="564"/>
      <c r="M879" s="564"/>
      <c r="N879" s="564"/>
      <c r="O879" s="564"/>
      <c r="P879" s="564"/>
      <c r="Q879" s="564"/>
      <c r="R879" s="564"/>
      <c r="S879" s="564"/>
      <c r="T879" s="564"/>
      <c r="U879" s="564"/>
      <c r="V879" s="564"/>
      <c r="W879" s="564"/>
      <c r="X879" s="564"/>
      <c r="Y879" s="564"/>
      <c r="Z879" s="564"/>
    </row>
    <row r="880" ht="12.75" customHeight="1">
      <c r="A880" s="564"/>
      <c r="B880" s="565"/>
      <c r="C880" s="565"/>
      <c r="D880" s="566"/>
      <c r="E880" s="566"/>
      <c r="F880" s="566"/>
      <c r="G880" s="567"/>
      <c r="H880" s="564"/>
      <c r="I880" s="568"/>
      <c r="J880" s="564"/>
      <c r="K880" s="564"/>
      <c r="L880" s="564"/>
      <c r="M880" s="564"/>
      <c r="N880" s="564"/>
      <c r="O880" s="564"/>
      <c r="P880" s="564"/>
      <c r="Q880" s="564"/>
      <c r="R880" s="564"/>
      <c r="S880" s="564"/>
      <c r="T880" s="564"/>
      <c r="U880" s="564"/>
      <c r="V880" s="564"/>
      <c r="W880" s="564"/>
      <c r="X880" s="564"/>
      <c r="Y880" s="564"/>
      <c r="Z880" s="564"/>
    </row>
    <row r="881" ht="12.75" customHeight="1">
      <c r="A881" s="564"/>
      <c r="B881" s="565"/>
      <c r="C881" s="565"/>
      <c r="D881" s="566"/>
      <c r="E881" s="566"/>
      <c r="F881" s="566"/>
      <c r="G881" s="567"/>
      <c r="H881" s="564"/>
      <c r="I881" s="568"/>
      <c r="J881" s="564"/>
      <c r="K881" s="564"/>
      <c r="L881" s="564"/>
      <c r="M881" s="564"/>
      <c r="N881" s="564"/>
      <c r="O881" s="564"/>
      <c r="P881" s="564"/>
      <c r="Q881" s="564"/>
      <c r="R881" s="564"/>
      <c r="S881" s="564"/>
      <c r="T881" s="564"/>
      <c r="U881" s="564"/>
      <c r="V881" s="564"/>
      <c r="W881" s="564"/>
      <c r="X881" s="564"/>
      <c r="Y881" s="564"/>
      <c r="Z881" s="564"/>
    </row>
    <row r="882" ht="12.75" customHeight="1">
      <c r="A882" s="564"/>
      <c r="B882" s="565"/>
      <c r="C882" s="565"/>
      <c r="D882" s="566"/>
      <c r="E882" s="566"/>
      <c r="F882" s="566"/>
      <c r="G882" s="567"/>
      <c r="H882" s="564"/>
      <c r="I882" s="568"/>
      <c r="J882" s="564"/>
      <c r="K882" s="564"/>
      <c r="L882" s="564"/>
      <c r="M882" s="564"/>
      <c r="N882" s="564"/>
      <c r="O882" s="564"/>
      <c r="P882" s="564"/>
      <c r="Q882" s="564"/>
      <c r="R882" s="564"/>
      <c r="S882" s="564"/>
      <c r="T882" s="564"/>
      <c r="U882" s="564"/>
      <c r="V882" s="564"/>
      <c r="W882" s="564"/>
      <c r="X882" s="564"/>
      <c r="Y882" s="564"/>
      <c r="Z882" s="564"/>
    </row>
    <row r="883" ht="12.75" customHeight="1">
      <c r="A883" s="564"/>
      <c r="B883" s="565"/>
      <c r="C883" s="565"/>
      <c r="D883" s="566"/>
      <c r="E883" s="566"/>
      <c r="F883" s="566"/>
      <c r="G883" s="567"/>
      <c r="H883" s="564"/>
      <c r="I883" s="568"/>
      <c r="J883" s="564"/>
      <c r="K883" s="564"/>
      <c r="L883" s="564"/>
      <c r="M883" s="564"/>
      <c r="N883" s="564"/>
      <c r="O883" s="564"/>
      <c r="P883" s="564"/>
      <c r="Q883" s="564"/>
      <c r="R883" s="564"/>
      <c r="S883" s="564"/>
      <c r="T883" s="564"/>
      <c r="U883" s="564"/>
      <c r="V883" s="564"/>
      <c r="W883" s="564"/>
      <c r="X883" s="564"/>
      <c r="Y883" s="564"/>
      <c r="Z883" s="564"/>
    </row>
    <row r="884" ht="12.75" customHeight="1">
      <c r="A884" s="564"/>
      <c r="B884" s="565"/>
      <c r="C884" s="565"/>
      <c r="D884" s="566"/>
      <c r="E884" s="566"/>
      <c r="F884" s="566"/>
      <c r="G884" s="567"/>
      <c r="H884" s="564"/>
      <c r="I884" s="568"/>
      <c r="J884" s="564"/>
      <c r="K884" s="564"/>
      <c r="L884" s="564"/>
      <c r="M884" s="564"/>
      <c r="N884" s="564"/>
      <c r="O884" s="564"/>
      <c r="P884" s="564"/>
      <c r="Q884" s="564"/>
      <c r="R884" s="564"/>
      <c r="S884" s="564"/>
      <c r="T884" s="564"/>
      <c r="U884" s="564"/>
      <c r="V884" s="564"/>
      <c r="W884" s="564"/>
      <c r="X884" s="564"/>
      <c r="Y884" s="564"/>
      <c r="Z884" s="564"/>
    </row>
    <row r="885" ht="12.75" customHeight="1">
      <c r="A885" s="564"/>
      <c r="B885" s="565"/>
      <c r="C885" s="565"/>
      <c r="D885" s="566"/>
      <c r="E885" s="566"/>
      <c r="F885" s="566"/>
      <c r="G885" s="567"/>
      <c r="H885" s="564"/>
      <c r="I885" s="568"/>
      <c r="J885" s="564"/>
      <c r="K885" s="564"/>
      <c r="L885" s="564"/>
      <c r="M885" s="564"/>
      <c r="N885" s="564"/>
      <c r="O885" s="564"/>
      <c r="P885" s="564"/>
      <c r="Q885" s="564"/>
      <c r="R885" s="564"/>
      <c r="S885" s="564"/>
      <c r="T885" s="564"/>
      <c r="U885" s="564"/>
      <c r="V885" s="564"/>
      <c r="W885" s="564"/>
      <c r="X885" s="564"/>
      <c r="Y885" s="564"/>
      <c r="Z885" s="564"/>
    </row>
    <row r="886" ht="12.75" customHeight="1">
      <c r="A886" s="564"/>
      <c r="B886" s="565"/>
      <c r="C886" s="565"/>
      <c r="D886" s="566"/>
      <c r="E886" s="566"/>
      <c r="F886" s="566"/>
      <c r="G886" s="567"/>
      <c r="H886" s="564"/>
      <c r="I886" s="568"/>
      <c r="J886" s="564"/>
      <c r="K886" s="564"/>
      <c r="L886" s="564"/>
      <c r="M886" s="564"/>
      <c r="N886" s="564"/>
      <c r="O886" s="564"/>
      <c r="P886" s="564"/>
      <c r="Q886" s="564"/>
      <c r="R886" s="564"/>
      <c r="S886" s="564"/>
      <c r="T886" s="564"/>
      <c r="U886" s="564"/>
      <c r="V886" s="564"/>
      <c r="W886" s="564"/>
      <c r="X886" s="564"/>
      <c r="Y886" s="564"/>
      <c r="Z886" s="564"/>
    </row>
    <row r="887" ht="12.75" customHeight="1">
      <c r="A887" s="564"/>
      <c r="B887" s="565"/>
      <c r="C887" s="565"/>
      <c r="D887" s="566"/>
      <c r="E887" s="566"/>
      <c r="F887" s="566"/>
      <c r="G887" s="567"/>
      <c r="H887" s="564"/>
      <c r="I887" s="568"/>
      <c r="J887" s="564"/>
      <c r="K887" s="564"/>
      <c r="L887" s="564"/>
      <c r="M887" s="564"/>
      <c r="N887" s="564"/>
      <c r="O887" s="564"/>
      <c r="P887" s="564"/>
      <c r="Q887" s="564"/>
      <c r="R887" s="564"/>
      <c r="S887" s="564"/>
      <c r="T887" s="564"/>
      <c r="U887" s="564"/>
      <c r="V887" s="564"/>
      <c r="W887" s="564"/>
      <c r="X887" s="564"/>
      <c r="Y887" s="564"/>
      <c r="Z887" s="564"/>
    </row>
    <row r="888" ht="12.75" customHeight="1">
      <c r="A888" s="564"/>
      <c r="B888" s="565"/>
      <c r="C888" s="565"/>
      <c r="D888" s="566"/>
      <c r="E888" s="566"/>
      <c r="F888" s="566"/>
      <c r="G888" s="567"/>
      <c r="H888" s="564"/>
      <c r="I888" s="568"/>
      <c r="J888" s="564"/>
      <c r="K888" s="564"/>
      <c r="L888" s="564"/>
      <c r="M888" s="564"/>
      <c r="N888" s="564"/>
      <c r="O888" s="564"/>
      <c r="P888" s="564"/>
      <c r="Q888" s="564"/>
      <c r="R888" s="564"/>
      <c r="S888" s="564"/>
      <c r="T888" s="564"/>
      <c r="U888" s="564"/>
      <c r="V888" s="564"/>
      <c r="W888" s="564"/>
      <c r="X888" s="564"/>
      <c r="Y888" s="564"/>
      <c r="Z888" s="564"/>
    </row>
    <row r="889" ht="12.75" customHeight="1">
      <c r="A889" s="564"/>
      <c r="B889" s="565"/>
      <c r="C889" s="565"/>
      <c r="D889" s="566"/>
      <c r="E889" s="566"/>
      <c r="F889" s="566"/>
      <c r="G889" s="567"/>
      <c r="H889" s="564"/>
      <c r="I889" s="568"/>
      <c r="J889" s="564"/>
      <c r="K889" s="564"/>
      <c r="L889" s="564"/>
      <c r="M889" s="564"/>
      <c r="N889" s="564"/>
      <c r="O889" s="564"/>
      <c r="P889" s="564"/>
      <c r="Q889" s="564"/>
      <c r="R889" s="564"/>
      <c r="S889" s="564"/>
      <c r="T889" s="564"/>
      <c r="U889" s="564"/>
      <c r="V889" s="564"/>
      <c r="W889" s="564"/>
      <c r="X889" s="564"/>
      <c r="Y889" s="564"/>
      <c r="Z889" s="564"/>
    </row>
    <row r="890" ht="12.75" customHeight="1">
      <c r="A890" s="564"/>
      <c r="B890" s="565"/>
      <c r="C890" s="565"/>
      <c r="D890" s="566"/>
      <c r="E890" s="566"/>
      <c r="F890" s="566"/>
      <c r="G890" s="567"/>
      <c r="H890" s="564"/>
      <c r="I890" s="568"/>
      <c r="J890" s="564"/>
      <c r="K890" s="564"/>
      <c r="L890" s="564"/>
      <c r="M890" s="564"/>
      <c r="N890" s="564"/>
      <c r="O890" s="564"/>
      <c r="P890" s="564"/>
      <c r="Q890" s="564"/>
      <c r="R890" s="564"/>
      <c r="S890" s="564"/>
      <c r="T890" s="564"/>
      <c r="U890" s="564"/>
      <c r="V890" s="564"/>
      <c r="W890" s="564"/>
      <c r="X890" s="564"/>
      <c r="Y890" s="564"/>
      <c r="Z890" s="564"/>
    </row>
    <row r="891" ht="12.75" customHeight="1">
      <c r="A891" s="564"/>
      <c r="B891" s="565"/>
      <c r="C891" s="565"/>
      <c r="D891" s="566"/>
      <c r="E891" s="566"/>
      <c r="F891" s="566"/>
      <c r="G891" s="567"/>
      <c r="H891" s="564"/>
      <c r="I891" s="568"/>
      <c r="J891" s="564"/>
      <c r="K891" s="564"/>
      <c r="L891" s="564"/>
      <c r="M891" s="564"/>
      <c r="N891" s="564"/>
      <c r="O891" s="564"/>
      <c r="P891" s="564"/>
      <c r="Q891" s="564"/>
      <c r="R891" s="564"/>
      <c r="S891" s="564"/>
      <c r="T891" s="564"/>
      <c r="U891" s="564"/>
      <c r="V891" s="564"/>
      <c r="W891" s="564"/>
      <c r="X891" s="564"/>
      <c r="Y891" s="564"/>
      <c r="Z891" s="564"/>
    </row>
    <row r="892" ht="12.75" customHeight="1">
      <c r="A892" s="564"/>
      <c r="B892" s="565"/>
      <c r="C892" s="565"/>
      <c r="D892" s="566"/>
      <c r="E892" s="566"/>
      <c r="F892" s="566"/>
      <c r="G892" s="567"/>
      <c r="H892" s="564"/>
      <c r="I892" s="568"/>
      <c r="J892" s="564"/>
      <c r="K892" s="564"/>
      <c r="L892" s="564"/>
      <c r="M892" s="564"/>
      <c r="N892" s="564"/>
      <c r="O892" s="564"/>
      <c r="P892" s="564"/>
      <c r="Q892" s="564"/>
      <c r="R892" s="564"/>
      <c r="S892" s="564"/>
      <c r="T892" s="564"/>
      <c r="U892" s="564"/>
      <c r="V892" s="564"/>
      <c r="W892" s="564"/>
      <c r="X892" s="564"/>
      <c r="Y892" s="564"/>
      <c r="Z892" s="564"/>
    </row>
    <row r="893" ht="12.75" customHeight="1">
      <c r="A893" s="564"/>
      <c r="B893" s="565"/>
      <c r="C893" s="565"/>
      <c r="D893" s="566"/>
      <c r="E893" s="566"/>
      <c r="F893" s="566"/>
      <c r="G893" s="567"/>
      <c r="H893" s="564"/>
      <c r="I893" s="568"/>
      <c r="J893" s="564"/>
      <c r="K893" s="564"/>
      <c r="L893" s="564"/>
      <c r="M893" s="564"/>
      <c r="N893" s="564"/>
      <c r="O893" s="564"/>
      <c r="P893" s="564"/>
      <c r="Q893" s="564"/>
      <c r="R893" s="564"/>
      <c r="S893" s="564"/>
      <c r="T893" s="564"/>
      <c r="U893" s="564"/>
      <c r="V893" s="564"/>
      <c r="W893" s="564"/>
      <c r="X893" s="564"/>
      <c r="Y893" s="564"/>
      <c r="Z893" s="564"/>
    </row>
    <row r="894" ht="12.75" customHeight="1">
      <c r="A894" s="564"/>
      <c r="B894" s="565"/>
      <c r="C894" s="565"/>
      <c r="D894" s="566"/>
      <c r="E894" s="566"/>
      <c r="F894" s="566"/>
      <c r="G894" s="567"/>
      <c r="H894" s="564"/>
      <c r="I894" s="568"/>
      <c r="J894" s="564"/>
      <c r="K894" s="564"/>
      <c r="L894" s="564"/>
      <c r="M894" s="564"/>
      <c r="N894" s="564"/>
      <c r="O894" s="564"/>
      <c r="P894" s="564"/>
      <c r="Q894" s="564"/>
      <c r="R894" s="564"/>
      <c r="S894" s="564"/>
      <c r="T894" s="564"/>
      <c r="U894" s="564"/>
      <c r="V894" s="564"/>
      <c r="W894" s="564"/>
      <c r="X894" s="564"/>
      <c r="Y894" s="564"/>
      <c r="Z894" s="564"/>
    </row>
    <row r="895" ht="12.75" customHeight="1">
      <c r="A895" s="564"/>
      <c r="B895" s="565"/>
      <c r="C895" s="565"/>
      <c r="D895" s="566"/>
      <c r="E895" s="566"/>
      <c r="F895" s="566"/>
      <c r="G895" s="567"/>
      <c r="H895" s="564"/>
      <c r="I895" s="568"/>
      <c r="J895" s="564"/>
      <c r="K895" s="564"/>
      <c r="L895" s="564"/>
      <c r="M895" s="564"/>
      <c r="N895" s="564"/>
      <c r="O895" s="564"/>
      <c r="P895" s="564"/>
      <c r="Q895" s="564"/>
      <c r="R895" s="564"/>
      <c r="S895" s="564"/>
      <c r="T895" s="564"/>
      <c r="U895" s="564"/>
      <c r="V895" s="564"/>
      <c r="W895" s="564"/>
      <c r="X895" s="564"/>
      <c r="Y895" s="564"/>
      <c r="Z895" s="564"/>
    </row>
    <row r="896" ht="12.75" customHeight="1">
      <c r="A896" s="564"/>
      <c r="B896" s="565"/>
      <c r="C896" s="565"/>
      <c r="D896" s="566"/>
      <c r="E896" s="566"/>
      <c r="F896" s="566"/>
      <c r="G896" s="567"/>
      <c r="H896" s="564"/>
      <c r="I896" s="568"/>
      <c r="J896" s="564"/>
      <c r="K896" s="564"/>
      <c r="L896" s="564"/>
      <c r="M896" s="564"/>
      <c r="N896" s="564"/>
      <c r="O896" s="564"/>
      <c r="P896" s="564"/>
      <c r="Q896" s="564"/>
      <c r="R896" s="564"/>
      <c r="S896" s="564"/>
      <c r="T896" s="564"/>
      <c r="U896" s="564"/>
      <c r="V896" s="564"/>
      <c r="W896" s="564"/>
      <c r="X896" s="564"/>
      <c r="Y896" s="564"/>
      <c r="Z896" s="564"/>
    </row>
    <row r="897" ht="12.75" customHeight="1">
      <c r="A897" s="564"/>
      <c r="B897" s="565"/>
      <c r="C897" s="565"/>
      <c r="D897" s="566"/>
      <c r="E897" s="566"/>
      <c r="F897" s="566"/>
      <c r="G897" s="567"/>
      <c r="H897" s="564"/>
      <c r="I897" s="568"/>
      <c r="J897" s="564"/>
      <c r="K897" s="564"/>
      <c r="L897" s="564"/>
      <c r="M897" s="564"/>
      <c r="N897" s="564"/>
      <c r="O897" s="564"/>
      <c r="P897" s="564"/>
      <c r="Q897" s="564"/>
      <c r="R897" s="564"/>
      <c r="S897" s="564"/>
      <c r="T897" s="564"/>
      <c r="U897" s="564"/>
      <c r="V897" s="564"/>
      <c r="W897" s="564"/>
      <c r="X897" s="564"/>
      <c r="Y897" s="564"/>
      <c r="Z897" s="564"/>
    </row>
    <row r="898" ht="12.75" customHeight="1">
      <c r="A898" s="564"/>
      <c r="B898" s="565"/>
      <c r="C898" s="565"/>
      <c r="D898" s="566"/>
      <c r="E898" s="566"/>
      <c r="F898" s="566"/>
      <c r="G898" s="567"/>
      <c r="H898" s="564"/>
      <c r="I898" s="568"/>
      <c r="J898" s="564"/>
      <c r="K898" s="564"/>
      <c r="L898" s="564"/>
      <c r="M898" s="564"/>
      <c r="N898" s="564"/>
      <c r="O898" s="564"/>
      <c r="P898" s="564"/>
      <c r="Q898" s="564"/>
      <c r="R898" s="564"/>
      <c r="S898" s="564"/>
      <c r="T898" s="564"/>
      <c r="U898" s="564"/>
      <c r="V898" s="564"/>
      <c r="W898" s="564"/>
      <c r="X898" s="564"/>
      <c r="Y898" s="564"/>
      <c r="Z898" s="564"/>
    </row>
    <row r="899" ht="12.75" customHeight="1">
      <c r="A899" s="564"/>
      <c r="B899" s="565"/>
      <c r="C899" s="565"/>
      <c r="D899" s="566"/>
      <c r="E899" s="566"/>
      <c r="F899" s="566"/>
      <c r="G899" s="567"/>
      <c r="H899" s="564"/>
      <c r="I899" s="568"/>
      <c r="J899" s="564"/>
      <c r="K899" s="564"/>
      <c r="L899" s="564"/>
      <c r="M899" s="564"/>
      <c r="N899" s="564"/>
      <c r="O899" s="564"/>
      <c r="P899" s="564"/>
      <c r="Q899" s="564"/>
      <c r="R899" s="564"/>
      <c r="S899" s="564"/>
      <c r="T899" s="564"/>
      <c r="U899" s="564"/>
      <c r="V899" s="564"/>
      <c r="W899" s="564"/>
      <c r="X899" s="564"/>
      <c r="Y899" s="564"/>
      <c r="Z899" s="564"/>
    </row>
    <row r="900" ht="12.75" customHeight="1">
      <c r="A900" s="564"/>
      <c r="B900" s="565"/>
      <c r="C900" s="565"/>
      <c r="D900" s="566"/>
      <c r="E900" s="566"/>
      <c r="F900" s="566"/>
      <c r="G900" s="567"/>
      <c r="H900" s="564"/>
      <c r="I900" s="568"/>
      <c r="J900" s="564"/>
      <c r="K900" s="564"/>
      <c r="L900" s="564"/>
      <c r="M900" s="564"/>
      <c r="N900" s="564"/>
      <c r="O900" s="564"/>
      <c r="P900" s="564"/>
      <c r="Q900" s="564"/>
      <c r="R900" s="564"/>
      <c r="S900" s="564"/>
      <c r="T900" s="564"/>
      <c r="U900" s="564"/>
      <c r="V900" s="564"/>
      <c r="W900" s="564"/>
      <c r="X900" s="564"/>
      <c r="Y900" s="564"/>
      <c r="Z900" s="564"/>
    </row>
    <row r="901" ht="12.75" customHeight="1">
      <c r="A901" s="564"/>
      <c r="B901" s="565"/>
      <c r="C901" s="565"/>
      <c r="D901" s="566"/>
      <c r="E901" s="566"/>
      <c r="F901" s="566"/>
      <c r="G901" s="567"/>
      <c r="H901" s="564"/>
      <c r="I901" s="568"/>
      <c r="J901" s="564"/>
      <c r="K901" s="564"/>
      <c r="L901" s="564"/>
      <c r="M901" s="564"/>
      <c r="N901" s="564"/>
      <c r="O901" s="564"/>
      <c r="P901" s="564"/>
      <c r="Q901" s="564"/>
      <c r="R901" s="564"/>
      <c r="S901" s="564"/>
      <c r="T901" s="564"/>
      <c r="U901" s="564"/>
      <c r="V901" s="564"/>
      <c r="W901" s="564"/>
      <c r="X901" s="564"/>
      <c r="Y901" s="564"/>
      <c r="Z901" s="564"/>
    </row>
    <row r="902" ht="12.75" customHeight="1">
      <c r="A902" s="564"/>
      <c r="B902" s="565"/>
      <c r="C902" s="565"/>
      <c r="D902" s="566"/>
      <c r="E902" s="566"/>
      <c r="F902" s="566"/>
      <c r="G902" s="567"/>
      <c r="H902" s="564"/>
      <c r="I902" s="568"/>
      <c r="J902" s="564"/>
      <c r="K902" s="564"/>
      <c r="L902" s="564"/>
      <c r="M902" s="564"/>
      <c r="N902" s="564"/>
      <c r="O902" s="564"/>
      <c r="P902" s="564"/>
      <c r="Q902" s="564"/>
      <c r="R902" s="564"/>
      <c r="S902" s="564"/>
      <c r="T902" s="564"/>
      <c r="U902" s="564"/>
      <c r="V902" s="564"/>
      <c r="W902" s="564"/>
      <c r="X902" s="564"/>
      <c r="Y902" s="564"/>
      <c r="Z902" s="564"/>
    </row>
    <row r="903" ht="12.75" customHeight="1">
      <c r="A903" s="564"/>
      <c r="B903" s="565"/>
      <c r="C903" s="565"/>
      <c r="D903" s="566"/>
      <c r="E903" s="566"/>
      <c r="F903" s="566"/>
      <c r="G903" s="567"/>
      <c r="H903" s="564"/>
      <c r="I903" s="568"/>
      <c r="J903" s="564"/>
      <c r="K903" s="564"/>
      <c r="L903" s="564"/>
      <c r="M903" s="564"/>
      <c r="N903" s="564"/>
      <c r="O903" s="564"/>
      <c r="P903" s="564"/>
      <c r="Q903" s="564"/>
      <c r="R903" s="564"/>
      <c r="S903" s="564"/>
      <c r="T903" s="564"/>
      <c r="U903" s="564"/>
      <c r="V903" s="564"/>
      <c r="W903" s="564"/>
      <c r="X903" s="564"/>
      <c r="Y903" s="564"/>
      <c r="Z903" s="564"/>
    </row>
    <row r="904" ht="12.75" customHeight="1">
      <c r="A904" s="564"/>
      <c r="B904" s="565"/>
      <c r="C904" s="565"/>
      <c r="D904" s="566"/>
      <c r="E904" s="566"/>
      <c r="F904" s="566"/>
      <c r="G904" s="567"/>
      <c r="H904" s="564"/>
      <c r="I904" s="568"/>
      <c r="J904" s="564"/>
      <c r="K904" s="564"/>
      <c r="L904" s="564"/>
      <c r="M904" s="564"/>
      <c r="N904" s="564"/>
      <c r="O904" s="564"/>
      <c r="P904" s="564"/>
      <c r="Q904" s="564"/>
      <c r="R904" s="564"/>
      <c r="S904" s="564"/>
      <c r="T904" s="564"/>
      <c r="U904" s="564"/>
      <c r="V904" s="564"/>
      <c r="W904" s="564"/>
      <c r="X904" s="564"/>
      <c r="Y904" s="564"/>
      <c r="Z904" s="564"/>
    </row>
    <row r="905" ht="12.75" customHeight="1">
      <c r="A905" s="564"/>
      <c r="B905" s="565"/>
      <c r="C905" s="565"/>
      <c r="D905" s="566"/>
      <c r="E905" s="566"/>
      <c r="F905" s="566"/>
      <c r="G905" s="567"/>
      <c r="H905" s="564"/>
      <c r="I905" s="568"/>
      <c r="J905" s="564"/>
      <c r="K905" s="564"/>
      <c r="L905" s="564"/>
      <c r="M905" s="564"/>
      <c r="N905" s="564"/>
      <c r="O905" s="564"/>
      <c r="P905" s="564"/>
      <c r="Q905" s="564"/>
      <c r="R905" s="564"/>
      <c r="S905" s="564"/>
      <c r="T905" s="564"/>
      <c r="U905" s="564"/>
      <c r="V905" s="564"/>
      <c r="W905" s="564"/>
      <c r="X905" s="564"/>
      <c r="Y905" s="564"/>
      <c r="Z905" s="564"/>
    </row>
    <row r="906" ht="12.75" customHeight="1">
      <c r="A906" s="564"/>
      <c r="B906" s="565"/>
      <c r="C906" s="565"/>
      <c r="D906" s="566"/>
      <c r="E906" s="566"/>
      <c r="F906" s="566"/>
      <c r="G906" s="567"/>
      <c r="H906" s="564"/>
      <c r="I906" s="568"/>
      <c r="J906" s="564"/>
      <c r="K906" s="564"/>
      <c r="L906" s="564"/>
      <c r="M906" s="564"/>
      <c r="N906" s="564"/>
      <c r="O906" s="564"/>
      <c r="P906" s="564"/>
      <c r="Q906" s="564"/>
      <c r="R906" s="564"/>
      <c r="S906" s="564"/>
      <c r="T906" s="564"/>
      <c r="U906" s="564"/>
      <c r="V906" s="564"/>
      <c r="W906" s="564"/>
      <c r="X906" s="564"/>
      <c r="Y906" s="564"/>
      <c r="Z906" s="564"/>
    </row>
    <row r="907" ht="12.75" customHeight="1">
      <c r="A907" s="564"/>
      <c r="B907" s="565"/>
      <c r="C907" s="565"/>
      <c r="D907" s="566"/>
      <c r="E907" s="566"/>
      <c r="F907" s="566"/>
      <c r="G907" s="567"/>
      <c r="H907" s="564"/>
      <c r="I907" s="568"/>
      <c r="J907" s="564"/>
      <c r="K907" s="564"/>
      <c r="L907" s="564"/>
      <c r="M907" s="564"/>
      <c r="N907" s="564"/>
      <c r="O907" s="564"/>
      <c r="P907" s="564"/>
      <c r="Q907" s="564"/>
      <c r="R907" s="564"/>
      <c r="S907" s="564"/>
      <c r="T907" s="564"/>
      <c r="U907" s="564"/>
      <c r="V907" s="564"/>
      <c r="W907" s="564"/>
      <c r="X907" s="564"/>
      <c r="Y907" s="564"/>
      <c r="Z907" s="564"/>
    </row>
    <row r="908" ht="12.75" customHeight="1">
      <c r="A908" s="564"/>
      <c r="B908" s="565"/>
      <c r="C908" s="565"/>
      <c r="D908" s="566"/>
      <c r="E908" s="566"/>
      <c r="F908" s="566"/>
      <c r="G908" s="567"/>
      <c r="H908" s="564"/>
      <c r="I908" s="568"/>
      <c r="J908" s="564"/>
      <c r="K908" s="564"/>
      <c r="L908" s="564"/>
      <c r="M908" s="564"/>
      <c r="N908" s="564"/>
      <c r="O908" s="564"/>
      <c r="P908" s="564"/>
      <c r="Q908" s="564"/>
      <c r="R908" s="564"/>
      <c r="S908" s="564"/>
      <c r="T908" s="564"/>
      <c r="U908" s="564"/>
      <c r="V908" s="564"/>
      <c r="W908" s="564"/>
      <c r="X908" s="564"/>
      <c r="Y908" s="564"/>
      <c r="Z908" s="564"/>
    </row>
    <row r="909" ht="12.75" customHeight="1">
      <c r="A909" s="564"/>
      <c r="B909" s="565"/>
      <c r="C909" s="565"/>
      <c r="D909" s="566"/>
      <c r="E909" s="566"/>
      <c r="F909" s="566"/>
      <c r="G909" s="567"/>
      <c r="H909" s="564"/>
      <c r="I909" s="568"/>
      <c r="J909" s="564"/>
      <c r="K909" s="564"/>
      <c r="L909" s="564"/>
      <c r="M909" s="564"/>
      <c r="N909" s="564"/>
      <c r="O909" s="564"/>
      <c r="P909" s="564"/>
      <c r="Q909" s="564"/>
      <c r="R909" s="564"/>
      <c r="S909" s="564"/>
      <c r="T909" s="564"/>
      <c r="U909" s="564"/>
      <c r="V909" s="564"/>
      <c r="W909" s="564"/>
      <c r="X909" s="564"/>
      <c r="Y909" s="564"/>
      <c r="Z909" s="564"/>
    </row>
    <row r="910" ht="12.75" customHeight="1">
      <c r="A910" s="564"/>
      <c r="B910" s="565"/>
      <c r="C910" s="565"/>
      <c r="D910" s="566"/>
      <c r="E910" s="566"/>
      <c r="F910" s="566"/>
      <c r="G910" s="567"/>
      <c r="H910" s="564"/>
      <c r="I910" s="568"/>
      <c r="J910" s="564"/>
      <c r="K910" s="564"/>
      <c r="L910" s="564"/>
      <c r="M910" s="564"/>
      <c r="N910" s="564"/>
      <c r="O910" s="564"/>
      <c r="P910" s="564"/>
      <c r="Q910" s="564"/>
      <c r="R910" s="564"/>
      <c r="S910" s="564"/>
      <c r="T910" s="564"/>
      <c r="U910" s="564"/>
      <c r="V910" s="564"/>
      <c r="W910" s="564"/>
      <c r="X910" s="564"/>
      <c r="Y910" s="564"/>
      <c r="Z910" s="564"/>
    </row>
    <row r="911" ht="12.75" customHeight="1">
      <c r="A911" s="564"/>
      <c r="B911" s="565"/>
      <c r="C911" s="565"/>
      <c r="D911" s="566"/>
      <c r="E911" s="566"/>
      <c r="F911" s="566"/>
      <c r="G911" s="567"/>
      <c r="H911" s="564"/>
      <c r="I911" s="568"/>
      <c r="J911" s="564"/>
      <c r="K911" s="564"/>
      <c r="L911" s="564"/>
      <c r="M911" s="564"/>
      <c r="N911" s="564"/>
      <c r="O911" s="564"/>
      <c r="P911" s="564"/>
      <c r="Q911" s="564"/>
      <c r="R911" s="564"/>
      <c r="S911" s="564"/>
      <c r="T911" s="564"/>
      <c r="U911" s="564"/>
      <c r="V911" s="564"/>
      <c r="W911" s="564"/>
      <c r="X911" s="564"/>
      <c r="Y911" s="564"/>
      <c r="Z911" s="564"/>
    </row>
    <row r="912" ht="12.75" customHeight="1">
      <c r="A912" s="564"/>
      <c r="B912" s="565"/>
      <c r="C912" s="565"/>
      <c r="D912" s="566"/>
      <c r="E912" s="566"/>
      <c r="F912" s="566"/>
      <c r="G912" s="567"/>
      <c r="H912" s="564"/>
      <c r="I912" s="568"/>
      <c r="J912" s="564"/>
      <c r="K912" s="564"/>
      <c r="L912" s="564"/>
      <c r="M912" s="564"/>
      <c r="N912" s="564"/>
      <c r="O912" s="564"/>
      <c r="P912" s="564"/>
      <c r="Q912" s="564"/>
      <c r="R912" s="564"/>
      <c r="S912" s="564"/>
      <c r="T912" s="564"/>
      <c r="U912" s="564"/>
      <c r="V912" s="564"/>
      <c r="W912" s="564"/>
      <c r="X912" s="564"/>
      <c r="Y912" s="564"/>
      <c r="Z912" s="564"/>
    </row>
    <row r="913" ht="12.75" customHeight="1">
      <c r="A913" s="564"/>
      <c r="B913" s="565"/>
      <c r="C913" s="565"/>
      <c r="D913" s="566"/>
      <c r="E913" s="566"/>
      <c r="F913" s="566"/>
      <c r="G913" s="567"/>
      <c r="H913" s="564"/>
      <c r="I913" s="568"/>
      <c r="J913" s="564"/>
      <c r="K913" s="564"/>
      <c r="L913" s="564"/>
      <c r="M913" s="564"/>
      <c r="N913" s="564"/>
      <c r="O913" s="564"/>
      <c r="P913" s="564"/>
      <c r="Q913" s="564"/>
      <c r="R913" s="564"/>
      <c r="S913" s="564"/>
      <c r="T913" s="564"/>
      <c r="U913" s="564"/>
      <c r="V913" s="564"/>
      <c r="W913" s="564"/>
      <c r="X913" s="564"/>
      <c r="Y913" s="564"/>
      <c r="Z913" s="564"/>
    </row>
    <row r="914" ht="12.75" customHeight="1">
      <c r="A914" s="564"/>
      <c r="B914" s="565"/>
      <c r="C914" s="565"/>
      <c r="D914" s="566"/>
      <c r="E914" s="566"/>
      <c r="F914" s="566"/>
      <c r="G914" s="567"/>
      <c r="H914" s="564"/>
      <c r="I914" s="568"/>
      <c r="J914" s="564"/>
      <c r="K914" s="564"/>
      <c r="L914" s="564"/>
      <c r="M914" s="564"/>
      <c r="N914" s="564"/>
      <c r="O914" s="564"/>
      <c r="P914" s="564"/>
      <c r="Q914" s="564"/>
      <c r="R914" s="564"/>
      <c r="S914" s="564"/>
      <c r="T914" s="564"/>
      <c r="U914" s="564"/>
      <c r="V914" s="564"/>
      <c r="W914" s="564"/>
      <c r="X914" s="564"/>
      <c r="Y914" s="564"/>
      <c r="Z914" s="564"/>
    </row>
    <row r="915" ht="12.75" customHeight="1">
      <c r="A915" s="564"/>
      <c r="B915" s="565"/>
      <c r="C915" s="565"/>
      <c r="D915" s="566"/>
      <c r="E915" s="566"/>
      <c r="F915" s="566"/>
      <c r="G915" s="567"/>
      <c r="H915" s="564"/>
      <c r="I915" s="568"/>
      <c r="J915" s="564"/>
      <c r="K915" s="564"/>
      <c r="L915" s="564"/>
      <c r="M915" s="564"/>
      <c r="N915" s="564"/>
      <c r="O915" s="564"/>
      <c r="P915" s="564"/>
      <c r="Q915" s="564"/>
      <c r="R915" s="564"/>
      <c r="S915" s="564"/>
      <c r="T915" s="564"/>
      <c r="U915" s="564"/>
      <c r="V915" s="564"/>
      <c r="W915" s="564"/>
      <c r="X915" s="564"/>
      <c r="Y915" s="564"/>
      <c r="Z915" s="564"/>
    </row>
    <row r="916" ht="12.75" customHeight="1">
      <c r="A916" s="564"/>
      <c r="B916" s="565"/>
      <c r="C916" s="565"/>
      <c r="D916" s="566"/>
      <c r="E916" s="566"/>
      <c r="F916" s="566"/>
      <c r="G916" s="567"/>
      <c r="H916" s="564"/>
      <c r="I916" s="568"/>
      <c r="J916" s="564"/>
      <c r="K916" s="564"/>
      <c r="L916" s="564"/>
      <c r="M916" s="564"/>
      <c r="N916" s="564"/>
      <c r="O916" s="564"/>
      <c r="P916" s="564"/>
      <c r="Q916" s="564"/>
      <c r="R916" s="564"/>
      <c r="S916" s="564"/>
      <c r="T916" s="564"/>
      <c r="U916" s="564"/>
      <c r="V916" s="564"/>
      <c r="W916" s="564"/>
      <c r="X916" s="564"/>
      <c r="Y916" s="564"/>
      <c r="Z916" s="564"/>
    </row>
    <row r="917" ht="12.75" customHeight="1">
      <c r="A917" s="564"/>
      <c r="B917" s="565"/>
      <c r="C917" s="565"/>
      <c r="D917" s="566"/>
      <c r="E917" s="566"/>
      <c r="F917" s="566"/>
      <c r="G917" s="567"/>
      <c r="H917" s="564"/>
      <c r="I917" s="568"/>
      <c r="J917" s="564"/>
      <c r="K917" s="564"/>
      <c r="L917" s="564"/>
      <c r="M917" s="564"/>
      <c r="N917" s="564"/>
      <c r="O917" s="564"/>
      <c r="P917" s="564"/>
      <c r="Q917" s="564"/>
      <c r="R917" s="564"/>
      <c r="S917" s="564"/>
      <c r="T917" s="564"/>
      <c r="U917" s="564"/>
      <c r="V917" s="564"/>
      <c r="W917" s="564"/>
      <c r="X917" s="564"/>
      <c r="Y917" s="564"/>
      <c r="Z917" s="564"/>
    </row>
    <row r="918" ht="12.75" customHeight="1">
      <c r="A918" s="564"/>
      <c r="B918" s="565"/>
      <c r="C918" s="565"/>
      <c r="D918" s="566"/>
      <c r="E918" s="566"/>
      <c r="F918" s="566"/>
      <c r="G918" s="567"/>
      <c r="H918" s="564"/>
      <c r="I918" s="568"/>
      <c r="J918" s="564"/>
      <c r="K918" s="564"/>
      <c r="L918" s="564"/>
      <c r="M918" s="564"/>
      <c r="N918" s="564"/>
      <c r="O918" s="564"/>
      <c r="P918" s="564"/>
      <c r="Q918" s="564"/>
      <c r="R918" s="564"/>
      <c r="S918" s="564"/>
      <c r="T918" s="564"/>
      <c r="U918" s="564"/>
      <c r="V918" s="564"/>
      <c r="W918" s="564"/>
      <c r="X918" s="564"/>
      <c r="Y918" s="564"/>
      <c r="Z918" s="564"/>
    </row>
    <row r="919" ht="12.75" customHeight="1">
      <c r="A919" s="564"/>
      <c r="B919" s="565"/>
      <c r="C919" s="565"/>
      <c r="D919" s="566"/>
      <c r="E919" s="566"/>
      <c r="F919" s="566"/>
      <c r="G919" s="567"/>
      <c r="H919" s="564"/>
      <c r="I919" s="568"/>
      <c r="J919" s="564"/>
      <c r="K919" s="564"/>
      <c r="L919" s="564"/>
      <c r="M919" s="564"/>
      <c r="N919" s="564"/>
      <c r="O919" s="564"/>
      <c r="P919" s="564"/>
      <c r="Q919" s="564"/>
      <c r="R919" s="564"/>
      <c r="S919" s="564"/>
      <c r="T919" s="564"/>
      <c r="U919" s="564"/>
      <c r="V919" s="564"/>
      <c r="W919" s="564"/>
      <c r="X919" s="564"/>
      <c r="Y919" s="564"/>
      <c r="Z919" s="564"/>
    </row>
    <row r="920" ht="12.75" customHeight="1">
      <c r="A920" s="564"/>
      <c r="B920" s="565"/>
      <c r="C920" s="565"/>
      <c r="D920" s="566"/>
      <c r="E920" s="566"/>
      <c r="F920" s="566"/>
      <c r="G920" s="567"/>
      <c r="H920" s="564"/>
      <c r="I920" s="568"/>
      <c r="J920" s="564"/>
      <c r="K920" s="564"/>
      <c r="L920" s="564"/>
      <c r="M920" s="564"/>
      <c r="N920" s="564"/>
      <c r="O920" s="564"/>
      <c r="P920" s="564"/>
      <c r="Q920" s="564"/>
      <c r="R920" s="564"/>
      <c r="S920" s="564"/>
      <c r="T920" s="564"/>
      <c r="U920" s="564"/>
      <c r="V920" s="564"/>
      <c r="W920" s="564"/>
      <c r="X920" s="564"/>
      <c r="Y920" s="564"/>
      <c r="Z920" s="564"/>
    </row>
    <row r="921" ht="12.75" customHeight="1">
      <c r="A921" s="564"/>
      <c r="B921" s="565"/>
      <c r="C921" s="565"/>
      <c r="D921" s="566"/>
      <c r="E921" s="566"/>
      <c r="F921" s="566"/>
      <c r="G921" s="567"/>
      <c r="H921" s="564"/>
      <c r="I921" s="568"/>
      <c r="J921" s="564"/>
      <c r="K921" s="564"/>
      <c r="L921" s="564"/>
      <c r="M921" s="564"/>
      <c r="N921" s="564"/>
      <c r="O921" s="564"/>
      <c r="P921" s="564"/>
      <c r="Q921" s="564"/>
      <c r="R921" s="564"/>
      <c r="S921" s="564"/>
      <c r="T921" s="564"/>
      <c r="U921" s="564"/>
      <c r="V921" s="564"/>
      <c r="W921" s="564"/>
      <c r="X921" s="564"/>
      <c r="Y921" s="564"/>
      <c r="Z921" s="564"/>
    </row>
    <row r="922" ht="12.75" customHeight="1">
      <c r="A922" s="564"/>
      <c r="B922" s="565"/>
      <c r="C922" s="565"/>
      <c r="D922" s="566"/>
      <c r="E922" s="566"/>
      <c r="F922" s="566"/>
      <c r="G922" s="567"/>
      <c r="H922" s="564"/>
      <c r="I922" s="568"/>
      <c r="J922" s="564"/>
      <c r="K922" s="564"/>
      <c r="L922" s="564"/>
      <c r="M922" s="564"/>
      <c r="N922" s="564"/>
      <c r="O922" s="564"/>
      <c r="P922" s="564"/>
      <c r="Q922" s="564"/>
      <c r="R922" s="564"/>
      <c r="S922" s="564"/>
      <c r="T922" s="564"/>
      <c r="U922" s="564"/>
      <c r="V922" s="564"/>
      <c r="W922" s="564"/>
      <c r="X922" s="564"/>
      <c r="Y922" s="564"/>
      <c r="Z922" s="564"/>
    </row>
    <row r="923" ht="12.75" customHeight="1">
      <c r="A923" s="564"/>
      <c r="B923" s="565"/>
      <c r="C923" s="565"/>
      <c r="D923" s="566"/>
      <c r="E923" s="566"/>
      <c r="F923" s="566"/>
      <c r="G923" s="567"/>
      <c r="H923" s="564"/>
      <c r="I923" s="568"/>
      <c r="J923" s="564"/>
      <c r="K923" s="564"/>
      <c r="L923" s="564"/>
      <c r="M923" s="564"/>
      <c r="N923" s="564"/>
      <c r="O923" s="564"/>
      <c r="P923" s="564"/>
      <c r="Q923" s="564"/>
      <c r="R923" s="564"/>
      <c r="S923" s="564"/>
      <c r="T923" s="564"/>
      <c r="U923" s="564"/>
      <c r="V923" s="564"/>
      <c r="W923" s="564"/>
      <c r="X923" s="564"/>
      <c r="Y923" s="564"/>
      <c r="Z923" s="564"/>
    </row>
    <row r="924" ht="12.75" customHeight="1">
      <c r="A924" s="564"/>
      <c r="B924" s="565"/>
      <c r="C924" s="565"/>
      <c r="D924" s="566"/>
      <c r="E924" s="566"/>
      <c r="F924" s="566"/>
      <c r="G924" s="567"/>
      <c r="H924" s="564"/>
      <c r="I924" s="568"/>
      <c r="J924" s="564"/>
      <c r="K924" s="564"/>
      <c r="L924" s="564"/>
      <c r="M924" s="564"/>
      <c r="N924" s="564"/>
      <c r="O924" s="564"/>
      <c r="P924" s="564"/>
      <c r="Q924" s="564"/>
      <c r="R924" s="564"/>
      <c r="S924" s="564"/>
      <c r="T924" s="564"/>
      <c r="U924" s="564"/>
      <c r="V924" s="564"/>
      <c r="W924" s="564"/>
      <c r="X924" s="564"/>
      <c r="Y924" s="564"/>
      <c r="Z924" s="564"/>
    </row>
    <row r="925" ht="12.75" customHeight="1">
      <c r="A925" s="564"/>
      <c r="B925" s="565"/>
      <c r="C925" s="565"/>
      <c r="D925" s="566"/>
      <c r="E925" s="566"/>
      <c r="F925" s="566"/>
      <c r="G925" s="567"/>
      <c r="H925" s="564"/>
      <c r="I925" s="568"/>
      <c r="J925" s="564"/>
      <c r="K925" s="564"/>
      <c r="L925" s="564"/>
      <c r="M925" s="564"/>
      <c r="N925" s="564"/>
      <c r="O925" s="564"/>
      <c r="P925" s="564"/>
      <c r="Q925" s="564"/>
      <c r="R925" s="564"/>
      <c r="S925" s="564"/>
      <c r="T925" s="564"/>
      <c r="U925" s="564"/>
      <c r="V925" s="564"/>
      <c r="W925" s="564"/>
      <c r="X925" s="564"/>
      <c r="Y925" s="564"/>
      <c r="Z925" s="564"/>
    </row>
    <row r="926" ht="12.75" customHeight="1">
      <c r="A926" s="564"/>
      <c r="B926" s="565"/>
      <c r="C926" s="565"/>
      <c r="D926" s="566"/>
      <c r="E926" s="566"/>
      <c r="F926" s="566"/>
      <c r="G926" s="567"/>
      <c r="H926" s="564"/>
      <c r="I926" s="568"/>
      <c r="J926" s="564"/>
      <c r="K926" s="564"/>
      <c r="L926" s="564"/>
      <c r="M926" s="564"/>
      <c r="N926" s="564"/>
      <c r="O926" s="564"/>
      <c r="P926" s="564"/>
      <c r="Q926" s="564"/>
      <c r="R926" s="564"/>
      <c r="S926" s="564"/>
      <c r="T926" s="564"/>
      <c r="U926" s="564"/>
      <c r="V926" s="564"/>
      <c r="W926" s="564"/>
      <c r="X926" s="564"/>
      <c r="Y926" s="564"/>
      <c r="Z926" s="564"/>
    </row>
    <row r="927" ht="12.75" customHeight="1">
      <c r="A927" s="564"/>
      <c r="B927" s="565"/>
      <c r="C927" s="565"/>
      <c r="D927" s="566"/>
      <c r="E927" s="566"/>
      <c r="F927" s="566"/>
      <c r="G927" s="567"/>
      <c r="H927" s="564"/>
      <c r="I927" s="568"/>
      <c r="J927" s="564"/>
      <c r="K927" s="564"/>
      <c r="L927" s="564"/>
      <c r="M927" s="564"/>
      <c r="N927" s="564"/>
      <c r="O927" s="564"/>
      <c r="P927" s="564"/>
      <c r="Q927" s="564"/>
      <c r="R927" s="564"/>
      <c r="S927" s="564"/>
      <c r="T927" s="564"/>
      <c r="U927" s="564"/>
      <c r="V927" s="564"/>
      <c r="W927" s="564"/>
      <c r="X927" s="564"/>
      <c r="Y927" s="564"/>
      <c r="Z927" s="564"/>
    </row>
    <row r="928" ht="12.75" customHeight="1">
      <c r="A928" s="564"/>
      <c r="B928" s="565"/>
      <c r="C928" s="565"/>
      <c r="D928" s="566"/>
      <c r="E928" s="566"/>
      <c r="F928" s="566"/>
      <c r="G928" s="567"/>
      <c r="H928" s="564"/>
      <c r="I928" s="568"/>
      <c r="J928" s="564"/>
      <c r="K928" s="564"/>
      <c r="L928" s="564"/>
      <c r="M928" s="564"/>
      <c r="N928" s="564"/>
      <c r="O928" s="564"/>
      <c r="P928" s="564"/>
      <c r="Q928" s="564"/>
      <c r="R928" s="564"/>
      <c r="S928" s="564"/>
      <c r="T928" s="564"/>
      <c r="U928" s="564"/>
      <c r="V928" s="564"/>
      <c r="W928" s="564"/>
      <c r="X928" s="564"/>
      <c r="Y928" s="564"/>
      <c r="Z928" s="564"/>
    </row>
    <row r="929" ht="12.75" customHeight="1">
      <c r="A929" s="564"/>
      <c r="B929" s="565"/>
      <c r="C929" s="565"/>
      <c r="D929" s="566"/>
      <c r="E929" s="566"/>
      <c r="F929" s="566"/>
      <c r="G929" s="567"/>
      <c r="H929" s="564"/>
      <c r="I929" s="568"/>
      <c r="J929" s="564"/>
      <c r="K929" s="564"/>
      <c r="L929" s="564"/>
      <c r="M929" s="564"/>
      <c r="N929" s="564"/>
      <c r="O929" s="564"/>
      <c r="P929" s="564"/>
      <c r="Q929" s="564"/>
      <c r="R929" s="564"/>
      <c r="S929" s="564"/>
      <c r="T929" s="564"/>
      <c r="U929" s="564"/>
      <c r="V929" s="564"/>
      <c r="W929" s="564"/>
      <c r="X929" s="564"/>
      <c r="Y929" s="564"/>
      <c r="Z929" s="564"/>
    </row>
    <row r="930" ht="12.75" customHeight="1">
      <c r="A930" s="564"/>
      <c r="B930" s="565"/>
      <c r="C930" s="565"/>
      <c r="D930" s="566"/>
      <c r="E930" s="566"/>
      <c r="F930" s="566"/>
      <c r="G930" s="567"/>
      <c r="H930" s="564"/>
      <c r="I930" s="568"/>
      <c r="J930" s="564"/>
      <c r="K930" s="564"/>
      <c r="L930" s="564"/>
      <c r="M930" s="564"/>
      <c r="N930" s="564"/>
      <c r="O930" s="564"/>
      <c r="P930" s="564"/>
      <c r="Q930" s="564"/>
      <c r="R930" s="564"/>
      <c r="S930" s="564"/>
      <c r="T930" s="564"/>
      <c r="U930" s="564"/>
      <c r="V930" s="564"/>
      <c r="W930" s="564"/>
      <c r="X930" s="564"/>
      <c r="Y930" s="564"/>
      <c r="Z930" s="564"/>
    </row>
    <row r="931" ht="12.75" customHeight="1">
      <c r="A931" s="564"/>
      <c r="B931" s="565"/>
      <c r="C931" s="565"/>
      <c r="D931" s="566"/>
      <c r="E931" s="566"/>
      <c r="F931" s="566"/>
      <c r="G931" s="567"/>
      <c r="H931" s="564"/>
      <c r="I931" s="568"/>
      <c r="J931" s="564"/>
      <c r="K931" s="564"/>
      <c r="L931" s="564"/>
      <c r="M931" s="564"/>
      <c r="N931" s="564"/>
      <c r="O931" s="564"/>
      <c r="P931" s="564"/>
      <c r="Q931" s="564"/>
      <c r="R931" s="564"/>
      <c r="S931" s="564"/>
      <c r="T931" s="564"/>
      <c r="U931" s="564"/>
      <c r="V931" s="564"/>
      <c r="W931" s="564"/>
      <c r="X931" s="564"/>
      <c r="Y931" s="564"/>
      <c r="Z931" s="564"/>
    </row>
    <row r="932" ht="12.75" customHeight="1">
      <c r="A932" s="564"/>
      <c r="B932" s="565"/>
      <c r="C932" s="565"/>
      <c r="D932" s="566"/>
      <c r="E932" s="566"/>
      <c r="F932" s="566"/>
      <c r="G932" s="567"/>
      <c r="H932" s="564"/>
      <c r="I932" s="568"/>
      <c r="J932" s="564"/>
      <c r="K932" s="564"/>
      <c r="L932" s="564"/>
      <c r="M932" s="564"/>
      <c r="N932" s="564"/>
      <c r="O932" s="564"/>
      <c r="P932" s="564"/>
      <c r="Q932" s="564"/>
      <c r="R932" s="564"/>
      <c r="S932" s="564"/>
      <c r="T932" s="564"/>
      <c r="U932" s="564"/>
      <c r="V932" s="564"/>
      <c r="W932" s="564"/>
      <c r="X932" s="564"/>
      <c r="Y932" s="564"/>
      <c r="Z932" s="564"/>
    </row>
    <row r="933" ht="12.75" customHeight="1">
      <c r="A933" s="564"/>
      <c r="B933" s="565"/>
      <c r="C933" s="565"/>
      <c r="D933" s="566"/>
      <c r="E933" s="566"/>
      <c r="F933" s="566"/>
      <c r="G933" s="567"/>
      <c r="H933" s="564"/>
      <c r="I933" s="568"/>
      <c r="J933" s="564"/>
      <c r="K933" s="564"/>
      <c r="L933" s="564"/>
      <c r="M933" s="564"/>
      <c r="N933" s="564"/>
      <c r="O933" s="564"/>
      <c r="P933" s="564"/>
      <c r="Q933" s="564"/>
      <c r="R933" s="564"/>
      <c r="S933" s="564"/>
      <c r="T933" s="564"/>
      <c r="U933" s="564"/>
      <c r="V933" s="564"/>
      <c r="W933" s="564"/>
      <c r="X933" s="564"/>
      <c r="Y933" s="564"/>
      <c r="Z933" s="564"/>
    </row>
    <row r="934" ht="12.75" customHeight="1">
      <c r="A934" s="564"/>
      <c r="B934" s="565"/>
      <c r="C934" s="565"/>
      <c r="D934" s="566"/>
      <c r="E934" s="566"/>
      <c r="F934" s="566"/>
      <c r="G934" s="567"/>
      <c r="H934" s="564"/>
      <c r="I934" s="568"/>
      <c r="J934" s="564"/>
      <c r="K934" s="564"/>
      <c r="L934" s="564"/>
      <c r="M934" s="564"/>
      <c r="N934" s="564"/>
      <c r="O934" s="564"/>
      <c r="P934" s="564"/>
      <c r="Q934" s="564"/>
      <c r="R934" s="564"/>
      <c r="S934" s="564"/>
      <c r="T934" s="564"/>
      <c r="U934" s="564"/>
      <c r="V934" s="564"/>
      <c r="W934" s="564"/>
      <c r="X934" s="564"/>
      <c r="Y934" s="564"/>
      <c r="Z934" s="564"/>
    </row>
    <row r="935" ht="12.75" customHeight="1">
      <c r="A935" s="564"/>
      <c r="B935" s="565"/>
      <c r="C935" s="565"/>
      <c r="D935" s="566"/>
      <c r="E935" s="566"/>
      <c r="F935" s="566"/>
      <c r="G935" s="567"/>
      <c r="H935" s="564"/>
      <c r="I935" s="568"/>
      <c r="J935" s="564"/>
      <c r="K935" s="564"/>
      <c r="L935" s="564"/>
      <c r="M935" s="564"/>
      <c r="N935" s="564"/>
      <c r="O935" s="564"/>
      <c r="P935" s="564"/>
      <c r="Q935" s="564"/>
      <c r="R935" s="564"/>
      <c r="S935" s="564"/>
      <c r="T935" s="564"/>
      <c r="U935" s="564"/>
      <c r="V935" s="564"/>
      <c r="W935" s="564"/>
      <c r="X935" s="564"/>
      <c r="Y935" s="564"/>
      <c r="Z935" s="564"/>
    </row>
    <row r="936" ht="12.75" customHeight="1">
      <c r="A936" s="564"/>
      <c r="B936" s="565"/>
      <c r="C936" s="565"/>
      <c r="D936" s="566"/>
      <c r="E936" s="566"/>
      <c r="F936" s="566"/>
      <c r="G936" s="567"/>
      <c r="H936" s="564"/>
      <c r="I936" s="568"/>
      <c r="J936" s="564"/>
      <c r="K936" s="564"/>
      <c r="L936" s="564"/>
      <c r="M936" s="564"/>
      <c r="N936" s="564"/>
      <c r="O936" s="564"/>
      <c r="P936" s="564"/>
      <c r="Q936" s="564"/>
      <c r="R936" s="564"/>
      <c r="S936" s="564"/>
      <c r="T936" s="564"/>
      <c r="U936" s="564"/>
      <c r="V936" s="564"/>
      <c r="W936" s="564"/>
      <c r="X936" s="564"/>
      <c r="Y936" s="564"/>
      <c r="Z936" s="564"/>
    </row>
    <row r="937" ht="12.75" customHeight="1">
      <c r="A937" s="564"/>
      <c r="B937" s="565"/>
      <c r="C937" s="565"/>
      <c r="D937" s="566"/>
      <c r="E937" s="566"/>
      <c r="F937" s="566"/>
      <c r="G937" s="567"/>
      <c r="H937" s="564"/>
      <c r="I937" s="568"/>
      <c r="J937" s="564"/>
      <c r="K937" s="564"/>
      <c r="L937" s="564"/>
      <c r="M937" s="564"/>
      <c r="N937" s="564"/>
      <c r="O937" s="564"/>
      <c r="P937" s="564"/>
      <c r="Q937" s="564"/>
      <c r="R937" s="564"/>
      <c r="S937" s="564"/>
      <c r="T937" s="564"/>
      <c r="U937" s="564"/>
      <c r="V937" s="564"/>
      <c r="W937" s="564"/>
      <c r="X937" s="564"/>
      <c r="Y937" s="564"/>
      <c r="Z937" s="564"/>
    </row>
    <row r="938" ht="12.75" customHeight="1">
      <c r="A938" s="564"/>
      <c r="B938" s="565"/>
      <c r="C938" s="565"/>
      <c r="D938" s="566"/>
      <c r="E938" s="566"/>
      <c r="F938" s="566"/>
      <c r="G938" s="567"/>
      <c r="H938" s="564"/>
      <c r="I938" s="568"/>
      <c r="J938" s="564"/>
      <c r="K938" s="564"/>
      <c r="L938" s="564"/>
      <c r="M938" s="564"/>
      <c r="N938" s="564"/>
      <c r="O938" s="564"/>
      <c r="P938" s="564"/>
      <c r="Q938" s="564"/>
      <c r="R938" s="564"/>
      <c r="S938" s="564"/>
      <c r="T938" s="564"/>
      <c r="U938" s="564"/>
      <c r="V938" s="564"/>
      <c r="W938" s="564"/>
      <c r="X938" s="564"/>
      <c r="Y938" s="564"/>
      <c r="Z938" s="564"/>
    </row>
    <row r="939" ht="12.75" customHeight="1">
      <c r="A939" s="564"/>
      <c r="B939" s="565"/>
      <c r="C939" s="565"/>
      <c r="D939" s="566"/>
      <c r="E939" s="566"/>
      <c r="F939" s="566"/>
      <c r="G939" s="567"/>
      <c r="H939" s="564"/>
      <c r="I939" s="568"/>
      <c r="J939" s="564"/>
      <c r="K939" s="564"/>
      <c r="L939" s="564"/>
      <c r="M939" s="564"/>
      <c r="N939" s="564"/>
      <c r="O939" s="564"/>
      <c r="P939" s="564"/>
      <c r="Q939" s="564"/>
      <c r="R939" s="564"/>
      <c r="S939" s="564"/>
      <c r="T939" s="564"/>
      <c r="U939" s="564"/>
      <c r="V939" s="564"/>
      <c r="W939" s="564"/>
      <c r="X939" s="564"/>
      <c r="Y939" s="564"/>
      <c r="Z939" s="564"/>
    </row>
    <row r="940" ht="12.75" customHeight="1">
      <c r="A940" s="564"/>
      <c r="B940" s="565"/>
      <c r="C940" s="565"/>
      <c r="D940" s="566"/>
      <c r="E940" s="566"/>
      <c r="F940" s="566"/>
      <c r="G940" s="567"/>
      <c r="H940" s="564"/>
      <c r="I940" s="568"/>
      <c r="J940" s="564"/>
      <c r="K940" s="564"/>
      <c r="L940" s="564"/>
      <c r="M940" s="564"/>
      <c r="N940" s="564"/>
      <c r="O940" s="564"/>
      <c r="P940" s="564"/>
      <c r="Q940" s="564"/>
      <c r="R940" s="564"/>
      <c r="S940" s="564"/>
      <c r="T940" s="564"/>
      <c r="U940" s="564"/>
      <c r="V940" s="564"/>
      <c r="W940" s="564"/>
      <c r="X940" s="564"/>
      <c r="Y940" s="564"/>
      <c r="Z940" s="564"/>
    </row>
    <row r="941" ht="12.75" customHeight="1">
      <c r="A941" s="564"/>
      <c r="B941" s="565"/>
      <c r="C941" s="565"/>
      <c r="D941" s="566"/>
      <c r="E941" s="566"/>
      <c r="F941" s="566"/>
      <c r="G941" s="567"/>
      <c r="H941" s="564"/>
      <c r="I941" s="568"/>
      <c r="J941" s="564"/>
      <c r="K941" s="564"/>
      <c r="L941" s="564"/>
      <c r="M941" s="564"/>
      <c r="N941" s="564"/>
      <c r="O941" s="564"/>
      <c r="P941" s="564"/>
      <c r="Q941" s="564"/>
      <c r="R941" s="564"/>
      <c r="S941" s="564"/>
      <c r="T941" s="564"/>
      <c r="U941" s="564"/>
      <c r="V941" s="564"/>
      <c r="W941" s="564"/>
      <c r="X941" s="564"/>
      <c r="Y941" s="564"/>
      <c r="Z941" s="564"/>
    </row>
    <row r="942" ht="12.75" customHeight="1">
      <c r="A942" s="564"/>
      <c r="B942" s="565"/>
      <c r="C942" s="565"/>
      <c r="D942" s="566"/>
      <c r="E942" s="566"/>
      <c r="F942" s="566"/>
      <c r="G942" s="567"/>
      <c r="H942" s="564"/>
      <c r="I942" s="568"/>
      <c r="J942" s="564"/>
      <c r="K942" s="564"/>
      <c r="L942" s="564"/>
      <c r="M942" s="564"/>
      <c r="N942" s="564"/>
      <c r="O942" s="564"/>
      <c r="P942" s="564"/>
      <c r="Q942" s="564"/>
      <c r="R942" s="564"/>
      <c r="S942" s="564"/>
      <c r="T942" s="564"/>
      <c r="U942" s="564"/>
      <c r="V942" s="564"/>
      <c r="W942" s="564"/>
      <c r="X942" s="564"/>
      <c r="Y942" s="564"/>
      <c r="Z942" s="564"/>
    </row>
    <row r="943" ht="12.75" customHeight="1">
      <c r="A943" s="564"/>
      <c r="B943" s="565"/>
      <c r="C943" s="565"/>
      <c r="D943" s="566"/>
      <c r="E943" s="566"/>
      <c r="F943" s="566"/>
      <c r="G943" s="567"/>
      <c r="H943" s="564"/>
      <c r="I943" s="568"/>
      <c r="J943" s="564"/>
      <c r="K943" s="564"/>
      <c r="L943" s="564"/>
      <c r="M943" s="564"/>
      <c r="N943" s="564"/>
      <c r="O943" s="564"/>
      <c r="P943" s="564"/>
      <c r="Q943" s="564"/>
      <c r="R943" s="564"/>
      <c r="S943" s="564"/>
      <c r="T943" s="564"/>
      <c r="U943" s="564"/>
      <c r="V943" s="564"/>
      <c r="W943" s="564"/>
      <c r="X943" s="564"/>
      <c r="Y943" s="564"/>
      <c r="Z943" s="564"/>
    </row>
    <row r="944" ht="12.75" customHeight="1">
      <c r="A944" s="564"/>
      <c r="B944" s="565"/>
      <c r="C944" s="565"/>
      <c r="D944" s="566"/>
      <c r="E944" s="566"/>
      <c r="F944" s="566"/>
      <c r="G944" s="567"/>
      <c r="H944" s="564"/>
      <c r="I944" s="568"/>
      <c r="J944" s="564"/>
      <c r="K944" s="564"/>
      <c r="L944" s="564"/>
      <c r="M944" s="564"/>
      <c r="N944" s="564"/>
      <c r="O944" s="564"/>
      <c r="P944" s="564"/>
      <c r="Q944" s="564"/>
      <c r="R944" s="564"/>
      <c r="S944" s="564"/>
      <c r="T944" s="564"/>
      <c r="U944" s="564"/>
      <c r="V944" s="564"/>
      <c r="W944" s="564"/>
      <c r="X944" s="564"/>
      <c r="Y944" s="564"/>
      <c r="Z944" s="564"/>
    </row>
    <row r="945" ht="12.75" customHeight="1">
      <c r="A945" s="564"/>
      <c r="B945" s="565"/>
      <c r="C945" s="565"/>
      <c r="D945" s="566"/>
      <c r="E945" s="566"/>
      <c r="F945" s="566"/>
      <c r="G945" s="567"/>
      <c r="H945" s="564"/>
      <c r="I945" s="568"/>
      <c r="J945" s="564"/>
      <c r="K945" s="564"/>
      <c r="L945" s="564"/>
      <c r="M945" s="564"/>
      <c r="N945" s="564"/>
      <c r="O945" s="564"/>
      <c r="P945" s="564"/>
      <c r="Q945" s="564"/>
      <c r="R945" s="564"/>
      <c r="S945" s="564"/>
      <c r="T945" s="564"/>
      <c r="U945" s="564"/>
      <c r="V945" s="564"/>
      <c r="W945" s="564"/>
      <c r="X945" s="564"/>
      <c r="Y945" s="564"/>
      <c r="Z945" s="564"/>
    </row>
    <row r="946" ht="12.75" customHeight="1">
      <c r="A946" s="564"/>
      <c r="B946" s="565"/>
      <c r="C946" s="565"/>
      <c r="D946" s="566"/>
      <c r="E946" s="566"/>
      <c r="F946" s="566"/>
      <c r="G946" s="567"/>
      <c r="H946" s="564"/>
      <c r="I946" s="568"/>
      <c r="J946" s="564"/>
      <c r="K946" s="564"/>
      <c r="L946" s="564"/>
      <c r="M946" s="564"/>
      <c r="N946" s="564"/>
      <c r="O946" s="564"/>
      <c r="P946" s="564"/>
      <c r="Q946" s="564"/>
      <c r="R946" s="564"/>
      <c r="S946" s="564"/>
      <c r="T946" s="564"/>
      <c r="U946" s="564"/>
      <c r="V946" s="564"/>
      <c r="W946" s="564"/>
      <c r="X946" s="564"/>
      <c r="Y946" s="564"/>
      <c r="Z946" s="564"/>
    </row>
    <row r="947" ht="12.75" customHeight="1">
      <c r="A947" s="564"/>
      <c r="B947" s="565"/>
      <c r="C947" s="565"/>
      <c r="D947" s="566"/>
      <c r="E947" s="566"/>
      <c r="F947" s="566"/>
      <c r="G947" s="567"/>
      <c r="H947" s="564"/>
      <c r="I947" s="568"/>
      <c r="J947" s="564"/>
      <c r="K947" s="564"/>
      <c r="L947" s="564"/>
      <c r="M947" s="564"/>
      <c r="N947" s="564"/>
      <c r="O947" s="564"/>
      <c r="P947" s="564"/>
      <c r="Q947" s="564"/>
      <c r="R947" s="564"/>
      <c r="S947" s="564"/>
      <c r="T947" s="564"/>
      <c r="U947" s="564"/>
      <c r="V947" s="564"/>
      <c r="W947" s="564"/>
      <c r="X947" s="564"/>
      <c r="Y947" s="564"/>
      <c r="Z947" s="564"/>
    </row>
    <row r="948" ht="12.75" customHeight="1">
      <c r="A948" s="564"/>
      <c r="B948" s="565"/>
      <c r="C948" s="565"/>
      <c r="D948" s="566"/>
      <c r="E948" s="566"/>
      <c r="F948" s="566"/>
      <c r="G948" s="567"/>
      <c r="H948" s="564"/>
      <c r="I948" s="568"/>
      <c r="J948" s="564"/>
      <c r="K948" s="564"/>
      <c r="L948" s="564"/>
      <c r="M948" s="564"/>
      <c r="N948" s="564"/>
      <c r="O948" s="564"/>
      <c r="P948" s="564"/>
      <c r="Q948" s="564"/>
      <c r="R948" s="564"/>
      <c r="S948" s="564"/>
      <c r="T948" s="564"/>
      <c r="U948" s="564"/>
      <c r="V948" s="564"/>
      <c r="W948" s="564"/>
      <c r="X948" s="564"/>
      <c r="Y948" s="564"/>
      <c r="Z948" s="564"/>
    </row>
    <row r="949" ht="12.75" customHeight="1">
      <c r="A949" s="564"/>
      <c r="B949" s="565"/>
      <c r="C949" s="565"/>
      <c r="D949" s="566"/>
      <c r="E949" s="566"/>
      <c r="F949" s="566"/>
      <c r="G949" s="567"/>
      <c r="H949" s="564"/>
      <c r="I949" s="568"/>
      <c r="J949" s="564"/>
      <c r="K949" s="564"/>
      <c r="L949" s="564"/>
      <c r="M949" s="564"/>
      <c r="N949" s="564"/>
      <c r="O949" s="564"/>
      <c r="P949" s="564"/>
      <c r="Q949" s="564"/>
      <c r="R949" s="564"/>
      <c r="S949" s="564"/>
      <c r="T949" s="564"/>
      <c r="U949" s="564"/>
      <c r="V949" s="564"/>
      <c r="W949" s="564"/>
      <c r="X949" s="564"/>
      <c r="Y949" s="564"/>
      <c r="Z949" s="564"/>
    </row>
    <row r="950" ht="12.75" customHeight="1">
      <c r="A950" s="564"/>
      <c r="B950" s="565"/>
      <c r="C950" s="565"/>
      <c r="D950" s="566"/>
      <c r="E950" s="566"/>
      <c r="F950" s="566"/>
      <c r="G950" s="567"/>
      <c r="H950" s="564"/>
      <c r="I950" s="568"/>
      <c r="J950" s="564"/>
      <c r="K950" s="564"/>
      <c r="L950" s="564"/>
      <c r="M950" s="564"/>
      <c r="N950" s="564"/>
      <c r="O950" s="564"/>
      <c r="P950" s="564"/>
      <c r="Q950" s="564"/>
      <c r="R950" s="564"/>
      <c r="S950" s="564"/>
      <c r="T950" s="564"/>
      <c r="U950" s="564"/>
      <c r="V950" s="564"/>
      <c r="W950" s="564"/>
      <c r="X950" s="564"/>
      <c r="Y950" s="564"/>
      <c r="Z950" s="564"/>
    </row>
    <row r="951" ht="12.75" customHeight="1">
      <c r="A951" s="564"/>
      <c r="B951" s="565"/>
      <c r="C951" s="565"/>
      <c r="D951" s="566"/>
      <c r="E951" s="566"/>
      <c r="F951" s="566"/>
      <c r="G951" s="567"/>
      <c r="H951" s="564"/>
      <c r="I951" s="568"/>
      <c r="J951" s="564"/>
      <c r="K951" s="564"/>
      <c r="L951" s="564"/>
      <c r="M951" s="564"/>
      <c r="N951" s="564"/>
      <c r="O951" s="564"/>
      <c r="P951" s="564"/>
      <c r="Q951" s="564"/>
      <c r="R951" s="564"/>
      <c r="S951" s="564"/>
      <c r="T951" s="564"/>
      <c r="U951" s="564"/>
      <c r="V951" s="564"/>
      <c r="W951" s="564"/>
      <c r="X951" s="564"/>
      <c r="Y951" s="564"/>
      <c r="Z951" s="564"/>
    </row>
    <row r="952" ht="12.75" customHeight="1">
      <c r="A952" s="564"/>
      <c r="B952" s="565"/>
      <c r="C952" s="565"/>
      <c r="D952" s="566"/>
      <c r="E952" s="566"/>
      <c r="F952" s="566"/>
      <c r="G952" s="567"/>
      <c r="H952" s="564"/>
      <c r="I952" s="568"/>
      <c r="J952" s="564"/>
      <c r="K952" s="564"/>
      <c r="L952" s="564"/>
      <c r="M952" s="564"/>
      <c r="N952" s="564"/>
      <c r="O952" s="564"/>
      <c r="P952" s="564"/>
      <c r="Q952" s="564"/>
      <c r="R952" s="564"/>
      <c r="S952" s="564"/>
      <c r="T952" s="564"/>
      <c r="U952" s="564"/>
      <c r="V952" s="564"/>
      <c r="W952" s="564"/>
      <c r="X952" s="564"/>
      <c r="Y952" s="564"/>
      <c r="Z952" s="564"/>
    </row>
    <row r="953" ht="12.75" customHeight="1">
      <c r="A953" s="564"/>
      <c r="B953" s="565"/>
      <c r="C953" s="565"/>
      <c r="D953" s="566"/>
      <c r="E953" s="566"/>
      <c r="F953" s="566"/>
      <c r="G953" s="567"/>
      <c r="H953" s="564"/>
      <c r="I953" s="568"/>
      <c r="J953" s="564"/>
      <c r="K953" s="564"/>
      <c r="L953" s="564"/>
      <c r="M953" s="564"/>
      <c r="N953" s="564"/>
      <c r="O953" s="564"/>
      <c r="P953" s="564"/>
      <c r="Q953" s="564"/>
      <c r="R953" s="564"/>
      <c r="S953" s="564"/>
      <c r="T953" s="564"/>
      <c r="U953" s="564"/>
      <c r="V953" s="564"/>
      <c r="W953" s="564"/>
      <c r="X953" s="564"/>
      <c r="Y953" s="564"/>
      <c r="Z953" s="564"/>
    </row>
    <row r="954" ht="12.75" customHeight="1">
      <c r="A954" s="564"/>
      <c r="B954" s="565"/>
      <c r="C954" s="565"/>
      <c r="D954" s="566"/>
      <c r="E954" s="566"/>
      <c r="F954" s="566"/>
      <c r="G954" s="567"/>
      <c r="H954" s="564"/>
      <c r="I954" s="568"/>
      <c r="J954" s="564"/>
      <c r="K954" s="564"/>
      <c r="L954" s="564"/>
      <c r="M954" s="564"/>
      <c r="N954" s="564"/>
      <c r="O954" s="564"/>
      <c r="P954" s="564"/>
      <c r="Q954" s="564"/>
      <c r="R954" s="564"/>
      <c r="S954" s="564"/>
      <c r="T954" s="564"/>
      <c r="U954" s="564"/>
      <c r="V954" s="564"/>
      <c r="W954" s="564"/>
      <c r="X954" s="564"/>
      <c r="Y954" s="564"/>
      <c r="Z954" s="564"/>
    </row>
    <row r="955" ht="12.75" customHeight="1">
      <c r="A955" s="564"/>
      <c r="B955" s="565"/>
      <c r="C955" s="565"/>
      <c r="D955" s="566"/>
      <c r="E955" s="566"/>
      <c r="F955" s="566"/>
      <c r="G955" s="567"/>
      <c r="H955" s="564"/>
      <c r="I955" s="568"/>
      <c r="J955" s="564"/>
      <c r="K955" s="564"/>
      <c r="L955" s="564"/>
      <c r="M955" s="564"/>
      <c r="N955" s="564"/>
      <c r="O955" s="564"/>
      <c r="P955" s="564"/>
      <c r="Q955" s="564"/>
      <c r="R955" s="564"/>
      <c r="S955" s="564"/>
      <c r="T955" s="564"/>
      <c r="U955" s="564"/>
      <c r="V955" s="564"/>
      <c r="W955" s="564"/>
      <c r="X955" s="564"/>
      <c r="Y955" s="564"/>
      <c r="Z955" s="564"/>
    </row>
    <row r="956" ht="12.75" customHeight="1">
      <c r="A956" s="564"/>
      <c r="B956" s="565"/>
      <c r="C956" s="565"/>
      <c r="D956" s="566"/>
      <c r="E956" s="566"/>
      <c r="F956" s="566"/>
      <c r="G956" s="567"/>
      <c r="H956" s="564"/>
      <c r="I956" s="568"/>
      <c r="J956" s="564"/>
      <c r="K956" s="564"/>
      <c r="L956" s="564"/>
      <c r="M956" s="564"/>
      <c r="N956" s="564"/>
      <c r="O956" s="564"/>
      <c r="P956" s="564"/>
      <c r="Q956" s="564"/>
      <c r="R956" s="564"/>
      <c r="S956" s="564"/>
      <c r="T956" s="564"/>
      <c r="U956" s="564"/>
      <c r="V956" s="564"/>
      <c r="W956" s="564"/>
      <c r="X956" s="564"/>
      <c r="Y956" s="564"/>
      <c r="Z956" s="564"/>
    </row>
    <row r="957" ht="12.75" customHeight="1">
      <c r="A957" s="564"/>
      <c r="B957" s="565"/>
      <c r="C957" s="565"/>
      <c r="D957" s="566"/>
      <c r="E957" s="566"/>
      <c r="F957" s="566"/>
      <c r="G957" s="567"/>
      <c r="H957" s="564"/>
      <c r="I957" s="568"/>
      <c r="J957" s="564"/>
      <c r="K957" s="564"/>
      <c r="L957" s="564"/>
      <c r="M957" s="564"/>
      <c r="N957" s="564"/>
      <c r="O957" s="564"/>
      <c r="P957" s="564"/>
      <c r="Q957" s="564"/>
      <c r="R957" s="564"/>
      <c r="S957" s="564"/>
      <c r="T957" s="564"/>
      <c r="U957" s="564"/>
      <c r="V957" s="564"/>
      <c r="W957" s="564"/>
      <c r="X957" s="564"/>
      <c r="Y957" s="564"/>
      <c r="Z957" s="564"/>
    </row>
    <row r="958" ht="12.75" customHeight="1">
      <c r="A958" s="564"/>
      <c r="B958" s="565"/>
      <c r="C958" s="565"/>
      <c r="D958" s="566"/>
      <c r="E958" s="566"/>
      <c r="F958" s="566"/>
      <c r="G958" s="567"/>
      <c r="H958" s="564"/>
      <c r="I958" s="568"/>
      <c r="J958" s="564"/>
      <c r="K958" s="564"/>
      <c r="L958" s="564"/>
      <c r="M958" s="564"/>
      <c r="N958" s="564"/>
      <c r="O958" s="564"/>
      <c r="P958" s="564"/>
      <c r="Q958" s="564"/>
      <c r="R958" s="564"/>
      <c r="S958" s="564"/>
      <c r="T958" s="564"/>
      <c r="U958" s="564"/>
      <c r="V958" s="564"/>
      <c r="W958" s="564"/>
      <c r="X958" s="564"/>
      <c r="Y958" s="564"/>
      <c r="Z958" s="564"/>
    </row>
    <row r="959" ht="12.75" customHeight="1">
      <c r="A959" s="564"/>
      <c r="B959" s="565"/>
      <c r="C959" s="565"/>
      <c r="D959" s="566"/>
      <c r="E959" s="566"/>
      <c r="F959" s="566"/>
      <c r="G959" s="567"/>
      <c r="H959" s="564"/>
      <c r="I959" s="568"/>
      <c r="J959" s="564"/>
      <c r="K959" s="564"/>
      <c r="L959" s="564"/>
      <c r="M959" s="564"/>
      <c r="N959" s="564"/>
      <c r="O959" s="564"/>
      <c r="P959" s="564"/>
      <c r="Q959" s="564"/>
      <c r="R959" s="564"/>
      <c r="S959" s="564"/>
      <c r="T959" s="564"/>
      <c r="U959" s="564"/>
      <c r="V959" s="564"/>
      <c r="W959" s="564"/>
      <c r="X959" s="564"/>
      <c r="Y959" s="564"/>
      <c r="Z959" s="564"/>
    </row>
    <row r="960" ht="12.75" customHeight="1">
      <c r="A960" s="564"/>
      <c r="B960" s="565"/>
      <c r="C960" s="565"/>
      <c r="D960" s="566"/>
      <c r="E960" s="566"/>
      <c r="F960" s="566"/>
      <c r="G960" s="567"/>
      <c r="H960" s="564"/>
      <c r="I960" s="568"/>
      <c r="J960" s="564"/>
      <c r="K960" s="564"/>
      <c r="L960" s="564"/>
      <c r="M960" s="564"/>
      <c r="N960" s="564"/>
      <c r="O960" s="564"/>
      <c r="P960" s="564"/>
      <c r="Q960" s="564"/>
      <c r="R960" s="564"/>
      <c r="S960" s="564"/>
      <c r="T960" s="564"/>
      <c r="U960" s="564"/>
      <c r="V960" s="564"/>
      <c r="W960" s="564"/>
      <c r="X960" s="564"/>
      <c r="Y960" s="564"/>
      <c r="Z960" s="564"/>
    </row>
    <row r="961" ht="12.75" customHeight="1">
      <c r="A961" s="564"/>
      <c r="B961" s="565"/>
      <c r="C961" s="565"/>
      <c r="D961" s="566"/>
      <c r="E961" s="566"/>
      <c r="F961" s="566"/>
      <c r="G961" s="567"/>
      <c r="H961" s="564"/>
      <c r="I961" s="568"/>
      <c r="J961" s="564"/>
      <c r="K961" s="564"/>
      <c r="L961" s="564"/>
      <c r="M961" s="564"/>
      <c r="N961" s="564"/>
      <c r="O961" s="564"/>
      <c r="P961" s="564"/>
      <c r="Q961" s="564"/>
      <c r="R961" s="564"/>
      <c r="S961" s="564"/>
      <c r="T961" s="564"/>
      <c r="U961" s="564"/>
      <c r="V961" s="564"/>
      <c r="W961" s="564"/>
      <c r="X961" s="564"/>
      <c r="Y961" s="564"/>
      <c r="Z961" s="564"/>
    </row>
    <row r="962" ht="12.75" customHeight="1">
      <c r="A962" s="564"/>
      <c r="B962" s="565"/>
      <c r="C962" s="565"/>
      <c r="D962" s="566"/>
      <c r="E962" s="566"/>
      <c r="F962" s="566"/>
      <c r="G962" s="567"/>
      <c r="H962" s="564"/>
      <c r="I962" s="568"/>
      <c r="J962" s="564"/>
      <c r="K962" s="564"/>
      <c r="L962" s="564"/>
      <c r="M962" s="564"/>
      <c r="N962" s="564"/>
      <c r="O962" s="564"/>
      <c r="P962" s="564"/>
      <c r="Q962" s="564"/>
      <c r="R962" s="564"/>
      <c r="S962" s="564"/>
      <c r="T962" s="564"/>
      <c r="U962" s="564"/>
      <c r="V962" s="564"/>
      <c r="W962" s="564"/>
      <c r="X962" s="564"/>
      <c r="Y962" s="564"/>
      <c r="Z962" s="564"/>
    </row>
    <row r="963" ht="12.75" customHeight="1">
      <c r="A963" s="564"/>
      <c r="B963" s="565"/>
      <c r="C963" s="565"/>
      <c r="D963" s="566"/>
      <c r="E963" s="566"/>
      <c r="F963" s="566"/>
      <c r="G963" s="567"/>
      <c r="H963" s="564"/>
      <c r="I963" s="568"/>
      <c r="J963" s="564"/>
      <c r="K963" s="564"/>
      <c r="L963" s="564"/>
      <c r="M963" s="564"/>
      <c r="N963" s="564"/>
      <c r="O963" s="564"/>
      <c r="P963" s="564"/>
      <c r="Q963" s="564"/>
      <c r="R963" s="564"/>
      <c r="S963" s="564"/>
      <c r="T963" s="564"/>
      <c r="U963" s="564"/>
      <c r="V963" s="564"/>
      <c r="W963" s="564"/>
      <c r="X963" s="564"/>
      <c r="Y963" s="564"/>
      <c r="Z963" s="564"/>
    </row>
    <row r="964" ht="12.75" customHeight="1">
      <c r="A964" s="564"/>
      <c r="B964" s="565"/>
      <c r="C964" s="565"/>
      <c r="D964" s="566"/>
      <c r="E964" s="566"/>
      <c r="F964" s="566"/>
      <c r="G964" s="567"/>
      <c r="H964" s="564"/>
      <c r="I964" s="568"/>
      <c r="J964" s="564"/>
      <c r="K964" s="564"/>
      <c r="L964" s="564"/>
      <c r="M964" s="564"/>
      <c r="N964" s="564"/>
      <c r="O964" s="564"/>
      <c r="P964" s="564"/>
      <c r="Q964" s="564"/>
      <c r="R964" s="564"/>
      <c r="S964" s="564"/>
      <c r="T964" s="564"/>
      <c r="U964" s="564"/>
      <c r="V964" s="564"/>
      <c r="W964" s="564"/>
      <c r="X964" s="564"/>
      <c r="Y964" s="564"/>
      <c r="Z964" s="564"/>
    </row>
    <row r="965" ht="12.75" customHeight="1">
      <c r="A965" s="564"/>
      <c r="B965" s="565"/>
      <c r="C965" s="565"/>
      <c r="D965" s="566"/>
      <c r="E965" s="566"/>
      <c r="F965" s="566"/>
      <c r="G965" s="567"/>
      <c r="H965" s="564"/>
      <c r="I965" s="568"/>
      <c r="J965" s="564"/>
      <c r="K965" s="564"/>
      <c r="L965" s="564"/>
      <c r="M965" s="564"/>
      <c r="N965" s="564"/>
      <c r="O965" s="564"/>
      <c r="P965" s="564"/>
      <c r="Q965" s="564"/>
      <c r="R965" s="564"/>
      <c r="S965" s="564"/>
      <c r="T965" s="564"/>
      <c r="U965" s="564"/>
      <c r="V965" s="564"/>
      <c r="W965" s="564"/>
      <c r="X965" s="564"/>
      <c r="Y965" s="564"/>
      <c r="Z965" s="564"/>
    </row>
    <row r="966" ht="12.75" customHeight="1">
      <c r="A966" s="564"/>
      <c r="B966" s="565"/>
      <c r="C966" s="565"/>
      <c r="D966" s="566"/>
      <c r="E966" s="566"/>
      <c r="F966" s="566"/>
      <c r="G966" s="567"/>
      <c r="H966" s="564"/>
      <c r="I966" s="568"/>
      <c r="J966" s="564"/>
      <c r="K966" s="564"/>
      <c r="L966" s="564"/>
      <c r="M966" s="564"/>
      <c r="N966" s="564"/>
      <c r="O966" s="564"/>
      <c r="P966" s="564"/>
      <c r="Q966" s="564"/>
      <c r="R966" s="564"/>
      <c r="S966" s="564"/>
      <c r="T966" s="564"/>
      <c r="U966" s="564"/>
      <c r="V966" s="564"/>
      <c r="W966" s="564"/>
      <c r="X966" s="564"/>
      <c r="Y966" s="564"/>
      <c r="Z966" s="564"/>
    </row>
    <row r="967" ht="12.75" customHeight="1">
      <c r="A967" s="564"/>
      <c r="B967" s="565"/>
      <c r="C967" s="565"/>
      <c r="D967" s="566"/>
      <c r="E967" s="566"/>
      <c r="F967" s="566"/>
      <c r="G967" s="567"/>
      <c r="H967" s="564"/>
      <c r="I967" s="568"/>
      <c r="J967" s="564"/>
      <c r="K967" s="564"/>
      <c r="L967" s="564"/>
      <c r="M967" s="564"/>
      <c r="N967" s="564"/>
      <c r="O967" s="564"/>
      <c r="P967" s="564"/>
      <c r="Q967" s="564"/>
      <c r="R967" s="564"/>
      <c r="S967" s="564"/>
      <c r="T967" s="564"/>
      <c r="U967" s="564"/>
      <c r="V967" s="564"/>
      <c r="W967" s="564"/>
      <c r="X967" s="564"/>
      <c r="Y967" s="564"/>
      <c r="Z967" s="564"/>
    </row>
    <row r="968" ht="12.75" customHeight="1">
      <c r="A968" s="564"/>
      <c r="B968" s="565"/>
      <c r="C968" s="565"/>
      <c r="D968" s="566"/>
      <c r="E968" s="566"/>
      <c r="F968" s="566"/>
      <c r="G968" s="567"/>
      <c r="H968" s="564"/>
      <c r="I968" s="568"/>
      <c r="J968" s="564"/>
      <c r="K968" s="564"/>
      <c r="L968" s="564"/>
      <c r="M968" s="564"/>
      <c r="N968" s="564"/>
      <c r="O968" s="564"/>
      <c r="P968" s="564"/>
      <c r="Q968" s="564"/>
      <c r="R968" s="564"/>
      <c r="S968" s="564"/>
      <c r="T968" s="564"/>
      <c r="U968" s="564"/>
      <c r="V968" s="564"/>
      <c r="W968" s="564"/>
      <c r="X968" s="564"/>
      <c r="Y968" s="564"/>
      <c r="Z968" s="564"/>
    </row>
    <row r="969" ht="12.75" customHeight="1">
      <c r="A969" s="564"/>
      <c r="B969" s="565"/>
      <c r="C969" s="565"/>
      <c r="D969" s="566"/>
      <c r="E969" s="566"/>
      <c r="F969" s="566"/>
      <c r="G969" s="567"/>
      <c r="H969" s="564"/>
      <c r="I969" s="568"/>
      <c r="J969" s="564"/>
      <c r="K969" s="564"/>
      <c r="L969" s="564"/>
      <c r="M969" s="564"/>
      <c r="N969" s="564"/>
      <c r="O969" s="564"/>
      <c r="P969" s="564"/>
      <c r="Q969" s="564"/>
      <c r="R969" s="564"/>
      <c r="S969" s="564"/>
      <c r="T969" s="564"/>
      <c r="U969" s="564"/>
      <c r="V969" s="564"/>
      <c r="W969" s="564"/>
      <c r="X969" s="564"/>
      <c r="Y969" s="564"/>
      <c r="Z969" s="564"/>
    </row>
    <row r="970" ht="12.75" customHeight="1">
      <c r="A970" s="564"/>
      <c r="B970" s="565"/>
      <c r="C970" s="565"/>
      <c r="D970" s="566"/>
      <c r="E970" s="566"/>
      <c r="F970" s="566"/>
      <c r="G970" s="567"/>
      <c r="H970" s="564"/>
      <c r="I970" s="568"/>
      <c r="J970" s="564"/>
      <c r="K970" s="564"/>
      <c r="L970" s="564"/>
      <c r="M970" s="564"/>
      <c r="N970" s="564"/>
      <c r="O970" s="564"/>
      <c r="P970" s="564"/>
      <c r="Q970" s="564"/>
      <c r="R970" s="564"/>
      <c r="S970" s="564"/>
      <c r="T970" s="564"/>
      <c r="U970" s="564"/>
      <c r="V970" s="564"/>
      <c r="W970" s="564"/>
      <c r="X970" s="564"/>
      <c r="Y970" s="564"/>
      <c r="Z970" s="564"/>
    </row>
    <row r="971" ht="12.75" customHeight="1">
      <c r="A971" s="564"/>
      <c r="B971" s="565"/>
      <c r="C971" s="565"/>
      <c r="D971" s="566"/>
      <c r="E971" s="566"/>
      <c r="F971" s="566"/>
      <c r="G971" s="567"/>
      <c r="H971" s="564"/>
      <c r="I971" s="568"/>
      <c r="J971" s="564"/>
      <c r="K971" s="564"/>
      <c r="L971" s="564"/>
      <c r="M971" s="564"/>
      <c r="N971" s="564"/>
      <c r="O971" s="564"/>
      <c r="P971" s="564"/>
      <c r="Q971" s="564"/>
      <c r="R971" s="564"/>
      <c r="S971" s="564"/>
      <c r="T971" s="564"/>
      <c r="U971" s="564"/>
      <c r="V971" s="564"/>
      <c r="W971" s="564"/>
      <c r="X971" s="564"/>
      <c r="Y971" s="564"/>
      <c r="Z971" s="564"/>
    </row>
    <row r="972" ht="12.75" customHeight="1">
      <c r="A972" s="564"/>
      <c r="B972" s="565"/>
      <c r="C972" s="565"/>
      <c r="D972" s="566"/>
      <c r="E972" s="566"/>
      <c r="F972" s="566"/>
      <c r="G972" s="567"/>
      <c r="H972" s="564"/>
      <c r="I972" s="568"/>
      <c r="J972" s="564"/>
      <c r="K972" s="564"/>
      <c r="L972" s="564"/>
      <c r="M972" s="564"/>
      <c r="N972" s="564"/>
      <c r="O972" s="564"/>
      <c r="P972" s="564"/>
      <c r="Q972" s="564"/>
      <c r="R972" s="564"/>
      <c r="S972" s="564"/>
      <c r="T972" s="564"/>
      <c r="U972" s="564"/>
      <c r="V972" s="564"/>
      <c r="W972" s="564"/>
      <c r="X972" s="564"/>
      <c r="Y972" s="564"/>
      <c r="Z972" s="564"/>
    </row>
    <row r="973" ht="12.75" customHeight="1">
      <c r="A973" s="564"/>
      <c r="B973" s="565"/>
      <c r="C973" s="565"/>
      <c r="D973" s="566"/>
      <c r="E973" s="566"/>
      <c r="F973" s="566"/>
      <c r="G973" s="567"/>
      <c r="H973" s="564"/>
      <c r="I973" s="568"/>
      <c r="J973" s="564"/>
      <c r="K973" s="564"/>
      <c r="L973" s="564"/>
      <c r="M973" s="564"/>
      <c r="N973" s="564"/>
      <c r="O973" s="564"/>
      <c r="P973" s="564"/>
      <c r="Q973" s="564"/>
      <c r="R973" s="564"/>
      <c r="S973" s="564"/>
      <c r="T973" s="564"/>
      <c r="U973" s="564"/>
      <c r="V973" s="564"/>
      <c r="W973" s="564"/>
      <c r="X973" s="564"/>
      <c r="Y973" s="564"/>
      <c r="Z973" s="564"/>
    </row>
    <row r="974" ht="12.75" customHeight="1">
      <c r="A974" s="564"/>
      <c r="B974" s="565"/>
      <c r="C974" s="565"/>
      <c r="D974" s="566"/>
      <c r="E974" s="566"/>
      <c r="F974" s="566"/>
      <c r="G974" s="567"/>
      <c r="H974" s="564"/>
      <c r="I974" s="568"/>
      <c r="J974" s="564"/>
      <c r="K974" s="564"/>
      <c r="L974" s="564"/>
      <c r="M974" s="564"/>
      <c r="N974" s="564"/>
      <c r="O974" s="564"/>
      <c r="P974" s="564"/>
      <c r="Q974" s="564"/>
      <c r="R974" s="564"/>
      <c r="S974" s="564"/>
      <c r="T974" s="564"/>
      <c r="U974" s="564"/>
      <c r="V974" s="564"/>
      <c r="W974" s="564"/>
      <c r="X974" s="564"/>
      <c r="Y974" s="564"/>
      <c r="Z974" s="564"/>
    </row>
    <row r="975" ht="12.75" customHeight="1">
      <c r="A975" s="564"/>
      <c r="B975" s="565"/>
      <c r="C975" s="565"/>
      <c r="D975" s="566"/>
      <c r="E975" s="566"/>
      <c r="F975" s="566"/>
      <c r="G975" s="567"/>
      <c r="H975" s="564"/>
      <c r="I975" s="568"/>
      <c r="J975" s="564"/>
      <c r="K975" s="564"/>
      <c r="L975" s="564"/>
      <c r="M975" s="564"/>
      <c r="N975" s="564"/>
      <c r="O975" s="564"/>
      <c r="P975" s="564"/>
      <c r="Q975" s="564"/>
      <c r="R975" s="564"/>
      <c r="S975" s="564"/>
      <c r="T975" s="564"/>
      <c r="U975" s="564"/>
      <c r="V975" s="564"/>
      <c r="W975" s="564"/>
      <c r="X975" s="564"/>
      <c r="Y975" s="564"/>
      <c r="Z975" s="564"/>
    </row>
    <row r="976" ht="12.75" customHeight="1">
      <c r="A976" s="564"/>
      <c r="B976" s="565"/>
      <c r="C976" s="565"/>
      <c r="D976" s="566"/>
      <c r="E976" s="566"/>
      <c r="F976" s="566"/>
      <c r="G976" s="567"/>
      <c r="H976" s="564"/>
      <c r="I976" s="568"/>
      <c r="J976" s="564"/>
      <c r="K976" s="564"/>
      <c r="L976" s="564"/>
      <c r="M976" s="564"/>
      <c r="N976" s="564"/>
      <c r="O976" s="564"/>
      <c r="P976" s="564"/>
      <c r="Q976" s="564"/>
      <c r="R976" s="564"/>
      <c r="S976" s="564"/>
      <c r="T976" s="564"/>
      <c r="U976" s="564"/>
      <c r="V976" s="564"/>
      <c r="W976" s="564"/>
      <c r="X976" s="564"/>
      <c r="Y976" s="564"/>
      <c r="Z976" s="564"/>
    </row>
    <row r="977" ht="12.75" customHeight="1">
      <c r="A977" s="564"/>
      <c r="B977" s="565"/>
      <c r="C977" s="565"/>
      <c r="D977" s="566"/>
      <c r="E977" s="566"/>
      <c r="F977" s="566"/>
      <c r="G977" s="567"/>
      <c r="H977" s="564"/>
      <c r="I977" s="568"/>
      <c r="J977" s="564"/>
      <c r="K977" s="564"/>
      <c r="L977" s="564"/>
      <c r="M977" s="564"/>
      <c r="N977" s="564"/>
      <c r="O977" s="564"/>
      <c r="P977" s="564"/>
      <c r="Q977" s="564"/>
      <c r="R977" s="564"/>
      <c r="S977" s="564"/>
      <c r="T977" s="564"/>
      <c r="U977" s="564"/>
      <c r="V977" s="564"/>
      <c r="W977" s="564"/>
      <c r="X977" s="564"/>
      <c r="Y977" s="564"/>
      <c r="Z977" s="564"/>
    </row>
    <row r="978" ht="12.75" customHeight="1">
      <c r="A978" s="564"/>
      <c r="B978" s="565"/>
      <c r="C978" s="565"/>
      <c r="D978" s="566"/>
      <c r="E978" s="566"/>
      <c r="F978" s="566"/>
      <c r="G978" s="567"/>
      <c r="H978" s="564"/>
      <c r="I978" s="568"/>
      <c r="J978" s="564"/>
      <c r="K978" s="564"/>
      <c r="L978" s="564"/>
      <c r="M978" s="564"/>
      <c r="N978" s="564"/>
      <c r="O978" s="564"/>
      <c r="P978" s="564"/>
      <c r="Q978" s="564"/>
      <c r="R978" s="564"/>
      <c r="S978" s="564"/>
      <c r="T978" s="564"/>
      <c r="U978" s="564"/>
      <c r="V978" s="564"/>
      <c r="W978" s="564"/>
      <c r="X978" s="564"/>
      <c r="Y978" s="564"/>
      <c r="Z978" s="564"/>
    </row>
    <row r="979" ht="12.75" customHeight="1">
      <c r="A979" s="564"/>
      <c r="B979" s="565"/>
      <c r="C979" s="565"/>
      <c r="D979" s="566"/>
      <c r="E979" s="566"/>
      <c r="F979" s="566"/>
      <c r="G979" s="567"/>
      <c r="H979" s="564"/>
      <c r="I979" s="568"/>
      <c r="J979" s="564"/>
      <c r="K979" s="564"/>
      <c r="L979" s="564"/>
      <c r="M979" s="564"/>
      <c r="N979" s="564"/>
      <c r="O979" s="564"/>
      <c r="P979" s="564"/>
      <c r="Q979" s="564"/>
      <c r="R979" s="564"/>
      <c r="S979" s="564"/>
      <c r="T979" s="564"/>
      <c r="U979" s="564"/>
      <c r="V979" s="564"/>
      <c r="W979" s="564"/>
      <c r="X979" s="564"/>
      <c r="Y979" s="564"/>
      <c r="Z979" s="564"/>
    </row>
    <row r="980" ht="12.75" customHeight="1">
      <c r="A980" s="564"/>
      <c r="B980" s="565"/>
      <c r="C980" s="565"/>
      <c r="D980" s="566"/>
      <c r="E980" s="566"/>
      <c r="F980" s="566"/>
      <c r="G980" s="567"/>
      <c r="H980" s="564"/>
      <c r="I980" s="568"/>
      <c r="J980" s="564"/>
      <c r="K980" s="564"/>
      <c r="L980" s="564"/>
      <c r="M980" s="564"/>
      <c r="N980" s="564"/>
      <c r="O980" s="564"/>
      <c r="P980" s="564"/>
      <c r="Q980" s="564"/>
      <c r="R980" s="564"/>
      <c r="S980" s="564"/>
      <c r="T980" s="564"/>
      <c r="U980" s="564"/>
      <c r="V980" s="564"/>
      <c r="W980" s="564"/>
      <c r="X980" s="564"/>
      <c r="Y980" s="564"/>
      <c r="Z980" s="564"/>
    </row>
    <row r="981" ht="12.75" customHeight="1">
      <c r="A981" s="564"/>
      <c r="B981" s="565"/>
      <c r="C981" s="565"/>
      <c r="D981" s="566"/>
      <c r="E981" s="566"/>
      <c r="F981" s="566"/>
      <c r="G981" s="567"/>
      <c r="H981" s="564"/>
      <c r="I981" s="568"/>
      <c r="J981" s="564"/>
      <c r="K981" s="564"/>
      <c r="L981" s="564"/>
      <c r="M981" s="564"/>
      <c r="N981" s="564"/>
      <c r="O981" s="564"/>
      <c r="P981" s="564"/>
      <c r="Q981" s="564"/>
      <c r="R981" s="564"/>
      <c r="S981" s="564"/>
      <c r="T981" s="564"/>
      <c r="U981" s="564"/>
      <c r="V981" s="564"/>
      <c r="W981" s="564"/>
      <c r="X981" s="564"/>
      <c r="Y981" s="564"/>
      <c r="Z981" s="564"/>
    </row>
    <row r="982" ht="12.75" customHeight="1">
      <c r="A982" s="564"/>
      <c r="B982" s="565"/>
      <c r="C982" s="565"/>
      <c r="D982" s="566"/>
      <c r="E982" s="566"/>
      <c r="F982" s="566"/>
      <c r="G982" s="567"/>
      <c r="H982" s="564"/>
      <c r="I982" s="568"/>
      <c r="J982" s="564"/>
      <c r="K982" s="564"/>
      <c r="L982" s="564"/>
      <c r="M982" s="564"/>
      <c r="N982" s="564"/>
      <c r="O982" s="564"/>
      <c r="P982" s="564"/>
      <c r="Q982" s="564"/>
      <c r="R982" s="564"/>
      <c r="S982" s="564"/>
      <c r="T982" s="564"/>
      <c r="U982" s="564"/>
      <c r="V982" s="564"/>
      <c r="W982" s="564"/>
      <c r="X982" s="564"/>
      <c r="Y982" s="564"/>
      <c r="Z982" s="564"/>
    </row>
    <row r="983" ht="12.75" customHeight="1">
      <c r="A983" s="564"/>
      <c r="B983" s="565"/>
      <c r="C983" s="565"/>
      <c r="D983" s="566"/>
      <c r="E983" s="566"/>
      <c r="F983" s="566"/>
      <c r="G983" s="567"/>
      <c r="H983" s="564"/>
      <c r="I983" s="568"/>
      <c r="J983" s="564"/>
      <c r="K983" s="564"/>
      <c r="L983" s="564"/>
      <c r="M983" s="564"/>
      <c r="N983" s="564"/>
      <c r="O983" s="564"/>
      <c r="P983" s="564"/>
      <c r="Q983" s="564"/>
      <c r="R983" s="564"/>
      <c r="S983" s="564"/>
      <c r="T983" s="564"/>
      <c r="U983" s="564"/>
      <c r="V983" s="564"/>
      <c r="W983" s="564"/>
      <c r="X983" s="564"/>
      <c r="Y983" s="564"/>
      <c r="Z983" s="564"/>
    </row>
    <row r="984" ht="12.75" customHeight="1">
      <c r="A984" s="564"/>
      <c r="B984" s="565"/>
      <c r="C984" s="565"/>
      <c r="D984" s="566"/>
      <c r="E984" s="566"/>
      <c r="F984" s="566"/>
      <c r="G984" s="567"/>
      <c r="H984" s="564"/>
      <c r="I984" s="568"/>
      <c r="J984" s="564"/>
      <c r="K984" s="564"/>
      <c r="L984" s="564"/>
      <c r="M984" s="564"/>
      <c r="N984" s="564"/>
      <c r="O984" s="564"/>
      <c r="P984" s="564"/>
      <c r="Q984" s="564"/>
      <c r="R984" s="564"/>
      <c r="S984" s="564"/>
      <c r="T984" s="564"/>
      <c r="U984" s="564"/>
      <c r="V984" s="564"/>
      <c r="W984" s="564"/>
      <c r="X984" s="564"/>
      <c r="Y984" s="564"/>
      <c r="Z984" s="564"/>
    </row>
    <row r="985" ht="12.75" customHeight="1">
      <c r="A985" s="564"/>
      <c r="B985" s="565"/>
      <c r="C985" s="565"/>
      <c r="D985" s="566"/>
      <c r="E985" s="566"/>
      <c r="F985" s="566"/>
      <c r="G985" s="567"/>
      <c r="H985" s="564"/>
      <c r="I985" s="568"/>
      <c r="J985" s="564"/>
      <c r="K985" s="564"/>
      <c r="L985" s="564"/>
      <c r="M985" s="564"/>
      <c r="N985" s="564"/>
      <c r="O985" s="564"/>
      <c r="P985" s="564"/>
      <c r="Q985" s="564"/>
      <c r="R985" s="564"/>
      <c r="S985" s="564"/>
      <c r="T985" s="564"/>
      <c r="U985" s="564"/>
      <c r="V985" s="564"/>
      <c r="W985" s="564"/>
      <c r="X985" s="564"/>
      <c r="Y985" s="564"/>
      <c r="Z985" s="564"/>
    </row>
    <row r="986" ht="12.75" customHeight="1">
      <c r="A986" s="564"/>
      <c r="B986" s="565"/>
      <c r="C986" s="565"/>
      <c r="D986" s="566"/>
      <c r="E986" s="566"/>
      <c r="F986" s="566"/>
      <c r="G986" s="567"/>
      <c r="H986" s="564"/>
      <c r="I986" s="568"/>
      <c r="J986" s="564"/>
      <c r="K986" s="564"/>
      <c r="L986" s="564"/>
      <c r="M986" s="564"/>
      <c r="N986" s="564"/>
      <c r="O986" s="564"/>
      <c r="P986" s="564"/>
      <c r="Q986" s="564"/>
      <c r="R986" s="564"/>
      <c r="S986" s="564"/>
      <c r="T986" s="564"/>
      <c r="U986" s="564"/>
      <c r="V986" s="564"/>
      <c r="W986" s="564"/>
      <c r="X986" s="564"/>
      <c r="Y986" s="564"/>
      <c r="Z986" s="564"/>
    </row>
    <row r="987" ht="12.75" customHeight="1">
      <c r="A987" s="564"/>
      <c r="B987" s="565"/>
      <c r="C987" s="565"/>
      <c r="D987" s="566"/>
      <c r="E987" s="566"/>
      <c r="F987" s="566"/>
      <c r="G987" s="567"/>
      <c r="H987" s="564"/>
      <c r="I987" s="568"/>
      <c r="J987" s="564"/>
      <c r="K987" s="564"/>
      <c r="L987" s="564"/>
      <c r="M987" s="564"/>
      <c r="N987" s="564"/>
      <c r="O987" s="564"/>
      <c r="P987" s="564"/>
      <c r="Q987" s="564"/>
      <c r="R987" s="564"/>
      <c r="S987" s="564"/>
      <c r="T987" s="564"/>
      <c r="U987" s="564"/>
      <c r="V987" s="564"/>
      <c r="W987" s="564"/>
      <c r="X987" s="564"/>
      <c r="Y987" s="564"/>
      <c r="Z987" s="564"/>
    </row>
    <row r="988" ht="12.75" customHeight="1">
      <c r="A988" s="564"/>
      <c r="B988" s="565"/>
      <c r="C988" s="565"/>
      <c r="D988" s="566"/>
      <c r="E988" s="566"/>
      <c r="F988" s="566"/>
      <c r="G988" s="567"/>
      <c r="H988" s="564"/>
      <c r="I988" s="568"/>
      <c r="J988" s="564"/>
      <c r="K988" s="564"/>
      <c r="L988" s="564"/>
      <c r="M988" s="564"/>
      <c r="N988" s="564"/>
      <c r="O988" s="564"/>
      <c r="P988" s="564"/>
      <c r="Q988" s="564"/>
      <c r="R988" s="564"/>
      <c r="S988" s="564"/>
      <c r="T988" s="564"/>
      <c r="U988" s="564"/>
      <c r="V988" s="564"/>
      <c r="W988" s="564"/>
      <c r="X988" s="564"/>
      <c r="Y988" s="564"/>
      <c r="Z988" s="564"/>
    </row>
    <row r="989" ht="12.75" customHeight="1">
      <c r="A989" s="564"/>
      <c r="B989" s="565"/>
      <c r="C989" s="565"/>
      <c r="D989" s="566"/>
      <c r="E989" s="566"/>
      <c r="F989" s="566"/>
      <c r="G989" s="567"/>
      <c r="H989" s="564"/>
      <c r="I989" s="568"/>
      <c r="J989" s="564"/>
      <c r="K989" s="564"/>
      <c r="L989" s="564"/>
      <c r="M989" s="564"/>
      <c r="N989" s="564"/>
      <c r="O989" s="564"/>
      <c r="P989" s="564"/>
      <c r="Q989" s="564"/>
      <c r="R989" s="564"/>
      <c r="S989" s="564"/>
      <c r="T989" s="564"/>
      <c r="U989" s="564"/>
      <c r="V989" s="564"/>
      <c r="W989" s="564"/>
      <c r="X989" s="564"/>
      <c r="Y989" s="564"/>
      <c r="Z989" s="564"/>
    </row>
    <row r="990" ht="12.75" customHeight="1">
      <c r="A990" s="564"/>
      <c r="B990" s="565"/>
      <c r="C990" s="565"/>
      <c r="D990" s="566"/>
      <c r="E990" s="566"/>
      <c r="F990" s="566"/>
      <c r="G990" s="567"/>
      <c r="H990" s="564"/>
      <c r="I990" s="568"/>
      <c r="J990" s="564"/>
      <c r="K990" s="564"/>
      <c r="L990" s="564"/>
      <c r="M990" s="564"/>
      <c r="N990" s="564"/>
      <c r="O990" s="564"/>
      <c r="P990" s="564"/>
      <c r="Q990" s="564"/>
      <c r="R990" s="564"/>
      <c r="S990" s="564"/>
      <c r="T990" s="564"/>
      <c r="U990" s="564"/>
      <c r="V990" s="564"/>
      <c r="W990" s="564"/>
      <c r="X990" s="564"/>
      <c r="Y990" s="564"/>
      <c r="Z990" s="564"/>
    </row>
    <row r="991" ht="12.75" customHeight="1">
      <c r="A991" s="564"/>
      <c r="B991" s="565"/>
      <c r="C991" s="565"/>
      <c r="D991" s="566"/>
      <c r="E991" s="566"/>
      <c r="F991" s="566"/>
      <c r="G991" s="567"/>
      <c r="H991" s="564"/>
      <c r="I991" s="568"/>
      <c r="J991" s="564"/>
      <c r="K991" s="564"/>
      <c r="L991" s="564"/>
      <c r="M991" s="564"/>
      <c r="N991" s="564"/>
      <c r="O991" s="564"/>
      <c r="P991" s="564"/>
      <c r="Q991" s="564"/>
      <c r="R991" s="564"/>
      <c r="S991" s="564"/>
      <c r="T991" s="564"/>
      <c r="U991" s="564"/>
      <c r="V991" s="564"/>
      <c r="W991" s="564"/>
      <c r="X991" s="564"/>
      <c r="Y991" s="564"/>
      <c r="Z991" s="564"/>
    </row>
    <row r="992" ht="12.75" customHeight="1">
      <c r="A992" s="564"/>
      <c r="B992" s="565"/>
      <c r="C992" s="565"/>
      <c r="D992" s="566"/>
      <c r="E992" s="566"/>
      <c r="F992" s="566"/>
      <c r="G992" s="567"/>
      <c r="H992" s="564"/>
      <c r="I992" s="568"/>
      <c r="J992" s="564"/>
      <c r="K992" s="564"/>
      <c r="L992" s="564"/>
      <c r="M992" s="564"/>
      <c r="N992" s="564"/>
      <c r="O992" s="564"/>
      <c r="P992" s="564"/>
      <c r="Q992" s="564"/>
      <c r="R992" s="564"/>
      <c r="S992" s="564"/>
      <c r="T992" s="564"/>
      <c r="U992" s="564"/>
      <c r="V992" s="564"/>
      <c r="W992" s="564"/>
      <c r="X992" s="564"/>
      <c r="Y992" s="564"/>
      <c r="Z992" s="564"/>
    </row>
    <row r="993" ht="12.75" customHeight="1">
      <c r="A993" s="564"/>
      <c r="B993" s="565"/>
      <c r="C993" s="565"/>
      <c r="D993" s="566"/>
      <c r="E993" s="566"/>
      <c r="F993" s="566"/>
      <c r="G993" s="567"/>
      <c r="H993" s="564"/>
      <c r="I993" s="568"/>
      <c r="J993" s="564"/>
      <c r="K993" s="564"/>
      <c r="L993" s="564"/>
      <c r="M993" s="564"/>
      <c r="N993" s="564"/>
      <c r="O993" s="564"/>
      <c r="P993" s="564"/>
      <c r="Q993" s="564"/>
      <c r="R993" s="564"/>
      <c r="S993" s="564"/>
      <c r="T993" s="564"/>
      <c r="U993" s="564"/>
      <c r="V993" s="564"/>
      <c r="W993" s="564"/>
      <c r="X993" s="564"/>
      <c r="Y993" s="564"/>
      <c r="Z993" s="564"/>
    </row>
    <row r="994" ht="12.75" customHeight="1">
      <c r="A994" s="564"/>
      <c r="B994" s="565"/>
      <c r="C994" s="565"/>
      <c r="D994" s="566"/>
      <c r="E994" s="566"/>
      <c r="F994" s="566"/>
      <c r="G994" s="567"/>
      <c r="H994" s="564"/>
      <c r="I994" s="568"/>
      <c r="J994" s="564"/>
      <c r="K994" s="564"/>
      <c r="L994" s="564"/>
      <c r="M994" s="564"/>
      <c r="N994" s="564"/>
      <c r="O994" s="564"/>
      <c r="P994" s="564"/>
      <c r="Q994" s="564"/>
      <c r="R994" s="564"/>
      <c r="S994" s="564"/>
      <c r="T994" s="564"/>
      <c r="U994" s="564"/>
      <c r="V994" s="564"/>
      <c r="W994" s="564"/>
      <c r="X994" s="564"/>
      <c r="Y994" s="564"/>
      <c r="Z994" s="564"/>
    </row>
    <row r="995" ht="12.75" customHeight="1">
      <c r="A995" s="564"/>
      <c r="B995" s="565"/>
      <c r="C995" s="565"/>
      <c r="D995" s="566"/>
      <c r="E995" s="566"/>
      <c r="F995" s="566"/>
      <c r="G995" s="567"/>
      <c r="H995" s="564"/>
      <c r="I995" s="568"/>
      <c r="J995" s="564"/>
      <c r="K995" s="564"/>
      <c r="L995" s="564"/>
      <c r="M995" s="564"/>
      <c r="N995" s="564"/>
      <c r="O995" s="564"/>
      <c r="P995" s="564"/>
      <c r="Q995" s="564"/>
      <c r="R995" s="564"/>
      <c r="S995" s="564"/>
      <c r="T995" s="564"/>
      <c r="U995" s="564"/>
      <c r="V995" s="564"/>
      <c r="W995" s="564"/>
      <c r="X995" s="564"/>
      <c r="Y995" s="564"/>
      <c r="Z995" s="564"/>
    </row>
    <row r="996" ht="12.75" customHeight="1">
      <c r="A996" s="564"/>
      <c r="B996" s="565"/>
      <c r="C996" s="565"/>
      <c r="D996" s="566"/>
      <c r="E996" s="566"/>
      <c r="F996" s="566"/>
      <c r="G996" s="567"/>
      <c r="H996" s="564"/>
      <c r="I996" s="568"/>
      <c r="J996" s="564"/>
      <c r="K996" s="564"/>
      <c r="L996" s="564"/>
      <c r="M996" s="564"/>
      <c r="N996" s="564"/>
      <c r="O996" s="564"/>
      <c r="P996" s="564"/>
      <c r="Q996" s="564"/>
      <c r="R996" s="564"/>
      <c r="S996" s="564"/>
      <c r="T996" s="564"/>
      <c r="U996" s="564"/>
      <c r="V996" s="564"/>
      <c r="W996" s="564"/>
      <c r="X996" s="564"/>
      <c r="Y996" s="564"/>
      <c r="Z996" s="564"/>
    </row>
    <row r="997" ht="12.75" customHeight="1">
      <c r="A997" s="564"/>
      <c r="B997" s="565"/>
      <c r="C997" s="565"/>
      <c r="D997" s="566"/>
      <c r="E997" s="566"/>
      <c r="F997" s="566"/>
      <c r="G997" s="567"/>
      <c r="H997" s="564"/>
      <c r="I997" s="568"/>
      <c r="J997" s="564"/>
      <c r="K997" s="564"/>
      <c r="L997" s="564"/>
      <c r="M997" s="564"/>
      <c r="N997" s="564"/>
      <c r="O997" s="564"/>
      <c r="P997" s="564"/>
      <c r="Q997" s="564"/>
      <c r="R997" s="564"/>
      <c r="S997" s="564"/>
      <c r="T997" s="564"/>
      <c r="U997" s="564"/>
      <c r="V997" s="564"/>
      <c r="W997" s="564"/>
      <c r="X997" s="564"/>
      <c r="Y997" s="564"/>
      <c r="Z997" s="564"/>
    </row>
    <row r="998" ht="12.75" customHeight="1">
      <c r="A998" s="564"/>
      <c r="B998" s="565"/>
      <c r="C998" s="565"/>
      <c r="D998" s="566"/>
      <c r="E998" s="566"/>
      <c r="F998" s="566"/>
      <c r="G998" s="567"/>
      <c r="H998" s="564"/>
      <c r="I998" s="568"/>
      <c r="J998" s="564"/>
      <c r="K998" s="564"/>
      <c r="L998" s="564"/>
      <c r="M998" s="564"/>
      <c r="N998" s="564"/>
      <c r="O998" s="564"/>
      <c r="P998" s="564"/>
      <c r="Q998" s="564"/>
      <c r="R998" s="564"/>
      <c r="S998" s="564"/>
      <c r="T998" s="564"/>
      <c r="U998" s="564"/>
      <c r="V998" s="564"/>
      <c r="W998" s="564"/>
      <c r="X998" s="564"/>
      <c r="Y998" s="564"/>
      <c r="Z998" s="564"/>
    </row>
    <row r="999" ht="12.75" customHeight="1">
      <c r="A999" s="564"/>
      <c r="B999" s="565"/>
      <c r="C999" s="565"/>
      <c r="D999" s="566"/>
      <c r="E999" s="566"/>
      <c r="F999" s="566"/>
      <c r="G999" s="567"/>
      <c r="H999" s="564"/>
      <c r="I999" s="568"/>
      <c r="J999" s="564"/>
      <c r="K999" s="564"/>
      <c r="L999" s="564"/>
      <c r="M999" s="564"/>
      <c r="N999" s="564"/>
      <c r="O999" s="564"/>
      <c r="P999" s="564"/>
      <c r="Q999" s="564"/>
      <c r="R999" s="564"/>
      <c r="S999" s="564"/>
      <c r="T999" s="564"/>
      <c r="U999" s="564"/>
      <c r="V999" s="564"/>
      <c r="W999" s="564"/>
      <c r="X999" s="564"/>
      <c r="Y999" s="564"/>
      <c r="Z999" s="564"/>
    </row>
    <row r="1000" ht="12.75" customHeight="1">
      <c r="A1000" s="564"/>
      <c r="B1000" s="565"/>
      <c r="C1000" s="565"/>
      <c r="D1000" s="566"/>
      <c r="E1000" s="566"/>
      <c r="F1000" s="566"/>
      <c r="G1000" s="567"/>
      <c r="H1000" s="564"/>
      <c r="I1000" s="568"/>
      <c r="J1000" s="564"/>
      <c r="K1000" s="564"/>
      <c r="L1000" s="564"/>
      <c r="M1000" s="564"/>
      <c r="N1000" s="564"/>
      <c r="O1000" s="564"/>
      <c r="P1000" s="564"/>
      <c r="Q1000" s="564"/>
      <c r="R1000" s="564"/>
      <c r="S1000" s="564"/>
      <c r="T1000" s="564"/>
      <c r="U1000" s="564"/>
      <c r="V1000" s="564"/>
      <c r="W1000" s="564"/>
      <c r="X1000" s="564"/>
      <c r="Y1000" s="564"/>
      <c r="Z1000" s="564"/>
    </row>
  </sheetData>
  <printOptions/>
  <pageMargins bottom="1.0" footer="0.0" header="0.0" left="0.75" right="0.75" top="1.0"/>
  <pageSetup paperSize="9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F6128"/>
    <pageSetUpPr/>
  </sheetPr>
  <sheetViews>
    <sheetView rightToLeft="1" workbookViewId="0"/>
  </sheetViews>
  <sheetFormatPr customHeight="1" defaultColWidth="12.63" defaultRowHeight="15.0"/>
  <cols>
    <col customWidth="1" min="1" max="1" width="8.63"/>
    <col customWidth="1" min="2" max="2" width="11.25"/>
    <col customWidth="1" min="3" max="3" width="14.38"/>
    <col customWidth="1" min="4" max="4" width="8.63"/>
    <col customWidth="1" min="5" max="5" width="13.0"/>
    <col customWidth="1" min="6" max="6" width="17.38"/>
    <col customWidth="1" min="7" max="7" width="8.63"/>
    <col customWidth="1" min="8" max="8" width="12.25"/>
    <col customWidth="1" min="9" max="9" width="15.0"/>
    <col customWidth="1" min="10" max="10" width="10.13"/>
    <col customWidth="1" min="11" max="26" width="8.63"/>
  </cols>
  <sheetData>
    <row r="1" ht="12.75" customHeight="1"/>
    <row r="2" ht="12.75" customHeight="1"/>
    <row r="3" ht="12.75" customHeight="1"/>
    <row r="4" ht="12.75" customHeight="1">
      <c r="B4" s="672"/>
      <c r="C4" s="1237" t="s">
        <v>1234</v>
      </c>
      <c r="D4" s="673"/>
      <c r="E4" s="674"/>
      <c r="H4" s="515" t="s">
        <v>1235</v>
      </c>
      <c r="J4" s="117"/>
      <c r="M4" s="1238" t="s">
        <v>1236</v>
      </c>
      <c r="N4" s="673">
        <v>20800.0</v>
      </c>
      <c r="O4" s="674">
        <v>200161.0</v>
      </c>
    </row>
    <row r="5" ht="12.75" customHeight="1">
      <c r="B5" s="675"/>
      <c r="E5" s="676"/>
      <c r="M5" s="719"/>
      <c r="N5" s="720">
        <v>20801.0</v>
      </c>
      <c r="O5" s="722"/>
    </row>
    <row r="6" ht="12.75" customHeight="1">
      <c r="B6" s="1239" t="s">
        <v>1237</v>
      </c>
      <c r="C6" s="515" t="s">
        <v>1238</v>
      </c>
      <c r="D6" s="515" t="s">
        <v>1239</v>
      </c>
      <c r="E6" s="552" t="s">
        <v>1240</v>
      </c>
      <c r="H6" s="1239" t="s">
        <v>1237</v>
      </c>
      <c r="I6" s="515" t="s">
        <v>1238</v>
      </c>
      <c r="J6" s="515" t="s">
        <v>1239</v>
      </c>
      <c r="K6" s="552" t="s">
        <v>1240</v>
      </c>
    </row>
    <row r="7" ht="12.75" customHeight="1">
      <c r="B7" s="675" t="s">
        <v>136</v>
      </c>
      <c r="E7" s="676"/>
    </row>
    <row r="8" ht="12.75" customHeight="1">
      <c r="B8" s="1240">
        <v>4886951.56</v>
      </c>
      <c r="E8" s="676"/>
      <c r="H8" s="1240" t="str">
        <f>#REF!+#REF!</f>
        <v>#REF!</v>
      </c>
    </row>
    <row r="9" ht="12.75" customHeight="1">
      <c r="B9" s="675"/>
      <c r="C9" s="1241">
        <v>500000.0</v>
      </c>
      <c r="D9" s="1242" t="s">
        <v>1241</v>
      </c>
      <c r="E9" s="1243" t="s">
        <v>1242</v>
      </c>
      <c r="I9" s="1241">
        <v>-201588.0</v>
      </c>
      <c r="J9" s="1244">
        <v>44561.0</v>
      </c>
    </row>
    <row r="10" ht="12.75" customHeight="1">
      <c r="B10" s="675"/>
      <c r="C10" s="1241">
        <v>500000.0</v>
      </c>
      <c r="D10" s="1242" t="s">
        <v>1243</v>
      </c>
      <c r="E10" s="1243" t="s">
        <v>1244</v>
      </c>
      <c r="I10" s="1241">
        <v>201588.0</v>
      </c>
      <c r="J10" s="1244">
        <v>44561.0</v>
      </c>
    </row>
    <row r="11" ht="12.75" customHeight="1">
      <c r="B11" s="675"/>
      <c r="C11" s="1241">
        <v>500000.0</v>
      </c>
      <c r="D11" s="1242" t="s">
        <v>1245</v>
      </c>
      <c r="E11" s="1243" t="s">
        <v>1246</v>
      </c>
      <c r="I11" s="1245">
        <v>-223161.0</v>
      </c>
      <c r="J11" s="1244">
        <v>44651.0</v>
      </c>
    </row>
    <row r="12" ht="12.75" customHeight="1">
      <c r="B12" s="675"/>
      <c r="C12" s="1241">
        <v>98208.43</v>
      </c>
      <c r="D12" s="1242" t="s">
        <v>1247</v>
      </c>
      <c r="E12" s="1243" t="s">
        <v>1248</v>
      </c>
      <c r="I12" s="1241">
        <v>-500000.0</v>
      </c>
      <c r="J12" s="1244">
        <v>44657.0</v>
      </c>
    </row>
    <row r="13" ht="12.75" customHeight="1">
      <c r="B13" s="675"/>
      <c r="C13" s="1245">
        <v>223161.0</v>
      </c>
      <c r="D13" s="1242" t="s">
        <v>1249</v>
      </c>
      <c r="E13" s="1246" t="s">
        <v>1250</v>
      </c>
      <c r="I13" s="1241">
        <v>500000.0</v>
      </c>
      <c r="J13" s="1244">
        <v>44657.0</v>
      </c>
    </row>
    <row r="14" ht="12.75" customHeight="1">
      <c r="B14" s="675"/>
      <c r="C14" s="1241">
        <v>500000.0</v>
      </c>
      <c r="D14" s="1242" t="s">
        <v>1251</v>
      </c>
      <c r="E14" s="1243" t="s">
        <v>1252</v>
      </c>
      <c r="I14" s="1241">
        <v>-500000.0</v>
      </c>
      <c r="J14" s="1244">
        <v>44658.0</v>
      </c>
    </row>
    <row r="15" ht="12.75" customHeight="1">
      <c r="B15" s="675"/>
      <c r="C15" s="1241">
        <v>500000.0</v>
      </c>
      <c r="D15" s="1242" t="s">
        <v>1253</v>
      </c>
      <c r="E15" s="1243" t="s">
        <v>1254</v>
      </c>
      <c r="I15" s="1241">
        <v>500000.0</v>
      </c>
      <c r="J15" s="1244">
        <v>44658.0</v>
      </c>
    </row>
    <row r="16" ht="12.75" customHeight="1">
      <c r="B16" s="675"/>
      <c r="C16" s="1241">
        <v>500000.0</v>
      </c>
      <c r="D16" s="1242" t="s">
        <v>1255</v>
      </c>
      <c r="E16" s="1243" t="s">
        <v>1256</v>
      </c>
      <c r="I16" s="1241">
        <v>-500000.0</v>
      </c>
      <c r="J16" s="1244">
        <v>44659.0</v>
      </c>
    </row>
    <row r="17" ht="12.75" customHeight="1">
      <c r="B17" s="675"/>
      <c r="C17" s="1241">
        <v>500000.0</v>
      </c>
      <c r="D17" s="1242" t="s">
        <v>1257</v>
      </c>
      <c r="E17" s="1243" t="s">
        <v>1258</v>
      </c>
      <c r="I17" s="1241">
        <v>500000.0</v>
      </c>
      <c r="J17" s="1244">
        <v>44659.0</v>
      </c>
    </row>
    <row r="18" ht="12.75" customHeight="1">
      <c r="B18" s="675"/>
      <c r="C18" s="1241">
        <v>61796.8</v>
      </c>
      <c r="D18" s="1242" t="s">
        <v>1259</v>
      </c>
      <c r="E18" s="1243" t="s">
        <v>1260</v>
      </c>
      <c r="I18" s="1241">
        <v>-500000.0</v>
      </c>
      <c r="J18" s="1244">
        <v>44662.0</v>
      </c>
    </row>
    <row r="19" ht="12.75" customHeight="1">
      <c r="B19" s="675"/>
      <c r="C19" s="1241">
        <v>-209.0</v>
      </c>
      <c r="D19" s="1242" t="s">
        <v>1261</v>
      </c>
      <c r="E19" s="1243" t="s">
        <v>1262</v>
      </c>
      <c r="I19" s="1241">
        <v>500000.0</v>
      </c>
      <c r="J19" s="1244">
        <v>44662.0</v>
      </c>
    </row>
    <row r="20" ht="12.75" customHeight="1">
      <c r="B20" s="675"/>
      <c r="C20" s="1241">
        <v>-87.0</v>
      </c>
      <c r="D20" s="1242" t="s">
        <v>1261</v>
      </c>
      <c r="E20" s="1243" t="s">
        <v>1262</v>
      </c>
      <c r="I20" s="1241">
        <v>-223161.0</v>
      </c>
      <c r="J20" s="1244">
        <v>44651.0</v>
      </c>
    </row>
    <row r="21" ht="12.75" customHeight="1">
      <c r="B21" s="675"/>
      <c r="C21" s="1241">
        <v>-2578.0</v>
      </c>
      <c r="D21" s="1242" t="s">
        <v>1261</v>
      </c>
      <c r="E21" s="1243" t="s">
        <v>1263</v>
      </c>
      <c r="I21" s="1245">
        <v>-455377.0</v>
      </c>
      <c r="J21" s="1244">
        <v>44742.0</v>
      </c>
    </row>
    <row r="22" ht="12.75" customHeight="1">
      <c r="B22" s="675"/>
      <c r="C22" s="1245">
        <v>455377.0</v>
      </c>
      <c r="D22" s="1242" t="s">
        <v>1261</v>
      </c>
      <c r="E22" s="1246" t="s">
        <v>1250</v>
      </c>
      <c r="I22" s="1241">
        <v>223161.0</v>
      </c>
      <c r="J22" s="1244">
        <v>44651.0</v>
      </c>
    </row>
    <row r="23" ht="12.75" customHeight="1">
      <c r="B23" s="675"/>
      <c r="C23" s="1241">
        <v>-2055.0</v>
      </c>
      <c r="D23" s="1242" t="s">
        <v>1261</v>
      </c>
      <c r="E23" s="1243" t="s">
        <v>1264</v>
      </c>
      <c r="I23" s="1241">
        <v>-455377.0</v>
      </c>
      <c r="J23" s="1244">
        <v>44742.0</v>
      </c>
    </row>
    <row r="24" ht="12.75" customHeight="1">
      <c r="B24" s="675"/>
      <c r="C24" s="1241">
        <v>-261.94</v>
      </c>
      <c r="D24" s="1242" t="s">
        <v>1265</v>
      </c>
      <c r="E24" s="1243" t="s">
        <v>1266</v>
      </c>
      <c r="I24" s="1241">
        <v>455377.0</v>
      </c>
      <c r="J24" s="1244">
        <v>44742.0</v>
      </c>
    </row>
    <row r="25" ht="12.75" customHeight="1">
      <c r="B25" s="675"/>
      <c r="C25" s="1241">
        <v>1.0E7</v>
      </c>
      <c r="D25" s="1242" t="s">
        <v>1267</v>
      </c>
      <c r="E25" s="1243" t="s">
        <v>1268</v>
      </c>
      <c r="I25" s="1241">
        <v>500.0</v>
      </c>
      <c r="J25" s="1244">
        <v>44806.0</v>
      </c>
    </row>
    <row r="26" ht="12.75" customHeight="1">
      <c r="B26" s="675"/>
      <c r="C26" s="1241">
        <v>-261.94</v>
      </c>
      <c r="D26" s="1242" t="s">
        <v>1269</v>
      </c>
      <c r="E26" s="1243" t="s">
        <v>1270</v>
      </c>
      <c r="I26" s="1245">
        <v>-448467.0</v>
      </c>
      <c r="J26" s="1244">
        <v>44834.0</v>
      </c>
    </row>
    <row r="27" ht="12.75" customHeight="1">
      <c r="B27" s="675"/>
      <c r="C27" s="1241">
        <v>-500.0</v>
      </c>
      <c r="D27" s="1242" t="s">
        <v>1269</v>
      </c>
      <c r="E27" s="1243" t="s">
        <v>1271</v>
      </c>
      <c r="I27" s="1241">
        <v>-11046.83</v>
      </c>
      <c r="J27" s="1244">
        <v>44561.0</v>
      </c>
    </row>
    <row r="28" ht="12.75" customHeight="1">
      <c r="B28" s="675"/>
      <c r="C28" s="1241">
        <v>262.0</v>
      </c>
      <c r="D28" s="1242" t="s">
        <v>1272</v>
      </c>
      <c r="E28" s="1243" t="s">
        <v>1273</v>
      </c>
      <c r="I28" s="1241">
        <v>11046.83</v>
      </c>
      <c r="J28" s="1244">
        <v>44561.0</v>
      </c>
    </row>
    <row r="29" ht="12.75" customHeight="1">
      <c r="B29" s="675"/>
      <c r="C29" s="1241">
        <v>448467.0</v>
      </c>
      <c r="D29" s="1242" t="s">
        <v>1272</v>
      </c>
      <c r="E29" s="1246" t="s">
        <v>1250</v>
      </c>
      <c r="I29" s="1241">
        <v>6891.32</v>
      </c>
      <c r="J29" s="1244">
        <v>44453.0</v>
      </c>
    </row>
    <row r="30" ht="12.75" customHeight="1">
      <c r="B30" s="675"/>
      <c r="C30" s="1241">
        <v>-656.1</v>
      </c>
      <c r="D30" s="1242" t="s">
        <v>1274</v>
      </c>
      <c r="E30" s="1243" t="s">
        <v>1275</v>
      </c>
      <c r="I30" s="1241">
        <v>-6891.32</v>
      </c>
      <c r="J30" s="1244">
        <v>44453.0</v>
      </c>
    </row>
    <row r="31" ht="12.75" customHeight="1">
      <c r="B31" s="675"/>
      <c r="C31" s="1247">
        <v>341309.11</v>
      </c>
      <c r="D31" s="1242" t="s">
        <v>1274</v>
      </c>
      <c r="E31" s="1246" t="s">
        <v>1250</v>
      </c>
      <c r="I31" s="1241">
        <v>-500000.0</v>
      </c>
      <c r="J31" s="1244">
        <v>44571.0</v>
      </c>
    </row>
    <row r="32" ht="12.75" customHeight="1">
      <c r="B32" s="675"/>
      <c r="E32" s="676"/>
      <c r="I32" s="1241">
        <v>-500000.0</v>
      </c>
      <c r="J32" s="1244">
        <v>44574.0</v>
      </c>
    </row>
    <row r="33" ht="12.75" customHeight="1">
      <c r="B33" s="675"/>
      <c r="E33" s="676"/>
      <c r="I33" s="1241">
        <v>-500000.0</v>
      </c>
      <c r="J33" s="1244">
        <v>44574.0</v>
      </c>
    </row>
    <row r="34" ht="12.75" customHeight="1">
      <c r="B34" s="1248" t="s">
        <v>1276</v>
      </c>
      <c r="C34" s="1249">
        <f>SUM(B8,C9:C31)</f>
        <v>20008923.92</v>
      </c>
      <c r="D34" s="720"/>
      <c r="E34" s="722"/>
      <c r="I34" s="1241">
        <v>-98352.31</v>
      </c>
      <c r="J34" s="1244">
        <v>44580.0</v>
      </c>
    </row>
    <row r="35" ht="12.75" customHeight="1">
      <c r="I35" s="1241">
        <v>143.88</v>
      </c>
      <c r="J35" s="1244">
        <v>44651.0</v>
      </c>
    </row>
    <row r="36" ht="12.75" customHeight="1">
      <c r="I36" s="1241">
        <v>-500000.0</v>
      </c>
      <c r="J36" s="1244">
        <v>44657.0</v>
      </c>
    </row>
    <row r="37" ht="12.75" customHeight="1">
      <c r="I37" s="1241">
        <v>-500000.0</v>
      </c>
      <c r="J37" s="1244">
        <v>44658.0</v>
      </c>
    </row>
    <row r="38" ht="12.75" customHeight="1">
      <c r="I38" s="1241">
        <v>-500000.0</v>
      </c>
      <c r="J38" s="1244">
        <v>44659.0</v>
      </c>
    </row>
    <row r="39" ht="12.75" customHeight="1">
      <c r="I39" s="1241">
        <v>-500000.0</v>
      </c>
      <c r="J39" s="1244">
        <v>44662.0</v>
      </c>
    </row>
    <row r="40" ht="12.75" customHeight="1">
      <c r="I40" s="1241">
        <v>-61852.58</v>
      </c>
      <c r="J40" s="1244">
        <v>44726.0</v>
      </c>
    </row>
    <row r="41" ht="12.75" customHeight="1">
      <c r="I41" s="1241">
        <v>2055.16</v>
      </c>
      <c r="J41" s="1244">
        <v>44773.0</v>
      </c>
    </row>
    <row r="42" ht="12.75" customHeight="1">
      <c r="I42" s="1241">
        <v>209.45</v>
      </c>
      <c r="J42" s="1244">
        <v>44773.0</v>
      </c>
    </row>
    <row r="43" ht="12.75" customHeight="1">
      <c r="I43" s="1241">
        <v>87.31</v>
      </c>
      <c r="J43" s="1244">
        <v>44773.0</v>
      </c>
    </row>
    <row r="44" ht="12.75" customHeight="1">
      <c r="I44" s="1241">
        <v>2577.53</v>
      </c>
      <c r="J44" s="1244">
        <v>44740.0</v>
      </c>
    </row>
    <row r="45" ht="12.75" customHeight="1">
      <c r="I45" s="1241">
        <v>56.0</v>
      </c>
      <c r="J45" s="1244">
        <v>44742.0</v>
      </c>
    </row>
    <row r="46" ht="12.75" customHeight="1">
      <c r="I46" s="1241">
        <v>261.94</v>
      </c>
      <c r="J46" s="1244">
        <v>44804.0</v>
      </c>
    </row>
    <row r="47" ht="12.75" customHeight="1">
      <c r="I47" s="1241">
        <v>-1.0E7</v>
      </c>
      <c r="J47" s="1244">
        <v>44788.0</v>
      </c>
    </row>
    <row r="48" ht="12.75" customHeight="1">
      <c r="I48" s="1241">
        <v>-0.94</v>
      </c>
      <c r="J48" s="1244">
        <v>44926.0</v>
      </c>
    </row>
    <row r="49" ht="12.75" customHeight="1">
      <c r="I49" s="1241">
        <v>6891.32</v>
      </c>
      <c r="J49" s="1244">
        <v>44453.0</v>
      </c>
    </row>
    <row r="50" ht="12.75" customHeight="1">
      <c r="I50" s="1241">
        <v>-6891.32</v>
      </c>
      <c r="J50" s="1244">
        <v>44453.0</v>
      </c>
    </row>
    <row r="51" ht="12.75" customHeight="1">
      <c r="I51" s="1241">
        <v>656.1</v>
      </c>
      <c r="J51" s="1244">
        <v>44901.0</v>
      </c>
    </row>
    <row r="52" ht="12.75" customHeight="1">
      <c r="J52" s="1244"/>
    </row>
    <row r="53" ht="12.75" customHeight="1">
      <c r="I53" s="1250" t="str">
        <f>SUM(H8,I9:I51)</f>
        <v>#REF!</v>
      </c>
      <c r="J53" s="1244"/>
    </row>
    <row r="54" ht="12.75" customHeight="1">
      <c r="J54" s="1244"/>
    </row>
    <row r="55" ht="12.75" customHeight="1">
      <c r="J55" s="1244"/>
    </row>
    <row r="56" ht="12.75" customHeight="1">
      <c r="E56" s="515" t="s">
        <v>191</v>
      </c>
      <c r="F56" s="1249" t="str">
        <f>C34+I53</f>
        <v>#REF!</v>
      </c>
      <c r="H56" s="515" t="s">
        <v>1277</v>
      </c>
      <c r="J56" s="1244"/>
    </row>
    <row r="57" ht="12.75" customHeight="1">
      <c r="J57" s="1244"/>
    </row>
    <row r="58" ht="12.75" customHeight="1">
      <c r="J58" s="1244"/>
    </row>
    <row r="59" ht="12.75" customHeight="1">
      <c r="J59" s="1244"/>
    </row>
    <row r="60" ht="12.75" customHeight="1">
      <c r="C60" s="672"/>
      <c r="D60" s="673"/>
      <c r="E60" s="1237" t="s">
        <v>1278</v>
      </c>
      <c r="F60" s="674"/>
      <c r="J60" s="1244"/>
    </row>
    <row r="61" ht="12.75" customHeight="1">
      <c r="C61" s="1239" t="s">
        <v>1279</v>
      </c>
      <c r="F61" s="676"/>
      <c r="J61" s="1244"/>
    </row>
    <row r="62" ht="12.75" customHeight="1">
      <c r="C62" s="1251">
        <v>65006.0</v>
      </c>
      <c r="E62" s="515" t="s">
        <v>1280</v>
      </c>
      <c r="F62" s="676"/>
      <c r="H62" s="1250" t="str">
        <f>F56</f>
        <v>#REF!</v>
      </c>
      <c r="J62" s="1244"/>
    </row>
    <row r="63" ht="12.75" customHeight="1">
      <c r="C63" s="719">
        <v>200161.0</v>
      </c>
      <c r="D63" s="720"/>
      <c r="E63" s="927" t="s">
        <v>1281</v>
      </c>
      <c r="F63" s="722"/>
      <c r="H63" s="1250" t="str">
        <f>-H62</f>
        <v>#REF!</v>
      </c>
      <c r="J63" s="1244"/>
    </row>
    <row r="64" ht="12.75" customHeight="1">
      <c r="J64" s="1244"/>
    </row>
    <row r="65" ht="12.75" customHeight="1">
      <c r="J65" s="1244"/>
    </row>
    <row r="66" ht="12.75" customHeight="1">
      <c r="J66" s="1244"/>
    </row>
    <row r="67" ht="12.75" customHeight="1">
      <c r="J67" s="1244"/>
    </row>
    <row r="68" ht="12.75" customHeight="1">
      <c r="J68" s="1244"/>
    </row>
    <row r="69" ht="12.75" customHeight="1">
      <c r="J69" s="1244"/>
    </row>
    <row r="70" ht="12.75" customHeight="1">
      <c r="J70" s="1244"/>
    </row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F6128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88"/>
    <col customWidth="1" min="2" max="2" width="10.0"/>
    <col customWidth="1" min="3" max="3" width="82.63"/>
    <col customWidth="1" min="4" max="4" width="13.63"/>
    <col customWidth="1" min="5" max="5" width="34.63"/>
    <col customWidth="1" min="6" max="6" width="38.0"/>
    <col customWidth="1" min="7" max="7" width="12.63"/>
    <col customWidth="1" min="8" max="26" width="9.13"/>
  </cols>
  <sheetData>
    <row r="1" ht="12.75" customHeight="1">
      <c r="A1" s="955" t="s">
        <v>997</v>
      </c>
      <c r="B1" s="956" t="s">
        <v>315</v>
      </c>
      <c r="C1" s="957" t="s">
        <v>316</v>
      </c>
      <c r="D1" s="955" t="s">
        <v>998</v>
      </c>
      <c r="E1" s="958" t="s">
        <v>320</v>
      </c>
      <c r="F1" s="958"/>
      <c r="G1" s="958" t="s">
        <v>999</v>
      </c>
      <c r="O1" s="447"/>
      <c r="P1" s="447"/>
      <c r="Q1" s="447"/>
      <c r="R1" s="447"/>
      <c r="S1" s="447"/>
      <c r="T1" s="447"/>
      <c r="U1" s="447"/>
      <c r="V1" s="447"/>
      <c r="W1" s="447"/>
      <c r="X1" s="447"/>
      <c r="Y1" s="447"/>
      <c r="Z1" s="447"/>
    </row>
    <row r="2" ht="12.75" customHeight="1">
      <c r="F2" s="447"/>
      <c r="G2" s="447"/>
      <c r="O2" s="447"/>
      <c r="P2" s="447"/>
      <c r="Q2" s="447"/>
      <c r="R2" s="447"/>
      <c r="S2" s="447"/>
      <c r="T2" s="447"/>
      <c r="U2" s="447"/>
      <c r="V2" s="447"/>
      <c r="W2" s="447"/>
      <c r="X2" s="447"/>
      <c r="Y2" s="447"/>
      <c r="Z2" s="447"/>
    </row>
    <row r="3" ht="12.75" customHeight="1">
      <c r="A3" s="447">
        <v>1010.0</v>
      </c>
      <c r="B3" s="447" t="str">
        <f t="shared" ref="B3:B140" si="1">LEFT(C3,4)</f>
        <v>1010</v>
      </c>
      <c r="C3" s="117" t="s">
        <v>674</v>
      </c>
      <c r="D3" s="495">
        <v>1.5</v>
      </c>
      <c r="E3" s="117" t="str">
        <f>VLOOKUP(D3,FS!A:B,2,FALSE)</f>
        <v>Cash and cash equivalents US</v>
      </c>
      <c r="F3" s="447"/>
      <c r="G3" s="447"/>
      <c r="O3" s="447"/>
      <c r="P3" s="447"/>
      <c r="Q3" s="447"/>
      <c r="R3" s="447"/>
      <c r="S3" s="447"/>
      <c r="T3" s="447"/>
      <c r="U3" s="447"/>
      <c r="V3" s="447"/>
      <c r="W3" s="447"/>
      <c r="X3" s="447"/>
      <c r="Y3" s="447"/>
      <c r="Z3" s="447"/>
    </row>
    <row r="4" ht="12.75" customHeight="1">
      <c r="A4" s="447">
        <v>1020.0</v>
      </c>
      <c r="B4" s="447" t="str">
        <f t="shared" si="1"/>
        <v>1020</v>
      </c>
      <c r="C4" s="117" t="s">
        <v>675</v>
      </c>
      <c r="D4" s="495">
        <v>1.5</v>
      </c>
      <c r="E4" s="117" t="str">
        <f>VLOOKUP(D4,FS!A:B,2,FALSE)</f>
        <v>Cash and cash equivalents US</v>
      </c>
      <c r="F4" s="447"/>
      <c r="G4" s="447"/>
      <c r="O4" s="447"/>
      <c r="P4" s="447"/>
      <c r="Q4" s="447"/>
      <c r="R4" s="447"/>
      <c r="S4" s="447"/>
      <c r="T4" s="447"/>
      <c r="U4" s="447"/>
      <c r="V4" s="447"/>
      <c r="W4" s="447"/>
      <c r="X4" s="447"/>
      <c r="Y4" s="447"/>
      <c r="Z4" s="447"/>
    </row>
    <row r="5" ht="12.75" customHeight="1">
      <c r="A5" s="447">
        <v>1030.0</v>
      </c>
      <c r="B5" s="447" t="str">
        <f t="shared" si="1"/>
        <v>1030</v>
      </c>
      <c r="C5" s="117" t="s">
        <v>676</v>
      </c>
      <c r="D5" s="495">
        <v>1.5</v>
      </c>
      <c r="E5" s="117" t="str">
        <f>VLOOKUP(D5,FS!A:B,2,FALSE)</f>
        <v>Cash and cash equivalents US</v>
      </c>
      <c r="F5" s="447"/>
      <c r="G5" s="447"/>
      <c r="O5" s="447"/>
      <c r="P5" s="447"/>
      <c r="Q5" s="447"/>
      <c r="R5" s="447"/>
      <c r="S5" s="447"/>
      <c r="T5" s="447"/>
      <c r="U5" s="447"/>
      <c r="V5" s="447"/>
      <c r="W5" s="447"/>
      <c r="X5" s="447"/>
      <c r="Y5" s="447"/>
      <c r="Z5" s="447"/>
    </row>
    <row r="6" ht="12.75" customHeight="1">
      <c r="A6" s="447">
        <v>1015.0</v>
      </c>
      <c r="B6" s="447" t="str">
        <f t="shared" si="1"/>
        <v>1015</v>
      </c>
      <c r="C6" s="117" t="s">
        <v>677</v>
      </c>
      <c r="D6" s="495">
        <v>1.5</v>
      </c>
      <c r="E6" s="117" t="str">
        <f>VLOOKUP(D6,FS!A:B,2,FALSE)</f>
        <v>Cash and cash equivalents US</v>
      </c>
      <c r="F6" s="447"/>
      <c r="G6" s="447"/>
      <c r="O6" s="447"/>
      <c r="P6" s="447"/>
      <c r="Q6" s="447"/>
      <c r="R6" s="447"/>
      <c r="S6" s="447"/>
      <c r="T6" s="447"/>
      <c r="U6" s="447"/>
      <c r="V6" s="447"/>
      <c r="W6" s="447"/>
      <c r="X6" s="447"/>
      <c r="Y6" s="447"/>
      <c r="Z6" s="447"/>
    </row>
    <row r="7" ht="12.75" customHeight="1">
      <c r="A7" s="447">
        <v>1025.0</v>
      </c>
      <c r="B7" s="447" t="str">
        <f t="shared" si="1"/>
        <v>1025</v>
      </c>
      <c r="C7" s="117" t="s">
        <v>678</v>
      </c>
      <c r="D7" s="495">
        <v>1.5</v>
      </c>
      <c r="E7" s="117" t="str">
        <f>VLOOKUP(D7,FS!A:B,2,FALSE)</f>
        <v>Cash and cash equivalents US</v>
      </c>
      <c r="F7" s="447"/>
      <c r="G7" s="447"/>
      <c r="O7" s="447"/>
      <c r="P7" s="447"/>
      <c r="Q7" s="447"/>
      <c r="R7" s="447"/>
      <c r="S7" s="447"/>
      <c r="T7" s="447"/>
      <c r="U7" s="447"/>
      <c r="V7" s="447"/>
      <c r="W7" s="447"/>
      <c r="X7" s="447"/>
      <c r="Y7" s="447"/>
      <c r="Z7" s="447"/>
    </row>
    <row r="8" ht="12.75" customHeight="1">
      <c r="A8" s="447">
        <v>1100.0</v>
      </c>
      <c r="B8" s="447" t="str">
        <f t="shared" si="1"/>
        <v>1100</v>
      </c>
      <c r="C8" s="117" t="s">
        <v>679</v>
      </c>
      <c r="D8" s="495">
        <v>5.1</v>
      </c>
      <c r="E8" s="117" t="str">
        <f>VLOOKUP(D8,FS!A:B,2,FALSE)</f>
        <v>Trade receivables</v>
      </c>
      <c r="F8" s="447"/>
      <c r="G8" s="447"/>
      <c r="O8" s="447"/>
      <c r="P8" s="447"/>
      <c r="Q8" s="447"/>
      <c r="R8" s="447"/>
      <c r="S8" s="447"/>
      <c r="T8" s="447"/>
      <c r="U8" s="447"/>
      <c r="V8" s="447"/>
      <c r="W8" s="447"/>
      <c r="X8" s="447"/>
      <c r="Y8" s="447"/>
      <c r="Z8" s="447"/>
    </row>
    <row r="9" ht="12.75" customHeight="1">
      <c r="A9" s="447">
        <v>1300.0</v>
      </c>
      <c r="B9" s="447" t="str">
        <f t="shared" si="1"/>
        <v>1300</v>
      </c>
      <c r="C9" s="117" t="s">
        <v>680</v>
      </c>
      <c r="D9" s="495">
        <v>7.1</v>
      </c>
      <c r="E9" s="117" t="str">
        <f>VLOOKUP(D9,FS!A:B,2,FALSE)</f>
        <v>Prepaid expenses</v>
      </c>
      <c r="F9" s="447"/>
      <c r="G9" s="447"/>
      <c r="O9" s="447"/>
      <c r="P9" s="447"/>
      <c r="Q9" s="447"/>
      <c r="R9" s="447"/>
      <c r="S9" s="447"/>
      <c r="T9" s="447"/>
      <c r="U9" s="447"/>
      <c r="V9" s="447"/>
      <c r="W9" s="447"/>
      <c r="X9" s="447"/>
      <c r="Y9" s="447"/>
      <c r="Z9" s="447"/>
    </row>
    <row r="10" ht="12.75" customHeight="1">
      <c r="A10" s="447">
        <v>1400.0</v>
      </c>
      <c r="B10" s="447" t="str">
        <f t="shared" si="1"/>
        <v>1400</v>
      </c>
      <c r="C10" s="117" t="s">
        <v>681</v>
      </c>
      <c r="D10" s="495">
        <v>1.5</v>
      </c>
      <c r="E10" s="117" t="str">
        <f>VLOOKUP(D10,FS!A:B,2,FALSE)</f>
        <v>Cash and cash equivalents US</v>
      </c>
      <c r="F10" s="518" t="s">
        <v>1282</v>
      </c>
      <c r="G10" s="447"/>
      <c r="O10" s="447"/>
      <c r="P10" s="447"/>
      <c r="Q10" s="447"/>
      <c r="R10" s="447"/>
      <c r="S10" s="447"/>
      <c r="T10" s="447"/>
      <c r="U10" s="447"/>
      <c r="V10" s="447"/>
      <c r="W10" s="447"/>
      <c r="X10" s="447"/>
      <c r="Y10" s="447"/>
      <c r="Z10" s="447"/>
    </row>
    <row r="11" ht="12.75" customHeight="1">
      <c r="A11" s="447">
        <v>1410.0</v>
      </c>
      <c r="B11" s="447" t="str">
        <f t="shared" si="1"/>
        <v>1410</v>
      </c>
      <c r="C11" s="117" t="s">
        <v>682</v>
      </c>
      <c r="D11" s="495">
        <v>6.0</v>
      </c>
      <c r="E11" s="117" t="str">
        <f>VLOOKUP(D11,FS!A:B,2,FALSE)</f>
        <v>Intercompany</v>
      </c>
      <c r="F11" s="447"/>
      <c r="G11" s="447"/>
      <c r="O11" s="447"/>
      <c r="P11" s="447"/>
      <c r="Q11" s="447"/>
      <c r="R11" s="447"/>
      <c r="S11" s="447"/>
      <c r="T11" s="447"/>
      <c r="U11" s="447"/>
      <c r="V11" s="447"/>
      <c r="W11" s="447"/>
      <c r="X11" s="447"/>
      <c r="Y11" s="447"/>
      <c r="Z11" s="447"/>
    </row>
    <row r="12" ht="12.75" customHeight="1">
      <c r="A12" s="447">
        <v>1420.0</v>
      </c>
      <c r="B12" s="447" t="str">
        <f t="shared" si="1"/>
        <v>1420</v>
      </c>
      <c r="C12" s="117" t="s">
        <v>683</v>
      </c>
      <c r="D12" s="495">
        <v>31.1</v>
      </c>
      <c r="E12" s="117" t="str">
        <f>VLOOKUP(D12,FS!A:B,2,FALSE)</f>
        <v>Trade Payables</v>
      </c>
      <c r="F12" s="447"/>
      <c r="G12" s="447"/>
      <c r="O12" s="447"/>
      <c r="P12" s="447"/>
      <c r="Q12" s="447"/>
      <c r="R12" s="447"/>
      <c r="S12" s="447"/>
      <c r="T12" s="447"/>
      <c r="U12" s="447"/>
      <c r="V12" s="447"/>
      <c r="W12" s="447"/>
      <c r="X12" s="447"/>
      <c r="Y12" s="447"/>
      <c r="Z12" s="447"/>
    </row>
    <row r="13" ht="12.75" customHeight="1">
      <c r="A13" s="447">
        <v>1430.0</v>
      </c>
      <c r="B13" s="447" t="str">
        <f t="shared" si="1"/>
        <v>1430</v>
      </c>
      <c r="C13" s="117" t="s">
        <v>684</v>
      </c>
      <c r="D13" s="503">
        <v>1.5</v>
      </c>
      <c r="E13" s="117" t="str">
        <f>VLOOKUP(D13,FS!A:B,2,FALSE)</f>
        <v>Cash and cash equivalents US</v>
      </c>
      <c r="F13" s="961" t="s">
        <v>1002</v>
      </c>
      <c r="G13" s="518" t="s">
        <v>1283</v>
      </c>
      <c r="O13" s="447"/>
      <c r="P13" s="447"/>
      <c r="Q13" s="447"/>
      <c r="R13" s="447"/>
      <c r="S13" s="447"/>
      <c r="T13" s="447"/>
      <c r="U13" s="447"/>
      <c r="V13" s="447"/>
      <c r="W13" s="447"/>
      <c r="X13" s="447"/>
      <c r="Y13" s="447"/>
      <c r="Z13" s="447"/>
    </row>
    <row r="14" ht="12.75" customHeight="1">
      <c r="A14" s="447">
        <v>1500.0</v>
      </c>
      <c r="B14" s="447" t="str">
        <f t="shared" si="1"/>
        <v>1500</v>
      </c>
      <c r="C14" s="117" t="s">
        <v>685</v>
      </c>
      <c r="D14" s="495">
        <v>7.4</v>
      </c>
      <c r="E14" s="117" t="str">
        <f>VLOOKUP(D14,FS!A:B,2,FALSE)</f>
        <v>Other  Receivables</v>
      </c>
      <c r="F14" s="447"/>
      <c r="G14" s="447"/>
      <c r="O14" s="447"/>
      <c r="P14" s="447"/>
      <c r="Q14" s="447"/>
      <c r="R14" s="447"/>
      <c r="S14" s="447"/>
      <c r="T14" s="447"/>
      <c r="U14" s="447"/>
      <c r="V14" s="447"/>
      <c r="W14" s="447"/>
      <c r="X14" s="447"/>
      <c r="Y14" s="447"/>
      <c r="Z14" s="447"/>
    </row>
    <row r="15" ht="12.75" customHeight="1">
      <c r="A15" s="447">
        <v>1510.0</v>
      </c>
      <c r="B15" s="447" t="str">
        <f t="shared" si="1"/>
        <v>1510</v>
      </c>
      <c r="C15" s="117" t="s">
        <v>686</v>
      </c>
      <c r="D15" s="503">
        <v>7.4</v>
      </c>
      <c r="E15" s="117" t="str">
        <f>VLOOKUP(D15,FS!A:B,2,FALSE)</f>
        <v>Other  Receivables</v>
      </c>
      <c r="F15" s="518" t="s">
        <v>1284</v>
      </c>
      <c r="G15" s="447"/>
      <c r="O15" s="447"/>
      <c r="P15" s="447"/>
      <c r="Q15" s="447"/>
      <c r="R15" s="447"/>
      <c r="S15" s="447"/>
      <c r="T15" s="447"/>
      <c r="U15" s="447"/>
      <c r="V15" s="447"/>
      <c r="W15" s="447"/>
      <c r="X15" s="447"/>
      <c r="Y15" s="447"/>
      <c r="Z15" s="447"/>
    </row>
    <row r="16" ht="12.75" customHeight="1">
      <c r="A16" s="447">
        <v>1601.0</v>
      </c>
      <c r="B16" s="447" t="str">
        <f t="shared" si="1"/>
        <v>1601</v>
      </c>
      <c r="C16" s="117" t="s">
        <v>687</v>
      </c>
      <c r="D16" s="495">
        <v>21.0</v>
      </c>
      <c r="E16" s="117" t="str">
        <f>VLOOKUP(D16,FS!A:B,2,FALSE)</f>
        <v>Fixed assets</v>
      </c>
      <c r="F16" s="447"/>
      <c r="G16" s="447"/>
      <c r="O16" s="447"/>
      <c r="P16" s="447"/>
      <c r="Q16" s="447"/>
      <c r="R16" s="447"/>
      <c r="S16" s="447"/>
      <c r="T16" s="447"/>
      <c r="U16" s="447"/>
      <c r="V16" s="447"/>
      <c r="W16" s="447"/>
      <c r="X16" s="447"/>
      <c r="Y16" s="447"/>
      <c r="Z16" s="447"/>
    </row>
    <row r="17" ht="12.75" customHeight="1">
      <c r="A17" s="447">
        <v>1611.0</v>
      </c>
      <c r="B17" s="447" t="str">
        <f t="shared" si="1"/>
        <v>1611</v>
      </c>
      <c r="C17" s="117" t="s">
        <v>688</v>
      </c>
      <c r="D17" s="495">
        <v>22.0</v>
      </c>
      <c r="E17" s="117" t="str">
        <f>VLOOKUP(D17,FS!A:B,2,FALSE)</f>
        <v>Accumulated depreciation</v>
      </c>
      <c r="F17" s="447"/>
      <c r="G17" s="447"/>
      <c r="O17" s="447"/>
      <c r="P17" s="447"/>
      <c r="Q17" s="447"/>
      <c r="R17" s="447"/>
      <c r="S17" s="447"/>
      <c r="T17" s="447"/>
      <c r="U17" s="447"/>
      <c r="V17" s="447"/>
      <c r="W17" s="447"/>
      <c r="X17" s="447"/>
      <c r="Y17" s="447"/>
      <c r="Z17" s="447"/>
    </row>
    <row r="18" ht="12.75" customHeight="1">
      <c r="A18" s="447">
        <v>1700.0</v>
      </c>
      <c r="B18" s="447" t="str">
        <f t="shared" si="1"/>
        <v>1700</v>
      </c>
      <c r="C18" s="117" t="s">
        <v>689</v>
      </c>
      <c r="D18" s="495">
        <v>7.4</v>
      </c>
      <c r="E18" s="117" t="str">
        <f>VLOOKUP(D18,FS!A:B,2,FALSE)</f>
        <v>Other  Receivables</v>
      </c>
      <c r="F18" s="447"/>
      <c r="G18" s="447"/>
      <c r="O18" s="447"/>
      <c r="P18" s="447"/>
      <c r="Q18" s="447"/>
      <c r="R18" s="447"/>
      <c r="S18" s="447"/>
      <c r="T18" s="447"/>
      <c r="U18" s="447"/>
      <c r="V18" s="447"/>
      <c r="W18" s="447"/>
      <c r="X18" s="447"/>
      <c r="Y18" s="447"/>
      <c r="Z18" s="447"/>
    </row>
    <row r="19" ht="12.75" customHeight="1">
      <c r="A19" s="447">
        <v>2000.0</v>
      </c>
      <c r="B19" s="447" t="str">
        <f t="shared" si="1"/>
        <v>2000</v>
      </c>
      <c r="C19" s="117" t="s">
        <v>690</v>
      </c>
      <c r="D19" s="495">
        <v>31.1</v>
      </c>
      <c r="E19" s="117" t="str">
        <f>VLOOKUP(D19,FS!A:B,2,FALSE)</f>
        <v>Trade Payables</v>
      </c>
      <c r="F19" s="447"/>
      <c r="G19" s="447"/>
      <c r="O19" s="447"/>
      <c r="P19" s="447"/>
      <c r="Q19" s="447"/>
      <c r="R19" s="447"/>
      <c r="S19" s="447"/>
      <c r="T19" s="447"/>
      <c r="U19" s="447"/>
      <c r="V19" s="447"/>
      <c r="W19" s="447"/>
      <c r="X19" s="447"/>
      <c r="Y19" s="447"/>
      <c r="Z19" s="447"/>
    </row>
    <row r="20" ht="12.75" customHeight="1">
      <c r="A20" s="447">
        <v>2050.0</v>
      </c>
      <c r="B20" s="447" t="str">
        <f t="shared" si="1"/>
        <v>2050</v>
      </c>
      <c r="C20" s="117" t="s">
        <v>691</v>
      </c>
      <c r="D20" s="495">
        <v>31.1</v>
      </c>
      <c r="E20" s="117" t="str">
        <f>VLOOKUP(D20,FS!A:B,2,FALSE)</f>
        <v>Trade Payables</v>
      </c>
      <c r="F20" s="447"/>
      <c r="G20" s="447"/>
      <c r="O20" s="447"/>
      <c r="P20" s="447"/>
      <c r="Q20" s="447"/>
      <c r="R20" s="447"/>
      <c r="S20" s="447"/>
      <c r="T20" s="447"/>
      <c r="U20" s="447"/>
      <c r="V20" s="447"/>
      <c r="W20" s="447"/>
      <c r="X20" s="447"/>
      <c r="Y20" s="447"/>
      <c r="Z20" s="447"/>
    </row>
    <row r="21" ht="12.75" customHeight="1">
      <c r="A21" s="447" t="s">
        <v>692</v>
      </c>
      <c r="B21" s="447" t="str">
        <f t="shared" si="1"/>
        <v>Acco</v>
      </c>
      <c r="C21" s="117" t="s">
        <v>693</v>
      </c>
      <c r="D21" s="495">
        <v>31.1</v>
      </c>
      <c r="E21" s="117" t="str">
        <f>VLOOKUP(D21,FS!A:B,2,FALSE)</f>
        <v>Trade Payables</v>
      </c>
      <c r="F21" s="447"/>
      <c r="G21" s="447"/>
      <c r="O21" s="447"/>
      <c r="P21" s="447"/>
      <c r="Q21" s="447"/>
      <c r="R21" s="447"/>
      <c r="S21" s="447"/>
      <c r="T21" s="447"/>
      <c r="U21" s="447"/>
      <c r="V21" s="447"/>
      <c r="W21" s="447"/>
      <c r="X21" s="447"/>
      <c r="Y21" s="447"/>
      <c r="Z21" s="447"/>
    </row>
    <row r="22" ht="12.75" customHeight="1">
      <c r="A22" s="447">
        <v>2110.0</v>
      </c>
      <c r="B22" s="447" t="str">
        <f t="shared" si="1"/>
        <v>2110</v>
      </c>
      <c r="C22" s="117" t="s">
        <v>694</v>
      </c>
      <c r="D22" s="117">
        <v>31.3</v>
      </c>
      <c r="E22" s="117" t="str">
        <f>VLOOKUP(D22,FS!A:B,2,FALSE)</f>
        <v>Credit Cards</v>
      </c>
      <c r="F22" s="447"/>
      <c r="G22" s="447"/>
      <c r="O22" s="447"/>
      <c r="P22" s="447"/>
      <c r="Q22" s="447"/>
      <c r="R22" s="447"/>
      <c r="S22" s="447"/>
      <c r="T22" s="447"/>
      <c r="U22" s="447"/>
      <c r="V22" s="447"/>
      <c r="W22" s="447"/>
      <c r="X22" s="447"/>
      <c r="Y22" s="447"/>
      <c r="Z22" s="447"/>
    </row>
    <row r="23" ht="12.75" customHeight="1">
      <c r="A23" s="447">
        <v>2200.0</v>
      </c>
      <c r="B23" s="447" t="str">
        <f t="shared" si="1"/>
        <v>2200</v>
      </c>
      <c r="C23" s="117" t="s">
        <v>695</v>
      </c>
      <c r="D23" s="495">
        <v>38.0</v>
      </c>
      <c r="E23" s="117" t="str">
        <f>VLOOKUP(D23,FS!A:B,2,FALSE)</f>
        <v>Accrued Expenses</v>
      </c>
      <c r="F23" s="447"/>
      <c r="G23" s="447"/>
      <c r="O23" s="447"/>
      <c r="P23" s="447"/>
      <c r="Q23" s="447"/>
      <c r="R23" s="447"/>
      <c r="S23" s="447"/>
      <c r="T23" s="447"/>
      <c r="U23" s="447"/>
      <c r="V23" s="447"/>
      <c r="W23" s="447"/>
      <c r="X23" s="447"/>
      <c r="Y23" s="447"/>
      <c r="Z23" s="447"/>
    </row>
    <row r="24" ht="12.75" customHeight="1">
      <c r="A24" s="447">
        <v>2300.0</v>
      </c>
      <c r="B24" s="447" t="str">
        <f t="shared" si="1"/>
        <v>2300</v>
      </c>
      <c r="C24" s="117" t="s">
        <v>696</v>
      </c>
      <c r="D24" s="495">
        <v>33.0</v>
      </c>
      <c r="E24" s="117" t="str">
        <f>VLOOKUP(D24,FS!A:B,2,FALSE)</f>
        <v>Employees and related</v>
      </c>
      <c r="F24" s="447"/>
      <c r="G24" s="447"/>
      <c r="O24" s="447"/>
      <c r="P24" s="447"/>
      <c r="Q24" s="447"/>
      <c r="R24" s="447"/>
      <c r="S24" s="447"/>
      <c r="T24" s="447"/>
      <c r="U24" s="447"/>
      <c r="V24" s="447"/>
      <c r="W24" s="447"/>
      <c r="X24" s="447"/>
      <c r="Y24" s="447"/>
      <c r="Z24" s="447"/>
    </row>
    <row r="25" ht="12.75" customHeight="1">
      <c r="A25" s="447">
        <v>2350.0</v>
      </c>
      <c r="B25" s="447" t="str">
        <f t="shared" si="1"/>
        <v>2350</v>
      </c>
      <c r="C25" s="117" t="s">
        <v>697</v>
      </c>
      <c r="D25" s="495">
        <v>37.0</v>
      </c>
      <c r="E25" s="117" t="str">
        <f>VLOOKUP(D25,FS!A:B,2,FALSE)</f>
        <v>Deferred revenues</v>
      </c>
      <c r="F25" s="447"/>
      <c r="G25" s="447"/>
      <c r="O25" s="447"/>
      <c r="P25" s="447"/>
      <c r="Q25" s="447"/>
      <c r="R25" s="447"/>
      <c r="S25" s="447"/>
      <c r="T25" s="447"/>
      <c r="U25" s="447"/>
      <c r="V25" s="447"/>
      <c r="W25" s="447"/>
      <c r="X25" s="447"/>
      <c r="Y25" s="447"/>
      <c r="Z25" s="447"/>
    </row>
    <row r="26" ht="12.75" customHeight="1">
      <c r="A26" s="447">
        <v>2450.0</v>
      </c>
      <c r="B26" s="447" t="str">
        <f t="shared" si="1"/>
        <v>2450</v>
      </c>
      <c r="C26" s="117" t="s">
        <v>698</v>
      </c>
      <c r="D26" s="495">
        <v>34.0</v>
      </c>
      <c r="E26" s="117" t="str">
        <f>VLOOKUP(D26,FS!A:B,2,FALSE)</f>
        <v>Other current liabilities</v>
      </c>
      <c r="F26" s="447"/>
      <c r="G26" s="447"/>
      <c r="O26" s="447"/>
      <c r="P26" s="447"/>
      <c r="Q26" s="447"/>
      <c r="R26" s="447"/>
      <c r="S26" s="447"/>
      <c r="T26" s="447"/>
      <c r="U26" s="447"/>
      <c r="V26" s="447"/>
      <c r="W26" s="447"/>
      <c r="X26" s="447"/>
      <c r="Y26" s="447"/>
      <c r="Z26" s="447"/>
    </row>
    <row r="27" ht="12.75" customHeight="1">
      <c r="A27" s="447">
        <v>3100.0</v>
      </c>
      <c r="B27" s="447" t="str">
        <f t="shared" si="1"/>
        <v>3100</v>
      </c>
      <c r="C27" s="117" t="s">
        <v>699</v>
      </c>
      <c r="D27" s="495">
        <v>51.0</v>
      </c>
      <c r="E27" s="117" t="str">
        <f>VLOOKUP(D27,FS!A:B,2,FALSE)</f>
        <v>Additional paid-in capital</v>
      </c>
      <c r="F27" s="447"/>
      <c r="G27" s="447"/>
      <c r="O27" s="447"/>
      <c r="P27" s="447"/>
      <c r="Q27" s="447"/>
      <c r="R27" s="447"/>
      <c r="S27" s="447"/>
      <c r="T27" s="447"/>
      <c r="U27" s="447"/>
      <c r="V27" s="447"/>
      <c r="W27" s="447"/>
      <c r="X27" s="447"/>
      <c r="Y27" s="447"/>
      <c r="Z27" s="447"/>
    </row>
    <row r="28" ht="12.75" customHeight="1">
      <c r="A28" s="447">
        <v>3110.0</v>
      </c>
      <c r="B28" s="447" t="str">
        <f t="shared" si="1"/>
        <v>3110</v>
      </c>
      <c r="C28" s="117" t="s">
        <v>700</v>
      </c>
      <c r="D28" s="495">
        <v>51.0</v>
      </c>
      <c r="E28" s="117" t="str">
        <f>VLOOKUP(D28,FS!A:B,2,FALSE)</f>
        <v>Additional paid-in capital</v>
      </c>
      <c r="F28" s="447"/>
      <c r="G28" s="447"/>
      <c r="O28" s="447"/>
      <c r="P28" s="447"/>
      <c r="Q28" s="447"/>
      <c r="R28" s="447"/>
      <c r="S28" s="447"/>
      <c r="T28" s="447"/>
      <c r="U28" s="447"/>
      <c r="V28" s="447"/>
      <c r="W28" s="447"/>
      <c r="X28" s="447"/>
      <c r="Y28" s="447"/>
      <c r="Z28" s="447"/>
    </row>
    <row r="29" ht="12.75" customHeight="1">
      <c r="A29" s="447">
        <v>3120.0</v>
      </c>
      <c r="B29" s="447" t="str">
        <f t="shared" si="1"/>
        <v>3120</v>
      </c>
      <c r="C29" s="117" t="s">
        <v>701</v>
      </c>
      <c r="D29" s="117">
        <v>51.0</v>
      </c>
      <c r="E29" s="117" t="str">
        <f>VLOOKUP(D29,FS!A:B,2,FALSE)</f>
        <v>Additional paid-in capital</v>
      </c>
      <c r="F29" s="447"/>
      <c r="G29" s="447"/>
      <c r="O29" s="447"/>
      <c r="P29" s="447"/>
      <c r="Q29" s="447"/>
      <c r="R29" s="447"/>
      <c r="S29" s="447"/>
      <c r="T29" s="447"/>
      <c r="U29" s="447"/>
      <c r="V29" s="447"/>
      <c r="W29" s="447"/>
      <c r="X29" s="447"/>
      <c r="Y29" s="447"/>
      <c r="Z29" s="447"/>
    </row>
    <row r="30" ht="12.75" customHeight="1">
      <c r="A30" s="447">
        <v>3130.0</v>
      </c>
      <c r="B30" s="447" t="str">
        <f t="shared" si="1"/>
        <v>3130</v>
      </c>
      <c r="C30" s="117" t="s">
        <v>702</v>
      </c>
      <c r="D30" s="495">
        <v>55.0</v>
      </c>
      <c r="E30" s="117" t="str">
        <f>VLOOKUP(D30,FS!A:B,2,FALSE)</f>
        <v>Issuance expenses</v>
      </c>
      <c r="F30" s="447"/>
      <c r="G30" s="447"/>
      <c r="O30" s="447"/>
      <c r="P30" s="447"/>
      <c r="Q30" s="447"/>
      <c r="R30" s="447"/>
      <c r="S30" s="447"/>
      <c r="T30" s="447"/>
      <c r="U30" s="447"/>
      <c r="V30" s="447"/>
      <c r="W30" s="447"/>
      <c r="X30" s="447"/>
      <c r="Y30" s="447"/>
      <c r="Z30" s="447"/>
    </row>
    <row r="31" ht="12.75" customHeight="1">
      <c r="A31" s="447">
        <v>3140.0</v>
      </c>
      <c r="B31" s="447" t="str">
        <f t="shared" si="1"/>
        <v>3140</v>
      </c>
      <c r="C31" s="117" t="s">
        <v>703</v>
      </c>
      <c r="D31" s="495">
        <v>51.0</v>
      </c>
      <c r="E31" s="117" t="str">
        <f>VLOOKUP(D31,FS!A:B,2,FALSE)</f>
        <v>Additional paid-in capital</v>
      </c>
      <c r="F31" s="447"/>
      <c r="G31" s="447"/>
      <c r="O31" s="447"/>
      <c r="P31" s="447"/>
      <c r="Q31" s="447"/>
      <c r="R31" s="447"/>
      <c r="S31" s="447"/>
      <c r="T31" s="447"/>
      <c r="U31" s="447"/>
      <c r="V31" s="447"/>
      <c r="W31" s="447"/>
      <c r="X31" s="447"/>
      <c r="Y31" s="447"/>
      <c r="Z31" s="447"/>
    </row>
    <row r="32" ht="12.75" customHeight="1">
      <c r="A32" s="447">
        <v>3200.0</v>
      </c>
      <c r="B32" s="447" t="str">
        <f t="shared" si="1"/>
        <v>3200</v>
      </c>
      <c r="C32" s="117" t="s">
        <v>704</v>
      </c>
      <c r="D32" s="495">
        <v>53.0</v>
      </c>
      <c r="E32" s="117" t="str">
        <f>VLOOKUP(D32,FS!A:B,2,FALSE)</f>
        <v>Accumulated loss </v>
      </c>
      <c r="F32" s="447"/>
      <c r="G32" s="447"/>
      <c r="O32" s="447"/>
      <c r="P32" s="447"/>
      <c r="Q32" s="447"/>
      <c r="R32" s="447"/>
      <c r="S32" s="447"/>
      <c r="T32" s="447"/>
      <c r="U32" s="447"/>
      <c r="V32" s="447"/>
      <c r="W32" s="447"/>
      <c r="X32" s="447"/>
      <c r="Y32" s="447"/>
      <c r="Z32" s="447"/>
    </row>
    <row r="33" ht="12.75" customHeight="1">
      <c r="A33" s="447">
        <v>3210.0</v>
      </c>
      <c r="B33" s="447" t="str">
        <f t="shared" si="1"/>
        <v>3210</v>
      </c>
      <c r="C33" s="117" t="s">
        <v>705</v>
      </c>
      <c r="D33" s="495">
        <v>51.0</v>
      </c>
      <c r="E33" s="117" t="str">
        <f>VLOOKUP(D33,FS!A:B,2,FALSE)</f>
        <v>Additional paid-in capital</v>
      </c>
      <c r="F33" s="447"/>
      <c r="G33" s="447"/>
      <c r="O33" s="447"/>
      <c r="P33" s="447"/>
      <c r="Q33" s="447"/>
      <c r="R33" s="447"/>
      <c r="S33" s="447"/>
      <c r="T33" s="447"/>
      <c r="U33" s="447"/>
      <c r="V33" s="447"/>
      <c r="W33" s="447"/>
      <c r="X33" s="447"/>
      <c r="Y33" s="447"/>
      <c r="Z33" s="447"/>
    </row>
    <row r="34" ht="12.75" customHeight="1">
      <c r="A34" s="447">
        <v>3212.0</v>
      </c>
      <c r="B34" s="447" t="str">
        <f t="shared" si="1"/>
        <v>3212</v>
      </c>
      <c r="C34" s="117" t="s">
        <v>706</v>
      </c>
      <c r="D34" s="495">
        <v>51.0</v>
      </c>
      <c r="E34" s="117" t="str">
        <f>VLOOKUP(D34,FS!A:B,2,FALSE)</f>
        <v>Additional paid-in capital</v>
      </c>
      <c r="F34" s="447"/>
      <c r="G34" s="447"/>
      <c r="O34" s="447"/>
      <c r="P34" s="447"/>
      <c r="Q34" s="447"/>
      <c r="R34" s="447"/>
      <c r="S34" s="447"/>
      <c r="T34" s="447"/>
      <c r="U34" s="447"/>
      <c r="V34" s="447"/>
      <c r="W34" s="447"/>
      <c r="X34" s="447"/>
      <c r="Y34" s="447"/>
      <c r="Z34" s="447"/>
    </row>
    <row r="35" ht="12.75" customHeight="1">
      <c r="A35" s="447">
        <v>3213.0</v>
      </c>
      <c r="B35" s="447" t="str">
        <f t="shared" si="1"/>
        <v>3213</v>
      </c>
      <c r="C35" s="117" t="s">
        <v>707</v>
      </c>
      <c r="D35" s="495">
        <v>51.0</v>
      </c>
      <c r="E35" s="117" t="str">
        <f>VLOOKUP(D35,FS!A:B,2,FALSE)</f>
        <v>Additional paid-in capital</v>
      </c>
      <c r="F35" s="447"/>
      <c r="G35" s="447"/>
      <c r="O35" s="447"/>
      <c r="P35" s="447"/>
      <c r="Q35" s="447"/>
      <c r="R35" s="447"/>
      <c r="S35" s="447"/>
      <c r="T35" s="447"/>
      <c r="U35" s="447"/>
      <c r="V35" s="447"/>
      <c r="W35" s="447"/>
      <c r="X35" s="447"/>
      <c r="Y35" s="447"/>
      <c r="Z35" s="447"/>
    </row>
    <row r="36" ht="12.75" customHeight="1">
      <c r="A36" s="447">
        <v>3214.0</v>
      </c>
      <c r="B36" s="447" t="str">
        <f t="shared" si="1"/>
        <v>3214</v>
      </c>
      <c r="C36" s="117" t="s">
        <v>708</v>
      </c>
      <c r="D36" s="495">
        <v>51.0</v>
      </c>
      <c r="E36" s="117" t="str">
        <f>VLOOKUP(D36,FS!A:B,2,FALSE)</f>
        <v>Additional paid-in capital</v>
      </c>
      <c r="F36" s="447"/>
      <c r="G36" s="447"/>
      <c r="O36" s="447"/>
      <c r="P36" s="447"/>
      <c r="Q36" s="447"/>
      <c r="R36" s="447"/>
      <c r="S36" s="447"/>
      <c r="T36" s="447"/>
      <c r="U36" s="447"/>
      <c r="V36" s="447"/>
      <c r="W36" s="447"/>
      <c r="X36" s="447"/>
      <c r="Y36" s="447"/>
      <c r="Z36" s="447"/>
    </row>
    <row r="37" ht="12.75" customHeight="1">
      <c r="A37" s="447">
        <v>4000.0</v>
      </c>
      <c r="B37" s="447" t="str">
        <f t="shared" si="1"/>
        <v>4000</v>
      </c>
      <c r="C37" s="117" t="s">
        <v>709</v>
      </c>
      <c r="D37" s="495">
        <v>100.0</v>
      </c>
      <c r="E37" s="117" t="str">
        <f>VLOOKUP(D37,FS!A:B,2,FALSE)</f>
        <v>Revenues</v>
      </c>
      <c r="F37" s="447"/>
      <c r="G37" s="447"/>
      <c r="O37" s="447"/>
      <c r="P37" s="447"/>
      <c r="Q37" s="447"/>
      <c r="R37" s="447"/>
      <c r="S37" s="447"/>
      <c r="T37" s="447"/>
      <c r="U37" s="447"/>
      <c r="V37" s="447"/>
      <c r="W37" s="447"/>
      <c r="X37" s="447"/>
      <c r="Y37" s="447"/>
      <c r="Z37" s="447"/>
    </row>
    <row r="38" ht="12.75" customHeight="1">
      <c r="A38" s="447">
        <v>6010.0</v>
      </c>
      <c r="B38" s="447" t="str">
        <f t="shared" si="1"/>
        <v>6010</v>
      </c>
      <c r="C38" s="117" t="s">
        <v>711</v>
      </c>
      <c r="D38" s="495">
        <v>400.0</v>
      </c>
      <c r="E38" s="117" t="str">
        <f>VLOOKUP(D38,FS!A:B,2,FALSE)</f>
        <v>Payroll and related (Customer Success)</v>
      </c>
      <c r="F38" s="447"/>
      <c r="G38" s="447"/>
      <c r="O38" s="447"/>
      <c r="P38" s="447"/>
      <c r="Q38" s="447"/>
      <c r="R38" s="447"/>
      <c r="S38" s="447"/>
      <c r="T38" s="447"/>
      <c r="U38" s="447"/>
      <c r="V38" s="447"/>
      <c r="W38" s="447"/>
      <c r="X38" s="447"/>
      <c r="Y38" s="447"/>
      <c r="Z38" s="447"/>
    </row>
    <row r="39" ht="12.75" customHeight="1">
      <c r="A39" s="447">
        <v>6012.0</v>
      </c>
      <c r="B39" s="447" t="str">
        <f t="shared" si="1"/>
        <v>6012</v>
      </c>
      <c r="C39" s="117" t="s">
        <v>713</v>
      </c>
      <c r="D39" s="117">
        <v>600.0</v>
      </c>
      <c r="E39" s="117" t="str">
        <f>VLOOKUP(D39,FS!A:B,2,FALSE)</f>
        <v>Payroll and related (DevEx)</v>
      </c>
      <c r="F39" s="447"/>
      <c r="G39" s="447"/>
      <c r="O39" s="447"/>
      <c r="P39" s="447"/>
      <c r="Q39" s="447"/>
      <c r="R39" s="447"/>
      <c r="S39" s="447"/>
      <c r="T39" s="447"/>
      <c r="U39" s="447"/>
      <c r="V39" s="447"/>
      <c r="W39" s="447"/>
      <c r="X39" s="447"/>
      <c r="Y39" s="447"/>
      <c r="Z39" s="447"/>
    </row>
    <row r="40" ht="12.75" customHeight="1">
      <c r="A40" s="447">
        <v>6013.0</v>
      </c>
      <c r="B40" s="447" t="str">
        <f t="shared" si="1"/>
        <v>6013</v>
      </c>
      <c r="C40" s="117" t="s">
        <v>714</v>
      </c>
      <c r="D40" s="117">
        <v>400.0</v>
      </c>
      <c r="E40" s="117" t="str">
        <f>VLOOKUP(D40,FS!A:B,2,FALSE)</f>
        <v>Payroll and related (Customer Success)</v>
      </c>
      <c r="F40" s="447"/>
      <c r="G40" s="447"/>
      <c r="O40" s="447"/>
      <c r="P40" s="447"/>
      <c r="Q40" s="447"/>
      <c r="R40" s="447"/>
      <c r="S40" s="447"/>
      <c r="T40" s="447"/>
      <c r="U40" s="447"/>
      <c r="V40" s="447"/>
      <c r="W40" s="447"/>
      <c r="X40" s="447"/>
      <c r="Y40" s="447"/>
      <c r="Z40" s="447"/>
    </row>
    <row r="41" ht="12.75" customHeight="1">
      <c r="A41" s="447">
        <v>6020.0</v>
      </c>
      <c r="B41" s="447" t="str">
        <f t="shared" si="1"/>
        <v>6020</v>
      </c>
      <c r="C41" s="117" t="s">
        <v>715</v>
      </c>
      <c r="D41" s="117">
        <v>420.0</v>
      </c>
      <c r="E41" s="117" t="str">
        <f>VLOOKUP(D41,FS!A:B,2,FALSE)</f>
        <v>Bonus Customer Success</v>
      </c>
      <c r="F41" s="447"/>
      <c r="G41" s="447"/>
      <c r="O41" s="447"/>
      <c r="P41" s="447"/>
      <c r="Q41" s="447"/>
      <c r="R41" s="447"/>
      <c r="S41" s="447"/>
      <c r="T41" s="447"/>
      <c r="U41" s="447"/>
      <c r="V41" s="447"/>
      <c r="W41" s="447"/>
      <c r="X41" s="447"/>
      <c r="Y41" s="447"/>
      <c r="Z41" s="447"/>
    </row>
    <row r="42" ht="12.75" customHeight="1">
      <c r="A42" s="447">
        <v>6040.0</v>
      </c>
      <c r="B42" s="447" t="str">
        <f t="shared" si="1"/>
        <v>6040</v>
      </c>
      <c r="C42" s="117" t="s">
        <v>716</v>
      </c>
      <c r="D42" s="117">
        <v>400.0</v>
      </c>
      <c r="E42" s="117" t="str">
        <f>VLOOKUP(D42,FS!A:B,2,FALSE)</f>
        <v>Payroll and related (Customer Success)</v>
      </c>
      <c r="F42" s="447"/>
      <c r="G42" s="447"/>
      <c r="O42" s="447"/>
      <c r="P42" s="447"/>
      <c r="Q42" s="447"/>
      <c r="R42" s="447"/>
      <c r="S42" s="447"/>
      <c r="T42" s="447"/>
      <c r="U42" s="447"/>
      <c r="V42" s="447"/>
      <c r="W42" s="447"/>
      <c r="X42" s="447"/>
      <c r="Y42" s="447"/>
      <c r="Z42" s="447"/>
    </row>
    <row r="43" ht="12.75" customHeight="1">
      <c r="A43" s="447">
        <v>6041.0</v>
      </c>
      <c r="B43" s="447" t="str">
        <f t="shared" si="1"/>
        <v>6041</v>
      </c>
      <c r="C43" s="117" t="s">
        <v>717</v>
      </c>
      <c r="D43" s="117">
        <v>400.0</v>
      </c>
      <c r="E43" s="117" t="str">
        <f>VLOOKUP(D43,FS!A:B,2,FALSE)</f>
        <v>Payroll and related (Customer Success)</v>
      </c>
      <c r="F43" s="447"/>
      <c r="G43" s="447"/>
      <c r="O43" s="447"/>
      <c r="P43" s="447"/>
      <c r="Q43" s="447"/>
      <c r="R43" s="447"/>
      <c r="S43" s="447"/>
      <c r="T43" s="447"/>
      <c r="U43" s="447"/>
      <c r="V43" s="447"/>
      <c r="W43" s="447"/>
      <c r="X43" s="447"/>
      <c r="Y43" s="447"/>
      <c r="Z43" s="447"/>
    </row>
    <row r="44" ht="12.75" customHeight="1">
      <c r="A44" s="447">
        <v>6042.0</v>
      </c>
      <c r="B44" s="447" t="str">
        <f t="shared" si="1"/>
        <v>6042</v>
      </c>
      <c r="C44" s="117" t="s">
        <v>718</v>
      </c>
      <c r="D44" s="117">
        <v>600.0</v>
      </c>
      <c r="E44" s="117" t="str">
        <f>VLOOKUP(D44,FS!A:B,2,FALSE)</f>
        <v>Payroll and related (DevEx)</v>
      </c>
      <c r="F44" s="447"/>
      <c r="G44" s="447"/>
      <c r="O44" s="447"/>
      <c r="P44" s="447"/>
      <c r="Q44" s="447"/>
      <c r="R44" s="447"/>
      <c r="S44" s="447"/>
      <c r="T44" s="447"/>
      <c r="U44" s="447"/>
      <c r="V44" s="447"/>
      <c r="W44" s="447"/>
      <c r="X44" s="447"/>
      <c r="Y44" s="447"/>
      <c r="Z44" s="447"/>
    </row>
    <row r="45" ht="12.75" customHeight="1">
      <c r="A45" s="447">
        <v>6050.0</v>
      </c>
      <c r="B45" s="447" t="str">
        <f t="shared" si="1"/>
        <v>6050</v>
      </c>
      <c r="C45" s="117" t="s">
        <v>719</v>
      </c>
      <c r="D45" s="117">
        <v>400.0</v>
      </c>
      <c r="E45" s="117" t="str">
        <f>VLOOKUP(D45,FS!A:B,2,FALSE)</f>
        <v>Payroll and related (Customer Success)</v>
      </c>
      <c r="F45" s="447"/>
      <c r="G45" s="447"/>
      <c r="O45" s="447"/>
      <c r="P45" s="447"/>
      <c r="Q45" s="447"/>
      <c r="R45" s="447"/>
      <c r="S45" s="447"/>
      <c r="T45" s="447"/>
      <c r="U45" s="447"/>
      <c r="V45" s="447"/>
      <c r="W45" s="447"/>
      <c r="X45" s="447"/>
      <c r="Y45" s="447"/>
      <c r="Z45" s="447"/>
    </row>
    <row r="46" ht="12.75" customHeight="1">
      <c r="A46" s="447">
        <v>6051.0</v>
      </c>
      <c r="B46" s="447" t="str">
        <f t="shared" si="1"/>
        <v>6051</v>
      </c>
      <c r="C46" s="117" t="s">
        <v>720</v>
      </c>
      <c r="D46" s="117">
        <v>600.0</v>
      </c>
      <c r="E46" s="117" t="str">
        <f>VLOOKUP(D46,FS!A:B,2,FALSE)</f>
        <v>Payroll and related (DevEx)</v>
      </c>
      <c r="F46" s="447"/>
      <c r="G46" s="447"/>
      <c r="O46" s="447"/>
      <c r="P46" s="447"/>
      <c r="Q46" s="447"/>
      <c r="R46" s="447"/>
      <c r="S46" s="447"/>
      <c r="T46" s="447"/>
      <c r="U46" s="447"/>
      <c r="V46" s="447"/>
      <c r="W46" s="447"/>
      <c r="X46" s="447"/>
      <c r="Y46" s="447"/>
      <c r="Z46" s="447"/>
    </row>
    <row r="47" ht="12.75" customHeight="1">
      <c r="A47" s="447">
        <v>6052.0</v>
      </c>
      <c r="B47" s="447" t="str">
        <f t="shared" si="1"/>
        <v>6052</v>
      </c>
      <c r="C47" s="117" t="s">
        <v>721</v>
      </c>
      <c r="D47" s="117">
        <v>400.0</v>
      </c>
      <c r="E47" s="117" t="str">
        <f>VLOOKUP(D47,FS!A:B,2,FALSE)</f>
        <v>Payroll and related (Customer Success)</v>
      </c>
      <c r="F47" s="447"/>
      <c r="G47" s="447"/>
      <c r="O47" s="447"/>
      <c r="P47" s="447"/>
      <c r="Q47" s="447"/>
      <c r="R47" s="447"/>
      <c r="S47" s="447"/>
      <c r="T47" s="447"/>
      <c r="U47" s="447"/>
      <c r="V47" s="447"/>
      <c r="W47" s="447"/>
      <c r="X47" s="447"/>
      <c r="Y47" s="447"/>
      <c r="Z47" s="447"/>
    </row>
    <row r="48" ht="12.75" customHeight="1">
      <c r="A48" s="447">
        <v>6060.0</v>
      </c>
      <c r="B48" s="447" t="str">
        <f t="shared" si="1"/>
        <v>6060</v>
      </c>
      <c r="C48" s="117" t="s">
        <v>722</v>
      </c>
      <c r="D48" s="117">
        <v>400.0</v>
      </c>
      <c r="E48" s="117" t="str">
        <f>VLOOKUP(D48,FS!A:B,2,FALSE)</f>
        <v>Payroll and related (Customer Success)</v>
      </c>
      <c r="F48" s="447"/>
      <c r="G48" s="447"/>
      <c r="O48" s="447"/>
      <c r="P48" s="447"/>
      <c r="Q48" s="447"/>
      <c r="R48" s="447"/>
      <c r="S48" s="447"/>
      <c r="T48" s="447"/>
      <c r="U48" s="447"/>
      <c r="V48" s="447"/>
      <c r="W48" s="447"/>
      <c r="X48" s="447"/>
      <c r="Y48" s="447"/>
      <c r="Z48" s="447"/>
    </row>
    <row r="49" ht="12.75" customHeight="1">
      <c r="A49" s="447">
        <v>6061.0</v>
      </c>
      <c r="B49" s="447" t="str">
        <f t="shared" si="1"/>
        <v>6061</v>
      </c>
      <c r="C49" s="117" t="s">
        <v>723</v>
      </c>
      <c r="D49" s="117">
        <v>600.0</v>
      </c>
      <c r="E49" s="117" t="str">
        <f>VLOOKUP(D49,FS!A:B,2,FALSE)</f>
        <v>Payroll and related (DevEx)</v>
      </c>
      <c r="F49" s="447"/>
      <c r="G49" s="447"/>
      <c r="O49" s="447"/>
      <c r="P49" s="447"/>
      <c r="Q49" s="447"/>
      <c r="R49" s="447"/>
      <c r="S49" s="447"/>
      <c r="T49" s="447"/>
      <c r="U49" s="447"/>
      <c r="V49" s="447"/>
      <c r="W49" s="447"/>
      <c r="X49" s="447"/>
      <c r="Y49" s="447"/>
      <c r="Z49" s="447"/>
    </row>
    <row r="50" ht="12.75" customHeight="1">
      <c r="A50" s="447">
        <v>6062.0</v>
      </c>
      <c r="B50" s="447" t="str">
        <f t="shared" si="1"/>
        <v>6062</v>
      </c>
      <c r="C50" s="117" t="s">
        <v>724</v>
      </c>
      <c r="D50" s="117">
        <v>400.0</v>
      </c>
      <c r="E50" s="117" t="str">
        <f>VLOOKUP(D50,FS!A:B,2,FALSE)</f>
        <v>Payroll and related (Customer Success)</v>
      </c>
      <c r="F50" s="447"/>
      <c r="G50" s="447"/>
      <c r="O50" s="447"/>
      <c r="P50" s="447"/>
      <c r="Q50" s="447"/>
      <c r="R50" s="447"/>
      <c r="S50" s="447"/>
      <c r="T50" s="447"/>
      <c r="U50" s="447"/>
      <c r="V50" s="447"/>
      <c r="W50" s="447"/>
      <c r="X50" s="447"/>
      <c r="Y50" s="447"/>
      <c r="Z50" s="447"/>
    </row>
    <row r="51" ht="12.75" customHeight="1">
      <c r="A51" s="447">
        <v>6090.0</v>
      </c>
      <c r="B51" s="447" t="str">
        <f t="shared" si="1"/>
        <v>6090</v>
      </c>
      <c r="C51" s="117" t="s">
        <v>726</v>
      </c>
      <c r="D51" s="117">
        <v>400.0</v>
      </c>
      <c r="E51" s="117" t="str">
        <f>VLOOKUP(D51,FS!A:B,2,FALSE)</f>
        <v>Payroll and related (Customer Success)</v>
      </c>
      <c r="F51" s="447"/>
      <c r="G51" s="447"/>
      <c r="O51" s="447"/>
      <c r="P51" s="447"/>
      <c r="Q51" s="447"/>
      <c r="R51" s="447"/>
      <c r="S51" s="447"/>
      <c r="T51" s="447"/>
      <c r="U51" s="447"/>
      <c r="V51" s="447"/>
      <c r="W51" s="447"/>
      <c r="X51" s="447"/>
      <c r="Y51" s="447"/>
      <c r="Z51" s="447"/>
    </row>
    <row r="52" ht="12.75" customHeight="1">
      <c r="A52" s="447">
        <v>6091.0</v>
      </c>
      <c r="B52" s="447" t="str">
        <f t="shared" si="1"/>
        <v>6091</v>
      </c>
      <c r="C52" s="117" t="s">
        <v>727</v>
      </c>
      <c r="D52" s="117">
        <v>600.0</v>
      </c>
      <c r="E52" s="117" t="str">
        <f>VLOOKUP(D52,FS!A:B,2,FALSE)</f>
        <v>Payroll and related (DevEx)</v>
      </c>
      <c r="F52" s="447"/>
      <c r="G52" s="447"/>
      <c r="O52" s="447"/>
      <c r="P52" s="447"/>
      <c r="Q52" s="447"/>
      <c r="R52" s="447"/>
      <c r="S52" s="447"/>
      <c r="T52" s="447"/>
      <c r="U52" s="447"/>
      <c r="V52" s="447"/>
      <c r="W52" s="447"/>
      <c r="X52" s="447"/>
      <c r="Y52" s="447"/>
      <c r="Z52" s="447"/>
    </row>
    <row r="53" ht="12.75" customHeight="1">
      <c r="A53" s="447">
        <v>6092.0</v>
      </c>
      <c r="B53" s="447" t="str">
        <f t="shared" si="1"/>
        <v>6092</v>
      </c>
      <c r="C53" s="117" t="s">
        <v>728</v>
      </c>
      <c r="D53" s="117">
        <v>400.0</v>
      </c>
      <c r="E53" s="117" t="str">
        <f>VLOOKUP(D53,FS!A:B,2,FALSE)</f>
        <v>Payroll and related (Customer Success)</v>
      </c>
      <c r="F53" s="447"/>
      <c r="G53" s="447"/>
      <c r="O53" s="447"/>
      <c r="P53" s="447"/>
      <c r="Q53" s="447"/>
      <c r="R53" s="447"/>
      <c r="S53" s="447"/>
      <c r="T53" s="447"/>
      <c r="U53" s="447"/>
      <c r="V53" s="447"/>
      <c r="W53" s="447"/>
      <c r="X53" s="447"/>
      <c r="Y53" s="447"/>
      <c r="Z53" s="447"/>
    </row>
    <row r="54" ht="12.75" customHeight="1">
      <c r="A54" s="447">
        <v>6104.0</v>
      </c>
      <c r="B54" s="447" t="str">
        <f t="shared" si="1"/>
        <v>6104</v>
      </c>
      <c r="C54" s="117" t="s">
        <v>729</v>
      </c>
      <c r="D54" s="117">
        <v>503.0</v>
      </c>
      <c r="E54" s="117" t="str">
        <f>VLOOKUP(D54,FS!A:B,2,FALSE)</f>
        <v>Office expenses &amp; other</v>
      </c>
      <c r="F54" s="518" t="s">
        <v>1052</v>
      </c>
      <c r="G54" s="447"/>
      <c r="O54" s="447"/>
      <c r="P54" s="447"/>
      <c r="Q54" s="447"/>
      <c r="R54" s="447"/>
      <c r="S54" s="447"/>
      <c r="T54" s="447"/>
      <c r="U54" s="447"/>
      <c r="V54" s="447"/>
      <c r="W54" s="447"/>
      <c r="X54" s="447"/>
      <c r="Y54" s="447"/>
      <c r="Z54" s="447"/>
    </row>
    <row r="55" ht="12.75" customHeight="1">
      <c r="A55" s="447">
        <v>6135.0</v>
      </c>
      <c r="B55" s="447" t="str">
        <f t="shared" si="1"/>
        <v>6135</v>
      </c>
      <c r="C55" s="117" t="s">
        <v>734</v>
      </c>
      <c r="D55" s="495">
        <v>503.0</v>
      </c>
      <c r="E55" s="117" t="str">
        <f>VLOOKUP(D55,FS!A:B,2,FALSE)</f>
        <v>Office expenses &amp; other</v>
      </c>
      <c r="F55" s="447"/>
      <c r="G55" s="447"/>
      <c r="O55" s="447"/>
      <c r="P55" s="447"/>
      <c r="Q55" s="447"/>
      <c r="R55" s="447"/>
      <c r="S55" s="447"/>
      <c r="T55" s="447"/>
      <c r="U55" s="447"/>
      <c r="V55" s="447"/>
      <c r="W55" s="447"/>
      <c r="X55" s="447"/>
      <c r="Y55" s="447"/>
      <c r="Z55" s="447"/>
    </row>
    <row r="56" ht="12.75" customHeight="1">
      <c r="A56" s="447">
        <v>6145.0</v>
      </c>
      <c r="B56" s="447" t="str">
        <f t="shared" si="1"/>
        <v>6145</v>
      </c>
      <c r="C56" s="117" t="s">
        <v>735</v>
      </c>
      <c r="D56" s="495">
        <v>503.0</v>
      </c>
      <c r="E56" s="117" t="str">
        <f>VLOOKUP(D56,FS!A:B,2,FALSE)</f>
        <v>Office expenses &amp; other</v>
      </c>
      <c r="F56" s="447"/>
      <c r="G56" s="447"/>
      <c r="O56" s="447"/>
      <c r="P56" s="447"/>
      <c r="Q56" s="447"/>
      <c r="R56" s="447"/>
      <c r="S56" s="447"/>
      <c r="T56" s="447"/>
      <c r="U56" s="447"/>
      <c r="V56" s="447"/>
      <c r="W56" s="447"/>
      <c r="X56" s="447"/>
      <c r="Y56" s="447"/>
      <c r="Z56" s="447"/>
    </row>
    <row r="57" ht="12.75" customHeight="1">
      <c r="A57" s="447">
        <v>6150.0</v>
      </c>
      <c r="B57" s="447" t="str">
        <f t="shared" si="1"/>
        <v>6150</v>
      </c>
      <c r="C57" s="117" t="s">
        <v>736</v>
      </c>
      <c r="D57" s="495">
        <v>507.0</v>
      </c>
      <c r="E57" s="117" t="str">
        <f>VLOOKUP(D57,FS!A:B,2,FALSE)</f>
        <v>Insurance</v>
      </c>
      <c r="F57" s="447"/>
      <c r="G57" s="447"/>
      <c r="O57" s="447"/>
      <c r="P57" s="447"/>
      <c r="Q57" s="447"/>
      <c r="R57" s="447"/>
      <c r="S57" s="447"/>
      <c r="T57" s="447"/>
      <c r="U57" s="447"/>
      <c r="V57" s="447"/>
      <c r="W57" s="447"/>
      <c r="X57" s="447"/>
      <c r="Y57" s="447"/>
      <c r="Z57" s="447"/>
    </row>
    <row r="58" ht="12.75" customHeight="1">
      <c r="A58" s="447">
        <v>6160.0</v>
      </c>
      <c r="B58" s="447" t="str">
        <f t="shared" si="1"/>
        <v>6160</v>
      </c>
      <c r="C58" s="117" t="s">
        <v>737</v>
      </c>
      <c r="D58" s="495">
        <v>507.0</v>
      </c>
      <c r="E58" s="117" t="str">
        <f>VLOOKUP(D58,FS!A:B,2,FALSE)</f>
        <v>Insurance</v>
      </c>
      <c r="F58" s="447"/>
      <c r="G58" s="447"/>
      <c r="O58" s="447"/>
      <c r="P58" s="447"/>
      <c r="Q58" s="447"/>
      <c r="R58" s="447"/>
      <c r="S58" s="447"/>
      <c r="T58" s="447"/>
      <c r="U58" s="447"/>
      <c r="V58" s="447"/>
      <c r="W58" s="447"/>
      <c r="X58" s="447"/>
      <c r="Y58" s="447"/>
      <c r="Z58" s="447"/>
    </row>
    <row r="59" ht="12.75" customHeight="1">
      <c r="A59" s="447">
        <v>6210.0</v>
      </c>
      <c r="B59" s="447" t="str">
        <f t="shared" si="1"/>
        <v>6210</v>
      </c>
      <c r="C59" s="117" t="s">
        <v>738</v>
      </c>
      <c r="D59" s="533">
        <v>501.5</v>
      </c>
      <c r="E59" s="117" t="str">
        <f>VLOOKUP(D59,FS!A:B,2,FALSE)</f>
        <v>Professional services US</v>
      </c>
      <c r="F59" s="447"/>
      <c r="G59" s="447"/>
      <c r="O59" s="447"/>
      <c r="P59" s="447"/>
      <c r="Q59" s="447"/>
      <c r="R59" s="447"/>
      <c r="S59" s="447"/>
      <c r="T59" s="447"/>
      <c r="U59" s="447"/>
      <c r="V59" s="447"/>
      <c r="W59" s="447"/>
      <c r="X59" s="447"/>
      <c r="Y59" s="447"/>
      <c r="Z59" s="447"/>
    </row>
    <row r="60" ht="12.75" customHeight="1">
      <c r="A60" s="447">
        <v>6220.0</v>
      </c>
      <c r="B60" s="447" t="str">
        <f t="shared" si="1"/>
        <v>6220</v>
      </c>
      <c r="C60" s="117" t="s">
        <v>1285</v>
      </c>
      <c r="D60" s="533">
        <v>501.5</v>
      </c>
      <c r="E60" s="117" t="str">
        <f>VLOOKUP(D60,FS!A:B,2,FALSE)</f>
        <v>Professional services US</v>
      </c>
      <c r="F60" s="447"/>
      <c r="G60" s="447"/>
      <c r="O60" s="447"/>
      <c r="P60" s="447"/>
      <c r="Q60" s="447"/>
      <c r="R60" s="447"/>
      <c r="S60" s="447"/>
      <c r="T60" s="447"/>
      <c r="U60" s="447"/>
      <c r="V60" s="447"/>
      <c r="W60" s="447"/>
      <c r="X60" s="447"/>
      <c r="Y60" s="447"/>
      <c r="Z60" s="447"/>
    </row>
    <row r="61" ht="12.75" customHeight="1">
      <c r="A61" s="447">
        <v>6230.0</v>
      </c>
      <c r="B61" s="447" t="str">
        <f t="shared" si="1"/>
        <v>6230</v>
      </c>
      <c r="C61" s="117" t="s">
        <v>740</v>
      </c>
      <c r="D61" s="533">
        <v>501.5</v>
      </c>
      <c r="E61" s="117" t="str">
        <f>VLOOKUP(D61,FS!A:B,2,FALSE)</f>
        <v>Professional services US</v>
      </c>
      <c r="F61" s="447"/>
      <c r="G61" s="447"/>
      <c r="O61" s="447"/>
      <c r="P61" s="447"/>
      <c r="Q61" s="447"/>
      <c r="R61" s="447"/>
      <c r="S61" s="447"/>
      <c r="T61" s="447"/>
      <c r="U61" s="447"/>
      <c r="V61" s="447"/>
      <c r="W61" s="447"/>
      <c r="X61" s="447"/>
      <c r="Y61" s="447"/>
      <c r="Z61" s="447"/>
    </row>
    <row r="62" ht="12.75" customHeight="1">
      <c r="A62" s="447">
        <v>6240.0</v>
      </c>
      <c r="B62" s="447" t="str">
        <f t="shared" si="1"/>
        <v>6240</v>
      </c>
      <c r="C62" s="117" t="s">
        <v>741</v>
      </c>
      <c r="D62" s="533">
        <v>501.5</v>
      </c>
      <c r="E62" s="117" t="str">
        <f>VLOOKUP(D62,FS!A:B,2,FALSE)</f>
        <v>Professional services US</v>
      </c>
      <c r="F62" s="447"/>
      <c r="G62" s="447"/>
      <c r="O62" s="447"/>
      <c r="P62" s="447"/>
      <c r="Q62" s="447"/>
      <c r="R62" s="447"/>
      <c r="S62" s="447"/>
      <c r="T62" s="447"/>
      <c r="U62" s="447"/>
      <c r="V62" s="447"/>
      <c r="W62" s="447"/>
      <c r="X62" s="447"/>
      <c r="Y62" s="447"/>
      <c r="Z62" s="447"/>
    </row>
    <row r="63" ht="12.75" customHeight="1">
      <c r="A63" s="447">
        <v>6290.0</v>
      </c>
      <c r="B63" s="447" t="str">
        <f t="shared" si="1"/>
        <v>6290</v>
      </c>
      <c r="C63" s="117" t="s">
        <v>743</v>
      </c>
      <c r="D63" s="533">
        <v>501.5</v>
      </c>
      <c r="E63" s="117" t="str">
        <f>VLOOKUP(D63,FS!A:B,2,FALSE)</f>
        <v>Professional services US</v>
      </c>
      <c r="F63" s="447"/>
      <c r="G63" s="447"/>
      <c r="O63" s="447"/>
      <c r="P63" s="447"/>
      <c r="Q63" s="447"/>
      <c r="R63" s="447"/>
      <c r="S63" s="447"/>
      <c r="T63" s="447"/>
      <c r="U63" s="447"/>
      <c r="V63" s="447"/>
      <c r="W63" s="447"/>
      <c r="X63" s="447"/>
      <c r="Y63" s="447"/>
      <c r="Z63" s="447"/>
    </row>
    <row r="64" ht="12.75" customHeight="1">
      <c r="A64" s="447">
        <v>6340.0</v>
      </c>
      <c r="B64" s="447" t="str">
        <f t="shared" si="1"/>
        <v>6340</v>
      </c>
      <c r="C64" s="117" t="s">
        <v>749</v>
      </c>
      <c r="D64" s="533">
        <v>508.0</v>
      </c>
      <c r="E64" s="117" t="str">
        <f>VLOOKUP(D64,FS!A:B,2,FALSE)</f>
        <v>Welfare (Meals + transportation)</v>
      </c>
      <c r="F64" s="447"/>
      <c r="G64" s="447"/>
      <c r="O64" s="447"/>
      <c r="P64" s="447"/>
      <c r="Q64" s="447"/>
      <c r="R64" s="447"/>
      <c r="S64" s="447"/>
      <c r="T64" s="447"/>
      <c r="U64" s="447"/>
      <c r="V64" s="447"/>
      <c r="W64" s="447"/>
      <c r="X64" s="447"/>
      <c r="Y64" s="447"/>
      <c r="Z64" s="447"/>
    </row>
    <row r="65" ht="12.75" customHeight="1">
      <c r="A65" s="447">
        <v>6420.0</v>
      </c>
      <c r="B65" s="447" t="str">
        <f t="shared" si="1"/>
        <v>6420</v>
      </c>
      <c r="C65" s="117" t="s">
        <v>757</v>
      </c>
      <c r="D65" s="495">
        <v>811.0</v>
      </c>
      <c r="E65" s="117" t="str">
        <f>VLOOKUP(D65,FS!A:B,2,FALSE)</f>
        <v>Conference Expenses marketing</v>
      </c>
      <c r="F65" s="447"/>
      <c r="G65" s="447"/>
      <c r="O65" s="447"/>
      <c r="P65" s="447"/>
      <c r="Q65" s="447"/>
      <c r="R65" s="447"/>
      <c r="S65" s="447"/>
      <c r="T65" s="447"/>
      <c r="U65" s="447"/>
      <c r="V65" s="447"/>
      <c r="W65" s="447"/>
      <c r="X65" s="447"/>
      <c r="Y65" s="447"/>
      <c r="Z65" s="447"/>
    </row>
    <row r="66" ht="12.75" customHeight="1">
      <c r="A66" s="447">
        <v>6453.0</v>
      </c>
      <c r="B66" s="447" t="str">
        <f t="shared" si="1"/>
        <v>6453</v>
      </c>
      <c r="C66" s="117" t="s">
        <v>762</v>
      </c>
      <c r="D66" s="495">
        <v>602.0</v>
      </c>
      <c r="E66" s="117" t="str">
        <f>VLOOKUP(D66,FS!A:B,2,FALSE)</f>
        <v>DevEx Software</v>
      </c>
      <c r="F66" s="447"/>
      <c r="G66" s="447"/>
      <c r="O66" s="447"/>
      <c r="P66" s="447"/>
      <c r="Q66" s="447"/>
      <c r="R66" s="447"/>
      <c r="S66" s="447"/>
      <c r="T66" s="447"/>
      <c r="U66" s="447"/>
      <c r="V66" s="447"/>
      <c r="W66" s="447"/>
      <c r="X66" s="447"/>
      <c r="Y66" s="447"/>
      <c r="Z66" s="447"/>
    </row>
    <row r="67" ht="12.75" customHeight="1">
      <c r="A67" s="447">
        <v>6454.0</v>
      </c>
      <c r="B67" s="447" t="str">
        <f t="shared" si="1"/>
        <v>6454</v>
      </c>
      <c r="C67" s="117" t="s">
        <v>763</v>
      </c>
      <c r="D67" s="495">
        <v>802.0</v>
      </c>
      <c r="E67" s="117" t="str">
        <f>VLOOKUP(D67,FS!A:B,2,FALSE)</f>
        <v>Marketing Software</v>
      </c>
      <c r="F67" s="447"/>
      <c r="G67" s="447"/>
      <c r="O67" s="447"/>
      <c r="P67" s="447"/>
      <c r="Q67" s="447"/>
      <c r="R67" s="447"/>
      <c r="S67" s="447"/>
      <c r="T67" s="447"/>
      <c r="U67" s="447"/>
      <c r="V67" s="447"/>
      <c r="W67" s="447"/>
      <c r="X67" s="447"/>
      <c r="Y67" s="447"/>
      <c r="Z67" s="447"/>
    </row>
    <row r="68" ht="12.75" customHeight="1">
      <c r="A68" s="447">
        <v>6456.0</v>
      </c>
      <c r="B68" s="447" t="str">
        <f t="shared" si="1"/>
        <v>6456</v>
      </c>
      <c r="C68" s="117" t="s">
        <v>765</v>
      </c>
      <c r="D68" s="495">
        <v>602.0</v>
      </c>
      <c r="E68" s="117" t="str">
        <f>VLOOKUP(D68,FS!A:B,2,FALSE)</f>
        <v>DevEx Software</v>
      </c>
      <c r="F68" s="447"/>
      <c r="G68" s="447"/>
      <c r="O68" s="447"/>
      <c r="P68" s="447"/>
      <c r="Q68" s="447"/>
      <c r="R68" s="447"/>
      <c r="S68" s="447"/>
      <c r="T68" s="447"/>
      <c r="U68" s="447"/>
      <c r="V68" s="447"/>
      <c r="W68" s="447"/>
      <c r="X68" s="447"/>
      <c r="Y68" s="447"/>
      <c r="Z68" s="447"/>
    </row>
    <row r="69" ht="12.75" customHeight="1">
      <c r="A69" s="447">
        <v>6457.0</v>
      </c>
      <c r="B69" s="447" t="str">
        <f t="shared" si="1"/>
        <v>6457</v>
      </c>
      <c r="C69" s="117" t="s">
        <v>766</v>
      </c>
      <c r="D69" s="495">
        <v>603.0</v>
      </c>
      <c r="E69" s="117" t="str">
        <f>VLOOKUP(D69,FS!A:B,2,FALSE)</f>
        <v>Subcontractors DevEx</v>
      </c>
      <c r="F69" s="447"/>
      <c r="G69" s="447"/>
      <c r="O69" s="447"/>
      <c r="P69" s="447"/>
      <c r="Q69" s="447"/>
      <c r="R69" s="447"/>
      <c r="S69" s="447"/>
      <c r="T69" s="447"/>
      <c r="U69" s="447"/>
      <c r="V69" s="447"/>
      <c r="W69" s="447"/>
      <c r="X69" s="447"/>
      <c r="Y69" s="447"/>
      <c r="Z69" s="447"/>
    </row>
    <row r="70" ht="12.75" customHeight="1">
      <c r="A70" s="447">
        <v>6458.0</v>
      </c>
      <c r="B70" s="447" t="str">
        <f t="shared" si="1"/>
        <v>6458</v>
      </c>
      <c r="C70" s="117" t="s">
        <v>767</v>
      </c>
      <c r="D70" s="495">
        <v>602.0</v>
      </c>
      <c r="E70" s="117" t="str">
        <f>VLOOKUP(D70,FS!A:B,2,FALSE)</f>
        <v>DevEx Software</v>
      </c>
      <c r="F70" s="447"/>
      <c r="G70" s="447"/>
      <c r="O70" s="447"/>
      <c r="P70" s="447"/>
      <c r="Q70" s="447"/>
      <c r="R70" s="447"/>
      <c r="S70" s="447"/>
      <c r="T70" s="447"/>
      <c r="U70" s="447"/>
      <c r="V70" s="447"/>
      <c r="W70" s="447"/>
      <c r="X70" s="447"/>
      <c r="Y70" s="447"/>
      <c r="Z70" s="447"/>
    </row>
    <row r="71" ht="12.75" customHeight="1">
      <c r="A71" s="447">
        <v>6459.0</v>
      </c>
      <c r="B71" s="447" t="str">
        <f t="shared" si="1"/>
        <v>6459</v>
      </c>
      <c r="C71" s="117" t="s">
        <v>768</v>
      </c>
      <c r="D71" s="495">
        <v>602.0</v>
      </c>
      <c r="E71" s="117" t="str">
        <f>VLOOKUP(D71,FS!A:B,2,FALSE)</f>
        <v>DevEx Software</v>
      </c>
      <c r="F71" s="447"/>
      <c r="G71" s="447"/>
      <c r="O71" s="447"/>
      <c r="P71" s="447"/>
      <c r="Q71" s="447"/>
      <c r="R71" s="447"/>
      <c r="S71" s="447"/>
      <c r="T71" s="447"/>
      <c r="U71" s="447"/>
      <c r="V71" s="447"/>
      <c r="W71" s="447"/>
      <c r="X71" s="447"/>
      <c r="Y71" s="447"/>
      <c r="Z71" s="447"/>
    </row>
    <row r="72" ht="12.75" customHeight="1">
      <c r="A72" s="447">
        <v>6461.0</v>
      </c>
      <c r="B72" s="447" t="str">
        <f t="shared" si="1"/>
        <v>6461</v>
      </c>
      <c r="C72" s="117" t="s">
        <v>770</v>
      </c>
      <c r="D72" s="495">
        <v>605.0</v>
      </c>
      <c r="E72" s="117" t="str">
        <f>VLOOKUP(D72,FS!A:B,2,FALSE)</f>
        <v>IN PERSOM MEETUPS</v>
      </c>
      <c r="F72" s="447"/>
      <c r="G72" s="447"/>
      <c r="O72" s="447"/>
      <c r="P72" s="447"/>
      <c r="Q72" s="447"/>
      <c r="R72" s="447"/>
      <c r="S72" s="447"/>
      <c r="T72" s="447"/>
      <c r="U72" s="447"/>
      <c r="V72" s="447"/>
      <c r="W72" s="447"/>
      <c r="X72" s="447"/>
      <c r="Y72" s="447"/>
      <c r="Z72" s="447"/>
    </row>
    <row r="73" ht="12.75" customHeight="1">
      <c r="A73" s="447">
        <v>6470.0</v>
      </c>
      <c r="B73" s="447" t="str">
        <f t="shared" si="1"/>
        <v>6470</v>
      </c>
      <c r="C73" s="117" t="s">
        <v>771</v>
      </c>
      <c r="D73" s="495">
        <v>802.0</v>
      </c>
      <c r="E73" s="117" t="str">
        <f>VLOOKUP(D73,FS!A:B,2,FALSE)</f>
        <v>Marketing Software</v>
      </c>
      <c r="F73" s="447"/>
      <c r="G73" s="447"/>
      <c r="O73" s="447"/>
      <c r="P73" s="447"/>
      <c r="Q73" s="447"/>
      <c r="R73" s="447"/>
      <c r="S73" s="447"/>
      <c r="T73" s="447"/>
      <c r="U73" s="447"/>
      <c r="V73" s="447"/>
      <c r="W73" s="447"/>
      <c r="X73" s="447"/>
      <c r="Y73" s="447"/>
      <c r="Z73" s="447"/>
    </row>
    <row r="74" ht="12.75" customHeight="1">
      <c r="A74" s="447">
        <v>6474.0</v>
      </c>
      <c r="B74" s="447" t="str">
        <f t="shared" si="1"/>
        <v>6474</v>
      </c>
      <c r="C74" s="117" t="s">
        <v>775</v>
      </c>
      <c r="D74" s="495">
        <v>802.0</v>
      </c>
      <c r="E74" s="117" t="str">
        <f>VLOOKUP(D74,FS!A:B,2,FALSE)</f>
        <v>Marketing Software</v>
      </c>
      <c r="F74" s="447"/>
      <c r="G74" s="447"/>
      <c r="O74" s="447"/>
      <c r="P74" s="447"/>
      <c r="Q74" s="447"/>
      <c r="R74" s="447"/>
      <c r="S74" s="447"/>
      <c r="T74" s="447"/>
      <c r="U74" s="447"/>
      <c r="V74" s="447"/>
      <c r="W74" s="447"/>
      <c r="X74" s="447"/>
      <c r="Y74" s="447"/>
      <c r="Z74" s="447"/>
    </row>
    <row r="75" ht="12.75" customHeight="1">
      <c r="A75" s="447">
        <v>6510.0</v>
      </c>
      <c r="B75" s="447" t="str">
        <f t="shared" si="1"/>
        <v>6510</v>
      </c>
      <c r="C75" s="117" t="s">
        <v>777</v>
      </c>
      <c r="D75" s="533">
        <v>503.0</v>
      </c>
      <c r="E75" s="117" t="str">
        <f>VLOOKUP(D75,FS!A:B,2,FALSE)</f>
        <v>Office expenses &amp; other</v>
      </c>
      <c r="F75" s="447"/>
      <c r="G75" s="447"/>
      <c r="O75" s="447"/>
      <c r="P75" s="447"/>
      <c r="Q75" s="447"/>
      <c r="R75" s="447"/>
      <c r="S75" s="447"/>
      <c r="T75" s="447"/>
      <c r="U75" s="447"/>
      <c r="V75" s="447"/>
      <c r="W75" s="447"/>
      <c r="X75" s="447"/>
      <c r="Y75" s="447"/>
      <c r="Z75" s="447"/>
    </row>
    <row r="76" ht="12.75" customHeight="1">
      <c r="A76" s="447">
        <v>6530.0</v>
      </c>
      <c r="B76" s="447" t="str">
        <f t="shared" si="1"/>
        <v>6530</v>
      </c>
      <c r="C76" s="117" t="s">
        <v>779</v>
      </c>
      <c r="D76" s="495">
        <v>806.0</v>
      </c>
      <c r="E76" s="117" t="str">
        <f>VLOOKUP(D76,FS!A:B,2,FALSE)</f>
        <v>Other marketing</v>
      </c>
      <c r="F76" s="447"/>
      <c r="G76" s="447"/>
      <c r="O76" s="447"/>
      <c r="P76" s="447"/>
      <c r="Q76" s="447"/>
      <c r="R76" s="447"/>
      <c r="S76" s="447"/>
      <c r="T76" s="447"/>
      <c r="U76" s="447"/>
      <c r="V76" s="447"/>
      <c r="W76" s="447"/>
      <c r="X76" s="447"/>
      <c r="Y76" s="447"/>
      <c r="Z76" s="447"/>
    </row>
    <row r="77" ht="12.75" customHeight="1">
      <c r="A77" s="447">
        <v>6534.0</v>
      </c>
      <c r="B77" s="447" t="str">
        <f t="shared" si="1"/>
        <v>6534</v>
      </c>
      <c r="C77" s="117" t="s">
        <v>783</v>
      </c>
      <c r="D77" s="495">
        <v>411.0</v>
      </c>
      <c r="E77" s="117" t="str">
        <f>VLOOKUP(D77,FS!A:B,2,FALSE)</f>
        <v>Customer Success Software</v>
      </c>
      <c r="F77" s="447"/>
      <c r="G77" s="447"/>
      <c r="O77" s="447"/>
      <c r="P77" s="447"/>
      <c r="Q77" s="447"/>
      <c r="R77" s="447"/>
      <c r="S77" s="447"/>
      <c r="T77" s="447"/>
      <c r="U77" s="447"/>
      <c r="V77" s="447"/>
      <c r="W77" s="447"/>
      <c r="X77" s="447"/>
      <c r="Y77" s="447"/>
      <c r="Z77" s="447"/>
    </row>
    <row r="78" ht="12.75" customHeight="1">
      <c r="A78" s="447">
        <v>6535.0</v>
      </c>
      <c r="B78" s="447" t="str">
        <f t="shared" si="1"/>
        <v>6535</v>
      </c>
      <c r="C78" s="117" t="s">
        <v>784</v>
      </c>
      <c r="D78" s="495">
        <v>411.0</v>
      </c>
      <c r="E78" s="117" t="str">
        <f>VLOOKUP(D78,FS!A:B,2,FALSE)</f>
        <v>Customer Success Software</v>
      </c>
      <c r="F78" s="447"/>
      <c r="G78" s="447"/>
      <c r="O78" s="447"/>
      <c r="P78" s="447"/>
      <c r="Q78" s="447"/>
      <c r="R78" s="447"/>
      <c r="S78" s="447"/>
      <c r="T78" s="447"/>
      <c r="U78" s="447"/>
      <c r="V78" s="447"/>
      <c r="W78" s="447"/>
      <c r="X78" s="447"/>
      <c r="Y78" s="447"/>
      <c r="Z78" s="447"/>
    </row>
    <row r="79" ht="12.75" customHeight="1">
      <c r="A79" s="447">
        <v>6537.0</v>
      </c>
      <c r="B79" s="447" t="str">
        <f t="shared" si="1"/>
        <v>6537</v>
      </c>
      <c r="C79" s="117" t="s">
        <v>786</v>
      </c>
      <c r="D79" s="495">
        <v>413.0</v>
      </c>
      <c r="E79" s="117" t="str">
        <f>VLOOKUP(D79,FS!A:B,2,FALSE)</f>
        <v>Conference Expenses Customer Success</v>
      </c>
      <c r="F79" s="518" t="s">
        <v>1286</v>
      </c>
      <c r="G79" s="447"/>
      <c r="O79" s="447"/>
      <c r="P79" s="447"/>
      <c r="Q79" s="447"/>
      <c r="R79" s="447"/>
      <c r="S79" s="447"/>
      <c r="T79" s="447"/>
      <c r="U79" s="447"/>
      <c r="V79" s="447"/>
      <c r="W79" s="447"/>
      <c r="X79" s="447"/>
      <c r="Y79" s="447"/>
      <c r="Z79" s="447"/>
    </row>
    <row r="80" ht="12.75" customHeight="1">
      <c r="A80" s="447">
        <v>6538.0</v>
      </c>
      <c r="B80" s="447" t="str">
        <f t="shared" si="1"/>
        <v>6538</v>
      </c>
      <c r="C80" s="117" t="s">
        <v>787</v>
      </c>
      <c r="D80" s="117">
        <v>403.0</v>
      </c>
      <c r="E80" s="117" t="str">
        <f>VLOOKUP(D80,FS!A:B,2,FALSE)</f>
        <v>Travel abroad Customer Success</v>
      </c>
      <c r="F80" s="518" t="s">
        <v>1286</v>
      </c>
      <c r="G80" s="447"/>
      <c r="O80" s="447"/>
      <c r="P80" s="447"/>
      <c r="Q80" s="447"/>
      <c r="R80" s="447"/>
      <c r="S80" s="447"/>
      <c r="T80" s="447"/>
      <c r="U80" s="447"/>
      <c r="V80" s="447"/>
      <c r="W80" s="447"/>
      <c r="X80" s="447"/>
      <c r="Y80" s="447"/>
      <c r="Z80" s="447"/>
    </row>
    <row r="81" ht="12.75" customHeight="1">
      <c r="A81" s="447">
        <v>6539.0</v>
      </c>
      <c r="B81" s="447" t="str">
        <f t="shared" si="1"/>
        <v>6539</v>
      </c>
      <c r="C81" s="117" t="s">
        <v>788</v>
      </c>
      <c r="D81" s="495">
        <v>405.0</v>
      </c>
      <c r="E81" s="117" t="str">
        <f>VLOOKUP(D81,FS!A:B,2,FALSE)</f>
        <v>Other Customer Success expenses</v>
      </c>
      <c r="F81" s="447"/>
      <c r="G81" s="447"/>
      <c r="O81" s="447"/>
      <c r="P81" s="447"/>
      <c r="Q81" s="447"/>
      <c r="R81" s="447"/>
      <c r="S81" s="447"/>
      <c r="T81" s="447"/>
      <c r="U81" s="447"/>
      <c r="V81" s="447"/>
      <c r="W81" s="447"/>
      <c r="X81" s="447"/>
      <c r="Y81" s="447"/>
      <c r="Z81" s="447"/>
    </row>
    <row r="82" ht="12.75" customHeight="1">
      <c r="A82" s="447">
        <v>6550.0</v>
      </c>
      <c r="B82" s="447" t="str">
        <f t="shared" si="1"/>
        <v>6550</v>
      </c>
      <c r="C82" s="117" t="s">
        <v>790</v>
      </c>
      <c r="D82" s="117">
        <v>700.0</v>
      </c>
      <c r="E82" s="117" t="str">
        <f>VLOOKUP(D82,FS!A:B,2,FALSE)</f>
        <v>Financial expenses (income), net</v>
      </c>
      <c r="F82" s="447"/>
      <c r="G82" s="447"/>
      <c r="O82" s="447"/>
      <c r="P82" s="447"/>
      <c r="Q82" s="447"/>
      <c r="R82" s="447"/>
      <c r="S82" s="447"/>
      <c r="T82" s="447"/>
      <c r="U82" s="447"/>
      <c r="V82" s="447"/>
      <c r="W82" s="447"/>
      <c r="X82" s="447"/>
      <c r="Y82" s="447"/>
      <c r="Z82" s="447"/>
    </row>
    <row r="83" ht="12.75" customHeight="1">
      <c r="A83" s="447">
        <v>6511.0</v>
      </c>
      <c r="B83" s="447" t="str">
        <f t="shared" si="1"/>
        <v>6511</v>
      </c>
      <c r="C83" s="117" t="s">
        <v>792</v>
      </c>
      <c r="D83" s="495">
        <v>509.0</v>
      </c>
      <c r="E83" s="117" t="str">
        <f>VLOOKUP(D83,FS!A:B,2,FALSE)</f>
        <v>Depreciation</v>
      </c>
      <c r="F83" s="447"/>
      <c r="G83" s="447"/>
      <c r="O83" s="447"/>
      <c r="P83" s="447"/>
      <c r="Q83" s="447"/>
      <c r="R83" s="447"/>
      <c r="S83" s="447"/>
      <c r="T83" s="447"/>
      <c r="U83" s="447"/>
      <c r="V83" s="447"/>
      <c r="W83" s="447"/>
      <c r="X83" s="447"/>
      <c r="Y83" s="447"/>
      <c r="Z83" s="447"/>
    </row>
    <row r="84" ht="12.75" customHeight="1">
      <c r="A84" s="447">
        <v>6610.0</v>
      </c>
      <c r="B84" s="447" t="str">
        <f t="shared" si="1"/>
        <v>6610</v>
      </c>
      <c r="C84" s="117" t="s">
        <v>793</v>
      </c>
      <c r="D84" s="495">
        <v>504.0</v>
      </c>
      <c r="E84" s="117" t="str">
        <f>VLOOKUP(D84,FS!A:B,2,FALSE)</f>
        <v>Rent &amp; Related expenses</v>
      </c>
      <c r="F84" s="447"/>
      <c r="G84" s="447"/>
      <c r="O84" s="447"/>
      <c r="P84" s="447"/>
      <c r="Q84" s="447"/>
      <c r="R84" s="447"/>
      <c r="S84" s="447"/>
      <c r="T84" s="447"/>
      <c r="U84" s="447"/>
      <c r="V84" s="447"/>
      <c r="W84" s="447"/>
      <c r="X84" s="447"/>
      <c r="Y84" s="447"/>
      <c r="Z84" s="447"/>
    </row>
    <row r="85" ht="12.75" customHeight="1">
      <c r="A85" s="447">
        <v>6620.0</v>
      </c>
      <c r="B85" s="447" t="str">
        <f t="shared" si="1"/>
        <v>6620</v>
      </c>
      <c r="C85" s="117" t="s">
        <v>794</v>
      </c>
      <c r="D85" s="495">
        <v>505.0</v>
      </c>
      <c r="E85" s="117" t="str">
        <f>VLOOKUP(D85,FS!A:B,2,FALSE)</f>
        <v>Communications</v>
      </c>
      <c r="F85" s="447"/>
      <c r="G85" s="447"/>
      <c r="O85" s="447"/>
      <c r="P85" s="447"/>
      <c r="Q85" s="447"/>
      <c r="R85" s="447"/>
      <c r="S85" s="447"/>
      <c r="T85" s="447"/>
      <c r="U85" s="447"/>
      <c r="V85" s="447"/>
      <c r="W85" s="447"/>
      <c r="X85" s="447"/>
      <c r="Y85" s="447"/>
      <c r="Z85" s="447"/>
    </row>
    <row r="86" ht="12.75" customHeight="1">
      <c r="A86" s="447">
        <v>6720.0</v>
      </c>
      <c r="B86" s="447" t="str">
        <f t="shared" si="1"/>
        <v>6720</v>
      </c>
      <c r="C86" s="117" t="s">
        <v>795</v>
      </c>
      <c r="D86" s="495">
        <v>511.0</v>
      </c>
      <c r="E86" s="117" t="str">
        <f>VLOOKUP(D86,FS!A:B,2,FALSE)</f>
        <v>G&amp;A Software</v>
      </c>
      <c r="F86" s="447"/>
      <c r="G86" s="447"/>
      <c r="O86" s="447"/>
      <c r="P86" s="447"/>
      <c r="Q86" s="447"/>
      <c r="R86" s="447"/>
      <c r="S86" s="447"/>
      <c r="T86" s="447"/>
      <c r="U86" s="447"/>
      <c r="V86" s="447"/>
      <c r="W86" s="447"/>
      <c r="X86" s="447"/>
      <c r="Y86" s="447"/>
      <c r="Z86" s="447"/>
    </row>
    <row r="87" ht="12.75" customHeight="1">
      <c r="A87" s="447">
        <v>9100.0</v>
      </c>
      <c r="B87" s="447" t="str">
        <f t="shared" si="1"/>
        <v>9100</v>
      </c>
      <c r="C87" s="117" t="s">
        <v>799</v>
      </c>
      <c r="D87" s="495">
        <v>503.0</v>
      </c>
      <c r="E87" s="117" t="str">
        <f>VLOOKUP(D87,FS!A:B,2,FALSE)</f>
        <v>Office expenses &amp; other</v>
      </c>
      <c r="F87" s="447"/>
      <c r="G87" s="447"/>
      <c r="O87" s="447"/>
      <c r="P87" s="447"/>
      <c r="Q87" s="447"/>
      <c r="R87" s="447"/>
      <c r="S87" s="447"/>
      <c r="T87" s="447"/>
      <c r="U87" s="447"/>
      <c r="V87" s="447"/>
      <c r="W87" s="447"/>
      <c r="X87" s="447"/>
      <c r="Y87" s="447"/>
      <c r="Z87" s="447"/>
    </row>
    <row r="88" ht="12.75" customHeight="1">
      <c r="A88" s="447">
        <v>7010.0</v>
      </c>
      <c r="B88" s="447" t="str">
        <f t="shared" si="1"/>
        <v>7010</v>
      </c>
      <c r="C88" s="117" t="s">
        <v>800</v>
      </c>
      <c r="D88" s="495">
        <v>700.0</v>
      </c>
      <c r="E88" s="117" t="str">
        <f>VLOOKUP(D88,FS!A:B,2,FALSE)</f>
        <v>Financial expenses (income), net</v>
      </c>
      <c r="F88" s="447"/>
      <c r="G88" s="447"/>
      <c r="O88" s="447"/>
      <c r="P88" s="447"/>
      <c r="Q88" s="447"/>
      <c r="R88" s="447"/>
      <c r="S88" s="447"/>
      <c r="T88" s="447"/>
      <c r="U88" s="447"/>
      <c r="V88" s="447"/>
      <c r="W88" s="447"/>
      <c r="X88" s="447"/>
      <c r="Y88" s="447"/>
      <c r="Z88" s="447"/>
    </row>
    <row r="89" ht="12.75" customHeight="1">
      <c r="A89" s="447">
        <v>8600.0</v>
      </c>
      <c r="B89" s="447" t="str">
        <f t="shared" si="1"/>
        <v>8600</v>
      </c>
      <c r="C89" s="117" t="s">
        <v>803</v>
      </c>
      <c r="D89" s="117">
        <v>700.0</v>
      </c>
      <c r="E89" s="117" t="str">
        <f>VLOOKUP(D89,FS!A:B,2,FALSE)</f>
        <v>Financial expenses (income), net</v>
      </c>
      <c r="F89" s="447"/>
      <c r="G89" s="447"/>
      <c r="O89" s="447"/>
      <c r="P89" s="447"/>
      <c r="Q89" s="447"/>
      <c r="R89" s="447"/>
      <c r="S89" s="447"/>
      <c r="T89" s="447"/>
      <c r="U89" s="447"/>
      <c r="V89" s="447"/>
      <c r="W89" s="447"/>
      <c r="X89" s="447"/>
      <c r="Y89" s="447"/>
      <c r="Z89" s="447"/>
    </row>
    <row r="90" ht="12.75" customHeight="1">
      <c r="A90" s="447" t="s">
        <v>1287</v>
      </c>
      <c r="B90" s="447" t="str">
        <f t="shared" si="1"/>
        <v>Sala</v>
      </c>
      <c r="C90" s="447" t="s">
        <v>1288</v>
      </c>
      <c r="D90" s="495">
        <v>600.0</v>
      </c>
      <c r="E90" s="117" t="str">
        <f>VLOOKUP(D90,FS!A:B,2,FALSE)</f>
        <v>Payroll and related (DevEx)</v>
      </c>
      <c r="F90" s="447"/>
      <c r="G90" s="447"/>
      <c r="O90" s="447"/>
      <c r="P90" s="447"/>
      <c r="Q90" s="447"/>
      <c r="R90" s="447"/>
      <c r="S90" s="447"/>
      <c r="T90" s="447"/>
      <c r="U90" s="447"/>
      <c r="V90" s="447"/>
      <c r="W90" s="447"/>
      <c r="X90" s="447"/>
      <c r="Y90" s="447"/>
      <c r="Z90" s="447"/>
    </row>
    <row r="91" ht="12.75" customHeight="1">
      <c r="A91" s="447" t="s">
        <v>1289</v>
      </c>
      <c r="B91" s="447" t="str">
        <f t="shared" si="1"/>
        <v>Bank</v>
      </c>
      <c r="C91" s="117" t="s">
        <v>1290</v>
      </c>
      <c r="D91" s="495">
        <v>700.0</v>
      </c>
      <c r="E91" s="117" t="str">
        <f>VLOOKUP(D91,FS!A:B,2,FALSE)</f>
        <v>Financial expenses (income), net</v>
      </c>
      <c r="F91" s="447"/>
      <c r="G91" s="447"/>
      <c r="O91" s="447"/>
      <c r="P91" s="447"/>
      <c r="Q91" s="447"/>
      <c r="R91" s="447"/>
      <c r="S91" s="447"/>
      <c r="T91" s="447"/>
      <c r="U91" s="447"/>
      <c r="V91" s="447"/>
      <c r="W91" s="447"/>
      <c r="X91" s="447"/>
      <c r="Y91" s="447"/>
      <c r="Z91" s="447"/>
    </row>
    <row r="92" ht="12.75" customHeight="1">
      <c r="A92" s="447">
        <v>8020.0</v>
      </c>
      <c r="B92" s="447" t="str">
        <f t="shared" si="1"/>
        <v>8020</v>
      </c>
      <c r="C92" s="447" t="s">
        <v>798</v>
      </c>
      <c r="D92" s="495">
        <v>1010.0</v>
      </c>
      <c r="E92" s="117" t="str">
        <f>VLOOKUP(D92,FS!A:B,2,FALSE)</f>
        <v>Taxes:State</v>
      </c>
      <c r="F92" s="447"/>
      <c r="G92" s="447"/>
      <c r="O92" s="447"/>
      <c r="P92" s="447"/>
      <c r="Q92" s="447"/>
      <c r="R92" s="447"/>
      <c r="S92" s="447"/>
      <c r="T92" s="447"/>
      <c r="U92" s="447"/>
      <c r="V92" s="447"/>
      <c r="W92" s="447"/>
      <c r="X92" s="447"/>
      <c r="Y92" s="447"/>
      <c r="Z92" s="447"/>
    </row>
    <row r="93" ht="12.75" customHeight="1">
      <c r="A93" s="447">
        <v>6352.0</v>
      </c>
      <c r="B93" s="447" t="str">
        <f t="shared" si="1"/>
        <v>6352</v>
      </c>
      <c r="C93" s="117" t="s">
        <v>751</v>
      </c>
      <c r="D93" s="117">
        <v>508.0</v>
      </c>
      <c r="E93" s="117" t="str">
        <f>VLOOKUP(D93,FS!A:B,2,FALSE)</f>
        <v>Welfare (Meals + transportation)</v>
      </c>
      <c r="F93" s="447"/>
      <c r="G93" s="447"/>
      <c r="O93" s="447"/>
      <c r="P93" s="447"/>
      <c r="Q93" s="447"/>
      <c r="R93" s="447"/>
      <c r="S93" s="447"/>
      <c r="T93" s="447"/>
      <c r="U93" s="447"/>
      <c r="V93" s="447"/>
      <c r="W93" s="447"/>
      <c r="X93" s="447"/>
      <c r="Y93" s="447"/>
      <c r="Z93" s="447"/>
    </row>
    <row r="94" ht="12.75" customHeight="1">
      <c r="A94" s="447">
        <v>8030.0</v>
      </c>
      <c r="B94" s="447" t="str">
        <f t="shared" si="1"/>
        <v>8030</v>
      </c>
      <c r="C94" s="447" t="s">
        <v>1291</v>
      </c>
      <c r="D94" s="495">
        <v>1010.0</v>
      </c>
      <c r="E94" s="117" t="str">
        <f>VLOOKUP(D94,FS!A:B,2,FALSE)</f>
        <v>Taxes:State</v>
      </c>
      <c r="F94" s="447"/>
      <c r="G94" s="447"/>
      <c r="O94" s="447"/>
      <c r="P94" s="447"/>
      <c r="Q94" s="447"/>
      <c r="R94" s="447"/>
      <c r="S94" s="447"/>
      <c r="T94" s="447"/>
      <c r="U94" s="447"/>
      <c r="V94" s="447"/>
      <c r="W94" s="447"/>
      <c r="X94" s="447"/>
      <c r="Y94" s="447"/>
      <c r="Z94" s="447"/>
    </row>
    <row r="95" ht="12.75" customHeight="1">
      <c r="A95" s="447">
        <v>7020.0</v>
      </c>
      <c r="B95" s="447" t="str">
        <f t="shared" si="1"/>
        <v>7020</v>
      </c>
      <c r="C95" s="447" t="s">
        <v>801</v>
      </c>
      <c r="D95" s="495">
        <v>700.0</v>
      </c>
      <c r="E95" s="117" t="str">
        <f>VLOOKUP(D95,FS!A:B,2,FALSE)</f>
        <v>Financial expenses (income), net</v>
      </c>
      <c r="F95" s="447"/>
      <c r="G95" s="447"/>
      <c r="O95" s="447"/>
      <c r="P95" s="447"/>
      <c r="Q95" s="447"/>
      <c r="R95" s="447"/>
      <c r="S95" s="447"/>
      <c r="T95" s="447"/>
      <c r="U95" s="447"/>
      <c r="V95" s="447"/>
      <c r="W95" s="447"/>
      <c r="X95" s="447"/>
      <c r="Y95" s="447"/>
      <c r="Z95" s="447"/>
    </row>
    <row r="96" ht="12.75" customHeight="1">
      <c r="A96" s="447" t="s">
        <v>1292</v>
      </c>
      <c r="B96" s="447" t="str">
        <f t="shared" si="1"/>
        <v>Bonu</v>
      </c>
      <c r="C96" s="447" t="s">
        <v>261</v>
      </c>
      <c r="D96" s="495">
        <v>601.0</v>
      </c>
      <c r="E96" s="117" t="str">
        <f>VLOOKUP(D96,FS!A:B,2,FALSE)</f>
        <v>Bonus DevEx</v>
      </c>
      <c r="F96" s="447"/>
      <c r="G96" s="447"/>
      <c r="O96" s="447"/>
      <c r="P96" s="447"/>
      <c r="Q96" s="447"/>
      <c r="R96" s="447"/>
      <c r="S96" s="447"/>
      <c r="T96" s="447"/>
      <c r="U96" s="447"/>
      <c r="V96" s="447"/>
      <c r="W96" s="447"/>
      <c r="X96" s="447"/>
      <c r="Y96" s="447"/>
      <c r="Z96" s="447"/>
    </row>
    <row r="97" ht="12.75" customHeight="1">
      <c r="A97" s="447">
        <v>6110.0</v>
      </c>
      <c r="B97" s="447" t="str">
        <f t="shared" si="1"/>
        <v>6110</v>
      </c>
      <c r="C97" s="117" t="s">
        <v>731</v>
      </c>
      <c r="D97" s="117">
        <v>501.5</v>
      </c>
      <c r="E97" s="117" t="str">
        <f>VLOOKUP(D97,FS!A:B,2,FALSE)</f>
        <v>Professional services US</v>
      </c>
      <c r="F97" s="518" t="s">
        <v>1293</v>
      </c>
      <c r="G97" s="447">
        <v>17.5</v>
      </c>
      <c r="O97" s="447"/>
      <c r="P97" s="447"/>
      <c r="Q97" s="447"/>
      <c r="R97" s="447"/>
      <c r="S97" s="447"/>
      <c r="T97" s="447"/>
      <c r="U97" s="447"/>
      <c r="V97" s="447"/>
      <c r="W97" s="447"/>
      <c r="X97" s="447"/>
      <c r="Y97" s="447"/>
      <c r="Z97" s="447"/>
    </row>
    <row r="98" ht="12.75" customHeight="1">
      <c r="A98" s="447">
        <v>6310.0</v>
      </c>
      <c r="B98" s="447" t="str">
        <f t="shared" si="1"/>
        <v>6310</v>
      </c>
      <c r="C98" s="117" t="s">
        <v>747</v>
      </c>
      <c r="D98" s="117">
        <v>804.0</v>
      </c>
      <c r="E98" s="117" t="str">
        <f>VLOOKUP(D98,FS!A:B,2,FALSE)</f>
        <v>Travel abroad marketing</v>
      </c>
      <c r="F98" s="518" t="s">
        <v>1293</v>
      </c>
      <c r="G98" s="447">
        <v>17.5</v>
      </c>
      <c r="O98" s="447"/>
      <c r="P98" s="447"/>
      <c r="Q98" s="447"/>
      <c r="R98" s="447"/>
      <c r="S98" s="447"/>
      <c r="T98" s="447"/>
      <c r="U98" s="447"/>
      <c r="V98" s="447"/>
      <c r="W98" s="447"/>
      <c r="X98" s="447"/>
      <c r="Y98" s="447"/>
      <c r="Z98" s="447"/>
    </row>
    <row r="99" ht="12.75" customHeight="1">
      <c r="A99" s="447">
        <v>6320.0</v>
      </c>
      <c r="B99" s="447" t="str">
        <f t="shared" si="1"/>
        <v>6320</v>
      </c>
      <c r="C99" s="117" t="s">
        <v>748</v>
      </c>
      <c r="D99" s="117">
        <v>804.0</v>
      </c>
      <c r="E99" s="117" t="str">
        <f>VLOOKUP(D99,FS!A:B,2,FALSE)</f>
        <v>Travel abroad marketing</v>
      </c>
      <c r="F99" s="447"/>
      <c r="G99" s="447">
        <v>17.5</v>
      </c>
      <c r="O99" s="447"/>
      <c r="P99" s="447"/>
      <c r="Q99" s="447"/>
      <c r="R99" s="447"/>
      <c r="S99" s="447"/>
      <c r="T99" s="447"/>
      <c r="U99" s="447"/>
      <c r="V99" s="447"/>
      <c r="W99" s="447"/>
      <c r="X99" s="447"/>
      <c r="Y99" s="447"/>
      <c r="Z99" s="447"/>
    </row>
    <row r="100" ht="12.75" customHeight="1">
      <c r="A100" s="447">
        <v>6330.0</v>
      </c>
      <c r="B100" s="447" t="str">
        <f t="shared" si="1"/>
        <v>6330</v>
      </c>
      <c r="C100" s="117" t="s">
        <v>1294</v>
      </c>
      <c r="D100" s="117">
        <v>804.0</v>
      </c>
      <c r="E100" s="117" t="str">
        <f>VLOOKUP(D100,FS!A:B,2,FALSE)</f>
        <v>Travel abroad marketing</v>
      </c>
      <c r="F100" s="447"/>
      <c r="G100" s="447">
        <v>17.5</v>
      </c>
      <c r="O100" s="447"/>
      <c r="P100" s="447"/>
      <c r="Q100" s="447"/>
      <c r="R100" s="447"/>
      <c r="S100" s="447"/>
      <c r="T100" s="447"/>
      <c r="U100" s="447"/>
      <c r="V100" s="447"/>
      <c r="W100" s="447"/>
      <c r="X100" s="447"/>
      <c r="Y100" s="447"/>
      <c r="Z100" s="447"/>
    </row>
    <row r="101" ht="12.75" customHeight="1">
      <c r="A101" s="447">
        <v>6351.0</v>
      </c>
      <c r="B101" s="447" t="str">
        <f t="shared" si="1"/>
        <v>6351</v>
      </c>
      <c r="C101" s="117" t="s">
        <v>750</v>
      </c>
      <c r="D101" s="117">
        <v>604.0</v>
      </c>
      <c r="E101" s="117" t="str">
        <f>VLOOKUP(D101,FS!A:B,2,FALSE)</f>
        <v>Travel abroad DevEx</v>
      </c>
      <c r="F101" s="447"/>
      <c r="G101" s="447">
        <v>17.5</v>
      </c>
      <c r="O101" s="447"/>
      <c r="P101" s="447"/>
      <c r="Q101" s="447"/>
      <c r="R101" s="447"/>
      <c r="S101" s="447"/>
      <c r="T101" s="447"/>
      <c r="U101" s="447"/>
      <c r="V101" s="447"/>
      <c r="W101" s="447"/>
      <c r="X101" s="447"/>
      <c r="Y101" s="447"/>
      <c r="Z101" s="447"/>
    </row>
    <row r="102" ht="12.75" customHeight="1">
      <c r="A102" s="447">
        <v>6471.0</v>
      </c>
      <c r="B102" s="447" t="str">
        <f t="shared" si="1"/>
        <v>6471</v>
      </c>
      <c r="C102" s="117" t="s">
        <v>772</v>
      </c>
      <c r="D102" s="117">
        <v>602.0</v>
      </c>
      <c r="E102" s="117" t="str">
        <f>VLOOKUP(D102,FS!A:B,2,FALSE)</f>
        <v>DevEx Software</v>
      </c>
      <c r="F102" s="447"/>
      <c r="G102" s="447">
        <v>17.5</v>
      </c>
      <c r="O102" s="447"/>
      <c r="P102" s="447"/>
      <c r="Q102" s="447"/>
      <c r="R102" s="447"/>
      <c r="S102" s="447"/>
      <c r="T102" s="447"/>
      <c r="U102" s="447"/>
      <c r="V102" s="447"/>
      <c r="W102" s="447"/>
      <c r="X102" s="447"/>
      <c r="Y102" s="447"/>
      <c r="Z102" s="447"/>
    </row>
    <row r="103" ht="12.75" customHeight="1">
      <c r="A103" s="447">
        <v>6520.0</v>
      </c>
      <c r="B103" s="447" t="str">
        <f t="shared" si="1"/>
        <v>6520</v>
      </c>
      <c r="C103" s="117" t="s">
        <v>778</v>
      </c>
      <c r="D103" s="117">
        <v>503.0</v>
      </c>
      <c r="E103" s="117" t="str">
        <f>VLOOKUP(D103,FS!A:B,2,FALSE)</f>
        <v>Office expenses &amp; other</v>
      </c>
      <c r="F103" s="447"/>
      <c r="G103" s="447">
        <v>17.5</v>
      </c>
      <c r="O103" s="447"/>
      <c r="P103" s="447"/>
      <c r="Q103" s="447"/>
      <c r="R103" s="447"/>
      <c r="S103" s="447"/>
      <c r="T103" s="447"/>
      <c r="U103" s="447"/>
      <c r="V103" s="447"/>
      <c r="W103" s="447"/>
      <c r="X103" s="447"/>
      <c r="Y103" s="447"/>
      <c r="Z103" s="447"/>
    </row>
    <row r="104" ht="12.75" customHeight="1">
      <c r="A104" s="447">
        <v>8010.0</v>
      </c>
      <c r="B104" s="447" t="str">
        <f t="shared" si="1"/>
        <v>8010</v>
      </c>
      <c r="C104" s="117" t="s">
        <v>1295</v>
      </c>
      <c r="D104" s="117">
        <v>1010.0</v>
      </c>
      <c r="E104" s="117" t="str">
        <f>VLOOKUP(D104,FS!A:B,2,FALSE)</f>
        <v>Taxes:State</v>
      </c>
      <c r="F104" s="447"/>
      <c r="G104" s="447">
        <v>17.5</v>
      </c>
      <c r="O104" s="447"/>
      <c r="P104" s="447"/>
      <c r="Q104" s="447"/>
      <c r="R104" s="447"/>
      <c r="S104" s="447"/>
      <c r="T104" s="447"/>
      <c r="U104" s="447"/>
      <c r="V104" s="447"/>
      <c r="W104" s="447"/>
      <c r="X104" s="447"/>
      <c r="Y104" s="447"/>
      <c r="Z104" s="447"/>
    </row>
    <row r="105" ht="12.75" customHeight="1">
      <c r="A105" s="447">
        <v>6170.0</v>
      </c>
      <c r="B105" s="447" t="str">
        <f t="shared" si="1"/>
        <v>6170</v>
      </c>
      <c r="C105" s="117" t="s">
        <v>1296</v>
      </c>
      <c r="D105" s="117">
        <v>501.5</v>
      </c>
      <c r="E105" s="117" t="str">
        <f>VLOOKUP(D105,FS!A:B,2,FALSE)</f>
        <v>Professional services US</v>
      </c>
      <c r="F105" s="447"/>
      <c r="G105" s="447">
        <v>21.6</v>
      </c>
      <c r="O105" s="447"/>
      <c r="P105" s="447"/>
      <c r="Q105" s="447"/>
      <c r="R105" s="447"/>
      <c r="S105" s="447"/>
      <c r="T105" s="447"/>
      <c r="U105" s="447"/>
      <c r="V105" s="447"/>
      <c r="W105" s="447"/>
      <c r="X105" s="447"/>
      <c r="Y105" s="447"/>
      <c r="Z105" s="447"/>
    </row>
    <row r="106" ht="12.75" customHeight="1">
      <c r="A106" s="447">
        <v>9000.0</v>
      </c>
      <c r="B106" s="447" t="str">
        <f t="shared" si="1"/>
        <v>9000</v>
      </c>
      <c r="C106" s="117" t="s">
        <v>1297</v>
      </c>
      <c r="D106" s="117">
        <v>6.0</v>
      </c>
      <c r="E106" s="117" t="str">
        <f>VLOOKUP(D106,FS!A:B,2,FALSE)</f>
        <v>Intercompany</v>
      </c>
      <c r="F106" s="518" t="s">
        <v>1298</v>
      </c>
      <c r="G106" s="447"/>
      <c r="O106" s="447"/>
      <c r="P106" s="447"/>
      <c r="Q106" s="447"/>
      <c r="R106" s="447"/>
      <c r="S106" s="447"/>
      <c r="T106" s="447"/>
      <c r="U106" s="447"/>
      <c r="V106" s="447"/>
      <c r="W106" s="447"/>
      <c r="X106" s="447"/>
      <c r="Y106" s="447"/>
      <c r="Z106" s="447"/>
    </row>
    <row r="107" ht="12.75" customHeight="1">
      <c r="A107" s="447" t="s">
        <v>1299</v>
      </c>
      <c r="B107" s="447" t="str">
        <f t="shared" si="1"/>
        <v>Amaz</v>
      </c>
      <c r="C107" s="447" t="s">
        <v>1300</v>
      </c>
      <c r="D107" s="117">
        <v>7.4</v>
      </c>
      <c r="E107" s="117" t="str">
        <f>VLOOKUP(D107,FS!A:B,2,FALSE)</f>
        <v>Other  Receivables</v>
      </c>
      <c r="F107" s="518" t="s">
        <v>1301</v>
      </c>
      <c r="G107" s="447">
        <v>21.6</v>
      </c>
      <c r="O107" s="447"/>
      <c r="P107" s="447"/>
      <c r="Q107" s="447"/>
      <c r="R107" s="447"/>
      <c r="S107" s="447"/>
      <c r="T107" s="447"/>
      <c r="U107" s="447"/>
      <c r="V107" s="447"/>
      <c r="W107" s="447"/>
      <c r="X107" s="447"/>
      <c r="Y107" s="447"/>
      <c r="Z107" s="447"/>
    </row>
    <row r="108" ht="12.75" customHeight="1">
      <c r="A108" s="447">
        <v>4010.0</v>
      </c>
      <c r="B108" s="447" t="str">
        <f t="shared" si="1"/>
        <v>4010</v>
      </c>
      <c r="C108" s="447" t="s">
        <v>710</v>
      </c>
      <c r="D108" s="972">
        <v>101.0</v>
      </c>
      <c r="E108" s="117" t="str">
        <f>VLOOKUP(D108,FS!A:B,2,FALSE)</f>
        <v>LRD Model</v>
      </c>
      <c r="F108" s="518" t="s">
        <v>1302</v>
      </c>
      <c r="G108" s="447"/>
      <c r="O108" s="447"/>
      <c r="P108" s="447"/>
      <c r="Q108" s="447"/>
      <c r="R108" s="447"/>
      <c r="S108" s="447"/>
      <c r="T108" s="447"/>
      <c r="U108" s="447"/>
      <c r="V108" s="447"/>
      <c r="W108" s="447"/>
      <c r="X108" s="447"/>
      <c r="Y108" s="447"/>
      <c r="Z108" s="447"/>
    </row>
    <row r="109" ht="12.75" customHeight="1">
      <c r="A109" s="447">
        <v>6011.0</v>
      </c>
      <c r="B109" s="447" t="str">
        <f t="shared" si="1"/>
        <v>6011</v>
      </c>
      <c r="C109" s="447" t="s">
        <v>712</v>
      </c>
      <c r="D109" s="972">
        <v>400.0</v>
      </c>
      <c r="E109" s="117" t="str">
        <f>VLOOKUP(D109,FS!A:B,2,FALSE)</f>
        <v>Payroll and related (Customer Success)</v>
      </c>
      <c r="F109" s="447"/>
      <c r="G109" s="447"/>
      <c r="O109" s="447"/>
      <c r="P109" s="447"/>
      <c r="Q109" s="447"/>
      <c r="R109" s="447"/>
      <c r="S109" s="447"/>
      <c r="T109" s="447"/>
      <c r="U109" s="447"/>
      <c r="V109" s="447"/>
      <c r="W109" s="447"/>
      <c r="X109" s="447"/>
      <c r="Y109" s="447"/>
      <c r="Z109" s="447"/>
    </row>
    <row r="110" ht="12.75" customHeight="1">
      <c r="A110" s="447">
        <v>6070.0</v>
      </c>
      <c r="B110" s="447" t="str">
        <f t="shared" si="1"/>
        <v>6070</v>
      </c>
      <c r="C110" s="447" t="s">
        <v>725</v>
      </c>
      <c r="D110" s="972">
        <v>400.0</v>
      </c>
      <c r="E110" s="117" t="str">
        <f>VLOOKUP(D110,FS!A:B,2,FALSE)</f>
        <v>Payroll and related (Customer Success)</v>
      </c>
      <c r="F110" s="447"/>
      <c r="G110" s="447"/>
      <c r="O110" s="447"/>
      <c r="P110" s="447"/>
      <c r="Q110" s="447"/>
      <c r="R110" s="447"/>
      <c r="S110" s="447"/>
      <c r="T110" s="447"/>
      <c r="U110" s="447"/>
      <c r="V110" s="447"/>
      <c r="W110" s="447"/>
      <c r="X110" s="447"/>
      <c r="Y110" s="447"/>
      <c r="Z110" s="447"/>
    </row>
    <row r="111" ht="12.75" customHeight="1">
      <c r="A111" s="447">
        <v>6109.0</v>
      </c>
      <c r="B111" s="447" t="str">
        <f t="shared" si="1"/>
        <v>6109</v>
      </c>
      <c r="C111" s="447" t="s">
        <v>730</v>
      </c>
      <c r="D111" s="972">
        <v>501.5</v>
      </c>
      <c r="E111" s="117" t="str">
        <f>VLOOKUP(D111,FS!A:B,2,FALSE)</f>
        <v>Professional services US</v>
      </c>
      <c r="F111" s="447"/>
      <c r="G111" s="447"/>
      <c r="O111" s="447"/>
      <c r="P111" s="447"/>
      <c r="Q111" s="447"/>
      <c r="R111" s="447"/>
      <c r="S111" s="447"/>
      <c r="T111" s="447"/>
      <c r="U111" s="447"/>
      <c r="V111" s="447"/>
      <c r="W111" s="447"/>
      <c r="X111" s="447"/>
      <c r="Y111" s="447"/>
      <c r="Z111" s="447"/>
    </row>
    <row r="112" ht="12.75" customHeight="1">
      <c r="A112" s="447">
        <v>6115.0</v>
      </c>
      <c r="B112" s="447" t="str">
        <f t="shared" si="1"/>
        <v>6115</v>
      </c>
      <c r="C112" s="447" t="s">
        <v>732</v>
      </c>
      <c r="D112" s="972">
        <v>514.0</v>
      </c>
      <c r="E112" s="117" t="str">
        <f>VLOOKUP(D112,FS!A:B,2,FALSE)</f>
        <v>Recruiting</v>
      </c>
      <c r="F112" s="447"/>
      <c r="G112" s="447"/>
      <c r="O112" s="447"/>
      <c r="P112" s="447"/>
      <c r="Q112" s="447"/>
      <c r="R112" s="447"/>
      <c r="S112" s="447"/>
      <c r="T112" s="447"/>
      <c r="U112" s="447"/>
      <c r="V112" s="447"/>
      <c r="W112" s="447"/>
      <c r="X112" s="447"/>
      <c r="Y112" s="447"/>
      <c r="Z112" s="447"/>
    </row>
    <row r="113" ht="12.75" customHeight="1">
      <c r="A113" s="447">
        <v>6125.0</v>
      </c>
      <c r="B113" s="447" t="str">
        <f t="shared" si="1"/>
        <v>6125</v>
      </c>
      <c r="C113" s="447" t="s">
        <v>733</v>
      </c>
      <c r="D113" s="972">
        <v>503.0</v>
      </c>
      <c r="E113" s="117" t="str">
        <f>VLOOKUP(D113,FS!A:B,2,FALSE)</f>
        <v>Office expenses &amp; other</v>
      </c>
      <c r="F113" s="447"/>
      <c r="G113" s="447"/>
      <c r="O113" s="447"/>
      <c r="P113" s="447"/>
      <c r="Q113" s="447"/>
      <c r="R113" s="447"/>
      <c r="S113" s="447"/>
      <c r="T113" s="447"/>
      <c r="U113" s="447"/>
      <c r="V113" s="447"/>
      <c r="W113" s="447"/>
      <c r="X113" s="447"/>
      <c r="Y113" s="447"/>
      <c r="Z113" s="447"/>
    </row>
    <row r="114" ht="12.75" customHeight="1">
      <c r="A114" s="447">
        <v>6221.0</v>
      </c>
      <c r="B114" s="447" t="str">
        <f t="shared" si="1"/>
        <v>6221</v>
      </c>
      <c r="C114" s="447" t="s">
        <v>739</v>
      </c>
      <c r="D114" s="972">
        <v>501.5</v>
      </c>
      <c r="E114" s="117" t="str">
        <f>VLOOKUP(D114,FS!A:B,2,FALSE)</f>
        <v>Professional services US</v>
      </c>
      <c r="F114" s="447"/>
      <c r="G114" s="447"/>
      <c r="O114" s="447"/>
      <c r="P114" s="447"/>
      <c r="Q114" s="447"/>
      <c r="R114" s="447"/>
      <c r="S114" s="447"/>
      <c r="T114" s="447"/>
      <c r="U114" s="447"/>
      <c r="V114" s="447"/>
      <c r="W114" s="447"/>
      <c r="X114" s="447"/>
      <c r="Y114" s="447"/>
      <c r="Z114" s="447"/>
    </row>
    <row r="115" ht="12.75" customHeight="1">
      <c r="A115" s="447">
        <v>6260.0</v>
      </c>
      <c r="B115" s="447" t="str">
        <f t="shared" si="1"/>
        <v>6260</v>
      </c>
      <c r="C115" s="447" t="s">
        <v>742</v>
      </c>
      <c r="D115" s="972">
        <v>615.0</v>
      </c>
      <c r="E115" s="117" t="str">
        <f>VLOOKUP(D115,FS!A:B,2,FALSE)</f>
        <v>Recruting (DevEx)</v>
      </c>
      <c r="F115" s="447"/>
      <c r="G115" s="447"/>
      <c r="O115" s="447"/>
      <c r="P115" s="447"/>
      <c r="Q115" s="447"/>
      <c r="R115" s="447"/>
      <c r="S115" s="447"/>
      <c r="T115" s="447"/>
      <c r="U115" s="447"/>
      <c r="V115" s="447"/>
      <c r="W115" s="447"/>
      <c r="X115" s="447"/>
      <c r="Y115" s="447"/>
      <c r="Z115" s="447"/>
    </row>
    <row r="116" ht="12.75" customHeight="1">
      <c r="A116" s="447">
        <v>6291.0</v>
      </c>
      <c r="B116" s="447" t="str">
        <f t="shared" si="1"/>
        <v>6291</v>
      </c>
      <c r="C116" s="1252" t="s">
        <v>744</v>
      </c>
      <c r="D116" s="972">
        <v>615.0</v>
      </c>
      <c r="E116" s="117" t="str">
        <f>VLOOKUP(D116,FS!A:B,2,FALSE)</f>
        <v>Recruting (DevEx)</v>
      </c>
      <c r="F116" s="518" t="s">
        <v>1303</v>
      </c>
      <c r="G116" s="447"/>
      <c r="O116" s="447"/>
      <c r="P116" s="447"/>
      <c r="Q116" s="447"/>
      <c r="R116" s="447"/>
      <c r="S116" s="447"/>
      <c r="T116" s="447"/>
      <c r="U116" s="447"/>
      <c r="V116" s="447"/>
      <c r="W116" s="447"/>
      <c r="X116" s="447"/>
      <c r="Y116" s="447"/>
      <c r="Z116" s="447"/>
    </row>
    <row r="117" ht="12.75" customHeight="1">
      <c r="A117" s="447">
        <v>6293.0</v>
      </c>
      <c r="B117" s="447" t="str">
        <f t="shared" si="1"/>
        <v>6293</v>
      </c>
      <c r="C117" s="447" t="s">
        <v>745</v>
      </c>
      <c r="D117" s="972">
        <v>415.0</v>
      </c>
      <c r="E117" s="117" t="str">
        <f>VLOOKUP(D117,FS!A:B,2,FALSE)</f>
        <v>Recruting (Customer success)</v>
      </c>
      <c r="F117" s="447"/>
      <c r="G117" s="447"/>
      <c r="O117" s="447"/>
      <c r="P117" s="447"/>
      <c r="Q117" s="447"/>
      <c r="R117" s="447"/>
      <c r="S117" s="447"/>
      <c r="T117" s="447"/>
      <c r="U117" s="447"/>
      <c r="V117" s="447"/>
      <c r="W117" s="447"/>
      <c r="X117" s="447"/>
      <c r="Y117" s="447"/>
      <c r="Z117" s="447"/>
    </row>
    <row r="118" ht="12.75" customHeight="1">
      <c r="A118" s="447">
        <v>6294.0</v>
      </c>
      <c r="B118" s="447" t="str">
        <f t="shared" si="1"/>
        <v>6294</v>
      </c>
      <c r="C118" s="447" t="s">
        <v>746</v>
      </c>
      <c r="D118" s="972">
        <v>308.0</v>
      </c>
      <c r="E118" s="117" t="str">
        <f>VLOOKUP(D118,FS!A:B,2,FALSE)</f>
        <v>Recruting (R&amp;D)</v>
      </c>
      <c r="F118" s="447"/>
      <c r="G118" s="447"/>
      <c r="O118" s="447"/>
      <c r="P118" s="447"/>
      <c r="Q118" s="447"/>
      <c r="R118" s="447"/>
      <c r="S118" s="447"/>
      <c r="T118" s="447"/>
      <c r="U118" s="447"/>
      <c r="V118" s="447"/>
      <c r="W118" s="447"/>
      <c r="X118" s="447"/>
      <c r="Y118" s="447"/>
      <c r="Z118" s="447"/>
    </row>
    <row r="119" ht="12.75" customHeight="1">
      <c r="A119" s="447">
        <v>6353.0</v>
      </c>
      <c r="B119" s="447" t="str">
        <f t="shared" si="1"/>
        <v>6353</v>
      </c>
      <c r="C119" s="447" t="s">
        <v>752</v>
      </c>
      <c r="D119" s="972">
        <v>801.0</v>
      </c>
      <c r="E119" s="117" t="str">
        <f>VLOOKUP(D119,FS!A:B,2,FALSE)</f>
        <v>Expenses related to employees (marketing)</v>
      </c>
      <c r="F119" s="447"/>
      <c r="G119" s="447"/>
      <c r="O119" s="447"/>
      <c r="P119" s="447"/>
      <c r="Q119" s="447"/>
      <c r="R119" s="447"/>
      <c r="S119" s="447"/>
      <c r="T119" s="447"/>
      <c r="U119" s="447"/>
      <c r="V119" s="447"/>
      <c r="W119" s="447"/>
      <c r="X119" s="447"/>
      <c r="Y119" s="447"/>
      <c r="Z119" s="447"/>
    </row>
    <row r="120" ht="12.75" customHeight="1">
      <c r="A120" s="447">
        <v>6406.0</v>
      </c>
      <c r="B120" s="447" t="str">
        <f t="shared" si="1"/>
        <v>6406</v>
      </c>
      <c r="C120" s="447" t="s">
        <v>753</v>
      </c>
      <c r="D120" s="972">
        <v>801.0</v>
      </c>
      <c r="E120" s="117" t="str">
        <f>VLOOKUP(D120,FS!A:B,2,FALSE)</f>
        <v>Expenses related to employees (marketing)</v>
      </c>
      <c r="F120" s="447"/>
      <c r="G120" s="447"/>
      <c r="O120" s="447"/>
      <c r="P120" s="447"/>
      <c r="Q120" s="447"/>
      <c r="R120" s="447"/>
      <c r="S120" s="447"/>
      <c r="T120" s="447"/>
      <c r="U120" s="447"/>
      <c r="V120" s="447"/>
      <c r="W120" s="447"/>
      <c r="X120" s="447"/>
      <c r="Y120" s="447"/>
      <c r="Z120" s="447"/>
    </row>
    <row r="121" ht="12.75" customHeight="1">
      <c r="A121" s="447">
        <v>6407.0</v>
      </c>
      <c r="B121" s="447" t="str">
        <f t="shared" si="1"/>
        <v>6407</v>
      </c>
      <c r="C121" s="447" t="s">
        <v>754</v>
      </c>
      <c r="D121" s="972">
        <v>801.0</v>
      </c>
      <c r="E121" s="117" t="str">
        <f>VLOOKUP(D121,FS!A:B,2,FALSE)</f>
        <v>Expenses related to employees (marketing)</v>
      </c>
      <c r="F121" s="447"/>
      <c r="G121" s="447"/>
      <c r="O121" s="447"/>
      <c r="P121" s="447"/>
      <c r="Q121" s="447"/>
      <c r="R121" s="447"/>
      <c r="S121" s="447"/>
      <c r="T121" s="447"/>
      <c r="U121" s="447"/>
      <c r="V121" s="447"/>
      <c r="W121" s="447"/>
      <c r="X121" s="447"/>
      <c r="Y121" s="447"/>
      <c r="Z121" s="447"/>
    </row>
    <row r="122" ht="12.75" customHeight="1">
      <c r="A122" s="447">
        <v>6410.0</v>
      </c>
      <c r="B122" s="447" t="str">
        <f t="shared" si="1"/>
        <v>6410</v>
      </c>
      <c r="C122" s="447" t="s">
        <v>755</v>
      </c>
      <c r="D122" s="972">
        <v>809.0</v>
      </c>
      <c r="E122" s="117" t="str">
        <f>VLOOKUP(D122,FS!A:B,2,FALSE)</f>
        <v>Marketing expenses</v>
      </c>
      <c r="F122" s="447"/>
      <c r="G122" s="447"/>
      <c r="O122" s="447"/>
      <c r="P122" s="447"/>
      <c r="Q122" s="447"/>
      <c r="R122" s="447"/>
      <c r="S122" s="447"/>
      <c r="T122" s="447"/>
      <c r="U122" s="447"/>
      <c r="V122" s="447"/>
      <c r="W122" s="447"/>
      <c r="X122" s="447"/>
      <c r="Y122" s="447"/>
      <c r="Z122" s="447"/>
    </row>
    <row r="123" ht="12.75" customHeight="1">
      <c r="A123" s="447">
        <v>6411.0</v>
      </c>
      <c r="B123" s="447" t="str">
        <f t="shared" si="1"/>
        <v>6411</v>
      </c>
      <c r="C123" s="447" t="s">
        <v>756</v>
      </c>
      <c r="D123" s="972">
        <v>803.0</v>
      </c>
      <c r="E123" s="117" t="str">
        <f>VLOOKUP(D123,FS!A:B,2,FALSE)</f>
        <v>Consultant marketing</v>
      </c>
      <c r="F123" s="447"/>
      <c r="G123" s="447"/>
      <c r="O123" s="447"/>
      <c r="P123" s="447"/>
      <c r="Q123" s="447"/>
      <c r="R123" s="447"/>
      <c r="S123" s="447"/>
      <c r="T123" s="447"/>
      <c r="U123" s="447"/>
      <c r="V123" s="447"/>
      <c r="W123" s="447"/>
      <c r="X123" s="447"/>
      <c r="Y123" s="447"/>
      <c r="Z123" s="447"/>
    </row>
    <row r="124" ht="12.75" customHeight="1">
      <c r="A124" s="447">
        <v>6440.0</v>
      </c>
      <c r="B124" s="447" t="str">
        <f t="shared" si="1"/>
        <v>6440</v>
      </c>
      <c r="C124" s="447" t="s">
        <v>758</v>
      </c>
      <c r="D124" s="972">
        <v>809.0</v>
      </c>
      <c r="E124" s="117" t="str">
        <f>VLOOKUP(D124,FS!A:B,2,FALSE)</f>
        <v>Marketing expenses</v>
      </c>
      <c r="F124" s="447"/>
      <c r="G124" s="447"/>
      <c r="O124" s="447"/>
      <c r="P124" s="447"/>
      <c r="Q124" s="447"/>
      <c r="R124" s="447"/>
      <c r="S124" s="447"/>
      <c r="T124" s="447"/>
      <c r="U124" s="447"/>
      <c r="V124" s="447"/>
      <c r="W124" s="447"/>
      <c r="X124" s="447"/>
      <c r="Y124" s="447"/>
      <c r="Z124" s="447"/>
    </row>
    <row r="125" ht="12.75" customHeight="1">
      <c r="A125" s="447">
        <v>6450.0</v>
      </c>
      <c r="B125" s="447" t="str">
        <f t="shared" si="1"/>
        <v>6450</v>
      </c>
      <c r="C125" s="447" t="s">
        <v>759</v>
      </c>
      <c r="D125" s="972">
        <v>809.0</v>
      </c>
      <c r="E125" s="117" t="str">
        <f>VLOOKUP(D125,FS!A:B,2,FALSE)</f>
        <v>Marketing expenses</v>
      </c>
      <c r="F125" s="447"/>
      <c r="G125" s="447"/>
      <c r="O125" s="447"/>
      <c r="P125" s="447"/>
      <c r="Q125" s="447"/>
      <c r="R125" s="447"/>
      <c r="S125" s="447"/>
      <c r="T125" s="447"/>
      <c r="U125" s="447"/>
      <c r="V125" s="447"/>
      <c r="W125" s="447"/>
      <c r="X125" s="447"/>
      <c r="Y125" s="447"/>
      <c r="Z125" s="447"/>
    </row>
    <row r="126" ht="12.75" customHeight="1">
      <c r="A126" s="447">
        <v>6451.0</v>
      </c>
      <c r="B126" s="447" t="str">
        <f t="shared" si="1"/>
        <v>6451</v>
      </c>
      <c r="C126" s="447" t="s">
        <v>760</v>
      </c>
      <c r="D126" s="972">
        <v>603.0</v>
      </c>
      <c r="E126" s="117" t="str">
        <f>VLOOKUP(D126,FS!A:B,2,FALSE)</f>
        <v>Subcontractors DevEx</v>
      </c>
      <c r="F126" s="447"/>
      <c r="G126" s="447"/>
      <c r="O126" s="447"/>
      <c r="P126" s="447"/>
      <c r="Q126" s="447"/>
      <c r="R126" s="447"/>
      <c r="S126" s="447"/>
      <c r="T126" s="447"/>
      <c r="U126" s="447"/>
      <c r="V126" s="447"/>
      <c r="W126" s="447"/>
      <c r="X126" s="447"/>
      <c r="Y126" s="447"/>
      <c r="Z126" s="447"/>
    </row>
    <row r="127" ht="12.75" customHeight="1">
      <c r="A127" s="447">
        <v>6455.0</v>
      </c>
      <c r="B127" s="447" t="str">
        <f t="shared" si="1"/>
        <v>6455</v>
      </c>
      <c r="C127" s="447" t="s">
        <v>764</v>
      </c>
      <c r="D127" s="972">
        <v>602.0</v>
      </c>
      <c r="E127" s="117" t="str">
        <f>VLOOKUP(D127,FS!A:B,2,FALSE)</f>
        <v>DevEx Software</v>
      </c>
      <c r="F127" s="447"/>
      <c r="G127" s="447"/>
      <c r="O127" s="447"/>
      <c r="P127" s="447"/>
      <c r="Q127" s="447"/>
      <c r="R127" s="447"/>
      <c r="S127" s="447"/>
      <c r="T127" s="447"/>
      <c r="U127" s="447"/>
      <c r="V127" s="447"/>
      <c r="W127" s="447"/>
      <c r="X127" s="447"/>
      <c r="Y127" s="447"/>
      <c r="Z127" s="447"/>
    </row>
    <row r="128" ht="12.75" customHeight="1">
      <c r="A128" s="447">
        <v>6460.0</v>
      </c>
      <c r="B128" s="447" t="str">
        <f t="shared" si="1"/>
        <v>6460</v>
      </c>
      <c r="C128" s="447" t="s">
        <v>769</v>
      </c>
      <c r="D128" s="972">
        <v>802.0</v>
      </c>
      <c r="E128" s="117" t="str">
        <f>VLOOKUP(D128,FS!A:B,2,FALSE)</f>
        <v>Marketing Software</v>
      </c>
      <c r="F128" s="447"/>
      <c r="G128" s="447"/>
      <c r="O128" s="447"/>
      <c r="P128" s="447"/>
      <c r="Q128" s="447"/>
      <c r="R128" s="447"/>
      <c r="S128" s="447"/>
      <c r="T128" s="447"/>
      <c r="U128" s="447"/>
      <c r="V128" s="447"/>
      <c r="W128" s="447"/>
      <c r="X128" s="447"/>
      <c r="Y128" s="447"/>
      <c r="Z128" s="447"/>
    </row>
    <row r="129" ht="12.75" customHeight="1">
      <c r="A129" s="447">
        <v>6472.0</v>
      </c>
      <c r="B129" s="447" t="str">
        <f t="shared" si="1"/>
        <v>6472</v>
      </c>
      <c r="C129" s="447" t="s">
        <v>773</v>
      </c>
      <c r="D129" s="972">
        <v>815.0</v>
      </c>
      <c r="E129" s="117" t="str">
        <f>VLOOKUP(D129,FS!A:B,2,FALSE)</f>
        <v>PR</v>
      </c>
      <c r="F129" s="447"/>
      <c r="G129" s="447"/>
      <c r="O129" s="447"/>
      <c r="P129" s="447"/>
      <c r="Q129" s="447"/>
      <c r="R129" s="447"/>
      <c r="S129" s="447"/>
      <c r="T129" s="447"/>
      <c r="U129" s="447"/>
      <c r="V129" s="447"/>
      <c r="W129" s="447"/>
      <c r="X129" s="447"/>
      <c r="Y129" s="447"/>
      <c r="Z129" s="447"/>
    </row>
    <row r="130" ht="12.75" customHeight="1">
      <c r="A130" s="447">
        <v>6473.0</v>
      </c>
      <c r="B130" s="447" t="str">
        <f t="shared" si="1"/>
        <v>6473</v>
      </c>
      <c r="C130" s="447" t="s">
        <v>774</v>
      </c>
      <c r="D130" s="972">
        <v>803.0</v>
      </c>
      <c r="E130" s="117" t="str">
        <f>VLOOKUP(D130,FS!A:B,2,FALSE)</f>
        <v>Consultant marketing</v>
      </c>
      <c r="F130" s="447"/>
      <c r="G130" s="447"/>
      <c r="O130" s="447"/>
      <c r="P130" s="447"/>
      <c r="Q130" s="447"/>
      <c r="R130" s="447"/>
      <c r="S130" s="447"/>
      <c r="T130" s="447"/>
      <c r="U130" s="447"/>
      <c r="V130" s="447"/>
      <c r="W130" s="447"/>
      <c r="X130" s="447"/>
      <c r="Y130" s="447"/>
      <c r="Z130" s="447"/>
    </row>
    <row r="131" ht="12.75" customHeight="1">
      <c r="A131" s="447">
        <v>6475.0</v>
      </c>
      <c r="B131" s="447" t="str">
        <f t="shared" si="1"/>
        <v>6475</v>
      </c>
      <c r="C131" s="447" t="s">
        <v>776</v>
      </c>
      <c r="D131" s="972">
        <v>811.0</v>
      </c>
      <c r="E131" s="117" t="str">
        <f>VLOOKUP(D131,FS!A:B,2,FALSE)</f>
        <v>Conference Expenses marketing</v>
      </c>
      <c r="F131" s="447"/>
      <c r="G131" s="447"/>
      <c r="O131" s="447"/>
      <c r="P131" s="447"/>
      <c r="Q131" s="447"/>
      <c r="R131" s="447"/>
      <c r="S131" s="447"/>
      <c r="T131" s="447"/>
      <c r="U131" s="447"/>
      <c r="V131" s="447"/>
      <c r="W131" s="447"/>
      <c r="X131" s="447"/>
      <c r="Y131" s="447"/>
      <c r="Z131" s="447"/>
    </row>
    <row r="132" ht="12.75" customHeight="1">
      <c r="A132" s="447">
        <v>6531.0</v>
      </c>
      <c r="B132" s="447" t="str">
        <f t="shared" si="1"/>
        <v>6531</v>
      </c>
      <c r="C132" s="447" t="s">
        <v>780</v>
      </c>
      <c r="D132" s="972">
        <v>302.0</v>
      </c>
      <c r="E132" s="117" t="str">
        <f>VLOOKUP(D132,FS!A:B,2,FALSE)</f>
        <v>R&amp;D Software</v>
      </c>
      <c r="F132" s="447"/>
      <c r="G132" s="447"/>
      <c r="O132" s="447"/>
      <c r="P132" s="447"/>
      <c r="Q132" s="447"/>
      <c r="R132" s="447"/>
      <c r="S132" s="447"/>
      <c r="T132" s="447"/>
      <c r="U132" s="447"/>
      <c r="V132" s="447"/>
      <c r="W132" s="447"/>
      <c r="X132" s="447"/>
      <c r="Y132" s="447"/>
      <c r="Z132" s="447"/>
    </row>
    <row r="133" ht="12.75" customHeight="1">
      <c r="A133" s="447">
        <v>6532.0</v>
      </c>
      <c r="B133" s="447" t="str">
        <f t="shared" si="1"/>
        <v>6532</v>
      </c>
      <c r="C133" s="447" t="s">
        <v>781</v>
      </c>
      <c r="D133" s="972">
        <v>411.0</v>
      </c>
      <c r="E133" s="117" t="str">
        <f>VLOOKUP(D133,FS!A:B,2,FALSE)</f>
        <v>Customer Success Software</v>
      </c>
      <c r="F133" s="447"/>
      <c r="G133" s="447"/>
      <c r="O133" s="447"/>
      <c r="P133" s="447"/>
      <c r="Q133" s="447"/>
      <c r="R133" s="447"/>
      <c r="S133" s="447"/>
      <c r="T133" s="447"/>
      <c r="U133" s="447"/>
      <c r="V133" s="447"/>
      <c r="W133" s="447"/>
      <c r="X133" s="447"/>
      <c r="Y133" s="447"/>
      <c r="Z133" s="447"/>
    </row>
    <row r="134" ht="12.75" customHeight="1">
      <c r="A134" s="447">
        <v>6533.0</v>
      </c>
      <c r="B134" s="447" t="str">
        <f t="shared" si="1"/>
        <v>6533</v>
      </c>
      <c r="C134" s="447" t="s">
        <v>782</v>
      </c>
      <c r="D134" s="972">
        <v>411.0</v>
      </c>
      <c r="E134" s="117" t="str">
        <f>VLOOKUP(D134,FS!A:B,2,FALSE)</f>
        <v>Customer Success Software</v>
      </c>
      <c r="F134" s="447"/>
      <c r="G134" s="447"/>
      <c r="O134" s="447"/>
      <c r="P134" s="447"/>
      <c r="Q134" s="447"/>
      <c r="R134" s="447"/>
      <c r="S134" s="447"/>
      <c r="T134" s="447"/>
      <c r="U134" s="447"/>
      <c r="V134" s="447"/>
      <c r="W134" s="447"/>
      <c r="X134" s="447"/>
      <c r="Y134" s="447"/>
      <c r="Z134" s="447"/>
    </row>
    <row r="135" ht="12.75" customHeight="1">
      <c r="A135" s="447">
        <v>6536.0</v>
      </c>
      <c r="B135" s="447" t="str">
        <f t="shared" si="1"/>
        <v>6536</v>
      </c>
      <c r="C135" s="447" t="s">
        <v>785</v>
      </c>
      <c r="D135" s="972">
        <v>405.0</v>
      </c>
      <c r="E135" s="117" t="str">
        <f>VLOOKUP(D135,FS!A:B,2,FALSE)</f>
        <v>Other Customer Success expenses</v>
      </c>
      <c r="F135" s="447"/>
      <c r="G135" s="447"/>
      <c r="O135" s="447"/>
      <c r="P135" s="447"/>
      <c r="Q135" s="447"/>
      <c r="R135" s="447"/>
      <c r="S135" s="447"/>
      <c r="T135" s="447"/>
      <c r="U135" s="447"/>
      <c r="V135" s="447"/>
      <c r="W135" s="447"/>
      <c r="X135" s="447"/>
      <c r="Y135" s="447"/>
      <c r="Z135" s="447"/>
    </row>
    <row r="136" ht="12.75" customHeight="1">
      <c r="A136" s="447">
        <v>6540.0</v>
      </c>
      <c r="B136" s="447" t="str">
        <f t="shared" si="1"/>
        <v>6540</v>
      </c>
      <c r="C136" s="447" t="s">
        <v>789</v>
      </c>
      <c r="D136" s="972">
        <v>503.0</v>
      </c>
      <c r="E136" s="117" t="str">
        <f>VLOOKUP(D136,FS!A:B,2,FALSE)</f>
        <v>Office expenses &amp; other</v>
      </c>
      <c r="F136" s="447"/>
      <c r="G136" s="447"/>
      <c r="O136" s="447"/>
      <c r="P136" s="447"/>
      <c r="Q136" s="447"/>
      <c r="R136" s="447"/>
      <c r="S136" s="447"/>
      <c r="T136" s="447"/>
      <c r="U136" s="447"/>
      <c r="V136" s="447"/>
      <c r="W136" s="447"/>
      <c r="X136" s="447"/>
      <c r="Y136" s="447"/>
      <c r="Z136" s="447"/>
    </row>
    <row r="137" ht="12.75" customHeight="1">
      <c r="A137" s="447">
        <v>6570.0</v>
      </c>
      <c r="B137" s="447" t="str">
        <f t="shared" si="1"/>
        <v>6570</v>
      </c>
      <c r="C137" s="447" t="s">
        <v>791</v>
      </c>
      <c r="D137" s="972">
        <v>503.0</v>
      </c>
      <c r="E137" s="117" t="str">
        <f>VLOOKUP(D137,FS!A:B,2,FALSE)</f>
        <v>Office expenses &amp; other</v>
      </c>
      <c r="F137" s="447"/>
      <c r="G137" s="447"/>
      <c r="O137" s="447"/>
      <c r="P137" s="447"/>
      <c r="Q137" s="447"/>
      <c r="R137" s="447"/>
      <c r="S137" s="447"/>
      <c r="T137" s="447"/>
      <c r="U137" s="447"/>
      <c r="V137" s="447"/>
      <c r="W137" s="447"/>
      <c r="X137" s="447"/>
      <c r="Y137" s="447"/>
      <c r="Z137" s="447"/>
    </row>
    <row r="138" ht="12.75" customHeight="1">
      <c r="A138" s="447">
        <v>6730.0</v>
      </c>
      <c r="B138" s="447" t="str">
        <f t="shared" si="1"/>
        <v>6730</v>
      </c>
      <c r="C138" s="447" t="s">
        <v>796</v>
      </c>
      <c r="D138" s="972">
        <v>511.0</v>
      </c>
      <c r="E138" s="117" t="str">
        <f>VLOOKUP(D138,FS!A:B,2,FALSE)</f>
        <v>G&amp;A Software</v>
      </c>
      <c r="F138" s="447"/>
      <c r="G138" s="447"/>
      <c r="O138" s="447"/>
      <c r="P138" s="447"/>
      <c r="Q138" s="447"/>
      <c r="R138" s="447"/>
      <c r="S138" s="447"/>
      <c r="T138" s="447"/>
      <c r="U138" s="447"/>
      <c r="V138" s="447"/>
      <c r="W138" s="447"/>
      <c r="X138" s="447"/>
      <c r="Y138" s="447"/>
      <c r="Z138" s="447"/>
    </row>
    <row r="139" ht="12.75" customHeight="1">
      <c r="A139" s="447">
        <v>8500.0</v>
      </c>
      <c r="B139" s="447" t="str">
        <f t="shared" si="1"/>
        <v>8500</v>
      </c>
      <c r="C139" s="447" t="s">
        <v>802</v>
      </c>
      <c r="D139" s="972">
        <v>700.0</v>
      </c>
      <c r="E139" s="117" t="str">
        <f>VLOOKUP(D139,FS!A:B,2,FALSE)</f>
        <v>Financial expenses (income), net</v>
      </c>
      <c r="F139" s="447"/>
      <c r="G139" s="447"/>
      <c r="O139" s="447"/>
      <c r="P139" s="447"/>
      <c r="Q139" s="447"/>
      <c r="R139" s="447"/>
      <c r="S139" s="447"/>
      <c r="T139" s="447"/>
      <c r="U139" s="447"/>
      <c r="V139" s="447"/>
      <c r="W139" s="447"/>
      <c r="X139" s="447"/>
      <c r="Y139" s="447"/>
      <c r="Z139" s="447"/>
    </row>
    <row r="140" ht="12.75" customHeight="1">
      <c r="A140" s="447">
        <v>8500.0</v>
      </c>
      <c r="B140" s="447" t="str">
        <f t="shared" si="1"/>
        <v>6452</v>
      </c>
      <c r="C140" s="447" t="s">
        <v>761</v>
      </c>
      <c r="D140" s="972">
        <v>811.0</v>
      </c>
      <c r="E140" s="117" t="str">
        <f>VLOOKUP(D140,FS!A:B,2,FALSE)</f>
        <v>Conference Expenses marketing</v>
      </c>
      <c r="F140" s="447"/>
      <c r="G140" s="447"/>
      <c r="O140" s="447"/>
      <c r="P140" s="447"/>
      <c r="Q140" s="447"/>
      <c r="R140" s="447"/>
      <c r="S140" s="447"/>
      <c r="T140" s="447"/>
      <c r="U140" s="447"/>
      <c r="V140" s="447"/>
      <c r="W140" s="447"/>
      <c r="X140" s="447"/>
      <c r="Y140" s="447"/>
      <c r="Z140" s="447"/>
    </row>
    <row r="141" ht="12.75" customHeight="1">
      <c r="A141" s="447" t="s">
        <v>671</v>
      </c>
      <c r="B141" s="476" t="s">
        <v>671</v>
      </c>
      <c r="C141" s="447" t="s">
        <v>232</v>
      </c>
      <c r="D141" s="972">
        <v>420.0</v>
      </c>
      <c r="E141" s="117" t="str">
        <f>VLOOKUP(D141,FS!A:B,2,FALSE)</f>
        <v>Bonus Customer Success</v>
      </c>
      <c r="F141" s="447"/>
      <c r="G141" s="447"/>
      <c r="O141" s="447"/>
      <c r="P141" s="447"/>
      <c r="Q141" s="447"/>
      <c r="R141" s="447"/>
      <c r="S141" s="447"/>
      <c r="T141" s="447"/>
      <c r="U141" s="447"/>
      <c r="V141" s="447"/>
      <c r="W141" s="447"/>
      <c r="X141" s="447"/>
      <c r="Y141" s="447"/>
      <c r="Z141" s="447"/>
    </row>
    <row r="142" ht="12.75" customHeight="1">
      <c r="A142" s="447" t="s">
        <v>365</v>
      </c>
      <c r="B142" s="476" t="s">
        <v>365</v>
      </c>
      <c r="C142" s="447" t="s">
        <v>261</v>
      </c>
      <c r="D142" s="972">
        <v>601.0</v>
      </c>
      <c r="E142" s="117" t="str">
        <f>VLOOKUP(D142,FS!A:B,2,FALSE)</f>
        <v>Bonus DevEx</v>
      </c>
      <c r="F142" s="447"/>
      <c r="G142" s="447"/>
      <c r="O142" s="447"/>
      <c r="P142" s="447"/>
      <c r="Q142" s="447"/>
      <c r="R142" s="447"/>
      <c r="S142" s="447"/>
      <c r="T142" s="447"/>
      <c r="U142" s="447"/>
      <c r="V142" s="447"/>
      <c r="W142" s="447"/>
      <c r="X142" s="447"/>
      <c r="Y142" s="447"/>
      <c r="Z142" s="447"/>
    </row>
    <row r="143" ht="12.75" customHeight="1">
      <c r="A143" s="966" t="s">
        <v>338</v>
      </c>
      <c r="B143" s="966" t="s">
        <v>338</v>
      </c>
      <c r="C143" s="966" t="s">
        <v>1232</v>
      </c>
      <c r="D143" s="949">
        <v>400.0</v>
      </c>
      <c r="E143" s="949" t="str">
        <f>VLOOKUP(D143,FS!A:B,2,FALSE)</f>
        <v>Payroll and related (Customer Success)</v>
      </c>
      <c r="F143" s="447"/>
      <c r="G143" s="447"/>
      <c r="O143" s="447"/>
      <c r="P143" s="447"/>
      <c r="Q143" s="447"/>
      <c r="R143" s="447"/>
      <c r="S143" s="447"/>
      <c r="T143" s="447"/>
      <c r="U143" s="447"/>
      <c r="V143" s="447"/>
      <c r="W143" s="447"/>
      <c r="X143" s="447"/>
      <c r="Y143" s="447"/>
      <c r="Z143" s="447"/>
    </row>
    <row r="144" ht="12.75" customHeight="1">
      <c r="A144" s="447" t="s">
        <v>672</v>
      </c>
      <c r="B144" s="447" t="s">
        <v>672</v>
      </c>
      <c r="C144" s="447" t="s">
        <v>183</v>
      </c>
      <c r="D144" s="495">
        <v>54.0</v>
      </c>
      <c r="E144" s="117" t="str">
        <f>VLOOKUP(D144,FS!A:B,2,FALSE)</f>
        <v>Stock compensation</v>
      </c>
      <c r="F144" s="447"/>
      <c r="G144" s="447"/>
      <c r="O144" s="447"/>
      <c r="P144" s="447"/>
      <c r="Q144" s="447"/>
      <c r="R144" s="447"/>
      <c r="S144" s="447"/>
      <c r="T144" s="447"/>
      <c r="U144" s="447"/>
      <c r="V144" s="447"/>
      <c r="W144" s="447"/>
      <c r="X144" s="447"/>
      <c r="Y144" s="447"/>
      <c r="Z144" s="447"/>
    </row>
    <row r="145" ht="12.75" customHeight="1">
      <c r="A145" s="447"/>
      <c r="B145" s="476"/>
      <c r="C145" s="447"/>
      <c r="E145" s="447"/>
      <c r="F145" s="447"/>
      <c r="G145" s="447"/>
      <c r="O145" s="447"/>
      <c r="P145" s="447"/>
      <c r="Q145" s="447"/>
      <c r="R145" s="447"/>
      <c r="S145" s="447"/>
      <c r="T145" s="447"/>
      <c r="U145" s="447"/>
      <c r="V145" s="447"/>
      <c r="W145" s="447"/>
      <c r="X145" s="447"/>
      <c r="Y145" s="447"/>
      <c r="Z145" s="447"/>
    </row>
    <row r="146" ht="12.75" customHeight="1">
      <c r="A146" s="447"/>
      <c r="B146" s="476"/>
      <c r="C146" s="447"/>
      <c r="E146" s="447"/>
      <c r="F146" s="447"/>
      <c r="G146" s="447"/>
      <c r="O146" s="447"/>
      <c r="P146" s="447"/>
      <c r="Q146" s="447"/>
      <c r="R146" s="447"/>
      <c r="S146" s="447"/>
      <c r="T146" s="447"/>
      <c r="U146" s="447"/>
      <c r="V146" s="447"/>
      <c r="W146" s="447"/>
      <c r="X146" s="447"/>
      <c r="Y146" s="447"/>
      <c r="Z146" s="447"/>
    </row>
    <row r="147" ht="12.75" customHeight="1">
      <c r="A147" s="447"/>
      <c r="B147" s="476"/>
      <c r="C147" s="447"/>
      <c r="E147" s="447"/>
      <c r="F147" s="447"/>
      <c r="G147" s="447"/>
      <c r="O147" s="447"/>
      <c r="P147" s="447"/>
      <c r="Q147" s="447"/>
      <c r="R147" s="447"/>
      <c r="S147" s="447"/>
      <c r="T147" s="447"/>
      <c r="U147" s="447"/>
      <c r="V147" s="447"/>
      <c r="W147" s="447"/>
      <c r="X147" s="447"/>
      <c r="Y147" s="447"/>
      <c r="Z147" s="447"/>
    </row>
    <row r="148" ht="12.75" customHeight="1">
      <c r="A148" s="447"/>
      <c r="B148" s="476"/>
      <c r="C148" s="447"/>
      <c r="E148" s="447"/>
      <c r="F148" s="447"/>
      <c r="G148" s="447"/>
      <c r="O148" s="447"/>
      <c r="P148" s="447"/>
      <c r="Q148" s="447"/>
      <c r="R148" s="447"/>
      <c r="S148" s="447"/>
      <c r="T148" s="447"/>
      <c r="U148" s="447"/>
      <c r="V148" s="447"/>
      <c r="W148" s="447"/>
      <c r="X148" s="447"/>
      <c r="Y148" s="447"/>
      <c r="Z148" s="447"/>
    </row>
    <row r="149" ht="12.75" customHeight="1">
      <c r="A149" s="447"/>
      <c r="B149" s="476"/>
      <c r="C149" s="447"/>
      <c r="E149" s="447"/>
      <c r="F149" s="447"/>
      <c r="G149" s="447"/>
      <c r="O149" s="447"/>
      <c r="P149" s="447"/>
      <c r="Q149" s="447"/>
      <c r="R149" s="447"/>
      <c r="S149" s="447"/>
      <c r="T149" s="447"/>
      <c r="U149" s="447"/>
      <c r="V149" s="447"/>
      <c r="W149" s="447"/>
      <c r="X149" s="447"/>
      <c r="Y149" s="447"/>
      <c r="Z149" s="447"/>
    </row>
    <row r="150" ht="12.75" customHeight="1">
      <c r="A150" s="447"/>
      <c r="B150" s="476"/>
      <c r="C150" s="447"/>
      <c r="E150" s="447"/>
      <c r="F150" s="447"/>
      <c r="G150" s="447"/>
      <c r="O150" s="447"/>
      <c r="P150" s="447"/>
      <c r="Q150" s="447"/>
      <c r="R150" s="447"/>
      <c r="S150" s="447"/>
      <c r="T150" s="447"/>
      <c r="U150" s="447"/>
      <c r="V150" s="447"/>
      <c r="W150" s="447"/>
      <c r="X150" s="447"/>
      <c r="Y150" s="447"/>
      <c r="Z150" s="447"/>
    </row>
    <row r="151" ht="12.75" customHeight="1">
      <c r="A151" s="447"/>
      <c r="B151" s="476"/>
      <c r="C151" s="447"/>
      <c r="E151" s="447"/>
      <c r="F151" s="447"/>
      <c r="G151" s="447"/>
      <c r="O151" s="447"/>
      <c r="P151" s="447"/>
      <c r="Q151" s="447"/>
      <c r="R151" s="447"/>
      <c r="S151" s="447"/>
      <c r="T151" s="447"/>
      <c r="U151" s="447"/>
      <c r="V151" s="447"/>
      <c r="W151" s="447"/>
      <c r="X151" s="447"/>
      <c r="Y151" s="447"/>
      <c r="Z151" s="447"/>
    </row>
    <row r="152" ht="12.75" customHeight="1">
      <c r="A152" s="447"/>
      <c r="B152" s="476"/>
      <c r="C152" s="447"/>
      <c r="E152" s="447"/>
      <c r="F152" s="447"/>
      <c r="G152" s="447"/>
      <c r="O152" s="447"/>
      <c r="P152" s="447"/>
      <c r="Q152" s="447"/>
      <c r="R152" s="447"/>
      <c r="S152" s="447"/>
      <c r="T152" s="447"/>
      <c r="U152" s="447"/>
      <c r="V152" s="447"/>
      <c r="W152" s="447"/>
      <c r="X152" s="447"/>
      <c r="Y152" s="447"/>
      <c r="Z152" s="447"/>
    </row>
    <row r="153" ht="12.75" customHeight="1">
      <c r="A153" s="447"/>
      <c r="B153" s="476"/>
      <c r="C153" s="447"/>
      <c r="E153" s="447"/>
      <c r="F153" s="447"/>
      <c r="G153" s="447"/>
      <c r="O153" s="447"/>
      <c r="P153" s="447"/>
      <c r="Q153" s="447"/>
      <c r="R153" s="447"/>
      <c r="S153" s="447"/>
      <c r="T153" s="447"/>
      <c r="U153" s="447"/>
      <c r="V153" s="447"/>
      <c r="W153" s="447"/>
      <c r="X153" s="447"/>
      <c r="Y153" s="447"/>
      <c r="Z153" s="447"/>
    </row>
    <row r="154" ht="12.75" customHeight="1">
      <c r="A154" s="447"/>
      <c r="B154" s="476"/>
      <c r="C154" s="447"/>
      <c r="E154" s="447"/>
      <c r="F154" s="447"/>
      <c r="G154" s="447"/>
      <c r="O154" s="447"/>
      <c r="P154" s="447"/>
      <c r="Q154" s="447"/>
      <c r="R154" s="447"/>
      <c r="S154" s="447"/>
      <c r="T154" s="447"/>
      <c r="U154" s="447"/>
      <c r="V154" s="447"/>
      <c r="W154" s="447"/>
      <c r="X154" s="447"/>
      <c r="Y154" s="447"/>
      <c r="Z154" s="447"/>
    </row>
    <row r="155" ht="12.75" customHeight="1">
      <c r="A155" s="447"/>
      <c r="B155" s="476"/>
      <c r="C155" s="447"/>
      <c r="E155" s="447"/>
      <c r="F155" s="447"/>
      <c r="G155" s="447"/>
      <c r="O155" s="447"/>
      <c r="P155" s="447"/>
      <c r="Q155" s="447"/>
      <c r="R155" s="447"/>
      <c r="S155" s="447"/>
      <c r="T155" s="447"/>
      <c r="U155" s="447"/>
      <c r="V155" s="447"/>
      <c r="W155" s="447"/>
      <c r="X155" s="447"/>
      <c r="Y155" s="447"/>
      <c r="Z155" s="447"/>
    </row>
    <row r="156" ht="12.75" customHeight="1">
      <c r="A156" s="447"/>
      <c r="B156" s="476"/>
      <c r="C156" s="447"/>
      <c r="E156" s="447"/>
      <c r="F156" s="447"/>
      <c r="G156" s="447"/>
      <c r="O156" s="447"/>
      <c r="P156" s="447"/>
      <c r="Q156" s="447"/>
      <c r="R156" s="447"/>
      <c r="S156" s="447"/>
      <c r="T156" s="447"/>
      <c r="U156" s="447"/>
      <c r="V156" s="447"/>
      <c r="W156" s="447"/>
      <c r="X156" s="447"/>
      <c r="Y156" s="447"/>
      <c r="Z156" s="447"/>
    </row>
    <row r="157" ht="12.75" customHeight="1">
      <c r="A157" s="447"/>
      <c r="B157" s="476"/>
      <c r="C157" s="447"/>
      <c r="E157" s="447"/>
      <c r="F157" s="447"/>
      <c r="G157" s="447"/>
      <c r="O157" s="447"/>
      <c r="P157" s="447"/>
      <c r="Q157" s="447"/>
      <c r="R157" s="447"/>
      <c r="S157" s="447"/>
      <c r="T157" s="447"/>
      <c r="U157" s="447"/>
      <c r="V157" s="447"/>
      <c r="W157" s="447"/>
      <c r="X157" s="447"/>
      <c r="Y157" s="447"/>
      <c r="Z157" s="447"/>
    </row>
    <row r="158" ht="12.75" customHeight="1">
      <c r="A158" s="447"/>
      <c r="B158" s="476"/>
      <c r="C158" s="447"/>
      <c r="E158" s="447"/>
      <c r="F158" s="447"/>
      <c r="G158" s="447"/>
      <c r="O158" s="447"/>
      <c r="P158" s="447"/>
      <c r="Q158" s="447"/>
      <c r="R158" s="447"/>
      <c r="S158" s="447"/>
      <c r="T158" s="447"/>
      <c r="U158" s="447"/>
      <c r="V158" s="447"/>
      <c r="W158" s="447"/>
      <c r="X158" s="447"/>
      <c r="Y158" s="447"/>
      <c r="Z158" s="447"/>
    </row>
    <row r="159" ht="12.75" customHeight="1">
      <c r="A159" s="447"/>
      <c r="B159" s="476"/>
      <c r="C159" s="447"/>
      <c r="E159" s="447"/>
      <c r="F159" s="447"/>
      <c r="G159" s="447"/>
      <c r="O159" s="447"/>
      <c r="P159" s="447"/>
      <c r="Q159" s="447"/>
      <c r="R159" s="447"/>
      <c r="S159" s="447"/>
      <c r="T159" s="447"/>
      <c r="U159" s="447"/>
      <c r="V159" s="447"/>
      <c r="W159" s="447"/>
      <c r="X159" s="447"/>
      <c r="Y159" s="447"/>
      <c r="Z159" s="447"/>
    </row>
    <row r="160" ht="12.75" customHeight="1">
      <c r="A160" s="447"/>
      <c r="B160" s="476"/>
      <c r="C160" s="447"/>
      <c r="E160" s="447"/>
      <c r="F160" s="447"/>
      <c r="G160" s="447"/>
      <c r="O160" s="447"/>
      <c r="P160" s="447"/>
      <c r="Q160" s="447"/>
      <c r="R160" s="447"/>
      <c r="S160" s="447"/>
      <c r="T160" s="447"/>
      <c r="U160" s="447"/>
      <c r="V160" s="447"/>
      <c r="W160" s="447"/>
      <c r="X160" s="447"/>
      <c r="Y160" s="447"/>
      <c r="Z160" s="447"/>
    </row>
    <row r="161" ht="12.75" customHeight="1">
      <c r="A161" s="447"/>
      <c r="B161" s="476"/>
      <c r="C161" s="447"/>
      <c r="E161" s="447"/>
      <c r="F161" s="447"/>
      <c r="G161" s="447"/>
      <c r="O161" s="447"/>
      <c r="P161" s="447"/>
      <c r="Q161" s="447"/>
      <c r="R161" s="447"/>
      <c r="S161" s="447"/>
      <c r="T161" s="447"/>
      <c r="U161" s="447"/>
      <c r="V161" s="447"/>
      <c r="W161" s="447"/>
      <c r="X161" s="447"/>
      <c r="Y161" s="447"/>
      <c r="Z161" s="447"/>
    </row>
    <row r="162" ht="12.75" customHeight="1">
      <c r="A162" s="447"/>
      <c r="B162" s="476"/>
      <c r="C162" s="447"/>
      <c r="E162" s="447"/>
      <c r="F162" s="447"/>
      <c r="G162" s="447"/>
      <c r="O162" s="447"/>
      <c r="P162" s="447"/>
      <c r="Q162" s="447"/>
      <c r="R162" s="447"/>
      <c r="S162" s="447"/>
      <c r="T162" s="447"/>
      <c r="U162" s="447"/>
      <c r="V162" s="447"/>
      <c r="W162" s="447"/>
      <c r="X162" s="447"/>
      <c r="Y162" s="447"/>
      <c r="Z162" s="447"/>
    </row>
    <row r="163" ht="12.75" customHeight="1">
      <c r="A163" s="447"/>
      <c r="B163" s="476"/>
      <c r="C163" s="447"/>
      <c r="E163" s="447"/>
      <c r="F163" s="447"/>
      <c r="G163" s="447"/>
      <c r="O163" s="447"/>
      <c r="P163" s="447"/>
      <c r="Q163" s="447"/>
      <c r="R163" s="447"/>
      <c r="S163" s="447"/>
      <c r="T163" s="447"/>
      <c r="U163" s="447"/>
      <c r="V163" s="447"/>
      <c r="W163" s="447"/>
      <c r="X163" s="447"/>
      <c r="Y163" s="447"/>
      <c r="Z163" s="447"/>
    </row>
    <row r="164" ht="12.75" customHeight="1">
      <c r="A164" s="447"/>
      <c r="B164" s="476"/>
      <c r="C164" s="447"/>
      <c r="E164" s="447"/>
      <c r="F164" s="447"/>
      <c r="G164" s="447"/>
      <c r="O164" s="447"/>
      <c r="P164" s="447"/>
      <c r="Q164" s="447"/>
      <c r="R164" s="447"/>
      <c r="S164" s="447"/>
      <c r="T164" s="447"/>
      <c r="U164" s="447"/>
      <c r="V164" s="447"/>
      <c r="W164" s="447"/>
      <c r="X164" s="447"/>
      <c r="Y164" s="447"/>
      <c r="Z164" s="447"/>
    </row>
    <row r="165" ht="12.75" customHeight="1">
      <c r="A165" s="447"/>
      <c r="B165" s="476"/>
      <c r="C165" s="447"/>
      <c r="E165" s="447"/>
      <c r="F165" s="447"/>
      <c r="G165" s="447"/>
      <c r="O165" s="447"/>
      <c r="P165" s="447"/>
      <c r="Q165" s="447"/>
      <c r="R165" s="447"/>
      <c r="S165" s="447"/>
      <c r="T165" s="447"/>
      <c r="U165" s="447"/>
      <c r="V165" s="447"/>
      <c r="W165" s="447"/>
      <c r="X165" s="447"/>
      <c r="Y165" s="447"/>
      <c r="Z165" s="447"/>
    </row>
    <row r="166" ht="12.75" customHeight="1">
      <c r="A166" s="447"/>
      <c r="B166" s="476"/>
      <c r="C166" s="447"/>
      <c r="E166" s="447"/>
      <c r="F166" s="447"/>
      <c r="G166" s="447"/>
      <c r="O166" s="447"/>
      <c r="P166" s="447"/>
      <c r="Q166" s="447"/>
      <c r="R166" s="447"/>
      <c r="S166" s="447"/>
      <c r="T166" s="447"/>
      <c r="U166" s="447"/>
      <c r="V166" s="447"/>
      <c r="W166" s="447"/>
      <c r="X166" s="447"/>
      <c r="Y166" s="447"/>
      <c r="Z166" s="447"/>
    </row>
    <row r="167" ht="12.75" customHeight="1">
      <c r="A167" s="447"/>
      <c r="B167" s="476"/>
      <c r="C167" s="447"/>
      <c r="E167" s="447"/>
      <c r="F167" s="447"/>
      <c r="G167" s="447"/>
      <c r="O167" s="447"/>
      <c r="P167" s="447"/>
      <c r="Q167" s="447"/>
      <c r="R167" s="447"/>
      <c r="S167" s="447"/>
      <c r="T167" s="447"/>
      <c r="U167" s="447"/>
      <c r="V167" s="447"/>
      <c r="W167" s="447"/>
      <c r="X167" s="447"/>
      <c r="Y167" s="447"/>
      <c r="Z167" s="447"/>
    </row>
    <row r="168" ht="12.75" customHeight="1">
      <c r="A168" s="447"/>
      <c r="B168" s="476"/>
      <c r="C168" s="447"/>
      <c r="E168" s="447"/>
      <c r="F168" s="447"/>
      <c r="G168" s="447"/>
      <c r="O168" s="447"/>
      <c r="P168" s="447"/>
      <c r="Q168" s="447"/>
      <c r="R168" s="447"/>
      <c r="S168" s="447"/>
      <c r="T168" s="447"/>
      <c r="U168" s="447"/>
      <c r="V168" s="447"/>
      <c r="W168" s="447"/>
      <c r="X168" s="447"/>
      <c r="Y168" s="447"/>
      <c r="Z168" s="447"/>
    </row>
    <row r="169" ht="12.75" customHeight="1">
      <c r="A169" s="447"/>
      <c r="B169" s="476"/>
      <c r="C169" s="447"/>
      <c r="E169" s="447"/>
      <c r="F169" s="447"/>
      <c r="G169" s="447"/>
      <c r="O169" s="447"/>
      <c r="P169" s="447"/>
      <c r="Q169" s="447"/>
      <c r="R169" s="447"/>
      <c r="S169" s="447"/>
      <c r="T169" s="447"/>
      <c r="U169" s="447"/>
      <c r="V169" s="447"/>
      <c r="W169" s="447"/>
      <c r="X169" s="447"/>
      <c r="Y169" s="447"/>
      <c r="Z169" s="447"/>
    </row>
    <row r="170" ht="12.75" customHeight="1">
      <c r="A170" s="447"/>
      <c r="B170" s="476"/>
      <c r="C170" s="447"/>
      <c r="E170" s="447"/>
      <c r="F170" s="447"/>
      <c r="G170" s="447"/>
      <c r="O170" s="447"/>
      <c r="P170" s="447"/>
      <c r="Q170" s="447"/>
      <c r="R170" s="447"/>
      <c r="S170" s="447"/>
      <c r="T170" s="447"/>
      <c r="U170" s="447"/>
      <c r="V170" s="447"/>
      <c r="W170" s="447"/>
      <c r="X170" s="447"/>
      <c r="Y170" s="447"/>
      <c r="Z170" s="447"/>
    </row>
    <row r="171" ht="12.75" customHeight="1">
      <c r="A171" s="447"/>
      <c r="B171" s="476"/>
      <c r="C171" s="447"/>
      <c r="E171" s="447"/>
      <c r="F171" s="447"/>
      <c r="G171" s="447"/>
      <c r="O171" s="447"/>
      <c r="P171" s="447"/>
      <c r="Q171" s="447"/>
      <c r="R171" s="447"/>
      <c r="S171" s="447"/>
      <c r="T171" s="447"/>
      <c r="U171" s="447"/>
      <c r="V171" s="447"/>
      <c r="W171" s="447"/>
      <c r="X171" s="447"/>
      <c r="Y171" s="447"/>
      <c r="Z171" s="447"/>
    </row>
    <row r="172" ht="12.75" customHeight="1">
      <c r="A172" s="447"/>
      <c r="B172" s="476"/>
      <c r="C172" s="447"/>
      <c r="E172" s="447"/>
      <c r="F172" s="447"/>
      <c r="G172" s="447"/>
      <c r="O172" s="447"/>
      <c r="P172" s="447"/>
      <c r="Q172" s="447"/>
      <c r="R172" s="447"/>
      <c r="S172" s="447"/>
      <c r="T172" s="447"/>
      <c r="U172" s="447"/>
      <c r="V172" s="447"/>
      <c r="W172" s="447"/>
      <c r="X172" s="447"/>
      <c r="Y172" s="447"/>
      <c r="Z172" s="447"/>
    </row>
    <row r="173" ht="12.75" customHeight="1">
      <c r="A173" s="447"/>
      <c r="B173" s="476"/>
      <c r="C173" s="447"/>
      <c r="E173" s="447"/>
      <c r="F173" s="447"/>
      <c r="G173" s="447"/>
      <c r="O173" s="447"/>
      <c r="P173" s="447"/>
      <c r="Q173" s="447"/>
      <c r="R173" s="447"/>
      <c r="S173" s="447"/>
      <c r="T173" s="447"/>
      <c r="U173" s="447"/>
      <c r="V173" s="447"/>
      <c r="W173" s="447"/>
      <c r="X173" s="447"/>
      <c r="Y173" s="447"/>
      <c r="Z173" s="447"/>
    </row>
    <row r="174" ht="12.75" customHeight="1">
      <c r="A174" s="447"/>
      <c r="B174" s="476"/>
      <c r="C174" s="447"/>
      <c r="E174" s="447"/>
      <c r="F174" s="447"/>
      <c r="G174" s="447"/>
      <c r="O174" s="447"/>
      <c r="P174" s="447"/>
      <c r="Q174" s="447"/>
      <c r="R174" s="447"/>
      <c r="S174" s="447"/>
      <c r="T174" s="447"/>
      <c r="U174" s="447"/>
      <c r="V174" s="447"/>
      <c r="W174" s="447"/>
      <c r="X174" s="447"/>
      <c r="Y174" s="447"/>
      <c r="Z174" s="447"/>
    </row>
    <row r="175" ht="12.75" customHeight="1">
      <c r="A175" s="447"/>
      <c r="B175" s="476"/>
      <c r="C175" s="447"/>
      <c r="E175" s="447"/>
      <c r="F175" s="447"/>
      <c r="G175" s="447"/>
      <c r="O175" s="447"/>
      <c r="P175" s="447"/>
      <c r="Q175" s="447"/>
      <c r="R175" s="447"/>
      <c r="S175" s="447"/>
      <c r="T175" s="447"/>
      <c r="U175" s="447"/>
      <c r="V175" s="447"/>
      <c r="W175" s="447"/>
      <c r="X175" s="447"/>
      <c r="Y175" s="447"/>
      <c r="Z175" s="447"/>
    </row>
    <row r="176" ht="12.75" customHeight="1">
      <c r="A176" s="447"/>
      <c r="B176" s="476"/>
      <c r="C176" s="447"/>
      <c r="E176" s="447"/>
      <c r="F176" s="447"/>
      <c r="G176" s="447"/>
      <c r="O176" s="447"/>
      <c r="P176" s="447"/>
      <c r="Q176" s="447"/>
      <c r="R176" s="447"/>
      <c r="S176" s="447"/>
      <c r="T176" s="447"/>
      <c r="U176" s="447"/>
      <c r="V176" s="447"/>
      <c r="W176" s="447"/>
      <c r="X176" s="447"/>
      <c r="Y176" s="447"/>
      <c r="Z176" s="447"/>
    </row>
    <row r="177" ht="12.75" customHeight="1">
      <c r="A177" s="447"/>
      <c r="B177" s="476"/>
      <c r="C177" s="447"/>
      <c r="E177" s="447"/>
      <c r="F177" s="447"/>
      <c r="G177" s="447"/>
      <c r="O177" s="447"/>
      <c r="P177" s="447"/>
      <c r="Q177" s="447"/>
      <c r="R177" s="447"/>
      <c r="S177" s="447"/>
      <c r="T177" s="447"/>
      <c r="U177" s="447"/>
      <c r="V177" s="447"/>
      <c r="W177" s="447"/>
      <c r="X177" s="447"/>
      <c r="Y177" s="447"/>
      <c r="Z177" s="447"/>
    </row>
    <row r="178" ht="12.75" customHeight="1">
      <c r="A178" s="447"/>
      <c r="B178" s="476"/>
      <c r="C178" s="447"/>
      <c r="E178" s="447"/>
      <c r="F178" s="447"/>
      <c r="G178" s="447"/>
      <c r="O178" s="447"/>
      <c r="P178" s="447"/>
      <c r="Q178" s="447"/>
      <c r="R178" s="447"/>
      <c r="S178" s="447"/>
      <c r="T178" s="447"/>
      <c r="U178" s="447"/>
      <c r="V178" s="447"/>
      <c r="W178" s="447"/>
      <c r="X178" s="447"/>
      <c r="Y178" s="447"/>
      <c r="Z178" s="447"/>
    </row>
    <row r="179" ht="12.75" customHeight="1">
      <c r="A179" s="447"/>
      <c r="B179" s="476"/>
      <c r="C179" s="447"/>
      <c r="E179" s="447"/>
      <c r="F179" s="447"/>
      <c r="G179" s="447"/>
      <c r="O179" s="447"/>
      <c r="P179" s="447"/>
      <c r="Q179" s="447"/>
      <c r="R179" s="447"/>
      <c r="S179" s="447"/>
      <c r="T179" s="447"/>
      <c r="U179" s="447"/>
      <c r="V179" s="447"/>
      <c r="W179" s="447"/>
      <c r="X179" s="447"/>
      <c r="Y179" s="447"/>
      <c r="Z179" s="447"/>
    </row>
    <row r="180" ht="12.75" customHeight="1">
      <c r="A180" s="447"/>
      <c r="B180" s="476"/>
      <c r="C180" s="447"/>
      <c r="E180" s="447"/>
      <c r="F180" s="447"/>
      <c r="G180" s="447"/>
      <c r="O180" s="447"/>
      <c r="P180" s="447"/>
      <c r="Q180" s="447"/>
      <c r="R180" s="447"/>
      <c r="S180" s="447"/>
      <c r="T180" s="447"/>
      <c r="U180" s="447"/>
      <c r="V180" s="447"/>
      <c r="W180" s="447"/>
      <c r="X180" s="447"/>
      <c r="Y180" s="447"/>
      <c r="Z180" s="447"/>
    </row>
    <row r="181" ht="12.75" customHeight="1">
      <c r="A181" s="447"/>
      <c r="B181" s="476"/>
      <c r="C181" s="447"/>
      <c r="E181" s="447"/>
      <c r="F181" s="447"/>
      <c r="G181" s="447"/>
      <c r="O181" s="447"/>
      <c r="P181" s="447"/>
      <c r="Q181" s="447"/>
      <c r="R181" s="447"/>
      <c r="S181" s="447"/>
      <c r="T181" s="447"/>
      <c r="U181" s="447"/>
      <c r="V181" s="447"/>
      <c r="W181" s="447"/>
      <c r="X181" s="447"/>
      <c r="Y181" s="447"/>
      <c r="Z181" s="447"/>
    </row>
    <row r="182" ht="12.75" customHeight="1">
      <c r="A182" s="447"/>
      <c r="B182" s="476"/>
      <c r="C182" s="447"/>
      <c r="E182" s="447"/>
      <c r="F182" s="447"/>
      <c r="G182" s="447"/>
      <c r="O182" s="447"/>
      <c r="P182" s="447"/>
      <c r="Q182" s="447"/>
      <c r="R182" s="447"/>
      <c r="S182" s="447"/>
      <c r="T182" s="447"/>
      <c r="U182" s="447"/>
      <c r="V182" s="447"/>
      <c r="W182" s="447"/>
      <c r="X182" s="447"/>
      <c r="Y182" s="447"/>
      <c r="Z182" s="447"/>
    </row>
    <row r="183" ht="12.75" customHeight="1">
      <c r="A183" s="447"/>
      <c r="B183" s="476"/>
      <c r="C183" s="447"/>
      <c r="E183" s="447"/>
      <c r="F183" s="447"/>
      <c r="G183" s="447"/>
      <c r="O183" s="447"/>
      <c r="P183" s="447"/>
      <c r="Q183" s="447"/>
      <c r="R183" s="447"/>
      <c r="S183" s="447"/>
      <c r="T183" s="447"/>
      <c r="U183" s="447"/>
      <c r="V183" s="447"/>
      <c r="W183" s="447"/>
      <c r="X183" s="447"/>
      <c r="Y183" s="447"/>
      <c r="Z183" s="447"/>
    </row>
    <row r="184" ht="12.75" customHeight="1">
      <c r="A184" s="447"/>
      <c r="B184" s="476"/>
      <c r="C184" s="447"/>
      <c r="E184" s="447"/>
      <c r="F184" s="447"/>
      <c r="G184" s="447"/>
      <c r="O184" s="447"/>
      <c r="P184" s="447"/>
      <c r="Q184" s="447"/>
      <c r="R184" s="447"/>
      <c r="S184" s="447"/>
      <c r="T184" s="447"/>
      <c r="U184" s="447"/>
      <c r="V184" s="447"/>
      <c r="W184" s="447"/>
      <c r="X184" s="447"/>
      <c r="Y184" s="447"/>
      <c r="Z184" s="447"/>
    </row>
    <row r="185" ht="12.75" customHeight="1">
      <c r="A185" s="447"/>
      <c r="B185" s="476"/>
      <c r="C185" s="447"/>
      <c r="E185" s="447"/>
      <c r="F185" s="447"/>
      <c r="G185" s="447"/>
      <c r="O185" s="447"/>
      <c r="P185" s="447"/>
      <c r="Q185" s="447"/>
      <c r="R185" s="447"/>
      <c r="S185" s="447"/>
      <c r="T185" s="447"/>
      <c r="U185" s="447"/>
      <c r="V185" s="447"/>
      <c r="W185" s="447"/>
      <c r="X185" s="447"/>
      <c r="Y185" s="447"/>
      <c r="Z185" s="447"/>
    </row>
    <row r="186" ht="12.75" customHeight="1">
      <c r="A186" s="447"/>
      <c r="B186" s="476"/>
      <c r="C186" s="447"/>
      <c r="E186" s="447"/>
      <c r="F186" s="447"/>
      <c r="G186" s="447"/>
      <c r="O186" s="447"/>
      <c r="P186" s="447"/>
      <c r="Q186" s="447"/>
      <c r="R186" s="447"/>
      <c r="S186" s="447"/>
      <c r="T186" s="447"/>
      <c r="U186" s="447"/>
      <c r="V186" s="447"/>
      <c r="W186" s="447"/>
      <c r="X186" s="447"/>
      <c r="Y186" s="447"/>
      <c r="Z186" s="447"/>
    </row>
    <row r="187" ht="12.75" customHeight="1">
      <c r="A187" s="447"/>
      <c r="B187" s="476"/>
      <c r="C187" s="447"/>
      <c r="E187" s="447"/>
      <c r="F187" s="447"/>
      <c r="G187" s="447"/>
      <c r="O187" s="447"/>
      <c r="P187" s="447"/>
      <c r="Q187" s="447"/>
      <c r="R187" s="447"/>
      <c r="S187" s="447"/>
      <c r="T187" s="447"/>
      <c r="U187" s="447"/>
      <c r="V187" s="447"/>
      <c r="W187" s="447"/>
      <c r="X187" s="447"/>
      <c r="Y187" s="447"/>
      <c r="Z187" s="447"/>
    </row>
    <row r="188" ht="12.75" customHeight="1">
      <c r="A188" s="447"/>
      <c r="B188" s="476"/>
      <c r="C188" s="447"/>
      <c r="E188" s="447"/>
      <c r="F188" s="447"/>
      <c r="G188" s="447"/>
      <c r="O188" s="447"/>
      <c r="P188" s="447"/>
      <c r="Q188" s="447"/>
      <c r="R188" s="447"/>
      <c r="S188" s="447"/>
      <c r="T188" s="447"/>
      <c r="U188" s="447"/>
      <c r="V188" s="447"/>
      <c r="W188" s="447"/>
      <c r="X188" s="447"/>
      <c r="Y188" s="447"/>
      <c r="Z188" s="447"/>
    </row>
    <row r="189" ht="12.75" customHeight="1">
      <c r="A189" s="447"/>
      <c r="B189" s="476"/>
      <c r="C189" s="447"/>
      <c r="E189" s="447"/>
      <c r="F189" s="447"/>
      <c r="G189" s="447"/>
      <c r="O189" s="447"/>
      <c r="P189" s="447"/>
      <c r="Q189" s="447"/>
      <c r="R189" s="447"/>
      <c r="S189" s="447"/>
      <c r="T189" s="447"/>
      <c r="U189" s="447"/>
      <c r="V189" s="447"/>
      <c r="W189" s="447"/>
      <c r="X189" s="447"/>
      <c r="Y189" s="447"/>
      <c r="Z189" s="447"/>
    </row>
    <row r="190" ht="12.75" customHeight="1">
      <c r="A190" s="447"/>
      <c r="B190" s="476"/>
      <c r="C190" s="447"/>
      <c r="E190" s="447"/>
      <c r="F190" s="447"/>
      <c r="G190" s="447"/>
      <c r="O190" s="447"/>
      <c r="P190" s="447"/>
      <c r="Q190" s="447"/>
      <c r="R190" s="447"/>
      <c r="S190" s="447"/>
      <c r="T190" s="447"/>
      <c r="U190" s="447"/>
      <c r="V190" s="447"/>
      <c r="W190" s="447"/>
      <c r="X190" s="447"/>
      <c r="Y190" s="447"/>
      <c r="Z190" s="447"/>
    </row>
    <row r="191" ht="12.75" customHeight="1">
      <c r="A191" s="447"/>
      <c r="B191" s="476"/>
      <c r="C191" s="447"/>
      <c r="E191" s="447"/>
      <c r="F191" s="447"/>
      <c r="G191" s="447"/>
      <c r="O191" s="447"/>
      <c r="P191" s="447"/>
      <c r="Q191" s="447"/>
      <c r="R191" s="447"/>
      <c r="S191" s="447"/>
      <c r="T191" s="447"/>
      <c r="U191" s="447"/>
      <c r="V191" s="447"/>
      <c r="W191" s="447"/>
      <c r="X191" s="447"/>
      <c r="Y191" s="447"/>
      <c r="Z191" s="447"/>
    </row>
    <row r="192" ht="12.75" customHeight="1">
      <c r="A192" s="447"/>
      <c r="B192" s="476"/>
      <c r="C192" s="447"/>
      <c r="E192" s="447"/>
      <c r="F192" s="447"/>
      <c r="G192" s="447"/>
      <c r="O192" s="447"/>
      <c r="P192" s="447"/>
      <c r="Q192" s="447"/>
      <c r="R192" s="447"/>
      <c r="S192" s="447"/>
      <c r="T192" s="447"/>
      <c r="U192" s="447"/>
      <c r="V192" s="447"/>
      <c r="W192" s="447"/>
      <c r="X192" s="447"/>
      <c r="Y192" s="447"/>
      <c r="Z192" s="447"/>
    </row>
    <row r="193" ht="12.75" customHeight="1">
      <c r="A193" s="447"/>
      <c r="B193" s="476"/>
      <c r="C193" s="447"/>
      <c r="E193" s="447"/>
      <c r="F193" s="447"/>
      <c r="G193" s="447"/>
      <c r="O193" s="447"/>
      <c r="P193" s="447"/>
      <c r="Q193" s="447"/>
      <c r="R193" s="447"/>
      <c r="S193" s="447"/>
      <c r="T193" s="447"/>
      <c r="U193" s="447"/>
      <c r="V193" s="447"/>
      <c r="W193" s="447"/>
      <c r="X193" s="447"/>
      <c r="Y193" s="447"/>
      <c r="Z193" s="447"/>
    </row>
    <row r="194" ht="12.75" customHeight="1">
      <c r="A194" s="447"/>
      <c r="B194" s="476"/>
      <c r="C194" s="447"/>
      <c r="E194" s="447"/>
      <c r="F194" s="447"/>
      <c r="G194" s="447"/>
      <c r="O194" s="447"/>
      <c r="P194" s="447"/>
      <c r="Q194" s="447"/>
      <c r="R194" s="447"/>
      <c r="S194" s="447"/>
      <c r="T194" s="447"/>
      <c r="U194" s="447"/>
      <c r="V194" s="447"/>
      <c r="W194" s="447"/>
      <c r="X194" s="447"/>
      <c r="Y194" s="447"/>
      <c r="Z194" s="447"/>
    </row>
    <row r="195" ht="12.75" customHeight="1">
      <c r="A195" s="447"/>
      <c r="B195" s="476"/>
      <c r="C195" s="447"/>
      <c r="E195" s="447"/>
      <c r="F195" s="447"/>
      <c r="G195" s="447"/>
      <c r="O195" s="447"/>
      <c r="P195" s="447"/>
      <c r="Q195" s="447"/>
      <c r="R195" s="447"/>
      <c r="S195" s="447"/>
      <c r="T195" s="447"/>
      <c r="U195" s="447"/>
      <c r="V195" s="447"/>
      <c r="W195" s="447"/>
      <c r="X195" s="447"/>
      <c r="Y195" s="447"/>
      <c r="Z195" s="447"/>
    </row>
    <row r="196" ht="12.75" customHeight="1">
      <c r="A196" s="447"/>
      <c r="B196" s="476"/>
      <c r="C196" s="447"/>
      <c r="E196" s="447"/>
      <c r="F196" s="447"/>
      <c r="G196" s="447"/>
      <c r="O196" s="447"/>
      <c r="P196" s="447"/>
      <c r="Q196" s="447"/>
      <c r="R196" s="447"/>
      <c r="S196" s="447"/>
      <c r="T196" s="447"/>
      <c r="U196" s="447"/>
      <c r="V196" s="447"/>
      <c r="W196" s="447"/>
      <c r="X196" s="447"/>
      <c r="Y196" s="447"/>
      <c r="Z196" s="447"/>
    </row>
    <row r="197" ht="12.75" customHeight="1">
      <c r="A197" s="447"/>
      <c r="B197" s="476"/>
      <c r="C197" s="447"/>
      <c r="E197" s="447"/>
      <c r="F197" s="447"/>
      <c r="G197" s="447"/>
      <c r="O197" s="447"/>
      <c r="P197" s="447"/>
      <c r="Q197" s="447"/>
      <c r="R197" s="447"/>
      <c r="S197" s="447"/>
      <c r="T197" s="447"/>
      <c r="U197" s="447"/>
      <c r="V197" s="447"/>
      <c r="W197" s="447"/>
      <c r="X197" s="447"/>
      <c r="Y197" s="447"/>
      <c r="Z197" s="447"/>
    </row>
    <row r="198" ht="12.75" customHeight="1">
      <c r="A198" s="447"/>
      <c r="B198" s="476"/>
      <c r="C198" s="447"/>
      <c r="E198" s="447"/>
      <c r="F198" s="447"/>
      <c r="G198" s="447"/>
      <c r="O198" s="447"/>
      <c r="P198" s="447"/>
      <c r="Q198" s="447"/>
      <c r="R198" s="447"/>
      <c r="S198" s="447"/>
      <c r="T198" s="447"/>
      <c r="U198" s="447"/>
      <c r="V198" s="447"/>
      <c r="W198" s="447"/>
      <c r="X198" s="447"/>
      <c r="Y198" s="447"/>
      <c r="Z198" s="447"/>
    </row>
    <row r="199" ht="12.75" customHeight="1">
      <c r="A199" s="447"/>
      <c r="B199" s="476"/>
      <c r="C199" s="447"/>
      <c r="E199" s="447"/>
      <c r="F199" s="447"/>
      <c r="G199" s="447"/>
      <c r="O199" s="447"/>
      <c r="P199" s="447"/>
      <c r="Q199" s="447"/>
      <c r="R199" s="447"/>
      <c r="S199" s="447"/>
      <c r="T199" s="447"/>
      <c r="U199" s="447"/>
      <c r="V199" s="447"/>
      <c r="W199" s="447"/>
      <c r="X199" s="447"/>
      <c r="Y199" s="447"/>
      <c r="Z199" s="447"/>
    </row>
    <row r="200" ht="12.75" customHeight="1">
      <c r="A200" s="447"/>
      <c r="B200" s="476"/>
      <c r="C200" s="447"/>
      <c r="E200" s="447"/>
      <c r="F200" s="447"/>
      <c r="G200" s="447"/>
      <c r="O200" s="447"/>
      <c r="P200" s="447"/>
      <c r="Q200" s="447"/>
      <c r="R200" s="447"/>
      <c r="S200" s="447"/>
      <c r="T200" s="447"/>
      <c r="U200" s="447"/>
      <c r="V200" s="447"/>
      <c r="W200" s="447"/>
      <c r="X200" s="447"/>
      <c r="Y200" s="447"/>
      <c r="Z200" s="447"/>
    </row>
    <row r="201" ht="12.75" customHeight="1">
      <c r="A201" s="447"/>
      <c r="B201" s="476"/>
      <c r="C201" s="447"/>
      <c r="E201" s="447"/>
      <c r="F201" s="447"/>
      <c r="G201" s="447"/>
      <c r="O201" s="447"/>
      <c r="P201" s="447"/>
      <c r="Q201" s="447"/>
      <c r="R201" s="447"/>
      <c r="S201" s="447"/>
      <c r="T201" s="447"/>
      <c r="U201" s="447"/>
      <c r="V201" s="447"/>
      <c r="W201" s="447"/>
      <c r="X201" s="447"/>
      <c r="Y201" s="447"/>
      <c r="Z201" s="447"/>
    </row>
    <row r="202" ht="12.75" customHeight="1">
      <c r="A202" s="447"/>
      <c r="B202" s="476"/>
      <c r="C202" s="447"/>
      <c r="E202" s="447"/>
      <c r="F202" s="447"/>
      <c r="G202" s="447"/>
      <c r="O202" s="447"/>
      <c r="P202" s="447"/>
      <c r="Q202" s="447"/>
      <c r="R202" s="447"/>
      <c r="S202" s="447"/>
      <c r="T202" s="447"/>
      <c r="U202" s="447"/>
      <c r="V202" s="447"/>
      <c r="W202" s="447"/>
      <c r="X202" s="447"/>
      <c r="Y202" s="447"/>
      <c r="Z202" s="447"/>
    </row>
    <row r="203" ht="12.75" customHeight="1">
      <c r="A203" s="447"/>
      <c r="B203" s="476"/>
      <c r="C203" s="447"/>
      <c r="E203" s="447"/>
      <c r="F203" s="447"/>
      <c r="G203" s="447"/>
      <c r="O203" s="447"/>
      <c r="P203" s="447"/>
      <c r="Q203" s="447"/>
      <c r="R203" s="447"/>
      <c r="S203" s="447"/>
      <c r="T203" s="447"/>
      <c r="U203" s="447"/>
      <c r="V203" s="447"/>
      <c r="W203" s="447"/>
      <c r="X203" s="447"/>
      <c r="Y203" s="447"/>
      <c r="Z203" s="447"/>
    </row>
    <row r="204" ht="12.75" customHeight="1">
      <c r="A204" s="447"/>
      <c r="B204" s="476"/>
      <c r="C204" s="447"/>
      <c r="E204" s="447"/>
      <c r="F204" s="447"/>
      <c r="G204" s="447"/>
      <c r="O204" s="447"/>
      <c r="P204" s="447"/>
      <c r="Q204" s="447"/>
      <c r="R204" s="447"/>
      <c r="S204" s="447"/>
      <c r="T204" s="447"/>
      <c r="U204" s="447"/>
      <c r="V204" s="447"/>
      <c r="W204" s="447"/>
      <c r="X204" s="447"/>
      <c r="Y204" s="447"/>
      <c r="Z204" s="447"/>
    </row>
    <row r="205" ht="12.75" customHeight="1">
      <c r="A205" s="447"/>
      <c r="B205" s="476"/>
      <c r="C205" s="447"/>
      <c r="E205" s="447"/>
      <c r="F205" s="447"/>
      <c r="G205" s="447"/>
      <c r="O205" s="447"/>
      <c r="P205" s="447"/>
      <c r="Q205" s="447"/>
      <c r="R205" s="447"/>
      <c r="S205" s="447"/>
      <c r="T205" s="447"/>
      <c r="U205" s="447"/>
      <c r="V205" s="447"/>
      <c r="W205" s="447"/>
      <c r="X205" s="447"/>
      <c r="Y205" s="447"/>
      <c r="Z205" s="447"/>
    </row>
    <row r="206" ht="12.75" customHeight="1">
      <c r="A206" s="447"/>
      <c r="B206" s="476"/>
      <c r="C206" s="447"/>
      <c r="E206" s="447"/>
      <c r="F206" s="447"/>
      <c r="G206" s="447"/>
      <c r="O206" s="447"/>
      <c r="P206" s="447"/>
      <c r="Q206" s="447"/>
      <c r="R206" s="447"/>
      <c r="S206" s="447"/>
      <c r="T206" s="447"/>
      <c r="U206" s="447"/>
      <c r="V206" s="447"/>
      <c r="W206" s="447"/>
      <c r="X206" s="447"/>
      <c r="Y206" s="447"/>
      <c r="Z206" s="447"/>
    </row>
    <row r="207" ht="12.75" customHeight="1">
      <c r="A207" s="447"/>
      <c r="B207" s="476"/>
      <c r="C207" s="447"/>
      <c r="E207" s="447"/>
      <c r="F207" s="447"/>
      <c r="G207" s="447"/>
      <c r="O207" s="447"/>
      <c r="P207" s="447"/>
      <c r="Q207" s="447"/>
      <c r="R207" s="447"/>
      <c r="S207" s="447"/>
      <c r="T207" s="447"/>
      <c r="U207" s="447"/>
      <c r="V207" s="447"/>
      <c r="W207" s="447"/>
      <c r="X207" s="447"/>
      <c r="Y207" s="447"/>
      <c r="Z207" s="447"/>
    </row>
    <row r="208" ht="12.75" customHeight="1">
      <c r="A208" s="447"/>
      <c r="B208" s="476"/>
      <c r="C208" s="447"/>
      <c r="E208" s="447"/>
      <c r="F208" s="447"/>
      <c r="G208" s="447"/>
      <c r="O208" s="447"/>
      <c r="P208" s="447"/>
      <c r="Q208" s="447"/>
      <c r="R208" s="447"/>
      <c r="S208" s="447"/>
      <c r="T208" s="447"/>
      <c r="U208" s="447"/>
      <c r="V208" s="447"/>
      <c r="W208" s="447"/>
      <c r="X208" s="447"/>
      <c r="Y208" s="447"/>
      <c r="Z208" s="447"/>
    </row>
    <row r="209" ht="12.75" customHeight="1">
      <c r="A209" s="447"/>
      <c r="B209" s="476"/>
      <c r="C209" s="447"/>
      <c r="E209" s="447"/>
      <c r="F209" s="447"/>
      <c r="G209" s="447"/>
      <c r="O209" s="447"/>
      <c r="P209" s="447"/>
      <c r="Q209" s="447"/>
      <c r="R209" s="447"/>
      <c r="S209" s="447"/>
      <c r="T209" s="447"/>
      <c r="U209" s="447"/>
      <c r="V209" s="447"/>
      <c r="W209" s="447"/>
      <c r="X209" s="447"/>
      <c r="Y209" s="447"/>
      <c r="Z209" s="447"/>
    </row>
    <row r="210" ht="12.75" customHeight="1">
      <c r="A210" s="447"/>
      <c r="B210" s="476"/>
      <c r="C210" s="447"/>
      <c r="E210" s="447"/>
      <c r="F210" s="447"/>
      <c r="G210" s="447"/>
      <c r="O210" s="447"/>
      <c r="P210" s="447"/>
      <c r="Q210" s="447"/>
      <c r="R210" s="447"/>
      <c r="S210" s="447"/>
      <c r="T210" s="447"/>
      <c r="U210" s="447"/>
      <c r="V210" s="447"/>
      <c r="W210" s="447"/>
      <c r="X210" s="447"/>
      <c r="Y210" s="447"/>
      <c r="Z210" s="447"/>
    </row>
    <row r="211" ht="12.75" customHeight="1">
      <c r="A211" s="447"/>
      <c r="B211" s="476"/>
      <c r="C211" s="447"/>
      <c r="E211" s="447"/>
      <c r="F211" s="447"/>
      <c r="G211" s="447"/>
      <c r="O211" s="447"/>
      <c r="P211" s="447"/>
      <c r="Q211" s="447"/>
      <c r="R211" s="447"/>
      <c r="S211" s="447"/>
      <c r="T211" s="447"/>
      <c r="U211" s="447"/>
      <c r="V211" s="447"/>
      <c r="W211" s="447"/>
      <c r="X211" s="447"/>
      <c r="Y211" s="447"/>
      <c r="Z211" s="447"/>
    </row>
    <row r="212" ht="12.75" customHeight="1">
      <c r="A212" s="447"/>
      <c r="B212" s="476"/>
      <c r="C212" s="447"/>
      <c r="E212" s="447"/>
      <c r="F212" s="447"/>
      <c r="G212" s="447"/>
      <c r="O212" s="447"/>
      <c r="P212" s="447"/>
      <c r="Q212" s="447"/>
      <c r="R212" s="447"/>
      <c r="S212" s="447"/>
      <c r="T212" s="447"/>
      <c r="U212" s="447"/>
      <c r="V212" s="447"/>
      <c r="W212" s="447"/>
      <c r="X212" s="447"/>
      <c r="Y212" s="447"/>
      <c r="Z212" s="447"/>
    </row>
    <row r="213" ht="12.75" customHeight="1">
      <c r="A213" s="447"/>
      <c r="B213" s="476"/>
      <c r="C213" s="447"/>
      <c r="E213" s="447"/>
      <c r="F213" s="447"/>
      <c r="G213" s="447"/>
      <c r="O213" s="447"/>
      <c r="P213" s="447"/>
      <c r="Q213" s="447"/>
      <c r="R213" s="447"/>
      <c r="S213" s="447"/>
      <c r="T213" s="447"/>
      <c r="U213" s="447"/>
      <c r="V213" s="447"/>
      <c r="W213" s="447"/>
      <c r="X213" s="447"/>
      <c r="Y213" s="447"/>
      <c r="Z213" s="447"/>
    </row>
    <row r="214" ht="12.75" customHeight="1">
      <c r="A214" s="447"/>
      <c r="B214" s="476"/>
      <c r="C214" s="447"/>
      <c r="E214" s="447"/>
      <c r="F214" s="447"/>
      <c r="G214" s="447"/>
      <c r="O214" s="447"/>
      <c r="P214" s="447"/>
      <c r="Q214" s="447"/>
      <c r="R214" s="447"/>
      <c r="S214" s="447"/>
      <c r="T214" s="447"/>
      <c r="U214" s="447"/>
      <c r="V214" s="447"/>
      <c r="W214" s="447"/>
      <c r="X214" s="447"/>
      <c r="Y214" s="447"/>
      <c r="Z214" s="447"/>
    </row>
    <row r="215" ht="12.75" customHeight="1">
      <c r="A215" s="447"/>
      <c r="B215" s="476"/>
      <c r="C215" s="447"/>
      <c r="E215" s="447"/>
      <c r="F215" s="447"/>
      <c r="G215" s="447"/>
      <c r="O215" s="447"/>
      <c r="P215" s="447"/>
      <c r="Q215" s="447"/>
      <c r="R215" s="447"/>
      <c r="S215" s="447"/>
      <c r="T215" s="447"/>
      <c r="U215" s="447"/>
      <c r="V215" s="447"/>
      <c r="W215" s="447"/>
      <c r="X215" s="447"/>
      <c r="Y215" s="447"/>
      <c r="Z215" s="447"/>
    </row>
    <row r="216" ht="12.75" customHeight="1">
      <c r="A216" s="447"/>
      <c r="B216" s="476"/>
      <c r="C216" s="447"/>
      <c r="E216" s="447"/>
      <c r="F216" s="447"/>
      <c r="G216" s="447"/>
      <c r="O216" s="447"/>
      <c r="P216" s="447"/>
      <c r="Q216" s="447"/>
      <c r="R216" s="447"/>
      <c r="S216" s="447"/>
      <c r="T216" s="447"/>
      <c r="U216" s="447"/>
      <c r="V216" s="447"/>
      <c r="W216" s="447"/>
      <c r="X216" s="447"/>
      <c r="Y216" s="447"/>
      <c r="Z216" s="447"/>
    </row>
    <row r="217" ht="12.75" customHeight="1">
      <c r="A217" s="447"/>
      <c r="B217" s="476"/>
      <c r="C217" s="447"/>
      <c r="E217" s="447"/>
      <c r="F217" s="447"/>
      <c r="G217" s="447"/>
      <c r="O217" s="447"/>
      <c r="P217" s="447"/>
      <c r="Q217" s="447"/>
      <c r="R217" s="447"/>
      <c r="S217" s="447"/>
      <c r="T217" s="447"/>
      <c r="U217" s="447"/>
      <c r="V217" s="447"/>
      <c r="W217" s="447"/>
      <c r="X217" s="447"/>
      <c r="Y217" s="447"/>
      <c r="Z217" s="447"/>
    </row>
    <row r="218" ht="12.75" customHeight="1">
      <c r="A218" s="447"/>
      <c r="B218" s="476"/>
      <c r="C218" s="447"/>
      <c r="E218" s="447"/>
      <c r="F218" s="447"/>
      <c r="G218" s="447"/>
      <c r="O218" s="447"/>
      <c r="P218" s="447"/>
      <c r="Q218" s="447"/>
      <c r="R218" s="447"/>
      <c r="S218" s="447"/>
      <c r="T218" s="447"/>
      <c r="U218" s="447"/>
      <c r="V218" s="447"/>
      <c r="W218" s="447"/>
      <c r="X218" s="447"/>
      <c r="Y218" s="447"/>
      <c r="Z218" s="447"/>
    </row>
    <row r="219" ht="12.75" customHeight="1">
      <c r="A219" s="447"/>
      <c r="B219" s="476"/>
      <c r="C219" s="447"/>
      <c r="E219" s="447"/>
      <c r="F219" s="447"/>
      <c r="G219" s="447"/>
      <c r="O219" s="447"/>
      <c r="P219" s="447"/>
      <c r="Q219" s="447"/>
      <c r="R219" s="447"/>
      <c r="S219" s="447"/>
      <c r="T219" s="447"/>
      <c r="U219" s="447"/>
      <c r="V219" s="447"/>
      <c r="W219" s="447"/>
      <c r="X219" s="447"/>
      <c r="Y219" s="447"/>
      <c r="Z219" s="447"/>
    </row>
    <row r="220" ht="12.75" customHeight="1">
      <c r="A220" s="447"/>
      <c r="B220" s="476"/>
      <c r="C220" s="447"/>
      <c r="E220" s="447"/>
      <c r="F220" s="447"/>
      <c r="G220" s="447"/>
      <c r="O220" s="447"/>
      <c r="P220" s="447"/>
      <c r="Q220" s="447"/>
      <c r="R220" s="447"/>
      <c r="S220" s="447"/>
      <c r="T220" s="447"/>
      <c r="U220" s="447"/>
      <c r="V220" s="447"/>
      <c r="W220" s="447"/>
      <c r="X220" s="447"/>
      <c r="Y220" s="447"/>
      <c r="Z220" s="447"/>
    </row>
    <row r="221" ht="12.75" customHeight="1">
      <c r="A221" s="447"/>
      <c r="B221" s="476"/>
      <c r="C221" s="447"/>
      <c r="E221" s="447"/>
      <c r="F221" s="447"/>
      <c r="G221" s="447"/>
      <c r="O221" s="447"/>
      <c r="P221" s="447"/>
      <c r="Q221" s="447"/>
      <c r="R221" s="447"/>
      <c r="S221" s="447"/>
      <c r="T221" s="447"/>
      <c r="U221" s="447"/>
      <c r="V221" s="447"/>
      <c r="W221" s="447"/>
      <c r="X221" s="447"/>
      <c r="Y221" s="447"/>
      <c r="Z221" s="447"/>
    </row>
    <row r="222" ht="12.75" customHeight="1">
      <c r="A222" s="447"/>
      <c r="B222" s="476"/>
      <c r="C222" s="447"/>
      <c r="E222" s="447"/>
      <c r="F222" s="447"/>
      <c r="G222" s="447"/>
      <c r="O222" s="447"/>
      <c r="P222" s="447"/>
      <c r="Q222" s="447"/>
      <c r="R222" s="447"/>
      <c r="S222" s="447"/>
      <c r="T222" s="447"/>
      <c r="U222" s="447"/>
      <c r="V222" s="447"/>
      <c r="W222" s="447"/>
      <c r="X222" s="447"/>
      <c r="Y222" s="447"/>
      <c r="Z222" s="447"/>
    </row>
    <row r="223" ht="12.75" customHeight="1">
      <c r="A223" s="447"/>
      <c r="B223" s="476"/>
      <c r="C223" s="447"/>
      <c r="E223" s="447"/>
      <c r="F223" s="447"/>
      <c r="G223" s="447"/>
      <c r="O223" s="447"/>
      <c r="P223" s="447"/>
      <c r="Q223" s="447"/>
      <c r="R223" s="447"/>
      <c r="S223" s="447"/>
      <c r="T223" s="447"/>
      <c r="U223" s="447"/>
      <c r="V223" s="447"/>
      <c r="W223" s="447"/>
      <c r="X223" s="447"/>
      <c r="Y223" s="447"/>
      <c r="Z223" s="447"/>
    </row>
    <row r="224" ht="12.75" customHeight="1">
      <c r="A224" s="447"/>
      <c r="B224" s="476"/>
      <c r="C224" s="447"/>
      <c r="E224" s="447"/>
      <c r="F224" s="447"/>
      <c r="G224" s="447"/>
      <c r="O224" s="447"/>
      <c r="P224" s="447"/>
      <c r="Q224" s="447"/>
      <c r="R224" s="447"/>
      <c r="S224" s="447"/>
      <c r="T224" s="447"/>
      <c r="U224" s="447"/>
      <c r="V224" s="447"/>
      <c r="W224" s="447"/>
      <c r="X224" s="447"/>
      <c r="Y224" s="447"/>
      <c r="Z224" s="447"/>
    </row>
    <row r="225" ht="12.75" customHeight="1">
      <c r="A225" s="447"/>
      <c r="B225" s="476"/>
      <c r="C225" s="447"/>
      <c r="E225" s="447"/>
      <c r="F225" s="447"/>
      <c r="G225" s="447"/>
      <c r="O225" s="447"/>
      <c r="P225" s="447"/>
      <c r="Q225" s="447"/>
      <c r="R225" s="447"/>
      <c r="S225" s="447"/>
      <c r="T225" s="447"/>
      <c r="U225" s="447"/>
      <c r="V225" s="447"/>
      <c r="W225" s="447"/>
      <c r="X225" s="447"/>
      <c r="Y225" s="447"/>
      <c r="Z225" s="447"/>
    </row>
    <row r="226" ht="12.75" customHeight="1">
      <c r="A226" s="447"/>
      <c r="B226" s="476"/>
      <c r="C226" s="447"/>
      <c r="E226" s="447"/>
      <c r="F226" s="447"/>
      <c r="G226" s="447"/>
      <c r="O226" s="447"/>
      <c r="P226" s="447"/>
      <c r="Q226" s="447"/>
      <c r="R226" s="447"/>
      <c r="S226" s="447"/>
      <c r="T226" s="447"/>
      <c r="U226" s="447"/>
      <c r="V226" s="447"/>
      <c r="W226" s="447"/>
      <c r="X226" s="447"/>
      <c r="Y226" s="447"/>
      <c r="Z226" s="447"/>
    </row>
    <row r="227" ht="12.75" customHeight="1">
      <c r="A227" s="447"/>
      <c r="B227" s="476"/>
      <c r="C227" s="447"/>
      <c r="E227" s="447"/>
      <c r="F227" s="447"/>
      <c r="G227" s="447"/>
      <c r="O227" s="447"/>
      <c r="P227" s="447"/>
      <c r="Q227" s="447"/>
      <c r="R227" s="447"/>
      <c r="S227" s="447"/>
      <c r="T227" s="447"/>
      <c r="U227" s="447"/>
      <c r="V227" s="447"/>
      <c r="W227" s="447"/>
      <c r="X227" s="447"/>
      <c r="Y227" s="447"/>
      <c r="Z227" s="447"/>
    </row>
    <row r="228" ht="12.75" customHeight="1">
      <c r="A228" s="447"/>
      <c r="B228" s="476"/>
      <c r="C228" s="447"/>
      <c r="E228" s="447"/>
      <c r="F228" s="447"/>
      <c r="G228" s="447"/>
      <c r="O228" s="447"/>
      <c r="P228" s="447"/>
      <c r="Q228" s="447"/>
      <c r="R228" s="447"/>
      <c r="S228" s="447"/>
      <c r="T228" s="447"/>
      <c r="U228" s="447"/>
      <c r="V228" s="447"/>
      <c r="W228" s="447"/>
      <c r="X228" s="447"/>
      <c r="Y228" s="447"/>
      <c r="Z228" s="447"/>
    </row>
    <row r="229" ht="12.75" customHeight="1">
      <c r="A229" s="447"/>
      <c r="B229" s="476"/>
      <c r="C229" s="447"/>
      <c r="E229" s="447"/>
      <c r="F229" s="447"/>
      <c r="G229" s="447"/>
      <c r="O229" s="447"/>
      <c r="P229" s="447"/>
      <c r="Q229" s="447"/>
      <c r="R229" s="447"/>
      <c r="S229" s="447"/>
      <c r="T229" s="447"/>
      <c r="U229" s="447"/>
      <c r="V229" s="447"/>
      <c r="W229" s="447"/>
      <c r="X229" s="447"/>
      <c r="Y229" s="447"/>
      <c r="Z229" s="447"/>
    </row>
    <row r="230" ht="12.75" customHeight="1">
      <c r="A230" s="447"/>
      <c r="B230" s="476"/>
      <c r="C230" s="447"/>
      <c r="E230" s="447"/>
      <c r="F230" s="447"/>
      <c r="G230" s="447"/>
      <c r="O230" s="447"/>
      <c r="P230" s="447"/>
      <c r="Q230" s="447"/>
      <c r="R230" s="447"/>
      <c r="S230" s="447"/>
      <c r="T230" s="447"/>
      <c r="U230" s="447"/>
      <c r="V230" s="447"/>
      <c r="W230" s="447"/>
      <c r="X230" s="447"/>
      <c r="Y230" s="447"/>
      <c r="Z230" s="447"/>
    </row>
    <row r="231" ht="12.75" customHeight="1">
      <c r="A231" s="447"/>
      <c r="B231" s="476"/>
      <c r="C231" s="447"/>
      <c r="E231" s="447"/>
      <c r="F231" s="447"/>
      <c r="G231" s="447"/>
      <c r="O231" s="447"/>
      <c r="P231" s="447"/>
      <c r="Q231" s="447"/>
      <c r="R231" s="447"/>
      <c r="S231" s="447"/>
      <c r="T231" s="447"/>
      <c r="U231" s="447"/>
      <c r="V231" s="447"/>
      <c r="W231" s="447"/>
      <c r="X231" s="447"/>
      <c r="Y231" s="447"/>
      <c r="Z231" s="447"/>
    </row>
    <row r="232" ht="12.75" customHeight="1">
      <c r="A232" s="447"/>
      <c r="B232" s="476"/>
      <c r="C232" s="447"/>
      <c r="E232" s="447"/>
      <c r="F232" s="447"/>
      <c r="G232" s="447"/>
      <c r="O232" s="447"/>
      <c r="P232" s="447"/>
      <c r="Q232" s="447"/>
      <c r="R232" s="447"/>
      <c r="S232" s="447"/>
      <c r="T232" s="447"/>
      <c r="U232" s="447"/>
      <c r="V232" s="447"/>
      <c r="W232" s="447"/>
      <c r="X232" s="447"/>
      <c r="Y232" s="447"/>
      <c r="Z232" s="447"/>
    </row>
    <row r="233" ht="12.75" customHeight="1">
      <c r="A233" s="447"/>
      <c r="B233" s="476"/>
      <c r="C233" s="447"/>
      <c r="E233" s="447"/>
      <c r="F233" s="447"/>
      <c r="G233" s="447"/>
      <c r="O233" s="447"/>
      <c r="P233" s="447"/>
      <c r="Q233" s="447"/>
      <c r="R233" s="447"/>
      <c r="S233" s="447"/>
      <c r="T233" s="447"/>
      <c r="U233" s="447"/>
      <c r="V233" s="447"/>
      <c r="W233" s="447"/>
      <c r="X233" s="447"/>
      <c r="Y233" s="447"/>
      <c r="Z233" s="447"/>
    </row>
    <row r="234" ht="12.75" customHeight="1">
      <c r="A234" s="447"/>
      <c r="B234" s="476"/>
      <c r="C234" s="447"/>
      <c r="E234" s="447"/>
      <c r="F234" s="447"/>
      <c r="G234" s="447"/>
      <c r="O234" s="447"/>
      <c r="P234" s="447"/>
      <c r="Q234" s="447"/>
      <c r="R234" s="447"/>
      <c r="S234" s="447"/>
      <c r="T234" s="447"/>
      <c r="U234" s="447"/>
      <c r="V234" s="447"/>
      <c r="W234" s="447"/>
      <c r="X234" s="447"/>
      <c r="Y234" s="447"/>
      <c r="Z234" s="447"/>
    </row>
    <row r="235" ht="12.75" customHeight="1">
      <c r="A235" s="447"/>
      <c r="B235" s="476"/>
      <c r="C235" s="447"/>
      <c r="E235" s="447"/>
      <c r="F235" s="447"/>
      <c r="G235" s="447"/>
      <c r="O235" s="447"/>
      <c r="P235" s="447"/>
      <c r="Q235" s="447"/>
      <c r="R235" s="447"/>
      <c r="S235" s="447"/>
      <c r="T235" s="447"/>
      <c r="U235" s="447"/>
      <c r="V235" s="447"/>
      <c r="W235" s="447"/>
      <c r="X235" s="447"/>
      <c r="Y235" s="447"/>
      <c r="Z235" s="447"/>
    </row>
    <row r="236" ht="12.75" customHeight="1">
      <c r="A236" s="447"/>
      <c r="B236" s="476"/>
      <c r="C236" s="447"/>
      <c r="E236" s="447"/>
      <c r="F236" s="447"/>
      <c r="G236" s="447"/>
      <c r="O236" s="447"/>
      <c r="P236" s="447"/>
      <c r="Q236" s="447"/>
      <c r="R236" s="447"/>
      <c r="S236" s="447"/>
      <c r="T236" s="447"/>
      <c r="U236" s="447"/>
      <c r="V236" s="447"/>
      <c r="W236" s="447"/>
      <c r="X236" s="447"/>
      <c r="Y236" s="447"/>
      <c r="Z236" s="447"/>
    </row>
    <row r="237" ht="12.75" customHeight="1">
      <c r="A237" s="447"/>
      <c r="B237" s="476"/>
      <c r="C237" s="447"/>
      <c r="E237" s="447"/>
      <c r="F237" s="447"/>
      <c r="G237" s="447"/>
      <c r="O237" s="447"/>
      <c r="P237" s="447"/>
      <c r="Q237" s="447"/>
      <c r="R237" s="447"/>
      <c r="S237" s="447"/>
      <c r="T237" s="447"/>
      <c r="U237" s="447"/>
      <c r="V237" s="447"/>
      <c r="W237" s="447"/>
      <c r="X237" s="447"/>
      <c r="Y237" s="447"/>
      <c r="Z237" s="447"/>
    </row>
    <row r="238" ht="12.75" customHeight="1">
      <c r="A238" s="447"/>
      <c r="B238" s="476"/>
      <c r="C238" s="447"/>
      <c r="E238" s="447"/>
      <c r="F238" s="447"/>
      <c r="G238" s="447"/>
      <c r="O238" s="447"/>
      <c r="P238" s="447"/>
      <c r="Q238" s="447"/>
      <c r="R238" s="447"/>
      <c r="S238" s="447"/>
      <c r="T238" s="447"/>
      <c r="U238" s="447"/>
      <c r="V238" s="447"/>
      <c r="W238" s="447"/>
      <c r="X238" s="447"/>
      <c r="Y238" s="447"/>
      <c r="Z238" s="447"/>
    </row>
    <row r="239" ht="12.75" customHeight="1">
      <c r="A239" s="447"/>
      <c r="B239" s="476"/>
      <c r="C239" s="447"/>
      <c r="E239" s="447"/>
      <c r="F239" s="447"/>
      <c r="G239" s="447"/>
      <c r="O239" s="447"/>
      <c r="P239" s="447"/>
      <c r="Q239" s="447"/>
      <c r="R239" s="447"/>
      <c r="S239" s="447"/>
      <c r="T239" s="447"/>
      <c r="U239" s="447"/>
      <c r="V239" s="447"/>
      <c r="W239" s="447"/>
      <c r="X239" s="447"/>
      <c r="Y239" s="447"/>
      <c r="Z239" s="447"/>
    </row>
    <row r="240" ht="12.75" customHeight="1">
      <c r="A240" s="447"/>
      <c r="B240" s="476"/>
      <c r="C240" s="447"/>
      <c r="E240" s="447"/>
      <c r="F240" s="447"/>
      <c r="G240" s="447"/>
      <c r="O240" s="447"/>
      <c r="P240" s="447"/>
      <c r="Q240" s="447"/>
      <c r="R240" s="447"/>
      <c r="S240" s="447"/>
      <c r="T240" s="447"/>
      <c r="U240" s="447"/>
      <c r="V240" s="447"/>
      <c r="W240" s="447"/>
      <c r="X240" s="447"/>
      <c r="Y240" s="447"/>
      <c r="Z240" s="447"/>
    </row>
    <row r="241" ht="12.75" customHeight="1">
      <c r="A241" s="447"/>
      <c r="B241" s="476"/>
      <c r="C241" s="447"/>
      <c r="E241" s="447"/>
      <c r="F241" s="447"/>
      <c r="G241" s="447"/>
      <c r="O241" s="447"/>
      <c r="P241" s="447"/>
      <c r="Q241" s="447"/>
      <c r="R241" s="447"/>
      <c r="S241" s="447"/>
      <c r="T241" s="447"/>
      <c r="U241" s="447"/>
      <c r="V241" s="447"/>
      <c r="W241" s="447"/>
      <c r="X241" s="447"/>
      <c r="Y241" s="447"/>
      <c r="Z241" s="447"/>
    </row>
    <row r="242" ht="12.75" customHeight="1">
      <c r="A242" s="447"/>
      <c r="B242" s="476"/>
      <c r="C242" s="447"/>
      <c r="E242" s="447"/>
      <c r="F242" s="447"/>
      <c r="G242" s="447"/>
      <c r="O242" s="447"/>
      <c r="P242" s="447"/>
      <c r="Q242" s="447"/>
      <c r="R242" s="447"/>
      <c r="S242" s="447"/>
      <c r="T242" s="447"/>
      <c r="U242" s="447"/>
      <c r="V242" s="447"/>
      <c r="W242" s="447"/>
      <c r="X242" s="447"/>
      <c r="Y242" s="447"/>
      <c r="Z242" s="447"/>
    </row>
    <row r="243" ht="12.75" customHeight="1">
      <c r="A243" s="447"/>
      <c r="B243" s="476"/>
      <c r="C243" s="447"/>
      <c r="E243" s="447"/>
      <c r="F243" s="447"/>
      <c r="G243" s="447"/>
      <c r="O243" s="447"/>
      <c r="P243" s="447"/>
      <c r="Q243" s="447"/>
      <c r="R243" s="447"/>
      <c r="S243" s="447"/>
      <c r="T243" s="447"/>
      <c r="U243" s="447"/>
      <c r="V243" s="447"/>
      <c r="W243" s="447"/>
      <c r="X243" s="447"/>
      <c r="Y243" s="447"/>
      <c r="Z243" s="447"/>
    </row>
    <row r="244" ht="12.75" customHeight="1">
      <c r="A244" s="447"/>
      <c r="B244" s="476"/>
      <c r="C244" s="447"/>
      <c r="E244" s="447"/>
      <c r="F244" s="447"/>
      <c r="G244" s="447"/>
      <c r="O244" s="447"/>
      <c r="P244" s="447"/>
      <c r="Q244" s="447"/>
      <c r="R244" s="447"/>
      <c r="S244" s="447"/>
      <c r="T244" s="447"/>
      <c r="U244" s="447"/>
      <c r="V244" s="447"/>
      <c r="W244" s="447"/>
      <c r="X244" s="447"/>
      <c r="Y244" s="447"/>
      <c r="Z244" s="447"/>
    </row>
    <row r="245" ht="12.75" customHeight="1">
      <c r="A245" s="447"/>
      <c r="B245" s="476"/>
      <c r="C245" s="447"/>
      <c r="E245" s="447"/>
      <c r="F245" s="447"/>
      <c r="G245" s="447"/>
      <c r="O245" s="447"/>
      <c r="P245" s="447"/>
      <c r="Q245" s="447"/>
      <c r="R245" s="447"/>
      <c r="S245" s="447"/>
      <c r="T245" s="447"/>
      <c r="U245" s="447"/>
      <c r="V245" s="447"/>
      <c r="W245" s="447"/>
      <c r="X245" s="447"/>
      <c r="Y245" s="447"/>
      <c r="Z245" s="447"/>
    </row>
    <row r="246" ht="12.75" customHeight="1">
      <c r="A246" s="447"/>
      <c r="B246" s="476"/>
      <c r="C246" s="447"/>
      <c r="E246" s="447"/>
      <c r="F246" s="447"/>
      <c r="G246" s="447"/>
      <c r="O246" s="447"/>
      <c r="P246" s="447"/>
      <c r="Q246" s="447"/>
      <c r="R246" s="447"/>
      <c r="S246" s="447"/>
      <c r="T246" s="447"/>
      <c r="U246" s="447"/>
      <c r="V246" s="447"/>
      <c r="W246" s="447"/>
      <c r="X246" s="447"/>
      <c r="Y246" s="447"/>
      <c r="Z246" s="447"/>
    </row>
    <row r="247" ht="12.75" customHeight="1">
      <c r="A247" s="447"/>
      <c r="B247" s="476"/>
      <c r="C247" s="447"/>
      <c r="E247" s="447"/>
      <c r="F247" s="447"/>
      <c r="G247" s="447"/>
      <c r="O247" s="447"/>
      <c r="P247" s="447"/>
      <c r="Q247" s="447"/>
      <c r="R247" s="447"/>
      <c r="S247" s="447"/>
      <c r="T247" s="447"/>
      <c r="U247" s="447"/>
      <c r="V247" s="447"/>
      <c r="W247" s="447"/>
      <c r="X247" s="447"/>
      <c r="Y247" s="447"/>
      <c r="Z247" s="447"/>
    </row>
    <row r="248" ht="12.75" customHeight="1">
      <c r="A248" s="447"/>
      <c r="B248" s="476"/>
      <c r="C248" s="447"/>
      <c r="E248" s="447"/>
      <c r="F248" s="447"/>
      <c r="G248" s="447"/>
      <c r="O248" s="447"/>
      <c r="P248" s="447"/>
      <c r="Q248" s="447"/>
      <c r="R248" s="447"/>
      <c r="S248" s="447"/>
      <c r="T248" s="447"/>
      <c r="U248" s="447"/>
      <c r="V248" s="447"/>
      <c r="W248" s="447"/>
      <c r="X248" s="447"/>
      <c r="Y248" s="447"/>
      <c r="Z248" s="447"/>
    </row>
    <row r="249" ht="12.75" customHeight="1">
      <c r="A249" s="447"/>
      <c r="B249" s="476"/>
      <c r="C249" s="447"/>
      <c r="E249" s="447"/>
      <c r="F249" s="447"/>
      <c r="G249" s="447"/>
      <c r="O249" s="447"/>
      <c r="P249" s="447"/>
      <c r="Q249" s="447"/>
      <c r="R249" s="447"/>
      <c r="S249" s="447"/>
      <c r="T249" s="447"/>
      <c r="U249" s="447"/>
      <c r="V249" s="447"/>
      <c r="W249" s="447"/>
      <c r="X249" s="447"/>
      <c r="Y249" s="447"/>
      <c r="Z249" s="447"/>
    </row>
    <row r="250" ht="12.75" customHeight="1">
      <c r="A250" s="447"/>
      <c r="B250" s="476"/>
      <c r="C250" s="447"/>
      <c r="E250" s="447"/>
      <c r="F250" s="447"/>
      <c r="G250" s="447"/>
      <c r="O250" s="447"/>
      <c r="P250" s="447"/>
      <c r="Q250" s="447"/>
      <c r="R250" s="447"/>
      <c r="S250" s="447"/>
      <c r="T250" s="447"/>
      <c r="U250" s="447"/>
      <c r="V250" s="447"/>
      <c r="W250" s="447"/>
      <c r="X250" s="447"/>
      <c r="Y250" s="447"/>
      <c r="Z250" s="447"/>
    </row>
    <row r="251" ht="12.75" customHeight="1">
      <c r="A251" s="447"/>
      <c r="B251" s="476"/>
      <c r="C251" s="447"/>
      <c r="E251" s="447"/>
      <c r="F251" s="447"/>
      <c r="G251" s="447"/>
      <c r="O251" s="447"/>
      <c r="P251" s="447"/>
      <c r="Q251" s="447"/>
      <c r="R251" s="447"/>
      <c r="S251" s="447"/>
      <c r="T251" s="447"/>
      <c r="U251" s="447"/>
      <c r="V251" s="447"/>
      <c r="W251" s="447"/>
      <c r="X251" s="447"/>
      <c r="Y251" s="447"/>
      <c r="Z251" s="447"/>
    </row>
    <row r="252" ht="12.75" customHeight="1">
      <c r="A252" s="447"/>
      <c r="B252" s="476"/>
      <c r="C252" s="447"/>
      <c r="E252" s="447"/>
      <c r="F252" s="447"/>
      <c r="G252" s="447"/>
      <c r="O252" s="447"/>
      <c r="P252" s="447"/>
      <c r="Q252" s="447"/>
      <c r="R252" s="447"/>
      <c r="S252" s="447"/>
      <c r="T252" s="447"/>
      <c r="U252" s="447"/>
      <c r="V252" s="447"/>
      <c r="W252" s="447"/>
      <c r="X252" s="447"/>
      <c r="Y252" s="447"/>
      <c r="Z252" s="447"/>
    </row>
    <row r="253" ht="12.75" customHeight="1">
      <c r="A253" s="447"/>
      <c r="B253" s="476"/>
      <c r="C253" s="447"/>
      <c r="E253" s="447"/>
      <c r="F253" s="447"/>
      <c r="G253" s="447"/>
      <c r="O253" s="447"/>
      <c r="P253" s="447"/>
      <c r="Q253" s="447"/>
      <c r="R253" s="447"/>
      <c r="S253" s="447"/>
      <c r="T253" s="447"/>
      <c r="U253" s="447"/>
      <c r="V253" s="447"/>
      <c r="W253" s="447"/>
      <c r="X253" s="447"/>
      <c r="Y253" s="447"/>
      <c r="Z253" s="447"/>
    </row>
    <row r="254" ht="12.75" customHeight="1">
      <c r="A254" s="447"/>
      <c r="B254" s="476"/>
      <c r="C254" s="447"/>
      <c r="E254" s="447"/>
      <c r="F254" s="447"/>
      <c r="G254" s="447"/>
      <c r="O254" s="447"/>
      <c r="P254" s="447"/>
      <c r="Q254" s="447"/>
      <c r="R254" s="447"/>
      <c r="S254" s="447"/>
      <c r="T254" s="447"/>
      <c r="U254" s="447"/>
      <c r="V254" s="447"/>
      <c r="W254" s="447"/>
      <c r="X254" s="447"/>
      <c r="Y254" s="447"/>
      <c r="Z254" s="447"/>
    </row>
    <row r="255" ht="12.75" customHeight="1">
      <c r="A255" s="447"/>
      <c r="B255" s="476"/>
      <c r="C255" s="447"/>
      <c r="E255" s="447"/>
      <c r="F255" s="447"/>
      <c r="G255" s="447"/>
      <c r="O255" s="447"/>
      <c r="P255" s="447"/>
      <c r="Q255" s="447"/>
      <c r="R255" s="447"/>
      <c r="S255" s="447"/>
      <c r="T255" s="447"/>
      <c r="U255" s="447"/>
      <c r="V255" s="447"/>
      <c r="W255" s="447"/>
      <c r="X255" s="447"/>
      <c r="Y255" s="447"/>
      <c r="Z255" s="447"/>
    </row>
    <row r="256" ht="12.75" customHeight="1">
      <c r="A256" s="447"/>
      <c r="B256" s="476"/>
      <c r="C256" s="447"/>
      <c r="E256" s="447"/>
      <c r="F256" s="447"/>
      <c r="G256" s="447"/>
      <c r="O256" s="447"/>
      <c r="P256" s="447"/>
      <c r="Q256" s="447"/>
      <c r="R256" s="447"/>
      <c r="S256" s="447"/>
      <c r="T256" s="447"/>
      <c r="U256" s="447"/>
      <c r="V256" s="447"/>
      <c r="W256" s="447"/>
      <c r="X256" s="447"/>
      <c r="Y256" s="447"/>
      <c r="Z256" s="447"/>
    </row>
    <row r="257" ht="12.75" customHeight="1">
      <c r="A257" s="447"/>
      <c r="B257" s="476"/>
      <c r="C257" s="447"/>
      <c r="E257" s="447"/>
      <c r="F257" s="447"/>
      <c r="G257" s="447"/>
      <c r="O257" s="447"/>
      <c r="P257" s="447"/>
      <c r="Q257" s="447"/>
      <c r="R257" s="447"/>
      <c r="S257" s="447"/>
      <c r="T257" s="447"/>
      <c r="U257" s="447"/>
      <c r="V257" s="447"/>
      <c r="W257" s="447"/>
      <c r="X257" s="447"/>
      <c r="Y257" s="447"/>
      <c r="Z257" s="447"/>
    </row>
    <row r="258" ht="12.75" customHeight="1">
      <c r="A258" s="447"/>
      <c r="B258" s="476"/>
      <c r="C258" s="447"/>
      <c r="E258" s="447"/>
      <c r="F258" s="447"/>
      <c r="G258" s="447"/>
      <c r="O258" s="447"/>
      <c r="P258" s="447"/>
      <c r="Q258" s="447"/>
      <c r="R258" s="447"/>
      <c r="S258" s="447"/>
      <c r="T258" s="447"/>
      <c r="U258" s="447"/>
      <c r="V258" s="447"/>
      <c r="W258" s="447"/>
      <c r="X258" s="447"/>
      <c r="Y258" s="447"/>
      <c r="Z258" s="447"/>
    </row>
    <row r="259" ht="12.75" customHeight="1">
      <c r="A259" s="447"/>
      <c r="B259" s="476"/>
      <c r="C259" s="447"/>
      <c r="E259" s="447"/>
      <c r="F259" s="447"/>
      <c r="G259" s="447"/>
      <c r="O259" s="447"/>
      <c r="P259" s="447"/>
      <c r="Q259" s="447"/>
      <c r="R259" s="447"/>
      <c r="S259" s="447"/>
      <c r="T259" s="447"/>
      <c r="U259" s="447"/>
      <c r="V259" s="447"/>
      <c r="W259" s="447"/>
      <c r="X259" s="447"/>
      <c r="Y259" s="447"/>
      <c r="Z259" s="447"/>
    </row>
    <row r="260" ht="12.75" customHeight="1">
      <c r="A260" s="447"/>
      <c r="B260" s="476"/>
      <c r="C260" s="447"/>
      <c r="E260" s="447"/>
      <c r="F260" s="447"/>
      <c r="G260" s="447"/>
      <c r="O260" s="447"/>
      <c r="P260" s="447"/>
      <c r="Q260" s="447"/>
      <c r="R260" s="447"/>
      <c r="S260" s="447"/>
      <c r="T260" s="447"/>
      <c r="U260" s="447"/>
      <c r="V260" s="447"/>
      <c r="W260" s="447"/>
      <c r="X260" s="447"/>
      <c r="Y260" s="447"/>
      <c r="Z260" s="447"/>
    </row>
    <row r="261" ht="12.75" customHeight="1">
      <c r="A261" s="447"/>
      <c r="B261" s="476"/>
      <c r="C261" s="447"/>
      <c r="E261" s="447"/>
      <c r="F261" s="447"/>
      <c r="G261" s="447"/>
      <c r="O261" s="447"/>
      <c r="P261" s="447"/>
      <c r="Q261" s="447"/>
      <c r="R261" s="447"/>
      <c r="S261" s="447"/>
      <c r="T261" s="447"/>
      <c r="U261" s="447"/>
      <c r="V261" s="447"/>
      <c r="W261" s="447"/>
      <c r="X261" s="447"/>
      <c r="Y261" s="447"/>
      <c r="Z261" s="447"/>
    </row>
    <row r="262" ht="12.75" customHeight="1">
      <c r="A262" s="447"/>
      <c r="B262" s="476"/>
      <c r="C262" s="447"/>
      <c r="E262" s="447"/>
      <c r="F262" s="447"/>
      <c r="G262" s="447"/>
      <c r="O262" s="447"/>
      <c r="P262" s="447"/>
      <c r="Q262" s="447"/>
      <c r="R262" s="447"/>
      <c r="S262" s="447"/>
      <c r="T262" s="447"/>
      <c r="U262" s="447"/>
      <c r="V262" s="447"/>
      <c r="W262" s="447"/>
      <c r="X262" s="447"/>
      <c r="Y262" s="447"/>
      <c r="Z262" s="447"/>
    </row>
    <row r="263" ht="12.75" customHeight="1">
      <c r="A263" s="447"/>
      <c r="B263" s="476"/>
      <c r="C263" s="447"/>
      <c r="E263" s="447"/>
      <c r="F263" s="447"/>
      <c r="G263" s="447"/>
      <c r="O263" s="447"/>
      <c r="P263" s="447"/>
      <c r="Q263" s="447"/>
      <c r="R263" s="447"/>
      <c r="S263" s="447"/>
      <c r="T263" s="447"/>
      <c r="U263" s="447"/>
      <c r="V263" s="447"/>
      <c r="W263" s="447"/>
      <c r="X263" s="447"/>
      <c r="Y263" s="447"/>
      <c r="Z263" s="447"/>
    </row>
    <row r="264" ht="12.75" customHeight="1">
      <c r="A264" s="447"/>
      <c r="B264" s="476"/>
      <c r="C264" s="447"/>
      <c r="E264" s="447"/>
      <c r="F264" s="447"/>
      <c r="G264" s="447"/>
      <c r="O264" s="447"/>
      <c r="P264" s="447"/>
      <c r="Q264" s="447"/>
      <c r="R264" s="447"/>
      <c r="S264" s="447"/>
      <c r="T264" s="447"/>
      <c r="U264" s="447"/>
      <c r="V264" s="447"/>
      <c r="W264" s="447"/>
      <c r="X264" s="447"/>
      <c r="Y264" s="447"/>
      <c r="Z264" s="447"/>
    </row>
    <row r="265" ht="12.75" customHeight="1">
      <c r="A265" s="447"/>
      <c r="B265" s="476"/>
      <c r="C265" s="447"/>
      <c r="E265" s="447"/>
      <c r="F265" s="447"/>
      <c r="G265" s="447"/>
      <c r="O265" s="447"/>
      <c r="P265" s="447"/>
      <c r="Q265" s="447"/>
      <c r="R265" s="447"/>
      <c r="S265" s="447"/>
      <c r="T265" s="447"/>
      <c r="U265" s="447"/>
      <c r="V265" s="447"/>
      <c r="W265" s="447"/>
      <c r="X265" s="447"/>
      <c r="Y265" s="447"/>
      <c r="Z265" s="447"/>
    </row>
    <row r="266" ht="12.75" customHeight="1">
      <c r="A266" s="447"/>
      <c r="B266" s="476"/>
      <c r="C266" s="447"/>
      <c r="E266" s="447"/>
      <c r="F266" s="447"/>
      <c r="G266" s="447"/>
      <c r="O266" s="447"/>
      <c r="P266" s="447"/>
      <c r="Q266" s="447"/>
      <c r="R266" s="447"/>
      <c r="S266" s="447"/>
      <c r="T266" s="447"/>
      <c r="U266" s="447"/>
      <c r="V266" s="447"/>
      <c r="W266" s="447"/>
      <c r="X266" s="447"/>
      <c r="Y266" s="447"/>
      <c r="Z266" s="447"/>
    </row>
    <row r="267" ht="12.75" customHeight="1">
      <c r="A267" s="447"/>
      <c r="B267" s="476"/>
      <c r="C267" s="447"/>
      <c r="E267" s="447"/>
      <c r="F267" s="447"/>
      <c r="G267" s="447"/>
      <c r="O267" s="447"/>
      <c r="P267" s="447"/>
      <c r="Q267" s="447"/>
      <c r="R267" s="447"/>
      <c r="S267" s="447"/>
      <c r="T267" s="447"/>
      <c r="U267" s="447"/>
      <c r="V267" s="447"/>
      <c r="W267" s="447"/>
      <c r="X267" s="447"/>
      <c r="Y267" s="447"/>
      <c r="Z267" s="447"/>
    </row>
    <row r="268" ht="12.75" customHeight="1">
      <c r="A268" s="447"/>
      <c r="B268" s="476"/>
      <c r="C268" s="447"/>
      <c r="E268" s="447"/>
      <c r="F268" s="447"/>
      <c r="G268" s="447"/>
      <c r="O268" s="447"/>
      <c r="P268" s="447"/>
      <c r="Q268" s="447"/>
      <c r="R268" s="447"/>
      <c r="S268" s="447"/>
      <c r="T268" s="447"/>
      <c r="U268" s="447"/>
      <c r="V268" s="447"/>
      <c r="W268" s="447"/>
      <c r="X268" s="447"/>
      <c r="Y268" s="447"/>
      <c r="Z268" s="447"/>
    </row>
    <row r="269" ht="12.75" customHeight="1">
      <c r="A269" s="447"/>
      <c r="B269" s="476"/>
      <c r="C269" s="447"/>
      <c r="E269" s="447"/>
      <c r="F269" s="447"/>
      <c r="G269" s="447"/>
      <c r="O269" s="447"/>
      <c r="P269" s="447"/>
      <c r="Q269" s="447"/>
      <c r="R269" s="447"/>
      <c r="S269" s="447"/>
      <c r="T269" s="447"/>
      <c r="U269" s="447"/>
      <c r="V269" s="447"/>
      <c r="W269" s="447"/>
      <c r="X269" s="447"/>
      <c r="Y269" s="447"/>
      <c r="Z269" s="447"/>
    </row>
    <row r="270" ht="12.75" customHeight="1">
      <c r="A270" s="447"/>
      <c r="B270" s="476"/>
      <c r="C270" s="447"/>
      <c r="E270" s="447"/>
      <c r="F270" s="447"/>
      <c r="G270" s="447"/>
      <c r="O270" s="447"/>
      <c r="P270" s="447"/>
      <c r="Q270" s="447"/>
      <c r="R270" s="447"/>
      <c r="S270" s="447"/>
      <c r="T270" s="447"/>
      <c r="U270" s="447"/>
      <c r="V270" s="447"/>
      <c r="W270" s="447"/>
      <c r="X270" s="447"/>
      <c r="Y270" s="447"/>
      <c r="Z270" s="447"/>
    </row>
    <row r="271" ht="12.75" customHeight="1">
      <c r="A271" s="447"/>
      <c r="B271" s="476"/>
      <c r="C271" s="447"/>
      <c r="E271" s="447"/>
      <c r="F271" s="447"/>
      <c r="G271" s="447"/>
      <c r="O271" s="447"/>
      <c r="P271" s="447"/>
      <c r="Q271" s="447"/>
      <c r="R271" s="447"/>
      <c r="S271" s="447"/>
      <c r="T271" s="447"/>
      <c r="U271" s="447"/>
      <c r="V271" s="447"/>
      <c r="W271" s="447"/>
      <c r="X271" s="447"/>
      <c r="Y271" s="447"/>
      <c r="Z271" s="447"/>
    </row>
    <row r="272" ht="12.75" customHeight="1">
      <c r="A272" s="447"/>
      <c r="B272" s="476"/>
      <c r="C272" s="447"/>
      <c r="E272" s="447"/>
      <c r="F272" s="447"/>
      <c r="G272" s="447"/>
      <c r="O272" s="447"/>
      <c r="P272" s="447"/>
      <c r="Q272" s="447"/>
      <c r="R272" s="447"/>
      <c r="S272" s="447"/>
      <c r="T272" s="447"/>
      <c r="U272" s="447"/>
      <c r="V272" s="447"/>
      <c r="W272" s="447"/>
      <c r="X272" s="447"/>
      <c r="Y272" s="447"/>
      <c r="Z272" s="447"/>
    </row>
    <row r="273" ht="12.75" customHeight="1">
      <c r="A273" s="447"/>
      <c r="B273" s="476"/>
      <c r="C273" s="447"/>
      <c r="E273" s="447"/>
      <c r="F273" s="447"/>
      <c r="G273" s="447"/>
      <c r="O273" s="447"/>
      <c r="P273" s="447"/>
      <c r="Q273" s="447"/>
      <c r="R273" s="447"/>
      <c r="S273" s="447"/>
      <c r="T273" s="447"/>
      <c r="U273" s="447"/>
      <c r="V273" s="447"/>
      <c r="W273" s="447"/>
      <c r="X273" s="447"/>
      <c r="Y273" s="447"/>
      <c r="Z273" s="447"/>
    </row>
    <row r="274" ht="12.75" customHeight="1">
      <c r="A274" s="447"/>
      <c r="B274" s="476"/>
      <c r="C274" s="447"/>
      <c r="E274" s="447"/>
      <c r="F274" s="447"/>
      <c r="G274" s="447"/>
      <c r="O274" s="447"/>
      <c r="P274" s="447"/>
      <c r="Q274" s="447"/>
      <c r="R274" s="447"/>
      <c r="S274" s="447"/>
      <c r="T274" s="447"/>
      <c r="U274" s="447"/>
      <c r="V274" s="447"/>
      <c r="W274" s="447"/>
      <c r="X274" s="447"/>
      <c r="Y274" s="447"/>
      <c r="Z274" s="447"/>
    </row>
    <row r="275" ht="12.75" customHeight="1">
      <c r="A275" s="447"/>
      <c r="B275" s="476"/>
      <c r="C275" s="447"/>
      <c r="E275" s="447"/>
      <c r="F275" s="447"/>
      <c r="G275" s="447"/>
      <c r="O275" s="447"/>
      <c r="P275" s="447"/>
      <c r="Q275" s="447"/>
      <c r="R275" s="447"/>
      <c r="S275" s="447"/>
      <c r="T275" s="447"/>
      <c r="U275" s="447"/>
      <c r="V275" s="447"/>
      <c r="W275" s="447"/>
      <c r="X275" s="447"/>
      <c r="Y275" s="447"/>
      <c r="Z275" s="447"/>
    </row>
    <row r="276" ht="12.75" customHeight="1">
      <c r="A276" s="447"/>
      <c r="B276" s="476"/>
      <c r="C276" s="447"/>
      <c r="E276" s="447"/>
      <c r="F276" s="447"/>
      <c r="G276" s="447"/>
      <c r="O276" s="447"/>
      <c r="P276" s="447"/>
      <c r="Q276" s="447"/>
      <c r="R276" s="447"/>
      <c r="S276" s="447"/>
      <c r="T276" s="447"/>
      <c r="U276" s="447"/>
      <c r="V276" s="447"/>
      <c r="W276" s="447"/>
      <c r="X276" s="447"/>
      <c r="Y276" s="447"/>
      <c r="Z276" s="447"/>
    </row>
    <row r="277" ht="12.75" customHeight="1">
      <c r="A277" s="447"/>
      <c r="B277" s="476"/>
      <c r="C277" s="447"/>
      <c r="E277" s="447"/>
      <c r="F277" s="447"/>
      <c r="G277" s="447"/>
      <c r="O277" s="447"/>
      <c r="P277" s="447"/>
      <c r="Q277" s="447"/>
      <c r="R277" s="447"/>
      <c r="S277" s="447"/>
      <c r="T277" s="447"/>
      <c r="U277" s="447"/>
      <c r="V277" s="447"/>
      <c r="W277" s="447"/>
      <c r="X277" s="447"/>
      <c r="Y277" s="447"/>
      <c r="Z277" s="447"/>
    </row>
    <row r="278" ht="12.75" customHeight="1">
      <c r="A278" s="447"/>
      <c r="B278" s="476"/>
      <c r="C278" s="447"/>
      <c r="E278" s="447"/>
      <c r="F278" s="447"/>
      <c r="G278" s="447"/>
      <c r="O278" s="447"/>
      <c r="P278" s="447"/>
      <c r="Q278" s="447"/>
      <c r="R278" s="447"/>
      <c r="S278" s="447"/>
      <c r="T278" s="447"/>
      <c r="U278" s="447"/>
      <c r="V278" s="447"/>
      <c r="W278" s="447"/>
      <c r="X278" s="447"/>
      <c r="Y278" s="447"/>
      <c r="Z278" s="447"/>
    </row>
    <row r="279" ht="12.75" customHeight="1">
      <c r="A279" s="447"/>
      <c r="B279" s="476"/>
      <c r="C279" s="447"/>
      <c r="E279" s="447"/>
      <c r="F279" s="447"/>
      <c r="G279" s="447"/>
      <c r="O279" s="447"/>
      <c r="P279" s="447"/>
      <c r="Q279" s="447"/>
      <c r="R279" s="447"/>
      <c r="S279" s="447"/>
      <c r="T279" s="447"/>
      <c r="U279" s="447"/>
      <c r="V279" s="447"/>
      <c r="W279" s="447"/>
      <c r="X279" s="447"/>
      <c r="Y279" s="447"/>
      <c r="Z279" s="447"/>
    </row>
    <row r="280" ht="12.75" customHeight="1">
      <c r="A280" s="447"/>
      <c r="B280" s="476"/>
      <c r="C280" s="447"/>
      <c r="E280" s="447"/>
      <c r="F280" s="447"/>
      <c r="G280" s="447"/>
      <c r="O280" s="447"/>
      <c r="P280" s="447"/>
      <c r="Q280" s="447"/>
      <c r="R280" s="447"/>
      <c r="S280" s="447"/>
      <c r="T280" s="447"/>
      <c r="U280" s="447"/>
      <c r="V280" s="447"/>
      <c r="W280" s="447"/>
      <c r="X280" s="447"/>
      <c r="Y280" s="447"/>
      <c r="Z280" s="447"/>
    </row>
    <row r="281" ht="12.75" customHeight="1">
      <c r="A281" s="447"/>
      <c r="B281" s="476"/>
      <c r="C281" s="447"/>
      <c r="E281" s="447"/>
      <c r="F281" s="447"/>
      <c r="G281" s="447"/>
      <c r="O281" s="447"/>
      <c r="P281" s="447"/>
      <c r="Q281" s="447"/>
      <c r="R281" s="447"/>
      <c r="S281" s="447"/>
      <c r="T281" s="447"/>
      <c r="U281" s="447"/>
      <c r="V281" s="447"/>
      <c r="W281" s="447"/>
      <c r="X281" s="447"/>
      <c r="Y281" s="447"/>
      <c r="Z281" s="447"/>
    </row>
    <row r="282" ht="12.75" customHeight="1">
      <c r="A282" s="447"/>
      <c r="B282" s="476"/>
      <c r="C282" s="447"/>
      <c r="E282" s="447"/>
      <c r="F282" s="447"/>
      <c r="G282" s="447"/>
      <c r="O282" s="447"/>
      <c r="P282" s="447"/>
      <c r="Q282" s="447"/>
      <c r="R282" s="447"/>
      <c r="S282" s="447"/>
      <c r="T282" s="447"/>
      <c r="U282" s="447"/>
      <c r="V282" s="447"/>
      <c r="W282" s="447"/>
      <c r="X282" s="447"/>
      <c r="Y282" s="447"/>
      <c r="Z282" s="447"/>
    </row>
    <row r="283" ht="12.75" customHeight="1">
      <c r="A283" s="447"/>
      <c r="B283" s="476"/>
      <c r="C283" s="447"/>
      <c r="E283" s="447"/>
      <c r="F283" s="447"/>
      <c r="G283" s="447"/>
      <c r="O283" s="447"/>
      <c r="P283" s="447"/>
      <c r="Q283" s="447"/>
      <c r="R283" s="447"/>
      <c r="S283" s="447"/>
      <c r="T283" s="447"/>
      <c r="U283" s="447"/>
      <c r="V283" s="447"/>
      <c r="W283" s="447"/>
      <c r="X283" s="447"/>
      <c r="Y283" s="447"/>
      <c r="Z283" s="447"/>
    </row>
    <row r="284" ht="12.75" customHeight="1">
      <c r="A284" s="447"/>
      <c r="B284" s="476"/>
      <c r="C284" s="447"/>
      <c r="E284" s="447"/>
      <c r="F284" s="447"/>
      <c r="G284" s="447"/>
      <c r="O284" s="447"/>
      <c r="P284" s="447"/>
      <c r="Q284" s="447"/>
      <c r="R284" s="447"/>
      <c r="S284" s="447"/>
      <c r="T284" s="447"/>
      <c r="U284" s="447"/>
      <c r="V284" s="447"/>
      <c r="W284" s="447"/>
      <c r="X284" s="447"/>
      <c r="Y284" s="447"/>
      <c r="Z284" s="447"/>
    </row>
    <row r="285" ht="12.75" customHeight="1">
      <c r="A285" s="447"/>
      <c r="B285" s="476"/>
      <c r="C285" s="447"/>
      <c r="E285" s="447"/>
      <c r="F285" s="447"/>
      <c r="G285" s="447"/>
      <c r="O285" s="447"/>
      <c r="P285" s="447"/>
      <c r="Q285" s="447"/>
      <c r="R285" s="447"/>
      <c r="S285" s="447"/>
      <c r="T285" s="447"/>
      <c r="U285" s="447"/>
      <c r="V285" s="447"/>
      <c r="W285" s="447"/>
      <c r="X285" s="447"/>
      <c r="Y285" s="447"/>
      <c r="Z285" s="447"/>
    </row>
    <row r="286" ht="12.75" customHeight="1">
      <c r="A286" s="447"/>
      <c r="B286" s="476"/>
      <c r="C286" s="447"/>
      <c r="E286" s="447"/>
      <c r="F286" s="447"/>
      <c r="G286" s="447"/>
      <c r="O286" s="447"/>
      <c r="P286" s="447"/>
      <c r="Q286" s="447"/>
      <c r="R286" s="447"/>
      <c r="S286" s="447"/>
      <c r="T286" s="447"/>
      <c r="U286" s="447"/>
      <c r="V286" s="447"/>
      <c r="W286" s="447"/>
      <c r="X286" s="447"/>
      <c r="Y286" s="447"/>
      <c r="Z286" s="447"/>
    </row>
    <row r="287" ht="12.75" customHeight="1">
      <c r="A287" s="447"/>
      <c r="B287" s="476"/>
      <c r="C287" s="447"/>
      <c r="E287" s="447"/>
      <c r="F287" s="447"/>
      <c r="G287" s="447"/>
      <c r="O287" s="447"/>
      <c r="P287" s="447"/>
      <c r="Q287" s="447"/>
      <c r="R287" s="447"/>
      <c r="S287" s="447"/>
      <c r="T287" s="447"/>
      <c r="U287" s="447"/>
      <c r="V287" s="447"/>
      <c r="W287" s="447"/>
      <c r="X287" s="447"/>
      <c r="Y287" s="447"/>
      <c r="Z287" s="447"/>
    </row>
    <row r="288" ht="12.75" customHeight="1">
      <c r="A288" s="447"/>
      <c r="B288" s="476"/>
      <c r="C288" s="447"/>
      <c r="E288" s="447"/>
      <c r="F288" s="447"/>
      <c r="G288" s="447"/>
      <c r="O288" s="447"/>
      <c r="P288" s="447"/>
      <c r="Q288" s="447"/>
      <c r="R288" s="447"/>
      <c r="S288" s="447"/>
      <c r="T288" s="447"/>
      <c r="U288" s="447"/>
      <c r="V288" s="447"/>
      <c r="W288" s="447"/>
      <c r="X288" s="447"/>
      <c r="Y288" s="447"/>
      <c r="Z288" s="447"/>
    </row>
    <row r="289" ht="12.75" customHeight="1">
      <c r="A289" s="447"/>
      <c r="B289" s="476"/>
      <c r="C289" s="447"/>
      <c r="E289" s="447"/>
      <c r="F289" s="447"/>
      <c r="G289" s="447"/>
      <c r="O289" s="447"/>
      <c r="P289" s="447"/>
      <c r="Q289" s="447"/>
      <c r="R289" s="447"/>
      <c r="S289" s="447"/>
      <c r="T289" s="447"/>
      <c r="U289" s="447"/>
      <c r="V289" s="447"/>
      <c r="W289" s="447"/>
      <c r="X289" s="447"/>
      <c r="Y289" s="447"/>
      <c r="Z289" s="447"/>
    </row>
    <row r="290" ht="12.75" customHeight="1">
      <c r="A290" s="447"/>
      <c r="B290" s="476"/>
      <c r="C290" s="447"/>
      <c r="E290" s="447"/>
      <c r="F290" s="447"/>
      <c r="G290" s="447"/>
      <c r="O290" s="447"/>
      <c r="P290" s="447"/>
      <c r="Q290" s="447"/>
      <c r="R290" s="447"/>
      <c r="S290" s="447"/>
      <c r="T290" s="447"/>
      <c r="U290" s="447"/>
      <c r="V290" s="447"/>
      <c r="W290" s="447"/>
      <c r="X290" s="447"/>
      <c r="Y290" s="447"/>
      <c r="Z290" s="447"/>
    </row>
    <row r="291" ht="12.75" customHeight="1">
      <c r="A291" s="447"/>
      <c r="B291" s="476"/>
      <c r="C291" s="447"/>
      <c r="E291" s="447"/>
      <c r="F291" s="447"/>
      <c r="G291" s="447"/>
      <c r="O291" s="447"/>
      <c r="P291" s="447"/>
      <c r="Q291" s="447"/>
      <c r="R291" s="447"/>
      <c r="S291" s="447"/>
      <c r="T291" s="447"/>
      <c r="U291" s="447"/>
      <c r="V291" s="447"/>
      <c r="W291" s="447"/>
      <c r="X291" s="447"/>
      <c r="Y291" s="447"/>
      <c r="Z291" s="447"/>
    </row>
    <row r="292" ht="12.75" customHeight="1">
      <c r="A292" s="447"/>
      <c r="B292" s="476"/>
      <c r="C292" s="447"/>
      <c r="E292" s="447"/>
      <c r="F292" s="447"/>
      <c r="G292" s="447"/>
      <c r="O292" s="447"/>
      <c r="P292" s="447"/>
      <c r="Q292" s="447"/>
      <c r="R292" s="447"/>
      <c r="S292" s="447"/>
      <c r="T292" s="447"/>
      <c r="U292" s="447"/>
      <c r="V292" s="447"/>
      <c r="W292" s="447"/>
      <c r="X292" s="447"/>
      <c r="Y292" s="447"/>
      <c r="Z292" s="447"/>
    </row>
    <row r="293" ht="12.75" customHeight="1">
      <c r="A293" s="447"/>
      <c r="B293" s="476"/>
      <c r="C293" s="447"/>
      <c r="E293" s="447"/>
      <c r="F293" s="447"/>
      <c r="G293" s="447"/>
      <c r="O293" s="447"/>
      <c r="P293" s="447"/>
      <c r="Q293" s="447"/>
      <c r="R293" s="447"/>
      <c r="S293" s="447"/>
      <c r="T293" s="447"/>
      <c r="U293" s="447"/>
      <c r="V293" s="447"/>
      <c r="W293" s="447"/>
      <c r="X293" s="447"/>
      <c r="Y293" s="447"/>
      <c r="Z293" s="447"/>
    </row>
    <row r="294" ht="12.75" customHeight="1">
      <c r="A294" s="447"/>
      <c r="B294" s="476"/>
      <c r="C294" s="447"/>
      <c r="E294" s="447"/>
      <c r="F294" s="447"/>
      <c r="G294" s="447"/>
      <c r="O294" s="447"/>
      <c r="P294" s="447"/>
      <c r="Q294" s="447"/>
      <c r="R294" s="447"/>
      <c r="S294" s="447"/>
      <c r="T294" s="447"/>
      <c r="U294" s="447"/>
      <c r="V294" s="447"/>
      <c r="W294" s="447"/>
      <c r="X294" s="447"/>
      <c r="Y294" s="447"/>
      <c r="Z294" s="447"/>
    </row>
    <row r="295" ht="12.75" customHeight="1">
      <c r="A295" s="447"/>
      <c r="B295" s="476"/>
      <c r="C295" s="447"/>
      <c r="E295" s="447"/>
      <c r="F295" s="447"/>
      <c r="G295" s="447"/>
      <c r="O295" s="447"/>
      <c r="P295" s="447"/>
      <c r="Q295" s="447"/>
      <c r="R295" s="447"/>
      <c r="S295" s="447"/>
      <c r="T295" s="447"/>
      <c r="U295" s="447"/>
      <c r="V295" s="447"/>
      <c r="W295" s="447"/>
      <c r="X295" s="447"/>
      <c r="Y295" s="447"/>
      <c r="Z295" s="447"/>
    </row>
    <row r="296" ht="12.75" customHeight="1">
      <c r="A296" s="447"/>
      <c r="B296" s="476"/>
      <c r="C296" s="447"/>
      <c r="E296" s="447"/>
      <c r="F296" s="447"/>
      <c r="G296" s="447"/>
      <c r="O296" s="447"/>
      <c r="P296" s="447"/>
      <c r="Q296" s="447"/>
      <c r="R296" s="447"/>
      <c r="S296" s="447"/>
      <c r="T296" s="447"/>
      <c r="U296" s="447"/>
      <c r="V296" s="447"/>
      <c r="W296" s="447"/>
      <c r="X296" s="447"/>
      <c r="Y296" s="447"/>
      <c r="Z296" s="447"/>
    </row>
    <row r="297" ht="12.75" customHeight="1">
      <c r="A297" s="447"/>
      <c r="B297" s="476"/>
      <c r="C297" s="447"/>
      <c r="E297" s="447"/>
      <c r="F297" s="447"/>
      <c r="G297" s="447"/>
      <c r="O297" s="447"/>
      <c r="P297" s="447"/>
      <c r="Q297" s="447"/>
      <c r="R297" s="447"/>
      <c r="S297" s="447"/>
      <c r="T297" s="447"/>
      <c r="U297" s="447"/>
      <c r="V297" s="447"/>
      <c r="W297" s="447"/>
      <c r="X297" s="447"/>
      <c r="Y297" s="447"/>
      <c r="Z297" s="447"/>
    </row>
    <row r="298" ht="12.75" customHeight="1">
      <c r="A298" s="447"/>
      <c r="B298" s="476"/>
      <c r="C298" s="447"/>
      <c r="E298" s="447"/>
      <c r="F298" s="447"/>
      <c r="G298" s="447"/>
      <c r="O298" s="447"/>
      <c r="P298" s="447"/>
      <c r="Q298" s="447"/>
      <c r="R298" s="447"/>
      <c r="S298" s="447"/>
      <c r="T298" s="447"/>
      <c r="U298" s="447"/>
      <c r="V298" s="447"/>
      <c r="W298" s="447"/>
      <c r="X298" s="447"/>
      <c r="Y298" s="447"/>
      <c r="Z298" s="447"/>
    </row>
    <row r="299" ht="12.75" customHeight="1">
      <c r="A299" s="447"/>
      <c r="B299" s="476"/>
      <c r="C299" s="447"/>
      <c r="E299" s="447"/>
      <c r="F299" s="447"/>
      <c r="G299" s="447"/>
      <c r="O299" s="447"/>
      <c r="P299" s="447"/>
      <c r="Q299" s="447"/>
      <c r="R299" s="447"/>
      <c r="S299" s="447"/>
      <c r="T299" s="447"/>
      <c r="U299" s="447"/>
      <c r="V299" s="447"/>
      <c r="W299" s="447"/>
      <c r="X299" s="447"/>
      <c r="Y299" s="447"/>
      <c r="Z299" s="447"/>
    </row>
    <row r="300" ht="12.75" customHeight="1">
      <c r="A300" s="447"/>
      <c r="B300" s="476"/>
      <c r="C300" s="447"/>
      <c r="E300" s="447"/>
      <c r="F300" s="447"/>
      <c r="G300" s="447"/>
      <c r="O300" s="447"/>
      <c r="P300" s="447"/>
      <c r="Q300" s="447"/>
      <c r="R300" s="447"/>
      <c r="S300" s="447"/>
      <c r="T300" s="447"/>
      <c r="U300" s="447"/>
      <c r="V300" s="447"/>
      <c r="W300" s="447"/>
      <c r="X300" s="447"/>
      <c r="Y300" s="447"/>
      <c r="Z300" s="447"/>
    </row>
    <row r="301" ht="12.75" customHeight="1">
      <c r="A301" s="447"/>
      <c r="B301" s="476"/>
      <c r="C301" s="447"/>
      <c r="E301" s="447"/>
      <c r="F301" s="447"/>
      <c r="G301" s="447"/>
      <c r="O301" s="447"/>
      <c r="P301" s="447"/>
      <c r="Q301" s="447"/>
      <c r="R301" s="447"/>
      <c r="S301" s="447"/>
      <c r="T301" s="447"/>
      <c r="U301" s="447"/>
      <c r="V301" s="447"/>
      <c r="W301" s="447"/>
      <c r="X301" s="447"/>
      <c r="Y301" s="447"/>
      <c r="Z301" s="447"/>
    </row>
    <row r="302" ht="12.75" customHeight="1">
      <c r="A302" s="447"/>
      <c r="B302" s="476"/>
      <c r="C302" s="447"/>
      <c r="E302" s="447"/>
      <c r="F302" s="447"/>
      <c r="G302" s="447"/>
      <c r="O302" s="447"/>
      <c r="P302" s="447"/>
      <c r="Q302" s="447"/>
      <c r="R302" s="447"/>
      <c r="S302" s="447"/>
      <c r="T302" s="447"/>
      <c r="U302" s="447"/>
      <c r="V302" s="447"/>
      <c r="W302" s="447"/>
      <c r="X302" s="447"/>
      <c r="Y302" s="447"/>
      <c r="Z302" s="447"/>
    </row>
    <row r="303" ht="12.75" customHeight="1">
      <c r="A303" s="447"/>
      <c r="B303" s="476"/>
      <c r="C303" s="447"/>
      <c r="E303" s="447"/>
      <c r="F303" s="447"/>
      <c r="G303" s="447"/>
      <c r="O303" s="447"/>
      <c r="P303" s="447"/>
      <c r="Q303" s="447"/>
      <c r="R303" s="447"/>
      <c r="S303" s="447"/>
      <c r="T303" s="447"/>
      <c r="U303" s="447"/>
      <c r="V303" s="447"/>
      <c r="W303" s="447"/>
      <c r="X303" s="447"/>
      <c r="Y303" s="447"/>
      <c r="Z303" s="447"/>
    </row>
    <row r="304" ht="12.75" customHeight="1">
      <c r="A304" s="447"/>
      <c r="B304" s="476"/>
      <c r="C304" s="447"/>
      <c r="E304" s="447"/>
      <c r="F304" s="447"/>
      <c r="G304" s="447"/>
      <c r="O304" s="447"/>
      <c r="P304" s="447"/>
      <c r="Q304" s="447"/>
      <c r="R304" s="447"/>
      <c r="S304" s="447"/>
      <c r="T304" s="447"/>
      <c r="U304" s="447"/>
      <c r="V304" s="447"/>
      <c r="W304" s="447"/>
      <c r="X304" s="447"/>
      <c r="Y304" s="447"/>
      <c r="Z304" s="447"/>
    </row>
    <row r="305" ht="12.75" customHeight="1">
      <c r="A305" s="447"/>
      <c r="B305" s="476"/>
      <c r="C305" s="447"/>
      <c r="E305" s="447"/>
      <c r="F305" s="447"/>
      <c r="G305" s="447"/>
      <c r="O305" s="447"/>
      <c r="P305" s="447"/>
      <c r="Q305" s="447"/>
      <c r="R305" s="447"/>
      <c r="S305" s="447"/>
      <c r="T305" s="447"/>
      <c r="U305" s="447"/>
      <c r="V305" s="447"/>
      <c r="W305" s="447"/>
      <c r="X305" s="447"/>
      <c r="Y305" s="447"/>
      <c r="Z305" s="447"/>
    </row>
    <row r="306" ht="12.75" customHeight="1">
      <c r="A306" s="447"/>
      <c r="B306" s="476"/>
      <c r="C306" s="447"/>
      <c r="E306" s="447"/>
      <c r="F306" s="447"/>
      <c r="G306" s="447"/>
      <c r="O306" s="447"/>
      <c r="P306" s="447"/>
      <c r="Q306" s="447"/>
      <c r="R306" s="447"/>
      <c r="S306" s="447"/>
      <c r="T306" s="447"/>
      <c r="U306" s="447"/>
      <c r="V306" s="447"/>
      <c r="W306" s="447"/>
      <c r="X306" s="447"/>
      <c r="Y306" s="447"/>
      <c r="Z306" s="447"/>
    </row>
    <row r="307" ht="12.75" customHeight="1">
      <c r="A307" s="447"/>
      <c r="B307" s="476"/>
      <c r="C307" s="447"/>
      <c r="E307" s="447"/>
      <c r="F307" s="447"/>
      <c r="G307" s="447"/>
      <c r="O307" s="447"/>
      <c r="P307" s="447"/>
      <c r="Q307" s="447"/>
      <c r="R307" s="447"/>
      <c r="S307" s="447"/>
      <c r="T307" s="447"/>
      <c r="U307" s="447"/>
      <c r="V307" s="447"/>
      <c r="W307" s="447"/>
      <c r="X307" s="447"/>
      <c r="Y307" s="447"/>
      <c r="Z307" s="447"/>
    </row>
    <row r="308" ht="12.75" customHeight="1">
      <c r="A308" s="447"/>
      <c r="B308" s="476"/>
      <c r="C308" s="447"/>
      <c r="E308" s="447"/>
      <c r="F308" s="447"/>
      <c r="G308" s="447"/>
      <c r="O308" s="447"/>
      <c r="P308" s="447"/>
      <c r="Q308" s="447"/>
      <c r="R308" s="447"/>
      <c r="S308" s="447"/>
      <c r="T308" s="447"/>
      <c r="U308" s="447"/>
      <c r="V308" s="447"/>
      <c r="W308" s="447"/>
      <c r="X308" s="447"/>
      <c r="Y308" s="447"/>
      <c r="Z308" s="447"/>
    </row>
    <row r="309" ht="12.75" customHeight="1">
      <c r="A309" s="447"/>
      <c r="B309" s="476"/>
      <c r="C309" s="447"/>
      <c r="E309" s="447"/>
      <c r="F309" s="447"/>
      <c r="G309" s="447"/>
      <c r="O309" s="447"/>
      <c r="P309" s="447"/>
      <c r="Q309" s="447"/>
      <c r="R309" s="447"/>
      <c r="S309" s="447"/>
      <c r="T309" s="447"/>
      <c r="U309" s="447"/>
      <c r="V309" s="447"/>
      <c r="W309" s="447"/>
      <c r="X309" s="447"/>
      <c r="Y309" s="447"/>
      <c r="Z309" s="447"/>
    </row>
    <row r="310" ht="12.75" customHeight="1">
      <c r="A310" s="447"/>
      <c r="B310" s="476"/>
      <c r="C310" s="447"/>
      <c r="E310" s="447"/>
      <c r="F310" s="447"/>
      <c r="G310" s="447"/>
      <c r="O310" s="447"/>
      <c r="P310" s="447"/>
      <c r="Q310" s="447"/>
      <c r="R310" s="447"/>
      <c r="S310" s="447"/>
      <c r="T310" s="447"/>
      <c r="U310" s="447"/>
      <c r="V310" s="447"/>
      <c r="W310" s="447"/>
      <c r="X310" s="447"/>
      <c r="Y310" s="447"/>
      <c r="Z310" s="447"/>
    </row>
    <row r="311" ht="12.75" customHeight="1">
      <c r="A311" s="447"/>
      <c r="B311" s="476"/>
      <c r="C311" s="447"/>
      <c r="E311" s="447"/>
      <c r="F311" s="447"/>
      <c r="G311" s="447"/>
      <c r="O311" s="447"/>
      <c r="P311" s="447"/>
      <c r="Q311" s="447"/>
      <c r="R311" s="447"/>
      <c r="S311" s="447"/>
      <c r="T311" s="447"/>
      <c r="U311" s="447"/>
      <c r="V311" s="447"/>
      <c r="W311" s="447"/>
      <c r="X311" s="447"/>
      <c r="Y311" s="447"/>
      <c r="Z311" s="447"/>
    </row>
    <row r="312" ht="12.75" customHeight="1">
      <c r="A312" s="447"/>
      <c r="B312" s="476"/>
      <c r="C312" s="447"/>
      <c r="E312" s="447"/>
      <c r="F312" s="447"/>
      <c r="G312" s="447"/>
      <c r="O312" s="447"/>
      <c r="P312" s="447"/>
      <c r="Q312" s="447"/>
      <c r="R312" s="447"/>
      <c r="S312" s="447"/>
      <c r="T312" s="447"/>
      <c r="U312" s="447"/>
      <c r="V312" s="447"/>
      <c r="W312" s="447"/>
      <c r="X312" s="447"/>
      <c r="Y312" s="447"/>
      <c r="Z312" s="447"/>
    </row>
    <row r="313" ht="12.75" customHeight="1">
      <c r="A313" s="447"/>
      <c r="B313" s="476"/>
      <c r="C313" s="447"/>
      <c r="E313" s="447"/>
      <c r="F313" s="447"/>
      <c r="G313" s="447"/>
      <c r="O313" s="447"/>
      <c r="P313" s="447"/>
      <c r="Q313" s="447"/>
      <c r="R313" s="447"/>
      <c r="S313" s="447"/>
      <c r="T313" s="447"/>
      <c r="U313" s="447"/>
      <c r="V313" s="447"/>
      <c r="W313" s="447"/>
      <c r="X313" s="447"/>
      <c r="Y313" s="447"/>
      <c r="Z313" s="447"/>
    </row>
    <row r="314" ht="12.75" customHeight="1">
      <c r="A314" s="447"/>
      <c r="B314" s="476"/>
      <c r="C314" s="447"/>
      <c r="E314" s="447"/>
      <c r="F314" s="447"/>
      <c r="G314" s="447"/>
      <c r="O314" s="447"/>
      <c r="P314" s="447"/>
      <c r="Q314" s="447"/>
      <c r="R314" s="447"/>
      <c r="S314" s="447"/>
      <c r="T314" s="447"/>
      <c r="U314" s="447"/>
      <c r="V314" s="447"/>
      <c r="W314" s="447"/>
      <c r="X314" s="447"/>
      <c r="Y314" s="447"/>
      <c r="Z314" s="447"/>
    </row>
    <row r="315" ht="12.75" customHeight="1">
      <c r="A315" s="447"/>
      <c r="B315" s="476"/>
      <c r="C315" s="447"/>
      <c r="E315" s="447"/>
      <c r="F315" s="447"/>
      <c r="G315" s="447"/>
      <c r="O315" s="447"/>
      <c r="P315" s="447"/>
      <c r="Q315" s="447"/>
      <c r="R315" s="447"/>
      <c r="S315" s="447"/>
      <c r="T315" s="447"/>
      <c r="U315" s="447"/>
      <c r="V315" s="447"/>
      <c r="W315" s="447"/>
      <c r="X315" s="447"/>
      <c r="Y315" s="447"/>
      <c r="Z315" s="447"/>
    </row>
    <row r="316" ht="12.75" customHeight="1">
      <c r="A316" s="447"/>
      <c r="B316" s="476"/>
      <c r="C316" s="447"/>
      <c r="E316" s="447"/>
      <c r="F316" s="447"/>
      <c r="G316" s="447"/>
      <c r="O316" s="447"/>
      <c r="P316" s="447"/>
      <c r="Q316" s="447"/>
      <c r="R316" s="447"/>
      <c r="S316" s="447"/>
      <c r="T316" s="447"/>
      <c r="U316" s="447"/>
      <c r="V316" s="447"/>
      <c r="W316" s="447"/>
      <c r="X316" s="447"/>
      <c r="Y316" s="447"/>
      <c r="Z316" s="447"/>
    </row>
    <row r="317" ht="12.75" customHeight="1">
      <c r="A317" s="447"/>
      <c r="B317" s="476"/>
      <c r="C317" s="447"/>
      <c r="E317" s="447"/>
      <c r="F317" s="447"/>
      <c r="G317" s="447"/>
      <c r="O317" s="447"/>
      <c r="P317" s="447"/>
      <c r="Q317" s="447"/>
      <c r="R317" s="447"/>
      <c r="S317" s="447"/>
      <c r="T317" s="447"/>
      <c r="U317" s="447"/>
      <c r="V317" s="447"/>
      <c r="W317" s="447"/>
      <c r="X317" s="447"/>
      <c r="Y317" s="447"/>
      <c r="Z317" s="447"/>
    </row>
    <row r="318" ht="12.75" customHeight="1">
      <c r="A318" s="447"/>
      <c r="B318" s="476"/>
      <c r="C318" s="447"/>
      <c r="E318" s="447"/>
      <c r="F318" s="447"/>
      <c r="G318" s="447"/>
      <c r="O318" s="447"/>
      <c r="P318" s="447"/>
      <c r="Q318" s="447"/>
      <c r="R318" s="447"/>
      <c r="S318" s="447"/>
      <c r="T318" s="447"/>
      <c r="U318" s="447"/>
      <c r="V318" s="447"/>
      <c r="W318" s="447"/>
      <c r="X318" s="447"/>
      <c r="Y318" s="447"/>
      <c r="Z318" s="447"/>
    </row>
    <row r="319" ht="12.75" customHeight="1">
      <c r="A319" s="447"/>
      <c r="B319" s="476"/>
      <c r="C319" s="447"/>
      <c r="E319" s="447"/>
      <c r="F319" s="447"/>
      <c r="G319" s="447"/>
      <c r="O319" s="447"/>
      <c r="P319" s="447"/>
      <c r="Q319" s="447"/>
      <c r="R319" s="447"/>
      <c r="S319" s="447"/>
      <c r="T319" s="447"/>
      <c r="U319" s="447"/>
      <c r="V319" s="447"/>
      <c r="W319" s="447"/>
      <c r="X319" s="447"/>
      <c r="Y319" s="447"/>
      <c r="Z319" s="447"/>
    </row>
    <row r="320" ht="12.75" customHeight="1">
      <c r="A320" s="447"/>
      <c r="B320" s="476"/>
      <c r="C320" s="447"/>
      <c r="E320" s="447"/>
      <c r="F320" s="447"/>
      <c r="G320" s="447"/>
      <c r="O320" s="447"/>
      <c r="P320" s="447"/>
      <c r="Q320" s="447"/>
      <c r="R320" s="447"/>
      <c r="S320" s="447"/>
      <c r="T320" s="447"/>
      <c r="U320" s="447"/>
      <c r="V320" s="447"/>
      <c r="W320" s="447"/>
      <c r="X320" s="447"/>
      <c r="Y320" s="447"/>
      <c r="Z320" s="447"/>
    </row>
    <row r="321" ht="12.75" customHeight="1">
      <c r="A321" s="447"/>
      <c r="B321" s="476"/>
      <c r="C321" s="447"/>
      <c r="E321" s="447"/>
      <c r="F321" s="447"/>
      <c r="G321" s="447"/>
      <c r="O321" s="447"/>
      <c r="P321" s="447"/>
      <c r="Q321" s="447"/>
      <c r="R321" s="447"/>
      <c r="S321" s="447"/>
      <c r="T321" s="447"/>
      <c r="U321" s="447"/>
      <c r="V321" s="447"/>
      <c r="W321" s="447"/>
      <c r="X321" s="447"/>
      <c r="Y321" s="447"/>
      <c r="Z321" s="447"/>
    </row>
    <row r="322" ht="12.75" customHeight="1">
      <c r="A322" s="447"/>
      <c r="B322" s="476"/>
      <c r="C322" s="447"/>
      <c r="E322" s="447"/>
      <c r="F322" s="447"/>
      <c r="G322" s="447"/>
      <c r="O322" s="447"/>
      <c r="P322" s="447"/>
      <c r="Q322" s="447"/>
      <c r="R322" s="447"/>
      <c r="S322" s="447"/>
      <c r="T322" s="447"/>
      <c r="U322" s="447"/>
      <c r="V322" s="447"/>
      <c r="W322" s="447"/>
      <c r="X322" s="447"/>
      <c r="Y322" s="447"/>
      <c r="Z322" s="447"/>
    </row>
    <row r="323" ht="12.75" customHeight="1">
      <c r="A323" s="447"/>
      <c r="B323" s="476"/>
      <c r="C323" s="447"/>
      <c r="E323" s="447"/>
      <c r="F323" s="447"/>
      <c r="G323" s="447"/>
      <c r="O323" s="447"/>
      <c r="P323" s="447"/>
      <c r="Q323" s="447"/>
      <c r="R323" s="447"/>
      <c r="S323" s="447"/>
      <c r="T323" s="447"/>
      <c r="U323" s="447"/>
      <c r="V323" s="447"/>
      <c r="W323" s="447"/>
      <c r="X323" s="447"/>
      <c r="Y323" s="447"/>
      <c r="Z323" s="447"/>
    </row>
    <row r="324" ht="12.75" customHeight="1">
      <c r="A324" s="447"/>
      <c r="B324" s="476"/>
      <c r="C324" s="447"/>
      <c r="E324" s="447"/>
      <c r="F324" s="447"/>
      <c r="G324" s="447"/>
      <c r="O324" s="447"/>
      <c r="P324" s="447"/>
      <c r="Q324" s="447"/>
      <c r="R324" s="447"/>
      <c r="S324" s="447"/>
      <c r="T324" s="447"/>
      <c r="U324" s="447"/>
      <c r="V324" s="447"/>
      <c r="W324" s="447"/>
      <c r="X324" s="447"/>
      <c r="Y324" s="447"/>
      <c r="Z324" s="447"/>
    </row>
    <row r="325" ht="12.75" customHeight="1">
      <c r="A325" s="447"/>
      <c r="B325" s="476"/>
      <c r="C325" s="447"/>
      <c r="E325" s="447"/>
      <c r="F325" s="447"/>
      <c r="G325" s="447"/>
      <c r="O325" s="447"/>
      <c r="P325" s="447"/>
      <c r="Q325" s="447"/>
      <c r="R325" s="447"/>
      <c r="S325" s="447"/>
      <c r="T325" s="447"/>
      <c r="U325" s="447"/>
      <c r="V325" s="447"/>
      <c r="W325" s="447"/>
      <c r="X325" s="447"/>
      <c r="Y325" s="447"/>
      <c r="Z325" s="447"/>
    </row>
    <row r="326" ht="12.75" customHeight="1">
      <c r="A326" s="447"/>
      <c r="B326" s="476"/>
      <c r="C326" s="447"/>
      <c r="E326" s="447"/>
      <c r="F326" s="447"/>
      <c r="G326" s="447"/>
      <c r="O326" s="447"/>
      <c r="P326" s="447"/>
      <c r="Q326" s="447"/>
      <c r="R326" s="447"/>
      <c r="S326" s="447"/>
      <c r="T326" s="447"/>
      <c r="U326" s="447"/>
      <c r="V326" s="447"/>
      <c r="W326" s="447"/>
      <c r="X326" s="447"/>
      <c r="Y326" s="447"/>
      <c r="Z326" s="447"/>
    </row>
    <row r="327" ht="12.75" customHeight="1">
      <c r="A327" s="447"/>
      <c r="B327" s="476"/>
      <c r="C327" s="447"/>
      <c r="E327" s="447"/>
      <c r="F327" s="447"/>
      <c r="G327" s="447"/>
      <c r="O327" s="447"/>
      <c r="P327" s="447"/>
      <c r="Q327" s="447"/>
      <c r="R327" s="447"/>
      <c r="S327" s="447"/>
      <c r="T327" s="447"/>
      <c r="U327" s="447"/>
      <c r="V327" s="447"/>
      <c r="W327" s="447"/>
      <c r="X327" s="447"/>
      <c r="Y327" s="447"/>
      <c r="Z327" s="447"/>
    </row>
    <row r="328" ht="12.75" customHeight="1">
      <c r="A328" s="447"/>
      <c r="B328" s="476"/>
      <c r="C328" s="447"/>
      <c r="E328" s="447"/>
      <c r="F328" s="447"/>
      <c r="G328" s="447"/>
      <c r="O328" s="447"/>
      <c r="P328" s="447"/>
      <c r="Q328" s="447"/>
      <c r="R328" s="447"/>
      <c r="S328" s="447"/>
      <c r="T328" s="447"/>
      <c r="U328" s="447"/>
      <c r="V328" s="447"/>
      <c r="W328" s="447"/>
      <c r="X328" s="447"/>
      <c r="Y328" s="447"/>
      <c r="Z328" s="447"/>
    </row>
    <row r="329" ht="12.75" customHeight="1">
      <c r="A329" s="447"/>
      <c r="B329" s="476"/>
      <c r="C329" s="447"/>
      <c r="E329" s="447"/>
      <c r="F329" s="447"/>
      <c r="G329" s="447"/>
      <c r="O329" s="447"/>
      <c r="P329" s="447"/>
      <c r="Q329" s="447"/>
      <c r="R329" s="447"/>
      <c r="S329" s="447"/>
      <c r="T329" s="447"/>
      <c r="U329" s="447"/>
      <c r="V329" s="447"/>
      <c r="W329" s="447"/>
      <c r="X329" s="447"/>
      <c r="Y329" s="447"/>
      <c r="Z329" s="447"/>
    </row>
    <row r="330" ht="12.75" customHeight="1">
      <c r="A330" s="447"/>
      <c r="B330" s="476"/>
      <c r="C330" s="447"/>
      <c r="E330" s="447"/>
      <c r="F330" s="447"/>
      <c r="G330" s="447"/>
      <c r="O330" s="447"/>
      <c r="P330" s="447"/>
      <c r="Q330" s="447"/>
      <c r="R330" s="447"/>
      <c r="S330" s="447"/>
      <c r="T330" s="447"/>
      <c r="U330" s="447"/>
      <c r="V330" s="447"/>
      <c r="W330" s="447"/>
      <c r="X330" s="447"/>
      <c r="Y330" s="447"/>
      <c r="Z330" s="447"/>
    </row>
    <row r="331" ht="12.75" customHeight="1">
      <c r="A331" s="447"/>
      <c r="B331" s="476"/>
      <c r="C331" s="447"/>
      <c r="E331" s="447"/>
      <c r="F331" s="447"/>
      <c r="G331" s="447"/>
      <c r="O331" s="447"/>
      <c r="P331" s="447"/>
      <c r="Q331" s="447"/>
      <c r="R331" s="447"/>
      <c r="S331" s="447"/>
      <c r="T331" s="447"/>
      <c r="U331" s="447"/>
      <c r="V331" s="447"/>
      <c r="W331" s="447"/>
      <c r="X331" s="447"/>
      <c r="Y331" s="447"/>
      <c r="Z331" s="447"/>
    </row>
    <row r="332" ht="12.75" customHeight="1">
      <c r="A332" s="447"/>
      <c r="B332" s="476"/>
      <c r="C332" s="447"/>
      <c r="E332" s="447"/>
      <c r="F332" s="447"/>
      <c r="G332" s="447"/>
      <c r="O332" s="447"/>
      <c r="P332" s="447"/>
      <c r="Q332" s="447"/>
      <c r="R332" s="447"/>
      <c r="S332" s="447"/>
      <c r="T332" s="447"/>
      <c r="U332" s="447"/>
      <c r="V332" s="447"/>
      <c r="W332" s="447"/>
      <c r="X332" s="447"/>
      <c r="Y332" s="447"/>
      <c r="Z332" s="447"/>
    </row>
    <row r="333" ht="12.75" customHeight="1">
      <c r="A333" s="447"/>
      <c r="B333" s="476"/>
      <c r="C333" s="447"/>
      <c r="E333" s="447"/>
      <c r="F333" s="447"/>
      <c r="G333" s="447"/>
      <c r="O333" s="447"/>
      <c r="P333" s="447"/>
      <c r="Q333" s="447"/>
      <c r="R333" s="447"/>
      <c r="S333" s="447"/>
      <c r="T333" s="447"/>
      <c r="U333" s="447"/>
      <c r="V333" s="447"/>
      <c r="W333" s="447"/>
      <c r="X333" s="447"/>
      <c r="Y333" s="447"/>
      <c r="Z333" s="447"/>
    </row>
    <row r="334" ht="12.75" customHeight="1">
      <c r="A334" s="447"/>
      <c r="B334" s="476"/>
      <c r="C334" s="447"/>
      <c r="E334" s="447"/>
      <c r="F334" s="447"/>
      <c r="G334" s="447"/>
      <c r="O334" s="447"/>
      <c r="P334" s="447"/>
      <c r="Q334" s="447"/>
      <c r="R334" s="447"/>
      <c r="S334" s="447"/>
      <c r="T334" s="447"/>
      <c r="U334" s="447"/>
      <c r="V334" s="447"/>
      <c r="W334" s="447"/>
      <c r="X334" s="447"/>
      <c r="Y334" s="447"/>
      <c r="Z334" s="447"/>
    </row>
    <row r="335" ht="12.75" customHeight="1">
      <c r="A335" s="447"/>
      <c r="B335" s="476"/>
      <c r="C335" s="447"/>
      <c r="E335" s="447"/>
      <c r="F335" s="447"/>
      <c r="G335" s="447"/>
      <c r="O335" s="447"/>
      <c r="P335" s="447"/>
      <c r="Q335" s="447"/>
      <c r="R335" s="447"/>
      <c r="S335" s="447"/>
      <c r="T335" s="447"/>
      <c r="U335" s="447"/>
      <c r="V335" s="447"/>
      <c r="W335" s="447"/>
      <c r="X335" s="447"/>
      <c r="Y335" s="447"/>
      <c r="Z335" s="447"/>
    </row>
    <row r="336" ht="12.75" customHeight="1">
      <c r="A336" s="447"/>
      <c r="B336" s="476"/>
      <c r="C336" s="447"/>
      <c r="E336" s="447"/>
      <c r="F336" s="447"/>
      <c r="G336" s="447"/>
      <c r="O336" s="447"/>
      <c r="P336" s="447"/>
      <c r="Q336" s="447"/>
      <c r="R336" s="447"/>
      <c r="S336" s="447"/>
      <c r="T336" s="447"/>
      <c r="U336" s="447"/>
      <c r="V336" s="447"/>
      <c r="W336" s="447"/>
      <c r="X336" s="447"/>
      <c r="Y336" s="447"/>
      <c r="Z336" s="447"/>
    </row>
    <row r="337" ht="12.75" customHeight="1">
      <c r="A337" s="447"/>
      <c r="B337" s="476"/>
      <c r="C337" s="447"/>
      <c r="E337" s="447"/>
      <c r="F337" s="447"/>
      <c r="G337" s="447"/>
      <c r="O337" s="447"/>
      <c r="P337" s="447"/>
      <c r="Q337" s="447"/>
      <c r="R337" s="447"/>
      <c r="S337" s="447"/>
      <c r="T337" s="447"/>
      <c r="U337" s="447"/>
      <c r="V337" s="447"/>
      <c r="W337" s="447"/>
      <c r="X337" s="447"/>
      <c r="Y337" s="447"/>
      <c r="Z337" s="447"/>
    </row>
    <row r="338" ht="12.75" customHeight="1">
      <c r="A338" s="447"/>
      <c r="B338" s="476"/>
      <c r="C338" s="447"/>
      <c r="E338" s="447"/>
      <c r="F338" s="447"/>
      <c r="G338" s="447"/>
      <c r="O338" s="447"/>
      <c r="P338" s="447"/>
      <c r="Q338" s="447"/>
      <c r="R338" s="447"/>
      <c r="S338" s="447"/>
      <c r="T338" s="447"/>
      <c r="U338" s="447"/>
      <c r="V338" s="447"/>
      <c r="W338" s="447"/>
      <c r="X338" s="447"/>
      <c r="Y338" s="447"/>
      <c r="Z338" s="447"/>
    </row>
    <row r="339" ht="12.75" customHeight="1">
      <c r="A339" s="447"/>
      <c r="B339" s="476"/>
      <c r="C339" s="447"/>
      <c r="E339" s="447"/>
      <c r="F339" s="447"/>
      <c r="G339" s="447"/>
      <c r="O339" s="447"/>
      <c r="P339" s="447"/>
      <c r="Q339" s="447"/>
      <c r="R339" s="447"/>
      <c r="S339" s="447"/>
      <c r="T339" s="447"/>
      <c r="U339" s="447"/>
      <c r="V339" s="447"/>
      <c r="W339" s="447"/>
      <c r="X339" s="447"/>
      <c r="Y339" s="447"/>
      <c r="Z339" s="447"/>
    </row>
    <row r="340" ht="12.75" customHeight="1">
      <c r="A340" s="447"/>
      <c r="B340" s="476"/>
      <c r="C340" s="447"/>
      <c r="E340" s="447"/>
      <c r="F340" s="447"/>
      <c r="G340" s="447"/>
      <c r="O340" s="447"/>
      <c r="P340" s="447"/>
      <c r="Q340" s="447"/>
      <c r="R340" s="447"/>
      <c r="S340" s="447"/>
      <c r="T340" s="447"/>
      <c r="U340" s="447"/>
      <c r="V340" s="447"/>
      <c r="W340" s="447"/>
      <c r="X340" s="447"/>
      <c r="Y340" s="447"/>
      <c r="Z340" s="447"/>
    </row>
    <row r="341" ht="12.75" customHeight="1">
      <c r="A341" s="447"/>
      <c r="B341" s="476"/>
      <c r="C341" s="447"/>
      <c r="E341" s="447"/>
      <c r="F341" s="447"/>
      <c r="G341" s="447"/>
      <c r="O341" s="447"/>
      <c r="P341" s="447"/>
      <c r="Q341" s="447"/>
      <c r="R341" s="447"/>
      <c r="S341" s="447"/>
      <c r="T341" s="447"/>
      <c r="U341" s="447"/>
      <c r="V341" s="447"/>
      <c r="W341" s="447"/>
      <c r="X341" s="447"/>
      <c r="Y341" s="447"/>
      <c r="Z341" s="447"/>
    </row>
    <row r="342" ht="12.75" customHeight="1">
      <c r="A342" s="447"/>
      <c r="B342" s="476"/>
      <c r="C342" s="447"/>
      <c r="E342" s="447"/>
      <c r="F342" s="447"/>
      <c r="G342" s="447"/>
      <c r="O342" s="447"/>
      <c r="P342" s="447"/>
      <c r="Q342" s="447"/>
      <c r="R342" s="447"/>
      <c r="S342" s="447"/>
      <c r="T342" s="447"/>
      <c r="U342" s="447"/>
      <c r="V342" s="447"/>
      <c r="W342" s="447"/>
      <c r="X342" s="447"/>
      <c r="Y342" s="447"/>
      <c r="Z342" s="447"/>
    </row>
    <row r="343" ht="12.75" customHeight="1">
      <c r="A343" s="447"/>
      <c r="B343" s="476"/>
      <c r="C343" s="447"/>
      <c r="E343" s="447"/>
      <c r="F343" s="447"/>
      <c r="G343" s="447"/>
      <c r="O343" s="447"/>
      <c r="P343" s="447"/>
      <c r="Q343" s="447"/>
      <c r="R343" s="447"/>
      <c r="S343" s="447"/>
      <c r="T343" s="447"/>
      <c r="U343" s="447"/>
      <c r="V343" s="447"/>
      <c r="W343" s="447"/>
      <c r="X343" s="447"/>
      <c r="Y343" s="447"/>
      <c r="Z343" s="447"/>
    </row>
    <row r="344" ht="12.75" customHeight="1">
      <c r="A344" s="447"/>
      <c r="B344" s="476"/>
      <c r="C344" s="447"/>
      <c r="E344" s="447"/>
      <c r="F344" s="447"/>
      <c r="G344" s="447"/>
      <c r="O344" s="447"/>
      <c r="P344" s="447"/>
      <c r="Q344" s="447"/>
      <c r="R344" s="447"/>
      <c r="S344" s="447"/>
      <c r="T344" s="447"/>
      <c r="U344" s="447"/>
      <c r="V344" s="447"/>
      <c r="W344" s="447"/>
      <c r="X344" s="447"/>
      <c r="Y344" s="447"/>
      <c r="Z344" s="447"/>
    </row>
    <row r="345" ht="12.75" customHeight="1">
      <c r="A345" s="447"/>
      <c r="B345" s="476"/>
      <c r="C345" s="447"/>
      <c r="E345" s="447"/>
      <c r="F345" s="447"/>
      <c r="G345" s="447"/>
      <c r="O345" s="447"/>
      <c r="P345" s="447"/>
      <c r="Q345" s="447"/>
      <c r="R345" s="447"/>
      <c r="S345" s="447"/>
      <c r="T345" s="447"/>
      <c r="U345" s="447"/>
      <c r="V345" s="447"/>
      <c r="W345" s="447"/>
      <c r="X345" s="447"/>
      <c r="Y345" s="447"/>
      <c r="Z345" s="447"/>
    </row>
    <row r="346" ht="12.75" customHeight="1">
      <c r="A346" s="447"/>
      <c r="B346" s="476"/>
      <c r="C346" s="447"/>
      <c r="E346" s="447"/>
      <c r="F346" s="447"/>
      <c r="G346" s="447"/>
      <c r="O346" s="447"/>
      <c r="P346" s="447"/>
      <c r="Q346" s="447"/>
      <c r="R346" s="447"/>
      <c r="S346" s="447"/>
      <c r="T346" s="447"/>
      <c r="U346" s="447"/>
      <c r="V346" s="447"/>
      <c r="W346" s="447"/>
      <c r="X346" s="447"/>
      <c r="Y346" s="447"/>
      <c r="Z346" s="447"/>
    </row>
    <row r="347" ht="12.75" customHeight="1">
      <c r="A347" s="447"/>
      <c r="B347" s="476"/>
      <c r="C347" s="447"/>
      <c r="E347" s="447"/>
      <c r="F347" s="447"/>
      <c r="G347" s="447"/>
      <c r="O347" s="447"/>
      <c r="P347" s="447"/>
      <c r="Q347" s="447"/>
      <c r="R347" s="447"/>
      <c r="S347" s="447"/>
      <c r="T347" s="447"/>
      <c r="U347" s="447"/>
      <c r="V347" s="447"/>
      <c r="W347" s="447"/>
      <c r="X347" s="447"/>
      <c r="Y347" s="447"/>
      <c r="Z347" s="447"/>
    </row>
    <row r="348" ht="12.75" customHeight="1">
      <c r="A348" s="447"/>
      <c r="B348" s="476"/>
      <c r="C348" s="447"/>
      <c r="E348" s="447"/>
      <c r="F348" s="447"/>
      <c r="G348" s="447"/>
      <c r="O348" s="447"/>
      <c r="P348" s="447"/>
      <c r="Q348" s="447"/>
      <c r="R348" s="447"/>
      <c r="S348" s="447"/>
      <c r="T348" s="447"/>
      <c r="U348" s="447"/>
      <c r="V348" s="447"/>
      <c r="W348" s="447"/>
      <c r="X348" s="447"/>
      <c r="Y348" s="447"/>
      <c r="Z348" s="447"/>
    </row>
    <row r="349" ht="12.75" customHeight="1">
      <c r="A349" s="447"/>
      <c r="B349" s="476"/>
      <c r="C349" s="447"/>
      <c r="E349" s="447"/>
      <c r="F349" s="447"/>
      <c r="G349" s="447"/>
      <c r="O349" s="447"/>
      <c r="P349" s="447"/>
      <c r="Q349" s="447"/>
      <c r="R349" s="447"/>
      <c r="S349" s="447"/>
      <c r="T349" s="447"/>
      <c r="U349" s="447"/>
      <c r="V349" s="447"/>
      <c r="W349" s="447"/>
      <c r="X349" s="447"/>
      <c r="Y349" s="447"/>
      <c r="Z349" s="447"/>
    </row>
    <row r="350" ht="12.75" customHeight="1">
      <c r="A350" s="447"/>
      <c r="B350" s="476"/>
      <c r="C350" s="447"/>
      <c r="E350" s="447"/>
      <c r="F350" s="447"/>
      <c r="G350" s="447"/>
      <c r="O350" s="447"/>
      <c r="P350" s="447"/>
      <c r="Q350" s="447"/>
      <c r="R350" s="447"/>
      <c r="S350" s="447"/>
      <c r="T350" s="447"/>
      <c r="U350" s="447"/>
      <c r="V350" s="447"/>
      <c r="W350" s="447"/>
      <c r="X350" s="447"/>
      <c r="Y350" s="447"/>
      <c r="Z350" s="447"/>
    </row>
    <row r="351" ht="12.75" customHeight="1">
      <c r="A351" s="447"/>
      <c r="B351" s="476"/>
      <c r="C351" s="447"/>
      <c r="E351" s="447"/>
      <c r="F351" s="447"/>
      <c r="G351" s="447"/>
      <c r="O351" s="447"/>
      <c r="P351" s="447"/>
      <c r="Q351" s="447"/>
      <c r="R351" s="447"/>
      <c r="S351" s="447"/>
      <c r="T351" s="447"/>
      <c r="U351" s="447"/>
      <c r="V351" s="447"/>
      <c r="W351" s="447"/>
      <c r="X351" s="447"/>
      <c r="Y351" s="447"/>
      <c r="Z351" s="447"/>
    </row>
    <row r="352" ht="12.75" customHeight="1">
      <c r="A352" s="447"/>
      <c r="B352" s="476"/>
      <c r="C352" s="447"/>
      <c r="E352" s="447"/>
      <c r="F352" s="447"/>
      <c r="G352" s="447"/>
      <c r="O352" s="447"/>
      <c r="P352" s="447"/>
      <c r="Q352" s="447"/>
      <c r="R352" s="447"/>
      <c r="S352" s="447"/>
      <c r="T352" s="447"/>
      <c r="U352" s="447"/>
      <c r="V352" s="447"/>
      <c r="W352" s="447"/>
      <c r="X352" s="447"/>
      <c r="Y352" s="447"/>
      <c r="Z352" s="447"/>
    </row>
    <row r="353" ht="12.75" customHeight="1">
      <c r="A353" s="447"/>
      <c r="B353" s="476"/>
      <c r="C353" s="447"/>
      <c r="E353" s="447"/>
      <c r="F353" s="447"/>
      <c r="G353" s="447"/>
      <c r="O353" s="447"/>
      <c r="P353" s="447"/>
      <c r="Q353" s="447"/>
      <c r="R353" s="447"/>
      <c r="S353" s="447"/>
      <c r="T353" s="447"/>
      <c r="U353" s="447"/>
      <c r="V353" s="447"/>
      <c r="W353" s="447"/>
      <c r="X353" s="447"/>
      <c r="Y353" s="447"/>
      <c r="Z353" s="447"/>
    </row>
    <row r="354" ht="12.75" customHeight="1">
      <c r="A354" s="447"/>
      <c r="B354" s="476"/>
      <c r="C354" s="447"/>
      <c r="E354" s="447"/>
      <c r="F354" s="447"/>
      <c r="G354" s="447"/>
      <c r="O354" s="447"/>
      <c r="P354" s="447"/>
      <c r="Q354" s="447"/>
      <c r="R354" s="447"/>
      <c r="S354" s="447"/>
      <c r="T354" s="447"/>
      <c r="U354" s="447"/>
      <c r="V354" s="447"/>
      <c r="W354" s="447"/>
      <c r="X354" s="447"/>
      <c r="Y354" s="447"/>
      <c r="Z354" s="447"/>
    </row>
    <row r="355" ht="12.75" customHeight="1">
      <c r="A355" s="447"/>
      <c r="B355" s="476"/>
      <c r="C355" s="447"/>
      <c r="E355" s="447"/>
      <c r="F355" s="447"/>
      <c r="G355" s="447"/>
      <c r="O355" s="447"/>
      <c r="P355" s="447"/>
      <c r="Q355" s="447"/>
      <c r="R355" s="447"/>
      <c r="S355" s="447"/>
      <c r="T355" s="447"/>
      <c r="U355" s="447"/>
      <c r="V355" s="447"/>
      <c r="W355" s="447"/>
      <c r="X355" s="447"/>
      <c r="Y355" s="447"/>
      <c r="Z355" s="447"/>
    </row>
    <row r="356" ht="12.75" customHeight="1">
      <c r="A356" s="447"/>
      <c r="B356" s="476"/>
      <c r="C356" s="447"/>
      <c r="E356" s="447"/>
      <c r="F356" s="447"/>
      <c r="G356" s="447"/>
      <c r="O356" s="447"/>
      <c r="P356" s="447"/>
      <c r="Q356" s="447"/>
      <c r="R356" s="447"/>
      <c r="S356" s="447"/>
      <c r="T356" s="447"/>
      <c r="U356" s="447"/>
      <c r="V356" s="447"/>
      <c r="W356" s="447"/>
      <c r="X356" s="447"/>
      <c r="Y356" s="447"/>
      <c r="Z356" s="447"/>
    </row>
    <row r="357" ht="12.75" customHeight="1">
      <c r="A357" s="447"/>
      <c r="B357" s="476"/>
      <c r="C357" s="447"/>
      <c r="E357" s="447"/>
      <c r="F357" s="447"/>
      <c r="G357" s="447"/>
      <c r="O357" s="447"/>
      <c r="P357" s="447"/>
      <c r="Q357" s="447"/>
      <c r="R357" s="447"/>
      <c r="S357" s="447"/>
      <c r="T357" s="447"/>
      <c r="U357" s="447"/>
      <c r="V357" s="447"/>
      <c r="W357" s="447"/>
      <c r="X357" s="447"/>
      <c r="Y357" s="447"/>
      <c r="Z357" s="447"/>
    </row>
    <row r="358" ht="12.75" customHeight="1">
      <c r="A358" s="447"/>
      <c r="B358" s="476"/>
      <c r="C358" s="447"/>
      <c r="E358" s="447"/>
      <c r="F358" s="447"/>
      <c r="G358" s="447"/>
      <c r="O358" s="447"/>
      <c r="P358" s="447"/>
      <c r="Q358" s="447"/>
      <c r="R358" s="447"/>
      <c r="S358" s="447"/>
      <c r="T358" s="447"/>
      <c r="U358" s="447"/>
      <c r="V358" s="447"/>
      <c r="W358" s="447"/>
      <c r="X358" s="447"/>
      <c r="Y358" s="447"/>
      <c r="Z358" s="447"/>
    </row>
    <row r="359" ht="12.75" customHeight="1">
      <c r="A359" s="447"/>
      <c r="B359" s="476"/>
      <c r="C359" s="447"/>
      <c r="E359" s="447"/>
      <c r="F359" s="447"/>
      <c r="G359" s="447"/>
      <c r="O359" s="447"/>
      <c r="P359" s="447"/>
      <c r="Q359" s="447"/>
      <c r="R359" s="447"/>
      <c r="S359" s="447"/>
      <c r="T359" s="447"/>
      <c r="U359" s="447"/>
      <c r="V359" s="447"/>
      <c r="W359" s="447"/>
      <c r="X359" s="447"/>
      <c r="Y359" s="447"/>
      <c r="Z359" s="447"/>
    </row>
    <row r="360" ht="12.75" customHeight="1">
      <c r="A360" s="447"/>
      <c r="B360" s="476"/>
      <c r="C360" s="447"/>
      <c r="E360" s="447"/>
      <c r="F360" s="447"/>
      <c r="G360" s="447"/>
      <c r="O360" s="447"/>
      <c r="P360" s="447"/>
      <c r="Q360" s="447"/>
      <c r="R360" s="447"/>
      <c r="S360" s="447"/>
      <c r="T360" s="447"/>
      <c r="U360" s="447"/>
      <c r="V360" s="447"/>
      <c r="W360" s="447"/>
      <c r="X360" s="447"/>
      <c r="Y360" s="447"/>
      <c r="Z360" s="447"/>
    </row>
    <row r="361" ht="12.75" customHeight="1">
      <c r="A361" s="447"/>
      <c r="B361" s="476"/>
      <c r="C361" s="447"/>
      <c r="E361" s="447"/>
      <c r="F361" s="447"/>
      <c r="G361" s="447"/>
      <c r="O361" s="447"/>
      <c r="P361" s="447"/>
      <c r="Q361" s="447"/>
      <c r="R361" s="447"/>
      <c r="S361" s="447"/>
      <c r="T361" s="447"/>
      <c r="U361" s="447"/>
      <c r="V361" s="447"/>
      <c r="W361" s="447"/>
      <c r="X361" s="447"/>
      <c r="Y361" s="447"/>
      <c r="Z361" s="447"/>
    </row>
    <row r="362" ht="12.75" customHeight="1">
      <c r="A362" s="447"/>
      <c r="B362" s="476"/>
      <c r="C362" s="447"/>
      <c r="E362" s="447"/>
      <c r="F362" s="447"/>
      <c r="G362" s="447"/>
      <c r="O362" s="447"/>
      <c r="P362" s="447"/>
      <c r="Q362" s="447"/>
      <c r="R362" s="447"/>
      <c r="S362" s="447"/>
      <c r="T362" s="447"/>
      <c r="U362" s="447"/>
      <c r="V362" s="447"/>
      <c r="W362" s="447"/>
      <c r="X362" s="447"/>
      <c r="Y362" s="447"/>
      <c r="Z362" s="447"/>
    </row>
    <row r="363" ht="12.75" customHeight="1">
      <c r="A363" s="447"/>
      <c r="B363" s="476"/>
      <c r="C363" s="447"/>
      <c r="E363" s="447"/>
      <c r="F363" s="447"/>
      <c r="G363" s="447"/>
      <c r="O363" s="447"/>
      <c r="P363" s="447"/>
      <c r="Q363" s="447"/>
      <c r="R363" s="447"/>
      <c r="S363" s="447"/>
      <c r="T363" s="447"/>
      <c r="U363" s="447"/>
      <c r="V363" s="447"/>
      <c r="W363" s="447"/>
      <c r="X363" s="447"/>
      <c r="Y363" s="447"/>
      <c r="Z363" s="447"/>
    </row>
    <row r="364" ht="12.75" customHeight="1">
      <c r="A364" s="447"/>
      <c r="B364" s="476"/>
      <c r="C364" s="447"/>
      <c r="E364" s="447"/>
      <c r="F364" s="447"/>
      <c r="G364" s="447"/>
      <c r="O364" s="447"/>
      <c r="P364" s="447"/>
      <c r="Q364" s="447"/>
      <c r="R364" s="447"/>
      <c r="S364" s="447"/>
      <c r="T364" s="447"/>
      <c r="U364" s="447"/>
      <c r="V364" s="447"/>
      <c r="W364" s="447"/>
      <c r="X364" s="447"/>
      <c r="Y364" s="447"/>
      <c r="Z364" s="447"/>
    </row>
    <row r="365" ht="12.75" customHeight="1">
      <c r="A365" s="447"/>
      <c r="B365" s="476"/>
      <c r="C365" s="447"/>
      <c r="E365" s="447"/>
      <c r="F365" s="447"/>
      <c r="G365" s="447"/>
      <c r="O365" s="447"/>
      <c r="P365" s="447"/>
      <c r="Q365" s="447"/>
      <c r="R365" s="447"/>
      <c r="S365" s="447"/>
      <c r="T365" s="447"/>
      <c r="U365" s="447"/>
      <c r="V365" s="447"/>
      <c r="W365" s="447"/>
      <c r="X365" s="447"/>
      <c r="Y365" s="447"/>
      <c r="Z365" s="447"/>
    </row>
    <row r="366" ht="12.75" customHeight="1">
      <c r="A366" s="447"/>
      <c r="B366" s="476"/>
      <c r="C366" s="447"/>
      <c r="E366" s="447"/>
      <c r="F366" s="447"/>
      <c r="G366" s="447"/>
      <c r="O366" s="447"/>
      <c r="P366" s="447"/>
      <c r="Q366" s="447"/>
      <c r="R366" s="447"/>
      <c r="S366" s="447"/>
      <c r="T366" s="447"/>
      <c r="U366" s="447"/>
      <c r="V366" s="447"/>
      <c r="W366" s="447"/>
      <c r="X366" s="447"/>
      <c r="Y366" s="447"/>
      <c r="Z366" s="447"/>
    </row>
    <row r="367" ht="12.75" customHeight="1">
      <c r="A367" s="447"/>
      <c r="B367" s="476"/>
      <c r="C367" s="447"/>
      <c r="E367" s="447"/>
      <c r="F367" s="447"/>
      <c r="G367" s="447"/>
      <c r="O367" s="447"/>
      <c r="P367" s="447"/>
      <c r="Q367" s="447"/>
      <c r="R367" s="447"/>
      <c r="S367" s="447"/>
      <c r="T367" s="447"/>
      <c r="U367" s="447"/>
      <c r="V367" s="447"/>
      <c r="W367" s="447"/>
      <c r="X367" s="447"/>
      <c r="Y367" s="447"/>
      <c r="Z367" s="447"/>
    </row>
    <row r="368" ht="12.75" customHeight="1">
      <c r="A368" s="447"/>
      <c r="B368" s="476"/>
      <c r="C368" s="447"/>
      <c r="E368" s="447"/>
      <c r="F368" s="447"/>
      <c r="G368" s="447"/>
      <c r="O368" s="447"/>
      <c r="P368" s="447"/>
      <c r="Q368" s="447"/>
      <c r="R368" s="447"/>
      <c r="S368" s="447"/>
      <c r="T368" s="447"/>
      <c r="U368" s="447"/>
      <c r="V368" s="447"/>
      <c r="W368" s="447"/>
      <c r="X368" s="447"/>
      <c r="Y368" s="447"/>
      <c r="Z368" s="447"/>
    </row>
    <row r="369" ht="12.75" customHeight="1">
      <c r="A369" s="447"/>
      <c r="B369" s="476"/>
      <c r="C369" s="447"/>
      <c r="E369" s="447"/>
      <c r="F369" s="447"/>
      <c r="G369" s="447"/>
      <c r="O369" s="447"/>
      <c r="P369" s="447"/>
      <c r="Q369" s="447"/>
      <c r="R369" s="447"/>
      <c r="S369" s="447"/>
      <c r="T369" s="447"/>
      <c r="U369" s="447"/>
      <c r="V369" s="447"/>
      <c r="W369" s="447"/>
      <c r="X369" s="447"/>
      <c r="Y369" s="447"/>
      <c r="Z369" s="447"/>
    </row>
    <row r="370" ht="12.75" customHeight="1">
      <c r="A370" s="447"/>
      <c r="B370" s="476"/>
      <c r="C370" s="447"/>
      <c r="E370" s="447"/>
      <c r="F370" s="447"/>
      <c r="G370" s="447"/>
      <c r="O370" s="447"/>
      <c r="P370" s="447"/>
      <c r="Q370" s="447"/>
      <c r="R370" s="447"/>
      <c r="S370" s="447"/>
      <c r="T370" s="447"/>
      <c r="U370" s="447"/>
      <c r="V370" s="447"/>
      <c r="W370" s="447"/>
      <c r="X370" s="447"/>
      <c r="Y370" s="447"/>
      <c r="Z370" s="447"/>
    </row>
    <row r="371" ht="12.75" customHeight="1">
      <c r="A371" s="447"/>
      <c r="B371" s="476"/>
      <c r="C371" s="447"/>
      <c r="E371" s="447"/>
      <c r="F371" s="447"/>
      <c r="G371" s="447"/>
      <c r="O371" s="447"/>
      <c r="P371" s="447"/>
      <c r="Q371" s="447"/>
      <c r="R371" s="447"/>
      <c r="S371" s="447"/>
      <c r="T371" s="447"/>
      <c r="U371" s="447"/>
      <c r="V371" s="447"/>
      <c r="W371" s="447"/>
      <c r="X371" s="447"/>
      <c r="Y371" s="447"/>
      <c r="Z371" s="447"/>
    </row>
    <row r="372" ht="12.75" customHeight="1">
      <c r="A372" s="447"/>
      <c r="B372" s="476"/>
      <c r="C372" s="447"/>
      <c r="E372" s="447"/>
      <c r="F372" s="447"/>
      <c r="G372" s="447"/>
      <c r="O372" s="447"/>
      <c r="P372" s="447"/>
      <c r="Q372" s="447"/>
      <c r="R372" s="447"/>
      <c r="S372" s="447"/>
      <c r="T372" s="447"/>
      <c r="U372" s="447"/>
      <c r="V372" s="447"/>
      <c r="W372" s="447"/>
      <c r="X372" s="447"/>
      <c r="Y372" s="447"/>
      <c r="Z372" s="447"/>
    </row>
    <row r="373" ht="12.75" customHeight="1">
      <c r="A373" s="447"/>
      <c r="B373" s="476"/>
      <c r="C373" s="447"/>
      <c r="E373" s="447"/>
      <c r="F373" s="447"/>
      <c r="G373" s="447"/>
      <c r="O373" s="447"/>
      <c r="P373" s="447"/>
      <c r="Q373" s="447"/>
      <c r="R373" s="447"/>
      <c r="S373" s="447"/>
      <c r="T373" s="447"/>
      <c r="U373" s="447"/>
      <c r="V373" s="447"/>
      <c r="W373" s="447"/>
      <c r="X373" s="447"/>
      <c r="Y373" s="447"/>
      <c r="Z373" s="447"/>
    </row>
    <row r="374" ht="12.75" customHeight="1">
      <c r="A374" s="447"/>
      <c r="B374" s="476"/>
      <c r="C374" s="447"/>
      <c r="E374" s="447"/>
      <c r="F374" s="447"/>
      <c r="G374" s="447"/>
      <c r="O374" s="447"/>
      <c r="P374" s="447"/>
      <c r="Q374" s="447"/>
      <c r="R374" s="447"/>
      <c r="S374" s="447"/>
      <c r="T374" s="447"/>
      <c r="U374" s="447"/>
      <c r="V374" s="447"/>
      <c r="W374" s="447"/>
      <c r="X374" s="447"/>
      <c r="Y374" s="447"/>
      <c r="Z374" s="447"/>
    </row>
    <row r="375" ht="12.75" customHeight="1">
      <c r="A375" s="447"/>
      <c r="B375" s="476"/>
      <c r="C375" s="447"/>
      <c r="E375" s="447"/>
      <c r="F375" s="447"/>
      <c r="G375" s="447"/>
      <c r="O375" s="447"/>
      <c r="P375" s="447"/>
      <c r="Q375" s="447"/>
      <c r="R375" s="447"/>
      <c r="S375" s="447"/>
      <c r="T375" s="447"/>
      <c r="U375" s="447"/>
      <c r="V375" s="447"/>
      <c r="W375" s="447"/>
      <c r="X375" s="447"/>
      <c r="Y375" s="447"/>
      <c r="Z375" s="447"/>
    </row>
    <row r="376" ht="12.75" customHeight="1">
      <c r="A376" s="447"/>
      <c r="B376" s="476"/>
      <c r="C376" s="447"/>
      <c r="E376" s="447"/>
      <c r="F376" s="447"/>
      <c r="G376" s="447"/>
      <c r="O376" s="447"/>
      <c r="P376" s="447"/>
      <c r="Q376" s="447"/>
      <c r="R376" s="447"/>
      <c r="S376" s="447"/>
      <c r="T376" s="447"/>
      <c r="U376" s="447"/>
      <c r="V376" s="447"/>
      <c r="W376" s="447"/>
      <c r="X376" s="447"/>
      <c r="Y376" s="447"/>
      <c r="Z376" s="447"/>
    </row>
    <row r="377" ht="12.75" customHeight="1">
      <c r="A377" s="447"/>
      <c r="B377" s="476"/>
      <c r="C377" s="447"/>
      <c r="E377" s="447"/>
      <c r="F377" s="447"/>
      <c r="G377" s="447"/>
      <c r="O377" s="447"/>
      <c r="P377" s="447"/>
      <c r="Q377" s="447"/>
      <c r="R377" s="447"/>
      <c r="S377" s="447"/>
      <c r="T377" s="447"/>
      <c r="U377" s="447"/>
      <c r="V377" s="447"/>
      <c r="W377" s="447"/>
      <c r="X377" s="447"/>
      <c r="Y377" s="447"/>
      <c r="Z377" s="447"/>
    </row>
    <row r="378" ht="12.75" customHeight="1">
      <c r="A378" s="447"/>
      <c r="B378" s="476"/>
      <c r="C378" s="447"/>
      <c r="E378" s="447"/>
      <c r="F378" s="447"/>
      <c r="G378" s="447"/>
      <c r="O378" s="447"/>
      <c r="P378" s="447"/>
      <c r="Q378" s="447"/>
      <c r="R378" s="447"/>
      <c r="S378" s="447"/>
      <c r="T378" s="447"/>
      <c r="U378" s="447"/>
      <c r="V378" s="447"/>
      <c r="W378" s="447"/>
      <c r="X378" s="447"/>
      <c r="Y378" s="447"/>
      <c r="Z378" s="447"/>
    </row>
    <row r="379" ht="12.75" customHeight="1">
      <c r="A379" s="447"/>
      <c r="B379" s="476"/>
      <c r="C379" s="447"/>
      <c r="E379" s="447"/>
      <c r="F379" s="447"/>
      <c r="G379" s="447"/>
      <c r="O379" s="447"/>
      <c r="P379" s="447"/>
      <c r="Q379" s="447"/>
      <c r="R379" s="447"/>
      <c r="S379" s="447"/>
      <c r="T379" s="447"/>
      <c r="U379" s="447"/>
      <c r="V379" s="447"/>
      <c r="W379" s="447"/>
      <c r="X379" s="447"/>
      <c r="Y379" s="447"/>
      <c r="Z379" s="447"/>
    </row>
    <row r="380" ht="12.75" customHeight="1">
      <c r="A380" s="447"/>
      <c r="B380" s="476"/>
      <c r="C380" s="447"/>
      <c r="E380" s="447"/>
      <c r="F380" s="447"/>
      <c r="G380" s="447"/>
      <c r="O380" s="447"/>
      <c r="P380" s="447"/>
      <c r="Q380" s="447"/>
      <c r="R380" s="447"/>
      <c r="S380" s="447"/>
      <c r="T380" s="447"/>
      <c r="U380" s="447"/>
      <c r="V380" s="447"/>
      <c r="W380" s="447"/>
      <c r="X380" s="447"/>
      <c r="Y380" s="447"/>
      <c r="Z380" s="447"/>
    </row>
    <row r="381" ht="12.75" customHeight="1">
      <c r="A381" s="447"/>
      <c r="B381" s="476"/>
      <c r="C381" s="447"/>
      <c r="E381" s="447"/>
      <c r="F381" s="447"/>
      <c r="G381" s="447"/>
      <c r="O381" s="447"/>
      <c r="P381" s="447"/>
      <c r="Q381" s="447"/>
      <c r="R381" s="447"/>
      <c r="S381" s="447"/>
      <c r="T381" s="447"/>
      <c r="U381" s="447"/>
      <c r="V381" s="447"/>
      <c r="W381" s="447"/>
      <c r="X381" s="447"/>
      <c r="Y381" s="447"/>
      <c r="Z381" s="447"/>
    </row>
    <row r="382" ht="12.75" customHeight="1">
      <c r="A382" s="447"/>
      <c r="B382" s="476"/>
      <c r="C382" s="447"/>
      <c r="E382" s="447"/>
      <c r="F382" s="447"/>
      <c r="G382" s="447"/>
      <c r="O382" s="447"/>
      <c r="P382" s="447"/>
      <c r="Q382" s="447"/>
      <c r="R382" s="447"/>
      <c r="S382" s="447"/>
      <c r="T382" s="447"/>
      <c r="U382" s="447"/>
      <c r="V382" s="447"/>
      <c r="W382" s="447"/>
      <c r="X382" s="447"/>
      <c r="Y382" s="447"/>
      <c r="Z382" s="447"/>
    </row>
    <row r="383" ht="12.75" customHeight="1">
      <c r="A383" s="447"/>
      <c r="B383" s="476"/>
      <c r="C383" s="447"/>
      <c r="E383" s="447"/>
      <c r="F383" s="447"/>
      <c r="G383" s="447"/>
      <c r="O383" s="447"/>
      <c r="P383" s="447"/>
      <c r="Q383" s="447"/>
      <c r="R383" s="447"/>
      <c r="S383" s="447"/>
      <c r="T383" s="447"/>
      <c r="U383" s="447"/>
      <c r="V383" s="447"/>
      <c r="W383" s="447"/>
      <c r="X383" s="447"/>
      <c r="Y383" s="447"/>
      <c r="Z383" s="447"/>
    </row>
    <row r="384" ht="12.75" customHeight="1">
      <c r="A384" s="447"/>
      <c r="B384" s="476"/>
      <c r="C384" s="447"/>
      <c r="E384" s="447"/>
      <c r="F384" s="447"/>
      <c r="G384" s="447"/>
      <c r="O384" s="447"/>
      <c r="P384" s="447"/>
      <c r="Q384" s="447"/>
      <c r="R384" s="447"/>
      <c r="S384" s="447"/>
      <c r="T384" s="447"/>
      <c r="U384" s="447"/>
      <c r="V384" s="447"/>
      <c r="W384" s="447"/>
      <c r="X384" s="447"/>
      <c r="Y384" s="447"/>
      <c r="Z384" s="447"/>
    </row>
    <row r="385" ht="12.75" customHeight="1">
      <c r="A385" s="447"/>
      <c r="B385" s="476"/>
      <c r="C385" s="447"/>
      <c r="E385" s="447"/>
      <c r="F385" s="447"/>
      <c r="G385" s="447"/>
      <c r="O385" s="447"/>
      <c r="P385" s="447"/>
      <c r="Q385" s="447"/>
      <c r="R385" s="447"/>
      <c r="S385" s="447"/>
      <c r="T385" s="447"/>
      <c r="U385" s="447"/>
      <c r="V385" s="447"/>
      <c r="W385" s="447"/>
      <c r="X385" s="447"/>
      <c r="Y385" s="447"/>
      <c r="Z385" s="447"/>
    </row>
    <row r="386" ht="12.75" customHeight="1">
      <c r="A386" s="447"/>
      <c r="B386" s="476"/>
      <c r="C386" s="447"/>
      <c r="E386" s="447"/>
      <c r="F386" s="447"/>
      <c r="G386" s="447"/>
      <c r="O386" s="447"/>
      <c r="P386" s="447"/>
      <c r="Q386" s="447"/>
      <c r="R386" s="447"/>
      <c r="S386" s="447"/>
      <c r="T386" s="447"/>
      <c r="U386" s="447"/>
      <c r="V386" s="447"/>
      <c r="W386" s="447"/>
      <c r="X386" s="447"/>
      <c r="Y386" s="447"/>
      <c r="Z386" s="447"/>
    </row>
    <row r="387" ht="12.75" customHeight="1">
      <c r="A387" s="447"/>
      <c r="B387" s="476"/>
      <c r="C387" s="447"/>
      <c r="E387" s="447"/>
      <c r="F387" s="447"/>
      <c r="G387" s="447"/>
      <c r="O387" s="447"/>
      <c r="P387" s="447"/>
      <c r="Q387" s="447"/>
      <c r="R387" s="447"/>
      <c r="S387" s="447"/>
      <c r="T387" s="447"/>
      <c r="U387" s="447"/>
      <c r="V387" s="447"/>
      <c r="W387" s="447"/>
      <c r="X387" s="447"/>
      <c r="Y387" s="447"/>
      <c r="Z387" s="447"/>
    </row>
    <row r="388" ht="12.75" customHeight="1">
      <c r="A388" s="447"/>
      <c r="B388" s="476"/>
      <c r="C388" s="447"/>
      <c r="E388" s="447"/>
      <c r="F388" s="447"/>
      <c r="G388" s="447"/>
      <c r="O388" s="447"/>
      <c r="P388" s="447"/>
      <c r="Q388" s="447"/>
      <c r="R388" s="447"/>
      <c r="S388" s="447"/>
      <c r="T388" s="447"/>
      <c r="U388" s="447"/>
      <c r="V388" s="447"/>
      <c r="W388" s="447"/>
      <c r="X388" s="447"/>
      <c r="Y388" s="447"/>
      <c r="Z388" s="447"/>
    </row>
    <row r="389" ht="12.75" customHeight="1">
      <c r="A389" s="447"/>
      <c r="B389" s="476"/>
      <c r="C389" s="447"/>
      <c r="E389" s="447"/>
      <c r="F389" s="447"/>
      <c r="G389" s="447"/>
      <c r="O389" s="447"/>
      <c r="P389" s="447"/>
      <c r="Q389" s="447"/>
      <c r="R389" s="447"/>
      <c r="S389" s="447"/>
      <c r="T389" s="447"/>
      <c r="U389" s="447"/>
      <c r="V389" s="447"/>
      <c r="W389" s="447"/>
      <c r="X389" s="447"/>
      <c r="Y389" s="447"/>
      <c r="Z389" s="447"/>
    </row>
    <row r="390" ht="12.75" customHeight="1">
      <c r="A390" s="447"/>
      <c r="B390" s="476"/>
      <c r="C390" s="447"/>
      <c r="E390" s="447"/>
      <c r="F390" s="447"/>
      <c r="G390" s="447"/>
      <c r="O390" s="447"/>
      <c r="P390" s="447"/>
      <c r="Q390" s="447"/>
      <c r="R390" s="447"/>
      <c r="S390" s="447"/>
      <c r="T390" s="447"/>
      <c r="U390" s="447"/>
      <c r="V390" s="447"/>
      <c r="W390" s="447"/>
      <c r="X390" s="447"/>
      <c r="Y390" s="447"/>
      <c r="Z390" s="447"/>
    </row>
    <row r="391" ht="12.75" customHeight="1">
      <c r="A391" s="447"/>
      <c r="B391" s="476"/>
      <c r="C391" s="447"/>
      <c r="E391" s="447"/>
      <c r="F391" s="447"/>
      <c r="G391" s="447"/>
      <c r="O391" s="447"/>
      <c r="P391" s="447"/>
      <c r="Q391" s="447"/>
      <c r="R391" s="447"/>
      <c r="S391" s="447"/>
      <c r="T391" s="447"/>
      <c r="U391" s="447"/>
      <c r="V391" s="447"/>
      <c r="W391" s="447"/>
      <c r="X391" s="447"/>
      <c r="Y391" s="447"/>
      <c r="Z391" s="447"/>
    </row>
    <row r="392" ht="12.75" customHeight="1">
      <c r="A392" s="447"/>
      <c r="B392" s="476"/>
      <c r="C392" s="447"/>
      <c r="E392" s="447"/>
      <c r="F392" s="447"/>
      <c r="G392" s="447"/>
      <c r="O392" s="447"/>
      <c r="P392" s="447"/>
      <c r="Q392" s="447"/>
      <c r="R392" s="447"/>
      <c r="S392" s="447"/>
      <c r="T392" s="447"/>
      <c r="U392" s="447"/>
      <c r="V392" s="447"/>
      <c r="W392" s="447"/>
      <c r="X392" s="447"/>
      <c r="Y392" s="447"/>
      <c r="Z392" s="447"/>
    </row>
    <row r="393" ht="12.75" customHeight="1">
      <c r="A393" s="447"/>
      <c r="B393" s="476"/>
      <c r="C393" s="447"/>
      <c r="E393" s="447"/>
      <c r="F393" s="447"/>
      <c r="G393" s="447"/>
      <c r="O393" s="447"/>
      <c r="P393" s="447"/>
      <c r="Q393" s="447"/>
      <c r="R393" s="447"/>
      <c r="S393" s="447"/>
      <c r="T393" s="447"/>
      <c r="U393" s="447"/>
      <c r="V393" s="447"/>
      <c r="W393" s="447"/>
      <c r="X393" s="447"/>
      <c r="Y393" s="447"/>
      <c r="Z393" s="447"/>
    </row>
    <row r="394" ht="12.75" customHeight="1">
      <c r="A394" s="447"/>
      <c r="B394" s="476"/>
      <c r="C394" s="447"/>
      <c r="E394" s="447"/>
      <c r="F394" s="447"/>
      <c r="G394" s="447"/>
      <c r="O394" s="447"/>
      <c r="P394" s="447"/>
      <c r="Q394" s="447"/>
      <c r="R394" s="447"/>
      <c r="S394" s="447"/>
      <c r="T394" s="447"/>
      <c r="U394" s="447"/>
      <c r="V394" s="447"/>
      <c r="W394" s="447"/>
      <c r="X394" s="447"/>
      <c r="Y394" s="447"/>
      <c r="Z394" s="447"/>
    </row>
    <row r="395" ht="12.75" customHeight="1">
      <c r="A395" s="447"/>
      <c r="B395" s="476"/>
      <c r="C395" s="447"/>
      <c r="E395" s="447"/>
      <c r="F395" s="447"/>
      <c r="G395" s="447"/>
      <c r="O395" s="447"/>
      <c r="P395" s="447"/>
      <c r="Q395" s="447"/>
      <c r="R395" s="447"/>
      <c r="S395" s="447"/>
      <c r="T395" s="447"/>
      <c r="U395" s="447"/>
      <c r="V395" s="447"/>
      <c r="W395" s="447"/>
      <c r="X395" s="447"/>
      <c r="Y395" s="447"/>
      <c r="Z395" s="447"/>
    </row>
    <row r="396" ht="12.75" customHeight="1">
      <c r="A396" s="447"/>
      <c r="B396" s="476"/>
      <c r="C396" s="447"/>
      <c r="E396" s="447"/>
      <c r="F396" s="447"/>
      <c r="G396" s="447"/>
      <c r="O396" s="447"/>
      <c r="P396" s="447"/>
      <c r="Q396" s="447"/>
      <c r="R396" s="447"/>
      <c r="S396" s="447"/>
      <c r="T396" s="447"/>
      <c r="U396" s="447"/>
      <c r="V396" s="447"/>
      <c r="W396" s="447"/>
      <c r="X396" s="447"/>
      <c r="Y396" s="447"/>
      <c r="Z396" s="447"/>
    </row>
    <row r="397" ht="12.75" customHeight="1">
      <c r="A397" s="447"/>
      <c r="B397" s="476"/>
      <c r="C397" s="447"/>
      <c r="E397" s="447"/>
      <c r="F397" s="447"/>
      <c r="G397" s="447"/>
      <c r="O397" s="447"/>
      <c r="P397" s="447"/>
      <c r="Q397" s="447"/>
      <c r="R397" s="447"/>
      <c r="S397" s="447"/>
      <c r="T397" s="447"/>
      <c r="U397" s="447"/>
      <c r="V397" s="447"/>
      <c r="W397" s="447"/>
      <c r="X397" s="447"/>
      <c r="Y397" s="447"/>
      <c r="Z397" s="447"/>
    </row>
    <row r="398" ht="12.75" customHeight="1">
      <c r="A398" s="447"/>
      <c r="B398" s="476"/>
      <c r="C398" s="447"/>
      <c r="E398" s="447"/>
      <c r="F398" s="447"/>
      <c r="G398" s="447"/>
      <c r="O398" s="447"/>
      <c r="P398" s="447"/>
      <c r="Q398" s="447"/>
      <c r="R398" s="447"/>
      <c r="S398" s="447"/>
      <c r="T398" s="447"/>
      <c r="U398" s="447"/>
      <c r="V398" s="447"/>
      <c r="W398" s="447"/>
      <c r="X398" s="447"/>
      <c r="Y398" s="447"/>
      <c r="Z398" s="447"/>
    </row>
    <row r="399" ht="12.75" customHeight="1">
      <c r="A399" s="447"/>
      <c r="B399" s="476"/>
      <c r="C399" s="447"/>
      <c r="E399" s="447"/>
      <c r="F399" s="447"/>
      <c r="G399" s="447"/>
      <c r="O399" s="447"/>
      <c r="P399" s="447"/>
      <c r="Q399" s="447"/>
      <c r="R399" s="447"/>
      <c r="S399" s="447"/>
      <c r="T399" s="447"/>
      <c r="U399" s="447"/>
      <c r="V399" s="447"/>
      <c r="W399" s="447"/>
      <c r="X399" s="447"/>
      <c r="Y399" s="447"/>
      <c r="Z399" s="447"/>
    </row>
    <row r="400" ht="12.75" customHeight="1">
      <c r="A400" s="447"/>
      <c r="B400" s="476"/>
      <c r="C400" s="447"/>
      <c r="E400" s="447"/>
      <c r="F400" s="447"/>
      <c r="G400" s="447"/>
      <c r="O400" s="447"/>
      <c r="P400" s="447"/>
      <c r="Q400" s="447"/>
      <c r="R400" s="447"/>
      <c r="S400" s="447"/>
      <c r="T400" s="447"/>
      <c r="U400" s="447"/>
      <c r="V400" s="447"/>
      <c r="W400" s="447"/>
      <c r="X400" s="447"/>
      <c r="Y400" s="447"/>
      <c r="Z400" s="447"/>
    </row>
    <row r="401" ht="12.75" customHeight="1">
      <c r="A401" s="447"/>
      <c r="B401" s="476"/>
      <c r="C401" s="447"/>
      <c r="E401" s="447"/>
      <c r="F401" s="447"/>
      <c r="G401" s="447"/>
      <c r="O401" s="447"/>
      <c r="P401" s="447"/>
      <c r="Q401" s="447"/>
      <c r="R401" s="447"/>
      <c r="S401" s="447"/>
      <c r="T401" s="447"/>
      <c r="U401" s="447"/>
      <c r="V401" s="447"/>
      <c r="W401" s="447"/>
      <c r="X401" s="447"/>
      <c r="Y401" s="447"/>
      <c r="Z401" s="447"/>
    </row>
    <row r="402" ht="12.75" customHeight="1">
      <c r="A402" s="447"/>
      <c r="B402" s="476"/>
      <c r="C402" s="447"/>
      <c r="E402" s="447"/>
      <c r="F402" s="447"/>
      <c r="G402" s="447"/>
      <c r="O402" s="447"/>
      <c r="P402" s="447"/>
      <c r="Q402" s="447"/>
      <c r="R402" s="447"/>
      <c r="S402" s="447"/>
      <c r="T402" s="447"/>
      <c r="U402" s="447"/>
      <c r="V402" s="447"/>
      <c r="W402" s="447"/>
      <c r="X402" s="447"/>
      <c r="Y402" s="447"/>
      <c r="Z402" s="447"/>
    </row>
    <row r="403" ht="12.75" customHeight="1">
      <c r="A403" s="447"/>
      <c r="B403" s="476"/>
      <c r="C403" s="447"/>
      <c r="E403" s="447"/>
      <c r="F403" s="447"/>
      <c r="G403" s="447"/>
      <c r="O403" s="447"/>
      <c r="P403" s="447"/>
      <c r="Q403" s="447"/>
      <c r="R403" s="447"/>
      <c r="S403" s="447"/>
      <c r="T403" s="447"/>
      <c r="U403" s="447"/>
      <c r="V403" s="447"/>
      <c r="W403" s="447"/>
      <c r="X403" s="447"/>
      <c r="Y403" s="447"/>
      <c r="Z403" s="447"/>
    </row>
    <row r="404" ht="12.75" customHeight="1">
      <c r="A404" s="447"/>
      <c r="B404" s="476"/>
      <c r="C404" s="447"/>
      <c r="E404" s="447"/>
      <c r="F404" s="447"/>
      <c r="G404" s="447"/>
      <c r="O404" s="447"/>
      <c r="P404" s="447"/>
      <c r="Q404" s="447"/>
      <c r="R404" s="447"/>
      <c r="S404" s="447"/>
      <c r="T404" s="447"/>
      <c r="U404" s="447"/>
      <c r="V404" s="447"/>
      <c r="W404" s="447"/>
      <c r="X404" s="447"/>
      <c r="Y404" s="447"/>
      <c r="Z404" s="447"/>
    </row>
    <row r="405" ht="12.75" customHeight="1">
      <c r="A405" s="447"/>
      <c r="B405" s="476"/>
      <c r="C405" s="447"/>
      <c r="E405" s="447"/>
      <c r="F405" s="447"/>
      <c r="G405" s="447"/>
      <c r="O405" s="447"/>
      <c r="P405" s="447"/>
      <c r="Q405" s="447"/>
      <c r="R405" s="447"/>
      <c r="S405" s="447"/>
      <c r="T405" s="447"/>
      <c r="U405" s="447"/>
      <c r="V405" s="447"/>
      <c r="W405" s="447"/>
      <c r="X405" s="447"/>
      <c r="Y405" s="447"/>
      <c r="Z405" s="447"/>
    </row>
    <row r="406" ht="12.75" customHeight="1">
      <c r="A406" s="447"/>
      <c r="B406" s="476"/>
      <c r="C406" s="447"/>
      <c r="E406" s="447"/>
      <c r="F406" s="447"/>
      <c r="G406" s="447"/>
      <c r="O406" s="447"/>
      <c r="P406" s="447"/>
      <c r="Q406" s="447"/>
      <c r="R406" s="447"/>
      <c r="S406" s="447"/>
      <c r="T406" s="447"/>
      <c r="U406" s="447"/>
      <c r="V406" s="447"/>
      <c r="W406" s="447"/>
      <c r="X406" s="447"/>
      <c r="Y406" s="447"/>
      <c r="Z406" s="447"/>
    </row>
    <row r="407" ht="12.75" customHeight="1">
      <c r="A407" s="447"/>
      <c r="B407" s="476"/>
      <c r="C407" s="447"/>
      <c r="E407" s="447"/>
      <c r="F407" s="447"/>
      <c r="G407" s="447"/>
      <c r="O407" s="447"/>
      <c r="P407" s="447"/>
      <c r="Q407" s="447"/>
      <c r="R407" s="447"/>
      <c r="S407" s="447"/>
      <c r="T407" s="447"/>
      <c r="U407" s="447"/>
      <c r="V407" s="447"/>
      <c r="W407" s="447"/>
      <c r="X407" s="447"/>
      <c r="Y407" s="447"/>
      <c r="Z407" s="447"/>
    </row>
    <row r="408" ht="12.75" customHeight="1">
      <c r="A408" s="447"/>
      <c r="B408" s="476"/>
      <c r="C408" s="447"/>
      <c r="E408" s="447"/>
      <c r="F408" s="447"/>
      <c r="G408" s="447"/>
      <c r="O408" s="447"/>
      <c r="P408" s="447"/>
      <c r="Q408" s="447"/>
      <c r="R408" s="447"/>
      <c r="S408" s="447"/>
      <c r="T408" s="447"/>
      <c r="U408" s="447"/>
      <c r="V408" s="447"/>
      <c r="W408" s="447"/>
      <c r="X408" s="447"/>
      <c r="Y408" s="447"/>
      <c r="Z408" s="447"/>
    </row>
    <row r="409" ht="12.75" customHeight="1">
      <c r="A409" s="447"/>
      <c r="B409" s="476"/>
      <c r="C409" s="447"/>
      <c r="E409" s="447"/>
      <c r="F409" s="447"/>
      <c r="G409" s="447"/>
      <c r="O409" s="447"/>
      <c r="P409" s="447"/>
      <c r="Q409" s="447"/>
      <c r="R409" s="447"/>
      <c r="S409" s="447"/>
      <c r="T409" s="447"/>
      <c r="U409" s="447"/>
      <c r="V409" s="447"/>
      <c r="W409" s="447"/>
      <c r="X409" s="447"/>
      <c r="Y409" s="447"/>
      <c r="Z409" s="447"/>
    </row>
    <row r="410" ht="12.75" customHeight="1">
      <c r="A410" s="447"/>
      <c r="B410" s="476"/>
      <c r="C410" s="447"/>
      <c r="E410" s="447"/>
      <c r="F410" s="447"/>
      <c r="G410" s="447"/>
      <c r="O410" s="447"/>
      <c r="P410" s="447"/>
      <c r="Q410" s="447"/>
      <c r="R410" s="447"/>
      <c r="S410" s="447"/>
      <c r="T410" s="447"/>
      <c r="U410" s="447"/>
      <c r="V410" s="447"/>
      <c r="W410" s="447"/>
      <c r="X410" s="447"/>
      <c r="Y410" s="447"/>
      <c r="Z410" s="447"/>
    </row>
    <row r="411" ht="12.75" customHeight="1">
      <c r="A411" s="447"/>
      <c r="B411" s="476"/>
      <c r="C411" s="447"/>
      <c r="E411" s="447"/>
      <c r="F411" s="447"/>
      <c r="G411" s="447"/>
      <c r="O411" s="447"/>
      <c r="P411" s="447"/>
      <c r="Q411" s="447"/>
      <c r="R411" s="447"/>
      <c r="S411" s="447"/>
      <c r="T411" s="447"/>
      <c r="U411" s="447"/>
      <c r="V411" s="447"/>
      <c r="W411" s="447"/>
      <c r="X411" s="447"/>
      <c r="Y411" s="447"/>
      <c r="Z411" s="447"/>
    </row>
    <row r="412" ht="12.75" customHeight="1">
      <c r="A412" s="447"/>
      <c r="B412" s="476"/>
      <c r="C412" s="447"/>
      <c r="E412" s="447"/>
      <c r="F412" s="447"/>
      <c r="G412" s="447"/>
      <c r="O412" s="447"/>
      <c r="P412" s="447"/>
      <c r="Q412" s="447"/>
      <c r="R412" s="447"/>
      <c r="S412" s="447"/>
      <c r="T412" s="447"/>
      <c r="U412" s="447"/>
      <c r="V412" s="447"/>
      <c r="W412" s="447"/>
      <c r="X412" s="447"/>
      <c r="Y412" s="447"/>
      <c r="Z412" s="447"/>
    </row>
    <row r="413" ht="12.75" customHeight="1">
      <c r="A413" s="447"/>
      <c r="B413" s="476"/>
      <c r="C413" s="447"/>
      <c r="E413" s="447"/>
      <c r="F413" s="447"/>
      <c r="G413" s="447"/>
      <c r="O413" s="447"/>
      <c r="P413" s="447"/>
      <c r="Q413" s="447"/>
      <c r="R413" s="447"/>
      <c r="S413" s="447"/>
      <c r="T413" s="447"/>
      <c r="U413" s="447"/>
      <c r="V413" s="447"/>
      <c r="W413" s="447"/>
      <c r="X413" s="447"/>
      <c r="Y413" s="447"/>
      <c r="Z413" s="447"/>
    </row>
    <row r="414" ht="12.75" customHeight="1">
      <c r="A414" s="447"/>
      <c r="B414" s="476"/>
      <c r="C414" s="447"/>
      <c r="E414" s="447"/>
      <c r="F414" s="447"/>
      <c r="G414" s="447"/>
      <c r="O414" s="447"/>
      <c r="P414" s="447"/>
      <c r="Q414" s="447"/>
      <c r="R414" s="447"/>
      <c r="S414" s="447"/>
      <c r="T414" s="447"/>
      <c r="U414" s="447"/>
      <c r="V414" s="447"/>
      <c r="W414" s="447"/>
      <c r="X414" s="447"/>
      <c r="Y414" s="447"/>
      <c r="Z414" s="447"/>
    </row>
    <row r="415" ht="12.75" customHeight="1">
      <c r="A415" s="447"/>
      <c r="B415" s="476"/>
      <c r="C415" s="447"/>
      <c r="E415" s="447"/>
      <c r="F415" s="447"/>
      <c r="G415" s="447"/>
      <c r="O415" s="447"/>
      <c r="P415" s="447"/>
      <c r="Q415" s="447"/>
      <c r="R415" s="447"/>
      <c r="S415" s="447"/>
      <c r="T415" s="447"/>
      <c r="U415" s="447"/>
      <c r="V415" s="447"/>
      <c r="W415" s="447"/>
      <c r="X415" s="447"/>
      <c r="Y415" s="447"/>
      <c r="Z415" s="447"/>
    </row>
    <row r="416" ht="12.75" customHeight="1">
      <c r="A416" s="447"/>
      <c r="B416" s="476"/>
      <c r="C416" s="447"/>
      <c r="E416" s="447"/>
      <c r="F416" s="447"/>
      <c r="G416" s="447"/>
      <c r="O416" s="447"/>
      <c r="P416" s="447"/>
      <c r="Q416" s="447"/>
      <c r="R416" s="447"/>
      <c r="S416" s="447"/>
      <c r="T416" s="447"/>
      <c r="U416" s="447"/>
      <c r="V416" s="447"/>
      <c r="W416" s="447"/>
      <c r="X416" s="447"/>
      <c r="Y416" s="447"/>
      <c r="Z416" s="447"/>
    </row>
    <row r="417" ht="12.75" customHeight="1">
      <c r="A417" s="447"/>
      <c r="B417" s="476"/>
      <c r="C417" s="447"/>
      <c r="E417" s="447"/>
      <c r="F417" s="447"/>
      <c r="G417" s="447"/>
      <c r="O417" s="447"/>
      <c r="P417" s="447"/>
      <c r="Q417" s="447"/>
      <c r="R417" s="447"/>
      <c r="S417" s="447"/>
      <c r="T417" s="447"/>
      <c r="U417" s="447"/>
      <c r="V417" s="447"/>
      <c r="W417" s="447"/>
      <c r="X417" s="447"/>
      <c r="Y417" s="447"/>
      <c r="Z417" s="447"/>
    </row>
    <row r="418" ht="12.75" customHeight="1">
      <c r="A418" s="447"/>
      <c r="B418" s="476"/>
      <c r="C418" s="447"/>
      <c r="E418" s="447"/>
      <c r="F418" s="447"/>
      <c r="G418" s="447"/>
      <c r="O418" s="447"/>
      <c r="P418" s="447"/>
      <c r="Q418" s="447"/>
      <c r="R418" s="447"/>
      <c r="S418" s="447"/>
      <c r="T418" s="447"/>
      <c r="U418" s="447"/>
      <c r="V418" s="447"/>
      <c r="W418" s="447"/>
      <c r="X418" s="447"/>
      <c r="Y418" s="447"/>
      <c r="Z418" s="447"/>
    </row>
    <row r="419" ht="12.75" customHeight="1">
      <c r="A419" s="447"/>
      <c r="B419" s="476"/>
      <c r="C419" s="447"/>
      <c r="E419" s="447"/>
      <c r="F419" s="447"/>
      <c r="G419" s="447"/>
      <c r="O419" s="447"/>
      <c r="P419" s="447"/>
      <c r="Q419" s="447"/>
      <c r="R419" s="447"/>
      <c r="S419" s="447"/>
      <c r="T419" s="447"/>
      <c r="U419" s="447"/>
      <c r="V419" s="447"/>
      <c r="W419" s="447"/>
      <c r="X419" s="447"/>
      <c r="Y419" s="447"/>
      <c r="Z419" s="447"/>
    </row>
    <row r="420" ht="12.75" customHeight="1">
      <c r="A420" s="447"/>
      <c r="B420" s="476"/>
      <c r="C420" s="447"/>
      <c r="E420" s="447"/>
      <c r="F420" s="447"/>
      <c r="G420" s="447"/>
      <c r="O420" s="447"/>
      <c r="P420" s="447"/>
      <c r="Q420" s="447"/>
      <c r="R420" s="447"/>
      <c r="S420" s="447"/>
      <c r="T420" s="447"/>
      <c r="U420" s="447"/>
      <c r="V420" s="447"/>
      <c r="W420" s="447"/>
      <c r="X420" s="447"/>
      <c r="Y420" s="447"/>
      <c r="Z420" s="447"/>
    </row>
    <row r="421" ht="12.75" customHeight="1">
      <c r="A421" s="447"/>
      <c r="B421" s="476"/>
      <c r="C421" s="447"/>
      <c r="E421" s="447"/>
      <c r="F421" s="447"/>
      <c r="G421" s="447"/>
      <c r="O421" s="447"/>
      <c r="P421" s="447"/>
      <c r="Q421" s="447"/>
      <c r="R421" s="447"/>
      <c r="S421" s="447"/>
      <c r="T421" s="447"/>
      <c r="U421" s="447"/>
      <c r="V421" s="447"/>
      <c r="W421" s="447"/>
      <c r="X421" s="447"/>
      <c r="Y421" s="447"/>
      <c r="Z421" s="447"/>
    </row>
    <row r="422" ht="12.75" customHeight="1">
      <c r="A422" s="447"/>
      <c r="B422" s="476"/>
      <c r="C422" s="447"/>
      <c r="E422" s="447"/>
      <c r="F422" s="447"/>
      <c r="G422" s="447"/>
      <c r="O422" s="447"/>
      <c r="P422" s="447"/>
      <c r="Q422" s="447"/>
      <c r="R422" s="447"/>
      <c r="S422" s="447"/>
      <c r="T422" s="447"/>
      <c r="U422" s="447"/>
      <c r="V422" s="447"/>
      <c r="W422" s="447"/>
      <c r="X422" s="447"/>
      <c r="Y422" s="447"/>
      <c r="Z422" s="447"/>
    </row>
    <row r="423" ht="12.75" customHeight="1">
      <c r="A423" s="447"/>
      <c r="B423" s="476"/>
      <c r="C423" s="447"/>
      <c r="E423" s="447"/>
      <c r="F423" s="447"/>
      <c r="G423" s="447"/>
      <c r="O423" s="447"/>
      <c r="P423" s="447"/>
      <c r="Q423" s="447"/>
      <c r="R423" s="447"/>
      <c r="S423" s="447"/>
      <c r="T423" s="447"/>
      <c r="U423" s="447"/>
      <c r="V423" s="447"/>
      <c r="W423" s="447"/>
      <c r="X423" s="447"/>
      <c r="Y423" s="447"/>
      <c r="Z423" s="447"/>
    </row>
    <row r="424" ht="12.75" customHeight="1">
      <c r="A424" s="447"/>
      <c r="B424" s="476"/>
      <c r="C424" s="447"/>
      <c r="E424" s="447"/>
      <c r="F424" s="447"/>
      <c r="G424" s="447"/>
      <c r="O424" s="447"/>
      <c r="P424" s="447"/>
      <c r="Q424" s="447"/>
      <c r="R424" s="447"/>
      <c r="S424" s="447"/>
      <c r="T424" s="447"/>
      <c r="U424" s="447"/>
      <c r="V424" s="447"/>
      <c r="W424" s="447"/>
      <c r="X424" s="447"/>
      <c r="Y424" s="447"/>
      <c r="Z424" s="447"/>
    </row>
    <row r="425" ht="12.75" customHeight="1">
      <c r="A425" s="447"/>
      <c r="B425" s="476"/>
      <c r="C425" s="447"/>
      <c r="E425" s="447"/>
      <c r="F425" s="447"/>
      <c r="G425" s="447"/>
      <c r="O425" s="447"/>
      <c r="P425" s="447"/>
      <c r="Q425" s="447"/>
      <c r="R425" s="447"/>
      <c r="S425" s="447"/>
      <c r="T425" s="447"/>
      <c r="U425" s="447"/>
      <c r="V425" s="447"/>
      <c r="W425" s="447"/>
      <c r="X425" s="447"/>
      <c r="Y425" s="447"/>
      <c r="Z425" s="447"/>
    </row>
    <row r="426" ht="12.75" customHeight="1">
      <c r="A426" s="447"/>
      <c r="B426" s="476"/>
      <c r="C426" s="447"/>
      <c r="E426" s="447"/>
      <c r="F426" s="447"/>
      <c r="G426" s="447"/>
      <c r="O426" s="447"/>
      <c r="P426" s="447"/>
      <c r="Q426" s="447"/>
      <c r="R426" s="447"/>
      <c r="S426" s="447"/>
      <c r="T426" s="447"/>
      <c r="U426" s="447"/>
      <c r="V426" s="447"/>
      <c r="W426" s="447"/>
      <c r="X426" s="447"/>
      <c r="Y426" s="447"/>
      <c r="Z426" s="447"/>
    </row>
    <row r="427" ht="12.75" customHeight="1">
      <c r="A427" s="447"/>
      <c r="B427" s="476"/>
      <c r="C427" s="447"/>
      <c r="E427" s="447"/>
      <c r="F427" s="447"/>
      <c r="G427" s="447"/>
      <c r="O427" s="447"/>
      <c r="P427" s="447"/>
      <c r="Q427" s="447"/>
      <c r="R427" s="447"/>
      <c r="S427" s="447"/>
      <c r="T427" s="447"/>
      <c r="U427" s="447"/>
      <c r="V427" s="447"/>
      <c r="W427" s="447"/>
      <c r="X427" s="447"/>
      <c r="Y427" s="447"/>
      <c r="Z427" s="447"/>
    </row>
    <row r="428" ht="12.75" customHeight="1">
      <c r="A428" s="447"/>
      <c r="B428" s="476"/>
      <c r="C428" s="447"/>
      <c r="E428" s="447"/>
      <c r="F428" s="447"/>
      <c r="G428" s="447"/>
      <c r="O428" s="447"/>
      <c r="P428" s="447"/>
      <c r="Q428" s="447"/>
      <c r="R428" s="447"/>
      <c r="S428" s="447"/>
      <c r="T428" s="447"/>
      <c r="U428" s="447"/>
      <c r="V428" s="447"/>
      <c r="W428" s="447"/>
      <c r="X428" s="447"/>
      <c r="Y428" s="447"/>
      <c r="Z428" s="447"/>
    </row>
    <row r="429" ht="12.75" customHeight="1">
      <c r="A429" s="447"/>
      <c r="B429" s="476"/>
      <c r="C429" s="447"/>
      <c r="E429" s="447"/>
      <c r="F429" s="447"/>
      <c r="G429" s="447"/>
      <c r="O429" s="447"/>
      <c r="P429" s="447"/>
      <c r="Q429" s="447"/>
      <c r="R429" s="447"/>
      <c r="S429" s="447"/>
      <c r="T429" s="447"/>
      <c r="U429" s="447"/>
      <c r="V429" s="447"/>
      <c r="W429" s="447"/>
      <c r="X429" s="447"/>
      <c r="Y429" s="447"/>
      <c r="Z429" s="447"/>
    </row>
    <row r="430" ht="12.75" customHeight="1">
      <c r="A430" s="447"/>
      <c r="B430" s="476"/>
      <c r="C430" s="447"/>
      <c r="E430" s="447"/>
      <c r="F430" s="447"/>
      <c r="G430" s="447"/>
      <c r="O430" s="447"/>
      <c r="P430" s="447"/>
      <c r="Q430" s="447"/>
      <c r="R430" s="447"/>
      <c r="S430" s="447"/>
      <c r="T430" s="447"/>
      <c r="U430" s="447"/>
      <c r="V430" s="447"/>
      <c r="W430" s="447"/>
      <c r="X430" s="447"/>
      <c r="Y430" s="447"/>
      <c r="Z430" s="447"/>
    </row>
    <row r="431" ht="12.75" customHeight="1">
      <c r="A431" s="447"/>
      <c r="B431" s="476"/>
      <c r="C431" s="447"/>
      <c r="E431" s="447"/>
      <c r="F431" s="447"/>
      <c r="G431" s="447"/>
      <c r="O431" s="447"/>
      <c r="P431" s="447"/>
      <c r="Q431" s="447"/>
      <c r="R431" s="447"/>
      <c r="S431" s="447"/>
      <c r="T431" s="447"/>
      <c r="U431" s="447"/>
      <c r="V431" s="447"/>
      <c r="W431" s="447"/>
      <c r="X431" s="447"/>
      <c r="Y431" s="447"/>
      <c r="Z431" s="447"/>
    </row>
    <row r="432" ht="12.75" customHeight="1">
      <c r="A432" s="447"/>
      <c r="B432" s="476"/>
      <c r="C432" s="447"/>
      <c r="E432" s="447"/>
      <c r="F432" s="447"/>
      <c r="G432" s="447"/>
      <c r="O432" s="447"/>
      <c r="P432" s="447"/>
      <c r="Q432" s="447"/>
      <c r="R432" s="447"/>
      <c r="S432" s="447"/>
      <c r="T432" s="447"/>
      <c r="U432" s="447"/>
      <c r="V432" s="447"/>
      <c r="W432" s="447"/>
      <c r="X432" s="447"/>
      <c r="Y432" s="447"/>
      <c r="Z432" s="447"/>
    </row>
    <row r="433" ht="12.75" customHeight="1">
      <c r="A433" s="447"/>
      <c r="B433" s="476"/>
      <c r="C433" s="447"/>
      <c r="E433" s="447"/>
      <c r="F433" s="447"/>
      <c r="G433" s="447"/>
      <c r="O433" s="447"/>
      <c r="P433" s="447"/>
      <c r="Q433" s="447"/>
      <c r="R433" s="447"/>
      <c r="S433" s="447"/>
      <c r="T433" s="447"/>
      <c r="U433" s="447"/>
      <c r="V433" s="447"/>
      <c r="W433" s="447"/>
      <c r="X433" s="447"/>
      <c r="Y433" s="447"/>
      <c r="Z433" s="447"/>
    </row>
    <row r="434" ht="12.75" customHeight="1">
      <c r="A434" s="447"/>
      <c r="B434" s="476"/>
      <c r="C434" s="447"/>
      <c r="E434" s="447"/>
      <c r="F434" s="447"/>
      <c r="G434" s="447"/>
      <c r="O434" s="447"/>
      <c r="P434" s="447"/>
      <c r="Q434" s="447"/>
      <c r="R434" s="447"/>
      <c r="S434" s="447"/>
      <c r="T434" s="447"/>
      <c r="U434" s="447"/>
      <c r="V434" s="447"/>
      <c r="W434" s="447"/>
      <c r="X434" s="447"/>
      <c r="Y434" s="447"/>
      <c r="Z434" s="447"/>
    </row>
    <row r="435" ht="12.75" customHeight="1">
      <c r="A435" s="447"/>
      <c r="B435" s="476"/>
      <c r="C435" s="447"/>
      <c r="E435" s="447"/>
      <c r="F435" s="447"/>
      <c r="G435" s="447"/>
      <c r="O435" s="447"/>
      <c r="P435" s="447"/>
      <c r="Q435" s="447"/>
      <c r="R435" s="447"/>
      <c r="S435" s="447"/>
      <c r="T435" s="447"/>
      <c r="U435" s="447"/>
      <c r="V435" s="447"/>
      <c r="W435" s="447"/>
      <c r="X435" s="447"/>
      <c r="Y435" s="447"/>
      <c r="Z435" s="447"/>
    </row>
    <row r="436" ht="12.75" customHeight="1">
      <c r="A436" s="447"/>
      <c r="B436" s="476"/>
      <c r="C436" s="447"/>
      <c r="E436" s="447"/>
      <c r="F436" s="447"/>
      <c r="G436" s="447"/>
      <c r="O436" s="447"/>
      <c r="P436" s="447"/>
      <c r="Q436" s="447"/>
      <c r="R436" s="447"/>
      <c r="S436" s="447"/>
      <c r="T436" s="447"/>
      <c r="U436" s="447"/>
      <c r="V436" s="447"/>
      <c r="W436" s="447"/>
      <c r="X436" s="447"/>
      <c r="Y436" s="447"/>
      <c r="Z436" s="447"/>
    </row>
    <row r="437" ht="12.75" customHeight="1">
      <c r="A437" s="447"/>
      <c r="B437" s="476"/>
      <c r="C437" s="447"/>
      <c r="E437" s="447"/>
      <c r="F437" s="447"/>
      <c r="G437" s="447"/>
      <c r="O437" s="447"/>
      <c r="P437" s="447"/>
      <c r="Q437" s="447"/>
      <c r="R437" s="447"/>
      <c r="S437" s="447"/>
      <c r="T437" s="447"/>
      <c r="U437" s="447"/>
      <c r="V437" s="447"/>
      <c r="W437" s="447"/>
      <c r="X437" s="447"/>
      <c r="Y437" s="447"/>
      <c r="Z437" s="447"/>
    </row>
    <row r="438" ht="12.75" customHeight="1">
      <c r="A438" s="447"/>
      <c r="B438" s="476"/>
      <c r="C438" s="447"/>
      <c r="E438" s="447"/>
      <c r="F438" s="447"/>
      <c r="G438" s="447"/>
      <c r="O438" s="447"/>
      <c r="P438" s="447"/>
      <c r="Q438" s="447"/>
      <c r="R438" s="447"/>
      <c r="S438" s="447"/>
      <c r="T438" s="447"/>
      <c r="U438" s="447"/>
      <c r="V438" s="447"/>
      <c r="W438" s="447"/>
      <c r="X438" s="447"/>
      <c r="Y438" s="447"/>
      <c r="Z438" s="447"/>
    </row>
    <row r="439" ht="12.75" customHeight="1">
      <c r="A439" s="447"/>
      <c r="B439" s="476"/>
      <c r="C439" s="447"/>
      <c r="E439" s="447"/>
      <c r="F439" s="447"/>
      <c r="G439" s="447"/>
      <c r="O439" s="447"/>
      <c r="P439" s="447"/>
      <c r="Q439" s="447"/>
      <c r="R439" s="447"/>
      <c r="S439" s="447"/>
      <c r="T439" s="447"/>
      <c r="U439" s="447"/>
      <c r="V439" s="447"/>
      <c r="W439" s="447"/>
      <c r="X439" s="447"/>
      <c r="Y439" s="447"/>
      <c r="Z439" s="447"/>
    </row>
    <row r="440" ht="12.75" customHeight="1">
      <c r="A440" s="447"/>
      <c r="B440" s="476"/>
      <c r="C440" s="447"/>
      <c r="E440" s="447"/>
      <c r="F440" s="447"/>
      <c r="G440" s="447"/>
      <c r="O440" s="447"/>
      <c r="P440" s="447"/>
      <c r="Q440" s="447"/>
      <c r="R440" s="447"/>
      <c r="S440" s="447"/>
      <c r="T440" s="447"/>
      <c r="U440" s="447"/>
      <c r="V440" s="447"/>
      <c r="W440" s="447"/>
      <c r="X440" s="447"/>
      <c r="Y440" s="447"/>
      <c r="Z440" s="447"/>
    </row>
    <row r="441" ht="12.75" customHeight="1">
      <c r="A441" s="447"/>
      <c r="B441" s="476"/>
      <c r="C441" s="447"/>
      <c r="E441" s="447"/>
      <c r="F441" s="447"/>
      <c r="G441" s="447"/>
      <c r="O441" s="447"/>
      <c r="P441" s="447"/>
      <c r="Q441" s="447"/>
      <c r="R441" s="447"/>
      <c r="S441" s="447"/>
      <c r="T441" s="447"/>
      <c r="U441" s="447"/>
      <c r="V441" s="447"/>
      <c r="W441" s="447"/>
      <c r="X441" s="447"/>
      <c r="Y441" s="447"/>
      <c r="Z441" s="447"/>
    </row>
    <row r="442" ht="12.75" customHeight="1">
      <c r="A442" s="447"/>
      <c r="B442" s="476"/>
      <c r="C442" s="447"/>
      <c r="E442" s="447"/>
      <c r="F442" s="447"/>
      <c r="G442" s="447"/>
      <c r="O442" s="447"/>
      <c r="P442" s="447"/>
      <c r="Q442" s="447"/>
      <c r="R442" s="447"/>
      <c r="S442" s="447"/>
      <c r="T442" s="447"/>
      <c r="U442" s="447"/>
      <c r="V442" s="447"/>
      <c r="W442" s="447"/>
      <c r="X442" s="447"/>
      <c r="Y442" s="447"/>
      <c r="Z442" s="447"/>
    </row>
    <row r="443" ht="12.75" customHeight="1">
      <c r="A443" s="447"/>
      <c r="B443" s="476"/>
      <c r="C443" s="447"/>
      <c r="E443" s="447"/>
      <c r="F443" s="447"/>
      <c r="G443" s="447"/>
      <c r="O443" s="447"/>
      <c r="P443" s="447"/>
      <c r="Q443" s="447"/>
      <c r="R443" s="447"/>
      <c r="S443" s="447"/>
      <c r="T443" s="447"/>
      <c r="U443" s="447"/>
      <c r="V443" s="447"/>
      <c r="W443" s="447"/>
      <c r="X443" s="447"/>
      <c r="Y443" s="447"/>
      <c r="Z443" s="447"/>
    </row>
    <row r="444" ht="12.75" customHeight="1">
      <c r="A444" s="447"/>
      <c r="B444" s="476"/>
      <c r="C444" s="447"/>
      <c r="E444" s="447"/>
      <c r="F444" s="447"/>
      <c r="G444" s="447"/>
      <c r="O444" s="447"/>
      <c r="P444" s="447"/>
      <c r="Q444" s="447"/>
      <c r="R444" s="447"/>
      <c r="S444" s="447"/>
      <c r="T444" s="447"/>
      <c r="U444" s="447"/>
      <c r="V444" s="447"/>
      <c r="W444" s="447"/>
      <c r="X444" s="447"/>
      <c r="Y444" s="447"/>
      <c r="Z444" s="447"/>
    </row>
    <row r="445" ht="12.75" customHeight="1">
      <c r="A445" s="447"/>
      <c r="B445" s="476"/>
      <c r="C445" s="447"/>
      <c r="E445" s="447"/>
      <c r="F445" s="447"/>
      <c r="G445" s="447"/>
      <c r="O445" s="447"/>
      <c r="P445" s="447"/>
      <c r="Q445" s="447"/>
      <c r="R445" s="447"/>
      <c r="S445" s="447"/>
      <c r="T445" s="447"/>
      <c r="U445" s="447"/>
      <c r="V445" s="447"/>
      <c r="W445" s="447"/>
      <c r="X445" s="447"/>
      <c r="Y445" s="447"/>
      <c r="Z445" s="447"/>
    </row>
    <row r="446" ht="12.75" customHeight="1">
      <c r="A446" s="447"/>
      <c r="B446" s="476"/>
      <c r="C446" s="447"/>
      <c r="E446" s="447"/>
      <c r="F446" s="447"/>
      <c r="G446" s="447"/>
      <c r="O446" s="447"/>
      <c r="P446" s="447"/>
      <c r="Q446" s="447"/>
      <c r="R446" s="447"/>
      <c r="S446" s="447"/>
      <c r="T446" s="447"/>
      <c r="U446" s="447"/>
      <c r="V446" s="447"/>
      <c r="W446" s="447"/>
      <c r="X446" s="447"/>
      <c r="Y446" s="447"/>
      <c r="Z446" s="447"/>
    </row>
    <row r="447" ht="12.75" customHeight="1">
      <c r="A447" s="447"/>
      <c r="B447" s="476"/>
      <c r="C447" s="447"/>
      <c r="E447" s="447"/>
      <c r="F447" s="447"/>
      <c r="G447" s="447"/>
      <c r="O447" s="447"/>
      <c r="P447" s="447"/>
      <c r="Q447" s="447"/>
      <c r="R447" s="447"/>
      <c r="S447" s="447"/>
      <c r="T447" s="447"/>
      <c r="U447" s="447"/>
      <c r="V447" s="447"/>
      <c r="W447" s="447"/>
      <c r="X447" s="447"/>
      <c r="Y447" s="447"/>
      <c r="Z447" s="447"/>
    </row>
    <row r="448" ht="12.75" customHeight="1">
      <c r="A448" s="447"/>
      <c r="B448" s="476"/>
      <c r="C448" s="447"/>
      <c r="E448" s="447"/>
      <c r="F448" s="447"/>
      <c r="G448" s="447"/>
      <c r="O448" s="447"/>
      <c r="P448" s="447"/>
      <c r="Q448" s="447"/>
      <c r="R448" s="447"/>
      <c r="S448" s="447"/>
      <c r="T448" s="447"/>
      <c r="U448" s="447"/>
      <c r="V448" s="447"/>
      <c r="W448" s="447"/>
      <c r="X448" s="447"/>
      <c r="Y448" s="447"/>
      <c r="Z448" s="447"/>
    </row>
    <row r="449" ht="12.75" customHeight="1">
      <c r="A449" s="447"/>
      <c r="B449" s="476"/>
      <c r="C449" s="447"/>
      <c r="E449" s="447"/>
      <c r="F449" s="447"/>
      <c r="G449" s="447"/>
      <c r="O449" s="447"/>
      <c r="P449" s="447"/>
      <c r="Q449" s="447"/>
      <c r="R449" s="447"/>
      <c r="S449" s="447"/>
      <c r="T449" s="447"/>
      <c r="U449" s="447"/>
      <c r="V449" s="447"/>
      <c r="W449" s="447"/>
      <c r="X449" s="447"/>
      <c r="Y449" s="447"/>
      <c r="Z449" s="447"/>
    </row>
    <row r="450" ht="12.75" customHeight="1">
      <c r="A450" s="447"/>
      <c r="B450" s="476"/>
      <c r="C450" s="447"/>
      <c r="E450" s="447"/>
      <c r="F450" s="447"/>
      <c r="G450" s="447"/>
      <c r="O450" s="447"/>
      <c r="P450" s="447"/>
      <c r="Q450" s="447"/>
      <c r="R450" s="447"/>
      <c r="S450" s="447"/>
      <c r="T450" s="447"/>
      <c r="U450" s="447"/>
      <c r="V450" s="447"/>
      <c r="W450" s="447"/>
      <c r="X450" s="447"/>
      <c r="Y450" s="447"/>
      <c r="Z450" s="447"/>
    </row>
    <row r="451" ht="12.75" customHeight="1">
      <c r="A451" s="447"/>
      <c r="B451" s="476"/>
      <c r="C451" s="447"/>
      <c r="E451" s="447"/>
      <c r="F451" s="447"/>
      <c r="G451" s="447"/>
      <c r="O451" s="447"/>
      <c r="P451" s="447"/>
      <c r="Q451" s="447"/>
      <c r="R451" s="447"/>
      <c r="S451" s="447"/>
      <c r="T451" s="447"/>
      <c r="U451" s="447"/>
      <c r="V451" s="447"/>
      <c r="W451" s="447"/>
      <c r="X451" s="447"/>
      <c r="Y451" s="447"/>
      <c r="Z451" s="447"/>
    </row>
    <row r="452" ht="12.75" customHeight="1">
      <c r="A452" s="447"/>
      <c r="B452" s="476"/>
      <c r="C452" s="447"/>
      <c r="E452" s="447"/>
      <c r="F452" s="447"/>
      <c r="G452" s="447"/>
      <c r="O452" s="447"/>
      <c r="P452" s="447"/>
      <c r="Q452" s="447"/>
      <c r="R452" s="447"/>
      <c r="S452" s="447"/>
      <c r="T452" s="447"/>
      <c r="U452" s="447"/>
      <c r="V452" s="447"/>
      <c r="W452" s="447"/>
      <c r="X452" s="447"/>
      <c r="Y452" s="447"/>
      <c r="Z452" s="447"/>
    </row>
    <row r="453" ht="12.75" customHeight="1">
      <c r="A453" s="447"/>
      <c r="B453" s="476"/>
      <c r="C453" s="447"/>
      <c r="E453" s="447"/>
      <c r="F453" s="447"/>
      <c r="G453" s="447"/>
      <c r="O453" s="447"/>
      <c r="P453" s="447"/>
      <c r="Q453" s="447"/>
      <c r="R453" s="447"/>
      <c r="S453" s="447"/>
      <c r="T453" s="447"/>
      <c r="U453" s="447"/>
      <c r="V453" s="447"/>
      <c r="W453" s="447"/>
      <c r="X453" s="447"/>
      <c r="Y453" s="447"/>
      <c r="Z453" s="447"/>
    </row>
    <row r="454" ht="12.75" customHeight="1">
      <c r="A454" s="447"/>
      <c r="B454" s="476"/>
      <c r="C454" s="447"/>
      <c r="E454" s="447"/>
      <c r="F454" s="447"/>
      <c r="G454" s="447"/>
      <c r="O454" s="447"/>
      <c r="P454" s="447"/>
      <c r="Q454" s="447"/>
      <c r="R454" s="447"/>
      <c r="S454" s="447"/>
      <c r="T454" s="447"/>
      <c r="U454" s="447"/>
      <c r="V454" s="447"/>
      <c r="W454" s="447"/>
      <c r="X454" s="447"/>
      <c r="Y454" s="447"/>
      <c r="Z454" s="447"/>
    </row>
    <row r="455" ht="12.75" customHeight="1">
      <c r="A455" s="447"/>
      <c r="B455" s="476"/>
      <c r="C455" s="447"/>
      <c r="E455" s="447"/>
      <c r="F455" s="447"/>
      <c r="G455" s="447"/>
      <c r="O455" s="447"/>
      <c r="P455" s="447"/>
      <c r="Q455" s="447"/>
      <c r="R455" s="447"/>
      <c r="S455" s="447"/>
      <c r="T455" s="447"/>
      <c r="U455" s="447"/>
      <c r="V455" s="447"/>
      <c r="W455" s="447"/>
      <c r="X455" s="447"/>
      <c r="Y455" s="447"/>
      <c r="Z455" s="447"/>
    </row>
    <row r="456" ht="12.75" customHeight="1">
      <c r="A456" s="447"/>
      <c r="B456" s="476"/>
      <c r="C456" s="447"/>
      <c r="E456" s="447"/>
      <c r="F456" s="447"/>
      <c r="G456" s="447"/>
      <c r="O456" s="447"/>
      <c r="P456" s="447"/>
      <c r="Q456" s="447"/>
      <c r="R456" s="447"/>
      <c r="S456" s="447"/>
      <c r="T456" s="447"/>
      <c r="U456" s="447"/>
      <c r="V456" s="447"/>
      <c r="W456" s="447"/>
      <c r="X456" s="447"/>
      <c r="Y456" s="447"/>
      <c r="Z456" s="447"/>
    </row>
    <row r="457" ht="12.75" customHeight="1">
      <c r="A457" s="447"/>
      <c r="B457" s="476"/>
      <c r="C457" s="447"/>
      <c r="E457" s="447"/>
      <c r="F457" s="447"/>
      <c r="G457" s="447"/>
      <c r="O457" s="447"/>
      <c r="P457" s="447"/>
      <c r="Q457" s="447"/>
      <c r="R457" s="447"/>
      <c r="S457" s="447"/>
      <c r="T457" s="447"/>
      <c r="U457" s="447"/>
      <c r="V457" s="447"/>
      <c r="W457" s="447"/>
      <c r="X457" s="447"/>
      <c r="Y457" s="447"/>
      <c r="Z457" s="447"/>
    </row>
    <row r="458" ht="12.75" customHeight="1">
      <c r="A458" s="447"/>
      <c r="B458" s="476"/>
      <c r="C458" s="447"/>
      <c r="E458" s="447"/>
      <c r="F458" s="447"/>
      <c r="G458" s="447"/>
      <c r="O458" s="447"/>
      <c r="P458" s="447"/>
      <c r="Q458" s="447"/>
      <c r="R458" s="447"/>
      <c r="S458" s="447"/>
      <c r="T458" s="447"/>
      <c r="U458" s="447"/>
      <c r="V458" s="447"/>
      <c r="W458" s="447"/>
      <c r="X458" s="447"/>
      <c r="Y458" s="447"/>
      <c r="Z458" s="447"/>
    </row>
    <row r="459" ht="12.75" customHeight="1">
      <c r="A459" s="447"/>
      <c r="B459" s="476"/>
      <c r="C459" s="447"/>
      <c r="E459" s="447"/>
      <c r="F459" s="447"/>
      <c r="G459" s="447"/>
      <c r="O459" s="447"/>
      <c r="P459" s="447"/>
      <c r="Q459" s="447"/>
      <c r="R459" s="447"/>
      <c r="S459" s="447"/>
      <c r="T459" s="447"/>
      <c r="U459" s="447"/>
      <c r="V459" s="447"/>
      <c r="W459" s="447"/>
      <c r="X459" s="447"/>
      <c r="Y459" s="447"/>
      <c r="Z459" s="447"/>
    </row>
    <row r="460" ht="12.75" customHeight="1">
      <c r="A460" s="447"/>
      <c r="B460" s="476"/>
      <c r="C460" s="447"/>
      <c r="E460" s="447"/>
      <c r="F460" s="447"/>
      <c r="G460" s="447"/>
      <c r="O460" s="447"/>
      <c r="P460" s="447"/>
      <c r="Q460" s="447"/>
      <c r="R460" s="447"/>
      <c r="S460" s="447"/>
      <c r="T460" s="447"/>
      <c r="U460" s="447"/>
      <c r="V460" s="447"/>
      <c r="W460" s="447"/>
      <c r="X460" s="447"/>
      <c r="Y460" s="447"/>
      <c r="Z460" s="447"/>
    </row>
    <row r="461" ht="12.75" customHeight="1">
      <c r="A461" s="447"/>
      <c r="B461" s="476"/>
      <c r="C461" s="447"/>
      <c r="E461" s="447"/>
      <c r="F461" s="447"/>
      <c r="G461" s="447"/>
      <c r="O461" s="447"/>
      <c r="P461" s="447"/>
      <c r="Q461" s="447"/>
      <c r="R461" s="447"/>
      <c r="S461" s="447"/>
      <c r="T461" s="447"/>
      <c r="U461" s="447"/>
      <c r="V461" s="447"/>
      <c r="W461" s="447"/>
      <c r="X461" s="447"/>
      <c r="Y461" s="447"/>
      <c r="Z461" s="447"/>
    </row>
    <row r="462" ht="12.75" customHeight="1">
      <c r="A462" s="447"/>
      <c r="B462" s="476"/>
      <c r="C462" s="447"/>
      <c r="E462" s="447"/>
      <c r="F462" s="447"/>
      <c r="G462" s="447"/>
      <c r="O462" s="447"/>
      <c r="P462" s="447"/>
      <c r="Q462" s="447"/>
      <c r="R462" s="447"/>
      <c r="S462" s="447"/>
      <c r="T462" s="447"/>
      <c r="U462" s="447"/>
      <c r="V462" s="447"/>
      <c r="W462" s="447"/>
      <c r="X462" s="447"/>
      <c r="Y462" s="447"/>
      <c r="Z462" s="447"/>
    </row>
    <row r="463" ht="12.75" customHeight="1">
      <c r="A463" s="447"/>
      <c r="B463" s="476"/>
      <c r="C463" s="447"/>
      <c r="E463" s="447"/>
      <c r="F463" s="447"/>
      <c r="G463" s="447"/>
      <c r="O463" s="447"/>
      <c r="P463" s="447"/>
      <c r="Q463" s="447"/>
      <c r="R463" s="447"/>
      <c r="S463" s="447"/>
      <c r="T463" s="447"/>
      <c r="U463" s="447"/>
      <c r="V463" s="447"/>
      <c r="W463" s="447"/>
      <c r="X463" s="447"/>
      <c r="Y463" s="447"/>
      <c r="Z463" s="447"/>
    </row>
    <row r="464" ht="12.75" customHeight="1">
      <c r="A464" s="447"/>
      <c r="B464" s="476"/>
      <c r="C464" s="447"/>
      <c r="E464" s="447"/>
      <c r="F464" s="447"/>
      <c r="G464" s="447"/>
      <c r="O464" s="447"/>
      <c r="P464" s="447"/>
      <c r="Q464" s="447"/>
      <c r="R464" s="447"/>
      <c r="S464" s="447"/>
      <c r="T464" s="447"/>
      <c r="U464" s="447"/>
      <c r="V464" s="447"/>
      <c r="W464" s="447"/>
      <c r="X464" s="447"/>
      <c r="Y464" s="447"/>
      <c r="Z464" s="447"/>
    </row>
    <row r="465" ht="12.75" customHeight="1">
      <c r="A465" s="447"/>
      <c r="B465" s="476"/>
      <c r="C465" s="447"/>
      <c r="E465" s="447"/>
      <c r="F465" s="447"/>
      <c r="G465" s="447"/>
      <c r="O465" s="447"/>
      <c r="P465" s="447"/>
      <c r="Q465" s="447"/>
      <c r="R465" s="447"/>
      <c r="S465" s="447"/>
      <c r="T465" s="447"/>
      <c r="U465" s="447"/>
      <c r="V465" s="447"/>
      <c r="W465" s="447"/>
      <c r="X465" s="447"/>
      <c r="Y465" s="447"/>
      <c r="Z465" s="447"/>
    </row>
    <row r="466" ht="12.75" customHeight="1">
      <c r="A466" s="447"/>
      <c r="B466" s="476"/>
      <c r="C466" s="447"/>
      <c r="E466" s="447"/>
      <c r="F466" s="447"/>
      <c r="G466" s="447"/>
      <c r="O466" s="447"/>
      <c r="P466" s="447"/>
      <c r="Q466" s="447"/>
      <c r="R466" s="447"/>
      <c r="S466" s="447"/>
      <c r="T466" s="447"/>
      <c r="U466" s="447"/>
      <c r="V466" s="447"/>
      <c r="W466" s="447"/>
      <c r="X466" s="447"/>
      <c r="Y466" s="447"/>
      <c r="Z466" s="447"/>
    </row>
    <row r="467" ht="12.75" customHeight="1">
      <c r="A467" s="447"/>
      <c r="B467" s="476"/>
      <c r="C467" s="447"/>
      <c r="E467" s="447"/>
      <c r="F467" s="447"/>
      <c r="G467" s="447"/>
      <c r="O467" s="447"/>
      <c r="P467" s="447"/>
      <c r="Q467" s="447"/>
      <c r="R467" s="447"/>
      <c r="S467" s="447"/>
      <c r="T467" s="447"/>
      <c r="U467" s="447"/>
      <c r="V467" s="447"/>
      <c r="W467" s="447"/>
      <c r="X467" s="447"/>
      <c r="Y467" s="447"/>
      <c r="Z467" s="447"/>
    </row>
    <row r="468" ht="12.75" customHeight="1">
      <c r="A468" s="447"/>
      <c r="B468" s="476"/>
      <c r="C468" s="447"/>
      <c r="E468" s="447"/>
      <c r="F468" s="447"/>
      <c r="G468" s="447"/>
      <c r="O468" s="447"/>
      <c r="P468" s="447"/>
      <c r="Q468" s="447"/>
      <c r="R468" s="447"/>
      <c r="S468" s="447"/>
      <c r="T468" s="447"/>
      <c r="U468" s="447"/>
      <c r="V468" s="447"/>
      <c r="W468" s="447"/>
      <c r="X468" s="447"/>
      <c r="Y468" s="447"/>
      <c r="Z468" s="447"/>
    </row>
    <row r="469" ht="12.75" customHeight="1">
      <c r="A469" s="447"/>
      <c r="B469" s="476"/>
      <c r="C469" s="447"/>
      <c r="E469" s="447"/>
      <c r="F469" s="447"/>
      <c r="G469" s="447"/>
      <c r="O469" s="447"/>
      <c r="P469" s="447"/>
      <c r="Q469" s="447"/>
      <c r="R469" s="447"/>
      <c r="S469" s="447"/>
      <c r="T469" s="447"/>
      <c r="U469" s="447"/>
      <c r="V469" s="447"/>
      <c r="W469" s="447"/>
      <c r="X469" s="447"/>
      <c r="Y469" s="447"/>
      <c r="Z469" s="447"/>
    </row>
    <row r="470" ht="12.75" customHeight="1">
      <c r="A470" s="447"/>
      <c r="B470" s="476"/>
      <c r="C470" s="447"/>
      <c r="E470" s="447"/>
      <c r="F470" s="447"/>
      <c r="G470" s="447"/>
      <c r="O470" s="447"/>
      <c r="P470" s="447"/>
      <c r="Q470" s="447"/>
      <c r="R470" s="447"/>
      <c r="S470" s="447"/>
      <c r="T470" s="447"/>
      <c r="U470" s="447"/>
      <c r="V470" s="447"/>
      <c r="W470" s="447"/>
      <c r="X470" s="447"/>
      <c r="Y470" s="447"/>
      <c r="Z470" s="447"/>
    </row>
    <row r="471" ht="12.75" customHeight="1">
      <c r="A471" s="447"/>
      <c r="B471" s="476"/>
      <c r="C471" s="447"/>
      <c r="E471" s="447"/>
      <c r="F471" s="447"/>
      <c r="G471" s="447"/>
      <c r="O471" s="447"/>
      <c r="P471" s="447"/>
      <c r="Q471" s="447"/>
      <c r="R471" s="447"/>
      <c r="S471" s="447"/>
      <c r="T471" s="447"/>
      <c r="U471" s="447"/>
      <c r="V471" s="447"/>
      <c r="W471" s="447"/>
      <c r="X471" s="447"/>
      <c r="Y471" s="447"/>
      <c r="Z471" s="447"/>
    </row>
    <row r="472" ht="12.75" customHeight="1">
      <c r="A472" s="447"/>
      <c r="B472" s="476"/>
      <c r="C472" s="447"/>
      <c r="E472" s="447"/>
      <c r="F472" s="447"/>
      <c r="G472" s="447"/>
      <c r="O472" s="447"/>
      <c r="P472" s="447"/>
      <c r="Q472" s="447"/>
      <c r="R472" s="447"/>
      <c r="S472" s="447"/>
      <c r="T472" s="447"/>
      <c r="U472" s="447"/>
      <c r="V472" s="447"/>
      <c r="W472" s="447"/>
      <c r="X472" s="447"/>
      <c r="Y472" s="447"/>
      <c r="Z472" s="447"/>
    </row>
    <row r="473" ht="12.75" customHeight="1">
      <c r="A473" s="447"/>
      <c r="B473" s="476"/>
      <c r="C473" s="447"/>
      <c r="E473" s="447"/>
      <c r="F473" s="447"/>
      <c r="G473" s="447"/>
      <c r="O473" s="447"/>
      <c r="P473" s="447"/>
      <c r="Q473" s="447"/>
      <c r="R473" s="447"/>
      <c r="S473" s="447"/>
      <c r="T473" s="447"/>
      <c r="U473" s="447"/>
      <c r="V473" s="447"/>
      <c r="W473" s="447"/>
      <c r="X473" s="447"/>
      <c r="Y473" s="447"/>
      <c r="Z473" s="447"/>
    </row>
    <row r="474" ht="12.75" customHeight="1">
      <c r="A474" s="447"/>
      <c r="B474" s="476"/>
      <c r="C474" s="447"/>
      <c r="E474" s="447"/>
      <c r="F474" s="447"/>
      <c r="G474" s="447"/>
      <c r="O474" s="447"/>
      <c r="P474" s="447"/>
      <c r="Q474" s="447"/>
      <c r="R474" s="447"/>
      <c r="S474" s="447"/>
      <c r="T474" s="447"/>
      <c r="U474" s="447"/>
      <c r="V474" s="447"/>
      <c r="W474" s="447"/>
      <c r="X474" s="447"/>
      <c r="Y474" s="447"/>
      <c r="Z474" s="447"/>
    </row>
    <row r="475" ht="12.75" customHeight="1">
      <c r="A475" s="447"/>
      <c r="B475" s="476"/>
      <c r="C475" s="447"/>
      <c r="E475" s="447"/>
      <c r="F475" s="447"/>
      <c r="G475" s="447"/>
      <c r="O475" s="447"/>
      <c r="P475" s="447"/>
      <c r="Q475" s="447"/>
      <c r="R475" s="447"/>
      <c r="S475" s="447"/>
      <c r="T475" s="447"/>
      <c r="U475" s="447"/>
      <c r="V475" s="447"/>
      <c r="W475" s="447"/>
      <c r="X475" s="447"/>
      <c r="Y475" s="447"/>
      <c r="Z475" s="447"/>
    </row>
    <row r="476" ht="12.75" customHeight="1">
      <c r="A476" s="447"/>
      <c r="B476" s="476"/>
      <c r="C476" s="447"/>
      <c r="E476" s="447"/>
      <c r="F476" s="447"/>
      <c r="G476" s="447"/>
      <c r="O476" s="447"/>
      <c r="P476" s="447"/>
      <c r="Q476" s="447"/>
      <c r="R476" s="447"/>
      <c r="S476" s="447"/>
      <c r="T476" s="447"/>
      <c r="U476" s="447"/>
      <c r="V476" s="447"/>
      <c r="W476" s="447"/>
      <c r="X476" s="447"/>
      <c r="Y476" s="447"/>
      <c r="Z476" s="447"/>
    </row>
    <row r="477" ht="12.75" customHeight="1">
      <c r="A477" s="447"/>
      <c r="B477" s="476"/>
      <c r="C477" s="447"/>
      <c r="E477" s="447"/>
      <c r="F477" s="447"/>
      <c r="G477" s="447"/>
      <c r="O477" s="447"/>
      <c r="P477" s="447"/>
      <c r="Q477" s="447"/>
      <c r="R477" s="447"/>
      <c r="S477" s="447"/>
      <c r="T477" s="447"/>
      <c r="U477" s="447"/>
      <c r="V477" s="447"/>
      <c r="W477" s="447"/>
      <c r="X477" s="447"/>
      <c r="Y477" s="447"/>
      <c r="Z477" s="447"/>
    </row>
    <row r="478" ht="12.75" customHeight="1">
      <c r="A478" s="447"/>
      <c r="B478" s="476"/>
      <c r="C478" s="447"/>
      <c r="E478" s="447"/>
      <c r="F478" s="447"/>
      <c r="G478" s="447"/>
      <c r="O478" s="447"/>
      <c r="P478" s="447"/>
      <c r="Q478" s="447"/>
      <c r="R478" s="447"/>
      <c r="S478" s="447"/>
      <c r="T478" s="447"/>
      <c r="U478" s="447"/>
      <c r="V478" s="447"/>
      <c r="W478" s="447"/>
      <c r="X478" s="447"/>
      <c r="Y478" s="447"/>
      <c r="Z478" s="447"/>
    </row>
    <row r="479" ht="12.75" customHeight="1">
      <c r="A479" s="447"/>
      <c r="B479" s="476"/>
      <c r="C479" s="447"/>
      <c r="E479" s="447"/>
      <c r="F479" s="447"/>
      <c r="G479" s="447"/>
      <c r="O479" s="447"/>
      <c r="P479" s="447"/>
      <c r="Q479" s="447"/>
      <c r="R479" s="447"/>
      <c r="S479" s="447"/>
      <c r="T479" s="447"/>
      <c r="U479" s="447"/>
      <c r="V479" s="447"/>
      <c r="W479" s="447"/>
      <c r="X479" s="447"/>
      <c r="Y479" s="447"/>
      <c r="Z479" s="447"/>
    </row>
    <row r="480" ht="12.75" customHeight="1">
      <c r="A480" s="447"/>
      <c r="B480" s="476"/>
      <c r="C480" s="447"/>
      <c r="E480" s="447"/>
      <c r="F480" s="447"/>
      <c r="G480" s="447"/>
      <c r="O480" s="447"/>
      <c r="P480" s="447"/>
      <c r="Q480" s="447"/>
      <c r="R480" s="447"/>
      <c r="S480" s="447"/>
      <c r="T480" s="447"/>
      <c r="U480" s="447"/>
      <c r="V480" s="447"/>
      <c r="W480" s="447"/>
      <c r="X480" s="447"/>
      <c r="Y480" s="447"/>
      <c r="Z480" s="447"/>
    </row>
    <row r="481" ht="12.75" customHeight="1">
      <c r="A481" s="447"/>
      <c r="B481" s="476"/>
      <c r="C481" s="447"/>
      <c r="E481" s="447"/>
      <c r="F481" s="447"/>
      <c r="G481" s="447"/>
      <c r="O481" s="447"/>
      <c r="P481" s="447"/>
      <c r="Q481" s="447"/>
      <c r="R481" s="447"/>
      <c r="S481" s="447"/>
      <c r="T481" s="447"/>
      <c r="U481" s="447"/>
      <c r="V481" s="447"/>
      <c r="W481" s="447"/>
      <c r="X481" s="447"/>
      <c r="Y481" s="447"/>
      <c r="Z481" s="447"/>
    </row>
    <row r="482" ht="12.75" customHeight="1">
      <c r="A482" s="447"/>
      <c r="B482" s="476"/>
      <c r="C482" s="447"/>
      <c r="E482" s="447"/>
      <c r="F482" s="447"/>
      <c r="G482" s="447"/>
      <c r="O482" s="447"/>
      <c r="P482" s="447"/>
      <c r="Q482" s="447"/>
      <c r="R482" s="447"/>
      <c r="S482" s="447"/>
      <c r="T482" s="447"/>
      <c r="U482" s="447"/>
      <c r="V482" s="447"/>
      <c r="W482" s="447"/>
      <c r="X482" s="447"/>
      <c r="Y482" s="447"/>
      <c r="Z482" s="447"/>
    </row>
    <row r="483" ht="12.75" customHeight="1">
      <c r="A483" s="447"/>
      <c r="B483" s="476"/>
      <c r="C483" s="447"/>
      <c r="E483" s="447"/>
      <c r="F483" s="447"/>
      <c r="G483" s="447"/>
      <c r="O483" s="447"/>
      <c r="P483" s="447"/>
      <c r="Q483" s="447"/>
      <c r="R483" s="447"/>
      <c r="S483" s="447"/>
      <c r="T483" s="447"/>
      <c r="U483" s="447"/>
      <c r="V483" s="447"/>
      <c r="W483" s="447"/>
      <c r="X483" s="447"/>
      <c r="Y483" s="447"/>
      <c r="Z483" s="447"/>
    </row>
    <row r="484" ht="12.75" customHeight="1">
      <c r="A484" s="447"/>
      <c r="B484" s="476"/>
      <c r="C484" s="447"/>
      <c r="E484" s="447"/>
      <c r="F484" s="447"/>
      <c r="G484" s="447"/>
      <c r="O484" s="447"/>
      <c r="P484" s="447"/>
      <c r="Q484" s="447"/>
      <c r="R484" s="447"/>
      <c r="S484" s="447"/>
      <c r="T484" s="447"/>
      <c r="U484" s="447"/>
      <c r="V484" s="447"/>
      <c r="W484" s="447"/>
      <c r="X484" s="447"/>
      <c r="Y484" s="447"/>
      <c r="Z484" s="447"/>
    </row>
    <row r="485" ht="12.75" customHeight="1">
      <c r="A485" s="447"/>
      <c r="B485" s="476"/>
      <c r="C485" s="447"/>
      <c r="E485" s="447"/>
      <c r="F485" s="447"/>
      <c r="G485" s="447"/>
      <c r="O485" s="447"/>
      <c r="P485" s="447"/>
      <c r="Q485" s="447"/>
      <c r="R485" s="447"/>
      <c r="S485" s="447"/>
      <c r="T485" s="447"/>
      <c r="U485" s="447"/>
      <c r="V485" s="447"/>
      <c r="W485" s="447"/>
      <c r="X485" s="447"/>
      <c r="Y485" s="447"/>
      <c r="Z485" s="447"/>
    </row>
    <row r="486" ht="12.75" customHeight="1">
      <c r="A486" s="447"/>
      <c r="B486" s="476"/>
      <c r="C486" s="447"/>
      <c r="E486" s="447"/>
      <c r="F486" s="447"/>
      <c r="G486" s="447"/>
      <c r="O486" s="447"/>
      <c r="P486" s="447"/>
      <c r="Q486" s="447"/>
      <c r="R486" s="447"/>
      <c r="S486" s="447"/>
      <c r="T486" s="447"/>
      <c r="U486" s="447"/>
      <c r="V486" s="447"/>
      <c r="W486" s="447"/>
      <c r="X486" s="447"/>
      <c r="Y486" s="447"/>
      <c r="Z486" s="447"/>
    </row>
    <row r="487" ht="12.75" customHeight="1">
      <c r="A487" s="447"/>
      <c r="B487" s="476"/>
      <c r="C487" s="447"/>
      <c r="E487" s="447"/>
      <c r="F487" s="447"/>
      <c r="G487" s="447"/>
      <c r="O487" s="447"/>
      <c r="P487" s="447"/>
      <c r="Q487" s="447"/>
      <c r="R487" s="447"/>
      <c r="S487" s="447"/>
      <c r="T487" s="447"/>
      <c r="U487" s="447"/>
      <c r="V487" s="447"/>
      <c r="W487" s="447"/>
      <c r="X487" s="447"/>
      <c r="Y487" s="447"/>
      <c r="Z487" s="447"/>
    </row>
    <row r="488" ht="12.75" customHeight="1">
      <c r="A488" s="447"/>
      <c r="B488" s="476"/>
      <c r="C488" s="447"/>
      <c r="E488" s="447"/>
      <c r="F488" s="447"/>
      <c r="G488" s="447"/>
      <c r="O488" s="447"/>
      <c r="P488" s="447"/>
      <c r="Q488" s="447"/>
      <c r="R488" s="447"/>
      <c r="S488" s="447"/>
      <c r="T488" s="447"/>
      <c r="U488" s="447"/>
      <c r="V488" s="447"/>
      <c r="W488" s="447"/>
      <c r="X488" s="447"/>
      <c r="Y488" s="447"/>
      <c r="Z488" s="447"/>
    </row>
    <row r="489" ht="12.75" customHeight="1">
      <c r="A489" s="447"/>
      <c r="B489" s="476"/>
      <c r="C489" s="447"/>
      <c r="E489" s="447"/>
      <c r="F489" s="447"/>
      <c r="G489" s="447"/>
      <c r="O489" s="447"/>
      <c r="P489" s="447"/>
      <c r="Q489" s="447"/>
      <c r="R489" s="447"/>
      <c r="S489" s="447"/>
      <c r="T489" s="447"/>
      <c r="U489" s="447"/>
      <c r="V489" s="447"/>
      <c r="W489" s="447"/>
      <c r="X489" s="447"/>
      <c r="Y489" s="447"/>
      <c r="Z489" s="447"/>
    </row>
    <row r="490" ht="12.75" customHeight="1">
      <c r="A490" s="447"/>
      <c r="B490" s="476"/>
      <c r="C490" s="447"/>
      <c r="E490" s="447"/>
      <c r="F490" s="447"/>
      <c r="G490" s="447"/>
      <c r="O490" s="447"/>
      <c r="P490" s="447"/>
      <c r="Q490" s="447"/>
      <c r="R490" s="447"/>
      <c r="S490" s="447"/>
      <c r="T490" s="447"/>
      <c r="U490" s="447"/>
      <c r="V490" s="447"/>
      <c r="W490" s="447"/>
      <c r="X490" s="447"/>
      <c r="Y490" s="447"/>
      <c r="Z490" s="447"/>
    </row>
    <row r="491" ht="12.75" customHeight="1">
      <c r="A491" s="447"/>
      <c r="B491" s="476"/>
      <c r="C491" s="447"/>
      <c r="E491" s="447"/>
      <c r="F491" s="447"/>
      <c r="G491" s="447"/>
      <c r="O491" s="447"/>
      <c r="P491" s="447"/>
      <c r="Q491" s="447"/>
      <c r="R491" s="447"/>
      <c r="S491" s="447"/>
      <c r="T491" s="447"/>
      <c r="U491" s="447"/>
      <c r="V491" s="447"/>
      <c r="W491" s="447"/>
      <c r="X491" s="447"/>
      <c r="Y491" s="447"/>
      <c r="Z491" s="447"/>
    </row>
    <row r="492" ht="12.75" customHeight="1">
      <c r="A492" s="447"/>
      <c r="B492" s="476"/>
      <c r="C492" s="447"/>
      <c r="E492" s="447"/>
      <c r="F492" s="447"/>
      <c r="G492" s="447"/>
      <c r="O492" s="447"/>
      <c r="P492" s="447"/>
      <c r="Q492" s="447"/>
      <c r="R492" s="447"/>
      <c r="S492" s="447"/>
      <c r="T492" s="447"/>
      <c r="U492" s="447"/>
      <c r="V492" s="447"/>
      <c r="W492" s="447"/>
      <c r="X492" s="447"/>
      <c r="Y492" s="447"/>
      <c r="Z492" s="447"/>
    </row>
    <row r="493" ht="12.75" customHeight="1">
      <c r="A493" s="447"/>
      <c r="B493" s="476"/>
      <c r="C493" s="447"/>
      <c r="E493" s="447"/>
      <c r="F493" s="447"/>
      <c r="G493" s="447"/>
      <c r="O493" s="447"/>
      <c r="P493" s="447"/>
      <c r="Q493" s="447"/>
      <c r="R493" s="447"/>
      <c r="S493" s="447"/>
      <c r="T493" s="447"/>
      <c r="U493" s="447"/>
      <c r="V493" s="447"/>
      <c r="W493" s="447"/>
      <c r="X493" s="447"/>
      <c r="Y493" s="447"/>
      <c r="Z493" s="447"/>
    </row>
    <row r="494" ht="12.75" customHeight="1">
      <c r="A494" s="447"/>
      <c r="B494" s="476"/>
      <c r="C494" s="447"/>
      <c r="E494" s="447"/>
      <c r="F494" s="447"/>
      <c r="G494" s="447"/>
      <c r="O494" s="447"/>
      <c r="P494" s="447"/>
      <c r="Q494" s="447"/>
      <c r="R494" s="447"/>
      <c r="S494" s="447"/>
      <c r="T494" s="447"/>
      <c r="U494" s="447"/>
      <c r="V494" s="447"/>
      <c r="W494" s="447"/>
      <c r="X494" s="447"/>
      <c r="Y494" s="447"/>
      <c r="Z494" s="447"/>
    </row>
    <row r="495" ht="12.75" customHeight="1">
      <c r="A495" s="447"/>
      <c r="B495" s="476"/>
      <c r="C495" s="447"/>
      <c r="E495" s="447"/>
      <c r="F495" s="447"/>
      <c r="G495" s="447"/>
      <c r="O495" s="447"/>
      <c r="P495" s="447"/>
      <c r="Q495" s="447"/>
      <c r="R495" s="447"/>
      <c r="S495" s="447"/>
      <c r="T495" s="447"/>
      <c r="U495" s="447"/>
      <c r="V495" s="447"/>
      <c r="W495" s="447"/>
      <c r="X495" s="447"/>
      <c r="Y495" s="447"/>
      <c r="Z495" s="447"/>
    </row>
    <row r="496" ht="12.75" customHeight="1">
      <c r="A496" s="447"/>
      <c r="B496" s="476"/>
      <c r="C496" s="447"/>
      <c r="E496" s="447"/>
      <c r="F496" s="447"/>
      <c r="G496" s="447"/>
      <c r="O496" s="447"/>
      <c r="P496" s="447"/>
      <c r="Q496" s="447"/>
      <c r="R496" s="447"/>
      <c r="S496" s="447"/>
      <c r="T496" s="447"/>
      <c r="U496" s="447"/>
      <c r="V496" s="447"/>
      <c r="W496" s="447"/>
      <c r="X496" s="447"/>
      <c r="Y496" s="447"/>
      <c r="Z496" s="447"/>
    </row>
    <row r="497" ht="12.75" customHeight="1">
      <c r="A497" s="447"/>
      <c r="B497" s="476"/>
      <c r="C497" s="447"/>
      <c r="E497" s="447"/>
      <c r="F497" s="447"/>
      <c r="G497" s="447"/>
      <c r="O497" s="447"/>
      <c r="P497" s="447"/>
      <c r="Q497" s="447"/>
      <c r="R497" s="447"/>
      <c r="S497" s="447"/>
      <c r="T497" s="447"/>
      <c r="U497" s="447"/>
      <c r="V497" s="447"/>
      <c r="W497" s="447"/>
      <c r="X497" s="447"/>
      <c r="Y497" s="447"/>
      <c r="Z497" s="447"/>
    </row>
    <row r="498" ht="12.75" customHeight="1">
      <c r="A498" s="447"/>
      <c r="B498" s="476"/>
      <c r="C498" s="447"/>
      <c r="E498" s="447"/>
      <c r="F498" s="447"/>
      <c r="G498" s="447"/>
      <c r="O498" s="447"/>
      <c r="P498" s="447"/>
      <c r="Q498" s="447"/>
      <c r="R498" s="447"/>
      <c r="S498" s="447"/>
      <c r="T498" s="447"/>
      <c r="U498" s="447"/>
      <c r="V498" s="447"/>
      <c r="W498" s="447"/>
      <c r="X498" s="447"/>
      <c r="Y498" s="447"/>
      <c r="Z498" s="447"/>
    </row>
    <row r="499" ht="12.75" customHeight="1">
      <c r="A499" s="447"/>
      <c r="B499" s="476"/>
      <c r="C499" s="447"/>
      <c r="E499" s="447"/>
      <c r="F499" s="447"/>
      <c r="G499" s="447"/>
      <c r="O499" s="447"/>
      <c r="P499" s="447"/>
      <c r="Q499" s="447"/>
      <c r="R499" s="447"/>
      <c r="S499" s="447"/>
      <c r="T499" s="447"/>
      <c r="U499" s="447"/>
      <c r="V499" s="447"/>
      <c r="W499" s="447"/>
      <c r="X499" s="447"/>
      <c r="Y499" s="447"/>
      <c r="Z499" s="447"/>
    </row>
    <row r="500" ht="12.75" customHeight="1">
      <c r="A500" s="447"/>
      <c r="B500" s="476"/>
      <c r="C500" s="447"/>
      <c r="E500" s="447"/>
      <c r="F500" s="447"/>
      <c r="G500" s="447"/>
      <c r="O500" s="447"/>
      <c r="P500" s="447"/>
      <c r="Q500" s="447"/>
      <c r="R500" s="447"/>
      <c r="S500" s="447"/>
      <c r="T500" s="447"/>
      <c r="U500" s="447"/>
      <c r="V500" s="447"/>
      <c r="W500" s="447"/>
      <c r="X500" s="447"/>
      <c r="Y500" s="447"/>
      <c r="Z500" s="447"/>
    </row>
    <row r="501" ht="12.75" customHeight="1">
      <c r="A501" s="447"/>
      <c r="B501" s="476"/>
      <c r="C501" s="447"/>
      <c r="E501" s="447"/>
      <c r="F501" s="447"/>
      <c r="G501" s="447"/>
      <c r="O501" s="447"/>
      <c r="P501" s="447"/>
      <c r="Q501" s="447"/>
      <c r="R501" s="447"/>
      <c r="S501" s="447"/>
      <c r="T501" s="447"/>
      <c r="U501" s="447"/>
      <c r="V501" s="447"/>
      <c r="W501" s="447"/>
      <c r="X501" s="447"/>
      <c r="Y501" s="447"/>
      <c r="Z501" s="447"/>
    </row>
    <row r="502" ht="12.75" customHeight="1">
      <c r="A502" s="447"/>
      <c r="B502" s="476"/>
      <c r="C502" s="447"/>
      <c r="E502" s="447"/>
      <c r="F502" s="447"/>
      <c r="G502" s="447"/>
      <c r="O502" s="447"/>
      <c r="P502" s="447"/>
      <c r="Q502" s="447"/>
      <c r="R502" s="447"/>
      <c r="S502" s="447"/>
      <c r="T502" s="447"/>
      <c r="U502" s="447"/>
      <c r="V502" s="447"/>
      <c r="W502" s="447"/>
      <c r="X502" s="447"/>
      <c r="Y502" s="447"/>
      <c r="Z502" s="447"/>
    </row>
    <row r="503" ht="12.75" customHeight="1">
      <c r="A503" s="447"/>
      <c r="B503" s="476"/>
      <c r="C503" s="447"/>
      <c r="E503" s="447"/>
      <c r="F503" s="447"/>
      <c r="G503" s="447"/>
      <c r="O503" s="447"/>
      <c r="P503" s="447"/>
      <c r="Q503" s="447"/>
      <c r="R503" s="447"/>
      <c r="S503" s="447"/>
      <c r="T503" s="447"/>
      <c r="U503" s="447"/>
      <c r="V503" s="447"/>
      <c r="W503" s="447"/>
      <c r="X503" s="447"/>
      <c r="Y503" s="447"/>
      <c r="Z503" s="447"/>
    </row>
    <row r="504" ht="12.75" customHeight="1">
      <c r="A504" s="447"/>
      <c r="B504" s="476"/>
      <c r="C504" s="447"/>
      <c r="E504" s="447"/>
      <c r="F504" s="447"/>
      <c r="G504" s="447"/>
      <c r="O504" s="447"/>
      <c r="P504" s="447"/>
      <c r="Q504" s="447"/>
      <c r="R504" s="447"/>
      <c r="S504" s="447"/>
      <c r="T504" s="447"/>
      <c r="U504" s="447"/>
      <c r="V504" s="447"/>
      <c r="W504" s="447"/>
      <c r="X504" s="447"/>
      <c r="Y504" s="447"/>
      <c r="Z504" s="447"/>
    </row>
    <row r="505" ht="12.75" customHeight="1">
      <c r="A505" s="447"/>
      <c r="B505" s="476"/>
      <c r="C505" s="447"/>
      <c r="E505" s="447"/>
      <c r="F505" s="447"/>
      <c r="G505" s="447"/>
      <c r="O505" s="447"/>
      <c r="P505" s="447"/>
      <c r="Q505" s="447"/>
      <c r="R505" s="447"/>
      <c r="S505" s="447"/>
      <c r="T505" s="447"/>
      <c r="U505" s="447"/>
      <c r="V505" s="447"/>
      <c r="W505" s="447"/>
      <c r="X505" s="447"/>
      <c r="Y505" s="447"/>
      <c r="Z505" s="447"/>
    </row>
    <row r="506" ht="12.75" customHeight="1">
      <c r="A506" s="447"/>
      <c r="B506" s="476"/>
      <c r="C506" s="447"/>
      <c r="E506" s="447"/>
      <c r="F506" s="447"/>
      <c r="G506" s="447"/>
      <c r="O506" s="447"/>
      <c r="P506" s="447"/>
      <c r="Q506" s="447"/>
      <c r="R506" s="447"/>
      <c r="S506" s="447"/>
      <c r="T506" s="447"/>
      <c r="U506" s="447"/>
      <c r="V506" s="447"/>
      <c r="W506" s="447"/>
      <c r="X506" s="447"/>
      <c r="Y506" s="447"/>
      <c r="Z506" s="447"/>
    </row>
    <row r="507" ht="12.75" customHeight="1">
      <c r="A507" s="447"/>
      <c r="B507" s="476"/>
      <c r="C507" s="447"/>
      <c r="E507" s="447"/>
      <c r="F507" s="447"/>
      <c r="G507" s="447"/>
      <c r="O507" s="447"/>
      <c r="P507" s="447"/>
      <c r="Q507" s="447"/>
      <c r="R507" s="447"/>
      <c r="S507" s="447"/>
      <c r="T507" s="447"/>
      <c r="U507" s="447"/>
      <c r="V507" s="447"/>
      <c r="W507" s="447"/>
      <c r="X507" s="447"/>
      <c r="Y507" s="447"/>
      <c r="Z507" s="447"/>
    </row>
    <row r="508" ht="12.75" customHeight="1">
      <c r="A508" s="447"/>
      <c r="B508" s="476"/>
      <c r="C508" s="447"/>
      <c r="E508" s="447"/>
      <c r="F508" s="447"/>
      <c r="G508" s="447"/>
      <c r="O508" s="447"/>
      <c r="P508" s="447"/>
      <c r="Q508" s="447"/>
      <c r="R508" s="447"/>
      <c r="S508" s="447"/>
      <c r="T508" s="447"/>
      <c r="U508" s="447"/>
      <c r="V508" s="447"/>
      <c r="W508" s="447"/>
      <c r="X508" s="447"/>
      <c r="Y508" s="447"/>
      <c r="Z508" s="447"/>
    </row>
    <row r="509" ht="12.75" customHeight="1">
      <c r="A509" s="447"/>
      <c r="B509" s="476"/>
      <c r="C509" s="447"/>
      <c r="E509" s="447"/>
      <c r="F509" s="447"/>
      <c r="G509" s="447"/>
      <c r="O509" s="447"/>
      <c r="P509" s="447"/>
      <c r="Q509" s="447"/>
      <c r="R509" s="447"/>
      <c r="S509" s="447"/>
      <c r="T509" s="447"/>
      <c r="U509" s="447"/>
      <c r="V509" s="447"/>
      <c r="W509" s="447"/>
      <c r="X509" s="447"/>
      <c r="Y509" s="447"/>
      <c r="Z509" s="447"/>
    </row>
    <row r="510" ht="12.75" customHeight="1">
      <c r="A510" s="447"/>
      <c r="B510" s="476"/>
      <c r="C510" s="447"/>
      <c r="E510" s="447"/>
      <c r="F510" s="447"/>
      <c r="G510" s="447"/>
      <c r="O510" s="447"/>
      <c r="P510" s="447"/>
      <c r="Q510" s="447"/>
      <c r="R510" s="447"/>
      <c r="S510" s="447"/>
      <c r="T510" s="447"/>
      <c r="U510" s="447"/>
      <c r="V510" s="447"/>
      <c r="W510" s="447"/>
      <c r="X510" s="447"/>
      <c r="Y510" s="447"/>
      <c r="Z510" s="447"/>
    </row>
    <row r="511" ht="12.75" customHeight="1">
      <c r="A511" s="447"/>
      <c r="B511" s="476"/>
      <c r="C511" s="447"/>
      <c r="E511" s="447"/>
      <c r="F511" s="447"/>
      <c r="G511" s="447"/>
      <c r="O511" s="447"/>
      <c r="P511" s="447"/>
      <c r="Q511" s="447"/>
      <c r="R511" s="447"/>
      <c r="S511" s="447"/>
      <c r="T511" s="447"/>
      <c r="U511" s="447"/>
      <c r="V511" s="447"/>
      <c r="W511" s="447"/>
      <c r="X511" s="447"/>
      <c r="Y511" s="447"/>
      <c r="Z511" s="447"/>
    </row>
    <row r="512" ht="12.75" customHeight="1">
      <c r="A512" s="447"/>
      <c r="B512" s="476"/>
      <c r="C512" s="447"/>
      <c r="E512" s="447"/>
      <c r="F512" s="447"/>
      <c r="G512" s="447"/>
      <c r="O512" s="447"/>
      <c r="P512" s="447"/>
      <c r="Q512" s="447"/>
      <c r="R512" s="447"/>
      <c r="S512" s="447"/>
      <c r="T512" s="447"/>
      <c r="U512" s="447"/>
      <c r="V512" s="447"/>
      <c r="W512" s="447"/>
      <c r="X512" s="447"/>
      <c r="Y512" s="447"/>
      <c r="Z512" s="447"/>
    </row>
    <row r="513" ht="12.75" customHeight="1">
      <c r="A513" s="447"/>
      <c r="B513" s="476"/>
      <c r="C513" s="447"/>
      <c r="E513" s="447"/>
      <c r="F513" s="447"/>
      <c r="G513" s="447"/>
      <c r="O513" s="447"/>
      <c r="P513" s="447"/>
      <c r="Q513" s="447"/>
      <c r="R513" s="447"/>
      <c r="S513" s="447"/>
      <c r="T513" s="447"/>
      <c r="U513" s="447"/>
      <c r="V513" s="447"/>
      <c r="W513" s="447"/>
      <c r="X513" s="447"/>
      <c r="Y513" s="447"/>
      <c r="Z513" s="447"/>
    </row>
    <row r="514" ht="12.75" customHeight="1">
      <c r="A514" s="447"/>
      <c r="B514" s="476"/>
      <c r="C514" s="447"/>
      <c r="E514" s="447"/>
      <c r="F514" s="447"/>
      <c r="G514" s="447"/>
      <c r="O514" s="447"/>
      <c r="P514" s="447"/>
      <c r="Q514" s="447"/>
      <c r="R514" s="447"/>
      <c r="S514" s="447"/>
      <c r="T514" s="447"/>
      <c r="U514" s="447"/>
      <c r="V514" s="447"/>
      <c r="W514" s="447"/>
      <c r="X514" s="447"/>
      <c r="Y514" s="447"/>
      <c r="Z514" s="447"/>
    </row>
    <row r="515" ht="12.75" customHeight="1">
      <c r="A515" s="447"/>
      <c r="B515" s="476"/>
      <c r="C515" s="447"/>
      <c r="E515" s="447"/>
      <c r="F515" s="447"/>
      <c r="G515" s="447"/>
      <c r="O515" s="447"/>
      <c r="P515" s="447"/>
      <c r="Q515" s="447"/>
      <c r="R515" s="447"/>
      <c r="S515" s="447"/>
      <c r="T515" s="447"/>
      <c r="U515" s="447"/>
      <c r="V515" s="447"/>
      <c r="W515" s="447"/>
      <c r="X515" s="447"/>
      <c r="Y515" s="447"/>
      <c r="Z515" s="447"/>
    </row>
    <row r="516" ht="12.75" customHeight="1">
      <c r="A516" s="447"/>
      <c r="B516" s="476"/>
      <c r="C516" s="447"/>
      <c r="E516" s="447"/>
      <c r="F516" s="447"/>
      <c r="G516" s="447"/>
      <c r="O516" s="447"/>
      <c r="P516" s="447"/>
      <c r="Q516" s="447"/>
      <c r="R516" s="447"/>
      <c r="S516" s="447"/>
      <c r="T516" s="447"/>
      <c r="U516" s="447"/>
      <c r="V516" s="447"/>
      <c r="W516" s="447"/>
      <c r="X516" s="447"/>
      <c r="Y516" s="447"/>
      <c r="Z516" s="447"/>
    </row>
    <row r="517" ht="12.75" customHeight="1">
      <c r="A517" s="447"/>
      <c r="B517" s="476"/>
      <c r="C517" s="447"/>
      <c r="E517" s="447"/>
      <c r="F517" s="447"/>
      <c r="G517" s="447"/>
      <c r="O517" s="447"/>
      <c r="P517" s="447"/>
      <c r="Q517" s="447"/>
      <c r="R517" s="447"/>
      <c r="S517" s="447"/>
      <c r="T517" s="447"/>
      <c r="U517" s="447"/>
      <c r="V517" s="447"/>
      <c r="W517" s="447"/>
      <c r="X517" s="447"/>
      <c r="Y517" s="447"/>
      <c r="Z517" s="447"/>
    </row>
    <row r="518" ht="12.75" customHeight="1">
      <c r="A518" s="447"/>
      <c r="B518" s="476"/>
      <c r="C518" s="447"/>
      <c r="E518" s="447"/>
      <c r="F518" s="447"/>
      <c r="G518" s="447"/>
      <c r="O518" s="447"/>
      <c r="P518" s="447"/>
      <c r="Q518" s="447"/>
      <c r="R518" s="447"/>
      <c r="S518" s="447"/>
      <c r="T518" s="447"/>
      <c r="U518" s="447"/>
      <c r="V518" s="447"/>
      <c r="W518" s="447"/>
      <c r="X518" s="447"/>
      <c r="Y518" s="447"/>
      <c r="Z518" s="447"/>
    </row>
    <row r="519" ht="12.75" customHeight="1">
      <c r="A519" s="447"/>
      <c r="B519" s="476"/>
      <c r="C519" s="447"/>
      <c r="E519" s="447"/>
      <c r="F519" s="447"/>
      <c r="G519" s="447"/>
      <c r="O519" s="447"/>
      <c r="P519" s="447"/>
      <c r="Q519" s="447"/>
      <c r="R519" s="447"/>
      <c r="S519" s="447"/>
      <c r="T519" s="447"/>
      <c r="U519" s="447"/>
      <c r="V519" s="447"/>
      <c r="W519" s="447"/>
      <c r="X519" s="447"/>
      <c r="Y519" s="447"/>
      <c r="Z519" s="447"/>
    </row>
    <row r="520" ht="12.75" customHeight="1">
      <c r="A520" s="447"/>
      <c r="B520" s="476"/>
      <c r="C520" s="447"/>
      <c r="E520" s="447"/>
      <c r="F520" s="447"/>
      <c r="G520" s="447"/>
      <c r="O520" s="447"/>
      <c r="P520" s="447"/>
      <c r="Q520" s="447"/>
      <c r="R520" s="447"/>
      <c r="S520" s="447"/>
      <c r="T520" s="447"/>
      <c r="U520" s="447"/>
      <c r="V520" s="447"/>
      <c r="W520" s="447"/>
      <c r="X520" s="447"/>
      <c r="Y520" s="447"/>
      <c r="Z520" s="447"/>
    </row>
    <row r="521" ht="12.75" customHeight="1">
      <c r="A521" s="447"/>
      <c r="B521" s="476"/>
      <c r="C521" s="447"/>
      <c r="E521" s="447"/>
      <c r="F521" s="447"/>
      <c r="G521" s="447"/>
      <c r="O521" s="447"/>
      <c r="P521" s="447"/>
      <c r="Q521" s="447"/>
      <c r="R521" s="447"/>
      <c r="S521" s="447"/>
      <c r="T521" s="447"/>
      <c r="U521" s="447"/>
      <c r="V521" s="447"/>
      <c r="W521" s="447"/>
      <c r="X521" s="447"/>
      <c r="Y521" s="447"/>
      <c r="Z521" s="447"/>
    </row>
    <row r="522" ht="12.75" customHeight="1">
      <c r="A522" s="447"/>
      <c r="B522" s="476"/>
      <c r="C522" s="447"/>
      <c r="E522" s="447"/>
      <c r="F522" s="447"/>
      <c r="G522" s="447"/>
      <c r="O522" s="447"/>
      <c r="P522" s="447"/>
      <c r="Q522" s="447"/>
      <c r="R522" s="447"/>
      <c r="S522" s="447"/>
      <c r="T522" s="447"/>
      <c r="U522" s="447"/>
      <c r="V522" s="447"/>
      <c r="W522" s="447"/>
      <c r="X522" s="447"/>
      <c r="Y522" s="447"/>
      <c r="Z522" s="447"/>
    </row>
    <row r="523" ht="12.75" customHeight="1">
      <c r="A523" s="447"/>
      <c r="B523" s="476"/>
      <c r="C523" s="447"/>
      <c r="E523" s="447"/>
      <c r="F523" s="447"/>
      <c r="G523" s="447"/>
      <c r="O523" s="447"/>
      <c r="P523" s="447"/>
      <c r="Q523" s="447"/>
      <c r="R523" s="447"/>
      <c r="S523" s="447"/>
      <c r="T523" s="447"/>
      <c r="U523" s="447"/>
      <c r="V523" s="447"/>
      <c r="W523" s="447"/>
      <c r="X523" s="447"/>
      <c r="Y523" s="447"/>
      <c r="Z523" s="447"/>
    </row>
    <row r="524" ht="12.75" customHeight="1">
      <c r="A524" s="447"/>
      <c r="B524" s="476"/>
      <c r="C524" s="447"/>
      <c r="E524" s="447"/>
      <c r="F524" s="447"/>
      <c r="G524" s="447"/>
      <c r="O524" s="447"/>
      <c r="P524" s="447"/>
      <c r="Q524" s="447"/>
      <c r="R524" s="447"/>
      <c r="S524" s="447"/>
      <c r="T524" s="447"/>
      <c r="U524" s="447"/>
      <c r="V524" s="447"/>
      <c r="W524" s="447"/>
      <c r="X524" s="447"/>
      <c r="Y524" s="447"/>
      <c r="Z524" s="447"/>
    </row>
    <row r="525" ht="12.75" customHeight="1">
      <c r="A525" s="447"/>
      <c r="B525" s="476"/>
      <c r="C525" s="447"/>
      <c r="E525" s="447"/>
      <c r="F525" s="447"/>
      <c r="G525" s="447"/>
      <c r="O525" s="447"/>
      <c r="P525" s="447"/>
      <c r="Q525" s="447"/>
      <c r="R525" s="447"/>
      <c r="S525" s="447"/>
      <c r="T525" s="447"/>
      <c r="U525" s="447"/>
      <c r="V525" s="447"/>
      <c r="W525" s="447"/>
      <c r="X525" s="447"/>
      <c r="Y525" s="447"/>
      <c r="Z525" s="447"/>
    </row>
    <row r="526" ht="12.75" customHeight="1">
      <c r="A526" s="447"/>
      <c r="B526" s="476"/>
      <c r="C526" s="447"/>
      <c r="E526" s="447"/>
      <c r="F526" s="447"/>
      <c r="G526" s="447"/>
      <c r="O526" s="447"/>
      <c r="P526" s="447"/>
      <c r="Q526" s="447"/>
      <c r="R526" s="447"/>
      <c r="S526" s="447"/>
      <c r="T526" s="447"/>
      <c r="U526" s="447"/>
      <c r="V526" s="447"/>
      <c r="W526" s="447"/>
      <c r="X526" s="447"/>
      <c r="Y526" s="447"/>
      <c r="Z526" s="447"/>
    </row>
    <row r="527" ht="12.75" customHeight="1">
      <c r="A527" s="447"/>
      <c r="B527" s="476"/>
      <c r="C527" s="447"/>
      <c r="E527" s="447"/>
      <c r="F527" s="447"/>
      <c r="G527" s="447"/>
      <c r="O527" s="447"/>
      <c r="P527" s="447"/>
      <c r="Q527" s="447"/>
      <c r="R527" s="447"/>
      <c r="S527" s="447"/>
      <c r="T527" s="447"/>
      <c r="U527" s="447"/>
      <c r="V527" s="447"/>
      <c r="W527" s="447"/>
      <c r="X527" s="447"/>
      <c r="Y527" s="447"/>
      <c r="Z527" s="447"/>
    </row>
    <row r="528" ht="12.75" customHeight="1">
      <c r="A528" s="447"/>
      <c r="B528" s="476"/>
      <c r="C528" s="447"/>
      <c r="E528" s="447"/>
      <c r="F528" s="447"/>
      <c r="G528" s="447"/>
      <c r="O528" s="447"/>
      <c r="P528" s="447"/>
      <c r="Q528" s="447"/>
      <c r="R528" s="447"/>
      <c r="S528" s="447"/>
      <c r="T528" s="447"/>
      <c r="U528" s="447"/>
      <c r="V528" s="447"/>
      <c r="W528" s="447"/>
      <c r="X528" s="447"/>
      <c r="Y528" s="447"/>
      <c r="Z528" s="447"/>
    </row>
    <row r="529" ht="12.75" customHeight="1">
      <c r="A529" s="447"/>
      <c r="B529" s="476"/>
      <c r="C529" s="447"/>
      <c r="E529" s="447"/>
      <c r="F529" s="447"/>
      <c r="G529" s="447"/>
      <c r="O529" s="447"/>
      <c r="P529" s="447"/>
      <c r="Q529" s="447"/>
      <c r="R529" s="447"/>
      <c r="S529" s="447"/>
      <c r="T529" s="447"/>
      <c r="U529" s="447"/>
      <c r="V529" s="447"/>
      <c r="W529" s="447"/>
      <c r="X529" s="447"/>
      <c r="Y529" s="447"/>
      <c r="Z529" s="447"/>
    </row>
    <row r="530" ht="12.75" customHeight="1">
      <c r="A530" s="447"/>
      <c r="B530" s="476"/>
      <c r="C530" s="447"/>
      <c r="E530" s="447"/>
      <c r="F530" s="447"/>
      <c r="G530" s="447"/>
      <c r="O530" s="447"/>
      <c r="P530" s="447"/>
      <c r="Q530" s="447"/>
      <c r="R530" s="447"/>
      <c r="S530" s="447"/>
      <c r="T530" s="447"/>
      <c r="U530" s="447"/>
      <c r="V530" s="447"/>
      <c r="W530" s="447"/>
      <c r="X530" s="447"/>
      <c r="Y530" s="447"/>
      <c r="Z530" s="447"/>
    </row>
    <row r="531" ht="12.75" customHeight="1">
      <c r="A531" s="447"/>
      <c r="B531" s="476"/>
      <c r="C531" s="447"/>
      <c r="E531" s="447"/>
      <c r="F531" s="447"/>
      <c r="G531" s="447"/>
      <c r="O531" s="447"/>
      <c r="P531" s="447"/>
      <c r="Q531" s="447"/>
      <c r="R531" s="447"/>
      <c r="S531" s="447"/>
      <c r="T531" s="447"/>
      <c r="U531" s="447"/>
      <c r="V531" s="447"/>
      <c r="W531" s="447"/>
      <c r="X531" s="447"/>
      <c r="Y531" s="447"/>
      <c r="Z531" s="447"/>
    </row>
    <row r="532" ht="12.75" customHeight="1">
      <c r="A532" s="447"/>
      <c r="B532" s="476"/>
      <c r="C532" s="447"/>
      <c r="E532" s="447"/>
      <c r="F532" s="447"/>
      <c r="G532" s="447"/>
      <c r="O532" s="447"/>
      <c r="P532" s="447"/>
      <c r="Q532" s="447"/>
      <c r="R532" s="447"/>
      <c r="S532" s="447"/>
      <c r="T532" s="447"/>
      <c r="U532" s="447"/>
      <c r="V532" s="447"/>
      <c r="W532" s="447"/>
      <c r="X532" s="447"/>
      <c r="Y532" s="447"/>
      <c r="Z532" s="447"/>
    </row>
    <row r="533" ht="12.75" customHeight="1">
      <c r="A533" s="447"/>
      <c r="B533" s="476"/>
      <c r="C533" s="447"/>
      <c r="E533" s="447"/>
      <c r="F533" s="447"/>
      <c r="G533" s="447"/>
      <c r="O533" s="447"/>
      <c r="P533" s="447"/>
      <c r="Q533" s="447"/>
      <c r="R533" s="447"/>
      <c r="S533" s="447"/>
      <c r="T533" s="447"/>
      <c r="U533" s="447"/>
      <c r="V533" s="447"/>
      <c r="W533" s="447"/>
      <c r="X533" s="447"/>
      <c r="Y533" s="447"/>
      <c r="Z533" s="447"/>
    </row>
    <row r="534" ht="12.75" customHeight="1">
      <c r="A534" s="447"/>
      <c r="B534" s="476"/>
      <c r="C534" s="447"/>
      <c r="E534" s="447"/>
      <c r="F534" s="447"/>
      <c r="G534" s="447"/>
      <c r="O534" s="447"/>
      <c r="P534" s="447"/>
      <c r="Q534" s="447"/>
      <c r="R534" s="447"/>
      <c r="S534" s="447"/>
      <c r="T534" s="447"/>
      <c r="U534" s="447"/>
      <c r="V534" s="447"/>
      <c r="W534" s="447"/>
      <c r="X534" s="447"/>
      <c r="Y534" s="447"/>
      <c r="Z534" s="447"/>
    </row>
    <row r="535" ht="12.75" customHeight="1">
      <c r="A535" s="447"/>
      <c r="B535" s="476"/>
      <c r="C535" s="447"/>
      <c r="E535" s="447"/>
      <c r="F535" s="447"/>
      <c r="G535" s="447"/>
      <c r="O535" s="447"/>
      <c r="P535" s="447"/>
      <c r="Q535" s="447"/>
      <c r="R535" s="447"/>
      <c r="S535" s="447"/>
      <c r="T535" s="447"/>
      <c r="U535" s="447"/>
      <c r="V535" s="447"/>
      <c r="W535" s="447"/>
      <c r="X535" s="447"/>
      <c r="Y535" s="447"/>
      <c r="Z535" s="447"/>
    </row>
    <row r="536" ht="12.75" customHeight="1">
      <c r="A536" s="447"/>
      <c r="B536" s="476"/>
      <c r="C536" s="447"/>
      <c r="E536" s="447"/>
      <c r="F536" s="447"/>
      <c r="G536" s="447"/>
      <c r="O536" s="447"/>
      <c r="P536" s="447"/>
      <c r="Q536" s="447"/>
      <c r="R536" s="447"/>
      <c r="S536" s="447"/>
      <c r="T536" s="447"/>
      <c r="U536" s="447"/>
      <c r="V536" s="447"/>
      <c r="W536" s="447"/>
      <c r="X536" s="447"/>
      <c r="Y536" s="447"/>
      <c r="Z536" s="447"/>
    </row>
    <row r="537" ht="12.75" customHeight="1">
      <c r="A537" s="447"/>
      <c r="B537" s="476"/>
      <c r="C537" s="447"/>
      <c r="E537" s="447"/>
      <c r="F537" s="447"/>
      <c r="G537" s="447"/>
      <c r="O537" s="447"/>
      <c r="P537" s="447"/>
      <c r="Q537" s="447"/>
      <c r="R537" s="447"/>
      <c r="S537" s="447"/>
      <c r="T537" s="447"/>
      <c r="U537" s="447"/>
      <c r="V537" s="447"/>
      <c r="W537" s="447"/>
      <c r="X537" s="447"/>
      <c r="Y537" s="447"/>
      <c r="Z537" s="447"/>
    </row>
    <row r="538" ht="12.75" customHeight="1">
      <c r="A538" s="447"/>
      <c r="B538" s="476"/>
      <c r="C538" s="447"/>
      <c r="E538" s="447"/>
      <c r="F538" s="447"/>
      <c r="G538" s="447"/>
      <c r="O538" s="447"/>
      <c r="P538" s="447"/>
      <c r="Q538" s="447"/>
      <c r="R538" s="447"/>
      <c r="S538" s="447"/>
      <c r="T538" s="447"/>
      <c r="U538" s="447"/>
      <c r="V538" s="447"/>
      <c r="W538" s="447"/>
      <c r="X538" s="447"/>
      <c r="Y538" s="447"/>
      <c r="Z538" s="447"/>
    </row>
    <row r="539" ht="12.75" customHeight="1">
      <c r="A539" s="447"/>
      <c r="B539" s="476"/>
      <c r="C539" s="447"/>
      <c r="E539" s="447"/>
      <c r="F539" s="447"/>
      <c r="G539" s="447"/>
      <c r="O539" s="447"/>
      <c r="P539" s="447"/>
      <c r="Q539" s="447"/>
      <c r="R539" s="447"/>
      <c r="S539" s="447"/>
      <c r="T539" s="447"/>
      <c r="U539" s="447"/>
      <c r="V539" s="447"/>
      <c r="W539" s="447"/>
      <c r="X539" s="447"/>
      <c r="Y539" s="447"/>
      <c r="Z539" s="447"/>
    </row>
    <row r="540" ht="12.75" customHeight="1">
      <c r="A540" s="447"/>
      <c r="B540" s="476"/>
      <c r="C540" s="447"/>
      <c r="E540" s="447"/>
      <c r="F540" s="447"/>
      <c r="G540" s="447"/>
      <c r="O540" s="447"/>
      <c r="P540" s="447"/>
      <c r="Q540" s="447"/>
      <c r="R540" s="447"/>
      <c r="S540" s="447"/>
      <c r="T540" s="447"/>
      <c r="U540" s="447"/>
      <c r="V540" s="447"/>
      <c r="W540" s="447"/>
      <c r="X540" s="447"/>
      <c r="Y540" s="447"/>
      <c r="Z540" s="447"/>
    </row>
    <row r="541" ht="12.75" customHeight="1">
      <c r="A541" s="447"/>
      <c r="B541" s="476"/>
      <c r="C541" s="447"/>
      <c r="E541" s="447"/>
      <c r="F541" s="447"/>
      <c r="G541" s="447"/>
      <c r="O541" s="447"/>
      <c r="P541" s="447"/>
      <c r="Q541" s="447"/>
      <c r="R541" s="447"/>
      <c r="S541" s="447"/>
      <c r="T541" s="447"/>
      <c r="U541" s="447"/>
      <c r="V541" s="447"/>
      <c r="W541" s="447"/>
      <c r="X541" s="447"/>
      <c r="Y541" s="447"/>
      <c r="Z541" s="447"/>
    </row>
    <row r="542" ht="12.75" customHeight="1">
      <c r="A542" s="447"/>
      <c r="B542" s="476"/>
      <c r="C542" s="447"/>
      <c r="E542" s="447"/>
      <c r="F542" s="447"/>
      <c r="G542" s="447"/>
      <c r="O542" s="447"/>
      <c r="P542" s="447"/>
      <c r="Q542" s="447"/>
      <c r="R542" s="447"/>
      <c r="S542" s="447"/>
      <c r="T542" s="447"/>
      <c r="U542" s="447"/>
      <c r="V542" s="447"/>
      <c r="W542" s="447"/>
      <c r="X542" s="447"/>
      <c r="Y542" s="447"/>
      <c r="Z542" s="447"/>
    </row>
    <row r="543" ht="12.75" customHeight="1">
      <c r="A543" s="447"/>
      <c r="B543" s="476"/>
      <c r="C543" s="447"/>
      <c r="E543" s="447"/>
      <c r="F543" s="447"/>
      <c r="G543" s="447"/>
      <c r="O543" s="447"/>
      <c r="P543" s="447"/>
      <c r="Q543" s="447"/>
      <c r="R543" s="447"/>
      <c r="S543" s="447"/>
      <c r="T543" s="447"/>
      <c r="U543" s="447"/>
      <c r="V543" s="447"/>
      <c r="W543" s="447"/>
      <c r="X543" s="447"/>
      <c r="Y543" s="447"/>
      <c r="Z543" s="447"/>
    </row>
    <row r="544" ht="12.75" customHeight="1">
      <c r="A544" s="447"/>
      <c r="B544" s="476"/>
      <c r="C544" s="447"/>
      <c r="E544" s="447"/>
      <c r="F544" s="447"/>
      <c r="G544" s="447"/>
      <c r="O544" s="447"/>
      <c r="P544" s="447"/>
      <c r="Q544" s="447"/>
      <c r="R544" s="447"/>
      <c r="S544" s="447"/>
      <c r="T544" s="447"/>
      <c r="U544" s="447"/>
      <c r="V544" s="447"/>
      <c r="W544" s="447"/>
      <c r="X544" s="447"/>
      <c r="Y544" s="447"/>
      <c r="Z544" s="447"/>
    </row>
    <row r="545" ht="12.75" customHeight="1">
      <c r="A545" s="447"/>
      <c r="B545" s="476"/>
      <c r="C545" s="447"/>
      <c r="E545" s="447"/>
      <c r="F545" s="447"/>
      <c r="G545" s="447"/>
      <c r="O545" s="447"/>
      <c r="P545" s="447"/>
      <c r="Q545" s="447"/>
      <c r="R545" s="447"/>
      <c r="S545" s="447"/>
      <c r="T545" s="447"/>
      <c r="U545" s="447"/>
      <c r="V545" s="447"/>
      <c r="W545" s="447"/>
      <c r="X545" s="447"/>
      <c r="Y545" s="447"/>
      <c r="Z545" s="447"/>
    </row>
    <row r="546" ht="12.75" customHeight="1">
      <c r="A546" s="447"/>
      <c r="B546" s="476"/>
      <c r="C546" s="447"/>
      <c r="E546" s="447"/>
      <c r="F546" s="447"/>
      <c r="G546" s="447"/>
      <c r="O546" s="447"/>
      <c r="P546" s="447"/>
      <c r="Q546" s="447"/>
      <c r="R546" s="447"/>
      <c r="S546" s="447"/>
      <c r="T546" s="447"/>
      <c r="U546" s="447"/>
      <c r="V546" s="447"/>
      <c r="W546" s="447"/>
      <c r="X546" s="447"/>
      <c r="Y546" s="447"/>
      <c r="Z546" s="447"/>
    </row>
    <row r="547" ht="12.75" customHeight="1">
      <c r="A547" s="447"/>
      <c r="B547" s="476"/>
      <c r="C547" s="447"/>
      <c r="E547" s="447"/>
      <c r="F547" s="447"/>
      <c r="G547" s="447"/>
      <c r="O547" s="447"/>
      <c r="P547" s="447"/>
      <c r="Q547" s="447"/>
      <c r="R547" s="447"/>
      <c r="S547" s="447"/>
      <c r="T547" s="447"/>
      <c r="U547" s="447"/>
      <c r="V547" s="447"/>
      <c r="W547" s="447"/>
      <c r="X547" s="447"/>
      <c r="Y547" s="447"/>
      <c r="Z547" s="447"/>
    </row>
    <row r="548" ht="12.75" customHeight="1">
      <c r="A548" s="447"/>
      <c r="B548" s="476"/>
      <c r="C548" s="447"/>
      <c r="E548" s="447"/>
      <c r="F548" s="447"/>
      <c r="G548" s="447"/>
      <c r="O548" s="447"/>
      <c r="P548" s="447"/>
      <c r="Q548" s="447"/>
      <c r="R548" s="447"/>
      <c r="S548" s="447"/>
      <c r="T548" s="447"/>
      <c r="U548" s="447"/>
      <c r="V548" s="447"/>
      <c r="W548" s="447"/>
      <c r="X548" s="447"/>
      <c r="Y548" s="447"/>
      <c r="Z548" s="447"/>
    </row>
    <row r="549" ht="12.75" customHeight="1">
      <c r="A549" s="447"/>
      <c r="B549" s="476"/>
      <c r="C549" s="447"/>
      <c r="E549" s="447"/>
      <c r="F549" s="447"/>
      <c r="G549" s="447"/>
      <c r="O549" s="447"/>
      <c r="P549" s="447"/>
      <c r="Q549" s="447"/>
      <c r="R549" s="447"/>
      <c r="S549" s="447"/>
      <c r="T549" s="447"/>
      <c r="U549" s="447"/>
      <c r="V549" s="447"/>
      <c r="W549" s="447"/>
      <c r="X549" s="447"/>
      <c r="Y549" s="447"/>
      <c r="Z549" s="447"/>
    </row>
    <row r="550" ht="12.75" customHeight="1">
      <c r="A550" s="447"/>
      <c r="B550" s="476"/>
      <c r="C550" s="447"/>
      <c r="E550" s="447"/>
      <c r="F550" s="447"/>
      <c r="G550" s="447"/>
      <c r="O550" s="447"/>
      <c r="P550" s="447"/>
      <c r="Q550" s="447"/>
      <c r="R550" s="447"/>
      <c r="S550" s="447"/>
      <c r="T550" s="447"/>
      <c r="U550" s="447"/>
      <c r="V550" s="447"/>
      <c r="W550" s="447"/>
      <c r="X550" s="447"/>
      <c r="Y550" s="447"/>
      <c r="Z550" s="447"/>
    </row>
    <row r="551" ht="12.75" customHeight="1">
      <c r="A551" s="447"/>
      <c r="B551" s="476"/>
      <c r="C551" s="447"/>
      <c r="E551" s="447"/>
      <c r="F551" s="447"/>
      <c r="G551" s="447"/>
      <c r="O551" s="447"/>
      <c r="P551" s="447"/>
      <c r="Q551" s="447"/>
      <c r="R551" s="447"/>
      <c r="S551" s="447"/>
      <c r="T551" s="447"/>
      <c r="U551" s="447"/>
      <c r="V551" s="447"/>
      <c r="W551" s="447"/>
      <c r="X551" s="447"/>
      <c r="Y551" s="447"/>
      <c r="Z551" s="447"/>
    </row>
    <row r="552" ht="12.75" customHeight="1">
      <c r="A552" s="447"/>
      <c r="B552" s="476"/>
      <c r="C552" s="447"/>
      <c r="E552" s="447"/>
      <c r="F552" s="447"/>
      <c r="G552" s="447"/>
      <c r="O552" s="447"/>
      <c r="P552" s="447"/>
      <c r="Q552" s="447"/>
      <c r="R552" s="447"/>
      <c r="S552" s="447"/>
      <c r="T552" s="447"/>
      <c r="U552" s="447"/>
      <c r="V552" s="447"/>
      <c r="W552" s="447"/>
      <c r="X552" s="447"/>
      <c r="Y552" s="447"/>
      <c r="Z552" s="447"/>
    </row>
    <row r="553" ht="12.75" customHeight="1">
      <c r="A553" s="447"/>
      <c r="B553" s="476"/>
      <c r="C553" s="447"/>
      <c r="E553" s="447"/>
      <c r="F553" s="447"/>
      <c r="G553" s="447"/>
      <c r="O553" s="447"/>
      <c r="P553" s="447"/>
      <c r="Q553" s="447"/>
      <c r="R553" s="447"/>
      <c r="S553" s="447"/>
      <c r="T553" s="447"/>
      <c r="U553" s="447"/>
      <c r="V553" s="447"/>
      <c r="W553" s="447"/>
      <c r="X553" s="447"/>
      <c r="Y553" s="447"/>
      <c r="Z553" s="447"/>
    </row>
    <row r="554" ht="12.75" customHeight="1">
      <c r="A554" s="447"/>
      <c r="B554" s="476"/>
      <c r="C554" s="447"/>
      <c r="E554" s="447"/>
      <c r="F554" s="447"/>
      <c r="G554" s="447"/>
      <c r="O554" s="447"/>
      <c r="P554" s="447"/>
      <c r="Q554" s="447"/>
      <c r="R554" s="447"/>
      <c r="S554" s="447"/>
      <c r="T554" s="447"/>
      <c r="U554" s="447"/>
      <c r="V554" s="447"/>
      <c r="W554" s="447"/>
      <c r="X554" s="447"/>
      <c r="Y554" s="447"/>
      <c r="Z554" s="447"/>
    </row>
    <row r="555" ht="12.75" customHeight="1">
      <c r="A555" s="447"/>
      <c r="B555" s="476"/>
      <c r="C555" s="447"/>
      <c r="E555" s="447"/>
      <c r="F555" s="447"/>
      <c r="G555" s="447"/>
      <c r="O555" s="447"/>
      <c r="P555" s="447"/>
      <c r="Q555" s="447"/>
      <c r="R555" s="447"/>
      <c r="S555" s="447"/>
      <c r="T555" s="447"/>
      <c r="U555" s="447"/>
      <c r="V555" s="447"/>
      <c r="W555" s="447"/>
      <c r="X555" s="447"/>
      <c r="Y555" s="447"/>
      <c r="Z555" s="447"/>
    </row>
    <row r="556" ht="12.75" customHeight="1">
      <c r="A556" s="447"/>
      <c r="B556" s="476"/>
      <c r="C556" s="447"/>
      <c r="E556" s="447"/>
      <c r="F556" s="447"/>
      <c r="G556" s="447"/>
      <c r="O556" s="447"/>
      <c r="P556" s="447"/>
      <c r="Q556" s="447"/>
      <c r="R556" s="447"/>
      <c r="S556" s="447"/>
      <c r="T556" s="447"/>
      <c r="U556" s="447"/>
      <c r="V556" s="447"/>
      <c r="W556" s="447"/>
      <c r="X556" s="447"/>
      <c r="Y556" s="447"/>
      <c r="Z556" s="447"/>
    </row>
    <row r="557" ht="12.75" customHeight="1">
      <c r="A557" s="447"/>
      <c r="B557" s="476"/>
      <c r="C557" s="447"/>
      <c r="E557" s="447"/>
      <c r="F557" s="447"/>
      <c r="G557" s="447"/>
      <c r="O557" s="447"/>
      <c r="P557" s="447"/>
      <c r="Q557" s="447"/>
      <c r="R557" s="447"/>
      <c r="S557" s="447"/>
      <c r="T557" s="447"/>
      <c r="U557" s="447"/>
      <c r="V557" s="447"/>
      <c r="W557" s="447"/>
      <c r="X557" s="447"/>
      <c r="Y557" s="447"/>
      <c r="Z557" s="447"/>
    </row>
    <row r="558" ht="12.75" customHeight="1">
      <c r="A558" s="447"/>
      <c r="B558" s="476"/>
      <c r="C558" s="447"/>
      <c r="E558" s="447"/>
      <c r="F558" s="447"/>
      <c r="G558" s="447"/>
      <c r="O558" s="447"/>
      <c r="P558" s="447"/>
      <c r="Q558" s="447"/>
      <c r="R558" s="447"/>
      <c r="S558" s="447"/>
      <c r="T558" s="447"/>
      <c r="U558" s="447"/>
      <c r="V558" s="447"/>
      <c r="W558" s="447"/>
      <c r="X558" s="447"/>
      <c r="Y558" s="447"/>
      <c r="Z558" s="447"/>
    </row>
    <row r="559" ht="12.75" customHeight="1">
      <c r="A559" s="447"/>
      <c r="B559" s="476"/>
      <c r="C559" s="447"/>
      <c r="E559" s="447"/>
      <c r="F559" s="447"/>
      <c r="G559" s="447"/>
      <c r="O559" s="447"/>
      <c r="P559" s="447"/>
      <c r="Q559" s="447"/>
      <c r="R559" s="447"/>
      <c r="S559" s="447"/>
      <c r="T559" s="447"/>
      <c r="U559" s="447"/>
      <c r="V559" s="447"/>
      <c r="W559" s="447"/>
      <c r="X559" s="447"/>
      <c r="Y559" s="447"/>
      <c r="Z559" s="447"/>
    </row>
    <row r="560" ht="12.75" customHeight="1">
      <c r="A560" s="447"/>
      <c r="B560" s="476"/>
      <c r="C560" s="447"/>
      <c r="E560" s="447"/>
      <c r="F560" s="447"/>
      <c r="G560" s="447"/>
      <c r="O560" s="447"/>
      <c r="P560" s="447"/>
      <c r="Q560" s="447"/>
      <c r="R560" s="447"/>
      <c r="S560" s="447"/>
      <c r="T560" s="447"/>
      <c r="U560" s="447"/>
      <c r="V560" s="447"/>
      <c r="W560" s="447"/>
      <c r="X560" s="447"/>
      <c r="Y560" s="447"/>
      <c r="Z560" s="447"/>
    </row>
    <row r="561" ht="12.75" customHeight="1">
      <c r="A561" s="447"/>
      <c r="B561" s="476"/>
      <c r="C561" s="447"/>
      <c r="E561" s="447"/>
      <c r="F561" s="447"/>
      <c r="G561" s="447"/>
      <c r="O561" s="447"/>
      <c r="P561" s="447"/>
      <c r="Q561" s="447"/>
      <c r="R561" s="447"/>
      <c r="S561" s="447"/>
      <c r="T561" s="447"/>
      <c r="U561" s="447"/>
      <c r="V561" s="447"/>
      <c r="W561" s="447"/>
      <c r="X561" s="447"/>
      <c r="Y561" s="447"/>
      <c r="Z561" s="447"/>
    </row>
    <row r="562" ht="12.75" customHeight="1">
      <c r="A562" s="447"/>
      <c r="B562" s="476"/>
      <c r="C562" s="447"/>
      <c r="E562" s="447"/>
      <c r="F562" s="447"/>
      <c r="G562" s="447"/>
      <c r="O562" s="447"/>
      <c r="P562" s="447"/>
      <c r="Q562" s="447"/>
      <c r="R562" s="447"/>
      <c r="S562" s="447"/>
      <c r="T562" s="447"/>
      <c r="U562" s="447"/>
      <c r="V562" s="447"/>
      <c r="W562" s="447"/>
      <c r="X562" s="447"/>
      <c r="Y562" s="447"/>
      <c r="Z562" s="447"/>
    </row>
    <row r="563" ht="12.75" customHeight="1">
      <c r="A563" s="447"/>
      <c r="B563" s="476"/>
      <c r="C563" s="447"/>
      <c r="E563" s="447"/>
      <c r="F563" s="447"/>
      <c r="G563" s="447"/>
      <c r="O563" s="447"/>
      <c r="P563" s="447"/>
      <c r="Q563" s="447"/>
      <c r="R563" s="447"/>
      <c r="S563" s="447"/>
      <c r="T563" s="447"/>
      <c r="U563" s="447"/>
      <c r="V563" s="447"/>
      <c r="W563" s="447"/>
      <c r="X563" s="447"/>
      <c r="Y563" s="447"/>
      <c r="Z563" s="447"/>
    </row>
    <row r="564" ht="12.75" customHeight="1">
      <c r="A564" s="447"/>
      <c r="B564" s="476"/>
      <c r="C564" s="447"/>
      <c r="E564" s="447"/>
      <c r="F564" s="447"/>
      <c r="G564" s="447"/>
      <c r="O564" s="447"/>
      <c r="P564" s="447"/>
      <c r="Q564" s="447"/>
      <c r="R564" s="447"/>
      <c r="S564" s="447"/>
      <c r="T564" s="447"/>
      <c r="U564" s="447"/>
      <c r="V564" s="447"/>
      <c r="W564" s="447"/>
      <c r="X564" s="447"/>
      <c r="Y564" s="447"/>
      <c r="Z564" s="447"/>
    </row>
    <row r="565" ht="12.75" customHeight="1">
      <c r="A565" s="447"/>
      <c r="B565" s="476"/>
      <c r="C565" s="447"/>
      <c r="E565" s="447"/>
      <c r="F565" s="447"/>
      <c r="G565" s="447"/>
      <c r="O565" s="447"/>
      <c r="P565" s="447"/>
      <c r="Q565" s="447"/>
      <c r="R565" s="447"/>
      <c r="S565" s="447"/>
      <c r="T565" s="447"/>
      <c r="U565" s="447"/>
      <c r="V565" s="447"/>
      <c r="W565" s="447"/>
      <c r="X565" s="447"/>
      <c r="Y565" s="447"/>
      <c r="Z565" s="447"/>
    </row>
    <row r="566" ht="12.75" customHeight="1">
      <c r="A566" s="447"/>
      <c r="B566" s="476"/>
      <c r="C566" s="447"/>
      <c r="E566" s="447"/>
      <c r="F566" s="447"/>
      <c r="G566" s="447"/>
      <c r="O566" s="447"/>
      <c r="P566" s="447"/>
      <c r="Q566" s="447"/>
      <c r="R566" s="447"/>
      <c r="S566" s="447"/>
      <c r="T566" s="447"/>
      <c r="U566" s="447"/>
      <c r="V566" s="447"/>
      <c r="W566" s="447"/>
      <c r="X566" s="447"/>
      <c r="Y566" s="447"/>
      <c r="Z566" s="447"/>
    </row>
    <row r="567" ht="12.75" customHeight="1">
      <c r="A567" s="447"/>
      <c r="B567" s="476"/>
      <c r="C567" s="447"/>
      <c r="E567" s="447"/>
      <c r="F567" s="447"/>
      <c r="G567" s="447"/>
      <c r="O567" s="447"/>
      <c r="P567" s="447"/>
      <c r="Q567" s="447"/>
      <c r="R567" s="447"/>
      <c r="S567" s="447"/>
      <c r="T567" s="447"/>
      <c r="U567" s="447"/>
      <c r="V567" s="447"/>
      <c r="W567" s="447"/>
      <c r="X567" s="447"/>
      <c r="Y567" s="447"/>
      <c r="Z567" s="447"/>
    </row>
    <row r="568" ht="12.75" customHeight="1">
      <c r="A568" s="447"/>
      <c r="B568" s="476"/>
      <c r="C568" s="447"/>
      <c r="E568" s="447"/>
      <c r="F568" s="447"/>
      <c r="G568" s="447"/>
      <c r="O568" s="447"/>
      <c r="P568" s="447"/>
      <c r="Q568" s="447"/>
      <c r="R568" s="447"/>
      <c r="S568" s="447"/>
      <c r="T568" s="447"/>
      <c r="U568" s="447"/>
      <c r="V568" s="447"/>
      <c r="W568" s="447"/>
      <c r="X568" s="447"/>
      <c r="Y568" s="447"/>
      <c r="Z568" s="447"/>
    </row>
    <row r="569" ht="12.75" customHeight="1">
      <c r="A569" s="447"/>
      <c r="B569" s="476"/>
      <c r="C569" s="447"/>
      <c r="E569" s="447"/>
      <c r="F569" s="447"/>
      <c r="G569" s="447"/>
      <c r="O569" s="447"/>
      <c r="P569" s="447"/>
      <c r="Q569" s="447"/>
      <c r="R569" s="447"/>
      <c r="S569" s="447"/>
      <c r="T569" s="447"/>
      <c r="U569" s="447"/>
      <c r="V569" s="447"/>
      <c r="W569" s="447"/>
      <c r="X569" s="447"/>
      <c r="Y569" s="447"/>
      <c r="Z569" s="447"/>
    </row>
    <row r="570" ht="12.75" customHeight="1">
      <c r="A570" s="447"/>
      <c r="B570" s="476"/>
      <c r="C570" s="447"/>
      <c r="E570" s="447"/>
      <c r="F570" s="447"/>
      <c r="G570" s="447"/>
      <c r="O570" s="447"/>
      <c r="P570" s="447"/>
      <c r="Q570" s="447"/>
      <c r="R570" s="447"/>
      <c r="S570" s="447"/>
      <c r="T570" s="447"/>
      <c r="U570" s="447"/>
      <c r="V570" s="447"/>
      <c r="W570" s="447"/>
      <c r="X570" s="447"/>
      <c r="Y570" s="447"/>
      <c r="Z570" s="447"/>
    </row>
    <row r="571" ht="12.75" customHeight="1">
      <c r="A571" s="447"/>
      <c r="B571" s="476"/>
      <c r="C571" s="447"/>
      <c r="E571" s="447"/>
      <c r="F571" s="447"/>
      <c r="G571" s="447"/>
      <c r="O571" s="447"/>
      <c r="P571" s="447"/>
      <c r="Q571" s="447"/>
      <c r="R571" s="447"/>
      <c r="S571" s="447"/>
      <c r="T571" s="447"/>
      <c r="U571" s="447"/>
      <c r="V571" s="447"/>
      <c r="W571" s="447"/>
      <c r="X571" s="447"/>
      <c r="Y571" s="447"/>
      <c r="Z571" s="447"/>
    </row>
    <row r="572" ht="12.75" customHeight="1">
      <c r="A572" s="447"/>
      <c r="B572" s="476"/>
      <c r="C572" s="447"/>
      <c r="E572" s="447"/>
      <c r="F572" s="447"/>
      <c r="G572" s="447"/>
      <c r="O572" s="447"/>
      <c r="P572" s="447"/>
      <c r="Q572" s="447"/>
      <c r="R572" s="447"/>
      <c r="S572" s="447"/>
      <c r="T572" s="447"/>
      <c r="U572" s="447"/>
      <c r="V572" s="447"/>
      <c r="W572" s="447"/>
      <c r="X572" s="447"/>
      <c r="Y572" s="447"/>
      <c r="Z572" s="447"/>
    </row>
    <row r="573" ht="12.75" customHeight="1">
      <c r="A573" s="447"/>
      <c r="B573" s="476"/>
      <c r="C573" s="447"/>
      <c r="E573" s="447"/>
      <c r="F573" s="447"/>
      <c r="G573" s="447"/>
      <c r="O573" s="447"/>
      <c r="P573" s="447"/>
      <c r="Q573" s="447"/>
      <c r="R573" s="447"/>
      <c r="S573" s="447"/>
      <c r="T573" s="447"/>
      <c r="U573" s="447"/>
      <c r="V573" s="447"/>
      <c r="W573" s="447"/>
      <c r="X573" s="447"/>
      <c r="Y573" s="447"/>
      <c r="Z573" s="447"/>
    </row>
    <row r="574" ht="12.75" customHeight="1">
      <c r="A574" s="447"/>
      <c r="B574" s="476"/>
      <c r="C574" s="447"/>
      <c r="E574" s="447"/>
      <c r="F574" s="447"/>
      <c r="G574" s="447"/>
      <c r="O574" s="447"/>
      <c r="P574" s="447"/>
      <c r="Q574" s="447"/>
      <c r="R574" s="447"/>
      <c r="S574" s="447"/>
      <c r="T574" s="447"/>
      <c r="U574" s="447"/>
      <c r="V574" s="447"/>
      <c r="W574" s="447"/>
      <c r="X574" s="447"/>
      <c r="Y574" s="447"/>
      <c r="Z574" s="447"/>
    </row>
    <row r="575" ht="12.75" customHeight="1">
      <c r="A575" s="447"/>
      <c r="B575" s="476"/>
      <c r="C575" s="447"/>
      <c r="E575" s="447"/>
      <c r="F575" s="447"/>
      <c r="G575" s="447"/>
      <c r="O575" s="447"/>
      <c r="P575" s="447"/>
      <c r="Q575" s="447"/>
      <c r="R575" s="447"/>
      <c r="S575" s="447"/>
      <c r="T575" s="447"/>
      <c r="U575" s="447"/>
      <c r="V575" s="447"/>
      <c r="W575" s="447"/>
      <c r="X575" s="447"/>
      <c r="Y575" s="447"/>
      <c r="Z575" s="447"/>
    </row>
    <row r="576" ht="12.75" customHeight="1">
      <c r="A576" s="447"/>
      <c r="B576" s="476"/>
      <c r="C576" s="447"/>
      <c r="E576" s="447"/>
      <c r="F576" s="447"/>
      <c r="G576" s="447"/>
      <c r="O576" s="447"/>
      <c r="P576" s="447"/>
      <c r="Q576" s="447"/>
      <c r="R576" s="447"/>
      <c r="S576" s="447"/>
      <c r="T576" s="447"/>
      <c r="U576" s="447"/>
      <c r="V576" s="447"/>
      <c r="W576" s="447"/>
      <c r="X576" s="447"/>
      <c r="Y576" s="447"/>
      <c r="Z576" s="447"/>
    </row>
    <row r="577" ht="12.75" customHeight="1">
      <c r="A577" s="447"/>
      <c r="B577" s="476"/>
      <c r="C577" s="447"/>
      <c r="E577" s="447"/>
      <c r="F577" s="447"/>
      <c r="G577" s="447"/>
      <c r="O577" s="447"/>
      <c r="P577" s="447"/>
      <c r="Q577" s="447"/>
      <c r="R577" s="447"/>
      <c r="S577" s="447"/>
      <c r="T577" s="447"/>
      <c r="U577" s="447"/>
      <c r="V577" s="447"/>
      <c r="W577" s="447"/>
      <c r="X577" s="447"/>
      <c r="Y577" s="447"/>
      <c r="Z577" s="447"/>
    </row>
    <row r="578" ht="12.75" customHeight="1">
      <c r="A578" s="447"/>
      <c r="B578" s="476"/>
      <c r="C578" s="447"/>
      <c r="E578" s="447"/>
      <c r="F578" s="447"/>
      <c r="G578" s="447"/>
      <c r="O578" s="447"/>
      <c r="P578" s="447"/>
      <c r="Q578" s="447"/>
      <c r="R578" s="447"/>
      <c r="S578" s="447"/>
      <c r="T578" s="447"/>
      <c r="U578" s="447"/>
      <c r="V578" s="447"/>
      <c r="W578" s="447"/>
      <c r="X578" s="447"/>
      <c r="Y578" s="447"/>
      <c r="Z578" s="447"/>
    </row>
    <row r="579" ht="12.75" customHeight="1">
      <c r="A579" s="447"/>
      <c r="B579" s="476"/>
      <c r="C579" s="447"/>
      <c r="E579" s="447"/>
      <c r="F579" s="447"/>
      <c r="G579" s="447"/>
      <c r="O579" s="447"/>
      <c r="P579" s="447"/>
      <c r="Q579" s="447"/>
      <c r="R579" s="447"/>
      <c r="S579" s="447"/>
      <c r="T579" s="447"/>
      <c r="U579" s="447"/>
      <c r="V579" s="447"/>
      <c r="W579" s="447"/>
      <c r="X579" s="447"/>
      <c r="Y579" s="447"/>
      <c r="Z579" s="447"/>
    </row>
    <row r="580" ht="12.75" customHeight="1">
      <c r="A580" s="447"/>
      <c r="B580" s="476"/>
      <c r="C580" s="447"/>
      <c r="E580" s="447"/>
      <c r="F580" s="447"/>
      <c r="G580" s="447"/>
      <c r="O580" s="447"/>
      <c r="P580" s="447"/>
      <c r="Q580" s="447"/>
      <c r="R580" s="447"/>
      <c r="S580" s="447"/>
      <c r="T580" s="447"/>
      <c r="U580" s="447"/>
      <c r="V580" s="447"/>
      <c r="W580" s="447"/>
      <c r="X580" s="447"/>
      <c r="Y580" s="447"/>
      <c r="Z580" s="447"/>
    </row>
    <row r="581" ht="12.75" customHeight="1">
      <c r="A581" s="447"/>
      <c r="B581" s="476"/>
      <c r="C581" s="447"/>
      <c r="E581" s="447"/>
      <c r="F581" s="447"/>
      <c r="G581" s="447"/>
      <c r="O581" s="447"/>
      <c r="P581" s="447"/>
      <c r="Q581" s="447"/>
      <c r="R581" s="447"/>
      <c r="S581" s="447"/>
      <c r="T581" s="447"/>
      <c r="U581" s="447"/>
      <c r="V581" s="447"/>
      <c r="W581" s="447"/>
      <c r="X581" s="447"/>
      <c r="Y581" s="447"/>
      <c r="Z581" s="447"/>
    </row>
    <row r="582" ht="12.75" customHeight="1">
      <c r="A582" s="447"/>
      <c r="B582" s="476"/>
      <c r="C582" s="447"/>
      <c r="E582" s="447"/>
      <c r="F582" s="447"/>
      <c r="G582" s="447"/>
      <c r="O582" s="447"/>
      <c r="P582" s="447"/>
      <c r="Q582" s="447"/>
      <c r="R582" s="447"/>
      <c r="S582" s="447"/>
      <c r="T582" s="447"/>
      <c r="U582" s="447"/>
      <c r="V582" s="447"/>
      <c r="W582" s="447"/>
      <c r="X582" s="447"/>
      <c r="Y582" s="447"/>
      <c r="Z582" s="447"/>
    </row>
    <row r="583" ht="12.75" customHeight="1">
      <c r="A583" s="447"/>
      <c r="B583" s="476"/>
      <c r="C583" s="447"/>
      <c r="E583" s="447"/>
      <c r="F583" s="447"/>
      <c r="G583" s="447"/>
      <c r="O583" s="447"/>
      <c r="P583" s="447"/>
      <c r="Q583" s="447"/>
      <c r="R583" s="447"/>
      <c r="S583" s="447"/>
      <c r="T583" s="447"/>
      <c r="U583" s="447"/>
      <c r="V583" s="447"/>
      <c r="W583" s="447"/>
      <c r="X583" s="447"/>
      <c r="Y583" s="447"/>
      <c r="Z583" s="447"/>
    </row>
    <row r="584" ht="12.75" customHeight="1">
      <c r="A584" s="447"/>
      <c r="B584" s="476"/>
      <c r="C584" s="447"/>
      <c r="E584" s="447"/>
      <c r="F584" s="447"/>
      <c r="G584" s="447"/>
      <c r="O584" s="447"/>
      <c r="P584" s="447"/>
      <c r="Q584" s="447"/>
      <c r="R584" s="447"/>
      <c r="S584" s="447"/>
      <c r="T584" s="447"/>
      <c r="U584" s="447"/>
      <c r="V584" s="447"/>
      <c r="W584" s="447"/>
      <c r="X584" s="447"/>
      <c r="Y584" s="447"/>
      <c r="Z584" s="447"/>
    </row>
    <row r="585" ht="12.75" customHeight="1">
      <c r="A585" s="447"/>
      <c r="B585" s="476"/>
      <c r="C585" s="447"/>
      <c r="E585" s="447"/>
      <c r="F585" s="447"/>
      <c r="G585" s="447"/>
      <c r="O585" s="447"/>
      <c r="P585" s="447"/>
      <c r="Q585" s="447"/>
      <c r="R585" s="447"/>
      <c r="S585" s="447"/>
      <c r="T585" s="447"/>
      <c r="U585" s="447"/>
      <c r="V585" s="447"/>
      <c r="W585" s="447"/>
      <c r="X585" s="447"/>
      <c r="Y585" s="447"/>
      <c r="Z585" s="447"/>
    </row>
    <row r="586" ht="12.75" customHeight="1">
      <c r="A586" s="447"/>
      <c r="B586" s="476"/>
      <c r="C586" s="447"/>
      <c r="E586" s="447"/>
      <c r="F586" s="447"/>
      <c r="G586" s="447"/>
      <c r="O586" s="447"/>
      <c r="P586" s="447"/>
      <c r="Q586" s="447"/>
      <c r="R586" s="447"/>
      <c r="S586" s="447"/>
      <c r="T586" s="447"/>
      <c r="U586" s="447"/>
      <c r="V586" s="447"/>
      <c r="W586" s="447"/>
      <c r="X586" s="447"/>
      <c r="Y586" s="447"/>
      <c r="Z586" s="447"/>
    </row>
    <row r="587" ht="12.75" customHeight="1">
      <c r="A587" s="447"/>
      <c r="B587" s="476"/>
      <c r="C587" s="447"/>
      <c r="E587" s="447"/>
      <c r="F587" s="447"/>
      <c r="G587" s="447"/>
      <c r="O587" s="447"/>
      <c r="P587" s="447"/>
      <c r="Q587" s="447"/>
      <c r="R587" s="447"/>
      <c r="S587" s="447"/>
      <c r="T587" s="447"/>
      <c r="U587" s="447"/>
      <c r="V587" s="447"/>
      <c r="W587" s="447"/>
      <c r="X587" s="447"/>
      <c r="Y587" s="447"/>
      <c r="Z587" s="447"/>
    </row>
    <row r="588" ht="12.75" customHeight="1">
      <c r="A588" s="447"/>
      <c r="B588" s="476"/>
      <c r="C588" s="447"/>
      <c r="E588" s="447"/>
      <c r="F588" s="447"/>
      <c r="G588" s="447"/>
      <c r="O588" s="447"/>
      <c r="P588" s="447"/>
      <c r="Q588" s="447"/>
      <c r="R588" s="447"/>
      <c r="S588" s="447"/>
      <c r="T588" s="447"/>
      <c r="U588" s="447"/>
      <c r="V588" s="447"/>
      <c r="W588" s="447"/>
      <c r="X588" s="447"/>
      <c r="Y588" s="447"/>
      <c r="Z588" s="447"/>
    </row>
    <row r="589" ht="12.75" customHeight="1">
      <c r="A589" s="447"/>
      <c r="B589" s="476"/>
      <c r="C589" s="447"/>
      <c r="E589" s="447"/>
      <c r="F589" s="447"/>
      <c r="G589" s="447"/>
      <c r="O589" s="447"/>
      <c r="P589" s="447"/>
      <c r="Q589" s="447"/>
      <c r="R589" s="447"/>
      <c r="S589" s="447"/>
      <c r="T589" s="447"/>
      <c r="U589" s="447"/>
      <c r="V589" s="447"/>
      <c r="W589" s="447"/>
      <c r="X589" s="447"/>
      <c r="Y589" s="447"/>
      <c r="Z589" s="447"/>
    </row>
    <row r="590" ht="12.75" customHeight="1">
      <c r="A590" s="447"/>
      <c r="B590" s="476"/>
      <c r="C590" s="447"/>
      <c r="E590" s="447"/>
      <c r="F590" s="447"/>
      <c r="G590" s="447"/>
      <c r="O590" s="447"/>
      <c r="P590" s="447"/>
      <c r="Q590" s="447"/>
      <c r="R590" s="447"/>
      <c r="S590" s="447"/>
      <c r="T590" s="447"/>
      <c r="U590" s="447"/>
      <c r="V590" s="447"/>
      <c r="W590" s="447"/>
      <c r="X590" s="447"/>
      <c r="Y590" s="447"/>
      <c r="Z590" s="447"/>
    </row>
    <row r="591" ht="12.75" customHeight="1">
      <c r="A591" s="447"/>
      <c r="B591" s="476"/>
      <c r="C591" s="447"/>
      <c r="E591" s="447"/>
      <c r="F591" s="447"/>
      <c r="G591" s="447"/>
      <c r="O591" s="447"/>
      <c r="P591" s="447"/>
      <c r="Q591" s="447"/>
      <c r="R591" s="447"/>
      <c r="S591" s="447"/>
      <c r="T591" s="447"/>
      <c r="U591" s="447"/>
      <c r="V591" s="447"/>
      <c r="W591" s="447"/>
      <c r="X591" s="447"/>
      <c r="Y591" s="447"/>
      <c r="Z591" s="447"/>
    </row>
    <row r="592" ht="12.75" customHeight="1">
      <c r="A592" s="447"/>
      <c r="B592" s="476"/>
      <c r="C592" s="447"/>
      <c r="E592" s="447"/>
      <c r="F592" s="447"/>
      <c r="G592" s="447"/>
      <c r="O592" s="447"/>
      <c r="P592" s="447"/>
      <c r="Q592" s="447"/>
      <c r="R592" s="447"/>
      <c r="S592" s="447"/>
      <c r="T592" s="447"/>
      <c r="U592" s="447"/>
      <c r="V592" s="447"/>
      <c r="W592" s="447"/>
      <c r="X592" s="447"/>
      <c r="Y592" s="447"/>
      <c r="Z592" s="447"/>
    </row>
    <row r="593" ht="12.75" customHeight="1">
      <c r="A593" s="447"/>
      <c r="B593" s="476"/>
      <c r="C593" s="447"/>
      <c r="E593" s="447"/>
      <c r="F593" s="447"/>
      <c r="G593" s="447"/>
      <c r="O593" s="447"/>
      <c r="P593" s="447"/>
      <c r="Q593" s="447"/>
      <c r="R593" s="447"/>
      <c r="S593" s="447"/>
      <c r="T593" s="447"/>
      <c r="U593" s="447"/>
      <c r="V593" s="447"/>
      <c r="W593" s="447"/>
      <c r="X593" s="447"/>
      <c r="Y593" s="447"/>
      <c r="Z593" s="447"/>
    </row>
    <row r="594" ht="12.75" customHeight="1">
      <c r="A594" s="447"/>
      <c r="B594" s="476"/>
      <c r="C594" s="447"/>
      <c r="E594" s="447"/>
      <c r="F594" s="447"/>
      <c r="G594" s="447"/>
      <c r="O594" s="447"/>
      <c r="P594" s="447"/>
      <c r="Q594" s="447"/>
      <c r="R594" s="447"/>
      <c r="S594" s="447"/>
      <c r="T594" s="447"/>
      <c r="U594" s="447"/>
      <c r="V594" s="447"/>
      <c r="W594" s="447"/>
      <c r="X594" s="447"/>
      <c r="Y594" s="447"/>
      <c r="Z594" s="447"/>
    </row>
    <row r="595" ht="12.75" customHeight="1">
      <c r="A595" s="447"/>
      <c r="B595" s="476"/>
      <c r="C595" s="447"/>
      <c r="E595" s="447"/>
      <c r="F595" s="447"/>
      <c r="G595" s="447"/>
      <c r="O595" s="447"/>
      <c r="P595" s="447"/>
      <c r="Q595" s="447"/>
      <c r="R595" s="447"/>
      <c r="S595" s="447"/>
      <c r="T595" s="447"/>
      <c r="U595" s="447"/>
      <c r="V595" s="447"/>
      <c r="W595" s="447"/>
      <c r="X595" s="447"/>
      <c r="Y595" s="447"/>
      <c r="Z595" s="447"/>
    </row>
    <row r="596" ht="12.75" customHeight="1">
      <c r="A596" s="447"/>
      <c r="B596" s="476"/>
      <c r="C596" s="447"/>
      <c r="E596" s="447"/>
      <c r="F596" s="447"/>
      <c r="G596" s="447"/>
      <c r="O596" s="447"/>
      <c r="P596" s="447"/>
      <c r="Q596" s="447"/>
      <c r="R596" s="447"/>
      <c r="S596" s="447"/>
      <c r="T596" s="447"/>
      <c r="U596" s="447"/>
      <c r="V596" s="447"/>
      <c r="W596" s="447"/>
      <c r="X596" s="447"/>
      <c r="Y596" s="447"/>
      <c r="Z596" s="447"/>
    </row>
    <row r="597" ht="12.75" customHeight="1">
      <c r="A597" s="447"/>
      <c r="B597" s="476"/>
      <c r="C597" s="447"/>
      <c r="E597" s="447"/>
      <c r="F597" s="447"/>
      <c r="G597" s="447"/>
      <c r="O597" s="447"/>
      <c r="P597" s="447"/>
      <c r="Q597" s="447"/>
      <c r="R597" s="447"/>
      <c r="S597" s="447"/>
      <c r="T597" s="447"/>
      <c r="U597" s="447"/>
      <c r="V597" s="447"/>
      <c r="W597" s="447"/>
      <c r="X597" s="447"/>
      <c r="Y597" s="447"/>
      <c r="Z597" s="447"/>
    </row>
    <row r="598" ht="12.75" customHeight="1">
      <c r="A598" s="447"/>
      <c r="B598" s="476"/>
      <c r="C598" s="447"/>
      <c r="E598" s="447"/>
      <c r="F598" s="447"/>
      <c r="G598" s="447"/>
      <c r="O598" s="447"/>
      <c r="P598" s="447"/>
      <c r="Q598" s="447"/>
      <c r="R598" s="447"/>
      <c r="S598" s="447"/>
      <c r="T598" s="447"/>
      <c r="U598" s="447"/>
      <c r="V598" s="447"/>
      <c r="W598" s="447"/>
      <c r="X598" s="447"/>
      <c r="Y598" s="447"/>
      <c r="Z598" s="447"/>
    </row>
    <row r="599" ht="12.75" customHeight="1">
      <c r="A599" s="447"/>
      <c r="B599" s="476"/>
      <c r="C599" s="447"/>
      <c r="E599" s="447"/>
      <c r="F599" s="447"/>
      <c r="G599" s="447"/>
      <c r="O599" s="447"/>
      <c r="P599" s="447"/>
      <c r="Q599" s="447"/>
      <c r="R599" s="447"/>
      <c r="S599" s="447"/>
      <c r="T599" s="447"/>
      <c r="U599" s="447"/>
      <c r="V599" s="447"/>
      <c r="W599" s="447"/>
      <c r="X599" s="447"/>
      <c r="Y599" s="447"/>
      <c r="Z599" s="447"/>
    </row>
    <row r="600" ht="12.75" customHeight="1">
      <c r="A600" s="447"/>
      <c r="B600" s="476"/>
      <c r="C600" s="447"/>
      <c r="E600" s="447"/>
      <c r="F600" s="447"/>
      <c r="G600" s="447"/>
      <c r="O600" s="447"/>
      <c r="P600" s="447"/>
      <c r="Q600" s="447"/>
      <c r="R600" s="447"/>
      <c r="S600" s="447"/>
      <c r="T600" s="447"/>
      <c r="U600" s="447"/>
      <c r="V600" s="447"/>
      <c r="W600" s="447"/>
      <c r="X600" s="447"/>
      <c r="Y600" s="447"/>
      <c r="Z600" s="447"/>
    </row>
    <row r="601" ht="12.75" customHeight="1">
      <c r="A601" s="447"/>
      <c r="B601" s="476"/>
      <c r="C601" s="447"/>
      <c r="E601" s="447"/>
      <c r="F601" s="447"/>
      <c r="G601" s="447"/>
      <c r="O601" s="447"/>
      <c r="P601" s="447"/>
      <c r="Q601" s="447"/>
      <c r="R601" s="447"/>
      <c r="S601" s="447"/>
      <c r="T601" s="447"/>
      <c r="U601" s="447"/>
      <c r="V601" s="447"/>
      <c r="W601" s="447"/>
      <c r="X601" s="447"/>
      <c r="Y601" s="447"/>
      <c r="Z601" s="447"/>
    </row>
    <row r="602" ht="12.75" customHeight="1">
      <c r="A602" s="447"/>
      <c r="B602" s="476"/>
      <c r="C602" s="447"/>
      <c r="E602" s="447"/>
      <c r="F602" s="447"/>
      <c r="G602" s="447"/>
      <c r="O602" s="447"/>
      <c r="P602" s="447"/>
      <c r="Q602" s="447"/>
      <c r="R602" s="447"/>
      <c r="S602" s="447"/>
      <c r="T602" s="447"/>
      <c r="U602" s="447"/>
      <c r="V602" s="447"/>
      <c r="W602" s="447"/>
      <c r="X602" s="447"/>
      <c r="Y602" s="447"/>
      <c r="Z602" s="447"/>
    </row>
    <row r="603" ht="12.75" customHeight="1">
      <c r="A603" s="447"/>
      <c r="B603" s="476"/>
      <c r="C603" s="447"/>
      <c r="E603" s="447"/>
      <c r="F603" s="447"/>
      <c r="G603" s="447"/>
      <c r="O603" s="447"/>
      <c r="P603" s="447"/>
      <c r="Q603" s="447"/>
      <c r="R603" s="447"/>
      <c r="S603" s="447"/>
      <c r="T603" s="447"/>
      <c r="U603" s="447"/>
      <c r="V603" s="447"/>
      <c r="W603" s="447"/>
      <c r="X603" s="447"/>
      <c r="Y603" s="447"/>
      <c r="Z603" s="447"/>
    </row>
    <row r="604" ht="12.75" customHeight="1">
      <c r="A604" s="447"/>
      <c r="B604" s="476"/>
      <c r="C604" s="447"/>
      <c r="E604" s="447"/>
      <c r="F604" s="447"/>
      <c r="G604" s="447"/>
      <c r="O604" s="447"/>
      <c r="P604" s="447"/>
      <c r="Q604" s="447"/>
      <c r="R604" s="447"/>
      <c r="S604" s="447"/>
      <c r="T604" s="447"/>
      <c r="U604" s="447"/>
      <c r="V604" s="447"/>
      <c r="W604" s="447"/>
      <c r="X604" s="447"/>
      <c r="Y604" s="447"/>
      <c r="Z604" s="447"/>
    </row>
    <row r="605" ht="12.75" customHeight="1">
      <c r="A605" s="447"/>
      <c r="B605" s="476"/>
      <c r="C605" s="447"/>
      <c r="E605" s="447"/>
      <c r="F605" s="447"/>
      <c r="G605" s="447"/>
      <c r="O605" s="447"/>
      <c r="P605" s="447"/>
      <c r="Q605" s="447"/>
      <c r="R605" s="447"/>
      <c r="S605" s="447"/>
      <c r="T605" s="447"/>
      <c r="U605" s="447"/>
      <c r="V605" s="447"/>
      <c r="W605" s="447"/>
      <c r="X605" s="447"/>
      <c r="Y605" s="447"/>
      <c r="Z605" s="447"/>
    </row>
    <row r="606" ht="12.75" customHeight="1">
      <c r="A606" s="447"/>
      <c r="B606" s="476"/>
      <c r="C606" s="447"/>
      <c r="E606" s="447"/>
      <c r="F606" s="447"/>
      <c r="G606" s="447"/>
      <c r="O606" s="447"/>
      <c r="P606" s="447"/>
      <c r="Q606" s="447"/>
      <c r="R606" s="447"/>
      <c r="S606" s="447"/>
      <c r="T606" s="447"/>
      <c r="U606" s="447"/>
      <c r="V606" s="447"/>
      <c r="W606" s="447"/>
      <c r="X606" s="447"/>
      <c r="Y606" s="447"/>
      <c r="Z606" s="447"/>
    </row>
    <row r="607" ht="12.75" customHeight="1">
      <c r="A607" s="447"/>
      <c r="B607" s="476"/>
      <c r="C607" s="447"/>
      <c r="E607" s="447"/>
      <c r="F607" s="447"/>
      <c r="G607" s="447"/>
      <c r="O607" s="447"/>
      <c r="P607" s="447"/>
      <c r="Q607" s="447"/>
      <c r="R607" s="447"/>
      <c r="S607" s="447"/>
      <c r="T607" s="447"/>
      <c r="U607" s="447"/>
      <c r="V607" s="447"/>
      <c r="W607" s="447"/>
      <c r="X607" s="447"/>
      <c r="Y607" s="447"/>
      <c r="Z607" s="447"/>
    </row>
    <row r="608" ht="12.75" customHeight="1">
      <c r="A608" s="447"/>
      <c r="B608" s="476"/>
      <c r="C608" s="447"/>
      <c r="E608" s="447"/>
      <c r="F608" s="447"/>
      <c r="G608" s="447"/>
      <c r="O608" s="447"/>
      <c r="P608" s="447"/>
      <c r="Q608" s="447"/>
      <c r="R608" s="447"/>
      <c r="S608" s="447"/>
      <c r="T608" s="447"/>
      <c r="U608" s="447"/>
      <c r="V608" s="447"/>
      <c r="W608" s="447"/>
      <c r="X608" s="447"/>
      <c r="Y608" s="447"/>
      <c r="Z608" s="447"/>
    </row>
    <row r="609" ht="12.75" customHeight="1">
      <c r="A609" s="447"/>
      <c r="B609" s="476"/>
      <c r="C609" s="447"/>
      <c r="E609" s="447"/>
      <c r="F609" s="447"/>
      <c r="G609" s="447"/>
      <c r="O609" s="447"/>
      <c r="P609" s="447"/>
      <c r="Q609" s="447"/>
      <c r="R609" s="447"/>
      <c r="S609" s="447"/>
      <c r="T609" s="447"/>
      <c r="U609" s="447"/>
      <c r="V609" s="447"/>
      <c r="W609" s="447"/>
      <c r="X609" s="447"/>
      <c r="Y609" s="447"/>
      <c r="Z609" s="447"/>
    </row>
    <row r="610" ht="12.75" customHeight="1">
      <c r="A610" s="447"/>
      <c r="B610" s="476"/>
      <c r="C610" s="447"/>
      <c r="E610" s="447"/>
      <c r="F610" s="447"/>
      <c r="G610" s="447"/>
      <c r="O610" s="447"/>
      <c r="P610" s="447"/>
      <c r="Q610" s="447"/>
      <c r="R610" s="447"/>
      <c r="S610" s="447"/>
      <c r="T610" s="447"/>
      <c r="U610" s="447"/>
      <c r="V610" s="447"/>
      <c r="W610" s="447"/>
      <c r="X610" s="447"/>
      <c r="Y610" s="447"/>
      <c r="Z610" s="447"/>
    </row>
    <row r="611" ht="12.75" customHeight="1">
      <c r="A611" s="447"/>
      <c r="B611" s="476"/>
      <c r="C611" s="447"/>
      <c r="E611" s="447"/>
      <c r="F611" s="447"/>
      <c r="G611" s="447"/>
      <c r="O611" s="447"/>
      <c r="P611" s="447"/>
      <c r="Q611" s="447"/>
      <c r="R611" s="447"/>
      <c r="S611" s="447"/>
      <c r="T611" s="447"/>
      <c r="U611" s="447"/>
      <c r="V611" s="447"/>
      <c r="W611" s="447"/>
      <c r="X611" s="447"/>
      <c r="Y611" s="447"/>
      <c r="Z611" s="447"/>
    </row>
    <row r="612" ht="12.75" customHeight="1">
      <c r="A612" s="447"/>
      <c r="B612" s="476"/>
      <c r="C612" s="447"/>
      <c r="E612" s="447"/>
      <c r="F612" s="447"/>
      <c r="G612" s="447"/>
      <c r="O612" s="447"/>
      <c r="P612" s="447"/>
      <c r="Q612" s="447"/>
      <c r="R612" s="447"/>
      <c r="S612" s="447"/>
      <c r="T612" s="447"/>
      <c r="U612" s="447"/>
      <c r="V612" s="447"/>
      <c r="W612" s="447"/>
      <c r="X612" s="447"/>
      <c r="Y612" s="447"/>
      <c r="Z612" s="447"/>
    </row>
    <row r="613" ht="12.75" customHeight="1">
      <c r="A613" s="447"/>
      <c r="B613" s="476"/>
      <c r="C613" s="447"/>
      <c r="E613" s="447"/>
      <c r="F613" s="447"/>
      <c r="G613" s="447"/>
      <c r="O613" s="447"/>
      <c r="P613" s="447"/>
      <c r="Q613" s="447"/>
      <c r="R613" s="447"/>
      <c r="S613" s="447"/>
      <c r="T613" s="447"/>
      <c r="U613" s="447"/>
      <c r="V613" s="447"/>
      <c r="W613" s="447"/>
      <c r="X613" s="447"/>
      <c r="Y613" s="447"/>
      <c r="Z613" s="447"/>
    </row>
    <row r="614" ht="12.75" customHeight="1">
      <c r="A614" s="447"/>
      <c r="B614" s="476"/>
      <c r="C614" s="447"/>
      <c r="E614" s="447"/>
      <c r="F614" s="447"/>
      <c r="G614" s="447"/>
      <c r="O614" s="447"/>
      <c r="P614" s="447"/>
      <c r="Q614" s="447"/>
      <c r="R614" s="447"/>
      <c r="S614" s="447"/>
      <c r="T614" s="447"/>
      <c r="U614" s="447"/>
      <c r="V614" s="447"/>
      <c r="W614" s="447"/>
      <c r="X614" s="447"/>
      <c r="Y614" s="447"/>
      <c r="Z614" s="447"/>
    </row>
    <row r="615" ht="12.75" customHeight="1">
      <c r="A615" s="447"/>
      <c r="B615" s="476"/>
      <c r="C615" s="447"/>
      <c r="E615" s="447"/>
      <c r="F615" s="447"/>
      <c r="G615" s="447"/>
      <c r="O615" s="447"/>
      <c r="P615" s="447"/>
      <c r="Q615" s="447"/>
      <c r="R615" s="447"/>
      <c r="S615" s="447"/>
      <c r="T615" s="447"/>
      <c r="U615" s="447"/>
      <c r="V615" s="447"/>
      <c r="W615" s="447"/>
      <c r="X615" s="447"/>
      <c r="Y615" s="447"/>
      <c r="Z615" s="447"/>
    </row>
    <row r="616" ht="12.75" customHeight="1">
      <c r="A616" s="447"/>
      <c r="B616" s="476"/>
      <c r="C616" s="447"/>
      <c r="E616" s="447"/>
      <c r="F616" s="447"/>
      <c r="G616" s="447"/>
      <c r="O616" s="447"/>
      <c r="P616" s="447"/>
      <c r="Q616" s="447"/>
      <c r="R616" s="447"/>
      <c r="S616" s="447"/>
      <c r="T616" s="447"/>
      <c r="U616" s="447"/>
      <c r="V616" s="447"/>
      <c r="W616" s="447"/>
      <c r="X616" s="447"/>
      <c r="Y616" s="447"/>
      <c r="Z616" s="447"/>
    </row>
    <row r="617" ht="12.75" customHeight="1">
      <c r="A617" s="447"/>
      <c r="B617" s="476"/>
      <c r="C617" s="447"/>
      <c r="E617" s="447"/>
      <c r="F617" s="447"/>
      <c r="G617" s="447"/>
      <c r="O617" s="447"/>
      <c r="P617" s="447"/>
      <c r="Q617" s="447"/>
      <c r="R617" s="447"/>
      <c r="S617" s="447"/>
      <c r="T617" s="447"/>
      <c r="U617" s="447"/>
      <c r="V617" s="447"/>
      <c r="W617" s="447"/>
      <c r="X617" s="447"/>
      <c r="Y617" s="447"/>
      <c r="Z617" s="447"/>
    </row>
    <row r="618" ht="12.75" customHeight="1">
      <c r="A618" s="447"/>
      <c r="B618" s="476"/>
      <c r="C618" s="447"/>
      <c r="E618" s="447"/>
      <c r="F618" s="447"/>
      <c r="G618" s="447"/>
      <c r="O618" s="447"/>
      <c r="P618" s="447"/>
      <c r="Q618" s="447"/>
      <c r="R618" s="447"/>
      <c r="S618" s="447"/>
      <c r="T618" s="447"/>
      <c r="U618" s="447"/>
      <c r="V618" s="447"/>
      <c r="W618" s="447"/>
      <c r="X618" s="447"/>
      <c r="Y618" s="447"/>
      <c r="Z618" s="447"/>
    </row>
    <row r="619" ht="12.75" customHeight="1">
      <c r="A619" s="447"/>
      <c r="B619" s="476"/>
      <c r="C619" s="447"/>
      <c r="E619" s="447"/>
      <c r="F619" s="447"/>
      <c r="G619" s="447"/>
      <c r="O619" s="447"/>
      <c r="P619" s="447"/>
      <c r="Q619" s="447"/>
      <c r="R619" s="447"/>
      <c r="S619" s="447"/>
      <c r="T619" s="447"/>
      <c r="U619" s="447"/>
      <c r="V619" s="447"/>
      <c r="W619" s="447"/>
      <c r="X619" s="447"/>
      <c r="Y619" s="447"/>
      <c r="Z619" s="447"/>
    </row>
    <row r="620" ht="12.75" customHeight="1">
      <c r="A620" s="447"/>
      <c r="B620" s="476"/>
      <c r="C620" s="447"/>
      <c r="E620" s="447"/>
      <c r="F620" s="447"/>
      <c r="G620" s="447"/>
      <c r="O620" s="447"/>
      <c r="P620" s="447"/>
      <c r="Q620" s="447"/>
      <c r="R620" s="447"/>
      <c r="S620" s="447"/>
      <c r="T620" s="447"/>
      <c r="U620" s="447"/>
      <c r="V620" s="447"/>
      <c r="W620" s="447"/>
      <c r="X620" s="447"/>
      <c r="Y620" s="447"/>
      <c r="Z620" s="447"/>
    </row>
    <row r="621" ht="12.75" customHeight="1">
      <c r="A621" s="447"/>
      <c r="B621" s="476"/>
      <c r="C621" s="447"/>
      <c r="E621" s="447"/>
      <c r="F621" s="447"/>
      <c r="G621" s="447"/>
      <c r="O621" s="447"/>
      <c r="P621" s="447"/>
      <c r="Q621" s="447"/>
      <c r="R621" s="447"/>
      <c r="S621" s="447"/>
      <c r="T621" s="447"/>
      <c r="U621" s="447"/>
      <c r="V621" s="447"/>
      <c r="W621" s="447"/>
      <c r="X621" s="447"/>
      <c r="Y621" s="447"/>
      <c r="Z621" s="447"/>
    </row>
    <row r="622" ht="12.75" customHeight="1">
      <c r="A622" s="447"/>
      <c r="B622" s="476"/>
      <c r="C622" s="447"/>
      <c r="E622" s="447"/>
      <c r="F622" s="447"/>
      <c r="G622" s="447"/>
      <c r="O622" s="447"/>
      <c r="P622" s="447"/>
      <c r="Q622" s="447"/>
      <c r="R622" s="447"/>
      <c r="S622" s="447"/>
      <c r="T622" s="447"/>
      <c r="U622" s="447"/>
      <c r="V622" s="447"/>
      <c r="W622" s="447"/>
      <c r="X622" s="447"/>
      <c r="Y622" s="447"/>
      <c r="Z622" s="447"/>
    </row>
    <row r="623" ht="12.75" customHeight="1">
      <c r="A623" s="447"/>
      <c r="B623" s="476"/>
      <c r="C623" s="447"/>
      <c r="E623" s="447"/>
      <c r="F623" s="447"/>
      <c r="G623" s="447"/>
      <c r="O623" s="447"/>
      <c r="P623" s="447"/>
      <c r="Q623" s="447"/>
      <c r="R623" s="447"/>
      <c r="S623" s="447"/>
      <c r="T623" s="447"/>
      <c r="U623" s="447"/>
      <c r="V623" s="447"/>
      <c r="W623" s="447"/>
      <c r="X623" s="447"/>
      <c r="Y623" s="447"/>
      <c r="Z623" s="447"/>
    </row>
    <row r="624" ht="12.75" customHeight="1">
      <c r="A624" s="447"/>
      <c r="B624" s="476"/>
      <c r="C624" s="447"/>
      <c r="E624" s="447"/>
      <c r="F624" s="447"/>
      <c r="G624" s="447"/>
      <c r="O624" s="447"/>
      <c r="P624" s="447"/>
      <c r="Q624" s="447"/>
      <c r="R624" s="447"/>
      <c r="S624" s="447"/>
      <c r="T624" s="447"/>
      <c r="U624" s="447"/>
      <c r="V624" s="447"/>
      <c r="W624" s="447"/>
      <c r="X624" s="447"/>
      <c r="Y624" s="447"/>
      <c r="Z624" s="447"/>
    </row>
    <row r="625" ht="12.75" customHeight="1">
      <c r="A625" s="447"/>
      <c r="B625" s="476"/>
      <c r="C625" s="447"/>
      <c r="E625" s="447"/>
      <c r="F625" s="447"/>
      <c r="G625" s="447"/>
      <c r="O625" s="447"/>
      <c r="P625" s="447"/>
      <c r="Q625" s="447"/>
      <c r="R625" s="447"/>
      <c r="S625" s="447"/>
      <c r="T625" s="447"/>
      <c r="U625" s="447"/>
      <c r="V625" s="447"/>
      <c r="W625" s="447"/>
      <c r="X625" s="447"/>
      <c r="Y625" s="447"/>
      <c r="Z625" s="447"/>
    </row>
    <row r="626" ht="12.75" customHeight="1">
      <c r="A626" s="447"/>
      <c r="B626" s="476"/>
      <c r="C626" s="447"/>
      <c r="E626" s="447"/>
      <c r="F626" s="447"/>
      <c r="G626" s="447"/>
      <c r="O626" s="447"/>
      <c r="P626" s="447"/>
      <c r="Q626" s="447"/>
      <c r="R626" s="447"/>
      <c r="S626" s="447"/>
      <c r="T626" s="447"/>
      <c r="U626" s="447"/>
      <c r="V626" s="447"/>
      <c r="W626" s="447"/>
      <c r="X626" s="447"/>
      <c r="Y626" s="447"/>
      <c r="Z626" s="447"/>
    </row>
    <row r="627" ht="12.75" customHeight="1">
      <c r="A627" s="447"/>
      <c r="B627" s="476"/>
      <c r="C627" s="447"/>
      <c r="E627" s="447"/>
      <c r="F627" s="447"/>
      <c r="G627" s="447"/>
      <c r="O627" s="447"/>
      <c r="P627" s="447"/>
      <c r="Q627" s="447"/>
      <c r="R627" s="447"/>
      <c r="S627" s="447"/>
      <c r="T627" s="447"/>
      <c r="U627" s="447"/>
      <c r="V627" s="447"/>
      <c r="W627" s="447"/>
      <c r="X627" s="447"/>
      <c r="Y627" s="447"/>
      <c r="Z627" s="447"/>
    </row>
    <row r="628" ht="12.75" customHeight="1">
      <c r="A628" s="447"/>
      <c r="B628" s="476"/>
      <c r="C628" s="447"/>
      <c r="E628" s="447"/>
      <c r="F628" s="447"/>
      <c r="G628" s="447"/>
      <c r="O628" s="447"/>
      <c r="P628" s="447"/>
      <c r="Q628" s="447"/>
      <c r="R628" s="447"/>
      <c r="S628" s="447"/>
      <c r="T628" s="447"/>
      <c r="U628" s="447"/>
      <c r="V628" s="447"/>
      <c r="W628" s="447"/>
      <c r="X628" s="447"/>
      <c r="Y628" s="447"/>
      <c r="Z628" s="447"/>
    </row>
    <row r="629" ht="12.75" customHeight="1">
      <c r="A629" s="447"/>
      <c r="B629" s="476"/>
      <c r="C629" s="447"/>
      <c r="E629" s="447"/>
      <c r="F629" s="447"/>
      <c r="G629" s="447"/>
      <c r="O629" s="447"/>
      <c r="P629" s="447"/>
      <c r="Q629" s="447"/>
      <c r="R629" s="447"/>
      <c r="S629" s="447"/>
      <c r="T629" s="447"/>
      <c r="U629" s="447"/>
      <c r="V629" s="447"/>
      <c r="W629" s="447"/>
      <c r="X629" s="447"/>
      <c r="Y629" s="447"/>
      <c r="Z629" s="447"/>
    </row>
    <row r="630" ht="12.75" customHeight="1">
      <c r="A630" s="447"/>
      <c r="B630" s="476"/>
      <c r="C630" s="447"/>
      <c r="E630" s="447"/>
      <c r="F630" s="447"/>
      <c r="G630" s="447"/>
      <c r="O630" s="447"/>
      <c r="P630" s="447"/>
      <c r="Q630" s="447"/>
      <c r="R630" s="447"/>
      <c r="S630" s="447"/>
      <c r="T630" s="447"/>
      <c r="U630" s="447"/>
      <c r="V630" s="447"/>
      <c r="W630" s="447"/>
      <c r="X630" s="447"/>
      <c r="Y630" s="447"/>
      <c r="Z630" s="447"/>
    </row>
    <row r="631" ht="12.75" customHeight="1">
      <c r="A631" s="447"/>
      <c r="B631" s="476"/>
      <c r="C631" s="447"/>
      <c r="E631" s="447"/>
      <c r="F631" s="447"/>
      <c r="G631" s="447"/>
      <c r="O631" s="447"/>
      <c r="P631" s="447"/>
      <c r="Q631" s="447"/>
      <c r="R631" s="447"/>
      <c r="S631" s="447"/>
      <c r="T631" s="447"/>
      <c r="U631" s="447"/>
      <c r="V631" s="447"/>
      <c r="W631" s="447"/>
      <c r="X631" s="447"/>
      <c r="Y631" s="447"/>
      <c r="Z631" s="447"/>
    </row>
    <row r="632" ht="12.75" customHeight="1">
      <c r="A632" s="447"/>
      <c r="B632" s="476"/>
      <c r="C632" s="447"/>
      <c r="E632" s="447"/>
      <c r="F632" s="447"/>
      <c r="G632" s="447"/>
      <c r="O632" s="447"/>
      <c r="P632" s="447"/>
      <c r="Q632" s="447"/>
      <c r="R632" s="447"/>
      <c r="S632" s="447"/>
      <c r="T632" s="447"/>
      <c r="U632" s="447"/>
      <c r="V632" s="447"/>
      <c r="W632" s="447"/>
      <c r="X632" s="447"/>
      <c r="Y632" s="447"/>
      <c r="Z632" s="447"/>
    </row>
    <row r="633" ht="12.75" customHeight="1">
      <c r="A633" s="447"/>
      <c r="B633" s="476"/>
      <c r="C633" s="447"/>
      <c r="E633" s="447"/>
      <c r="F633" s="447"/>
      <c r="G633" s="447"/>
      <c r="O633" s="447"/>
      <c r="P633" s="447"/>
      <c r="Q633" s="447"/>
      <c r="R633" s="447"/>
      <c r="S633" s="447"/>
      <c r="T633" s="447"/>
      <c r="U633" s="447"/>
      <c r="V633" s="447"/>
      <c r="W633" s="447"/>
      <c r="X633" s="447"/>
      <c r="Y633" s="447"/>
      <c r="Z633" s="447"/>
    </row>
    <row r="634" ht="12.75" customHeight="1">
      <c r="A634" s="447"/>
      <c r="B634" s="476"/>
      <c r="C634" s="447"/>
      <c r="E634" s="447"/>
      <c r="F634" s="447"/>
      <c r="G634" s="447"/>
      <c r="O634" s="447"/>
      <c r="P634" s="447"/>
      <c r="Q634" s="447"/>
      <c r="R634" s="447"/>
      <c r="S634" s="447"/>
      <c r="T634" s="447"/>
      <c r="U634" s="447"/>
      <c r="V634" s="447"/>
      <c r="W634" s="447"/>
      <c r="X634" s="447"/>
      <c r="Y634" s="447"/>
      <c r="Z634" s="447"/>
    </row>
    <row r="635" ht="12.75" customHeight="1">
      <c r="A635" s="447"/>
      <c r="B635" s="476"/>
      <c r="C635" s="447"/>
      <c r="E635" s="447"/>
      <c r="F635" s="447"/>
      <c r="G635" s="447"/>
      <c r="O635" s="447"/>
      <c r="P635" s="447"/>
      <c r="Q635" s="447"/>
      <c r="R635" s="447"/>
      <c r="S635" s="447"/>
      <c r="T635" s="447"/>
      <c r="U635" s="447"/>
      <c r="V635" s="447"/>
      <c r="W635" s="447"/>
      <c r="X635" s="447"/>
      <c r="Y635" s="447"/>
      <c r="Z635" s="447"/>
    </row>
    <row r="636" ht="12.75" customHeight="1">
      <c r="A636" s="447"/>
      <c r="B636" s="476"/>
      <c r="C636" s="447"/>
      <c r="E636" s="447"/>
      <c r="F636" s="447"/>
      <c r="G636" s="447"/>
      <c r="O636" s="447"/>
      <c r="P636" s="447"/>
      <c r="Q636" s="447"/>
      <c r="R636" s="447"/>
      <c r="S636" s="447"/>
      <c r="T636" s="447"/>
      <c r="U636" s="447"/>
      <c r="V636" s="447"/>
      <c r="W636" s="447"/>
      <c r="X636" s="447"/>
      <c r="Y636" s="447"/>
      <c r="Z636" s="447"/>
    </row>
    <row r="637" ht="12.75" customHeight="1">
      <c r="A637" s="447"/>
      <c r="B637" s="476"/>
      <c r="C637" s="447"/>
      <c r="E637" s="447"/>
      <c r="F637" s="447"/>
      <c r="G637" s="447"/>
      <c r="O637" s="447"/>
      <c r="P637" s="447"/>
      <c r="Q637" s="447"/>
      <c r="R637" s="447"/>
      <c r="S637" s="447"/>
      <c r="T637" s="447"/>
      <c r="U637" s="447"/>
      <c r="V637" s="447"/>
      <c r="W637" s="447"/>
      <c r="X637" s="447"/>
      <c r="Y637" s="447"/>
      <c r="Z637" s="447"/>
    </row>
    <row r="638" ht="12.75" customHeight="1">
      <c r="A638" s="447"/>
      <c r="B638" s="476"/>
      <c r="C638" s="447"/>
      <c r="E638" s="447"/>
      <c r="F638" s="447"/>
      <c r="G638" s="447"/>
      <c r="O638" s="447"/>
      <c r="P638" s="447"/>
      <c r="Q638" s="447"/>
      <c r="R638" s="447"/>
      <c r="S638" s="447"/>
      <c r="T638" s="447"/>
      <c r="U638" s="447"/>
      <c r="V638" s="447"/>
      <c r="W638" s="447"/>
      <c r="X638" s="447"/>
      <c r="Y638" s="447"/>
      <c r="Z638" s="447"/>
    </row>
    <row r="639" ht="12.75" customHeight="1">
      <c r="A639" s="447"/>
      <c r="B639" s="476"/>
      <c r="C639" s="447"/>
      <c r="E639" s="447"/>
      <c r="F639" s="447"/>
      <c r="G639" s="447"/>
      <c r="O639" s="447"/>
      <c r="P639" s="447"/>
      <c r="Q639" s="447"/>
      <c r="R639" s="447"/>
      <c r="S639" s="447"/>
      <c r="T639" s="447"/>
      <c r="U639" s="447"/>
      <c r="V639" s="447"/>
      <c r="W639" s="447"/>
      <c r="X639" s="447"/>
      <c r="Y639" s="447"/>
      <c r="Z639" s="447"/>
    </row>
    <row r="640" ht="12.75" customHeight="1">
      <c r="A640" s="447"/>
      <c r="B640" s="476"/>
      <c r="C640" s="447"/>
      <c r="E640" s="447"/>
      <c r="F640" s="447"/>
      <c r="G640" s="447"/>
      <c r="O640" s="447"/>
      <c r="P640" s="447"/>
      <c r="Q640" s="447"/>
      <c r="R640" s="447"/>
      <c r="S640" s="447"/>
      <c r="T640" s="447"/>
      <c r="U640" s="447"/>
      <c r="V640" s="447"/>
      <c r="W640" s="447"/>
      <c r="X640" s="447"/>
      <c r="Y640" s="447"/>
      <c r="Z640" s="447"/>
    </row>
    <row r="641" ht="12.75" customHeight="1">
      <c r="A641" s="447"/>
      <c r="B641" s="476"/>
      <c r="C641" s="447"/>
      <c r="E641" s="447"/>
      <c r="F641" s="447"/>
      <c r="G641" s="447"/>
      <c r="O641" s="447"/>
      <c r="P641" s="447"/>
      <c r="Q641" s="447"/>
      <c r="R641" s="447"/>
      <c r="S641" s="447"/>
      <c r="T641" s="447"/>
      <c r="U641" s="447"/>
      <c r="V641" s="447"/>
      <c r="W641" s="447"/>
      <c r="X641" s="447"/>
      <c r="Y641" s="447"/>
      <c r="Z641" s="447"/>
    </row>
    <row r="642" ht="12.75" customHeight="1">
      <c r="A642" s="447"/>
      <c r="B642" s="476"/>
      <c r="C642" s="447"/>
      <c r="E642" s="447"/>
      <c r="F642" s="447"/>
      <c r="G642" s="447"/>
      <c r="O642" s="447"/>
      <c r="P642" s="447"/>
      <c r="Q642" s="447"/>
      <c r="R642" s="447"/>
      <c r="S642" s="447"/>
      <c r="T642" s="447"/>
      <c r="U642" s="447"/>
      <c r="V642" s="447"/>
      <c r="W642" s="447"/>
      <c r="X642" s="447"/>
      <c r="Y642" s="447"/>
      <c r="Z642" s="447"/>
    </row>
    <row r="643" ht="12.75" customHeight="1">
      <c r="A643" s="447"/>
      <c r="B643" s="476"/>
      <c r="C643" s="447"/>
      <c r="E643" s="447"/>
      <c r="F643" s="447"/>
      <c r="G643" s="447"/>
      <c r="O643" s="447"/>
      <c r="P643" s="447"/>
      <c r="Q643" s="447"/>
      <c r="R643" s="447"/>
      <c r="S643" s="447"/>
      <c r="T643" s="447"/>
      <c r="U643" s="447"/>
      <c r="V643" s="447"/>
      <c r="W643" s="447"/>
      <c r="X643" s="447"/>
      <c r="Y643" s="447"/>
      <c r="Z643" s="447"/>
    </row>
    <row r="644" ht="12.75" customHeight="1">
      <c r="A644" s="447"/>
      <c r="B644" s="476"/>
      <c r="C644" s="447"/>
      <c r="E644" s="447"/>
      <c r="F644" s="447"/>
      <c r="G644" s="447"/>
      <c r="O644" s="447"/>
      <c r="P644" s="447"/>
      <c r="Q644" s="447"/>
      <c r="R644" s="447"/>
      <c r="S644" s="447"/>
      <c r="T644" s="447"/>
      <c r="U644" s="447"/>
      <c r="V644" s="447"/>
      <c r="W644" s="447"/>
      <c r="X644" s="447"/>
      <c r="Y644" s="447"/>
      <c r="Z644" s="447"/>
    </row>
    <row r="645" ht="12.75" customHeight="1">
      <c r="A645" s="447"/>
      <c r="B645" s="476"/>
      <c r="C645" s="447"/>
      <c r="E645" s="447"/>
      <c r="F645" s="447"/>
      <c r="G645" s="447"/>
      <c r="O645" s="447"/>
      <c r="P645" s="447"/>
      <c r="Q645" s="447"/>
      <c r="R645" s="447"/>
      <c r="S645" s="447"/>
      <c r="T645" s="447"/>
      <c r="U645" s="447"/>
      <c r="V645" s="447"/>
      <c r="W645" s="447"/>
      <c r="X645" s="447"/>
      <c r="Y645" s="447"/>
      <c r="Z645" s="447"/>
    </row>
    <row r="646" ht="12.75" customHeight="1">
      <c r="A646" s="447"/>
      <c r="B646" s="476"/>
      <c r="C646" s="447"/>
      <c r="E646" s="447"/>
      <c r="F646" s="447"/>
      <c r="G646" s="447"/>
      <c r="O646" s="447"/>
      <c r="P646" s="447"/>
      <c r="Q646" s="447"/>
      <c r="R646" s="447"/>
      <c r="S646" s="447"/>
      <c r="T646" s="447"/>
      <c r="U646" s="447"/>
      <c r="V646" s="447"/>
      <c r="W646" s="447"/>
      <c r="X646" s="447"/>
      <c r="Y646" s="447"/>
      <c r="Z646" s="447"/>
    </row>
    <row r="647" ht="12.75" customHeight="1">
      <c r="A647" s="447"/>
      <c r="B647" s="476"/>
      <c r="C647" s="447"/>
      <c r="E647" s="447"/>
      <c r="F647" s="447"/>
      <c r="G647" s="447"/>
      <c r="O647" s="447"/>
      <c r="P647" s="447"/>
      <c r="Q647" s="447"/>
      <c r="R647" s="447"/>
      <c r="S647" s="447"/>
      <c r="T647" s="447"/>
      <c r="U647" s="447"/>
      <c r="V647" s="447"/>
      <c r="W647" s="447"/>
      <c r="X647" s="447"/>
      <c r="Y647" s="447"/>
      <c r="Z647" s="447"/>
    </row>
    <row r="648" ht="12.75" customHeight="1">
      <c r="A648" s="447"/>
      <c r="B648" s="476"/>
      <c r="C648" s="447"/>
      <c r="E648" s="447"/>
      <c r="F648" s="447"/>
      <c r="G648" s="447"/>
      <c r="O648" s="447"/>
      <c r="P648" s="447"/>
      <c r="Q648" s="447"/>
      <c r="R648" s="447"/>
      <c r="S648" s="447"/>
      <c r="T648" s="447"/>
      <c r="U648" s="447"/>
      <c r="V648" s="447"/>
      <c r="W648" s="447"/>
      <c r="X648" s="447"/>
      <c r="Y648" s="447"/>
      <c r="Z648" s="447"/>
    </row>
    <row r="649" ht="12.75" customHeight="1">
      <c r="A649" s="447"/>
      <c r="B649" s="476"/>
      <c r="C649" s="447"/>
      <c r="E649" s="447"/>
      <c r="F649" s="447"/>
      <c r="G649" s="447"/>
      <c r="O649" s="447"/>
      <c r="P649" s="447"/>
      <c r="Q649" s="447"/>
      <c r="R649" s="447"/>
      <c r="S649" s="447"/>
      <c r="T649" s="447"/>
      <c r="U649" s="447"/>
      <c r="V649" s="447"/>
      <c r="W649" s="447"/>
      <c r="X649" s="447"/>
      <c r="Y649" s="447"/>
      <c r="Z649" s="447"/>
    </row>
    <row r="650" ht="12.75" customHeight="1">
      <c r="A650" s="447"/>
      <c r="B650" s="476"/>
      <c r="C650" s="447"/>
      <c r="E650" s="447"/>
      <c r="F650" s="447"/>
      <c r="G650" s="447"/>
      <c r="O650" s="447"/>
      <c r="P650" s="447"/>
      <c r="Q650" s="447"/>
      <c r="R650" s="447"/>
      <c r="S650" s="447"/>
      <c r="T650" s="447"/>
      <c r="U650" s="447"/>
      <c r="V650" s="447"/>
      <c r="W650" s="447"/>
      <c r="X650" s="447"/>
      <c r="Y650" s="447"/>
      <c r="Z650" s="447"/>
    </row>
    <row r="651" ht="12.75" customHeight="1">
      <c r="A651" s="447"/>
      <c r="B651" s="476"/>
      <c r="C651" s="447"/>
      <c r="E651" s="447"/>
      <c r="F651" s="447"/>
      <c r="G651" s="447"/>
      <c r="O651" s="447"/>
      <c r="P651" s="447"/>
      <c r="Q651" s="447"/>
      <c r="R651" s="447"/>
      <c r="S651" s="447"/>
      <c r="T651" s="447"/>
      <c r="U651" s="447"/>
      <c r="V651" s="447"/>
      <c r="W651" s="447"/>
      <c r="X651" s="447"/>
      <c r="Y651" s="447"/>
      <c r="Z651" s="447"/>
    </row>
    <row r="652" ht="12.75" customHeight="1">
      <c r="A652" s="447"/>
      <c r="B652" s="476"/>
      <c r="C652" s="447"/>
      <c r="E652" s="447"/>
      <c r="F652" s="447"/>
      <c r="G652" s="447"/>
      <c r="O652" s="447"/>
      <c r="P652" s="447"/>
      <c r="Q652" s="447"/>
      <c r="R652" s="447"/>
      <c r="S652" s="447"/>
      <c r="T652" s="447"/>
      <c r="U652" s="447"/>
      <c r="V652" s="447"/>
      <c r="W652" s="447"/>
      <c r="X652" s="447"/>
      <c r="Y652" s="447"/>
      <c r="Z652" s="447"/>
    </row>
    <row r="653" ht="12.75" customHeight="1">
      <c r="A653" s="447"/>
      <c r="B653" s="476"/>
      <c r="C653" s="447"/>
      <c r="E653" s="447"/>
      <c r="F653" s="447"/>
      <c r="G653" s="447"/>
      <c r="O653" s="447"/>
      <c r="P653" s="447"/>
      <c r="Q653" s="447"/>
      <c r="R653" s="447"/>
      <c r="S653" s="447"/>
      <c r="T653" s="447"/>
      <c r="U653" s="447"/>
      <c r="V653" s="447"/>
      <c r="W653" s="447"/>
      <c r="X653" s="447"/>
      <c r="Y653" s="447"/>
      <c r="Z653" s="447"/>
    </row>
    <row r="654" ht="12.75" customHeight="1">
      <c r="A654" s="447"/>
      <c r="B654" s="476"/>
      <c r="C654" s="447"/>
      <c r="E654" s="447"/>
      <c r="F654" s="447"/>
      <c r="G654" s="447"/>
      <c r="O654" s="447"/>
      <c r="P654" s="447"/>
      <c r="Q654" s="447"/>
      <c r="R654" s="447"/>
      <c r="S654" s="447"/>
      <c r="T654" s="447"/>
      <c r="U654" s="447"/>
      <c r="V654" s="447"/>
      <c r="W654" s="447"/>
      <c r="X654" s="447"/>
      <c r="Y654" s="447"/>
      <c r="Z654" s="447"/>
    </row>
    <row r="655" ht="12.75" customHeight="1">
      <c r="A655" s="447"/>
      <c r="B655" s="476"/>
      <c r="C655" s="447"/>
      <c r="E655" s="447"/>
      <c r="F655" s="447"/>
      <c r="G655" s="447"/>
      <c r="O655" s="447"/>
      <c r="P655" s="447"/>
      <c r="Q655" s="447"/>
      <c r="R655" s="447"/>
      <c r="S655" s="447"/>
      <c r="T655" s="447"/>
      <c r="U655" s="447"/>
      <c r="V655" s="447"/>
      <c r="W655" s="447"/>
      <c r="X655" s="447"/>
      <c r="Y655" s="447"/>
      <c r="Z655" s="447"/>
    </row>
    <row r="656" ht="12.75" customHeight="1">
      <c r="A656" s="447"/>
      <c r="B656" s="476"/>
      <c r="C656" s="447"/>
      <c r="E656" s="447"/>
      <c r="F656" s="447"/>
      <c r="G656" s="447"/>
      <c r="O656" s="447"/>
      <c r="P656" s="447"/>
      <c r="Q656" s="447"/>
      <c r="R656" s="447"/>
      <c r="S656" s="447"/>
      <c r="T656" s="447"/>
      <c r="U656" s="447"/>
      <c r="V656" s="447"/>
      <c r="W656" s="447"/>
      <c r="X656" s="447"/>
      <c r="Y656" s="447"/>
      <c r="Z656" s="447"/>
    </row>
    <row r="657" ht="12.75" customHeight="1">
      <c r="A657" s="447"/>
      <c r="B657" s="476"/>
      <c r="C657" s="447"/>
      <c r="E657" s="447"/>
      <c r="F657" s="447"/>
      <c r="G657" s="447"/>
      <c r="O657" s="447"/>
      <c r="P657" s="447"/>
      <c r="Q657" s="447"/>
      <c r="R657" s="447"/>
      <c r="S657" s="447"/>
      <c r="T657" s="447"/>
      <c r="U657" s="447"/>
      <c r="V657" s="447"/>
      <c r="W657" s="447"/>
      <c r="X657" s="447"/>
      <c r="Y657" s="447"/>
      <c r="Z657" s="447"/>
    </row>
    <row r="658" ht="12.75" customHeight="1">
      <c r="A658" s="447"/>
      <c r="B658" s="476"/>
      <c r="C658" s="447"/>
      <c r="E658" s="447"/>
      <c r="F658" s="447"/>
      <c r="G658" s="447"/>
      <c r="O658" s="447"/>
      <c r="P658" s="447"/>
      <c r="Q658" s="447"/>
      <c r="R658" s="447"/>
      <c r="S658" s="447"/>
      <c r="T658" s="447"/>
      <c r="U658" s="447"/>
      <c r="V658" s="447"/>
      <c r="W658" s="447"/>
      <c r="X658" s="447"/>
      <c r="Y658" s="447"/>
      <c r="Z658" s="447"/>
    </row>
    <row r="659" ht="12.75" customHeight="1">
      <c r="A659" s="447"/>
      <c r="B659" s="476"/>
      <c r="C659" s="447"/>
      <c r="E659" s="447"/>
      <c r="F659" s="447"/>
      <c r="G659" s="447"/>
      <c r="O659" s="447"/>
      <c r="P659" s="447"/>
      <c r="Q659" s="447"/>
      <c r="R659" s="447"/>
      <c r="S659" s="447"/>
      <c r="T659" s="447"/>
      <c r="U659" s="447"/>
      <c r="V659" s="447"/>
      <c r="W659" s="447"/>
      <c r="X659" s="447"/>
      <c r="Y659" s="447"/>
      <c r="Z659" s="447"/>
    </row>
    <row r="660" ht="12.75" customHeight="1">
      <c r="A660" s="447"/>
      <c r="B660" s="476"/>
      <c r="C660" s="447"/>
      <c r="E660" s="447"/>
      <c r="F660" s="447"/>
      <c r="G660" s="447"/>
      <c r="O660" s="447"/>
      <c r="P660" s="447"/>
      <c r="Q660" s="447"/>
      <c r="R660" s="447"/>
      <c r="S660" s="447"/>
      <c r="T660" s="447"/>
      <c r="U660" s="447"/>
      <c r="V660" s="447"/>
      <c r="W660" s="447"/>
      <c r="X660" s="447"/>
      <c r="Y660" s="447"/>
      <c r="Z660" s="447"/>
    </row>
    <row r="661" ht="12.75" customHeight="1">
      <c r="A661" s="447"/>
      <c r="B661" s="476"/>
      <c r="C661" s="447"/>
      <c r="E661" s="447"/>
      <c r="F661" s="447"/>
      <c r="G661" s="447"/>
      <c r="O661" s="447"/>
      <c r="P661" s="447"/>
      <c r="Q661" s="447"/>
      <c r="R661" s="447"/>
      <c r="S661" s="447"/>
      <c r="T661" s="447"/>
      <c r="U661" s="447"/>
      <c r="V661" s="447"/>
      <c r="W661" s="447"/>
      <c r="X661" s="447"/>
      <c r="Y661" s="447"/>
      <c r="Z661" s="447"/>
    </row>
    <row r="662" ht="12.75" customHeight="1">
      <c r="A662" s="447"/>
      <c r="B662" s="476"/>
      <c r="C662" s="447"/>
      <c r="E662" s="447"/>
      <c r="F662" s="447"/>
      <c r="G662" s="447"/>
      <c r="O662" s="447"/>
      <c r="P662" s="447"/>
      <c r="Q662" s="447"/>
      <c r="R662" s="447"/>
      <c r="S662" s="447"/>
      <c r="T662" s="447"/>
      <c r="U662" s="447"/>
      <c r="V662" s="447"/>
      <c r="W662" s="447"/>
      <c r="X662" s="447"/>
      <c r="Y662" s="447"/>
      <c r="Z662" s="447"/>
    </row>
    <row r="663" ht="12.75" customHeight="1">
      <c r="A663" s="447"/>
      <c r="B663" s="476"/>
      <c r="C663" s="447"/>
      <c r="E663" s="447"/>
      <c r="F663" s="447"/>
      <c r="G663" s="447"/>
      <c r="O663" s="447"/>
      <c r="P663" s="447"/>
      <c r="Q663" s="447"/>
      <c r="R663" s="447"/>
      <c r="S663" s="447"/>
      <c r="T663" s="447"/>
      <c r="U663" s="447"/>
      <c r="V663" s="447"/>
      <c r="W663" s="447"/>
      <c r="X663" s="447"/>
      <c r="Y663" s="447"/>
      <c r="Z663" s="447"/>
    </row>
    <row r="664" ht="12.75" customHeight="1">
      <c r="A664" s="447"/>
      <c r="B664" s="476"/>
      <c r="C664" s="447"/>
      <c r="E664" s="447"/>
      <c r="F664" s="447"/>
      <c r="G664" s="447"/>
      <c r="O664" s="447"/>
      <c r="P664" s="447"/>
      <c r="Q664" s="447"/>
      <c r="R664" s="447"/>
      <c r="S664" s="447"/>
      <c r="T664" s="447"/>
      <c r="U664" s="447"/>
      <c r="V664" s="447"/>
      <c r="W664" s="447"/>
      <c r="X664" s="447"/>
      <c r="Y664" s="447"/>
      <c r="Z664" s="447"/>
    </row>
    <row r="665" ht="12.75" customHeight="1">
      <c r="A665" s="447"/>
      <c r="B665" s="476"/>
      <c r="C665" s="447"/>
      <c r="E665" s="447"/>
      <c r="F665" s="447"/>
      <c r="G665" s="447"/>
      <c r="O665" s="447"/>
      <c r="P665" s="447"/>
      <c r="Q665" s="447"/>
      <c r="R665" s="447"/>
      <c r="S665" s="447"/>
      <c r="T665" s="447"/>
      <c r="U665" s="447"/>
      <c r="V665" s="447"/>
      <c r="W665" s="447"/>
      <c r="X665" s="447"/>
      <c r="Y665" s="447"/>
      <c r="Z665" s="447"/>
    </row>
    <row r="666" ht="12.75" customHeight="1">
      <c r="A666" s="447"/>
      <c r="B666" s="476"/>
      <c r="C666" s="447"/>
      <c r="E666" s="447"/>
      <c r="F666" s="447"/>
      <c r="G666" s="447"/>
      <c r="O666" s="447"/>
      <c r="P666" s="447"/>
      <c r="Q666" s="447"/>
      <c r="R666" s="447"/>
      <c r="S666" s="447"/>
      <c r="T666" s="447"/>
      <c r="U666" s="447"/>
      <c r="V666" s="447"/>
      <c r="W666" s="447"/>
      <c r="X666" s="447"/>
      <c r="Y666" s="447"/>
      <c r="Z666" s="447"/>
    </row>
    <row r="667" ht="12.75" customHeight="1">
      <c r="A667" s="447"/>
      <c r="B667" s="476"/>
      <c r="C667" s="447"/>
      <c r="E667" s="447"/>
      <c r="F667" s="447"/>
      <c r="G667" s="447"/>
      <c r="O667" s="447"/>
      <c r="P667" s="447"/>
      <c r="Q667" s="447"/>
      <c r="R667" s="447"/>
      <c r="S667" s="447"/>
      <c r="T667" s="447"/>
      <c r="U667" s="447"/>
      <c r="V667" s="447"/>
      <c r="W667" s="447"/>
      <c r="X667" s="447"/>
      <c r="Y667" s="447"/>
      <c r="Z667" s="447"/>
    </row>
    <row r="668" ht="12.75" customHeight="1">
      <c r="A668" s="447"/>
      <c r="B668" s="476"/>
      <c r="C668" s="447"/>
      <c r="E668" s="447"/>
      <c r="F668" s="447"/>
      <c r="G668" s="447"/>
      <c r="O668" s="447"/>
      <c r="P668" s="447"/>
      <c r="Q668" s="447"/>
      <c r="R668" s="447"/>
      <c r="S668" s="447"/>
      <c r="T668" s="447"/>
      <c r="U668" s="447"/>
      <c r="V668" s="447"/>
      <c r="W668" s="447"/>
      <c r="X668" s="447"/>
      <c r="Y668" s="447"/>
      <c r="Z668" s="447"/>
    </row>
    <row r="669" ht="12.75" customHeight="1">
      <c r="A669" s="447"/>
      <c r="B669" s="476"/>
      <c r="C669" s="447"/>
      <c r="E669" s="447"/>
      <c r="F669" s="447"/>
      <c r="G669" s="447"/>
      <c r="O669" s="447"/>
      <c r="P669" s="447"/>
      <c r="Q669" s="447"/>
      <c r="R669" s="447"/>
      <c r="S669" s="447"/>
      <c r="T669" s="447"/>
      <c r="U669" s="447"/>
      <c r="V669" s="447"/>
      <c r="W669" s="447"/>
      <c r="X669" s="447"/>
      <c r="Y669" s="447"/>
      <c r="Z669" s="447"/>
    </row>
    <row r="670" ht="12.75" customHeight="1">
      <c r="A670" s="447"/>
      <c r="B670" s="476"/>
      <c r="C670" s="447"/>
      <c r="E670" s="447"/>
      <c r="F670" s="447"/>
      <c r="G670" s="447"/>
      <c r="O670" s="447"/>
      <c r="P670" s="447"/>
      <c r="Q670" s="447"/>
      <c r="R670" s="447"/>
      <c r="S670" s="447"/>
      <c r="T670" s="447"/>
      <c r="U670" s="447"/>
      <c r="V670" s="447"/>
      <c r="W670" s="447"/>
      <c r="X670" s="447"/>
      <c r="Y670" s="447"/>
      <c r="Z670" s="447"/>
    </row>
    <row r="671" ht="12.75" customHeight="1">
      <c r="A671" s="447"/>
      <c r="B671" s="476"/>
      <c r="C671" s="447"/>
      <c r="E671" s="447"/>
      <c r="F671" s="447"/>
      <c r="G671" s="447"/>
      <c r="O671" s="447"/>
      <c r="P671" s="447"/>
      <c r="Q671" s="447"/>
      <c r="R671" s="447"/>
      <c r="S671" s="447"/>
      <c r="T671" s="447"/>
      <c r="U671" s="447"/>
      <c r="V671" s="447"/>
      <c r="W671" s="447"/>
      <c r="X671" s="447"/>
      <c r="Y671" s="447"/>
      <c r="Z671" s="447"/>
    </row>
    <row r="672" ht="12.75" customHeight="1">
      <c r="A672" s="447"/>
      <c r="B672" s="476"/>
      <c r="C672" s="447"/>
      <c r="E672" s="447"/>
      <c r="F672" s="447"/>
      <c r="G672" s="447"/>
      <c r="O672" s="447"/>
      <c r="P672" s="447"/>
      <c r="Q672" s="447"/>
      <c r="R672" s="447"/>
      <c r="S672" s="447"/>
      <c r="T672" s="447"/>
      <c r="U672" s="447"/>
      <c r="V672" s="447"/>
      <c r="W672" s="447"/>
      <c r="X672" s="447"/>
      <c r="Y672" s="447"/>
      <c r="Z672" s="447"/>
    </row>
    <row r="673" ht="12.75" customHeight="1">
      <c r="A673" s="447"/>
      <c r="B673" s="476"/>
      <c r="C673" s="447"/>
      <c r="E673" s="447"/>
      <c r="F673" s="447"/>
      <c r="G673" s="447"/>
      <c r="O673" s="447"/>
      <c r="P673" s="447"/>
      <c r="Q673" s="447"/>
      <c r="R673" s="447"/>
      <c r="S673" s="447"/>
      <c r="T673" s="447"/>
      <c r="U673" s="447"/>
      <c r="V673" s="447"/>
      <c r="W673" s="447"/>
      <c r="X673" s="447"/>
      <c r="Y673" s="447"/>
      <c r="Z673" s="447"/>
    </row>
    <row r="674" ht="12.75" customHeight="1">
      <c r="A674" s="447"/>
      <c r="B674" s="476"/>
      <c r="C674" s="447"/>
      <c r="E674" s="447"/>
      <c r="F674" s="447"/>
      <c r="G674" s="447"/>
      <c r="O674" s="447"/>
      <c r="P674" s="447"/>
      <c r="Q674" s="447"/>
      <c r="R674" s="447"/>
      <c r="S674" s="447"/>
      <c r="T674" s="447"/>
      <c r="U674" s="447"/>
      <c r="V674" s="447"/>
      <c r="W674" s="447"/>
      <c r="X674" s="447"/>
      <c r="Y674" s="447"/>
      <c r="Z674" s="447"/>
    </row>
    <row r="675" ht="12.75" customHeight="1">
      <c r="A675" s="447"/>
      <c r="B675" s="476"/>
      <c r="C675" s="447"/>
      <c r="E675" s="447"/>
      <c r="F675" s="447"/>
      <c r="G675" s="447"/>
      <c r="O675" s="447"/>
      <c r="P675" s="447"/>
      <c r="Q675" s="447"/>
      <c r="R675" s="447"/>
      <c r="S675" s="447"/>
      <c r="T675" s="447"/>
      <c r="U675" s="447"/>
      <c r="V675" s="447"/>
      <c r="W675" s="447"/>
      <c r="X675" s="447"/>
      <c r="Y675" s="447"/>
      <c r="Z675" s="447"/>
    </row>
    <row r="676" ht="12.75" customHeight="1">
      <c r="A676" s="447"/>
      <c r="B676" s="476"/>
      <c r="C676" s="447"/>
      <c r="E676" s="447"/>
      <c r="F676" s="447"/>
      <c r="G676" s="447"/>
      <c r="O676" s="447"/>
      <c r="P676" s="447"/>
      <c r="Q676" s="447"/>
      <c r="R676" s="447"/>
      <c r="S676" s="447"/>
      <c r="T676" s="447"/>
      <c r="U676" s="447"/>
      <c r="V676" s="447"/>
      <c r="W676" s="447"/>
      <c r="X676" s="447"/>
      <c r="Y676" s="447"/>
      <c r="Z676" s="447"/>
    </row>
    <row r="677" ht="12.75" customHeight="1">
      <c r="A677" s="447"/>
      <c r="B677" s="476"/>
      <c r="C677" s="447"/>
      <c r="E677" s="447"/>
      <c r="F677" s="447"/>
      <c r="G677" s="447"/>
      <c r="O677" s="447"/>
      <c r="P677" s="447"/>
      <c r="Q677" s="447"/>
      <c r="R677" s="447"/>
      <c r="S677" s="447"/>
      <c r="T677" s="447"/>
      <c r="U677" s="447"/>
      <c r="V677" s="447"/>
      <c r="W677" s="447"/>
      <c r="X677" s="447"/>
      <c r="Y677" s="447"/>
      <c r="Z677" s="447"/>
    </row>
    <row r="678" ht="12.75" customHeight="1">
      <c r="A678" s="447"/>
      <c r="B678" s="476"/>
      <c r="C678" s="447"/>
      <c r="E678" s="447"/>
      <c r="F678" s="447"/>
      <c r="G678" s="447"/>
      <c r="O678" s="447"/>
      <c r="P678" s="447"/>
      <c r="Q678" s="447"/>
      <c r="R678" s="447"/>
      <c r="S678" s="447"/>
      <c r="T678" s="447"/>
      <c r="U678" s="447"/>
      <c r="V678" s="447"/>
      <c r="W678" s="447"/>
      <c r="X678" s="447"/>
      <c r="Y678" s="447"/>
      <c r="Z678" s="447"/>
    </row>
    <row r="679" ht="12.75" customHeight="1">
      <c r="A679" s="447"/>
      <c r="B679" s="476"/>
      <c r="C679" s="447"/>
      <c r="E679" s="447"/>
      <c r="F679" s="447"/>
      <c r="G679" s="447"/>
      <c r="O679" s="447"/>
      <c r="P679" s="447"/>
      <c r="Q679" s="447"/>
      <c r="R679" s="447"/>
      <c r="S679" s="447"/>
      <c r="T679" s="447"/>
      <c r="U679" s="447"/>
      <c r="V679" s="447"/>
      <c r="W679" s="447"/>
      <c r="X679" s="447"/>
      <c r="Y679" s="447"/>
      <c r="Z679" s="447"/>
    </row>
    <row r="680" ht="12.75" customHeight="1">
      <c r="A680" s="447"/>
      <c r="B680" s="476"/>
      <c r="C680" s="447"/>
      <c r="E680" s="447"/>
      <c r="F680" s="447"/>
      <c r="G680" s="447"/>
      <c r="O680" s="447"/>
      <c r="P680" s="447"/>
      <c r="Q680" s="447"/>
      <c r="R680" s="447"/>
      <c r="S680" s="447"/>
      <c r="T680" s="447"/>
      <c r="U680" s="447"/>
      <c r="V680" s="447"/>
      <c r="W680" s="447"/>
      <c r="X680" s="447"/>
      <c r="Y680" s="447"/>
      <c r="Z680" s="447"/>
    </row>
    <row r="681" ht="12.75" customHeight="1">
      <c r="A681" s="447"/>
      <c r="B681" s="476"/>
      <c r="C681" s="447"/>
      <c r="E681" s="447"/>
      <c r="F681" s="447"/>
      <c r="G681" s="447"/>
      <c r="O681" s="447"/>
      <c r="P681" s="447"/>
      <c r="Q681" s="447"/>
      <c r="R681" s="447"/>
      <c r="S681" s="447"/>
      <c r="T681" s="447"/>
      <c r="U681" s="447"/>
      <c r="V681" s="447"/>
      <c r="W681" s="447"/>
      <c r="X681" s="447"/>
      <c r="Y681" s="447"/>
      <c r="Z681" s="447"/>
    </row>
    <row r="682" ht="12.75" customHeight="1">
      <c r="A682" s="447"/>
      <c r="B682" s="476"/>
      <c r="C682" s="447"/>
      <c r="E682" s="447"/>
      <c r="F682" s="447"/>
      <c r="G682" s="447"/>
      <c r="O682" s="447"/>
      <c r="P682" s="447"/>
      <c r="Q682" s="447"/>
      <c r="R682" s="447"/>
      <c r="S682" s="447"/>
      <c r="T682" s="447"/>
      <c r="U682" s="447"/>
      <c r="V682" s="447"/>
      <c r="W682" s="447"/>
      <c r="X682" s="447"/>
      <c r="Y682" s="447"/>
      <c r="Z682" s="447"/>
    </row>
    <row r="683" ht="12.75" customHeight="1">
      <c r="A683" s="447"/>
      <c r="B683" s="476"/>
      <c r="C683" s="447"/>
      <c r="E683" s="447"/>
      <c r="F683" s="447"/>
      <c r="G683" s="447"/>
      <c r="O683" s="447"/>
      <c r="P683" s="447"/>
      <c r="Q683" s="447"/>
      <c r="R683" s="447"/>
      <c r="S683" s="447"/>
      <c r="T683" s="447"/>
      <c r="U683" s="447"/>
      <c r="V683" s="447"/>
      <c r="W683" s="447"/>
      <c r="X683" s="447"/>
      <c r="Y683" s="447"/>
      <c r="Z683" s="447"/>
    </row>
    <row r="684" ht="12.75" customHeight="1">
      <c r="A684" s="447"/>
      <c r="B684" s="476"/>
      <c r="C684" s="447"/>
      <c r="E684" s="447"/>
      <c r="F684" s="447"/>
      <c r="G684" s="447"/>
      <c r="O684" s="447"/>
      <c r="P684" s="447"/>
      <c r="Q684" s="447"/>
      <c r="R684" s="447"/>
      <c r="S684" s="447"/>
      <c r="T684" s="447"/>
      <c r="U684" s="447"/>
      <c r="V684" s="447"/>
      <c r="W684" s="447"/>
      <c r="X684" s="447"/>
      <c r="Y684" s="447"/>
      <c r="Z684" s="447"/>
    </row>
    <row r="685" ht="12.75" customHeight="1">
      <c r="A685" s="447"/>
      <c r="B685" s="476"/>
      <c r="C685" s="447"/>
      <c r="E685" s="447"/>
      <c r="F685" s="447"/>
      <c r="G685" s="447"/>
      <c r="O685" s="447"/>
      <c r="P685" s="447"/>
      <c r="Q685" s="447"/>
      <c r="R685" s="447"/>
      <c r="S685" s="447"/>
      <c r="T685" s="447"/>
      <c r="U685" s="447"/>
      <c r="V685" s="447"/>
      <c r="W685" s="447"/>
      <c r="X685" s="447"/>
      <c r="Y685" s="447"/>
      <c r="Z685" s="447"/>
    </row>
    <row r="686" ht="12.75" customHeight="1">
      <c r="A686" s="447"/>
      <c r="B686" s="476"/>
      <c r="C686" s="447"/>
      <c r="E686" s="447"/>
      <c r="F686" s="447"/>
      <c r="G686" s="447"/>
      <c r="O686" s="447"/>
      <c r="P686" s="447"/>
      <c r="Q686" s="447"/>
      <c r="R686" s="447"/>
      <c r="S686" s="447"/>
      <c r="T686" s="447"/>
      <c r="U686" s="447"/>
      <c r="V686" s="447"/>
      <c r="W686" s="447"/>
      <c r="X686" s="447"/>
      <c r="Y686" s="447"/>
      <c r="Z686" s="447"/>
    </row>
    <row r="687" ht="12.75" customHeight="1">
      <c r="A687" s="447"/>
      <c r="B687" s="476"/>
      <c r="C687" s="447"/>
      <c r="E687" s="447"/>
      <c r="F687" s="447"/>
      <c r="G687" s="447"/>
      <c r="O687" s="447"/>
      <c r="P687" s="447"/>
      <c r="Q687" s="447"/>
      <c r="R687" s="447"/>
      <c r="S687" s="447"/>
      <c r="T687" s="447"/>
      <c r="U687" s="447"/>
      <c r="V687" s="447"/>
      <c r="W687" s="447"/>
      <c r="X687" s="447"/>
      <c r="Y687" s="447"/>
      <c r="Z687" s="447"/>
    </row>
    <row r="688" ht="12.75" customHeight="1">
      <c r="A688" s="447"/>
      <c r="B688" s="476"/>
      <c r="C688" s="447"/>
      <c r="E688" s="447"/>
      <c r="F688" s="447"/>
      <c r="G688" s="447"/>
      <c r="O688" s="447"/>
      <c r="P688" s="447"/>
      <c r="Q688" s="447"/>
      <c r="R688" s="447"/>
      <c r="S688" s="447"/>
      <c r="T688" s="447"/>
      <c r="U688" s="447"/>
      <c r="V688" s="447"/>
      <c r="W688" s="447"/>
      <c r="X688" s="447"/>
      <c r="Y688" s="447"/>
      <c r="Z688" s="447"/>
    </row>
    <row r="689" ht="12.75" customHeight="1">
      <c r="A689" s="447"/>
      <c r="B689" s="476"/>
      <c r="C689" s="447"/>
      <c r="E689" s="447"/>
      <c r="F689" s="447"/>
      <c r="G689" s="447"/>
      <c r="O689" s="447"/>
      <c r="P689" s="447"/>
      <c r="Q689" s="447"/>
      <c r="R689" s="447"/>
      <c r="S689" s="447"/>
      <c r="T689" s="447"/>
      <c r="U689" s="447"/>
      <c r="V689" s="447"/>
      <c r="W689" s="447"/>
      <c r="X689" s="447"/>
      <c r="Y689" s="447"/>
      <c r="Z689" s="447"/>
    </row>
    <row r="690" ht="12.75" customHeight="1">
      <c r="A690" s="447"/>
      <c r="B690" s="476"/>
      <c r="C690" s="447"/>
      <c r="E690" s="447"/>
      <c r="F690" s="447"/>
      <c r="G690" s="447"/>
      <c r="O690" s="447"/>
      <c r="P690" s="447"/>
      <c r="Q690" s="447"/>
      <c r="R690" s="447"/>
      <c r="S690" s="447"/>
      <c r="T690" s="447"/>
      <c r="U690" s="447"/>
      <c r="V690" s="447"/>
      <c r="W690" s="447"/>
      <c r="X690" s="447"/>
      <c r="Y690" s="447"/>
      <c r="Z690" s="447"/>
    </row>
    <row r="691" ht="12.75" customHeight="1">
      <c r="A691" s="447"/>
      <c r="B691" s="476"/>
      <c r="C691" s="447"/>
      <c r="E691" s="447"/>
      <c r="F691" s="447"/>
      <c r="G691" s="447"/>
      <c r="O691" s="447"/>
      <c r="P691" s="447"/>
      <c r="Q691" s="447"/>
      <c r="R691" s="447"/>
      <c r="S691" s="447"/>
      <c r="T691" s="447"/>
      <c r="U691" s="447"/>
      <c r="V691" s="447"/>
      <c r="W691" s="447"/>
      <c r="X691" s="447"/>
      <c r="Y691" s="447"/>
      <c r="Z691" s="447"/>
    </row>
    <row r="692" ht="12.75" customHeight="1">
      <c r="A692" s="447"/>
      <c r="B692" s="476"/>
      <c r="C692" s="447"/>
      <c r="E692" s="447"/>
      <c r="F692" s="447"/>
      <c r="G692" s="447"/>
      <c r="O692" s="447"/>
      <c r="P692" s="447"/>
      <c r="Q692" s="447"/>
      <c r="R692" s="447"/>
      <c r="S692" s="447"/>
      <c r="T692" s="447"/>
      <c r="U692" s="447"/>
      <c r="V692" s="447"/>
      <c r="W692" s="447"/>
      <c r="X692" s="447"/>
      <c r="Y692" s="447"/>
      <c r="Z692" s="447"/>
    </row>
    <row r="693" ht="12.75" customHeight="1">
      <c r="A693" s="447"/>
      <c r="B693" s="476"/>
      <c r="C693" s="447"/>
      <c r="E693" s="447"/>
      <c r="F693" s="447"/>
      <c r="G693" s="447"/>
      <c r="O693" s="447"/>
      <c r="P693" s="447"/>
      <c r="Q693" s="447"/>
      <c r="R693" s="447"/>
      <c r="S693" s="447"/>
      <c r="T693" s="447"/>
      <c r="U693" s="447"/>
      <c r="V693" s="447"/>
      <c r="W693" s="447"/>
      <c r="X693" s="447"/>
      <c r="Y693" s="447"/>
      <c r="Z693" s="447"/>
    </row>
    <row r="694" ht="12.75" customHeight="1">
      <c r="A694" s="447"/>
      <c r="B694" s="476"/>
      <c r="C694" s="447"/>
      <c r="E694" s="447"/>
      <c r="F694" s="447"/>
      <c r="G694" s="447"/>
      <c r="O694" s="447"/>
      <c r="P694" s="447"/>
      <c r="Q694" s="447"/>
      <c r="R694" s="447"/>
      <c r="S694" s="447"/>
      <c r="T694" s="447"/>
      <c r="U694" s="447"/>
      <c r="V694" s="447"/>
      <c r="W694" s="447"/>
      <c r="X694" s="447"/>
      <c r="Y694" s="447"/>
      <c r="Z694" s="447"/>
    </row>
    <row r="695" ht="12.75" customHeight="1">
      <c r="A695" s="447"/>
      <c r="B695" s="476"/>
      <c r="C695" s="447"/>
      <c r="E695" s="447"/>
      <c r="F695" s="447"/>
      <c r="G695" s="447"/>
      <c r="O695" s="447"/>
      <c r="P695" s="447"/>
      <c r="Q695" s="447"/>
      <c r="R695" s="447"/>
      <c r="S695" s="447"/>
      <c r="T695" s="447"/>
      <c r="U695" s="447"/>
      <c r="V695" s="447"/>
      <c r="W695" s="447"/>
      <c r="X695" s="447"/>
      <c r="Y695" s="447"/>
      <c r="Z695" s="447"/>
    </row>
    <row r="696" ht="12.75" customHeight="1">
      <c r="A696" s="447"/>
      <c r="B696" s="476"/>
      <c r="C696" s="447"/>
      <c r="E696" s="447"/>
      <c r="F696" s="447"/>
      <c r="G696" s="447"/>
      <c r="O696" s="447"/>
      <c r="P696" s="447"/>
      <c r="Q696" s="447"/>
      <c r="R696" s="447"/>
      <c r="S696" s="447"/>
      <c r="T696" s="447"/>
      <c r="U696" s="447"/>
      <c r="V696" s="447"/>
      <c r="W696" s="447"/>
      <c r="X696" s="447"/>
      <c r="Y696" s="447"/>
      <c r="Z696" s="447"/>
    </row>
    <row r="697" ht="12.75" customHeight="1">
      <c r="A697" s="447"/>
      <c r="B697" s="476"/>
      <c r="C697" s="447"/>
      <c r="E697" s="447"/>
      <c r="F697" s="447"/>
      <c r="G697" s="447"/>
      <c r="O697" s="447"/>
      <c r="P697" s="447"/>
      <c r="Q697" s="447"/>
      <c r="R697" s="447"/>
      <c r="S697" s="447"/>
      <c r="T697" s="447"/>
      <c r="U697" s="447"/>
      <c r="V697" s="447"/>
      <c r="W697" s="447"/>
      <c r="X697" s="447"/>
      <c r="Y697" s="447"/>
      <c r="Z697" s="447"/>
    </row>
    <row r="698" ht="12.75" customHeight="1">
      <c r="A698" s="447"/>
      <c r="B698" s="476"/>
      <c r="C698" s="447"/>
      <c r="E698" s="447"/>
      <c r="F698" s="447"/>
      <c r="G698" s="447"/>
      <c r="O698" s="447"/>
      <c r="P698" s="447"/>
      <c r="Q698" s="447"/>
      <c r="R698" s="447"/>
      <c r="S698" s="447"/>
      <c r="T698" s="447"/>
      <c r="U698" s="447"/>
      <c r="V698" s="447"/>
      <c r="W698" s="447"/>
      <c r="X698" s="447"/>
      <c r="Y698" s="447"/>
      <c r="Z698" s="447"/>
    </row>
    <row r="699" ht="12.75" customHeight="1">
      <c r="A699" s="447"/>
      <c r="B699" s="476"/>
      <c r="C699" s="447"/>
      <c r="E699" s="447"/>
      <c r="F699" s="447"/>
      <c r="G699" s="447"/>
      <c r="O699" s="447"/>
      <c r="P699" s="447"/>
      <c r="Q699" s="447"/>
      <c r="R699" s="447"/>
      <c r="S699" s="447"/>
      <c r="T699" s="447"/>
      <c r="U699" s="447"/>
      <c r="V699" s="447"/>
      <c r="W699" s="447"/>
      <c r="X699" s="447"/>
      <c r="Y699" s="447"/>
      <c r="Z699" s="447"/>
    </row>
    <row r="700" ht="12.75" customHeight="1">
      <c r="A700" s="447"/>
      <c r="B700" s="476"/>
      <c r="C700" s="447"/>
      <c r="E700" s="447"/>
      <c r="F700" s="447"/>
      <c r="G700" s="447"/>
      <c r="O700" s="447"/>
      <c r="P700" s="447"/>
      <c r="Q700" s="447"/>
      <c r="R700" s="447"/>
      <c r="S700" s="447"/>
      <c r="T700" s="447"/>
      <c r="U700" s="447"/>
      <c r="V700" s="447"/>
      <c r="W700" s="447"/>
      <c r="X700" s="447"/>
      <c r="Y700" s="447"/>
      <c r="Z700" s="447"/>
    </row>
    <row r="701" ht="12.75" customHeight="1">
      <c r="A701" s="447"/>
      <c r="B701" s="476"/>
      <c r="C701" s="447"/>
      <c r="E701" s="447"/>
      <c r="F701" s="447"/>
      <c r="G701" s="447"/>
      <c r="O701" s="447"/>
      <c r="P701" s="447"/>
      <c r="Q701" s="447"/>
      <c r="R701" s="447"/>
      <c r="S701" s="447"/>
      <c r="T701" s="447"/>
      <c r="U701" s="447"/>
      <c r="V701" s="447"/>
      <c r="W701" s="447"/>
      <c r="X701" s="447"/>
      <c r="Y701" s="447"/>
      <c r="Z701" s="447"/>
    </row>
    <row r="702" ht="12.75" customHeight="1">
      <c r="A702" s="447"/>
      <c r="B702" s="476"/>
      <c r="C702" s="447"/>
      <c r="E702" s="447"/>
      <c r="F702" s="447"/>
      <c r="G702" s="447"/>
      <c r="O702" s="447"/>
      <c r="P702" s="447"/>
      <c r="Q702" s="447"/>
      <c r="R702" s="447"/>
      <c r="S702" s="447"/>
      <c r="T702" s="447"/>
      <c r="U702" s="447"/>
      <c r="V702" s="447"/>
      <c r="W702" s="447"/>
      <c r="X702" s="447"/>
      <c r="Y702" s="447"/>
      <c r="Z702" s="447"/>
    </row>
    <row r="703" ht="12.75" customHeight="1">
      <c r="A703" s="447"/>
      <c r="B703" s="476"/>
      <c r="C703" s="447"/>
      <c r="E703" s="447"/>
      <c r="F703" s="447"/>
      <c r="G703" s="447"/>
      <c r="O703" s="447"/>
      <c r="P703" s="447"/>
      <c r="Q703" s="447"/>
      <c r="R703" s="447"/>
      <c r="S703" s="447"/>
      <c r="T703" s="447"/>
      <c r="U703" s="447"/>
      <c r="V703" s="447"/>
      <c r="W703" s="447"/>
      <c r="X703" s="447"/>
      <c r="Y703" s="447"/>
      <c r="Z703" s="447"/>
    </row>
    <row r="704" ht="12.75" customHeight="1">
      <c r="A704" s="447"/>
      <c r="B704" s="476"/>
      <c r="C704" s="447"/>
      <c r="E704" s="447"/>
      <c r="F704" s="447"/>
      <c r="G704" s="447"/>
      <c r="O704" s="447"/>
      <c r="P704" s="447"/>
      <c r="Q704" s="447"/>
      <c r="R704" s="447"/>
      <c r="S704" s="447"/>
      <c r="T704" s="447"/>
      <c r="U704" s="447"/>
      <c r="V704" s="447"/>
      <c r="W704" s="447"/>
      <c r="X704" s="447"/>
      <c r="Y704" s="447"/>
      <c r="Z704" s="447"/>
    </row>
    <row r="705" ht="12.75" customHeight="1">
      <c r="A705" s="447"/>
      <c r="B705" s="476"/>
      <c r="C705" s="447"/>
      <c r="E705" s="447"/>
      <c r="F705" s="447"/>
      <c r="G705" s="447"/>
      <c r="O705" s="447"/>
      <c r="P705" s="447"/>
      <c r="Q705" s="447"/>
      <c r="R705" s="447"/>
      <c r="S705" s="447"/>
      <c r="T705" s="447"/>
      <c r="U705" s="447"/>
      <c r="V705" s="447"/>
      <c r="W705" s="447"/>
      <c r="X705" s="447"/>
      <c r="Y705" s="447"/>
      <c r="Z705" s="447"/>
    </row>
    <row r="706" ht="12.75" customHeight="1">
      <c r="A706" s="447"/>
      <c r="B706" s="476"/>
      <c r="C706" s="447"/>
      <c r="E706" s="447"/>
      <c r="F706" s="447"/>
      <c r="G706" s="447"/>
      <c r="O706" s="447"/>
      <c r="P706" s="447"/>
      <c r="Q706" s="447"/>
      <c r="R706" s="447"/>
      <c r="S706" s="447"/>
      <c r="T706" s="447"/>
      <c r="U706" s="447"/>
      <c r="V706" s="447"/>
      <c r="W706" s="447"/>
      <c r="X706" s="447"/>
      <c r="Y706" s="447"/>
      <c r="Z706" s="447"/>
    </row>
    <row r="707" ht="12.75" customHeight="1">
      <c r="A707" s="447"/>
      <c r="B707" s="476"/>
      <c r="C707" s="447"/>
      <c r="E707" s="447"/>
      <c r="F707" s="447"/>
      <c r="G707" s="447"/>
      <c r="O707" s="447"/>
      <c r="P707" s="447"/>
      <c r="Q707" s="447"/>
      <c r="R707" s="447"/>
      <c r="S707" s="447"/>
      <c r="T707" s="447"/>
      <c r="U707" s="447"/>
      <c r="V707" s="447"/>
      <c r="W707" s="447"/>
      <c r="X707" s="447"/>
      <c r="Y707" s="447"/>
      <c r="Z707" s="447"/>
    </row>
    <row r="708" ht="12.75" customHeight="1">
      <c r="A708" s="447"/>
      <c r="B708" s="476"/>
      <c r="C708" s="447"/>
      <c r="E708" s="447"/>
      <c r="F708" s="447"/>
      <c r="G708" s="447"/>
      <c r="O708" s="447"/>
      <c r="P708" s="447"/>
      <c r="Q708" s="447"/>
      <c r="R708" s="447"/>
      <c r="S708" s="447"/>
      <c r="T708" s="447"/>
      <c r="U708" s="447"/>
      <c r="V708" s="447"/>
      <c r="W708" s="447"/>
      <c r="X708" s="447"/>
      <c r="Y708" s="447"/>
      <c r="Z708" s="447"/>
    </row>
    <row r="709" ht="12.75" customHeight="1">
      <c r="A709" s="447"/>
      <c r="B709" s="476"/>
      <c r="C709" s="447"/>
      <c r="E709" s="447"/>
      <c r="F709" s="447"/>
      <c r="G709" s="447"/>
      <c r="O709" s="447"/>
      <c r="P709" s="447"/>
      <c r="Q709" s="447"/>
      <c r="R709" s="447"/>
      <c r="S709" s="447"/>
      <c r="T709" s="447"/>
      <c r="U709" s="447"/>
      <c r="V709" s="447"/>
      <c r="W709" s="447"/>
      <c r="X709" s="447"/>
      <c r="Y709" s="447"/>
      <c r="Z709" s="447"/>
    </row>
    <row r="710" ht="12.75" customHeight="1">
      <c r="A710" s="447"/>
      <c r="B710" s="476"/>
      <c r="C710" s="447"/>
      <c r="E710" s="447"/>
      <c r="F710" s="447"/>
      <c r="G710" s="447"/>
      <c r="O710" s="447"/>
      <c r="P710" s="447"/>
      <c r="Q710" s="447"/>
      <c r="R710" s="447"/>
      <c r="S710" s="447"/>
      <c r="T710" s="447"/>
      <c r="U710" s="447"/>
      <c r="V710" s="447"/>
      <c r="W710" s="447"/>
      <c r="X710" s="447"/>
      <c r="Y710" s="447"/>
      <c r="Z710" s="447"/>
    </row>
    <row r="711" ht="12.75" customHeight="1">
      <c r="A711" s="447"/>
      <c r="B711" s="476"/>
      <c r="C711" s="447"/>
      <c r="E711" s="447"/>
      <c r="F711" s="447"/>
      <c r="G711" s="447"/>
      <c r="O711" s="447"/>
      <c r="P711" s="447"/>
      <c r="Q711" s="447"/>
      <c r="R711" s="447"/>
      <c r="S711" s="447"/>
      <c r="T711" s="447"/>
      <c r="U711" s="447"/>
      <c r="V711" s="447"/>
      <c r="W711" s="447"/>
      <c r="X711" s="447"/>
      <c r="Y711" s="447"/>
      <c r="Z711" s="447"/>
    </row>
    <row r="712" ht="12.75" customHeight="1">
      <c r="A712" s="447"/>
      <c r="B712" s="476"/>
      <c r="C712" s="447"/>
      <c r="E712" s="447"/>
      <c r="F712" s="447"/>
      <c r="G712" s="447"/>
      <c r="O712" s="447"/>
      <c r="P712" s="447"/>
      <c r="Q712" s="447"/>
      <c r="R712" s="447"/>
      <c r="S712" s="447"/>
      <c r="T712" s="447"/>
      <c r="U712" s="447"/>
      <c r="V712" s="447"/>
      <c r="W712" s="447"/>
      <c r="X712" s="447"/>
      <c r="Y712" s="447"/>
      <c r="Z712" s="447"/>
    </row>
    <row r="713" ht="12.75" customHeight="1">
      <c r="A713" s="447"/>
      <c r="B713" s="476"/>
      <c r="C713" s="447"/>
      <c r="E713" s="447"/>
      <c r="F713" s="447"/>
      <c r="G713" s="447"/>
      <c r="O713" s="447"/>
      <c r="P713" s="447"/>
      <c r="Q713" s="447"/>
      <c r="R713" s="447"/>
      <c r="S713" s="447"/>
      <c r="T713" s="447"/>
      <c r="U713" s="447"/>
      <c r="V713" s="447"/>
      <c r="W713" s="447"/>
      <c r="X713" s="447"/>
      <c r="Y713" s="447"/>
      <c r="Z713" s="447"/>
    </row>
    <row r="714" ht="12.75" customHeight="1">
      <c r="A714" s="447"/>
      <c r="B714" s="476"/>
      <c r="C714" s="447"/>
      <c r="E714" s="447"/>
      <c r="F714" s="447"/>
      <c r="G714" s="447"/>
      <c r="O714" s="447"/>
      <c r="P714" s="447"/>
      <c r="Q714" s="447"/>
      <c r="R714" s="447"/>
      <c r="S714" s="447"/>
      <c r="T714" s="447"/>
      <c r="U714" s="447"/>
      <c r="V714" s="447"/>
      <c r="W714" s="447"/>
      <c r="X714" s="447"/>
      <c r="Y714" s="447"/>
      <c r="Z714" s="447"/>
    </row>
    <row r="715" ht="12.75" customHeight="1">
      <c r="A715" s="447"/>
      <c r="B715" s="476"/>
      <c r="C715" s="447"/>
      <c r="E715" s="447"/>
      <c r="F715" s="447"/>
      <c r="G715" s="447"/>
      <c r="O715" s="447"/>
      <c r="P715" s="447"/>
      <c r="Q715" s="447"/>
      <c r="R715" s="447"/>
      <c r="S715" s="447"/>
      <c r="T715" s="447"/>
      <c r="U715" s="447"/>
      <c r="V715" s="447"/>
      <c r="W715" s="447"/>
      <c r="X715" s="447"/>
      <c r="Y715" s="447"/>
      <c r="Z715" s="447"/>
    </row>
    <row r="716" ht="12.75" customHeight="1">
      <c r="A716" s="447"/>
      <c r="B716" s="476"/>
      <c r="C716" s="447"/>
      <c r="E716" s="447"/>
      <c r="F716" s="447"/>
      <c r="G716" s="447"/>
      <c r="O716" s="447"/>
      <c r="P716" s="447"/>
      <c r="Q716" s="447"/>
      <c r="R716" s="447"/>
      <c r="S716" s="447"/>
      <c r="T716" s="447"/>
      <c r="U716" s="447"/>
      <c r="V716" s="447"/>
      <c r="W716" s="447"/>
      <c r="X716" s="447"/>
      <c r="Y716" s="447"/>
      <c r="Z716" s="447"/>
    </row>
    <row r="717" ht="12.75" customHeight="1">
      <c r="A717" s="447"/>
      <c r="B717" s="476"/>
      <c r="C717" s="447"/>
      <c r="E717" s="447"/>
      <c r="F717" s="447"/>
      <c r="G717" s="447"/>
      <c r="O717" s="447"/>
      <c r="P717" s="447"/>
      <c r="Q717" s="447"/>
      <c r="R717" s="447"/>
      <c r="S717" s="447"/>
      <c r="T717" s="447"/>
      <c r="U717" s="447"/>
      <c r="V717" s="447"/>
      <c r="W717" s="447"/>
      <c r="X717" s="447"/>
      <c r="Y717" s="447"/>
      <c r="Z717" s="447"/>
    </row>
    <row r="718" ht="12.75" customHeight="1">
      <c r="A718" s="447"/>
      <c r="B718" s="476"/>
      <c r="C718" s="447"/>
      <c r="E718" s="447"/>
      <c r="F718" s="447"/>
      <c r="G718" s="447"/>
      <c r="O718" s="447"/>
      <c r="P718" s="447"/>
      <c r="Q718" s="447"/>
      <c r="R718" s="447"/>
      <c r="S718" s="447"/>
      <c r="T718" s="447"/>
      <c r="U718" s="447"/>
      <c r="V718" s="447"/>
      <c r="W718" s="447"/>
      <c r="X718" s="447"/>
      <c r="Y718" s="447"/>
      <c r="Z718" s="447"/>
    </row>
    <row r="719" ht="12.75" customHeight="1">
      <c r="A719" s="447"/>
      <c r="B719" s="476"/>
      <c r="C719" s="447"/>
      <c r="E719" s="447"/>
      <c r="F719" s="447"/>
      <c r="G719" s="447"/>
      <c r="O719" s="447"/>
      <c r="P719" s="447"/>
      <c r="Q719" s="447"/>
      <c r="R719" s="447"/>
      <c r="S719" s="447"/>
      <c r="T719" s="447"/>
      <c r="U719" s="447"/>
      <c r="V719" s="447"/>
      <c r="W719" s="447"/>
      <c r="X719" s="447"/>
      <c r="Y719" s="447"/>
      <c r="Z719" s="447"/>
    </row>
    <row r="720" ht="12.75" customHeight="1">
      <c r="A720" s="447"/>
      <c r="B720" s="476"/>
      <c r="C720" s="447"/>
      <c r="E720" s="447"/>
      <c r="F720" s="447"/>
      <c r="G720" s="447"/>
      <c r="O720" s="447"/>
      <c r="P720" s="447"/>
      <c r="Q720" s="447"/>
      <c r="R720" s="447"/>
      <c r="S720" s="447"/>
      <c r="T720" s="447"/>
      <c r="U720" s="447"/>
      <c r="V720" s="447"/>
      <c r="W720" s="447"/>
      <c r="X720" s="447"/>
      <c r="Y720" s="447"/>
      <c r="Z720" s="447"/>
    </row>
    <row r="721" ht="12.75" customHeight="1">
      <c r="A721" s="447"/>
      <c r="B721" s="476"/>
      <c r="C721" s="447"/>
      <c r="E721" s="447"/>
      <c r="F721" s="447"/>
      <c r="G721" s="447"/>
      <c r="O721" s="447"/>
      <c r="P721" s="447"/>
      <c r="Q721" s="447"/>
      <c r="R721" s="447"/>
      <c r="S721" s="447"/>
      <c r="T721" s="447"/>
      <c r="U721" s="447"/>
      <c r="V721" s="447"/>
      <c r="W721" s="447"/>
      <c r="X721" s="447"/>
      <c r="Y721" s="447"/>
      <c r="Z721" s="447"/>
    </row>
    <row r="722" ht="12.75" customHeight="1">
      <c r="A722" s="447"/>
      <c r="B722" s="476"/>
      <c r="C722" s="447"/>
      <c r="E722" s="447"/>
      <c r="F722" s="447"/>
      <c r="G722" s="447"/>
      <c r="O722" s="447"/>
      <c r="P722" s="447"/>
      <c r="Q722" s="447"/>
      <c r="R722" s="447"/>
      <c r="S722" s="447"/>
      <c r="T722" s="447"/>
      <c r="U722" s="447"/>
      <c r="V722" s="447"/>
      <c r="W722" s="447"/>
      <c r="X722" s="447"/>
      <c r="Y722" s="447"/>
      <c r="Z722" s="447"/>
    </row>
    <row r="723" ht="12.75" customHeight="1">
      <c r="A723" s="447"/>
      <c r="B723" s="476"/>
      <c r="C723" s="447"/>
      <c r="E723" s="447"/>
      <c r="F723" s="447"/>
      <c r="G723" s="447"/>
      <c r="O723" s="447"/>
      <c r="P723" s="447"/>
      <c r="Q723" s="447"/>
      <c r="R723" s="447"/>
      <c r="S723" s="447"/>
      <c r="T723" s="447"/>
      <c r="U723" s="447"/>
      <c r="V723" s="447"/>
      <c r="W723" s="447"/>
      <c r="X723" s="447"/>
      <c r="Y723" s="447"/>
      <c r="Z723" s="447"/>
    </row>
    <row r="724" ht="12.75" customHeight="1">
      <c r="A724" s="447"/>
      <c r="B724" s="476"/>
      <c r="C724" s="447"/>
      <c r="E724" s="447"/>
      <c r="F724" s="447"/>
      <c r="G724" s="447"/>
      <c r="O724" s="447"/>
      <c r="P724" s="447"/>
      <c r="Q724" s="447"/>
      <c r="R724" s="447"/>
      <c r="S724" s="447"/>
      <c r="T724" s="447"/>
      <c r="U724" s="447"/>
      <c r="V724" s="447"/>
      <c r="W724" s="447"/>
      <c r="X724" s="447"/>
      <c r="Y724" s="447"/>
      <c r="Z724" s="447"/>
    </row>
    <row r="725" ht="12.75" customHeight="1">
      <c r="A725" s="447"/>
      <c r="B725" s="476"/>
      <c r="C725" s="447"/>
      <c r="E725" s="447"/>
      <c r="F725" s="447"/>
      <c r="G725" s="447"/>
      <c r="O725" s="447"/>
      <c r="P725" s="447"/>
      <c r="Q725" s="447"/>
      <c r="R725" s="447"/>
      <c r="S725" s="447"/>
      <c r="T725" s="447"/>
      <c r="U725" s="447"/>
      <c r="V725" s="447"/>
      <c r="W725" s="447"/>
      <c r="X725" s="447"/>
      <c r="Y725" s="447"/>
      <c r="Z725" s="447"/>
    </row>
    <row r="726" ht="12.75" customHeight="1">
      <c r="A726" s="447"/>
      <c r="B726" s="476"/>
      <c r="C726" s="447"/>
      <c r="E726" s="447"/>
      <c r="F726" s="447"/>
      <c r="G726" s="447"/>
      <c r="O726" s="447"/>
      <c r="P726" s="447"/>
      <c r="Q726" s="447"/>
      <c r="R726" s="447"/>
      <c r="S726" s="447"/>
      <c r="T726" s="447"/>
      <c r="U726" s="447"/>
      <c r="V726" s="447"/>
      <c r="W726" s="447"/>
      <c r="X726" s="447"/>
      <c r="Y726" s="447"/>
      <c r="Z726" s="447"/>
    </row>
    <row r="727" ht="12.75" customHeight="1">
      <c r="A727" s="447"/>
      <c r="B727" s="476"/>
      <c r="C727" s="447"/>
      <c r="E727" s="447"/>
      <c r="F727" s="447"/>
      <c r="G727" s="447"/>
      <c r="O727" s="447"/>
      <c r="P727" s="447"/>
      <c r="Q727" s="447"/>
      <c r="R727" s="447"/>
      <c r="S727" s="447"/>
      <c r="T727" s="447"/>
      <c r="U727" s="447"/>
      <c r="V727" s="447"/>
      <c r="W727" s="447"/>
      <c r="X727" s="447"/>
      <c r="Y727" s="447"/>
      <c r="Z727" s="447"/>
    </row>
    <row r="728" ht="12.75" customHeight="1">
      <c r="A728" s="447"/>
      <c r="B728" s="476"/>
      <c r="C728" s="447"/>
      <c r="E728" s="447"/>
      <c r="F728" s="447"/>
      <c r="G728" s="447"/>
      <c r="O728" s="447"/>
      <c r="P728" s="447"/>
      <c r="Q728" s="447"/>
      <c r="R728" s="447"/>
      <c r="S728" s="447"/>
      <c r="T728" s="447"/>
      <c r="U728" s="447"/>
      <c r="V728" s="447"/>
      <c r="W728" s="447"/>
      <c r="X728" s="447"/>
      <c r="Y728" s="447"/>
      <c r="Z728" s="447"/>
    </row>
    <row r="729" ht="12.75" customHeight="1">
      <c r="A729" s="447"/>
      <c r="B729" s="476"/>
      <c r="C729" s="447"/>
      <c r="E729" s="447"/>
      <c r="F729" s="447"/>
      <c r="G729" s="447"/>
      <c r="O729" s="447"/>
      <c r="P729" s="447"/>
      <c r="Q729" s="447"/>
      <c r="R729" s="447"/>
      <c r="S729" s="447"/>
      <c r="T729" s="447"/>
      <c r="U729" s="447"/>
      <c r="V729" s="447"/>
      <c r="W729" s="447"/>
      <c r="X729" s="447"/>
      <c r="Y729" s="447"/>
      <c r="Z729" s="447"/>
    </row>
    <row r="730" ht="12.75" customHeight="1">
      <c r="A730" s="447"/>
      <c r="B730" s="476"/>
      <c r="C730" s="447"/>
      <c r="E730" s="447"/>
      <c r="F730" s="447"/>
      <c r="G730" s="447"/>
      <c r="O730" s="447"/>
      <c r="P730" s="447"/>
      <c r="Q730" s="447"/>
      <c r="R730" s="447"/>
      <c r="S730" s="447"/>
      <c r="T730" s="447"/>
      <c r="U730" s="447"/>
      <c r="V730" s="447"/>
      <c r="W730" s="447"/>
      <c r="X730" s="447"/>
      <c r="Y730" s="447"/>
      <c r="Z730" s="447"/>
    </row>
    <row r="731" ht="12.75" customHeight="1">
      <c r="A731" s="447"/>
      <c r="B731" s="476"/>
      <c r="C731" s="447"/>
      <c r="E731" s="447"/>
      <c r="F731" s="447"/>
      <c r="G731" s="447"/>
      <c r="O731" s="447"/>
      <c r="P731" s="447"/>
      <c r="Q731" s="447"/>
      <c r="R731" s="447"/>
      <c r="S731" s="447"/>
      <c r="T731" s="447"/>
      <c r="U731" s="447"/>
      <c r="V731" s="447"/>
      <c r="W731" s="447"/>
      <c r="X731" s="447"/>
      <c r="Y731" s="447"/>
      <c r="Z731" s="447"/>
    </row>
    <row r="732" ht="12.75" customHeight="1">
      <c r="A732" s="447"/>
      <c r="B732" s="476"/>
      <c r="C732" s="447"/>
      <c r="E732" s="447"/>
      <c r="F732" s="447"/>
      <c r="G732" s="447"/>
      <c r="O732" s="447"/>
      <c r="P732" s="447"/>
      <c r="Q732" s="447"/>
      <c r="R732" s="447"/>
      <c r="S732" s="447"/>
      <c r="T732" s="447"/>
      <c r="U732" s="447"/>
      <c r="V732" s="447"/>
      <c r="W732" s="447"/>
      <c r="X732" s="447"/>
      <c r="Y732" s="447"/>
      <c r="Z732" s="447"/>
    </row>
    <row r="733" ht="12.75" customHeight="1">
      <c r="A733" s="447"/>
      <c r="B733" s="476"/>
      <c r="C733" s="447"/>
      <c r="E733" s="447"/>
      <c r="F733" s="447"/>
      <c r="G733" s="447"/>
      <c r="O733" s="447"/>
      <c r="P733" s="447"/>
      <c r="Q733" s="447"/>
      <c r="R733" s="447"/>
      <c r="S733" s="447"/>
      <c r="T733" s="447"/>
      <c r="U733" s="447"/>
      <c r="V733" s="447"/>
      <c r="W733" s="447"/>
      <c r="X733" s="447"/>
      <c r="Y733" s="447"/>
      <c r="Z733" s="447"/>
    </row>
    <row r="734" ht="12.75" customHeight="1">
      <c r="A734" s="447"/>
      <c r="B734" s="476"/>
      <c r="C734" s="447"/>
      <c r="E734" s="447"/>
      <c r="F734" s="447"/>
      <c r="G734" s="447"/>
      <c r="O734" s="447"/>
      <c r="P734" s="447"/>
      <c r="Q734" s="447"/>
      <c r="R734" s="447"/>
      <c r="S734" s="447"/>
      <c r="T734" s="447"/>
      <c r="U734" s="447"/>
      <c r="V734" s="447"/>
      <c r="W734" s="447"/>
      <c r="X734" s="447"/>
      <c r="Y734" s="447"/>
      <c r="Z734" s="447"/>
    </row>
    <row r="735" ht="12.75" customHeight="1">
      <c r="A735" s="447"/>
      <c r="B735" s="476"/>
      <c r="C735" s="447"/>
      <c r="E735" s="447"/>
      <c r="F735" s="447"/>
      <c r="G735" s="447"/>
      <c r="O735" s="447"/>
      <c r="P735" s="447"/>
      <c r="Q735" s="447"/>
      <c r="R735" s="447"/>
      <c r="S735" s="447"/>
      <c r="T735" s="447"/>
      <c r="U735" s="447"/>
      <c r="V735" s="447"/>
      <c r="W735" s="447"/>
      <c r="X735" s="447"/>
      <c r="Y735" s="447"/>
      <c r="Z735" s="447"/>
    </row>
    <row r="736" ht="12.75" customHeight="1">
      <c r="A736" s="447"/>
      <c r="B736" s="476"/>
      <c r="C736" s="447"/>
      <c r="E736" s="447"/>
      <c r="F736" s="447"/>
      <c r="G736" s="447"/>
      <c r="O736" s="447"/>
      <c r="P736" s="447"/>
      <c r="Q736" s="447"/>
      <c r="R736" s="447"/>
      <c r="S736" s="447"/>
      <c r="T736" s="447"/>
      <c r="U736" s="447"/>
      <c r="V736" s="447"/>
      <c r="W736" s="447"/>
      <c r="X736" s="447"/>
      <c r="Y736" s="447"/>
      <c r="Z736" s="447"/>
    </row>
    <row r="737" ht="12.75" customHeight="1">
      <c r="A737" s="447"/>
      <c r="B737" s="476"/>
      <c r="C737" s="447"/>
      <c r="E737" s="447"/>
      <c r="F737" s="447"/>
      <c r="G737" s="447"/>
      <c r="O737" s="447"/>
      <c r="P737" s="447"/>
      <c r="Q737" s="447"/>
      <c r="R737" s="447"/>
      <c r="S737" s="447"/>
      <c r="T737" s="447"/>
      <c r="U737" s="447"/>
      <c r="V737" s="447"/>
      <c r="W737" s="447"/>
      <c r="X737" s="447"/>
      <c r="Y737" s="447"/>
      <c r="Z737" s="447"/>
    </row>
    <row r="738" ht="12.75" customHeight="1">
      <c r="A738" s="447"/>
      <c r="B738" s="476"/>
      <c r="C738" s="447"/>
      <c r="E738" s="447"/>
      <c r="F738" s="447"/>
      <c r="G738" s="447"/>
      <c r="O738" s="447"/>
      <c r="P738" s="447"/>
      <c r="Q738" s="447"/>
      <c r="R738" s="447"/>
      <c r="S738" s="447"/>
      <c r="T738" s="447"/>
      <c r="U738" s="447"/>
      <c r="V738" s="447"/>
      <c r="W738" s="447"/>
      <c r="X738" s="447"/>
      <c r="Y738" s="447"/>
      <c r="Z738" s="447"/>
    </row>
    <row r="739" ht="12.75" customHeight="1">
      <c r="A739" s="447"/>
      <c r="B739" s="476"/>
      <c r="C739" s="447"/>
      <c r="E739" s="447"/>
      <c r="F739" s="447"/>
      <c r="G739" s="447"/>
      <c r="O739" s="447"/>
      <c r="P739" s="447"/>
      <c r="Q739" s="447"/>
      <c r="R739" s="447"/>
      <c r="S739" s="447"/>
      <c r="T739" s="447"/>
      <c r="U739" s="447"/>
      <c r="V739" s="447"/>
      <c r="W739" s="447"/>
      <c r="X739" s="447"/>
      <c r="Y739" s="447"/>
      <c r="Z739" s="447"/>
    </row>
    <row r="740" ht="12.75" customHeight="1">
      <c r="A740" s="447"/>
      <c r="B740" s="476"/>
      <c r="C740" s="447"/>
      <c r="E740" s="447"/>
      <c r="F740" s="447"/>
      <c r="G740" s="447"/>
      <c r="O740" s="447"/>
      <c r="P740" s="447"/>
      <c r="Q740" s="447"/>
      <c r="R740" s="447"/>
      <c r="S740" s="447"/>
      <c r="T740" s="447"/>
      <c r="U740" s="447"/>
      <c r="V740" s="447"/>
      <c r="W740" s="447"/>
      <c r="X740" s="447"/>
      <c r="Y740" s="447"/>
      <c r="Z740" s="447"/>
    </row>
    <row r="741" ht="12.75" customHeight="1">
      <c r="A741" s="447"/>
      <c r="B741" s="476"/>
      <c r="C741" s="447"/>
      <c r="E741" s="447"/>
      <c r="F741" s="447"/>
      <c r="G741" s="447"/>
      <c r="O741" s="447"/>
      <c r="P741" s="447"/>
      <c r="Q741" s="447"/>
      <c r="R741" s="447"/>
      <c r="S741" s="447"/>
      <c r="T741" s="447"/>
      <c r="U741" s="447"/>
      <c r="V741" s="447"/>
      <c r="W741" s="447"/>
      <c r="X741" s="447"/>
      <c r="Y741" s="447"/>
      <c r="Z741" s="447"/>
    </row>
    <row r="742" ht="12.75" customHeight="1">
      <c r="A742" s="447"/>
      <c r="B742" s="476"/>
      <c r="C742" s="447"/>
      <c r="E742" s="447"/>
      <c r="F742" s="447"/>
      <c r="G742" s="447"/>
      <c r="O742" s="447"/>
      <c r="P742" s="447"/>
      <c r="Q742" s="447"/>
      <c r="R742" s="447"/>
      <c r="S742" s="447"/>
      <c r="T742" s="447"/>
      <c r="U742" s="447"/>
      <c r="V742" s="447"/>
      <c r="W742" s="447"/>
      <c r="X742" s="447"/>
      <c r="Y742" s="447"/>
      <c r="Z742" s="447"/>
    </row>
    <row r="743" ht="12.75" customHeight="1">
      <c r="A743" s="447"/>
      <c r="B743" s="476"/>
      <c r="C743" s="447"/>
      <c r="E743" s="447"/>
      <c r="F743" s="447"/>
      <c r="G743" s="447"/>
      <c r="O743" s="447"/>
      <c r="P743" s="447"/>
      <c r="Q743" s="447"/>
      <c r="R743" s="447"/>
      <c r="S743" s="447"/>
      <c r="T743" s="447"/>
      <c r="U743" s="447"/>
      <c r="V743" s="447"/>
      <c r="W743" s="447"/>
      <c r="X743" s="447"/>
      <c r="Y743" s="447"/>
      <c r="Z743" s="447"/>
    </row>
    <row r="744" ht="12.75" customHeight="1">
      <c r="A744" s="447"/>
      <c r="B744" s="476"/>
      <c r="C744" s="447"/>
      <c r="E744" s="447"/>
      <c r="F744" s="447"/>
      <c r="G744" s="447"/>
      <c r="O744" s="447"/>
      <c r="P744" s="447"/>
      <c r="Q744" s="447"/>
      <c r="R744" s="447"/>
      <c r="S744" s="447"/>
      <c r="T744" s="447"/>
      <c r="U744" s="447"/>
      <c r="V744" s="447"/>
      <c r="W744" s="447"/>
      <c r="X744" s="447"/>
      <c r="Y744" s="447"/>
      <c r="Z744" s="447"/>
    </row>
    <row r="745" ht="12.75" customHeight="1">
      <c r="A745" s="447"/>
      <c r="B745" s="476"/>
      <c r="C745" s="447"/>
      <c r="E745" s="447"/>
      <c r="F745" s="447"/>
      <c r="G745" s="447"/>
      <c r="O745" s="447"/>
      <c r="P745" s="447"/>
      <c r="Q745" s="447"/>
      <c r="R745" s="447"/>
      <c r="S745" s="447"/>
      <c r="T745" s="447"/>
      <c r="U745" s="447"/>
      <c r="V745" s="447"/>
      <c r="W745" s="447"/>
      <c r="X745" s="447"/>
      <c r="Y745" s="447"/>
      <c r="Z745" s="447"/>
    </row>
    <row r="746" ht="12.75" customHeight="1">
      <c r="A746" s="447"/>
      <c r="B746" s="476"/>
      <c r="C746" s="447"/>
      <c r="E746" s="447"/>
      <c r="F746" s="447"/>
      <c r="G746" s="447"/>
      <c r="O746" s="447"/>
      <c r="P746" s="447"/>
      <c r="Q746" s="447"/>
      <c r="R746" s="447"/>
      <c r="S746" s="447"/>
      <c r="T746" s="447"/>
      <c r="U746" s="447"/>
      <c r="V746" s="447"/>
      <c r="W746" s="447"/>
      <c r="X746" s="447"/>
      <c r="Y746" s="447"/>
      <c r="Z746" s="447"/>
    </row>
    <row r="747" ht="12.75" customHeight="1">
      <c r="A747" s="447"/>
      <c r="B747" s="476"/>
      <c r="C747" s="447"/>
      <c r="E747" s="447"/>
      <c r="F747" s="447"/>
      <c r="G747" s="447"/>
      <c r="O747" s="447"/>
      <c r="P747" s="447"/>
      <c r="Q747" s="447"/>
      <c r="R747" s="447"/>
      <c r="S747" s="447"/>
      <c r="T747" s="447"/>
      <c r="U747" s="447"/>
      <c r="V747" s="447"/>
      <c r="W747" s="447"/>
      <c r="X747" s="447"/>
      <c r="Y747" s="447"/>
      <c r="Z747" s="447"/>
    </row>
    <row r="748" ht="12.75" customHeight="1">
      <c r="A748" s="447"/>
      <c r="B748" s="476"/>
      <c r="C748" s="447"/>
      <c r="E748" s="447"/>
      <c r="F748" s="447"/>
      <c r="G748" s="447"/>
      <c r="O748" s="447"/>
      <c r="P748" s="447"/>
      <c r="Q748" s="447"/>
      <c r="R748" s="447"/>
      <c r="S748" s="447"/>
      <c r="T748" s="447"/>
      <c r="U748" s="447"/>
      <c r="V748" s="447"/>
      <c r="W748" s="447"/>
      <c r="X748" s="447"/>
      <c r="Y748" s="447"/>
      <c r="Z748" s="447"/>
    </row>
    <row r="749" ht="12.75" customHeight="1">
      <c r="A749" s="447"/>
      <c r="B749" s="476"/>
      <c r="C749" s="447"/>
      <c r="E749" s="447"/>
      <c r="F749" s="447"/>
      <c r="G749" s="447"/>
      <c r="O749" s="447"/>
      <c r="P749" s="447"/>
      <c r="Q749" s="447"/>
      <c r="R749" s="447"/>
      <c r="S749" s="447"/>
      <c r="T749" s="447"/>
      <c r="U749" s="447"/>
      <c r="V749" s="447"/>
      <c r="W749" s="447"/>
      <c r="X749" s="447"/>
      <c r="Y749" s="447"/>
      <c r="Z749" s="447"/>
    </row>
    <row r="750" ht="12.75" customHeight="1">
      <c r="A750" s="447"/>
      <c r="B750" s="476"/>
      <c r="C750" s="447"/>
      <c r="E750" s="447"/>
      <c r="F750" s="447"/>
      <c r="G750" s="447"/>
      <c r="O750" s="447"/>
      <c r="P750" s="447"/>
      <c r="Q750" s="447"/>
      <c r="R750" s="447"/>
      <c r="S750" s="447"/>
      <c r="T750" s="447"/>
      <c r="U750" s="447"/>
      <c r="V750" s="447"/>
      <c r="W750" s="447"/>
      <c r="X750" s="447"/>
      <c r="Y750" s="447"/>
      <c r="Z750" s="447"/>
    </row>
    <row r="751" ht="12.75" customHeight="1">
      <c r="A751" s="447"/>
      <c r="B751" s="476"/>
      <c r="C751" s="447"/>
      <c r="E751" s="447"/>
      <c r="F751" s="447"/>
      <c r="G751" s="447"/>
      <c r="O751" s="447"/>
      <c r="P751" s="447"/>
      <c r="Q751" s="447"/>
      <c r="R751" s="447"/>
      <c r="S751" s="447"/>
      <c r="T751" s="447"/>
      <c r="U751" s="447"/>
      <c r="V751" s="447"/>
      <c r="W751" s="447"/>
      <c r="X751" s="447"/>
      <c r="Y751" s="447"/>
      <c r="Z751" s="447"/>
    </row>
    <row r="752" ht="12.75" customHeight="1">
      <c r="A752" s="447"/>
      <c r="B752" s="476"/>
      <c r="C752" s="447"/>
      <c r="E752" s="447"/>
      <c r="F752" s="447"/>
      <c r="G752" s="447"/>
      <c r="O752" s="447"/>
      <c r="P752" s="447"/>
      <c r="Q752" s="447"/>
      <c r="R752" s="447"/>
      <c r="S752" s="447"/>
      <c r="T752" s="447"/>
      <c r="U752" s="447"/>
      <c r="V752" s="447"/>
      <c r="W752" s="447"/>
      <c r="X752" s="447"/>
      <c r="Y752" s="447"/>
      <c r="Z752" s="447"/>
    </row>
    <row r="753" ht="12.75" customHeight="1">
      <c r="A753" s="447"/>
      <c r="B753" s="476"/>
      <c r="C753" s="447"/>
      <c r="E753" s="447"/>
      <c r="F753" s="447"/>
      <c r="G753" s="447"/>
      <c r="O753" s="447"/>
      <c r="P753" s="447"/>
      <c r="Q753" s="447"/>
      <c r="R753" s="447"/>
      <c r="S753" s="447"/>
      <c r="T753" s="447"/>
      <c r="U753" s="447"/>
      <c r="V753" s="447"/>
      <c r="W753" s="447"/>
      <c r="X753" s="447"/>
      <c r="Y753" s="447"/>
      <c r="Z753" s="447"/>
    </row>
    <row r="754" ht="12.75" customHeight="1">
      <c r="A754" s="447"/>
      <c r="B754" s="476"/>
      <c r="C754" s="447"/>
      <c r="E754" s="447"/>
      <c r="F754" s="447"/>
      <c r="G754" s="447"/>
      <c r="O754" s="447"/>
      <c r="P754" s="447"/>
      <c r="Q754" s="447"/>
      <c r="R754" s="447"/>
      <c r="S754" s="447"/>
      <c r="T754" s="447"/>
      <c r="U754" s="447"/>
      <c r="V754" s="447"/>
      <c r="W754" s="447"/>
      <c r="X754" s="447"/>
      <c r="Y754" s="447"/>
      <c r="Z754" s="447"/>
    </row>
    <row r="755" ht="12.75" customHeight="1">
      <c r="A755" s="447"/>
      <c r="B755" s="476"/>
      <c r="C755" s="447"/>
      <c r="E755" s="447"/>
      <c r="F755" s="447"/>
      <c r="G755" s="447"/>
      <c r="O755" s="447"/>
      <c r="P755" s="447"/>
      <c r="Q755" s="447"/>
      <c r="R755" s="447"/>
      <c r="S755" s="447"/>
      <c r="T755" s="447"/>
      <c r="U755" s="447"/>
      <c r="V755" s="447"/>
      <c r="W755" s="447"/>
      <c r="X755" s="447"/>
      <c r="Y755" s="447"/>
      <c r="Z755" s="447"/>
    </row>
    <row r="756" ht="12.75" customHeight="1">
      <c r="A756" s="447"/>
      <c r="B756" s="476"/>
      <c r="C756" s="447"/>
      <c r="E756" s="447"/>
      <c r="F756" s="447"/>
      <c r="G756" s="447"/>
      <c r="O756" s="447"/>
      <c r="P756" s="447"/>
      <c r="Q756" s="447"/>
      <c r="R756" s="447"/>
      <c r="S756" s="447"/>
      <c r="T756" s="447"/>
      <c r="U756" s="447"/>
      <c r="V756" s="447"/>
      <c r="W756" s="447"/>
      <c r="X756" s="447"/>
      <c r="Y756" s="447"/>
      <c r="Z756" s="447"/>
    </row>
    <row r="757" ht="12.75" customHeight="1">
      <c r="A757" s="447"/>
      <c r="B757" s="476"/>
      <c r="C757" s="447"/>
      <c r="E757" s="447"/>
      <c r="F757" s="447"/>
      <c r="G757" s="447"/>
      <c r="O757" s="447"/>
      <c r="P757" s="447"/>
      <c r="Q757" s="447"/>
      <c r="R757" s="447"/>
      <c r="S757" s="447"/>
      <c r="T757" s="447"/>
      <c r="U757" s="447"/>
      <c r="V757" s="447"/>
      <c r="W757" s="447"/>
      <c r="X757" s="447"/>
      <c r="Y757" s="447"/>
      <c r="Z757" s="447"/>
    </row>
    <row r="758" ht="12.75" customHeight="1">
      <c r="A758" s="447"/>
      <c r="B758" s="476"/>
      <c r="C758" s="447"/>
      <c r="E758" s="447"/>
      <c r="F758" s="447"/>
      <c r="G758" s="447"/>
      <c r="O758" s="447"/>
      <c r="P758" s="447"/>
      <c r="Q758" s="447"/>
      <c r="R758" s="447"/>
      <c r="S758" s="447"/>
      <c r="T758" s="447"/>
      <c r="U758" s="447"/>
      <c r="V758" s="447"/>
      <c r="W758" s="447"/>
      <c r="X758" s="447"/>
      <c r="Y758" s="447"/>
      <c r="Z758" s="447"/>
    </row>
    <row r="759" ht="12.75" customHeight="1">
      <c r="A759" s="447"/>
      <c r="B759" s="476"/>
      <c r="C759" s="447"/>
      <c r="E759" s="447"/>
      <c r="F759" s="447"/>
      <c r="G759" s="447"/>
      <c r="O759" s="447"/>
      <c r="P759" s="447"/>
      <c r="Q759" s="447"/>
      <c r="R759" s="447"/>
      <c r="S759" s="447"/>
      <c r="T759" s="447"/>
      <c r="U759" s="447"/>
      <c r="V759" s="447"/>
      <c r="W759" s="447"/>
      <c r="X759" s="447"/>
      <c r="Y759" s="447"/>
      <c r="Z759" s="447"/>
    </row>
    <row r="760" ht="12.75" customHeight="1">
      <c r="A760" s="447"/>
      <c r="B760" s="476"/>
      <c r="C760" s="447"/>
      <c r="E760" s="447"/>
      <c r="F760" s="447"/>
      <c r="G760" s="447"/>
      <c r="O760" s="447"/>
      <c r="P760" s="447"/>
      <c r="Q760" s="447"/>
      <c r="R760" s="447"/>
      <c r="S760" s="447"/>
      <c r="T760" s="447"/>
      <c r="U760" s="447"/>
      <c r="V760" s="447"/>
      <c r="W760" s="447"/>
      <c r="X760" s="447"/>
      <c r="Y760" s="447"/>
      <c r="Z760" s="447"/>
    </row>
    <row r="761" ht="12.75" customHeight="1">
      <c r="A761" s="447"/>
      <c r="B761" s="476"/>
      <c r="C761" s="447"/>
      <c r="E761" s="447"/>
      <c r="F761" s="447"/>
      <c r="G761" s="447"/>
      <c r="O761" s="447"/>
      <c r="P761" s="447"/>
      <c r="Q761" s="447"/>
      <c r="R761" s="447"/>
      <c r="S761" s="447"/>
      <c r="T761" s="447"/>
      <c r="U761" s="447"/>
      <c r="V761" s="447"/>
      <c r="W761" s="447"/>
      <c r="X761" s="447"/>
      <c r="Y761" s="447"/>
      <c r="Z761" s="447"/>
    </row>
    <row r="762" ht="12.75" customHeight="1">
      <c r="A762" s="447"/>
      <c r="B762" s="476"/>
      <c r="C762" s="447"/>
      <c r="E762" s="447"/>
      <c r="F762" s="447"/>
      <c r="G762" s="447"/>
      <c r="O762" s="447"/>
      <c r="P762" s="447"/>
      <c r="Q762" s="447"/>
      <c r="R762" s="447"/>
      <c r="S762" s="447"/>
      <c r="T762" s="447"/>
      <c r="U762" s="447"/>
      <c r="V762" s="447"/>
      <c r="W762" s="447"/>
      <c r="X762" s="447"/>
      <c r="Y762" s="447"/>
      <c r="Z762" s="447"/>
    </row>
    <row r="763" ht="12.75" customHeight="1">
      <c r="A763" s="447"/>
      <c r="B763" s="476"/>
      <c r="C763" s="447"/>
      <c r="E763" s="447"/>
      <c r="F763" s="447"/>
      <c r="G763" s="447"/>
      <c r="O763" s="447"/>
      <c r="P763" s="447"/>
      <c r="Q763" s="447"/>
      <c r="R763" s="447"/>
      <c r="S763" s="447"/>
      <c r="T763" s="447"/>
      <c r="U763" s="447"/>
      <c r="V763" s="447"/>
      <c r="W763" s="447"/>
      <c r="X763" s="447"/>
      <c r="Y763" s="447"/>
      <c r="Z763" s="447"/>
    </row>
    <row r="764" ht="12.75" customHeight="1">
      <c r="A764" s="447"/>
      <c r="B764" s="476"/>
      <c r="C764" s="447"/>
      <c r="E764" s="447"/>
      <c r="F764" s="447"/>
      <c r="G764" s="447"/>
      <c r="O764" s="447"/>
      <c r="P764" s="447"/>
      <c r="Q764" s="447"/>
      <c r="R764" s="447"/>
      <c r="S764" s="447"/>
      <c r="T764" s="447"/>
      <c r="U764" s="447"/>
      <c r="V764" s="447"/>
      <c r="W764" s="447"/>
      <c r="X764" s="447"/>
      <c r="Y764" s="447"/>
      <c r="Z764" s="447"/>
    </row>
    <row r="765" ht="12.75" customHeight="1">
      <c r="A765" s="447"/>
      <c r="B765" s="476"/>
      <c r="C765" s="447"/>
      <c r="E765" s="447"/>
      <c r="F765" s="447"/>
      <c r="G765" s="447"/>
      <c r="O765" s="447"/>
      <c r="P765" s="447"/>
      <c r="Q765" s="447"/>
      <c r="R765" s="447"/>
      <c r="S765" s="447"/>
      <c r="T765" s="447"/>
      <c r="U765" s="447"/>
      <c r="V765" s="447"/>
      <c r="W765" s="447"/>
      <c r="X765" s="447"/>
      <c r="Y765" s="447"/>
      <c r="Z765" s="447"/>
    </row>
    <row r="766" ht="12.75" customHeight="1">
      <c r="A766" s="447"/>
      <c r="B766" s="476"/>
      <c r="C766" s="447"/>
      <c r="E766" s="447"/>
      <c r="F766" s="447"/>
      <c r="G766" s="447"/>
      <c r="O766" s="447"/>
      <c r="P766" s="447"/>
      <c r="Q766" s="447"/>
      <c r="R766" s="447"/>
      <c r="S766" s="447"/>
      <c r="T766" s="447"/>
      <c r="U766" s="447"/>
      <c r="V766" s="447"/>
      <c r="W766" s="447"/>
      <c r="X766" s="447"/>
      <c r="Y766" s="447"/>
      <c r="Z766" s="447"/>
    </row>
    <row r="767" ht="12.75" customHeight="1">
      <c r="A767" s="447"/>
      <c r="B767" s="476"/>
      <c r="C767" s="447"/>
      <c r="E767" s="447"/>
      <c r="F767" s="447"/>
      <c r="G767" s="447"/>
      <c r="O767" s="447"/>
      <c r="P767" s="447"/>
      <c r="Q767" s="447"/>
      <c r="R767" s="447"/>
      <c r="S767" s="447"/>
      <c r="T767" s="447"/>
      <c r="U767" s="447"/>
      <c r="V767" s="447"/>
      <c r="W767" s="447"/>
      <c r="X767" s="447"/>
      <c r="Y767" s="447"/>
      <c r="Z767" s="447"/>
    </row>
    <row r="768" ht="12.75" customHeight="1">
      <c r="A768" s="447"/>
      <c r="B768" s="476"/>
      <c r="C768" s="447"/>
      <c r="E768" s="447"/>
      <c r="F768" s="447"/>
      <c r="G768" s="447"/>
      <c r="O768" s="447"/>
      <c r="P768" s="447"/>
      <c r="Q768" s="447"/>
      <c r="R768" s="447"/>
      <c r="S768" s="447"/>
      <c r="T768" s="447"/>
      <c r="U768" s="447"/>
      <c r="V768" s="447"/>
      <c r="W768" s="447"/>
      <c r="X768" s="447"/>
      <c r="Y768" s="447"/>
      <c r="Z768" s="447"/>
    </row>
    <row r="769" ht="12.75" customHeight="1">
      <c r="A769" s="447"/>
      <c r="B769" s="476"/>
      <c r="C769" s="447"/>
      <c r="E769" s="447"/>
      <c r="F769" s="447"/>
      <c r="G769" s="447"/>
      <c r="O769" s="447"/>
      <c r="P769" s="447"/>
      <c r="Q769" s="447"/>
      <c r="R769" s="447"/>
      <c r="S769" s="447"/>
      <c r="T769" s="447"/>
      <c r="U769" s="447"/>
      <c r="V769" s="447"/>
      <c r="W769" s="447"/>
      <c r="X769" s="447"/>
      <c r="Y769" s="447"/>
      <c r="Z769" s="447"/>
    </row>
    <row r="770" ht="12.75" customHeight="1">
      <c r="A770" s="447"/>
      <c r="B770" s="476"/>
      <c r="C770" s="447"/>
      <c r="E770" s="447"/>
      <c r="F770" s="447"/>
      <c r="G770" s="447"/>
      <c r="O770" s="447"/>
      <c r="P770" s="447"/>
      <c r="Q770" s="447"/>
      <c r="R770" s="447"/>
      <c r="S770" s="447"/>
      <c r="T770" s="447"/>
      <c r="U770" s="447"/>
      <c r="V770" s="447"/>
      <c r="W770" s="447"/>
      <c r="X770" s="447"/>
      <c r="Y770" s="447"/>
      <c r="Z770" s="447"/>
    </row>
    <row r="771" ht="12.75" customHeight="1">
      <c r="A771" s="447"/>
      <c r="B771" s="476"/>
      <c r="C771" s="447"/>
      <c r="E771" s="447"/>
      <c r="F771" s="447"/>
      <c r="G771" s="447"/>
      <c r="O771" s="447"/>
      <c r="P771" s="447"/>
      <c r="Q771" s="447"/>
      <c r="R771" s="447"/>
      <c r="S771" s="447"/>
      <c r="T771" s="447"/>
      <c r="U771" s="447"/>
      <c r="V771" s="447"/>
      <c r="W771" s="447"/>
      <c r="X771" s="447"/>
      <c r="Y771" s="447"/>
      <c r="Z771" s="447"/>
    </row>
    <row r="772" ht="12.75" customHeight="1">
      <c r="A772" s="447"/>
      <c r="B772" s="476"/>
      <c r="C772" s="447"/>
      <c r="E772" s="447"/>
      <c r="F772" s="447"/>
      <c r="G772" s="447"/>
      <c r="O772" s="447"/>
      <c r="P772" s="447"/>
      <c r="Q772" s="447"/>
      <c r="R772" s="447"/>
      <c r="S772" s="447"/>
      <c r="T772" s="447"/>
      <c r="U772" s="447"/>
      <c r="V772" s="447"/>
      <c r="W772" s="447"/>
      <c r="X772" s="447"/>
      <c r="Y772" s="447"/>
      <c r="Z772" s="447"/>
    </row>
    <row r="773" ht="12.75" customHeight="1">
      <c r="A773" s="447"/>
      <c r="B773" s="476"/>
      <c r="C773" s="447"/>
      <c r="E773" s="447"/>
      <c r="F773" s="447"/>
      <c r="G773" s="447"/>
      <c r="O773" s="447"/>
      <c r="P773" s="447"/>
      <c r="Q773" s="447"/>
      <c r="R773" s="447"/>
      <c r="S773" s="447"/>
      <c r="T773" s="447"/>
      <c r="U773" s="447"/>
      <c r="V773" s="447"/>
      <c r="W773" s="447"/>
      <c r="X773" s="447"/>
      <c r="Y773" s="447"/>
      <c r="Z773" s="447"/>
    </row>
    <row r="774" ht="12.75" customHeight="1">
      <c r="A774" s="447"/>
      <c r="B774" s="476"/>
      <c r="C774" s="447"/>
      <c r="E774" s="447"/>
      <c r="F774" s="447"/>
      <c r="G774" s="447"/>
      <c r="O774" s="447"/>
      <c r="P774" s="447"/>
      <c r="Q774" s="447"/>
      <c r="R774" s="447"/>
      <c r="S774" s="447"/>
      <c r="T774" s="447"/>
      <c r="U774" s="447"/>
      <c r="V774" s="447"/>
      <c r="W774" s="447"/>
      <c r="X774" s="447"/>
      <c r="Y774" s="447"/>
      <c r="Z774" s="447"/>
    </row>
    <row r="775" ht="12.75" customHeight="1">
      <c r="A775" s="447"/>
      <c r="B775" s="476"/>
      <c r="C775" s="447"/>
      <c r="E775" s="447"/>
      <c r="F775" s="447"/>
      <c r="G775" s="447"/>
      <c r="O775" s="447"/>
      <c r="P775" s="447"/>
      <c r="Q775" s="447"/>
      <c r="R775" s="447"/>
      <c r="S775" s="447"/>
      <c r="T775" s="447"/>
      <c r="U775" s="447"/>
      <c r="V775" s="447"/>
      <c r="W775" s="447"/>
      <c r="X775" s="447"/>
      <c r="Y775" s="447"/>
      <c r="Z775" s="447"/>
    </row>
    <row r="776" ht="12.75" customHeight="1">
      <c r="A776" s="447"/>
      <c r="B776" s="476"/>
      <c r="C776" s="447"/>
      <c r="E776" s="447"/>
      <c r="F776" s="447"/>
      <c r="G776" s="447"/>
      <c r="O776" s="447"/>
      <c r="P776" s="447"/>
      <c r="Q776" s="447"/>
      <c r="R776" s="447"/>
      <c r="S776" s="447"/>
      <c r="T776" s="447"/>
      <c r="U776" s="447"/>
      <c r="V776" s="447"/>
      <c r="W776" s="447"/>
      <c r="X776" s="447"/>
      <c r="Y776" s="447"/>
      <c r="Z776" s="447"/>
    </row>
    <row r="777" ht="12.75" customHeight="1">
      <c r="A777" s="447"/>
      <c r="B777" s="476"/>
      <c r="C777" s="447"/>
      <c r="E777" s="447"/>
      <c r="F777" s="447"/>
      <c r="G777" s="447"/>
      <c r="O777" s="447"/>
      <c r="P777" s="447"/>
      <c r="Q777" s="447"/>
      <c r="R777" s="447"/>
      <c r="S777" s="447"/>
      <c r="T777" s="447"/>
      <c r="U777" s="447"/>
      <c r="V777" s="447"/>
      <c r="W777" s="447"/>
      <c r="X777" s="447"/>
      <c r="Y777" s="447"/>
      <c r="Z777" s="447"/>
    </row>
    <row r="778" ht="12.75" customHeight="1">
      <c r="A778" s="447"/>
      <c r="B778" s="476"/>
      <c r="C778" s="447"/>
      <c r="E778" s="447"/>
      <c r="F778" s="447"/>
      <c r="G778" s="447"/>
      <c r="O778" s="447"/>
      <c r="P778" s="447"/>
      <c r="Q778" s="447"/>
      <c r="R778" s="447"/>
      <c r="S778" s="447"/>
      <c r="T778" s="447"/>
      <c r="U778" s="447"/>
      <c r="V778" s="447"/>
      <c r="W778" s="447"/>
      <c r="X778" s="447"/>
      <c r="Y778" s="447"/>
      <c r="Z778" s="447"/>
    </row>
    <row r="779" ht="12.75" customHeight="1">
      <c r="A779" s="447"/>
      <c r="B779" s="476"/>
      <c r="C779" s="447"/>
      <c r="E779" s="447"/>
      <c r="F779" s="447"/>
      <c r="G779" s="447"/>
      <c r="O779" s="447"/>
      <c r="P779" s="447"/>
      <c r="Q779" s="447"/>
      <c r="R779" s="447"/>
      <c r="S779" s="447"/>
      <c r="T779" s="447"/>
      <c r="U779" s="447"/>
      <c r="V779" s="447"/>
      <c r="W779" s="447"/>
      <c r="X779" s="447"/>
      <c r="Y779" s="447"/>
      <c r="Z779" s="447"/>
    </row>
    <row r="780" ht="12.75" customHeight="1">
      <c r="A780" s="447"/>
      <c r="B780" s="476"/>
      <c r="C780" s="447"/>
      <c r="E780" s="447"/>
      <c r="F780" s="447"/>
      <c r="G780" s="447"/>
      <c r="O780" s="447"/>
      <c r="P780" s="447"/>
      <c r="Q780" s="447"/>
      <c r="R780" s="447"/>
      <c r="S780" s="447"/>
      <c r="T780" s="447"/>
      <c r="U780" s="447"/>
      <c r="V780" s="447"/>
      <c r="W780" s="447"/>
      <c r="X780" s="447"/>
      <c r="Y780" s="447"/>
      <c r="Z780" s="447"/>
    </row>
    <row r="781" ht="12.75" customHeight="1">
      <c r="A781" s="447"/>
      <c r="B781" s="476"/>
      <c r="C781" s="447"/>
      <c r="E781" s="447"/>
      <c r="F781" s="447"/>
      <c r="G781" s="447"/>
      <c r="O781" s="447"/>
      <c r="P781" s="447"/>
      <c r="Q781" s="447"/>
      <c r="R781" s="447"/>
      <c r="S781" s="447"/>
      <c r="T781" s="447"/>
      <c r="U781" s="447"/>
      <c r="V781" s="447"/>
      <c r="W781" s="447"/>
      <c r="X781" s="447"/>
      <c r="Y781" s="447"/>
      <c r="Z781" s="447"/>
    </row>
    <row r="782" ht="12.75" customHeight="1">
      <c r="A782" s="447"/>
      <c r="B782" s="476"/>
      <c r="C782" s="447"/>
      <c r="E782" s="447"/>
      <c r="F782" s="447"/>
      <c r="G782" s="447"/>
      <c r="O782" s="447"/>
      <c r="P782" s="447"/>
      <c r="Q782" s="447"/>
      <c r="R782" s="447"/>
      <c r="S782" s="447"/>
      <c r="T782" s="447"/>
      <c r="U782" s="447"/>
      <c r="V782" s="447"/>
      <c r="W782" s="447"/>
      <c r="X782" s="447"/>
      <c r="Y782" s="447"/>
      <c r="Z782" s="447"/>
    </row>
    <row r="783" ht="12.75" customHeight="1">
      <c r="A783" s="447"/>
      <c r="B783" s="476"/>
      <c r="C783" s="447"/>
      <c r="E783" s="447"/>
      <c r="F783" s="447"/>
      <c r="G783" s="447"/>
      <c r="O783" s="447"/>
      <c r="P783" s="447"/>
      <c r="Q783" s="447"/>
      <c r="R783" s="447"/>
      <c r="S783" s="447"/>
      <c r="T783" s="447"/>
      <c r="U783" s="447"/>
      <c r="V783" s="447"/>
      <c r="W783" s="447"/>
      <c r="X783" s="447"/>
      <c r="Y783" s="447"/>
      <c r="Z783" s="447"/>
    </row>
    <row r="784" ht="12.75" customHeight="1">
      <c r="A784" s="447"/>
      <c r="B784" s="476"/>
      <c r="C784" s="447"/>
      <c r="E784" s="447"/>
      <c r="F784" s="447"/>
      <c r="G784" s="447"/>
      <c r="O784" s="447"/>
      <c r="P784" s="447"/>
      <c r="Q784" s="447"/>
      <c r="R784" s="447"/>
      <c r="S784" s="447"/>
      <c r="T784" s="447"/>
      <c r="U784" s="447"/>
      <c r="V784" s="447"/>
      <c r="W784" s="447"/>
      <c r="X784" s="447"/>
      <c r="Y784" s="447"/>
      <c r="Z784" s="447"/>
    </row>
    <row r="785" ht="12.75" customHeight="1">
      <c r="A785" s="447"/>
      <c r="B785" s="476"/>
      <c r="C785" s="447"/>
      <c r="E785" s="447"/>
      <c r="F785" s="447"/>
      <c r="G785" s="447"/>
      <c r="O785" s="447"/>
      <c r="P785" s="447"/>
      <c r="Q785" s="447"/>
      <c r="R785" s="447"/>
      <c r="S785" s="447"/>
      <c r="T785" s="447"/>
      <c r="U785" s="447"/>
      <c r="V785" s="447"/>
      <c r="W785" s="447"/>
      <c r="X785" s="447"/>
      <c r="Y785" s="447"/>
      <c r="Z785" s="447"/>
    </row>
    <row r="786" ht="12.75" customHeight="1">
      <c r="A786" s="447"/>
      <c r="B786" s="476"/>
      <c r="C786" s="447"/>
      <c r="E786" s="447"/>
      <c r="F786" s="447"/>
      <c r="G786" s="447"/>
      <c r="O786" s="447"/>
      <c r="P786" s="447"/>
      <c r="Q786" s="447"/>
      <c r="R786" s="447"/>
      <c r="S786" s="447"/>
      <c r="T786" s="447"/>
      <c r="U786" s="447"/>
      <c r="V786" s="447"/>
      <c r="W786" s="447"/>
      <c r="X786" s="447"/>
      <c r="Y786" s="447"/>
      <c r="Z786" s="447"/>
    </row>
    <row r="787" ht="12.75" customHeight="1">
      <c r="A787" s="447"/>
      <c r="B787" s="476"/>
      <c r="C787" s="447"/>
      <c r="E787" s="447"/>
      <c r="F787" s="447"/>
      <c r="G787" s="447"/>
      <c r="O787" s="447"/>
      <c r="P787" s="447"/>
      <c r="Q787" s="447"/>
      <c r="R787" s="447"/>
      <c r="S787" s="447"/>
      <c r="T787" s="447"/>
      <c r="U787" s="447"/>
      <c r="V787" s="447"/>
      <c r="W787" s="447"/>
      <c r="X787" s="447"/>
      <c r="Y787" s="447"/>
      <c r="Z787" s="447"/>
    </row>
    <row r="788" ht="12.75" customHeight="1">
      <c r="A788" s="447"/>
      <c r="B788" s="476"/>
      <c r="C788" s="447"/>
      <c r="E788" s="447"/>
      <c r="F788" s="447"/>
      <c r="G788" s="447"/>
      <c r="O788" s="447"/>
      <c r="P788" s="447"/>
      <c r="Q788" s="447"/>
      <c r="R788" s="447"/>
      <c r="S788" s="447"/>
      <c r="T788" s="447"/>
      <c r="U788" s="447"/>
      <c r="V788" s="447"/>
      <c r="W788" s="447"/>
      <c r="X788" s="447"/>
      <c r="Y788" s="447"/>
      <c r="Z788" s="447"/>
    </row>
    <row r="789" ht="12.75" customHeight="1">
      <c r="A789" s="447"/>
      <c r="B789" s="476"/>
      <c r="C789" s="447"/>
      <c r="E789" s="447"/>
      <c r="F789" s="447"/>
      <c r="G789" s="447"/>
      <c r="O789" s="447"/>
      <c r="P789" s="447"/>
      <c r="Q789" s="447"/>
      <c r="R789" s="447"/>
      <c r="S789" s="447"/>
      <c r="T789" s="447"/>
      <c r="U789" s="447"/>
      <c r="V789" s="447"/>
      <c r="W789" s="447"/>
      <c r="X789" s="447"/>
      <c r="Y789" s="447"/>
      <c r="Z789" s="447"/>
    </row>
    <row r="790" ht="12.75" customHeight="1">
      <c r="A790" s="447"/>
      <c r="B790" s="476"/>
      <c r="C790" s="447"/>
      <c r="E790" s="447"/>
      <c r="F790" s="447"/>
      <c r="G790" s="447"/>
      <c r="O790" s="447"/>
      <c r="P790" s="447"/>
      <c r="Q790" s="447"/>
      <c r="R790" s="447"/>
      <c r="S790" s="447"/>
      <c r="T790" s="447"/>
      <c r="U790" s="447"/>
      <c r="V790" s="447"/>
      <c r="W790" s="447"/>
      <c r="X790" s="447"/>
      <c r="Y790" s="447"/>
      <c r="Z790" s="447"/>
    </row>
    <row r="791" ht="12.75" customHeight="1">
      <c r="A791" s="447"/>
      <c r="B791" s="476"/>
      <c r="C791" s="447"/>
      <c r="E791" s="447"/>
      <c r="F791" s="447"/>
      <c r="G791" s="447"/>
      <c r="O791" s="447"/>
      <c r="P791" s="447"/>
      <c r="Q791" s="447"/>
      <c r="R791" s="447"/>
      <c r="S791" s="447"/>
      <c r="T791" s="447"/>
      <c r="U791" s="447"/>
      <c r="V791" s="447"/>
      <c r="W791" s="447"/>
      <c r="X791" s="447"/>
      <c r="Y791" s="447"/>
      <c r="Z791" s="447"/>
    </row>
    <row r="792" ht="12.75" customHeight="1">
      <c r="A792" s="447"/>
      <c r="B792" s="476"/>
      <c r="C792" s="447"/>
      <c r="E792" s="447"/>
      <c r="F792" s="447"/>
      <c r="G792" s="447"/>
      <c r="O792" s="447"/>
      <c r="P792" s="447"/>
      <c r="Q792" s="447"/>
      <c r="R792" s="447"/>
      <c r="S792" s="447"/>
      <c r="T792" s="447"/>
      <c r="U792" s="447"/>
      <c r="V792" s="447"/>
      <c r="W792" s="447"/>
      <c r="X792" s="447"/>
      <c r="Y792" s="447"/>
      <c r="Z792" s="447"/>
    </row>
    <row r="793" ht="12.75" customHeight="1">
      <c r="A793" s="447"/>
      <c r="B793" s="476"/>
      <c r="C793" s="447"/>
      <c r="E793" s="447"/>
      <c r="F793" s="447"/>
      <c r="G793" s="447"/>
      <c r="O793" s="447"/>
      <c r="P793" s="447"/>
      <c r="Q793" s="447"/>
      <c r="R793" s="447"/>
      <c r="S793" s="447"/>
      <c r="T793" s="447"/>
      <c r="U793" s="447"/>
      <c r="V793" s="447"/>
      <c r="W793" s="447"/>
      <c r="X793" s="447"/>
      <c r="Y793" s="447"/>
      <c r="Z793" s="447"/>
    </row>
    <row r="794" ht="12.75" customHeight="1">
      <c r="A794" s="447"/>
      <c r="B794" s="476"/>
      <c r="C794" s="447"/>
      <c r="E794" s="447"/>
      <c r="F794" s="447"/>
      <c r="G794" s="447"/>
      <c r="O794" s="447"/>
      <c r="P794" s="447"/>
      <c r="Q794" s="447"/>
      <c r="R794" s="447"/>
      <c r="S794" s="447"/>
      <c r="T794" s="447"/>
      <c r="U794" s="447"/>
      <c r="V794" s="447"/>
      <c r="W794" s="447"/>
      <c r="X794" s="447"/>
      <c r="Y794" s="447"/>
      <c r="Z794" s="447"/>
    </row>
    <row r="795" ht="12.75" customHeight="1">
      <c r="A795" s="447"/>
      <c r="B795" s="476"/>
      <c r="C795" s="447"/>
      <c r="E795" s="447"/>
      <c r="F795" s="447"/>
      <c r="G795" s="447"/>
      <c r="O795" s="447"/>
      <c r="P795" s="447"/>
      <c r="Q795" s="447"/>
      <c r="R795" s="447"/>
      <c r="S795" s="447"/>
      <c r="T795" s="447"/>
      <c r="U795" s="447"/>
      <c r="V795" s="447"/>
      <c r="W795" s="447"/>
      <c r="X795" s="447"/>
      <c r="Y795" s="447"/>
      <c r="Z795" s="447"/>
    </row>
    <row r="796" ht="12.75" customHeight="1">
      <c r="A796" s="447"/>
      <c r="B796" s="476"/>
      <c r="C796" s="447"/>
      <c r="E796" s="447"/>
      <c r="F796" s="447"/>
      <c r="G796" s="447"/>
      <c r="O796" s="447"/>
      <c r="P796" s="447"/>
      <c r="Q796" s="447"/>
      <c r="R796" s="447"/>
      <c r="S796" s="447"/>
      <c r="T796" s="447"/>
      <c r="U796" s="447"/>
      <c r="V796" s="447"/>
      <c r="W796" s="447"/>
      <c r="X796" s="447"/>
      <c r="Y796" s="447"/>
      <c r="Z796" s="447"/>
    </row>
    <row r="797" ht="12.75" customHeight="1">
      <c r="A797" s="447"/>
      <c r="B797" s="476"/>
      <c r="C797" s="447"/>
      <c r="E797" s="447"/>
      <c r="F797" s="447"/>
      <c r="G797" s="447"/>
      <c r="O797" s="447"/>
      <c r="P797" s="447"/>
      <c r="Q797" s="447"/>
      <c r="R797" s="447"/>
      <c r="S797" s="447"/>
      <c r="T797" s="447"/>
      <c r="U797" s="447"/>
      <c r="V797" s="447"/>
      <c r="W797" s="447"/>
      <c r="X797" s="447"/>
      <c r="Y797" s="447"/>
      <c r="Z797" s="447"/>
    </row>
    <row r="798" ht="12.75" customHeight="1">
      <c r="A798" s="447"/>
      <c r="B798" s="476"/>
      <c r="C798" s="447"/>
      <c r="E798" s="447"/>
      <c r="F798" s="447"/>
      <c r="G798" s="447"/>
      <c r="O798" s="447"/>
      <c r="P798" s="447"/>
      <c r="Q798" s="447"/>
      <c r="R798" s="447"/>
      <c r="S798" s="447"/>
      <c r="T798" s="447"/>
      <c r="U798" s="447"/>
      <c r="V798" s="447"/>
      <c r="W798" s="447"/>
      <c r="X798" s="447"/>
      <c r="Y798" s="447"/>
      <c r="Z798" s="447"/>
    </row>
    <row r="799" ht="12.75" customHeight="1">
      <c r="A799" s="447"/>
      <c r="B799" s="476"/>
      <c r="C799" s="447"/>
      <c r="E799" s="447"/>
      <c r="F799" s="447"/>
      <c r="G799" s="447"/>
      <c r="O799" s="447"/>
      <c r="P799" s="447"/>
      <c r="Q799" s="447"/>
      <c r="R799" s="447"/>
      <c r="S799" s="447"/>
      <c r="T799" s="447"/>
      <c r="U799" s="447"/>
      <c r="V799" s="447"/>
      <c r="W799" s="447"/>
      <c r="X799" s="447"/>
      <c r="Y799" s="447"/>
      <c r="Z799" s="447"/>
    </row>
    <row r="800" ht="12.75" customHeight="1">
      <c r="A800" s="447"/>
      <c r="B800" s="476"/>
      <c r="C800" s="447"/>
      <c r="E800" s="447"/>
      <c r="F800" s="447"/>
      <c r="G800" s="447"/>
      <c r="O800" s="447"/>
      <c r="P800" s="447"/>
      <c r="Q800" s="447"/>
      <c r="R800" s="447"/>
      <c r="S800" s="447"/>
      <c r="T800" s="447"/>
      <c r="U800" s="447"/>
      <c r="V800" s="447"/>
      <c r="W800" s="447"/>
      <c r="X800" s="447"/>
      <c r="Y800" s="447"/>
      <c r="Z800" s="447"/>
    </row>
    <row r="801" ht="12.75" customHeight="1">
      <c r="A801" s="447"/>
      <c r="B801" s="476"/>
      <c r="C801" s="447"/>
      <c r="E801" s="447"/>
      <c r="F801" s="447"/>
      <c r="G801" s="447"/>
      <c r="O801" s="447"/>
      <c r="P801" s="447"/>
      <c r="Q801" s="447"/>
      <c r="R801" s="447"/>
      <c r="S801" s="447"/>
      <c r="T801" s="447"/>
      <c r="U801" s="447"/>
      <c r="V801" s="447"/>
      <c r="W801" s="447"/>
      <c r="X801" s="447"/>
      <c r="Y801" s="447"/>
      <c r="Z801" s="447"/>
    </row>
    <row r="802" ht="12.75" customHeight="1">
      <c r="A802" s="447"/>
      <c r="B802" s="476"/>
      <c r="C802" s="447"/>
      <c r="E802" s="447"/>
      <c r="F802" s="447"/>
      <c r="G802" s="447"/>
      <c r="O802" s="447"/>
      <c r="P802" s="447"/>
      <c r="Q802" s="447"/>
      <c r="R802" s="447"/>
      <c r="S802" s="447"/>
      <c r="T802" s="447"/>
      <c r="U802" s="447"/>
      <c r="V802" s="447"/>
      <c r="W802" s="447"/>
      <c r="X802" s="447"/>
      <c r="Y802" s="447"/>
      <c r="Z802" s="447"/>
    </row>
    <row r="803" ht="12.75" customHeight="1">
      <c r="A803" s="447"/>
      <c r="B803" s="476"/>
      <c r="C803" s="447"/>
      <c r="E803" s="447"/>
      <c r="F803" s="447"/>
      <c r="G803" s="447"/>
      <c r="O803" s="447"/>
      <c r="P803" s="447"/>
      <c r="Q803" s="447"/>
      <c r="R803" s="447"/>
      <c r="S803" s="447"/>
      <c r="T803" s="447"/>
      <c r="U803" s="447"/>
      <c r="V803" s="447"/>
      <c r="W803" s="447"/>
      <c r="X803" s="447"/>
      <c r="Y803" s="447"/>
      <c r="Z803" s="447"/>
    </row>
    <row r="804" ht="12.75" customHeight="1">
      <c r="A804" s="447"/>
      <c r="B804" s="476"/>
      <c r="C804" s="447"/>
      <c r="E804" s="447"/>
      <c r="F804" s="447"/>
      <c r="G804" s="447"/>
      <c r="O804" s="447"/>
      <c r="P804" s="447"/>
      <c r="Q804" s="447"/>
      <c r="R804" s="447"/>
      <c r="S804" s="447"/>
      <c r="T804" s="447"/>
      <c r="U804" s="447"/>
      <c r="V804" s="447"/>
      <c r="W804" s="447"/>
      <c r="X804" s="447"/>
      <c r="Y804" s="447"/>
      <c r="Z804" s="447"/>
    </row>
    <row r="805" ht="12.75" customHeight="1">
      <c r="A805" s="447"/>
      <c r="B805" s="476"/>
      <c r="C805" s="447"/>
      <c r="E805" s="447"/>
      <c r="F805" s="447"/>
      <c r="G805" s="447"/>
      <c r="O805" s="447"/>
      <c r="P805" s="447"/>
      <c r="Q805" s="447"/>
      <c r="R805" s="447"/>
      <c r="S805" s="447"/>
      <c r="T805" s="447"/>
      <c r="U805" s="447"/>
      <c r="V805" s="447"/>
      <c r="W805" s="447"/>
      <c r="X805" s="447"/>
      <c r="Y805" s="447"/>
      <c r="Z805" s="447"/>
    </row>
    <row r="806" ht="12.75" customHeight="1">
      <c r="A806" s="447"/>
      <c r="B806" s="476"/>
      <c r="C806" s="447"/>
      <c r="E806" s="447"/>
      <c r="F806" s="447"/>
      <c r="G806" s="447"/>
      <c r="O806" s="447"/>
      <c r="P806" s="447"/>
      <c r="Q806" s="447"/>
      <c r="R806" s="447"/>
      <c r="S806" s="447"/>
      <c r="T806" s="447"/>
      <c r="U806" s="447"/>
      <c r="V806" s="447"/>
      <c r="W806" s="447"/>
      <c r="X806" s="447"/>
      <c r="Y806" s="447"/>
      <c r="Z806" s="447"/>
    </row>
    <row r="807" ht="12.75" customHeight="1">
      <c r="A807" s="447"/>
      <c r="B807" s="476"/>
      <c r="C807" s="447"/>
      <c r="E807" s="447"/>
      <c r="F807" s="447"/>
      <c r="G807" s="447"/>
      <c r="O807" s="447"/>
      <c r="P807" s="447"/>
      <c r="Q807" s="447"/>
      <c r="R807" s="447"/>
      <c r="S807" s="447"/>
      <c r="T807" s="447"/>
      <c r="U807" s="447"/>
      <c r="V807" s="447"/>
      <c r="W807" s="447"/>
      <c r="X807" s="447"/>
      <c r="Y807" s="447"/>
      <c r="Z807" s="447"/>
    </row>
    <row r="808" ht="12.75" customHeight="1">
      <c r="A808" s="447"/>
      <c r="B808" s="476"/>
      <c r="C808" s="447"/>
      <c r="E808" s="447"/>
      <c r="F808" s="447"/>
      <c r="G808" s="447"/>
      <c r="O808" s="447"/>
      <c r="P808" s="447"/>
      <c r="Q808" s="447"/>
      <c r="R808" s="447"/>
      <c r="S808" s="447"/>
      <c r="T808" s="447"/>
      <c r="U808" s="447"/>
      <c r="V808" s="447"/>
      <c r="W808" s="447"/>
      <c r="X808" s="447"/>
      <c r="Y808" s="447"/>
      <c r="Z808" s="447"/>
    </row>
    <row r="809" ht="12.75" customHeight="1">
      <c r="A809" s="447"/>
      <c r="B809" s="476"/>
      <c r="C809" s="447"/>
      <c r="E809" s="447"/>
      <c r="F809" s="447"/>
      <c r="G809" s="447"/>
      <c r="O809" s="447"/>
      <c r="P809" s="447"/>
      <c r="Q809" s="447"/>
      <c r="R809" s="447"/>
      <c r="S809" s="447"/>
      <c r="T809" s="447"/>
      <c r="U809" s="447"/>
      <c r="V809" s="447"/>
      <c r="W809" s="447"/>
      <c r="X809" s="447"/>
      <c r="Y809" s="447"/>
      <c r="Z809" s="447"/>
    </row>
    <row r="810" ht="12.75" customHeight="1">
      <c r="A810" s="447"/>
      <c r="B810" s="476"/>
      <c r="C810" s="447"/>
      <c r="E810" s="447"/>
      <c r="F810" s="447"/>
      <c r="G810" s="447"/>
      <c r="O810" s="447"/>
      <c r="P810" s="447"/>
      <c r="Q810" s="447"/>
      <c r="R810" s="447"/>
      <c r="S810" s="447"/>
      <c r="T810" s="447"/>
      <c r="U810" s="447"/>
      <c r="V810" s="447"/>
      <c r="W810" s="447"/>
      <c r="X810" s="447"/>
      <c r="Y810" s="447"/>
      <c r="Z810" s="447"/>
    </row>
    <row r="811" ht="12.75" customHeight="1">
      <c r="A811" s="447"/>
      <c r="B811" s="476"/>
      <c r="C811" s="447"/>
      <c r="E811" s="447"/>
      <c r="F811" s="447"/>
      <c r="G811" s="447"/>
      <c r="O811" s="447"/>
      <c r="P811" s="447"/>
      <c r="Q811" s="447"/>
      <c r="R811" s="447"/>
      <c r="S811" s="447"/>
      <c r="T811" s="447"/>
      <c r="U811" s="447"/>
      <c r="V811" s="447"/>
      <c r="W811" s="447"/>
      <c r="X811" s="447"/>
      <c r="Y811" s="447"/>
      <c r="Z811" s="447"/>
    </row>
    <row r="812" ht="12.75" customHeight="1">
      <c r="A812" s="447"/>
      <c r="B812" s="476"/>
      <c r="C812" s="447"/>
      <c r="E812" s="447"/>
      <c r="F812" s="447"/>
      <c r="G812" s="447"/>
      <c r="O812" s="447"/>
      <c r="P812" s="447"/>
      <c r="Q812" s="447"/>
      <c r="R812" s="447"/>
      <c r="S812" s="447"/>
      <c r="T812" s="447"/>
      <c r="U812" s="447"/>
      <c r="V812" s="447"/>
      <c r="W812" s="447"/>
      <c r="X812" s="447"/>
      <c r="Y812" s="447"/>
      <c r="Z812" s="447"/>
    </row>
    <row r="813" ht="12.75" customHeight="1">
      <c r="A813" s="447"/>
      <c r="B813" s="476"/>
      <c r="C813" s="447"/>
      <c r="E813" s="447"/>
      <c r="F813" s="447"/>
      <c r="G813" s="447"/>
      <c r="O813" s="447"/>
      <c r="P813" s="447"/>
      <c r="Q813" s="447"/>
      <c r="R813" s="447"/>
      <c r="S813" s="447"/>
      <c r="T813" s="447"/>
      <c r="U813" s="447"/>
      <c r="V813" s="447"/>
      <c r="W813" s="447"/>
      <c r="X813" s="447"/>
      <c r="Y813" s="447"/>
      <c r="Z813" s="447"/>
    </row>
    <row r="814" ht="12.75" customHeight="1">
      <c r="A814" s="447"/>
      <c r="B814" s="476"/>
      <c r="C814" s="447"/>
      <c r="E814" s="447"/>
      <c r="F814" s="447"/>
      <c r="G814" s="447"/>
      <c r="O814" s="447"/>
      <c r="P814" s="447"/>
      <c r="Q814" s="447"/>
      <c r="R814" s="447"/>
      <c r="S814" s="447"/>
      <c r="T814" s="447"/>
      <c r="U814" s="447"/>
      <c r="V814" s="447"/>
      <c r="W814" s="447"/>
      <c r="X814" s="447"/>
      <c r="Y814" s="447"/>
      <c r="Z814" s="447"/>
    </row>
    <row r="815" ht="12.75" customHeight="1">
      <c r="A815" s="447"/>
      <c r="B815" s="476"/>
      <c r="C815" s="447"/>
      <c r="E815" s="447"/>
      <c r="F815" s="447"/>
      <c r="G815" s="447"/>
      <c r="O815" s="447"/>
      <c r="P815" s="447"/>
      <c r="Q815" s="447"/>
      <c r="R815" s="447"/>
      <c r="S815" s="447"/>
      <c r="T815" s="447"/>
      <c r="U815" s="447"/>
      <c r="V815" s="447"/>
      <c r="W815" s="447"/>
      <c r="X815" s="447"/>
      <c r="Y815" s="447"/>
      <c r="Z815" s="447"/>
    </row>
    <row r="816" ht="12.75" customHeight="1">
      <c r="A816" s="447"/>
      <c r="B816" s="476"/>
      <c r="C816" s="447"/>
      <c r="E816" s="447"/>
      <c r="F816" s="447"/>
      <c r="G816" s="447"/>
      <c r="O816" s="447"/>
      <c r="P816" s="447"/>
      <c r="Q816" s="447"/>
      <c r="R816" s="447"/>
      <c r="S816" s="447"/>
      <c r="T816" s="447"/>
      <c r="U816" s="447"/>
      <c r="V816" s="447"/>
      <c r="W816" s="447"/>
      <c r="X816" s="447"/>
      <c r="Y816" s="447"/>
      <c r="Z816" s="447"/>
    </row>
    <row r="817" ht="12.75" customHeight="1">
      <c r="A817" s="447"/>
      <c r="B817" s="476"/>
      <c r="C817" s="447"/>
      <c r="E817" s="447"/>
      <c r="F817" s="447"/>
      <c r="G817" s="447"/>
      <c r="O817" s="447"/>
      <c r="P817" s="447"/>
      <c r="Q817" s="447"/>
      <c r="R817" s="447"/>
      <c r="S817" s="447"/>
      <c r="T817" s="447"/>
      <c r="U817" s="447"/>
      <c r="V817" s="447"/>
      <c r="W817" s="447"/>
      <c r="X817" s="447"/>
      <c r="Y817" s="447"/>
      <c r="Z817" s="447"/>
    </row>
    <row r="818" ht="12.75" customHeight="1">
      <c r="A818" s="447"/>
      <c r="B818" s="476"/>
      <c r="C818" s="447"/>
      <c r="E818" s="447"/>
      <c r="F818" s="447"/>
      <c r="G818" s="447"/>
      <c r="O818" s="447"/>
      <c r="P818" s="447"/>
      <c r="Q818" s="447"/>
      <c r="R818" s="447"/>
      <c r="S818" s="447"/>
      <c r="T818" s="447"/>
      <c r="U818" s="447"/>
      <c r="V818" s="447"/>
      <c r="W818" s="447"/>
      <c r="X818" s="447"/>
      <c r="Y818" s="447"/>
      <c r="Z818" s="447"/>
    </row>
    <row r="819" ht="12.75" customHeight="1">
      <c r="A819" s="447"/>
      <c r="B819" s="476"/>
      <c r="C819" s="447"/>
      <c r="E819" s="447"/>
      <c r="F819" s="447"/>
      <c r="G819" s="447"/>
      <c r="O819" s="447"/>
      <c r="P819" s="447"/>
      <c r="Q819" s="447"/>
      <c r="R819" s="447"/>
      <c r="S819" s="447"/>
      <c r="T819" s="447"/>
      <c r="U819" s="447"/>
      <c r="V819" s="447"/>
      <c r="W819" s="447"/>
      <c r="X819" s="447"/>
      <c r="Y819" s="447"/>
      <c r="Z819" s="447"/>
    </row>
    <row r="820" ht="12.75" customHeight="1">
      <c r="A820" s="447"/>
      <c r="B820" s="476"/>
      <c r="C820" s="447"/>
      <c r="E820" s="447"/>
      <c r="F820" s="447"/>
      <c r="G820" s="447"/>
      <c r="O820" s="447"/>
      <c r="P820" s="447"/>
      <c r="Q820" s="447"/>
      <c r="R820" s="447"/>
      <c r="S820" s="447"/>
      <c r="T820" s="447"/>
      <c r="U820" s="447"/>
      <c r="V820" s="447"/>
      <c r="W820" s="447"/>
      <c r="X820" s="447"/>
      <c r="Y820" s="447"/>
      <c r="Z820" s="447"/>
    </row>
    <row r="821" ht="12.75" customHeight="1">
      <c r="A821" s="447"/>
      <c r="B821" s="476"/>
      <c r="C821" s="447"/>
      <c r="E821" s="447"/>
      <c r="F821" s="447"/>
      <c r="G821" s="447"/>
      <c r="O821" s="447"/>
      <c r="P821" s="447"/>
      <c r="Q821" s="447"/>
      <c r="R821" s="447"/>
      <c r="S821" s="447"/>
      <c r="T821" s="447"/>
      <c r="U821" s="447"/>
      <c r="V821" s="447"/>
      <c r="W821" s="447"/>
      <c r="X821" s="447"/>
      <c r="Y821" s="447"/>
      <c r="Z821" s="447"/>
    </row>
    <row r="822" ht="12.75" customHeight="1">
      <c r="A822" s="447"/>
      <c r="B822" s="476"/>
      <c r="C822" s="447"/>
      <c r="E822" s="447"/>
      <c r="F822" s="447"/>
      <c r="G822" s="447"/>
      <c r="O822" s="447"/>
      <c r="P822" s="447"/>
      <c r="Q822" s="447"/>
      <c r="R822" s="447"/>
      <c r="S822" s="447"/>
      <c r="T822" s="447"/>
      <c r="U822" s="447"/>
      <c r="V822" s="447"/>
      <c r="W822" s="447"/>
      <c r="X822" s="447"/>
      <c r="Y822" s="447"/>
      <c r="Z822" s="447"/>
    </row>
    <row r="823" ht="12.75" customHeight="1">
      <c r="A823" s="447"/>
      <c r="B823" s="476"/>
      <c r="C823" s="447"/>
      <c r="E823" s="447"/>
      <c r="F823" s="447"/>
      <c r="G823" s="447"/>
      <c r="O823" s="447"/>
      <c r="P823" s="447"/>
      <c r="Q823" s="447"/>
      <c r="R823" s="447"/>
      <c r="S823" s="447"/>
      <c r="T823" s="447"/>
      <c r="U823" s="447"/>
      <c r="V823" s="447"/>
      <c r="W823" s="447"/>
      <c r="X823" s="447"/>
      <c r="Y823" s="447"/>
      <c r="Z823" s="447"/>
    </row>
    <row r="824" ht="12.75" customHeight="1">
      <c r="A824" s="447"/>
      <c r="B824" s="476"/>
      <c r="C824" s="447"/>
      <c r="E824" s="447"/>
      <c r="F824" s="447"/>
      <c r="G824" s="447"/>
      <c r="O824" s="447"/>
      <c r="P824" s="447"/>
      <c r="Q824" s="447"/>
      <c r="R824" s="447"/>
      <c r="S824" s="447"/>
      <c r="T824" s="447"/>
      <c r="U824" s="447"/>
      <c r="V824" s="447"/>
      <c r="W824" s="447"/>
      <c r="X824" s="447"/>
      <c r="Y824" s="447"/>
      <c r="Z824" s="447"/>
    </row>
    <row r="825" ht="12.75" customHeight="1">
      <c r="A825" s="447"/>
      <c r="B825" s="476"/>
      <c r="C825" s="447"/>
      <c r="E825" s="447"/>
      <c r="F825" s="447"/>
      <c r="G825" s="447"/>
      <c r="O825" s="447"/>
      <c r="P825" s="447"/>
      <c r="Q825" s="447"/>
      <c r="R825" s="447"/>
      <c r="S825" s="447"/>
      <c r="T825" s="447"/>
      <c r="U825" s="447"/>
      <c r="V825" s="447"/>
      <c r="W825" s="447"/>
      <c r="X825" s="447"/>
      <c r="Y825" s="447"/>
      <c r="Z825" s="447"/>
    </row>
    <row r="826" ht="12.75" customHeight="1">
      <c r="A826" s="447"/>
      <c r="B826" s="476"/>
      <c r="C826" s="447"/>
      <c r="E826" s="447"/>
      <c r="F826" s="447"/>
      <c r="G826" s="447"/>
      <c r="O826" s="447"/>
      <c r="P826" s="447"/>
      <c r="Q826" s="447"/>
      <c r="R826" s="447"/>
      <c r="S826" s="447"/>
      <c r="T826" s="447"/>
      <c r="U826" s="447"/>
      <c r="V826" s="447"/>
      <c r="W826" s="447"/>
      <c r="X826" s="447"/>
      <c r="Y826" s="447"/>
      <c r="Z826" s="447"/>
    </row>
    <row r="827" ht="12.75" customHeight="1">
      <c r="A827" s="447"/>
      <c r="B827" s="476"/>
      <c r="C827" s="447"/>
      <c r="E827" s="447"/>
      <c r="F827" s="447"/>
      <c r="G827" s="447"/>
      <c r="O827" s="447"/>
      <c r="P827" s="447"/>
      <c r="Q827" s="447"/>
      <c r="R827" s="447"/>
      <c r="S827" s="447"/>
      <c r="T827" s="447"/>
      <c r="U827" s="447"/>
      <c r="V827" s="447"/>
      <c r="W827" s="447"/>
      <c r="X827" s="447"/>
      <c r="Y827" s="447"/>
      <c r="Z827" s="447"/>
    </row>
    <row r="828" ht="12.75" customHeight="1">
      <c r="A828" s="447"/>
      <c r="B828" s="476"/>
      <c r="C828" s="447"/>
      <c r="E828" s="447"/>
      <c r="F828" s="447"/>
      <c r="G828" s="447"/>
      <c r="O828" s="447"/>
      <c r="P828" s="447"/>
      <c r="Q828" s="447"/>
      <c r="R828" s="447"/>
      <c r="S828" s="447"/>
      <c r="T828" s="447"/>
      <c r="U828" s="447"/>
      <c r="V828" s="447"/>
      <c r="W828" s="447"/>
      <c r="X828" s="447"/>
      <c r="Y828" s="447"/>
      <c r="Z828" s="447"/>
    </row>
    <row r="829" ht="12.75" customHeight="1">
      <c r="A829" s="447"/>
      <c r="B829" s="476"/>
      <c r="C829" s="447"/>
      <c r="E829" s="447"/>
      <c r="F829" s="447"/>
      <c r="G829" s="447"/>
      <c r="O829" s="447"/>
      <c r="P829" s="447"/>
      <c r="Q829" s="447"/>
      <c r="R829" s="447"/>
      <c r="S829" s="447"/>
      <c r="T829" s="447"/>
      <c r="U829" s="447"/>
      <c r="V829" s="447"/>
      <c r="W829" s="447"/>
      <c r="X829" s="447"/>
      <c r="Y829" s="447"/>
      <c r="Z829" s="447"/>
    </row>
    <row r="830" ht="12.75" customHeight="1">
      <c r="A830" s="447"/>
      <c r="B830" s="476"/>
      <c r="C830" s="447"/>
      <c r="E830" s="447"/>
      <c r="F830" s="447"/>
      <c r="G830" s="447"/>
      <c r="O830" s="447"/>
      <c r="P830" s="447"/>
      <c r="Q830" s="447"/>
      <c r="R830" s="447"/>
      <c r="S830" s="447"/>
      <c r="T830" s="447"/>
      <c r="U830" s="447"/>
      <c r="V830" s="447"/>
      <c r="W830" s="447"/>
      <c r="X830" s="447"/>
      <c r="Y830" s="447"/>
      <c r="Z830" s="447"/>
    </row>
    <row r="831" ht="12.75" customHeight="1">
      <c r="A831" s="447"/>
      <c r="B831" s="476"/>
      <c r="C831" s="447"/>
      <c r="E831" s="447"/>
      <c r="F831" s="447"/>
      <c r="G831" s="447"/>
      <c r="O831" s="447"/>
      <c r="P831" s="447"/>
      <c r="Q831" s="447"/>
      <c r="R831" s="447"/>
      <c r="S831" s="447"/>
      <c r="T831" s="447"/>
      <c r="U831" s="447"/>
      <c r="V831" s="447"/>
      <c r="W831" s="447"/>
      <c r="X831" s="447"/>
      <c r="Y831" s="447"/>
      <c r="Z831" s="447"/>
    </row>
    <row r="832" ht="12.75" customHeight="1">
      <c r="A832" s="447"/>
      <c r="B832" s="476"/>
      <c r="C832" s="447"/>
      <c r="E832" s="447"/>
      <c r="F832" s="447"/>
      <c r="G832" s="447"/>
      <c r="O832" s="447"/>
      <c r="P832" s="447"/>
      <c r="Q832" s="447"/>
      <c r="R832" s="447"/>
      <c r="S832" s="447"/>
      <c r="T832" s="447"/>
      <c r="U832" s="447"/>
      <c r="V832" s="447"/>
      <c r="W832" s="447"/>
      <c r="X832" s="447"/>
      <c r="Y832" s="447"/>
      <c r="Z832" s="447"/>
    </row>
    <row r="833" ht="12.75" customHeight="1">
      <c r="A833" s="447"/>
      <c r="B833" s="476"/>
      <c r="C833" s="447"/>
      <c r="E833" s="447"/>
      <c r="F833" s="447"/>
      <c r="G833" s="447"/>
      <c r="O833" s="447"/>
      <c r="P833" s="447"/>
      <c r="Q833" s="447"/>
      <c r="R833" s="447"/>
      <c r="S833" s="447"/>
      <c r="T833" s="447"/>
      <c r="U833" s="447"/>
      <c r="V833" s="447"/>
      <c r="W833" s="447"/>
      <c r="X833" s="447"/>
      <c r="Y833" s="447"/>
      <c r="Z833" s="447"/>
    </row>
    <row r="834" ht="12.75" customHeight="1">
      <c r="A834" s="447"/>
      <c r="B834" s="476"/>
      <c r="C834" s="447"/>
      <c r="E834" s="447"/>
      <c r="F834" s="447"/>
      <c r="G834" s="447"/>
      <c r="O834" s="447"/>
      <c r="P834" s="447"/>
      <c r="Q834" s="447"/>
      <c r="R834" s="447"/>
      <c r="S834" s="447"/>
      <c r="T834" s="447"/>
      <c r="U834" s="447"/>
      <c r="V834" s="447"/>
      <c r="W834" s="447"/>
      <c r="X834" s="447"/>
      <c r="Y834" s="447"/>
      <c r="Z834" s="447"/>
    </row>
    <row r="835" ht="12.75" customHeight="1">
      <c r="A835" s="447"/>
      <c r="B835" s="476"/>
      <c r="C835" s="447"/>
      <c r="E835" s="447"/>
      <c r="F835" s="447"/>
      <c r="G835" s="447"/>
      <c r="O835" s="447"/>
      <c r="P835" s="447"/>
      <c r="Q835" s="447"/>
      <c r="R835" s="447"/>
      <c r="S835" s="447"/>
      <c r="T835" s="447"/>
      <c r="U835" s="447"/>
      <c r="V835" s="447"/>
      <c r="W835" s="447"/>
      <c r="X835" s="447"/>
      <c r="Y835" s="447"/>
      <c r="Z835" s="447"/>
    </row>
    <row r="836" ht="12.75" customHeight="1">
      <c r="A836" s="447"/>
      <c r="B836" s="476"/>
      <c r="C836" s="447"/>
      <c r="E836" s="447"/>
      <c r="F836" s="447"/>
      <c r="G836" s="447"/>
      <c r="O836" s="447"/>
      <c r="P836" s="447"/>
      <c r="Q836" s="447"/>
      <c r="R836" s="447"/>
      <c r="S836" s="447"/>
      <c r="T836" s="447"/>
      <c r="U836" s="447"/>
      <c r="V836" s="447"/>
      <c r="W836" s="447"/>
      <c r="X836" s="447"/>
      <c r="Y836" s="447"/>
      <c r="Z836" s="447"/>
    </row>
    <row r="837" ht="12.75" customHeight="1">
      <c r="A837" s="447"/>
      <c r="B837" s="476"/>
      <c r="C837" s="447"/>
      <c r="E837" s="447"/>
      <c r="F837" s="447"/>
      <c r="G837" s="447"/>
      <c r="O837" s="447"/>
      <c r="P837" s="447"/>
      <c r="Q837" s="447"/>
      <c r="R837" s="447"/>
      <c r="S837" s="447"/>
      <c r="T837" s="447"/>
      <c r="U837" s="447"/>
      <c r="V837" s="447"/>
      <c r="W837" s="447"/>
      <c r="X837" s="447"/>
      <c r="Y837" s="447"/>
      <c r="Z837" s="447"/>
    </row>
    <row r="838" ht="12.75" customHeight="1">
      <c r="A838" s="447"/>
      <c r="B838" s="476"/>
      <c r="C838" s="447"/>
      <c r="E838" s="447"/>
      <c r="F838" s="447"/>
      <c r="G838" s="447"/>
      <c r="O838" s="447"/>
      <c r="P838" s="447"/>
      <c r="Q838" s="447"/>
      <c r="R838" s="447"/>
      <c r="S838" s="447"/>
      <c r="T838" s="447"/>
      <c r="U838" s="447"/>
      <c r="V838" s="447"/>
      <c r="W838" s="447"/>
      <c r="X838" s="447"/>
      <c r="Y838" s="447"/>
      <c r="Z838" s="447"/>
    </row>
    <row r="839" ht="12.75" customHeight="1">
      <c r="A839" s="447"/>
      <c r="B839" s="476"/>
      <c r="C839" s="447"/>
      <c r="E839" s="447"/>
      <c r="F839" s="447"/>
      <c r="G839" s="447"/>
      <c r="O839" s="447"/>
      <c r="P839" s="447"/>
      <c r="Q839" s="447"/>
      <c r="R839" s="447"/>
      <c r="S839" s="447"/>
      <c r="T839" s="447"/>
      <c r="U839" s="447"/>
      <c r="V839" s="447"/>
      <c r="W839" s="447"/>
      <c r="X839" s="447"/>
      <c r="Y839" s="447"/>
      <c r="Z839" s="447"/>
    </row>
    <row r="840" ht="12.75" customHeight="1">
      <c r="A840" s="447"/>
      <c r="B840" s="476"/>
      <c r="C840" s="447"/>
      <c r="E840" s="447"/>
      <c r="F840" s="447"/>
      <c r="G840" s="447"/>
      <c r="O840" s="447"/>
      <c r="P840" s="447"/>
      <c r="Q840" s="447"/>
      <c r="R840" s="447"/>
      <c r="S840" s="447"/>
      <c r="T840" s="447"/>
      <c r="U840" s="447"/>
      <c r="V840" s="447"/>
      <c r="W840" s="447"/>
      <c r="X840" s="447"/>
      <c r="Y840" s="447"/>
      <c r="Z840" s="447"/>
    </row>
    <row r="841" ht="12.75" customHeight="1">
      <c r="A841" s="447"/>
      <c r="B841" s="476"/>
      <c r="C841" s="447"/>
      <c r="E841" s="447"/>
      <c r="F841" s="447"/>
      <c r="G841" s="447"/>
      <c r="O841" s="447"/>
      <c r="P841" s="447"/>
      <c r="Q841" s="447"/>
      <c r="R841" s="447"/>
      <c r="S841" s="447"/>
      <c r="T841" s="447"/>
      <c r="U841" s="447"/>
      <c r="V841" s="447"/>
      <c r="W841" s="447"/>
      <c r="X841" s="447"/>
      <c r="Y841" s="447"/>
      <c r="Z841" s="447"/>
    </row>
    <row r="842" ht="12.75" customHeight="1">
      <c r="A842" s="447"/>
      <c r="B842" s="476"/>
      <c r="C842" s="447"/>
      <c r="E842" s="447"/>
      <c r="F842" s="447"/>
      <c r="G842" s="447"/>
      <c r="O842" s="447"/>
      <c r="P842" s="447"/>
      <c r="Q842" s="447"/>
      <c r="R842" s="447"/>
      <c r="S842" s="447"/>
      <c r="T842" s="447"/>
      <c r="U842" s="447"/>
      <c r="V842" s="447"/>
      <c r="W842" s="447"/>
      <c r="X842" s="447"/>
      <c r="Y842" s="447"/>
      <c r="Z842" s="447"/>
    </row>
    <row r="843" ht="12.75" customHeight="1">
      <c r="A843" s="447"/>
      <c r="B843" s="476"/>
      <c r="C843" s="447"/>
      <c r="E843" s="447"/>
      <c r="F843" s="447"/>
      <c r="G843" s="447"/>
      <c r="O843" s="447"/>
      <c r="P843" s="447"/>
      <c r="Q843" s="447"/>
      <c r="R843" s="447"/>
      <c r="S843" s="447"/>
      <c r="T843" s="447"/>
      <c r="U843" s="447"/>
      <c r="V843" s="447"/>
      <c r="W843" s="447"/>
      <c r="X843" s="447"/>
      <c r="Y843" s="447"/>
      <c r="Z843" s="447"/>
    </row>
    <row r="844" ht="12.75" customHeight="1">
      <c r="A844" s="447"/>
      <c r="B844" s="476"/>
      <c r="C844" s="447"/>
      <c r="E844" s="447"/>
      <c r="F844" s="447"/>
      <c r="G844" s="447"/>
      <c r="O844" s="447"/>
      <c r="P844" s="447"/>
      <c r="Q844" s="447"/>
      <c r="R844" s="447"/>
      <c r="S844" s="447"/>
      <c r="T844" s="447"/>
      <c r="U844" s="447"/>
      <c r="V844" s="447"/>
      <c r="W844" s="447"/>
      <c r="X844" s="447"/>
      <c r="Y844" s="447"/>
      <c r="Z844" s="447"/>
    </row>
    <row r="845" ht="12.75" customHeight="1">
      <c r="A845" s="447"/>
      <c r="B845" s="476"/>
      <c r="C845" s="447"/>
      <c r="E845" s="447"/>
      <c r="F845" s="447"/>
      <c r="G845" s="447"/>
      <c r="O845" s="447"/>
      <c r="P845" s="447"/>
      <c r="Q845" s="447"/>
      <c r="R845" s="447"/>
      <c r="S845" s="447"/>
      <c r="T845" s="447"/>
      <c r="U845" s="447"/>
      <c r="V845" s="447"/>
      <c r="W845" s="447"/>
      <c r="X845" s="447"/>
      <c r="Y845" s="447"/>
      <c r="Z845" s="447"/>
    </row>
    <row r="846" ht="12.75" customHeight="1">
      <c r="A846" s="447"/>
      <c r="B846" s="476"/>
      <c r="C846" s="447"/>
      <c r="E846" s="447"/>
      <c r="F846" s="447"/>
      <c r="G846" s="447"/>
      <c r="O846" s="447"/>
      <c r="P846" s="447"/>
      <c r="Q846" s="447"/>
      <c r="R846" s="447"/>
      <c r="S846" s="447"/>
      <c r="T846" s="447"/>
      <c r="U846" s="447"/>
      <c r="V846" s="447"/>
      <c r="W846" s="447"/>
      <c r="X846" s="447"/>
      <c r="Y846" s="447"/>
      <c r="Z846" s="447"/>
    </row>
    <row r="847" ht="12.75" customHeight="1">
      <c r="A847" s="447"/>
      <c r="B847" s="476"/>
      <c r="C847" s="447"/>
      <c r="E847" s="447"/>
      <c r="F847" s="447"/>
      <c r="G847" s="447"/>
      <c r="O847" s="447"/>
      <c r="P847" s="447"/>
      <c r="Q847" s="447"/>
      <c r="R847" s="447"/>
      <c r="S847" s="447"/>
      <c r="T847" s="447"/>
      <c r="U847" s="447"/>
      <c r="V847" s="447"/>
      <c r="W847" s="447"/>
      <c r="X847" s="447"/>
      <c r="Y847" s="447"/>
      <c r="Z847" s="447"/>
    </row>
    <row r="848" ht="12.75" customHeight="1">
      <c r="A848" s="447"/>
      <c r="B848" s="476"/>
      <c r="C848" s="447"/>
      <c r="E848" s="447"/>
      <c r="F848" s="447"/>
      <c r="G848" s="447"/>
      <c r="O848" s="447"/>
      <c r="P848" s="447"/>
      <c r="Q848" s="447"/>
      <c r="R848" s="447"/>
      <c r="S848" s="447"/>
      <c r="T848" s="447"/>
      <c r="U848" s="447"/>
      <c r="V848" s="447"/>
      <c r="W848" s="447"/>
      <c r="X848" s="447"/>
      <c r="Y848" s="447"/>
      <c r="Z848" s="447"/>
    </row>
    <row r="849" ht="12.75" customHeight="1">
      <c r="A849" s="447"/>
      <c r="B849" s="476"/>
      <c r="C849" s="447"/>
      <c r="E849" s="447"/>
      <c r="F849" s="447"/>
      <c r="G849" s="447"/>
      <c r="O849" s="447"/>
      <c r="P849" s="447"/>
      <c r="Q849" s="447"/>
      <c r="R849" s="447"/>
      <c r="S849" s="447"/>
      <c r="T849" s="447"/>
      <c r="U849" s="447"/>
      <c r="V849" s="447"/>
      <c r="W849" s="447"/>
      <c r="X849" s="447"/>
      <c r="Y849" s="447"/>
      <c r="Z849" s="447"/>
    </row>
    <row r="850" ht="12.75" customHeight="1">
      <c r="A850" s="447"/>
      <c r="B850" s="476"/>
      <c r="C850" s="447"/>
      <c r="E850" s="447"/>
      <c r="F850" s="447"/>
      <c r="G850" s="447"/>
      <c r="O850" s="447"/>
      <c r="P850" s="447"/>
      <c r="Q850" s="447"/>
      <c r="R850" s="447"/>
      <c r="S850" s="447"/>
      <c r="T850" s="447"/>
      <c r="U850" s="447"/>
      <c r="V850" s="447"/>
      <c r="W850" s="447"/>
      <c r="X850" s="447"/>
      <c r="Y850" s="447"/>
      <c r="Z850" s="447"/>
    </row>
    <row r="851" ht="12.75" customHeight="1">
      <c r="A851" s="447"/>
      <c r="B851" s="476"/>
      <c r="C851" s="447"/>
      <c r="E851" s="447"/>
      <c r="F851" s="447"/>
      <c r="G851" s="447"/>
      <c r="O851" s="447"/>
      <c r="P851" s="447"/>
      <c r="Q851" s="447"/>
      <c r="R851" s="447"/>
      <c r="S851" s="447"/>
      <c r="T851" s="447"/>
      <c r="U851" s="447"/>
      <c r="V851" s="447"/>
      <c r="W851" s="447"/>
      <c r="X851" s="447"/>
      <c r="Y851" s="447"/>
      <c r="Z851" s="447"/>
    </row>
    <row r="852" ht="12.75" customHeight="1">
      <c r="A852" s="447"/>
      <c r="B852" s="476"/>
      <c r="C852" s="447"/>
      <c r="E852" s="447"/>
      <c r="F852" s="447"/>
      <c r="G852" s="447"/>
      <c r="O852" s="447"/>
      <c r="P852" s="447"/>
      <c r="Q852" s="447"/>
      <c r="R852" s="447"/>
      <c r="S852" s="447"/>
      <c r="T852" s="447"/>
      <c r="U852" s="447"/>
      <c r="V852" s="447"/>
      <c r="W852" s="447"/>
      <c r="X852" s="447"/>
      <c r="Y852" s="447"/>
      <c r="Z852" s="447"/>
    </row>
    <row r="853" ht="12.75" customHeight="1">
      <c r="A853" s="447"/>
      <c r="B853" s="476"/>
      <c r="C853" s="447"/>
      <c r="E853" s="447"/>
      <c r="F853" s="447"/>
      <c r="G853" s="447"/>
      <c r="O853" s="447"/>
      <c r="P853" s="447"/>
      <c r="Q853" s="447"/>
      <c r="R853" s="447"/>
      <c r="S853" s="447"/>
      <c r="T853" s="447"/>
      <c r="U853" s="447"/>
      <c r="V853" s="447"/>
      <c r="W853" s="447"/>
      <c r="X853" s="447"/>
      <c r="Y853" s="447"/>
      <c r="Z853" s="447"/>
    </row>
    <row r="854" ht="12.75" customHeight="1">
      <c r="A854" s="447"/>
      <c r="B854" s="476"/>
      <c r="C854" s="447"/>
      <c r="E854" s="447"/>
      <c r="F854" s="447"/>
      <c r="G854" s="447"/>
      <c r="O854" s="447"/>
      <c r="P854" s="447"/>
      <c r="Q854" s="447"/>
      <c r="R854" s="447"/>
      <c r="S854" s="447"/>
      <c r="T854" s="447"/>
      <c r="U854" s="447"/>
      <c r="V854" s="447"/>
      <c r="W854" s="447"/>
      <c r="X854" s="447"/>
      <c r="Y854" s="447"/>
      <c r="Z854" s="447"/>
    </row>
    <row r="855" ht="12.75" customHeight="1">
      <c r="A855" s="447"/>
      <c r="B855" s="476"/>
      <c r="C855" s="447"/>
      <c r="E855" s="447"/>
      <c r="F855" s="447"/>
      <c r="G855" s="447"/>
      <c r="O855" s="447"/>
      <c r="P855" s="447"/>
      <c r="Q855" s="447"/>
      <c r="R855" s="447"/>
      <c r="S855" s="447"/>
      <c r="T855" s="447"/>
      <c r="U855" s="447"/>
      <c r="V855" s="447"/>
      <c r="W855" s="447"/>
      <c r="X855" s="447"/>
      <c r="Y855" s="447"/>
      <c r="Z855" s="447"/>
    </row>
    <row r="856" ht="12.75" customHeight="1">
      <c r="A856" s="447"/>
      <c r="B856" s="476"/>
      <c r="C856" s="447"/>
      <c r="E856" s="447"/>
      <c r="F856" s="447"/>
      <c r="G856" s="447"/>
      <c r="O856" s="447"/>
      <c r="P856" s="447"/>
      <c r="Q856" s="447"/>
      <c r="R856" s="447"/>
      <c r="S856" s="447"/>
      <c r="T856" s="447"/>
      <c r="U856" s="447"/>
      <c r="V856" s="447"/>
      <c r="W856" s="447"/>
      <c r="X856" s="447"/>
      <c r="Y856" s="447"/>
      <c r="Z856" s="447"/>
    </row>
    <row r="857" ht="12.75" customHeight="1">
      <c r="A857" s="447"/>
      <c r="B857" s="476"/>
      <c r="C857" s="447"/>
      <c r="E857" s="447"/>
      <c r="F857" s="447"/>
      <c r="G857" s="447"/>
      <c r="O857" s="447"/>
      <c r="P857" s="447"/>
      <c r="Q857" s="447"/>
      <c r="R857" s="447"/>
      <c r="S857" s="447"/>
      <c r="T857" s="447"/>
      <c r="U857" s="447"/>
      <c r="V857" s="447"/>
      <c r="W857" s="447"/>
      <c r="X857" s="447"/>
      <c r="Y857" s="447"/>
      <c r="Z857" s="447"/>
    </row>
    <row r="858" ht="12.75" customHeight="1">
      <c r="A858" s="447"/>
      <c r="B858" s="476"/>
      <c r="C858" s="447"/>
      <c r="E858" s="447"/>
      <c r="F858" s="447"/>
      <c r="G858" s="447"/>
      <c r="O858" s="447"/>
      <c r="P858" s="447"/>
      <c r="Q858" s="447"/>
      <c r="R858" s="447"/>
      <c r="S858" s="447"/>
      <c r="T858" s="447"/>
      <c r="U858" s="447"/>
      <c r="V858" s="447"/>
      <c r="W858" s="447"/>
      <c r="X858" s="447"/>
      <c r="Y858" s="447"/>
      <c r="Z858" s="447"/>
    </row>
    <row r="859" ht="12.75" customHeight="1">
      <c r="A859" s="447"/>
      <c r="B859" s="476"/>
      <c r="C859" s="447"/>
      <c r="E859" s="447"/>
      <c r="F859" s="447"/>
      <c r="G859" s="447"/>
      <c r="O859" s="447"/>
      <c r="P859" s="447"/>
      <c r="Q859" s="447"/>
      <c r="R859" s="447"/>
      <c r="S859" s="447"/>
      <c r="T859" s="447"/>
      <c r="U859" s="447"/>
      <c r="V859" s="447"/>
      <c r="W859" s="447"/>
      <c r="X859" s="447"/>
      <c r="Y859" s="447"/>
      <c r="Z859" s="447"/>
    </row>
    <row r="860" ht="12.75" customHeight="1">
      <c r="A860" s="447"/>
      <c r="B860" s="476"/>
      <c r="C860" s="447"/>
      <c r="E860" s="447"/>
      <c r="F860" s="447"/>
      <c r="G860" s="447"/>
      <c r="O860" s="447"/>
      <c r="P860" s="447"/>
      <c r="Q860" s="447"/>
      <c r="R860" s="447"/>
      <c r="S860" s="447"/>
      <c r="T860" s="447"/>
      <c r="U860" s="447"/>
      <c r="V860" s="447"/>
      <c r="W860" s="447"/>
      <c r="X860" s="447"/>
      <c r="Y860" s="447"/>
      <c r="Z860" s="447"/>
    </row>
    <row r="861" ht="12.75" customHeight="1">
      <c r="A861" s="447"/>
      <c r="B861" s="476"/>
      <c r="C861" s="447"/>
      <c r="E861" s="447"/>
      <c r="F861" s="447"/>
      <c r="G861" s="447"/>
      <c r="O861" s="447"/>
      <c r="P861" s="447"/>
      <c r="Q861" s="447"/>
      <c r="R861" s="447"/>
      <c r="S861" s="447"/>
      <c r="T861" s="447"/>
      <c r="U861" s="447"/>
      <c r="V861" s="447"/>
      <c r="W861" s="447"/>
      <c r="X861" s="447"/>
      <c r="Y861" s="447"/>
      <c r="Z861" s="447"/>
    </row>
    <row r="862" ht="12.75" customHeight="1">
      <c r="A862" s="447"/>
      <c r="B862" s="476"/>
      <c r="C862" s="447"/>
      <c r="E862" s="447"/>
      <c r="F862" s="447"/>
      <c r="G862" s="447"/>
      <c r="O862" s="447"/>
      <c r="P862" s="447"/>
      <c r="Q862" s="447"/>
      <c r="R862" s="447"/>
      <c r="S862" s="447"/>
      <c r="T862" s="447"/>
      <c r="U862" s="447"/>
      <c r="V862" s="447"/>
      <c r="W862" s="447"/>
      <c r="X862" s="447"/>
      <c r="Y862" s="447"/>
      <c r="Z862" s="447"/>
    </row>
    <row r="863" ht="12.75" customHeight="1">
      <c r="A863" s="447"/>
      <c r="B863" s="476"/>
      <c r="C863" s="447"/>
      <c r="E863" s="447"/>
      <c r="F863" s="447"/>
      <c r="G863" s="447"/>
      <c r="O863" s="447"/>
      <c r="P863" s="447"/>
      <c r="Q863" s="447"/>
      <c r="R863" s="447"/>
      <c r="S863" s="447"/>
      <c r="T863" s="447"/>
      <c r="U863" s="447"/>
      <c r="V863" s="447"/>
      <c r="W863" s="447"/>
      <c r="X863" s="447"/>
      <c r="Y863" s="447"/>
      <c r="Z863" s="447"/>
    </row>
    <row r="864" ht="12.75" customHeight="1">
      <c r="A864" s="447"/>
      <c r="B864" s="476"/>
      <c r="C864" s="447"/>
      <c r="E864" s="447"/>
      <c r="F864" s="447"/>
      <c r="G864" s="447"/>
      <c r="O864" s="447"/>
      <c r="P864" s="447"/>
      <c r="Q864" s="447"/>
      <c r="R864" s="447"/>
      <c r="S864" s="447"/>
      <c r="T864" s="447"/>
      <c r="U864" s="447"/>
      <c r="V864" s="447"/>
      <c r="W864" s="447"/>
      <c r="X864" s="447"/>
      <c r="Y864" s="447"/>
      <c r="Z864" s="447"/>
    </row>
    <row r="865" ht="12.75" customHeight="1">
      <c r="A865" s="447"/>
      <c r="B865" s="476"/>
      <c r="C865" s="447"/>
      <c r="E865" s="447"/>
      <c r="F865" s="447"/>
      <c r="G865" s="447"/>
      <c r="O865" s="447"/>
      <c r="P865" s="447"/>
      <c r="Q865" s="447"/>
      <c r="R865" s="447"/>
      <c r="S865" s="447"/>
      <c r="T865" s="447"/>
      <c r="U865" s="447"/>
      <c r="V865" s="447"/>
      <c r="W865" s="447"/>
      <c r="X865" s="447"/>
      <c r="Y865" s="447"/>
      <c r="Z865" s="447"/>
    </row>
    <row r="866" ht="12.75" customHeight="1">
      <c r="A866" s="447"/>
      <c r="B866" s="476"/>
      <c r="C866" s="447"/>
      <c r="E866" s="447"/>
      <c r="F866" s="447"/>
      <c r="G866" s="447"/>
      <c r="O866" s="447"/>
      <c r="P866" s="447"/>
      <c r="Q866" s="447"/>
      <c r="R866" s="447"/>
      <c r="S866" s="447"/>
      <c r="T866" s="447"/>
      <c r="U866" s="447"/>
      <c r="V866" s="447"/>
      <c r="W866" s="447"/>
      <c r="X866" s="447"/>
      <c r="Y866" s="447"/>
      <c r="Z866" s="447"/>
    </row>
    <row r="867" ht="12.75" customHeight="1">
      <c r="A867" s="447"/>
      <c r="B867" s="476"/>
      <c r="C867" s="447"/>
      <c r="E867" s="447"/>
      <c r="F867" s="447"/>
      <c r="G867" s="447"/>
      <c r="O867" s="447"/>
      <c r="P867" s="447"/>
      <c r="Q867" s="447"/>
      <c r="R867" s="447"/>
      <c r="S867" s="447"/>
      <c r="T867" s="447"/>
      <c r="U867" s="447"/>
      <c r="V867" s="447"/>
      <c r="W867" s="447"/>
      <c r="X867" s="447"/>
      <c r="Y867" s="447"/>
      <c r="Z867" s="447"/>
    </row>
    <row r="868" ht="12.75" customHeight="1">
      <c r="A868" s="447"/>
      <c r="B868" s="476"/>
      <c r="C868" s="447"/>
      <c r="E868" s="447"/>
      <c r="F868" s="447"/>
      <c r="G868" s="447"/>
      <c r="O868" s="447"/>
      <c r="P868" s="447"/>
      <c r="Q868" s="447"/>
      <c r="R868" s="447"/>
      <c r="S868" s="447"/>
      <c r="T868" s="447"/>
      <c r="U868" s="447"/>
      <c r="V868" s="447"/>
      <c r="W868" s="447"/>
      <c r="X868" s="447"/>
      <c r="Y868" s="447"/>
      <c r="Z868" s="447"/>
    </row>
    <row r="869" ht="12.75" customHeight="1">
      <c r="A869" s="447"/>
      <c r="B869" s="476"/>
      <c r="C869" s="447"/>
      <c r="E869" s="447"/>
      <c r="F869" s="447"/>
      <c r="G869" s="447"/>
      <c r="O869" s="447"/>
      <c r="P869" s="447"/>
      <c r="Q869" s="447"/>
      <c r="R869" s="447"/>
      <c r="S869" s="447"/>
      <c r="T869" s="447"/>
      <c r="U869" s="447"/>
      <c r="V869" s="447"/>
      <c r="W869" s="447"/>
      <c r="X869" s="447"/>
      <c r="Y869" s="447"/>
      <c r="Z869" s="447"/>
    </row>
    <row r="870" ht="12.75" customHeight="1">
      <c r="A870" s="447"/>
      <c r="B870" s="476"/>
      <c r="C870" s="447"/>
      <c r="E870" s="447"/>
      <c r="F870" s="447"/>
      <c r="G870" s="447"/>
      <c r="O870" s="447"/>
      <c r="P870" s="447"/>
      <c r="Q870" s="447"/>
      <c r="R870" s="447"/>
      <c r="S870" s="447"/>
      <c r="T870" s="447"/>
      <c r="U870" s="447"/>
      <c r="V870" s="447"/>
      <c r="W870" s="447"/>
      <c r="X870" s="447"/>
      <c r="Y870" s="447"/>
      <c r="Z870" s="447"/>
    </row>
    <row r="871" ht="12.75" customHeight="1">
      <c r="A871" s="447"/>
      <c r="B871" s="476"/>
      <c r="C871" s="447"/>
      <c r="E871" s="447"/>
      <c r="F871" s="447"/>
      <c r="G871" s="447"/>
      <c r="O871" s="447"/>
      <c r="P871" s="447"/>
      <c r="Q871" s="447"/>
      <c r="R871" s="447"/>
      <c r="S871" s="447"/>
      <c r="T871" s="447"/>
      <c r="U871" s="447"/>
      <c r="V871" s="447"/>
      <c r="W871" s="447"/>
      <c r="X871" s="447"/>
      <c r="Y871" s="447"/>
      <c r="Z871" s="447"/>
    </row>
    <row r="872" ht="12.75" customHeight="1">
      <c r="A872" s="447"/>
      <c r="B872" s="476"/>
      <c r="C872" s="447"/>
      <c r="E872" s="447"/>
      <c r="F872" s="447"/>
      <c r="G872" s="447"/>
      <c r="O872" s="447"/>
      <c r="P872" s="447"/>
      <c r="Q872" s="447"/>
      <c r="R872" s="447"/>
      <c r="S872" s="447"/>
      <c r="T872" s="447"/>
      <c r="U872" s="447"/>
      <c r="V872" s="447"/>
      <c r="W872" s="447"/>
      <c r="X872" s="447"/>
      <c r="Y872" s="447"/>
      <c r="Z872" s="447"/>
    </row>
    <row r="873" ht="12.75" customHeight="1">
      <c r="A873" s="447"/>
      <c r="B873" s="476"/>
      <c r="C873" s="447"/>
      <c r="E873" s="447"/>
      <c r="F873" s="447"/>
      <c r="G873" s="447"/>
      <c r="O873" s="447"/>
      <c r="P873" s="447"/>
      <c r="Q873" s="447"/>
      <c r="R873" s="447"/>
      <c r="S873" s="447"/>
      <c r="T873" s="447"/>
      <c r="U873" s="447"/>
      <c r="V873" s="447"/>
      <c r="W873" s="447"/>
      <c r="X873" s="447"/>
      <c r="Y873" s="447"/>
      <c r="Z873" s="447"/>
    </row>
    <row r="874" ht="12.75" customHeight="1">
      <c r="A874" s="447"/>
      <c r="B874" s="476"/>
      <c r="C874" s="447"/>
      <c r="E874" s="447"/>
      <c r="F874" s="447"/>
      <c r="G874" s="447"/>
      <c r="O874" s="447"/>
      <c r="P874" s="447"/>
      <c r="Q874" s="447"/>
      <c r="R874" s="447"/>
      <c r="S874" s="447"/>
      <c r="T874" s="447"/>
      <c r="U874" s="447"/>
      <c r="V874" s="447"/>
      <c r="W874" s="447"/>
      <c r="X874" s="447"/>
      <c r="Y874" s="447"/>
      <c r="Z874" s="447"/>
    </row>
    <row r="875" ht="12.75" customHeight="1">
      <c r="A875" s="447"/>
      <c r="B875" s="476"/>
      <c r="C875" s="447"/>
      <c r="E875" s="447"/>
      <c r="F875" s="447"/>
      <c r="G875" s="447"/>
      <c r="O875" s="447"/>
      <c r="P875" s="447"/>
      <c r="Q875" s="447"/>
      <c r="R875" s="447"/>
      <c r="S875" s="447"/>
      <c r="T875" s="447"/>
      <c r="U875" s="447"/>
      <c r="V875" s="447"/>
      <c r="W875" s="447"/>
      <c r="X875" s="447"/>
      <c r="Y875" s="447"/>
      <c r="Z875" s="447"/>
    </row>
    <row r="876" ht="12.75" customHeight="1">
      <c r="A876" s="447"/>
      <c r="B876" s="476"/>
      <c r="C876" s="447"/>
      <c r="E876" s="447"/>
      <c r="F876" s="447"/>
      <c r="G876" s="447"/>
      <c r="O876" s="447"/>
      <c r="P876" s="447"/>
      <c r="Q876" s="447"/>
      <c r="R876" s="447"/>
      <c r="S876" s="447"/>
      <c r="T876" s="447"/>
      <c r="U876" s="447"/>
      <c r="V876" s="447"/>
      <c r="W876" s="447"/>
      <c r="X876" s="447"/>
      <c r="Y876" s="447"/>
      <c r="Z876" s="447"/>
    </row>
    <row r="877" ht="12.75" customHeight="1">
      <c r="A877" s="447"/>
      <c r="B877" s="476"/>
      <c r="C877" s="447"/>
      <c r="E877" s="447"/>
      <c r="F877" s="447"/>
      <c r="G877" s="447"/>
      <c r="O877" s="447"/>
      <c r="P877" s="447"/>
      <c r="Q877" s="447"/>
      <c r="R877" s="447"/>
      <c r="S877" s="447"/>
      <c r="T877" s="447"/>
      <c r="U877" s="447"/>
      <c r="V877" s="447"/>
      <c r="W877" s="447"/>
      <c r="X877" s="447"/>
      <c r="Y877" s="447"/>
      <c r="Z877" s="447"/>
    </row>
    <row r="878" ht="12.75" customHeight="1">
      <c r="A878" s="447"/>
      <c r="B878" s="476"/>
      <c r="C878" s="447"/>
      <c r="E878" s="447"/>
      <c r="F878" s="447"/>
      <c r="G878" s="447"/>
      <c r="O878" s="447"/>
      <c r="P878" s="447"/>
      <c r="Q878" s="447"/>
      <c r="R878" s="447"/>
      <c r="S878" s="447"/>
      <c r="T878" s="447"/>
      <c r="U878" s="447"/>
      <c r="V878" s="447"/>
      <c r="W878" s="447"/>
      <c r="X878" s="447"/>
      <c r="Y878" s="447"/>
      <c r="Z878" s="447"/>
    </row>
    <row r="879" ht="12.75" customHeight="1">
      <c r="A879" s="447"/>
      <c r="B879" s="476"/>
      <c r="C879" s="447"/>
      <c r="E879" s="447"/>
      <c r="F879" s="447"/>
      <c r="G879" s="447"/>
      <c r="O879" s="447"/>
      <c r="P879" s="447"/>
      <c r="Q879" s="447"/>
      <c r="R879" s="447"/>
      <c r="S879" s="447"/>
      <c r="T879" s="447"/>
      <c r="U879" s="447"/>
      <c r="V879" s="447"/>
      <c r="W879" s="447"/>
      <c r="X879" s="447"/>
      <c r="Y879" s="447"/>
      <c r="Z879" s="447"/>
    </row>
    <row r="880" ht="12.75" customHeight="1">
      <c r="A880" s="447"/>
      <c r="B880" s="476"/>
      <c r="C880" s="447"/>
      <c r="E880" s="447"/>
      <c r="F880" s="447"/>
      <c r="G880" s="447"/>
      <c r="O880" s="447"/>
      <c r="P880" s="447"/>
      <c r="Q880" s="447"/>
      <c r="R880" s="447"/>
      <c r="S880" s="447"/>
      <c r="T880" s="447"/>
      <c r="U880" s="447"/>
      <c r="V880" s="447"/>
      <c r="W880" s="447"/>
      <c r="X880" s="447"/>
      <c r="Y880" s="447"/>
      <c r="Z880" s="447"/>
    </row>
    <row r="881" ht="12.75" customHeight="1">
      <c r="A881" s="447"/>
      <c r="B881" s="476"/>
      <c r="C881" s="447"/>
      <c r="E881" s="447"/>
      <c r="F881" s="447"/>
      <c r="G881" s="447"/>
      <c r="O881" s="447"/>
      <c r="P881" s="447"/>
      <c r="Q881" s="447"/>
      <c r="R881" s="447"/>
      <c r="S881" s="447"/>
      <c r="T881" s="447"/>
      <c r="U881" s="447"/>
      <c r="V881" s="447"/>
      <c r="W881" s="447"/>
      <c r="X881" s="447"/>
      <c r="Y881" s="447"/>
      <c r="Z881" s="447"/>
    </row>
    <row r="882" ht="12.75" customHeight="1">
      <c r="A882" s="447"/>
      <c r="B882" s="476"/>
      <c r="C882" s="447"/>
      <c r="E882" s="447"/>
      <c r="F882" s="447"/>
      <c r="G882" s="447"/>
      <c r="O882" s="447"/>
      <c r="P882" s="447"/>
      <c r="Q882" s="447"/>
      <c r="R882" s="447"/>
      <c r="S882" s="447"/>
      <c r="T882" s="447"/>
      <c r="U882" s="447"/>
      <c r="V882" s="447"/>
      <c r="W882" s="447"/>
      <c r="X882" s="447"/>
      <c r="Y882" s="447"/>
      <c r="Z882" s="447"/>
    </row>
    <row r="883" ht="12.75" customHeight="1">
      <c r="A883" s="447"/>
      <c r="B883" s="476"/>
      <c r="C883" s="447"/>
      <c r="E883" s="447"/>
      <c r="F883" s="447"/>
      <c r="G883" s="447"/>
      <c r="O883" s="447"/>
      <c r="P883" s="447"/>
      <c r="Q883" s="447"/>
      <c r="R883" s="447"/>
      <c r="S883" s="447"/>
      <c r="T883" s="447"/>
      <c r="U883" s="447"/>
      <c r="V883" s="447"/>
      <c r="W883" s="447"/>
      <c r="X883" s="447"/>
      <c r="Y883" s="447"/>
      <c r="Z883" s="447"/>
    </row>
    <row r="884" ht="12.75" customHeight="1">
      <c r="A884" s="447"/>
      <c r="B884" s="476"/>
      <c r="C884" s="447"/>
      <c r="E884" s="447"/>
      <c r="F884" s="447"/>
      <c r="G884" s="447"/>
      <c r="O884" s="447"/>
      <c r="P884" s="447"/>
      <c r="Q884" s="447"/>
      <c r="R884" s="447"/>
      <c r="S884" s="447"/>
      <c r="T884" s="447"/>
      <c r="U884" s="447"/>
      <c r="V884" s="447"/>
      <c r="W884" s="447"/>
      <c r="X884" s="447"/>
      <c r="Y884" s="447"/>
      <c r="Z884" s="447"/>
    </row>
    <row r="885" ht="12.75" customHeight="1">
      <c r="A885" s="447"/>
      <c r="B885" s="476"/>
      <c r="C885" s="447"/>
      <c r="E885" s="447"/>
      <c r="F885" s="447"/>
      <c r="G885" s="447"/>
      <c r="O885" s="447"/>
      <c r="P885" s="447"/>
      <c r="Q885" s="447"/>
      <c r="R885" s="447"/>
      <c r="S885" s="447"/>
      <c r="T885" s="447"/>
      <c r="U885" s="447"/>
      <c r="V885" s="447"/>
      <c r="W885" s="447"/>
      <c r="X885" s="447"/>
      <c r="Y885" s="447"/>
      <c r="Z885" s="447"/>
    </row>
    <row r="886" ht="12.75" customHeight="1">
      <c r="A886" s="447"/>
      <c r="B886" s="476"/>
      <c r="C886" s="447"/>
      <c r="E886" s="447"/>
      <c r="F886" s="447"/>
      <c r="G886" s="447"/>
      <c r="O886" s="447"/>
      <c r="P886" s="447"/>
      <c r="Q886" s="447"/>
      <c r="R886" s="447"/>
      <c r="S886" s="447"/>
      <c r="T886" s="447"/>
      <c r="U886" s="447"/>
      <c r="V886" s="447"/>
      <c r="W886" s="447"/>
      <c r="X886" s="447"/>
      <c r="Y886" s="447"/>
      <c r="Z886" s="447"/>
    </row>
    <row r="887" ht="12.75" customHeight="1">
      <c r="A887" s="447"/>
      <c r="B887" s="476"/>
      <c r="C887" s="447"/>
      <c r="E887" s="447"/>
      <c r="F887" s="447"/>
      <c r="G887" s="447"/>
      <c r="O887" s="447"/>
      <c r="P887" s="447"/>
      <c r="Q887" s="447"/>
      <c r="R887" s="447"/>
      <c r="S887" s="447"/>
      <c r="T887" s="447"/>
      <c r="U887" s="447"/>
      <c r="V887" s="447"/>
      <c r="W887" s="447"/>
      <c r="X887" s="447"/>
      <c r="Y887" s="447"/>
      <c r="Z887" s="447"/>
    </row>
    <row r="888" ht="12.75" customHeight="1">
      <c r="A888" s="447"/>
      <c r="B888" s="476"/>
      <c r="C888" s="447"/>
      <c r="E888" s="447"/>
      <c r="F888" s="447"/>
      <c r="G888" s="447"/>
      <c r="O888" s="447"/>
      <c r="P888" s="447"/>
      <c r="Q888" s="447"/>
      <c r="R888" s="447"/>
      <c r="S888" s="447"/>
      <c r="T888" s="447"/>
      <c r="U888" s="447"/>
      <c r="V888" s="447"/>
      <c r="W888" s="447"/>
      <c r="X888" s="447"/>
      <c r="Y888" s="447"/>
      <c r="Z888" s="447"/>
    </row>
    <row r="889" ht="12.75" customHeight="1">
      <c r="A889" s="447"/>
      <c r="B889" s="476"/>
      <c r="C889" s="447"/>
      <c r="E889" s="447"/>
      <c r="F889" s="447"/>
      <c r="G889" s="447"/>
      <c r="O889" s="447"/>
      <c r="P889" s="447"/>
      <c r="Q889" s="447"/>
      <c r="R889" s="447"/>
      <c r="S889" s="447"/>
      <c r="T889" s="447"/>
      <c r="U889" s="447"/>
      <c r="V889" s="447"/>
      <c r="W889" s="447"/>
      <c r="X889" s="447"/>
      <c r="Y889" s="447"/>
      <c r="Z889" s="447"/>
    </row>
    <row r="890" ht="12.75" customHeight="1">
      <c r="A890" s="447"/>
      <c r="B890" s="476"/>
      <c r="C890" s="447"/>
      <c r="E890" s="447"/>
      <c r="F890" s="447"/>
      <c r="G890" s="447"/>
      <c r="O890" s="447"/>
      <c r="P890" s="447"/>
      <c r="Q890" s="447"/>
      <c r="R890" s="447"/>
      <c r="S890" s="447"/>
      <c r="T890" s="447"/>
      <c r="U890" s="447"/>
      <c r="V890" s="447"/>
      <c r="W890" s="447"/>
      <c r="X890" s="447"/>
      <c r="Y890" s="447"/>
      <c r="Z890" s="447"/>
    </row>
    <row r="891" ht="12.75" customHeight="1">
      <c r="A891" s="447"/>
      <c r="B891" s="476"/>
      <c r="C891" s="447"/>
      <c r="E891" s="447"/>
      <c r="F891" s="447"/>
      <c r="G891" s="447"/>
      <c r="O891" s="447"/>
      <c r="P891" s="447"/>
      <c r="Q891" s="447"/>
      <c r="R891" s="447"/>
      <c r="S891" s="447"/>
      <c r="T891" s="447"/>
      <c r="U891" s="447"/>
      <c r="V891" s="447"/>
      <c r="W891" s="447"/>
      <c r="X891" s="447"/>
      <c r="Y891" s="447"/>
      <c r="Z891" s="447"/>
    </row>
    <row r="892" ht="12.75" customHeight="1">
      <c r="A892" s="447"/>
      <c r="B892" s="476"/>
      <c r="C892" s="447"/>
      <c r="E892" s="447"/>
      <c r="F892" s="447"/>
      <c r="G892" s="447"/>
      <c r="O892" s="447"/>
      <c r="P892" s="447"/>
      <c r="Q892" s="447"/>
      <c r="R892" s="447"/>
      <c r="S892" s="447"/>
      <c r="T892" s="447"/>
      <c r="U892" s="447"/>
      <c r="V892" s="447"/>
      <c r="W892" s="447"/>
      <c r="X892" s="447"/>
      <c r="Y892" s="447"/>
      <c r="Z892" s="447"/>
    </row>
    <row r="893" ht="12.75" customHeight="1">
      <c r="A893" s="447"/>
      <c r="B893" s="476"/>
      <c r="C893" s="447"/>
      <c r="E893" s="447"/>
      <c r="F893" s="447"/>
      <c r="G893" s="447"/>
      <c r="O893" s="447"/>
      <c r="P893" s="447"/>
      <c r="Q893" s="447"/>
      <c r="R893" s="447"/>
      <c r="S893" s="447"/>
      <c r="T893" s="447"/>
      <c r="U893" s="447"/>
      <c r="V893" s="447"/>
      <c r="W893" s="447"/>
      <c r="X893" s="447"/>
      <c r="Y893" s="447"/>
      <c r="Z893" s="447"/>
    </row>
    <row r="894" ht="12.75" customHeight="1">
      <c r="A894" s="447"/>
      <c r="B894" s="476"/>
      <c r="C894" s="447"/>
      <c r="E894" s="447"/>
      <c r="F894" s="447"/>
      <c r="G894" s="447"/>
      <c r="O894" s="447"/>
      <c r="P894" s="447"/>
      <c r="Q894" s="447"/>
      <c r="R894" s="447"/>
      <c r="S894" s="447"/>
      <c r="T894" s="447"/>
      <c r="U894" s="447"/>
      <c r="V894" s="447"/>
      <c r="W894" s="447"/>
      <c r="X894" s="447"/>
      <c r="Y894" s="447"/>
      <c r="Z894" s="447"/>
    </row>
    <row r="895" ht="12.75" customHeight="1">
      <c r="A895" s="447"/>
      <c r="B895" s="476"/>
      <c r="C895" s="447"/>
      <c r="E895" s="447"/>
      <c r="F895" s="447"/>
      <c r="G895" s="447"/>
      <c r="O895" s="447"/>
      <c r="P895" s="447"/>
      <c r="Q895" s="447"/>
      <c r="R895" s="447"/>
      <c r="S895" s="447"/>
      <c r="T895" s="447"/>
      <c r="U895" s="447"/>
      <c r="V895" s="447"/>
      <c r="W895" s="447"/>
      <c r="X895" s="447"/>
      <c r="Y895" s="447"/>
      <c r="Z895" s="447"/>
    </row>
    <row r="896" ht="12.75" customHeight="1">
      <c r="A896" s="447"/>
      <c r="B896" s="476"/>
      <c r="C896" s="447"/>
      <c r="E896" s="447"/>
      <c r="F896" s="447"/>
      <c r="G896" s="447"/>
      <c r="O896" s="447"/>
      <c r="P896" s="447"/>
      <c r="Q896" s="447"/>
      <c r="R896" s="447"/>
      <c r="S896" s="447"/>
      <c r="T896" s="447"/>
      <c r="U896" s="447"/>
      <c r="V896" s="447"/>
      <c r="W896" s="447"/>
      <c r="X896" s="447"/>
      <c r="Y896" s="447"/>
      <c r="Z896" s="447"/>
    </row>
    <row r="897" ht="12.75" customHeight="1">
      <c r="A897" s="447"/>
      <c r="B897" s="476"/>
      <c r="C897" s="447"/>
      <c r="E897" s="447"/>
      <c r="F897" s="447"/>
      <c r="G897" s="447"/>
      <c r="O897" s="447"/>
      <c r="P897" s="447"/>
      <c r="Q897" s="447"/>
      <c r="R897" s="447"/>
      <c r="S897" s="447"/>
      <c r="T897" s="447"/>
      <c r="U897" s="447"/>
      <c r="V897" s="447"/>
      <c r="W897" s="447"/>
      <c r="X897" s="447"/>
      <c r="Y897" s="447"/>
      <c r="Z897" s="447"/>
    </row>
    <row r="898" ht="12.75" customHeight="1">
      <c r="A898" s="447"/>
      <c r="B898" s="476"/>
      <c r="C898" s="447"/>
      <c r="E898" s="447"/>
      <c r="F898" s="447"/>
      <c r="G898" s="447"/>
      <c r="O898" s="447"/>
      <c r="P898" s="447"/>
      <c r="Q898" s="447"/>
      <c r="R898" s="447"/>
      <c r="S898" s="447"/>
      <c r="T898" s="447"/>
      <c r="U898" s="447"/>
      <c r="V898" s="447"/>
      <c r="W898" s="447"/>
      <c r="X898" s="447"/>
      <c r="Y898" s="447"/>
      <c r="Z898" s="447"/>
    </row>
    <row r="899" ht="12.75" customHeight="1">
      <c r="A899" s="447"/>
      <c r="B899" s="476"/>
      <c r="C899" s="447"/>
      <c r="E899" s="447"/>
      <c r="F899" s="447"/>
      <c r="G899" s="447"/>
      <c r="O899" s="447"/>
      <c r="P899" s="447"/>
      <c r="Q899" s="447"/>
      <c r="R899" s="447"/>
      <c r="S899" s="447"/>
      <c r="T899" s="447"/>
      <c r="U899" s="447"/>
      <c r="V899" s="447"/>
      <c r="W899" s="447"/>
      <c r="X899" s="447"/>
      <c r="Y899" s="447"/>
      <c r="Z899" s="447"/>
    </row>
    <row r="900" ht="12.75" customHeight="1">
      <c r="A900" s="447"/>
      <c r="B900" s="476"/>
      <c r="C900" s="447"/>
      <c r="E900" s="447"/>
      <c r="F900" s="447"/>
      <c r="G900" s="447"/>
      <c r="O900" s="447"/>
      <c r="P900" s="447"/>
      <c r="Q900" s="447"/>
      <c r="R900" s="447"/>
      <c r="S900" s="447"/>
      <c r="T900" s="447"/>
      <c r="U900" s="447"/>
      <c r="V900" s="447"/>
      <c r="W900" s="447"/>
      <c r="X900" s="447"/>
      <c r="Y900" s="447"/>
      <c r="Z900" s="447"/>
    </row>
    <row r="901" ht="12.75" customHeight="1">
      <c r="A901" s="447"/>
      <c r="B901" s="476"/>
      <c r="C901" s="447"/>
      <c r="E901" s="447"/>
      <c r="F901" s="447"/>
      <c r="G901" s="447"/>
      <c r="O901" s="447"/>
      <c r="P901" s="447"/>
      <c r="Q901" s="447"/>
      <c r="R901" s="447"/>
      <c r="S901" s="447"/>
      <c r="T901" s="447"/>
      <c r="U901" s="447"/>
      <c r="V901" s="447"/>
      <c r="W901" s="447"/>
      <c r="X901" s="447"/>
      <c r="Y901" s="447"/>
      <c r="Z901" s="447"/>
    </row>
    <row r="902" ht="12.75" customHeight="1">
      <c r="A902" s="447"/>
      <c r="B902" s="476"/>
      <c r="C902" s="447"/>
      <c r="E902" s="447"/>
      <c r="F902" s="447"/>
      <c r="G902" s="447"/>
      <c r="O902" s="447"/>
      <c r="P902" s="447"/>
      <c r="Q902" s="447"/>
      <c r="R902" s="447"/>
      <c r="S902" s="447"/>
      <c r="T902" s="447"/>
      <c r="U902" s="447"/>
      <c r="V902" s="447"/>
      <c r="W902" s="447"/>
      <c r="X902" s="447"/>
      <c r="Y902" s="447"/>
      <c r="Z902" s="447"/>
    </row>
    <row r="903" ht="12.75" customHeight="1">
      <c r="A903" s="447"/>
      <c r="B903" s="476"/>
      <c r="C903" s="447"/>
      <c r="E903" s="447"/>
      <c r="F903" s="447"/>
      <c r="G903" s="447"/>
      <c r="O903" s="447"/>
      <c r="P903" s="447"/>
      <c r="Q903" s="447"/>
      <c r="R903" s="447"/>
      <c r="S903" s="447"/>
      <c r="T903" s="447"/>
      <c r="U903" s="447"/>
      <c r="V903" s="447"/>
      <c r="W903" s="447"/>
      <c r="X903" s="447"/>
      <c r="Y903" s="447"/>
      <c r="Z903" s="447"/>
    </row>
    <row r="904" ht="12.75" customHeight="1">
      <c r="A904" s="447"/>
      <c r="B904" s="476"/>
      <c r="C904" s="447"/>
      <c r="E904" s="447"/>
      <c r="F904" s="447"/>
      <c r="G904" s="447"/>
      <c r="O904" s="447"/>
      <c r="P904" s="447"/>
      <c r="Q904" s="447"/>
      <c r="R904" s="447"/>
      <c r="S904" s="447"/>
      <c r="T904" s="447"/>
      <c r="U904" s="447"/>
      <c r="V904" s="447"/>
      <c r="W904" s="447"/>
      <c r="X904" s="447"/>
      <c r="Y904" s="447"/>
      <c r="Z904" s="447"/>
    </row>
    <row r="905" ht="12.75" customHeight="1">
      <c r="A905" s="447"/>
      <c r="B905" s="476"/>
      <c r="C905" s="447"/>
      <c r="E905" s="447"/>
      <c r="F905" s="447"/>
      <c r="G905" s="447"/>
      <c r="O905" s="447"/>
      <c r="P905" s="447"/>
      <c r="Q905" s="447"/>
      <c r="R905" s="447"/>
      <c r="S905" s="447"/>
      <c r="T905" s="447"/>
      <c r="U905" s="447"/>
      <c r="V905" s="447"/>
      <c r="W905" s="447"/>
      <c r="X905" s="447"/>
      <c r="Y905" s="447"/>
      <c r="Z905" s="447"/>
    </row>
    <row r="906" ht="12.75" customHeight="1">
      <c r="A906" s="447"/>
      <c r="B906" s="476"/>
      <c r="C906" s="447"/>
      <c r="E906" s="447"/>
      <c r="F906" s="447"/>
      <c r="G906" s="447"/>
      <c r="O906" s="447"/>
      <c r="P906" s="447"/>
      <c r="Q906" s="447"/>
      <c r="R906" s="447"/>
      <c r="S906" s="447"/>
      <c r="T906" s="447"/>
      <c r="U906" s="447"/>
      <c r="V906" s="447"/>
      <c r="W906" s="447"/>
      <c r="X906" s="447"/>
      <c r="Y906" s="447"/>
      <c r="Z906" s="447"/>
    </row>
    <row r="907" ht="12.75" customHeight="1">
      <c r="A907" s="447"/>
      <c r="B907" s="476"/>
      <c r="C907" s="447"/>
      <c r="E907" s="447"/>
      <c r="F907" s="447"/>
      <c r="G907" s="447"/>
      <c r="O907" s="447"/>
      <c r="P907" s="447"/>
      <c r="Q907" s="447"/>
      <c r="R907" s="447"/>
      <c r="S907" s="447"/>
      <c r="T907" s="447"/>
      <c r="U907" s="447"/>
      <c r="V907" s="447"/>
      <c r="W907" s="447"/>
      <c r="X907" s="447"/>
      <c r="Y907" s="447"/>
      <c r="Z907" s="447"/>
    </row>
    <row r="908" ht="12.75" customHeight="1">
      <c r="A908" s="447"/>
      <c r="B908" s="476"/>
      <c r="C908" s="447"/>
      <c r="E908" s="447"/>
      <c r="F908" s="447"/>
      <c r="G908" s="447"/>
      <c r="O908" s="447"/>
      <c r="P908" s="447"/>
      <c r="Q908" s="447"/>
      <c r="R908" s="447"/>
      <c r="S908" s="447"/>
      <c r="T908" s="447"/>
      <c r="U908" s="447"/>
      <c r="V908" s="447"/>
      <c r="W908" s="447"/>
      <c r="X908" s="447"/>
      <c r="Y908" s="447"/>
      <c r="Z908" s="447"/>
    </row>
    <row r="909" ht="12.75" customHeight="1">
      <c r="A909" s="447"/>
      <c r="B909" s="476"/>
      <c r="C909" s="447"/>
      <c r="E909" s="447"/>
      <c r="F909" s="447"/>
      <c r="G909" s="447"/>
      <c r="O909" s="447"/>
      <c r="P909" s="447"/>
      <c r="Q909" s="447"/>
      <c r="R909" s="447"/>
      <c r="S909" s="447"/>
      <c r="T909" s="447"/>
      <c r="U909" s="447"/>
      <c r="V909" s="447"/>
      <c r="W909" s="447"/>
      <c r="X909" s="447"/>
      <c r="Y909" s="447"/>
      <c r="Z909" s="447"/>
    </row>
    <row r="910" ht="12.75" customHeight="1">
      <c r="A910" s="447"/>
      <c r="B910" s="476"/>
      <c r="C910" s="447"/>
      <c r="E910" s="447"/>
      <c r="F910" s="447"/>
      <c r="G910" s="447"/>
      <c r="O910" s="447"/>
      <c r="P910" s="447"/>
      <c r="Q910" s="447"/>
      <c r="R910" s="447"/>
      <c r="S910" s="447"/>
      <c r="T910" s="447"/>
      <c r="U910" s="447"/>
      <c r="V910" s="447"/>
      <c r="W910" s="447"/>
      <c r="X910" s="447"/>
      <c r="Y910" s="447"/>
      <c r="Z910" s="447"/>
    </row>
    <row r="911" ht="12.75" customHeight="1">
      <c r="A911" s="447"/>
      <c r="B911" s="476"/>
      <c r="C911" s="447"/>
      <c r="E911" s="447"/>
      <c r="F911" s="447"/>
      <c r="G911" s="447"/>
      <c r="O911" s="447"/>
      <c r="P911" s="447"/>
      <c r="Q911" s="447"/>
      <c r="R911" s="447"/>
      <c r="S911" s="447"/>
      <c r="T911" s="447"/>
      <c r="U911" s="447"/>
      <c r="V911" s="447"/>
      <c r="W911" s="447"/>
      <c r="X911" s="447"/>
      <c r="Y911" s="447"/>
      <c r="Z911" s="447"/>
    </row>
    <row r="912" ht="12.75" customHeight="1">
      <c r="A912" s="447"/>
      <c r="B912" s="476"/>
      <c r="C912" s="447"/>
      <c r="E912" s="447"/>
      <c r="F912" s="447"/>
      <c r="G912" s="447"/>
      <c r="O912" s="447"/>
      <c r="P912" s="447"/>
      <c r="Q912" s="447"/>
      <c r="R912" s="447"/>
      <c r="S912" s="447"/>
      <c r="T912" s="447"/>
      <c r="U912" s="447"/>
      <c r="V912" s="447"/>
      <c r="W912" s="447"/>
      <c r="X912" s="447"/>
      <c r="Y912" s="447"/>
      <c r="Z912" s="447"/>
    </row>
    <row r="913" ht="12.75" customHeight="1">
      <c r="A913" s="447"/>
      <c r="B913" s="476"/>
      <c r="C913" s="447"/>
      <c r="E913" s="447"/>
      <c r="F913" s="447"/>
      <c r="G913" s="447"/>
      <c r="O913" s="447"/>
      <c r="P913" s="447"/>
      <c r="Q913" s="447"/>
      <c r="R913" s="447"/>
      <c r="S913" s="447"/>
      <c r="T913" s="447"/>
      <c r="U913" s="447"/>
      <c r="V913" s="447"/>
      <c r="W913" s="447"/>
      <c r="X913" s="447"/>
      <c r="Y913" s="447"/>
      <c r="Z913" s="447"/>
    </row>
    <row r="914" ht="12.75" customHeight="1">
      <c r="A914" s="447"/>
      <c r="B914" s="476"/>
      <c r="C914" s="447"/>
      <c r="E914" s="447"/>
      <c r="F914" s="447"/>
      <c r="G914" s="447"/>
      <c r="O914" s="447"/>
      <c r="P914" s="447"/>
      <c r="Q914" s="447"/>
      <c r="R914" s="447"/>
      <c r="S914" s="447"/>
      <c r="T914" s="447"/>
      <c r="U914" s="447"/>
      <c r="V914" s="447"/>
      <c r="W914" s="447"/>
      <c r="X914" s="447"/>
      <c r="Y914" s="447"/>
      <c r="Z914" s="447"/>
    </row>
    <row r="915" ht="12.75" customHeight="1">
      <c r="A915" s="447"/>
      <c r="B915" s="476"/>
      <c r="C915" s="447"/>
      <c r="E915" s="447"/>
      <c r="F915" s="447"/>
      <c r="G915" s="447"/>
      <c r="O915" s="447"/>
      <c r="P915" s="447"/>
      <c r="Q915" s="447"/>
      <c r="R915" s="447"/>
      <c r="S915" s="447"/>
      <c r="T915" s="447"/>
      <c r="U915" s="447"/>
      <c r="V915" s="447"/>
      <c r="W915" s="447"/>
      <c r="X915" s="447"/>
      <c r="Y915" s="447"/>
      <c r="Z915" s="447"/>
    </row>
    <row r="916" ht="12.75" customHeight="1">
      <c r="A916" s="447"/>
      <c r="B916" s="476"/>
      <c r="C916" s="447"/>
      <c r="E916" s="447"/>
      <c r="F916" s="447"/>
      <c r="G916" s="447"/>
      <c r="O916" s="447"/>
      <c r="P916" s="447"/>
      <c r="Q916" s="447"/>
      <c r="R916" s="447"/>
      <c r="S916" s="447"/>
      <c r="T916" s="447"/>
      <c r="U916" s="447"/>
      <c r="V916" s="447"/>
      <c r="W916" s="447"/>
      <c r="X916" s="447"/>
      <c r="Y916" s="447"/>
      <c r="Z916" s="447"/>
    </row>
    <row r="917" ht="12.75" customHeight="1">
      <c r="A917" s="447"/>
      <c r="B917" s="476"/>
      <c r="C917" s="447"/>
      <c r="E917" s="447"/>
      <c r="F917" s="447"/>
      <c r="G917" s="447"/>
      <c r="O917" s="447"/>
      <c r="P917" s="447"/>
      <c r="Q917" s="447"/>
      <c r="R917" s="447"/>
      <c r="S917" s="447"/>
      <c r="T917" s="447"/>
      <c r="U917" s="447"/>
      <c r="V917" s="447"/>
      <c r="W917" s="447"/>
      <c r="X917" s="447"/>
      <c r="Y917" s="447"/>
      <c r="Z917" s="447"/>
    </row>
    <row r="918" ht="12.75" customHeight="1">
      <c r="A918" s="447"/>
      <c r="B918" s="476"/>
      <c r="C918" s="447"/>
      <c r="E918" s="447"/>
      <c r="F918" s="447"/>
      <c r="G918" s="447"/>
      <c r="O918" s="447"/>
      <c r="P918" s="447"/>
      <c r="Q918" s="447"/>
      <c r="R918" s="447"/>
      <c r="S918" s="447"/>
      <c r="T918" s="447"/>
      <c r="U918" s="447"/>
      <c r="V918" s="447"/>
      <c r="W918" s="447"/>
      <c r="X918" s="447"/>
      <c r="Y918" s="447"/>
      <c r="Z918" s="447"/>
    </row>
    <row r="919" ht="12.75" customHeight="1">
      <c r="A919" s="447"/>
      <c r="B919" s="476"/>
      <c r="C919" s="447"/>
      <c r="E919" s="447"/>
      <c r="F919" s="447"/>
      <c r="G919" s="447"/>
      <c r="O919" s="447"/>
      <c r="P919" s="447"/>
      <c r="Q919" s="447"/>
      <c r="R919" s="447"/>
      <c r="S919" s="447"/>
      <c r="T919" s="447"/>
      <c r="U919" s="447"/>
      <c r="V919" s="447"/>
      <c r="W919" s="447"/>
      <c r="X919" s="447"/>
      <c r="Y919" s="447"/>
      <c r="Z919" s="447"/>
    </row>
    <row r="920" ht="12.75" customHeight="1">
      <c r="A920" s="447"/>
      <c r="B920" s="476"/>
      <c r="C920" s="447"/>
      <c r="E920" s="447"/>
      <c r="F920" s="447"/>
      <c r="G920" s="447"/>
      <c r="O920" s="447"/>
      <c r="P920" s="447"/>
      <c r="Q920" s="447"/>
      <c r="R920" s="447"/>
      <c r="S920" s="447"/>
      <c r="T920" s="447"/>
      <c r="U920" s="447"/>
      <c r="V920" s="447"/>
      <c r="W920" s="447"/>
      <c r="X920" s="447"/>
      <c r="Y920" s="447"/>
      <c r="Z920" s="447"/>
    </row>
    <row r="921" ht="12.75" customHeight="1">
      <c r="A921" s="447"/>
      <c r="B921" s="476"/>
      <c r="C921" s="447"/>
      <c r="E921" s="447"/>
      <c r="F921" s="447"/>
      <c r="G921" s="447"/>
      <c r="O921" s="447"/>
      <c r="P921" s="447"/>
      <c r="Q921" s="447"/>
      <c r="R921" s="447"/>
      <c r="S921" s="447"/>
      <c r="T921" s="447"/>
      <c r="U921" s="447"/>
      <c r="V921" s="447"/>
      <c r="W921" s="447"/>
      <c r="X921" s="447"/>
      <c r="Y921" s="447"/>
      <c r="Z921" s="447"/>
    </row>
    <row r="922" ht="12.75" customHeight="1">
      <c r="A922" s="447"/>
      <c r="B922" s="476"/>
      <c r="C922" s="447"/>
      <c r="E922" s="447"/>
      <c r="F922" s="447"/>
      <c r="G922" s="447"/>
      <c r="O922" s="447"/>
      <c r="P922" s="447"/>
      <c r="Q922" s="447"/>
      <c r="R922" s="447"/>
      <c r="S922" s="447"/>
      <c r="T922" s="447"/>
      <c r="U922" s="447"/>
      <c r="V922" s="447"/>
      <c r="W922" s="447"/>
      <c r="X922" s="447"/>
      <c r="Y922" s="447"/>
      <c r="Z922" s="447"/>
    </row>
    <row r="923" ht="12.75" customHeight="1">
      <c r="A923" s="447"/>
      <c r="B923" s="476"/>
      <c r="C923" s="447"/>
      <c r="E923" s="447"/>
      <c r="F923" s="447"/>
      <c r="G923" s="447"/>
      <c r="O923" s="447"/>
      <c r="P923" s="447"/>
      <c r="Q923" s="447"/>
      <c r="R923" s="447"/>
      <c r="S923" s="447"/>
      <c r="T923" s="447"/>
      <c r="U923" s="447"/>
      <c r="V923" s="447"/>
      <c r="W923" s="447"/>
      <c r="X923" s="447"/>
      <c r="Y923" s="447"/>
      <c r="Z923" s="447"/>
    </row>
    <row r="924" ht="12.75" customHeight="1">
      <c r="A924" s="447"/>
      <c r="B924" s="476"/>
      <c r="C924" s="447"/>
      <c r="E924" s="447"/>
      <c r="F924" s="447"/>
      <c r="G924" s="447"/>
      <c r="O924" s="447"/>
      <c r="P924" s="447"/>
      <c r="Q924" s="447"/>
      <c r="R924" s="447"/>
      <c r="S924" s="447"/>
      <c r="T924" s="447"/>
      <c r="U924" s="447"/>
      <c r="V924" s="447"/>
      <c r="W924" s="447"/>
      <c r="X924" s="447"/>
      <c r="Y924" s="447"/>
      <c r="Z924" s="447"/>
    </row>
    <row r="925" ht="12.75" customHeight="1">
      <c r="A925" s="447"/>
      <c r="B925" s="476"/>
      <c r="C925" s="447"/>
      <c r="E925" s="447"/>
      <c r="F925" s="447"/>
      <c r="G925" s="447"/>
      <c r="O925" s="447"/>
      <c r="P925" s="447"/>
      <c r="Q925" s="447"/>
      <c r="R925" s="447"/>
      <c r="S925" s="447"/>
      <c r="T925" s="447"/>
      <c r="U925" s="447"/>
      <c r="V925" s="447"/>
      <c r="W925" s="447"/>
      <c r="X925" s="447"/>
      <c r="Y925" s="447"/>
      <c r="Z925" s="447"/>
    </row>
    <row r="926" ht="12.75" customHeight="1">
      <c r="A926" s="447"/>
      <c r="B926" s="476"/>
      <c r="C926" s="447"/>
      <c r="E926" s="447"/>
      <c r="F926" s="447"/>
      <c r="G926" s="447"/>
      <c r="O926" s="447"/>
      <c r="P926" s="447"/>
      <c r="Q926" s="447"/>
      <c r="R926" s="447"/>
      <c r="S926" s="447"/>
      <c r="T926" s="447"/>
      <c r="U926" s="447"/>
      <c r="V926" s="447"/>
      <c r="W926" s="447"/>
      <c r="X926" s="447"/>
      <c r="Y926" s="447"/>
      <c r="Z926" s="447"/>
    </row>
    <row r="927" ht="12.75" customHeight="1">
      <c r="A927" s="447"/>
      <c r="B927" s="476"/>
      <c r="C927" s="447"/>
      <c r="E927" s="447"/>
      <c r="F927" s="447"/>
      <c r="G927" s="447"/>
      <c r="O927" s="447"/>
      <c r="P927" s="447"/>
      <c r="Q927" s="447"/>
      <c r="R927" s="447"/>
      <c r="S927" s="447"/>
      <c r="T927" s="447"/>
      <c r="U927" s="447"/>
      <c r="V927" s="447"/>
      <c r="W927" s="447"/>
      <c r="X927" s="447"/>
      <c r="Y927" s="447"/>
      <c r="Z927" s="447"/>
    </row>
    <row r="928" ht="12.75" customHeight="1">
      <c r="A928" s="447"/>
      <c r="B928" s="476"/>
      <c r="C928" s="447"/>
      <c r="E928" s="447"/>
      <c r="F928" s="447"/>
      <c r="G928" s="447"/>
      <c r="O928" s="447"/>
      <c r="P928" s="447"/>
      <c r="Q928" s="447"/>
      <c r="R928" s="447"/>
      <c r="S928" s="447"/>
      <c r="T928" s="447"/>
      <c r="U928" s="447"/>
      <c r="V928" s="447"/>
      <c r="W928" s="447"/>
      <c r="X928" s="447"/>
      <c r="Y928" s="447"/>
      <c r="Z928" s="447"/>
    </row>
    <row r="929" ht="12.75" customHeight="1">
      <c r="A929" s="447"/>
      <c r="B929" s="476"/>
      <c r="C929" s="447"/>
      <c r="E929" s="447"/>
      <c r="F929" s="447"/>
      <c r="G929" s="447"/>
      <c r="O929" s="447"/>
      <c r="P929" s="447"/>
      <c r="Q929" s="447"/>
      <c r="R929" s="447"/>
      <c r="S929" s="447"/>
      <c r="T929" s="447"/>
      <c r="U929" s="447"/>
      <c r="V929" s="447"/>
      <c r="W929" s="447"/>
      <c r="X929" s="447"/>
      <c r="Y929" s="447"/>
      <c r="Z929" s="447"/>
    </row>
    <row r="930" ht="12.75" customHeight="1">
      <c r="A930" s="447"/>
      <c r="B930" s="476"/>
      <c r="C930" s="447"/>
      <c r="E930" s="447"/>
      <c r="F930" s="447"/>
      <c r="G930" s="447"/>
      <c r="O930" s="447"/>
      <c r="P930" s="447"/>
      <c r="Q930" s="447"/>
      <c r="R930" s="447"/>
      <c r="S930" s="447"/>
      <c r="T930" s="447"/>
      <c r="U930" s="447"/>
      <c r="V930" s="447"/>
      <c r="W930" s="447"/>
      <c r="X930" s="447"/>
      <c r="Y930" s="447"/>
      <c r="Z930" s="447"/>
    </row>
    <row r="931" ht="12.75" customHeight="1">
      <c r="A931" s="447"/>
      <c r="B931" s="476"/>
      <c r="C931" s="447"/>
      <c r="E931" s="447"/>
      <c r="F931" s="447"/>
      <c r="G931" s="447"/>
      <c r="O931" s="447"/>
      <c r="P931" s="447"/>
      <c r="Q931" s="447"/>
      <c r="R931" s="447"/>
      <c r="S931" s="447"/>
      <c r="T931" s="447"/>
      <c r="U931" s="447"/>
      <c r="V931" s="447"/>
      <c r="W931" s="447"/>
      <c r="X931" s="447"/>
      <c r="Y931" s="447"/>
      <c r="Z931" s="447"/>
    </row>
    <row r="932" ht="12.75" customHeight="1">
      <c r="A932" s="447"/>
      <c r="B932" s="476"/>
      <c r="C932" s="447"/>
      <c r="E932" s="447"/>
      <c r="F932" s="447"/>
      <c r="G932" s="447"/>
      <c r="O932" s="447"/>
      <c r="P932" s="447"/>
      <c r="Q932" s="447"/>
      <c r="R932" s="447"/>
      <c r="S932" s="447"/>
      <c r="T932" s="447"/>
      <c r="U932" s="447"/>
      <c r="V932" s="447"/>
      <c r="W932" s="447"/>
      <c r="X932" s="447"/>
      <c r="Y932" s="447"/>
      <c r="Z932" s="447"/>
    </row>
    <row r="933" ht="12.75" customHeight="1">
      <c r="A933" s="447"/>
      <c r="B933" s="476"/>
      <c r="C933" s="447"/>
      <c r="E933" s="447"/>
      <c r="F933" s="447"/>
      <c r="G933" s="447"/>
      <c r="O933" s="447"/>
      <c r="P933" s="447"/>
      <c r="Q933" s="447"/>
      <c r="R933" s="447"/>
      <c r="S933" s="447"/>
      <c r="T933" s="447"/>
      <c r="U933" s="447"/>
      <c r="V933" s="447"/>
      <c r="W933" s="447"/>
      <c r="X933" s="447"/>
      <c r="Y933" s="447"/>
      <c r="Z933" s="447"/>
    </row>
    <row r="934" ht="12.75" customHeight="1">
      <c r="A934" s="447"/>
      <c r="B934" s="476"/>
      <c r="C934" s="447"/>
      <c r="E934" s="447"/>
      <c r="F934" s="447"/>
      <c r="G934" s="447"/>
      <c r="O934" s="447"/>
      <c r="P934" s="447"/>
      <c r="Q934" s="447"/>
      <c r="R934" s="447"/>
      <c r="S934" s="447"/>
      <c r="T934" s="447"/>
      <c r="U934" s="447"/>
      <c r="V934" s="447"/>
      <c r="W934" s="447"/>
      <c r="X934" s="447"/>
      <c r="Y934" s="447"/>
      <c r="Z934" s="447"/>
    </row>
    <row r="935" ht="12.75" customHeight="1">
      <c r="A935" s="447"/>
      <c r="B935" s="476"/>
      <c r="C935" s="447"/>
      <c r="E935" s="447"/>
      <c r="F935" s="447"/>
      <c r="G935" s="447"/>
      <c r="O935" s="447"/>
      <c r="P935" s="447"/>
      <c r="Q935" s="447"/>
      <c r="R935" s="447"/>
      <c r="S935" s="447"/>
      <c r="T935" s="447"/>
      <c r="U935" s="447"/>
      <c r="V935" s="447"/>
      <c r="W935" s="447"/>
      <c r="X935" s="447"/>
      <c r="Y935" s="447"/>
      <c r="Z935" s="447"/>
    </row>
    <row r="936" ht="12.75" customHeight="1">
      <c r="A936" s="447"/>
      <c r="B936" s="476"/>
      <c r="C936" s="447"/>
      <c r="E936" s="447"/>
      <c r="F936" s="447"/>
      <c r="G936" s="447"/>
      <c r="O936" s="447"/>
      <c r="P936" s="447"/>
      <c r="Q936" s="447"/>
      <c r="R936" s="447"/>
      <c r="S936" s="447"/>
      <c r="T936" s="447"/>
      <c r="U936" s="447"/>
      <c r="V936" s="447"/>
      <c r="W936" s="447"/>
      <c r="X936" s="447"/>
      <c r="Y936" s="447"/>
      <c r="Z936" s="447"/>
    </row>
    <row r="937" ht="12.75" customHeight="1">
      <c r="A937" s="447"/>
      <c r="B937" s="476"/>
      <c r="C937" s="447"/>
      <c r="E937" s="447"/>
      <c r="F937" s="447"/>
      <c r="G937" s="447"/>
      <c r="O937" s="447"/>
      <c r="P937" s="447"/>
      <c r="Q937" s="447"/>
      <c r="R937" s="447"/>
      <c r="S937" s="447"/>
      <c r="T937" s="447"/>
      <c r="U937" s="447"/>
      <c r="V937" s="447"/>
      <c r="W937" s="447"/>
      <c r="X937" s="447"/>
      <c r="Y937" s="447"/>
      <c r="Z937" s="447"/>
    </row>
    <row r="938" ht="12.75" customHeight="1">
      <c r="A938" s="447"/>
      <c r="B938" s="476"/>
      <c r="C938" s="447"/>
      <c r="E938" s="447"/>
      <c r="F938" s="447"/>
      <c r="G938" s="447"/>
      <c r="O938" s="447"/>
      <c r="P938" s="447"/>
      <c r="Q938" s="447"/>
      <c r="R938" s="447"/>
      <c r="S938" s="447"/>
      <c r="T938" s="447"/>
      <c r="U938" s="447"/>
      <c r="V938" s="447"/>
      <c r="W938" s="447"/>
      <c r="X938" s="447"/>
      <c r="Y938" s="447"/>
      <c r="Z938" s="447"/>
    </row>
    <row r="939" ht="12.75" customHeight="1">
      <c r="A939" s="447"/>
      <c r="B939" s="476"/>
      <c r="C939" s="447"/>
      <c r="E939" s="447"/>
      <c r="F939" s="447"/>
      <c r="G939" s="447"/>
      <c r="O939" s="447"/>
      <c r="P939" s="447"/>
      <c r="Q939" s="447"/>
      <c r="R939" s="447"/>
      <c r="S939" s="447"/>
      <c r="T939" s="447"/>
      <c r="U939" s="447"/>
      <c r="V939" s="447"/>
      <c r="W939" s="447"/>
      <c r="X939" s="447"/>
      <c r="Y939" s="447"/>
      <c r="Z939" s="447"/>
    </row>
    <row r="940" ht="12.75" customHeight="1">
      <c r="A940" s="447"/>
      <c r="B940" s="476"/>
      <c r="C940" s="447"/>
      <c r="E940" s="447"/>
      <c r="F940" s="447"/>
      <c r="G940" s="447"/>
      <c r="O940" s="447"/>
      <c r="P940" s="447"/>
      <c r="Q940" s="447"/>
      <c r="R940" s="447"/>
      <c r="S940" s="447"/>
      <c r="T940" s="447"/>
      <c r="U940" s="447"/>
      <c r="V940" s="447"/>
      <c r="W940" s="447"/>
      <c r="X940" s="447"/>
      <c r="Y940" s="447"/>
      <c r="Z940" s="447"/>
    </row>
    <row r="941" ht="12.75" customHeight="1">
      <c r="A941" s="447"/>
      <c r="B941" s="476"/>
      <c r="C941" s="447"/>
      <c r="E941" s="447"/>
      <c r="F941" s="447"/>
      <c r="G941" s="447"/>
      <c r="O941" s="447"/>
      <c r="P941" s="447"/>
      <c r="Q941" s="447"/>
      <c r="R941" s="447"/>
      <c r="S941" s="447"/>
      <c r="T941" s="447"/>
      <c r="U941" s="447"/>
      <c r="V941" s="447"/>
      <c r="W941" s="447"/>
      <c r="X941" s="447"/>
      <c r="Y941" s="447"/>
      <c r="Z941" s="447"/>
    </row>
    <row r="942" ht="12.75" customHeight="1">
      <c r="A942" s="447"/>
      <c r="B942" s="476"/>
      <c r="C942" s="447"/>
      <c r="E942" s="447"/>
      <c r="F942" s="447"/>
      <c r="G942" s="447"/>
      <c r="O942" s="447"/>
      <c r="P942" s="447"/>
      <c r="Q942" s="447"/>
      <c r="R942" s="447"/>
      <c r="S942" s="447"/>
      <c r="T942" s="447"/>
      <c r="U942" s="447"/>
      <c r="V942" s="447"/>
      <c r="W942" s="447"/>
      <c r="X942" s="447"/>
      <c r="Y942" s="447"/>
      <c r="Z942" s="447"/>
    </row>
    <row r="943" ht="12.75" customHeight="1">
      <c r="A943" s="447"/>
      <c r="B943" s="476"/>
      <c r="C943" s="447"/>
      <c r="E943" s="447"/>
      <c r="F943" s="447"/>
      <c r="G943" s="447"/>
      <c r="O943" s="447"/>
      <c r="P943" s="447"/>
      <c r="Q943" s="447"/>
      <c r="R943" s="447"/>
      <c r="S943" s="447"/>
      <c r="T943" s="447"/>
      <c r="U943" s="447"/>
      <c r="V943" s="447"/>
      <c r="W943" s="447"/>
      <c r="X943" s="447"/>
      <c r="Y943" s="447"/>
      <c r="Z943" s="447"/>
    </row>
    <row r="944" ht="12.75" customHeight="1">
      <c r="A944" s="447"/>
      <c r="B944" s="476"/>
      <c r="C944" s="447"/>
      <c r="E944" s="447"/>
      <c r="F944" s="447"/>
      <c r="G944" s="447"/>
      <c r="O944" s="447"/>
      <c r="P944" s="447"/>
      <c r="Q944" s="447"/>
      <c r="R944" s="447"/>
      <c r="S944" s="447"/>
      <c r="T944" s="447"/>
      <c r="U944" s="447"/>
      <c r="V944" s="447"/>
      <c r="W944" s="447"/>
      <c r="X944" s="447"/>
      <c r="Y944" s="447"/>
      <c r="Z944" s="447"/>
    </row>
    <row r="945" ht="12.75" customHeight="1">
      <c r="A945" s="447"/>
      <c r="B945" s="476"/>
      <c r="C945" s="447"/>
      <c r="E945" s="447"/>
      <c r="F945" s="447"/>
      <c r="G945" s="447"/>
      <c r="O945" s="447"/>
      <c r="P945" s="447"/>
      <c r="Q945" s="447"/>
      <c r="R945" s="447"/>
      <c r="S945" s="447"/>
      <c r="T945" s="447"/>
      <c r="U945" s="447"/>
      <c r="V945" s="447"/>
      <c r="W945" s="447"/>
      <c r="X945" s="447"/>
      <c r="Y945" s="447"/>
      <c r="Z945" s="447"/>
    </row>
    <row r="946" ht="12.75" customHeight="1">
      <c r="A946" s="447"/>
      <c r="B946" s="476"/>
      <c r="C946" s="447"/>
      <c r="E946" s="447"/>
      <c r="F946" s="447"/>
      <c r="G946" s="447"/>
      <c r="O946" s="447"/>
      <c r="P946" s="447"/>
      <c r="Q946" s="447"/>
      <c r="R946" s="447"/>
      <c r="S946" s="447"/>
      <c r="T946" s="447"/>
      <c r="U946" s="447"/>
      <c r="V946" s="447"/>
      <c r="W946" s="447"/>
      <c r="X946" s="447"/>
      <c r="Y946" s="447"/>
      <c r="Z946" s="447"/>
    </row>
    <row r="947" ht="12.75" customHeight="1">
      <c r="A947" s="447"/>
      <c r="B947" s="476"/>
      <c r="C947" s="447"/>
      <c r="E947" s="447"/>
      <c r="F947" s="447"/>
      <c r="G947" s="447"/>
      <c r="O947" s="447"/>
      <c r="P947" s="447"/>
      <c r="Q947" s="447"/>
      <c r="R947" s="447"/>
      <c r="S947" s="447"/>
      <c r="T947" s="447"/>
      <c r="U947" s="447"/>
      <c r="V947" s="447"/>
      <c r="W947" s="447"/>
      <c r="X947" s="447"/>
      <c r="Y947" s="447"/>
      <c r="Z947" s="447"/>
    </row>
    <row r="948" ht="12.75" customHeight="1">
      <c r="A948" s="447"/>
      <c r="B948" s="476"/>
      <c r="C948" s="447"/>
      <c r="E948" s="447"/>
      <c r="F948" s="447"/>
      <c r="G948" s="447"/>
      <c r="O948" s="447"/>
      <c r="P948" s="447"/>
      <c r="Q948" s="447"/>
      <c r="R948" s="447"/>
      <c r="S948" s="447"/>
      <c r="T948" s="447"/>
      <c r="U948" s="447"/>
      <c r="V948" s="447"/>
      <c r="W948" s="447"/>
      <c r="X948" s="447"/>
      <c r="Y948" s="447"/>
      <c r="Z948" s="447"/>
    </row>
    <row r="949" ht="12.75" customHeight="1">
      <c r="A949" s="447"/>
      <c r="B949" s="476"/>
      <c r="C949" s="447"/>
      <c r="E949" s="447"/>
      <c r="F949" s="447"/>
      <c r="G949" s="447"/>
      <c r="O949" s="447"/>
      <c r="P949" s="447"/>
      <c r="Q949" s="447"/>
      <c r="R949" s="447"/>
      <c r="S949" s="447"/>
      <c r="T949" s="447"/>
      <c r="U949" s="447"/>
      <c r="V949" s="447"/>
      <c r="W949" s="447"/>
      <c r="X949" s="447"/>
      <c r="Y949" s="447"/>
      <c r="Z949" s="447"/>
    </row>
    <row r="950" ht="12.75" customHeight="1">
      <c r="A950" s="447"/>
      <c r="B950" s="476"/>
      <c r="C950" s="447"/>
      <c r="E950" s="447"/>
      <c r="F950" s="447"/>
      <c r="G950" s="447"/>
      <c r="O950" s="447"/>
      <c r="P950" s="447"/>
      <c r="Q950" s="447"/>
      <c r="R950" s="447"/>
      <c r="S950" s="447"/>
      <c r="T950" s="447"/>
      <c r="U950" s="447"/>
      <c r="V950" s="447"/>
      <c r="W950" s="447"/>
      <c r="X950" s="447"/>
      <c r="Y950" s="447"/>
      <c r="Z950" s="447"/>
    </row>
    <row r="951" ht="12.75" customHeight="1">
      <c r="A951" s="447"/>
      <c r="B951" s="476"/>
      <c r="C951" s="447"/>
      <c r="E951" s="447"/>
      <c r="F951" s="447"/>
      <c r="G951" s="447"/>
      <c r="O951" s="447"/>
      <c r="P951" s="447"/>
      <c r="Q951" s="447"/>
      <c r="R951" s="447"/>
      <c r="S951" s="447"/>
      <c r="T951" s="447"/>
      <c r="U951" s="447"/>
      <c r="V951" s="447"/>
      <c r="W951" s="447"/>
      <c r="X951" s="447"/>
      <c r="Y951" s="447"/>
      <c r="Z951" s="447"/>
    </row>
    <row r="952" ht="12.75" customHeight="1">
      <c r="A952" s="447"/>
      <c r="B952" s="476"/>
      <c r="C952" s="447"/>
      <c r="E952" s="447"/>
      <c r="F952" s="447"/>
      <c r="G952" s="447"/>
      <c r="O952" s="447"/>
      <c r="P952" s="447"/>
      <c r="Q952" s="447"/>
      <c r="R952" s="447"/>
      <c r="S952" s="447"/>
      <c r="T952" s="447"/>
      <c r="U952" s="447"/>
      <c r="V952" s="447"/>
      <c r="W952" s="447"/>
      <c r="X952" s="447"/>
      <c r="Y952" s="447"/>
      <c r="Z952" s="447"/>
    </row>
    <row r="953" ht="12.75" customHeight="1">
      <c r="A953" s="447"/>
      <c r="B953" s="476"/>
      <c r="C953" s="447"/>
      <c r="E953" s="447"/>
      <c r="F953" s="447"/>
      <c r="G953" s="447"/>
      <c r="O953" s="447"/>
      <c r="P953" s="447"/>
      <c r="Q953" s="447"/>
      <c r="R953" s="447"/>
      <c r="S953" s="447"/>
      <c r="T953" s="447"/>
      <c r="U953" s="447"/>
      <c r="V953" s="447"/>
      <c r="W953" s="447"/>
      <c r="X953" s="447"/>
      <c r="Y953" s="447"/>
      <c r="Z953" s="447"/>
    </row>
    <row r="954" ht="12.75" customHeight="1">
      <c r="A954" s="447"/>
      <c r="B954" s="476"/>
      <c r="C954" s="447"/>
      <c r="E954" s="447"/>
      <c r="F954" s="447"/>
      <c r="G954" s="447"/>
      <c r="O954" s="447"/>
      <c r="P954" s="447"/>
      <c r="Q954" s="447"/>
      <c r="R954" s="447"/>
      <c r="S954" s="447"/>
      <c r="T954" s="447"/>
      <c r="U954" s="447"/>
      <c r="V954" s="447"/>
      <c r="W954" s="447"/>
      <c r="X954" s="447"/>
      <c r="Y954" s="447"/>
      <c r="Z954" s="447"/>
    </row>
    <row r="955" ht="12.75" customHeight="1">
      <c r="A955" s="447"/>
      <c r="B955" s="476"/>
      <c r="C955" s="447"/>
      <c r="E955" s="447"/>
      <c r="F955" s="447"/>
      <c r="G955" s="447"/>
      <c r="O955" s="447"/>
      <c r="P955" s="447"/>
      <c r="Q955" s="447"/>
      <c r="R955" s="447"/>
      <c r="S955" s="447"/>
      <c r="T955" s="447"/>
      <c r="U955" s="447"/>
      <c r="V955" s="447"/>
      <c r="W955" s="447"/>
      <c r="X955" s="447"/>
      <c r="Y955" s="447"/>
      <c r="Z955" s="447"/>
    </row>
    <row r="956" ht="12.75" customHeight="1">
      <c r="A956" s="447"/>
      <c r="B956" s="476"/>
      <c r="C956" s="447"/>
      <c r="E956" s="447"/>
      <c r="F956" s="447"/>
      <c r="G956" s="447"/>
      <c r="O956" s="447"/>
      <c r="P956" s="447"/>
      <c r="Q956" s="447"/>
      <c r="R956" s="447"/>
      <c r="S956" s="447"/>
      <c r="T956" s="447"/>
      <c r="U956" s="447"/>
      <c r="V956" s="447"/>
      <c r="W956" s="447"/>
      <c r="X956" s="447"/>
      <c r="Y956" s="447"/>
      <c r="Z956" s="447"/>
    </row>
    <row r="957" ht="12.75" customHeight="1">
      <c r="A957" s="447"/>
      <c r="B957" s="476"/>
      <c r="C957" s="447"/>
      <c r="E957" s="447"/>
      <c r="F957" s="447"/>
      <c r="G957" s="447"/>
      <c r="O957" s="447"/>
      <c r="P957" s="447"/>
      <c r="Q957" s="447"/>
      <c r="R957" s="447"/>
      <c r="S957" s="447"/>
      <c r="T957" s="447"/>
      <c r="U957" s="447"/>
      <c r="V957" s="447"/>
      <c r="W957" s="447"/>
      <c r="X957" s="447"/>
      <c r="Y957" s="447"/>
      <c r="Z957" s="447"/>
    </row>
    <row r="958" ht="12.75" customHeight="1">
      <c r="A958" s="447"/>
      <c r="B958" s="476"/>
      <c r="C958" s="447"/>
      <c r="E958" s="447"/>
      <c r="F958" s="447"/>
      <c r="G958" s="447"/>
      <c r="O958" s="447"/>
      <c r="P958" s="447"/>
      <c r="Q958" s="447"/>
      <c r="R958" s="447"/>
      <c r="S958" s="447"/>
      <c r="T958" s="447"/>
      <c r="U958" s="447"/>
      <c r="V958" s="447"/>
      <c r="W958" s="447"/>
      <c r="X958" s="447"/>
      <c r="Y958" s="447"/>
      <c r="Z958" s="447"/>
    </row>
    <row r="959" ht="12.75" customHeight="1">
      <c r="A959" s="447"/>
      <c r="B959" s="476"/>
      <c r="C959" s="447"/>
      <c r="E959" s="447"/>
      <c r="F959" s="447"/>
      <c r="G959" s="447"/>
      <c r="O959" s="447"/>
      <c r="P959" s="447"/>
      <c r="Q959" s="447"/>
      <c r="R959" s="447"/>
      <c r="S959" s="447"/>
      <c r="T959" s="447"/>
      <c r="U959" s="447"/>
      <c r="V959" s="447"/>
      <c r="W959" s="447"/>
      <c r="X959" s="447"/>
      <c r="Y959" s="447"/>
      <c r="Z959" s="447"/>
    </row>
    <row r="960" ht="12.75" customHeight="1">
      <c r="A960" s="447"/>
      <c r="B960" s="476"/>
      <c r="C960" s="447"/>
      <c r="E960" s="447"/>
      <c r="F960" s="447"/>
      <c r="G960" s="447"/>
      <c r="O960" s="447"/>
      <c r="P960" s="447"/>
      <c r="Q960" s="447"/>
      <c r="R960" s="447"/>
      <c r="S960" s="447"/>
      <c r="T960" s="447"/>
      <c r="U960" s="447"/>
      <c r="V960" s="447"/>
      <c r="W960" s="447"/>
      <c r="X960" s="447"/>
      <c r="Y960" s="447"/>
      <c r="Z960" s="447"/>
    </row>
    <row r="961" ht="12.75" customHeight="1">
      <c r="A961" s="447"/>
      <c r="B961" s="476"/>
      <c r="C961" s="447"/>
      <c r="E961" s="447"/>
      <c r="F961" s="447"/>
      <c r="G961" s="447"/>
      <c r="O961" s="447"/>
      <c r="P961" s="447"/>
      <c r="Q961" s="447"/>
      <c r="R961" s="447"/>
      <c r="S961" s="447"/>
      <c r="T961" s="447"/>
      <c r="U961" s="447"/>
      <c r="V961" s="447"/>
      <c r="W961" s="447"/>
      <c r="X961" s="447"/>
      <c r="Y961" s="447"/>
      <c r="Z961" s="447"/>
    </row>
    <row r="962" ht="12.75" customHeight="1">
      <c r="A962" s="447"/>
      <c r="B962" s="476"/>
      <c r="C962" s="447"/>
      <c r="E962" s="447"/>
      <c r="F962" s="447"/>
      <c r="G962" s="447"/>
      <c r="O962" s="447"/>
      <c r="P962" s="447"/>
      <c r="Q962" s="447"/>
      <c r="R962" s="447"/>
      <c r="S962" s="447"/>
      <c r="T962" s="447"/>
      <c r="U962" s="447"/>
      <c r="V962" s="447"/>
      <c r="W962" s="447"/>
      <c r="X962" s="447"/>
      <c r="Y962" s="447"/>
      <c r="Z962" s="447"/>
    </row>
    <row r="963" ht="12.75" customHeight="1">
      <c r="A963" s="447"/>
      <c r="B963" s="476"/>
      <c r="C963" s="447"/>
      <c r="E963" s="447"/>
      <c r="F963" s="447"/>
      <c r="G963" s="447"/>
      <c r="O963" s="447"/>
      <c r="P963" s="447"/>
      <c r="Q963" s="447"/>
      <c r="R963" s="447"/>
      <c r="S963" s="447"/>
      <c r="T963" s="447"/>
      <c r="U963" s="447"/>
      <c r="V963" s="447"/>
      <c r="W963" s="447"/>
      <c r="X963" s="447"/>
      <c r="Y963" s="447"/>
      <c r="Z963" s="447"/>
    </row>
    <row r="964" ht="12.75" customHeight="1">
      <c r="A964" s="447"/>
      <c r="B964" s="476"/>
      <c r="C964" s="447"/>
      <c r="E964" s="447"/>
      <c r="F964" s="447"/>
      <c r="G964" s="447"/>
      <c r="O964" s="447"/>
      <c r="P964" s="447"/>
      <c r="Q964" s="447"/>
      <c r="R964" s="447"/>
      <c r="S964" s="447"/>
      <c r="T964" s="447"/>
      <c r="U964" s="447"/>
      <c r="V964" s="447"/>
      <c r="W964" s="447"/>
      <c r="X964" s="447"/>
      <c r="Y964" s="447"/>
      <c r="Z964" s="447"/>
    </row>
    <row r="965" ht="12.75" customHeight="1">
      <c r="A965" s="447"/>
      <c r="B965" s="476"/>
      <c r="C965" s="447"/>
      <c r="E965" s="447"/>
      <c r="F965" s="447"/>
      <c r="G965" s="447"/>
      <c r="O965" s="447"/>
      <c r="P965" s="447"/>
      <c r="Q965" s="447"/>
      <c r="R965" s="447"/>
      <c r="S965" s="447"/>
      <c r="T965" s="447"/>
      <c r="U965" s="447"/>
      <c r="V965" s="447"/>
      <c r="W965" s="447"/>
      <c r="X965" s="447"/>
      <c r="Y965" s="447"/>
      <c r="Z965" s="447"/>
    </row>
    <row r="966" ht="12.75" customHeight="1">
      <c r="A966" s="447"/>
      <c r="B966" s="476"/>
      <c r="C966" s="447"/>
      <c r="E966" s="447"/>
      <c r="F966" s="447"/>
      <c r="G966" s="447"/>
      <c r="O966" s="447"/>
      <c r="P966" s="447"/>
      <c r="Q966" s="447"/>
      <c r="R966" s="447"/>
      <c r="S966" s="447"/>
      <c r="T966" s="447"/>
      <c r="U966" s="447"/>
      <c r="V966" s="447"/>
      <c r="W966" s="447"/>
      <c r="X966" s="447"/>
      <c r="Y966" s="447"/>
      <c r="Z966" s="447"/>
    </row>
    <row r="967" ht="12.75" customHeight="1">
      <c r="A967" s="447"/>
      <c r="B967" s="476"/>
      <c r="C967" s="447"/>
      <c r="E967" s="447"/>
      <c r="F967" s="447"/>
      <c r="G967" s="447"/>
      <c r="O967" s="447"/>
      <c r="P967" s="447"/>
      <c r="Q967" s="447"/>
      <c r="R967" s="447"/>
      <c r="S967" s="447"/>
      <c r="T967" s="447"/>
      <c r="U967" s="447"/>
      <c r="V967" s="447"/>
      <c r="W967" s="447"/>
      <c r="X967" s="447"/>
      <c r="Y967" s="447"/>
      <c r="Z967" s="447"/>
    </row>
    <row r="968" ht="12.75" customHeight="1">
      <c r="A968" s="447"/>
      <c r="B968" s="476"/>
      <c r="C968" s="447"/>
      <c r="E968" s="447"/>
      <c r="F968" s="447"/>
      <c r="G968" s="447"/>
      <c r="O968" s="447"/>
      <c r="P968" s="447"/>
      <c r="Q968" s="447"/>
      <c r="R968" s="447"/>
      <c r="S968" s="447"/>
      <c r="T968" s="447"/>
      <c r="U968" s="447"/>
      <c r="V968" s="447"/>
      <c r="W968" s="447"/>
      <c r="X968" s="447"/>
      <c r="Y968" s="447"/>
      <c r="Z968" s="447"/>
    </row>
    <row r="969" ht="12.75" customHeight="1">
      <c r="A969" s="447"/>
      <c r="B969" s="476"/>
      <c r="C969" s="447"/>
      <c r="E969" s="447"/>
      <c r="F969" s="447"/>
      <c r="G969" s="447"/>
      <c r="O969" s="447"/>
      <c r="P969" s="447"/>
      <c r="Q969" s="447"/>
      <c r="R969" s="447"/>
      <c r="S969" s="447"/>
      <c r="T969" s="447"/>
      <c r="U969" s="447"/>
      <c r="V969" s="447"/>
      <c r="W969" s="447"/>
      <c r="X969" s="447"/>
      <c r="Y969" s="447"/>
      <c r="Z969" s="447"/>
    </row>
    <row r="970" ht="12.75" customHeight="1">
      <c r="A970" s="447"/>
      <c r="B970" s="476"/>
      <c r="C970" s="447"/>
      <c r="E970" s="447"/>
      <c r="F970" s="447"/>
      <c r="G970" s="447"/>
      <c r="O970" s="447"/>
      <c r="P970" s="447"/>
      <c r="Q970" s="447"/>
      <c r="R970" s="447"/>
      <c r="S970" s="447"/>
      <c r="T970" s="447"/>
      <c r="U970" s="447"/>
      <c r="V970" s="447"/>
      <c r="W970" s="447"/>
      <c r="X970" s="447"/>
      <c r="Y970" s="447"/>
      <c r="Z970" s="447"/>
    </row>
    <row r="971" ht="12.75" customHeight="1">
      <c r="A971" s="447"/>
      <c r="B971" s="476"/>
      <c r="C971" s="447"/>
      <c r="E971" s="447"/>
      <c r="F971" s="447"/>
      <c r="G971" s="447"/>
      <c r="O971" s="447"/>
      <c r="P971" s="447"/>
      <c r="Q971" s="447"/>
      <c r="R971" s="447"/>
      <c r="S971" s="447"/>
      <c r="T971" s="447"/>
      <c r="U971" s="447"/>
      <c r="V971" s="447"/>
      <c r="W971" s="447"/>
      <c r="X971" s="447"/>
      <c r="Y971" s="447"/>
      <c r="Z971" s="447"/>
    </row>
    <row r="972" ht="12.75" customHeight="1">
      <c r="A972" s="447"/>
      <c r="B972" s="476"/>
      <c r="C972" s="447"/>
      <c r="E972" s="447"/>
      <c r="F972" s="447"/>
      <c r="G972" s="447"/>
      <c r="O972" s="447"/>
      <c r="P972" s="447"/>
      <c r="Q972" s="447"/>
      <c r="R972" s="447"/>
      <c r="S972" s="447"/>
      <c r="T972" s="447"/>
      <c r="U972" s="447"/>
      <c r="V972" s="447"/>
      <c r="W972" s="447"/>
      <c r="X972" s="447"/>
      <c r="Y972" s="447"/>
      <c r="Z972" s="447"/>
    </row>
    <row r="973" ht="12.75" customHeight="1">
      <c r="A973" s="447"/>
      <c r="B973" s="476"/>
      <c r="C973" s="447"/>
      <c r="E973" s="447"/>
      <c r="F973" s="447"/>
      <c r="G973" s="447"/>
      <c r="O973" s="447"/>
      <c r="P973" s="447"/>
      <c r="Q973" s="447"/>
      <c r="R973" s="447"/>
      <c r="S973" s="447"/>
      <c r="T973" s="447"/>
      <c r="U973" s="447"/>
      <c r="V973" s="447"/>
      <c r="W973" s="447"/>
      <c r="X973" s="447"/>
      <c r="Y973" s="447"/>
      <c r="Z973" s="447"/>
    </row>
    <row r="974" ht="12.75" customHeight="1">
      <c r="A974" s="447"/>
      <c r="B974" s="476"/>
      <c r="C974" s="447"/>
      <c r="E974" s="447"/>
      <c r="F974" s="447"/>
      <c r="G974" s="447"/>
      <c r="O974" s="447"/>
      <c r="P974" s="447"/>
      <c r="Q974" s="447"/>
      <c r="R974" s="447"/>
      <c r="S974" s="447"/>
      <c r="T974" s="447"/>
      <c r="U974" s="447"/>
      <c r="V974" s="447"/>
      <c r="W974" s="447"/>
      <c r="X974" s="447"/>
      <c r="Y974" s="447"/>
      <c r="Z974" s="447"/>
    </row>
    <row r="975" ht="12.75" customHeight="1">
      <c r="A975" s="447"/>
      <c r="B975" s="476"/>
      <c r="C975" s="447"/>
      <c r="E975" s="447"/>
      <c r="F975" s="447"/>
      <c r="G975" s="447"/>
      <c r="O975" s="447"/>
      <c r="P975" s="447"/>
      <c r="Q975" s="447"/>
      <c r="R975" s="447"/>
      <c r="S975" s="447"/>
      <c r="T975" s="447"/>
      <c r="U975" s="447"/>
      <c r="V975" s="447"/>
      <c r="W975" s="447"/>
      <c r="X975" s="447"/>
      <c r="Y975" s="447"/>
      <c r="Z975" s="447"/>
    </row>
    <row r="976" ht="12.75" customHeight="1">
      <c r="A976" s="447"/>
      <c r="B976" s="476"/>
      <c r="C976" s="447"/>
      <c r="E976" s="447"/>
      <c r="F976" s="447"/>
      <c r="G976" s="447"/>
      <c r="O976" s="447"/>
      <c r="P976" s="447"/>
      <c r="Q976" s="447"/>
      <c r="R976" s="447"/>
      <c r="S976" s="447"/>
      <c r="T976" s="447"/>
      <c r="U976" s="447"/>
      <c r="V976" s="447"/>
      <c r="W976" s="447"/>
      <c r="X976" s="447"/>
      <c r="Y976" s="447"/>
      <c r="Z976" s="447"/>
    </row>
    <row r="977" ht="12.75" customHeight="1">
      <c r="A977" s="447"/>
      <c r="B977" s="476"/>
      <c r="C977" s="447"/>
      <c r="E977" s="447"/>
      <c r="F977" s="447"/>
      <c r="G977" s="447"/>
      <c r="O977" s="447"/>
      <c r="P977" s="447"/>
      <c r="Q977" s="447"/>
      <c r="R977" s="447"/>
      <c r="S977" s="447"/>
      <c r="T977" s="447"/>
      <c r="U977" s="447"/>
      <c r="V977" s="447"/>
      <c r="W977" s="447"/>
      <c r="X977" s="447"/>
      <c r="Y977" s="447"/>
      <c r="Z977" s="447"/>
    </row>
    <row r="978" ht="12.75" customHeight="1">
      <c r="A978" s="447"/>
      <c r="B978" s="476"/>
      <c r="C978" s="447"/>
      <c r="E978" s="447"/>
      <c r="F978" s="447"/>
      <c r="G978" s="447"/>
      <c r="O978" s="447"/>
      <c r="P978" s="447"/>
      <c r="Q978" s="447"/>
      <c r="R978" s="447"/>
      <c r="S978" s="447"/>
      <c r="T978" s="447"/>
      <c r="U978" s="447"/>
      <c r="V978" s="447"/>
      <c r="W978" s="447"/>
      <c r="X978" s="447"/>
      <c r="Y978" s="447"/>
      <c r="Z978" s="447"/>
    </row>
    <row r="979" ht="12.75" customHeight="1">
      <c r="A979" s="447"/>
      <c r="B979" s="476"/>
      <c r="C979" s="447"/>
      <c r="E979" s="447"/>
      <c r="F979" s="447"/>
      <c r="G979" s="447"/>
      <c r="O979" s="447"/>
      <c r="P979" s="447"/>
      <c r="Q979" s="447"/>
      <c r="R979" s="447"/>
      <c r="S979" s="447"/>
      <c r="T979" s="447"/>
      <c r="U979" s="447"/>
      <c r="V979" s="447"/>
      <c r="W979" s="447"/>
      <c r="X979" s="447"/>
      <c r="Y979" s="447"/>
      <c r="Z979" s="447"/>
    </row>
    <row r="980" ht="12.75" customHeight="1">
      <c r="A980" s="447"/>
      <c r="B980" s="476"/>
      <c r="C980" s="447"/>
      <c r="E980" s="447"/>
      <c r="F980" s="447"/>
      <c r="G980" s="447"/>
      <c r="O980" s="447"/>
      <c r="P980" s="447"/>
      <c r="Q980" s="447"/>
      <c r="R980" s="447"/>
      <c r="S980" s="447"/>
      <c r="T980" s="447"/>
      <c r="U980" s="447"/>
      <c r="V980" s="447"/>
      <c r="W980" s="447"/>
      <c r="X980" s="447"/>
      <c r="Y980" s="447"/>
      <c r="Z980" s="447"/>
    </row>
    <row r="981" ht="12.75" customHeight="1">
      <c r="A981" s="447"/>
      <c r="B981" s="476"/>
      <c r="C981" s="447"/>
      <c r="E981" s="447"/>
      <c r="F981" s="447"/>
      <c r="G981" s="447"/>
      <c r="O981" s="447"/>
      <c r="P981" s="447"/>
      <c r="Q981" s="447"/>
      <c r="R981" s="447"/>
      <c r="S981" s="447"/>
      <c r="T981" s="447"/>
      <c r="U981" s="447"/>
      <c r="V981" s="447"/>
      <c r="W981" s="447"/>
      <c r="X981" s="447"/>
      <c r="Y981" s="447"/>
      <c r="Z981" s="447"/>
    </row>
    <row r="982" ht="12.75" customHeight="1">
      <c r="A982" s="447"/>
      <c r="B982" s="476"/>
      <c r="C982" s="447"/>
      <c r="E982" s="447"/>
      <c r="F982" s="447"/>
      <c r="G982" s="447"/>
      <c r="O982" s="447"/>
      <c r="P982" s="447"/>
      <c r="Q982" s="447"/>
      <c r="R982" s="447"/>
      <c r="S982" s="447"/>
      <c r="T982" s="447"/>
      <c r="U982" s="447"/>
      <c r="V982" s="447"/>
      <c r="W982" s="447"/>
      <c r="X982" s="447"/>
      <c r="Y982" s="447"/>
      <c r="Z982" s="447"/>
    </row>
    <row r="983" ht="12.75" customHeight="1">
      <c r="A983" s="447"/>
      <c r="B983" s="476"/>
      <c r="C983" s="447"/>
      <c r="E983" s="447"/>
      <c r="F983" s="447"/>
      <c r="G983" s="447"/>
      <c r="O983" s="447"/>
      <c r="P983" s="447"/>
      <c r="Q983" s="447"/>
      <c r="R983" s="447"/>
      <c r="S983" s="447"/>
      <c r="T983" s="447"/>
      <c r="U983" s="447"/>
      <c r="V983" s="447"/>
      <c r="W983" s="447"/>
      <c r="X983" s="447"/>
      <c r="Y983" s="447"/>
      <c r="Z983" s="447"/>
    </row>
    <row r="984" ht="12.75" customHeight="1">
      <c r="A984" s="447"/>
      <c r="B984" s="476"/>
      <c r="C984" s="447"/>
      <c r="E984" s="447"/>
      <c r="F984" s="447"/>
      <c r="G984" s="447"/>
      <c r="O984" s="447"/>
      <c r="P984" s="447"/>
      <c r="Q984" s="447"/>
      <c r="R984" s="447"/>
      <c r="S984" s="447"/>
      <c r="T984" s="447"/>
      <c r="U984" s="447"/>
      <c r="V984" s="447"/>
      <c r="W984" s="447"/>
      <c r="X984" s="447"/>
      <c r="Y984" s="447"/>
      <c r="Z984" s="447"/>
    </row>
    <row r="985" ht="12.75" customHeight="1">
      <c r="A985" s="447"/>
      <c r="B985" s="476"/>
      <c r="C985" s="447"/>
      <c r="E985" s="447"/>
      <c r="F985" s="447"/>
      <c r="G985" s="447"/>
      <c r="O985" s="447"/>
      <c r="P985" s="447"/>
      <c r="Q985" s="447"/>
      <c r="R985" s="447"/>
      <c r="S985" s="447"/>
      <c r="T985" s="447"/>
      <c r="U985" s="447"/>
      <c r="V985" s="447"/>
      <c r="W985" s="447"/>
      <c r="X985" s="447"/>
      <c r="Y985" s="447"/>
      <c r="Z985" s="447"/>
    </row>
    <row r="986" ht="12.75" customHeight="1">
      <c r="A986" s="447"/>
      <c r="B986" s="476"/>
      <c r="C986" s="447"/>
      <c r="E986" s="447"/>
      <c r="F986" s="447"/>
      <c r="G986" s="447"/>
      <c r="O986" s="447"/>
      <c r="P986" s="447"/>
      <c r="Q986" s="447"/>
      <c r="R986" s="447"/>
      <c r="S986" s="447"/>
      <c r="T986" s="447"/>
      <c r="U986" s="447"/>
      <c r="V986" s="447"/>
      <c r="W986" s="447"/>
      <c r="X986" s="447"/>
      <c r="Y986" s="447"/>
      <c r="Z986" s="447"/>
    </row>
    <row r="987" ht="12.75" customHeight="1">
      <c r="A987" s="447"/>
      <c r="B987" s="476"/>
      <c r="C987" s="447"/>
      <c r="E987" s="447"/>
      <c r="F987" s="447"/>
      <c r="G987" s="447"/>
      <c r="O987" s="447"/>
      <c r="P987" s="447"/>
      <c r="Q987" s="447"/>
      <c r="R987" s="447"/>
      <c r="S987" s="447"/>
      <c r="T987" s="447"/>
      <c r="U987" s="447"/>
      <c r="V987" s="447"/>
      <c r="W987" s="447"/>
      <c r="X987" s="447"/>
      <c r="Y987" s="447"/>
      <c r="Z987" s="447"/>
    </row>
    <row r="988" ht="12.75" customHeight="1">
      <c r="A988" s="447"/>
      <c r="B988" s="476"/>
      <c r="C988" s="447"/>
      <c r="E988" s="447"/>
      <c r="F988" s="447"/>
      <c r="G988" s="447"/>
      <c r="O988" s="447"/>
      <c r="P988" s="447"/>
      <c r="Q988" s="447"/>
      <c r="R988" s="447"/>
      <c r="S988" s="447"/>
      <c r="T988" s="447"/>
      <c r="U988" s="447"/>
      <c r="V988" s="447"/>
      <c r="W988" s="447"/>
      <c r="X988" s="447"/>
      <c r="Y988" s="447"/>
      <c r="Z988" s="447"/>
    </row>
    <row r="989" ht="12.75" customHeight="1">
      <c r="A989" s="447"/>
      <c r="B989" s="476"/>
      <c r="C989" s="447"/>
      <c r="E989" s="447"/>
      <c r="F989" s="447"/>
      <c r="G989" s="447"/>
      <c r="O989" s="447"/>
      <c r="P989" s="447"/>
      <c r="Q989" s="447"/>
      <c r="R989" s="447"/>
      <c r="S989" s="447"/>
      <c r="T989" s="447"/>
      <c r="U989" s="447"/>
      <c r="V989" s="447"/>
      <c r="W989" s="447"/>
      <c r="X989" s="447"/>
      <c r="Y989" s="447"/>
      <c r="Z989" s="447"/>
    </row>
    <row r="990" ht="12.75" customHeight="1">
      <c r="A990" s="447"/>
      <c r="B990" s="476"/>
      <c r="C990" s="447"/>
      <c r="E990" s="447"/>
      <c r="F990" s="447"/>
      <c r="G990" s="447"/>
      <c r="O990" s="447"/>
      <c r="P990" s="447"/>
      <c r="Q990" s="447"/>
      <c r="R990" s="447"/>
      <c r="S990" s="447"/>
      <c r="T990" s="447"/>
      <c r="U990" s="447"/>
      <c r="V990" s="447"/>
      <c r="W990" s="447"/>
      <c r="X990" s="447"/>
      <c r="Y990" s="447"/>
      <c r="Z990" s="447"/>
    </row>
    <row r="991" ht="12.75" customHeight="1">
      <c r="A991" s="447"/>
      <c r="B991" s="476"/>
      <c r="C991" s="447"/>
      <c r="E991" s="447"/>
      <c r="F991" s="447"/>
      <c r="G991" s="447"/>
      <c r="O991" s="447"/>
      <c r="P991" s="447"/>
      <c r="Q991" s="447"/>
      <c r="R991" s="447"/>
      <c r="S991" s="447"/>
      <c r="T991" s="447"/>
      <c r="U991" s="447"/>
      <c r="V991" s="447"/>
      <c r="W991" s="447"/>
      <c r="X991" s="447"/>
      <c r="Y991" s="447"/>
      <c r="Z991" s="447"/>
    </row>
    <row r="992" ht="12.75" customHeight="1">
      <c r="A992" s="447"/>
      <c r="B992" s="476"/>
      <c r="C992" s="447"/>
      <c r="E992" s="447"/>
      <c r="F992" s="447"/>
      <c r="G992" s="447"/>
      <c r="O992" s="447"/>
      <c r="P992" s="447"/>
      <c r="Q992" s="447"/>
      <c r="R992" s="447"/>
      <c r="S992" s="447"/>
      <c r="T992" s="447"/>
      <c r="U992" s="447"/>
      <c r="V992" s="447"/>
      <c r="W992" s="447"/>
      <c r="X992" s="447"/>
      <c r="Y992" s="447"/>
      <c r="Z992" s="447"/>
    </row>
    <row r="993" ht="12.75" customHeight="1">
      <c r="A993" s="447"/>
      <c r="B993" s="476"/>
      <c r="C993" s="447"/>
      <c r="E993" s="447"/>
      <c r="F993" s="447"/>
      <c r="G993" s="447"/>
      <c r="O993" s="447"/>
      <c r="P993" s="447"/>
      <c r="Q993" s="447"/>
      <c r="R993" s="447"/>
      <c r="S993" s="447"/>
      <c r="T993" s="447"/>
      <c r="U993" s="447"/>
      <c r="V993" s="447"/>
      <c r="W993" s="447"/>
      <c r="X993" s="447"/>
      <c r="Y993" s="447"/>
      <c r="Z993" s="447"/>
    </row>
    <row r="994" ht="12.75" customHeight="1">
      <c r="A994" s="447"/>
      <c r="B994" s="476"/>
      <c r="C994" s="447"/>
      <c r="E994" s="447"/>
      <c r="F994" s="447"/>
      <c r="G994" s="447"/>
      <c r="O994" s="447"/>
      <c r="P994" s="447"/>
      <c r="Q994" s="447"/>
      <c r="R994" s="447"/>
      <c r="S994" s="447"/>
      <c r="T994" s="447"/>
      <c r="U994" s="447"/>
      <c r="V994" s="447"/>
      <c r="W994" s="447"/>
      <c r="X994" s="447"/>
      <c r="Y994" s="447"/>
      <c r="Z994" s="447"/>
    </row>
    <row r="995" ht="12.75" customHeight="1">
      <c r="A995" s="447"/>
      <c r="B995" s="476"/>
      <c r="C995" s="447"/>
      <c r="E995" s="447"/>
      <c r="F995" s="447"/>
      <c r="G995" s="447"/>
      <c r="O995" s="447"/>
      <c r="P995" s="447"/>
      <c r="Q995" s="447"/>
      <c r="R995" s="447"/>
      <c r="S995" s="447"/>
      <c r="T995" s="447"/>
      <c r="U995" s="447"/>
      <c r="V995" s="447"/>
      <c r="W995" s="447"/>
      <c r="X995" s="447"/>
      <c r="Y995" s="447"/>
      <c r="Z995" s="447"/>
    </row>
    <row r="996" ht="12.75" customHeight="1">
      <c r="A996" s="447"/>
      <c r="B996" s="476"/>
      <c r="C996" s="447"/>
      <c r="E996" s="447"/>
      <c r="F996" s="447"/>
      <c r="G996" s="447"/>
      <c r="O996" s="447"/>
      <c r="P996" s="447"/>
      <c r="Q996" s="447"/>
      <c r="R996" s="447"/>
      <c r="S996" s="447"/>
      <c r="T996" s="447"/>
      <c r="U996" s="447"/>
      <c r="V996" s="447"/>
      <c r="W996" s="447"/>
      <c r="X996" s="447"/>
      <c r="Y996" s="447"/>
      <c r="Z996" s="447"/>
    </row>
    <row r="997" ht="12.75" customHeight="1">
      <c r="A997" s="447"/>
      <c r="B997" s="476"/>
      <c r="C997" s="447"/>
      <c r="E997" s="447"/>
      <c r="F997" s="447"/>
      <c r="G997" s="447"/>
      <c r="O997" s="447"/>
      <c r="P997" s="447"/>
      <c r="Q997" s="447"/>
      <c r="R997" s="447"/>
      <c r="S997" s="447"/>
      <c r="T997" s="447"/>
      <c r="U997" s="447"/>
      <c r="V997" s="447"/>
      <c r="W997" s="447"/>
      <c r="X997" s="447"/>
      <c r="Y997" s="447"/>
      <c r="Z997" s="447"/>
    </row>
    <row r="998" ht="12.75" customHeight="1">
      <c r="A998" s="447"/>
      <c r="B998" s="476"/>
      <c r="C998" s="447"/>
      <c r="E998" s="447"/>
      <c r="F998" s="447"/>
      <c r="G998" s="447"/>
      <c r="O998" s="447"/>
      <c r="P998" s="447"/>
      <c r="Q998" s="447"/>
      <c r="R998" s="447"/>
      <c r="S998" s="447"/>
      <c r="T998" s="447"/>
      <c r="U998" s="447"/>
      <c r="V998" s="447"/>
      <c r="W998" s="447"/>
      <c r="X998" s="447"/>
      <c r="Y998" s="447"/>
      <c r="Z998" s="447"/>
    </row>
    <row r="999" ht="12.75" customHeight="1">
      <c r="A999" s="447"/>
      <c r="B999" s="476"/>
      <c r="C999" s="447"/>
      <c r="E999" s="447"/>
      <c r="F999" s="447"/>
      <c r="G999" s="447"/>
      <c r="O999" s="447"/>
      <c r="P999" s="447"/>
      <c r="Q999" s="447"/>
      <c r="R999" s="447"/>
      <c r="S999" s="447"/>
      <c r="T999" s="447"/>
      <c r="U999" s="447"/>
      <c r="V999" s="447"/>
      <c r="W999" s="447"/>
      <c r="X999" s="447"/>
      <c r="Y999" s="447"/>
      <c r="Z999" s="447"/>
    </row>
    <row r="1000" ht="12.75" customHeight="1">
      <c r="A1000" s="447"/>
      <c r="B1000" s="476"/>
      <c r="C1000" s="447"/>
      <c r="E1000" s="447"/>
      <c r="F1000" s="447"/>
      <c r="G1000" s="447"/>
      <c r="O1000" s="447"/>
      <c r="P1000" s="447"/>
      <c r="Q1000" s="447"/>
      <c r="R1000" s="447"/>
      <c r="S1000" s="447"/>
      <c r="T1000" s="447"/>
      <c r="U1000" s="447"/>
      <c r="V1000" s="447"/>
      <c r="W1000" s="447"/>
      <c r="X1000" s="447"/>
      <c r="Y1000" s="447"/>
      <c r="Z1000" s="447"/>
    </row>
  </sheetData>
  <printOptions/>
  <pageMargins bottom="0.984251968503937" footer="0.0" header="0.0" left="0.7480314960629921" right="0.7480314960629921" top="0.984251968503937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2006-10-10T09:24:32Z</dcterms:created>
  <dc:creator>Ran Shnaiderman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0x010100A54CBC73139CE340A8A775820E65AFC9</vt:lpwstr>
  </property>
  <property fmtid="{D5CDD505-2E9C-101B-9397-08002B2CF9AE}" pid="4" name="MediaServiceImageTags">
    <vt:lpwstr/>
  </property>
</Properties>
</file>